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0.xml" ContentType="application/vnd.openxmlformats-officedocument.spreadsheetml.externalLink+xml"/>
  <Override PartName="/xl/externalLinks/externalLink151.xml" ContentType="application/vnd.openxmlformats-officedocument.spreadsheetml.externalLink+xml"/>
  <Override PartName="/xl/externalLinks/externalLink152.xml" ContentType="application/vnd.openxmlformats-officedocument.spreadsheetml.externalLink+xml"/>
  <Override PartName="/xl/externalLinks/externalLink153.xml" ContentType="application/vnd.openxmlformats-officedocument.spreadsheetml.externalLink+xml"/>
  <Override PartName="/xl/externalLinks/externalLink154.xml" ContentType="application/vnd.openxmlformats-officedocument.spreadsheetml.externalLink+xml"/>
  <Override PartName="/xl/externalLinks/externalLink155.xml" ContentType="application/vnd.openxmlformats-officedocument.spreadsheetml.externalLink+xml"/>
  <Override PartName="/xl/externalLinks/externalLink156.xml" ContentType="application/vnd.openxmlformats-officedocument.spreadsheetml.externalLink+xml"/>
  <Override PartName="/xl/externalLinks/externalLink157.xml" ContentType="application/vnd.openxmlformats-officedocument.spreadsheetml.externalLink+xml"/>
  <Override PartName="/xl/externalLinks/externalLink158.xml" ContentType="application/vnd.openxmlformats-officedocument.spreadsheetml.externalLink+xml"/>
  <Override PartName="/xl/externalLinks/externalLink159.xml" ContentType="application/vnd.openxmlformats-officedocument.spreadsheetml.externalLink+xml"/>
  <Override PartName="/xl/externalLinks/externalLink160.xml" ContentType="application/vnd.openxmlformats-officedocument.spreadsheetml.externalLink+xml"/>
  <Override PartName="/xl/externalLinks/externalLink161.xml" ContentType="application/vnd.openxmlformats-officedocument.spreadsheetml.externalLink+xml"/>
  <Override PartName="/xl/externalLinks/externalLink162.xml" ContentType="application/vnd.openxmlformats-officedocument.spreadsheetml.externalLink+xml"/>
  <Override PartName="/xl/externalLinks/externalLink163.xml" ContentType="application/vnd.openxmlformats-officedocument.spreadsheetml.externalLink+xml"/>
  <Override PartName="/xl/externalLinks/externalLink164.xml" ContentType="application/vnd.openxmlformats-officedocument.spreadsheetml.externalLink+xml"/>
  <Override PartName="/xl/externalLinks/externalLink165.xml" ContentType="application/vnd.openxmlformats-officedocument.spreadsheetml.externalLink+xml"/>
  <Override PartName="/xl/externalLinks/externalLink166.xml" ContentType="application/vnd.openxmlformats-officedocument.spreadsheetml.externalLink+xml"/>
  <Override PartName="/xl/externalLinks/externalLink167.xml" ContentType="application/vnd.openxmlformats-officedocument.spreadsheetml.externalLink+xml"/>
  <Override PartName="/xl/externalLinks/externalLink168.xml" ContentType="application/vnd.openxmlformats-officedocument.spreadsheetml.externalLink+xml"/>
  <Override PartName="/xl/externalLinks/externalLink169.xml" ContentType="application/vnd.openxmlformats-officedocument.spreadsheetml.externalLink+xml"/>
  <Override PartName="/xl/externalLinks/externalLink170.xml" ContentType="application/vnd.openxmlformats-officedocument.spreadsheetml.externalLink+xml"/>
  <Override PartName="/xl/externalLinks/externalLink171.xml" ContentType="application/vnd.openxmlformats-officedocument.spreadsheetml.externalLink+xml"/>
  <Override PartName="/xl/externalLinks/externalLink172.xml" ContentType="application/vnd.openxmlformats-officedocument.spreadsheetml.externalLink+xml"/>
  <Override PartName="/xl/externalLinks/externalLink173.xml" ContentType="application/vnd.openxmlformats-officedocument.spreadsheetml.externalLink+xml"/>
  <Override PartName="/xl/externalLinks/externalLink174.xml" ContentType="application/vnd.openxmlformats-officedocument.spreadsheetml.externalLink+xml"/>
  <Override PartName="/xl/externalLinks/externalLink175.xml" ContentType="application/vnd.openxmlformats-officedocument.spreadsheetml.externalLink+xml"/>
  <Override PartName="/xl/externalLinks/externalLink176.xml" ContentType="application/vnd.openxmlformats-officedocument.spreadsheetml.externalLink+xml"/>
  <Override PartName="/xl/externalLinks/externalLink177.xml" ContentType="application/vnd.openxmlformats-officedocument.spreadsheetml.externalLink+xml"/>
  <Override PartName="/xl/externalLinks/externalLink178.xml" ContentType="application/vnd.openxmlformats-officedocument.spreadsheetml.externalLink+xml"/>
  <Override PartName="/xl/externalLinks/externalLink179.xml" ContentType="application/vnd.openxmlformats-officedocument.spreadsheetml.externalLink+xml"/>
  <Override PartName="/xl/externalLinks/externalLink180.xml" ContentType="application/vnd.openxmlformats-officedocument.spreadsheetml.externalLink+xml"/>
  <Override PartName="/xl/externalLinks/externalLink181.xml" ContentType="application/vnd.openxmlformats-officedocument.spreadsheetml.externalLink+xml"/>
  <Override PartName="/xl/externalLinks/externalLink182.xml" ContentType="application/vnd.openxmlformats-officedocument.spreadsheetml.externalLink+xml"/>
  <Override PartName="/xl/externalLinks/externalLink183.xml" ContentType="application/vnd.openxmlformats-officedocument.spreadsheetml.externalLink+xml"/>
  <Override PartName="/xl/externalLinks/externalLink184.xml" ContentType="application/vnd.openxmlformats-officedocument.spreadsheetml.externalLink+xml"/>
  <Override PartName="/xl/externalLinks/externalLink185.xml" ContentType="application/vnd.openxmlformats-officedocument.spreadsheetml.externalLink+xml"/>
  <Override PartName="/xl/externalLinks/externalLink186.xml" ContentType="application/vnd.openxmlformats-officedocument.spreadsheetml.externalLink+xml"/>
  <Override PartName="/xl/externalLinks/externalLink187.xml" ContentType="application/vnd.openxmlformats-officedocument.spreadsheetml.externalLink+xml"/>
  <Override PartName="/xl/externalLinks/externalLink188.xml" ContentType="application/vnd.openxmlformats-officedocument.spreadsheetml.externalLink+xml"/>
  <Override PartName="/xl/externalLinks/externalLink189.xml" ContentType="application/vnd.openxmlformats-officedocument.spreadsheetml.externalLink+xml"/>
  <Override PartName="/xl/externalLinks/externalLink190.xml" ContentType="application/vnd.openxmlformats-officedocument.spreadsheetml.externalLink+xml"/>
  <Override PartName="/xl/externalLinks/externalLink191.xml" ContentType="application/vnd.openxmlformats-officedocument.spreadsheetml.externalLink+xml"/>
  <Override PartName="/xl/externalLinks/externalLink192.xml" ContentType="application/vnd.openxmlformats-officedocument.spreadsheetml.externalLink+xml"/>
  <Override PartName="/xl/externalLinks/externalLink193.xml" ContentType="application/vnd.openxmlformats-officedocument.spreadsheetml.externalLink+xml"/>
  <Override PartName="/xl/externalLinks/externalLink194.xml" ContentType="application/vnd.openxmlformats-officedocument.spreadsheetml.externalLink+xml"/>
  <Override PartName="/xl/externalLinks/externalLink195.xml" ContentType="application/vnd.openxmlformats-officedocument.spreadsheetml.externalLink+xml"/>
  <Override PartName="/xl/externalLinks/externalLink196.xml" ContentType="application/vnd.openxmlformats-officedocument.spreadsheetml.externalLink+xml"/>
  <Override PartName="/xl/externalLinks/externalLink197.xml" ContentType="application/vnd.openxmlformats-officedocument.spreadsheetml.externalLink+xml"/>
  <Override PartName="/xl/externalLinks/externalLink198.xml" ContentType="application/vnd.openxmlformats-officedocument.spreadsheetml.externalLink+xml"/>
  <Override PartName="/xl/externalLinks/externalLink199.xml" ContentType="application/vnd.openxmlformats-officedocument.spreadsheetml.externalLink+xml"/>
  <Override PartName="/xl/externalLinks/externalLink200.xml" ContentType="application/vnd.openxmlformats-officedocument.spreadsheetml.externalLink+xml"/>
  <Override PartName="/xl/externalLinks/externalLink201.xml" ContentType="application/vnd.openxmlformats-officedocument.spreadsheetml.externalLink+xml"/>
  <Override PartName="/xl/externalLinks/externalLink202.xml" ContentType="application/vnd.openxmlformats-officedocument.spreadsheetml.externalLink+xml"/>
  <Override PartName="/xl/externalLinks/externalLink203.xml" ContentType="application/vnd.openxmlformats-officedocument.spreadsheetml.externalLink+xml"/>
  <Override PartName="/xl/externalLinks/externalLink204.xml" ContentType="application/vnd.openxmlformats-officedocument.spreadsheetml.externalLink+xml"/>
  <Override PartName="/xl/externalLinks/externalLink205.xml" ContentType="application/vnd.openxmlformats-officedocument.spreadsheetml.externalLink+xml"/>
  <Override PartName="/xl/externalLinks/externalLink206.xml" ContentType="application/vnd.openxmlformats-officedocument.spreadsheetml.externalLink+xml"/>
  <Override PartName="/xl/externalLinks/externalLink207.xml" ContentType="application/vnd.openxmlformats-officedocument.spreadsheetml.externalLink+xml"/>
  <Override PartName="/xl/externalLinks/externalLink208.xml" ContentType="application/vnd.openxmlformats-officedocument.spreadsheetml.externalLink+xml"/>
  <Override PartName="/xl/externalLinks/externalLink209.xml" ContentType="application/vnd.openxmlformats-officedocument.spreadsheetml.externalLink+xml"/>
  <Override PartName="/xl/externalLinks/externalLink210.xml" ContentType="application/vnd.openxmlformats-officedocument.spreadsheetml.externalLink+xml"/>
  <Override PartName="/xl/externalLinks/externalLink211.xml" ContentType="application/vnd.openxmlformats-officedocument.spreadsheetml.externalLink+xml"/>
  <Override PartName="/xl/externalLinks/externalLink212.xml" ContentType="application/vnd.openxmlformats-officedocument.spreadsheetml.externalLink+xml"/>
  <Override PartName="/xl/externalLinks/externalLink213.xml" ContentType="application/vnd.openxmlformats-officedocument.spreadsheetml.externalLink+xml"/>
  <Override PartName="/xl/externalLinks/externalLink214.xml" ContentType="application/vnd.openxmlformats-officedocument.spreadsheetml.externalLink+xml"/>
  <Override PartName="/xl/externalLinks/externalLink215.xml" ContentType="application/vnd.openxmlformats-officedocument.spreadsheetml.externalLink+xml"/>
  <Override PartName="/xl/externalLinks/externalLink216.xml" ContentType="application/vnd.openxmlformats-officedocument.spreadsheetml.externalLink+xml"/>
  <Override PartName="/xl/externalLinks/externalLink217.xml" ContentType="application/vnd.openxmlformats-officedocument.spreadsheetml.externalLink+xml"/>
  <Override PartName="/xl/externalLinks/externalLink218.xml" ContentType="application/vnd.openxmlformats-officedocument.spreadsheetml.externalLink+xml"/>
  <Override PartName="/xl/externalLinks/externalLink219.xml" ContentType="application/vnd.openxmlformats-officedocument.spreadsheetml.externalLink+xml"/>
  <Override PartName="/xl/externalLinks/externalLink220.xml" ContentType="application/vnd.openxmlformats-officedocument.spreadsheetml.externalLink+xml"/>
  <Override PartName="/xl/externalLinks/externalLink221.xml" ContentType="application/vnd.openxmlformats-officedocument.spreadsheetml.externalLink+xml"/>
  <Override PartName="/xl/externalLinks/externalLink222.xml" ContentType="application/vnd.openxmlformats-officedocument.spreadsheetml.externalLink+xml"/>
  <Override PartName="/xl/externalLinks/externalLink223.xml" ContentType="application/vnd.openxmlformats-officedocument.spreadsheetml.externalLink+xml"/>
  <Override PartName="/xl/externalLinks/externalLink224.xml" ContentType="application/vnd.openxmlformats-officedocument.spreadsheetml.externalLink+xml"/>
  <Override PartName="/xl/externalLinks/externalLink225.xml" ContentType="application/vnd.openxmlformats-officedocument.spreadsheetml.externalLink+xml"/>
  <Override PartName="/xl/externalLinks/externalLink226.xml" ContentType="application/vnd.openxmlformats-officedocument.spreadsheetml.externalLink+xml"/>
  <Override PartName="/xl/externalLinks/externalLink227.xml" ContentType="application/vnd.openxmlformats-officedocument.spreadsheetml.externalLink+xml"/>
  <Override PartName="/xl/externalLinks/externalLink228.xml" ContentType="application/vnd.openxmlformats-officedocument.spreadsheetml.externalLink+xml"/>
  <Override PartName="/xl/externalLinks/externalLink229.xml" ContentType="application/vnd.openxmlformats-officedocument.spreadsheetml.externalLink+xml"/>
  <Override PartName="/xl/externalLinks/externalLink230.xml" ContentType="application/vnd.openxmlformats-officedocument.spreadsheetml.externalLink+xml"/>
  <Override PartName="/xl/externalLinks/externalLink231.xml" ContentType="application/vnd.openxmlformats-officedocument.spreadsheetml.externalLink+xml"/>
  <Override PartName="/xl/externalLinks/externalLink232.xml" ContentType="application/vnd.openxmlformats-officedocument.spreadsheetml.externalLink+xml"/>
  <Override PartName="/xl/externalLinks/externalLink233.xml" ContentType="application/vnd.openxmlformats-officedocument.spreadsheetml.externalLink+xml"/>
  <Override PartName="/xl/externalLinks/externalLink234.xml" ContentType="application/vnd.openxmlformats-officedocument.spreadsheetml.externalLink+xml"/>
  <Override PartName="/xl/externalLinks/externalLink235.xml" ContentType="application/vnd.openxmlformats-officedocument.spreadsheetml.externalLink+xml"/>
  <Override PartName="/xl/externalLinks/externalLink236.xml" ContentType="application/vnd.openxmlformats-officedocument.spreadsheetml.externalLink+xml"/>
  <Override PartName="/xl/externalLinks/externalLink237.xml" ContentType="application/vnd.openxmlformats-officedocument.spreadsheetml.externalLink+xml"/>
  <Override PartName="/xl/externalLinks/externalLink238.xml" ContentType="application/vnd.openxmlformats-officedocument.spreadsheetml.externalLink+xml"/>
  <Override PartName="/xl/externalLinks/externalLink239.xml" ContentType="application/vnd.openxmlformats-officedocument.spreadsheetml.externalLink+xml"/>
  <Override PartName="/xl/externalLinks/externalLink240.xml" ContentType="application/vnd.openxmlformats-officedocument.spreadsheetml.externalLink+xml"/>
  <Override PartName="/xl/externalLinks/externalLink241.xml" ContentType="application/vnd.openxmlformats-officedocument.spreadsheetml.externalLink+xml"/>
  <Override PartName="/xl/externalLinks/externalLink242.xml" ContentType="application/vnd.openxmlformats-officedocument.spreadsheetml.externalLink+xml"/>
  <Override PartName="/xl/externalLinks/externalLink243.xml" ContentType="application/vnd.openxmlformats-officedocument.spreadsheetml.externalLink+xml"/>
  <Override PartName="/xl/externalLinks/externalLink244.xml" ContentType="application/vnd.openxmlformats-officedocument.spreadsheetml.externalLink+xml"/>
  <Override PartName="/xl/externalLinks/externalLink245.xml" ContentType="application/vnd.openxmlformats-officedocument.spreadsheetml.externalLink+xml"/>
  <Override PartName="/xl/externalLinks/externalLink246.xml" ContentType="application/vnd.openxmlformats-officedocument.spreadsheetml.externalLink+xml"/>
  <Override PartName="/xl/externalLinks/externalLink247.xml" ContentType="application/vnd.openxmlformats-officedocument.spreadsheetml.externalLink+xml"/>
  <Override PartName="/xl/externalLinks/externalLink248.xml" ContentType="application/vnd.openxmlformats-officedocument.spreadsheetml.externalLink+xml"/>
  <Override PartName="/xl/externalLinks/externalLink249.xml" ContentType="application/vnd.openxmlformats-officedocument.spreadsheetml.externalLink+xml"/>
  <Override PartName="/xl/externalLinks/externalLink250.xml" ContentType="application/vnd.openxmlformats-officedocument.spreadsheetml.externalLink+xml"/>
  <Override PartName="/xl/externalLinks/externalLink251.xml" ContentType="application/vnd.openxmlformats-officedocument.spreadsheetml.externalLink+xml"/>
  <Override PartName="/xl/externalLinks/externalLink252.xml" ContentType="application/vnd.openxmlformats-officedocument.spreadsheetml.externalLink+xml"/>
  <Override PartName="/xl/externalLinks/externalLink253.xml" ContentType="application/vnd.openxmlformats-officedocument.spreadsheetml.externalLink+xml"/>
  <Override PartName="/xl/externalLinks/externalLink254.xml" ContentType="application/vnd.openxmlformats-officedocument.spreadsheetml.externalLink+xml"/>
  <Override PartName="/xl/externalLinks/externalLink255.xml" ContentType="application/vnd.openxmlformats-officedocument.spreadsheetml.externalLink+xml"/>
  <Override PartName="/xl/externalLinks/externalLink256.xml" ContentType="application/vnd.openxmlformats-officedocument.spreadsheetml.externalLink+xml"/>
  <Override PartName="/xl/externalLinks/externalLink257.xml" ContentType="application/vnd.openxmlformats-officedocument.spreadsheetml.externalLink+xml"/>
  <Override PartName="/xl/externalLinks/externalLink258.xml" ContentType="application/vnd.openxmlformats-officedocument.spreadsheetml.externalLink+xml"/>
  <Override PartName="/xl/externalLinks/externalLink259.xml" ContentType="application/vnd.openxmlformats-officedocument.spreadsheetml.externalLink+xml"/>
  <Override PartName="/xl/externalLinks/externalLink260.xml" ContentType="application/vnd.openxmlformats-officedocument.spreadsheetml.externalLink+xml"/>
  <Override PartName="/xl/externalLinks/externalLink261.xml" ContentType="application/vnd.openxmlformats-officedocument.spreadsheetml.externalLink+xml"/>
  <Override PartName="/xl/externalLinks/externalLink262.xml" ContentType="application/vnd.openxmlformats-officedocument.spreadsheetml.externalLink+xml"/>
  <Override PartName="/xl/externalLinks/externalLink263.xml" ContentType="application/vnd.openxmlformats-officedocument.spreadsheetml.externalLink+xml"/>
  <Override PartName="/xl/externalLinks/externalLink264.xml" ContentType="application/vnd.openxmlformats-officedocument.spreadsheetml.externalLink+xml"/>
  <Override PartName="/xl/externalLinks/externalLink265.xml" ContentType="application/vnd.openxmlformats-officedocument.spreadsheetml.externalLink+xml"/>
  <Override PartName="/xl/externalLinks/externalLink266.xml" ContentType="application/vnd.openxmlformats-officedocument.spreadsheetml.externalLink+xml"/>
  <Override PartName="/xl/externalLinks/externalLink267.xml" ContentType="application/vnd.openxmlformats-officedocument.spreadsheetml.externalLink+xml"/>
  <Override PartName="/xl/externalLinks/externalLink268.xml" ContentType="application/vnd.openxmlformats-officedocument.spreadsheetml.externalLink+xml"/>
  <Override PartName="/xl/externalLinks/externalLink269.xml" ContentType="application/vnd.openxmlformats-officedocument.spreadsheetml.externalLink+xml"/>
  <Override PartName="/xl/externalLinks/externalLink270.xml" ContentType="application/vnd.openxmlformats-officedocument.spreadsheetml.externalLink+xml"/>
  <Override PartName="/xl/externalLinks/externalLink271.xml" ContentType="application/vnd.openxmlformats-officedocument.spreadsheetml.externalLink+xml"/>
  <Override PartName="/xl/externalLinks/externalLink272.xml" ContentType="application/vnd.openxmlformats-officedocument.spreadsheetml.externalLink+xml"/>
  <Override PartName="/xl/externalLinks/externalLink273.xml" ContentType="application/vnd.openxmlformats-officedocument.spreadsheetml.externalLink+xml"/>
  <Override PartName="/xl/externalLinks/externalLink274.xml" ContentType="application/vnd.openxmlformats-officedocument.spreadsheetml.externalLink+xml"/>
  <Override PartName="/xl/externalLinks/externalLink275.xml" ContentType="application/vnd.openxmlformats-officedocument.spreadsheetml.externalLink+xml"/>
  <Override PartName="/xl/externalLinks/externalLink276.xml" ContentType="application/vnd.openxmlformats-officedocument.spreadsheetml.externalLink+xml"/>
  <Override PartName="/xl/externalLinks/externalLink277.xml" ContentType="application/vnd.openxmlformats-officedocument.spreadsheetml.externalLink+xml"/>
  <Override PartName="/xl/externalLinks/externalLink278.xml" ContentType="application/vnd.openxmlformats-officedocument.spreadsheetml.externalLink+xml"/>
  <Override PartName="/xl/externalLinks/externalLink279.xml" ContentType="application/vnd.openxmlformats-officedocument.spreadsheetml.externalLink+xml"/>
  <Override PartName="/xl/externalLinks/externalLink280.xml" ContentType="application/vnd.openxmlformats-officedocument.spreadsheetml.externalLink+xml"/>
  <Override PartName="/xl/externalLinks/externalLink281.xml" ContentType="application/vnd.openxmlformats-officedocument.spreadsheetml.externalLink+xml"/>
  <Override PartName="/xl/externalLinks/externalLink282.xml" ContentType="application/vnd.openxmlformats-officedocument.spreadsheetml.externalLink+xml"/>
  <Override PartName="/xl/externalLinks/externalLink283.xml" ContentType="application/vnd.openxmlformats-officedocument.spreadsheetml.externalLink+xml"/>
  <Override PartName="/xl/externalLinks/externalLink284.xml" ContentType="application/vnd.openxmlformats-officedocument.spreadsheetml.externalLink+xml"/>
  <Override PartName="/xl/externalLinks/externalLink285.xml" ContentType="application/vnd.openxmlformats-officedocument.spreadsheetml.externalLink+xml"/>
  <Override PartName="/xl/externalLinks/externalLink286.xml" ContentType="application/vnd.openxmlformats-officedocument.spreadsheetml.externalLink+xml"/>
  <Override PartName="/xl/externalLinks/externalLink287.xml" ContentType="application/vnd.openxmlformats-officedocument.spreadsheetml.externalLink+xml"/>
  <Override PartName="/xl/externalLinks/externalLink288.xml" ContentType="application/vnd.openxmlformats-officedocument.spreadsheetml.externalLink+xml"/>
  <Override PartName="/xl/externalLinks/externalLink289.xml" ContentType="application/vnd.openxmlformats-officedocument.spreadsheetml.externalLink+xml"/>
  <Override PartName="/xl/externalLinks/externalLink290.xml" ContentType="application/vnd.openxmlformats-officedocument.spreadsheetml.externalLink+xml"/>
  <Override PartName="/xl/externalLinks/externalLink291.xml" ContentType="application/vnd.openxmlformats-officedocument.spreadsheetml.externalLink+xml"/>
  <Override PartName="/xl/externalLinks/externalLink292.xml" ContentType="application/vnd.openxmlformats-officedocument.spreadsheetml.externalLink+xml"/>
  <Override PartName="/xl/externalLinks/externalLink293.xml" ContentType="application/vnd.openxmlformats-officedocument.spreadsheetml.externalLink+xml"/>
  <Override PartName="/xl/externalLinks/externalLink294.xml" ContentType="application/vnd.openxmlformats-officedocument.spreadsheetml.externalLink+xml"/>
  <Override PartName="/xl/externalLinks/externalLink295.xml" ContentType="application/vnd.openxmlformats-officedocument.spreadsheetml.externalLink+xml"/>
  <Override PartName="/xl/externalLinks/externalLink296.xml" ContentType="application/vnd.openxmlformats-officedocument.spreadsheetml.externalLink+xml"/>
  <Override PartName="/xl/externalLinks/externalLink297.xml" ContentType="application/vnd.openxmlformats-officedocument.spreadsheetml.externalLink+xml"/>
  <Override PartName="/xl/externalLinks/externalLink298.xml" ContentType="application/vnd.openxmlformats-officedocument.spreadsheetml.externalLink+xml"/>
  <Override PartName="/xl/externalLinks/externalLink299.xml" ContentType="application/vnd.openxmlformats-officedocument.spreadsheetml.externalLink+xml"/>
  <Override PartName="/xl/externalLinks/externalLink300.xml" ContentType="application/vnd.openxmlformats-officedocument.spreadsheetml.externalLink+xml"/>
  <Override PartName="/xl/externalLinks/externalLink301.xml" ContentType="application/vnd.openxmlformats-officedocument.spreadsheetml.externalLink+xml"/>
  <Override PartName="/xl/externalLinks/externalLink302.xml" ContentType="application/vnd.openxmlformats-officedocument.spreadsheetml.externalLink+xml"/>
  <Override PartName="/xl/externalLinks/externalLink303.xml" ContentType="application/vnd.openxmlformats-officedocument.spreadsheetml.externalLink+xml"/>
  <Override PartName="/xl/externalLinks/externalLink304.xml" ContentType="application/vnd.openxmlformats-officedocument.spreadsheetml.externalLink+xml"/>
  <Override PartName="/xl/externalLinks/externalLink305.xml" ContentType="application/vnd.openxmlformats-officedocument.spreadsheetml.externalLink+xml"/>
  <Override PartName="/xl/externalLinks/externalLink306.xml" ContentType="application/vnd.openxmlformats-officedocument.spreadsheetml.externalLink+xml"/>
  <Override PartName="/xl/externalLinks/externalLink307.xml" ContentType="application/vnd.openxmlformats-officedocument.spreadsheetml.externalLink+xml"/>
  <Override PartName="/xl/externalLinks/externalLink308.xml" ContentType="application/vnd.openxmlformats-officedocument.spreadsheetml.externalLink+xml"/>
  <Override PartName="/xl/externalLinks/externalLink309.xml" ContentType="application/vnd.openxmlformats-officedocument.spreadsheetml.externalLink+xml"/>
  <Override PartName="/xl/externalLinks/externalLink310.xml" ContentType="application/vnd.openxmlformats-officedocument.spreadsheetml.externalLink+xml"/>
  <Override PartName="/xl/externalLinks/externalLink311.xml" ContentType="application/vnd.openxmlformats-officedocument.spreadsheetml.externalLink+xml"/>
  <Override PartName="/xl/externalLinks/externalLink312.xml" ContentType="application/vnd.openxmlformats-officedocument.spreadsheetml.externalLink+xml"/>
  <Override PartName="/xl/externalLinks/externalLink313.xml" ContentType="application/vnd.openxmlformats-officedocument.spreadsheetml.externalLink+xml"/>
  <Override PartName="/xl/externalLinks/externalLink314.xml" ContentType="application/vnd.openxmlformats-officedocument.spreadsheetml.externalLink+xml"/>
  <Override PartName="/xl/externalLinks/externalLink315.xml" ContentType="application/vnd.openxmlformats-officedocument.spreadsheetml.externalLink+xml"/>
  <Override PartName="/xl/externalLinks/externalLink316.xml" ContentType="application/vnd.openxmlformats-officedocument.spreadsheetml.externalLink+xml"/>
  <Override PartName="/xl/externalLinks/externalLink317.xml" ContentType="application/vnd.openxmlformats-officedocument.spreadsheetml.externalLink+xml"/>
  <Override PartName="/xl/externalLinks/externalLink318.xml" ContentType="application/vnd.openxmlformats-officedocument.spreadsheetml.externalLink+xml"/>
  <Override PartName="/xl/externalLinks/externalLink319.xml" ContentType="application/vnd.openxmlformats-officedocument.spreadsheetml.externalLink+xml"/>
  <Override PartName="/xl/externalLinks/externalLink320.xml" ContentType="application/vnd.openxmlformats-officedocument.spreadsheetml.externalLink+xml"/>
  <Override PartName="/xl/externalLinks/externalLink321.xml" ContentType="application/vnd.openxmlformats-officedocument.spreadsheetml.externalLink+xml"/>
  <Override PartName="/xl/externalLinks/externalLink322.xml" ContentType="application/vnd.openxmlformats-officedocument.spreadsheetml.externalLink+xml"/>
  <Override PartName="/xl/externalLinks/externalLink323.xml" ContentType="application/vnd.openxmlformats-officedocument.spreadsheetml.externalLink+xml"/>
  <Override PartName="/xl/externalLinks/externalLink324.xml" ContentType="application/vnd.openxmlformats-officedocument.spreadsheetml.externalLink+xml"/>
  <Override PartName="/xl/externalLinks/externalLink325.xml" ContentType="application/vnd.openxmlformats-officedocument.spreadsheetml.externalLink+xml"/>
  <Override PartName="/xl/externalLinks/externalLink326.xml" ContentType="application/vnd.openxmlformats-officedocument.spreadsheetml.externalLink+xml"/>
  <Override PartName="/xl/externalLinks/externalLink327.xml" ContentType="application/vnd.openxmlformats-officedocument.spreadsheetml.externalLink+xml"/>
  <Override PartName="/xl/externalLinks/externalLink32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23820"/>
  <mc:AlternateContent xmlns:mc="http://schemas.openxmlformats.org/markup-compatibility/2006">
    <mc:Choice Requires="x15">
      <x15ac:absPath xmlns:x15ac="http://schemas.microsoft.com/office/spreadsheetml/2010/11/ac" url="D:\PTPEMA\Ayam petelur\"/>
    </mc:Choice>
  </mc:AlternateContent>
  <xr:revisionPtr revIDLastSave="0" documentId="13_ncr:1_{49480793-8A36-4516-88A2-E977CBD1AC7E}" xr6:coauthVersionLast="45" xr6:coauthVersionMax="47" xr10:uidLastSave="{00000000-0000-0000-0000-000000000000}"/>
  <bookViews>
    <workbookView xWindow="-108" yWindow="-108" windowWidth="23256" windowHeight="12456" tabRatio="886" firstSheet="1" activeTab="10" xr2:uid="{00000000-000D-0000-FFFF-FFFF00000000}"/>
  </bookViews>
  <sheets>
    <sheet name="Disclaimer" sheetId="174" state="hidden" r:id="rId1"/>
    <sheet name="C1" sheetId="176" r:id="rId2"/>
    <sheet name="RKP" sheetId="177" state="hidden" r:id="rId3"/>
    <sheet name="REKAP" sheetId="187" r:id="rId4"/>
    <sheet name="RAB" sheetId="178" r:id="rId5"/>
    <sheet name="C2" sheetId="179" r:id="rId6"/>
    <sheet name="BACKUP" sheetId="184" r:id="rId7"/>
    <sheet name="ANL OKE" sheetId="181" r:id="rId8"/>
    <sheet name="K3 Gedung" sheetId="175" r:id="rId9"/>
    <sheet name="RV" sheetId="180" state="hidden" r:id="rId10"/>
    <sheet name="UB" sheetId="182" r:id="rId11"/>
    <sheet name="C1 (3)" sheetId="186" state="hidden" r:id="rId12"/>
    <sheet name="C1 (2)" sheetId="185" state="hidden" r:id="rId13"/>
  </sheets>
  <externalReferences>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 r:id="rId189"/>
    <externalReference r:id="rId190"/>
    <externalReference r:id="rId191"/>
    <externalReference r:id="rId192"/>
    <externalReference r:id="rId193"/>
    <externalReference r:id="rId194"/>
    <externalReference r:id="rId195"/>
    <externalReference r:id="rId196"/>
    <externalReference r:id="rId197"/>
    <externalReference r:id="rId198"/>
    <externalReference r:id="rId199"/>
    <externalReference r:id="rId200"/>
    <externalReference r:id="rId201"/>
    <externalReference r:id="rId202"/>
    <externalReference r:id="rId203"/>
    <externalReference r:id="rId204"/>
    <externalReference r:id="rId205"/>
    <externalReference r:id="rId206"/>
    <externalReference r:id="rId207"/>
    <externalReference r:id="rId208"/>
    <externalReference r:id="rId209"/>
    <externalReference r:id="rId210"/>
    <externalReference r:id="rId211"/>
    <externalReference r:id="rId212"/>
    <externalReference r:id="rId213"/>
    <externalReference r:id="rId214"/>
    <externalReference r:id="rId215"/>
    <externalReference r:id="rId216"/>
    <externalReference r:id="rId217"/>
    <externalReference r:id="rId218"/>
    <externalReference r:id="rId219"/>
    <externalReference r:id="rId220"/>
    <externalReference r:id="rId221"/>
    <externalReference r:id="rId222"/>
    <externalReference r:id="rId223"/>
    <externalReference r:id="rId224"/>
    <externalReference r:id="rId225"/>
    <externalReference r:id="rId226"/>
    <externalReference r:id="rId227"/>
    <externalReference r:id="rId228"/>
    <externalReference r:id="rId229"/>
    <externalReference r:id="rId230"/>
    <externalReference r:id="rId231"/>
    <externalReference r:id="rId232"/>
    <externalReference r:id="rId233"/>
    <externalReference r:id="rId234"/>
    <externalReference r:id="rId235"/>
    <externalReference r:id="rId236"/>
    <externalReference r:id="rId237"/>
    <externalReference r:id="rId238"/>
    <externalReference r:id="rId239"/>
    <externalReference r:id="rId240"/>
    <externalReference r:id="rId241"/>
    <externalReference r:id="rId242"/>
    <externalReference r:id="rId243"/>
    <externalReference r:id="rId244"/>
    <externalReference r:id="rId245"/>
    <externalReference r:id="rId246"/>
    <externalReference r:id="rId247"/>
    <externalReference r:id="rId248"/>
    <externalReference r:id="rId249"/>
    <externalReference r:id="rId250"/>
    <externalReference r:id="rId251"/>
    <externalReference r:id="rId252"/>
    <externalReference r:id="rId253"/>
    <externalReference r:id="rId254"/>
    <externalReference r:id="rId255"/>
    <externalReference r:id="rId256"/>
    <externalReference r:id="rId257"/>
    <externalReference r:id="rId258"/>
    <externalReference r:id="rId259"/>
    <externalReference r:id="rId260"/>
    <externalReference r:id="rId261"/>
    <externalReference r:id="rId262"/>
    <externalReference r:id="rId263"/>
    <externalReference r:id="rId264"/>
    <externalReference r:id="rId265"/>
    <externalReference r:id="rId266"/>
    <externalReference r:id="rId267"/>
    <externalReference r:id="rId268"/>
    <externalReference r:id="rId269"/>
    <externalReference r:id="rId270"/>
    <externalReference r:id="rId271"/>
    <externalReference r:id="rId272"/>
    <externalReference r:id="rId273"/>
    <externalReference r:id="rId274"/>
    <externalReference r:id="rId275"/>
    <externalReference r:id="rId276"/>
    <externalReference r:id="rId277"/>
    <externalReference r:id="rId278"/>
    <externalReference r:id="rId279"/>
    <externalReference r:id="rId280"/>
    <externalReference r:id="rId281"/>
    <externalReference r:id="rId282"/>
    <externalReference r:id="rId283"/>
    <externalReference r:id="rId284"/>
    <externalReference r:id="rId285"/>
    <externalReference r:id="rId286"/>
    <externalReference r:id="rId287"/>
    <externalReference r:id="rId288"/>
    <externalReference r:id="rId289"/>
    <externalReference r:id="rId290"/>
    <externalReference r:id="rId291"/>
    <externalReference r:id="rId292"/>
    <externalReference r:id="rId293"/>
    <externalReference r:id="rId294"/>
    <externalReference r:id="rId295"/>
    <externalReference r:id="rId296"/>
    <externalReference r:id="rId297"/>
    <externalReference r:id="rId298"/>
    <externalReference r:id="rId299"/>
    <externalReference r:id="rId300"/>
    <externalReference r:id="rId301"/>
    <externalReference r:id="rId302"/>
    <externalReference r:id="rId303"/>
    <externalReference r:id="rId304"/>
    <externalReference r:id="rId305"/>
    <externalReference r:id="rId306"/>
    <externalReference r:id="rId307"/>
    <externalReference r:id="rId308"/>
    <externalReference r:id="rId309"/>
    <externalReference r:id="rId310"/>
    <externalReference r:id="rId311"/>
    <externalReference r:id="rId312"/>
    <externalReference r:id="rId313"/>
    <externalReference r:id="rId314"/>
    <externalReference r:id="rId315"/>
    <externalReference r:id="rId316"/>
    <externalReference r:id="rId317"/>
    <externalReference r:id="rId318"/>
    <externalReference r:id="rId319"/>
    <externalReference r:id="rId320"/>
    <externalReference r:id="rId321"/>
    <externalReference r:id="rId322"/>
    <externalReference r:id="rId323"/>
    <externalReference r:id="rId324"/>
    <externalReference r:id="rId325"/>
    <externalReference r:id="rId326"/>
    <externalReference r:id="rId327"/>
    <externalReference r:id="rId328"/>
    <externalReference r:id="rId329"/>
    <externalReference r:id="rId330"/>
    <externalReference r:id="rId331"/>
    <externalReference r:id="rId332"/>
    <externalReference r:id="rId333"/>
    <externalReference r:id="rId334"/>
    <externalReference r:id="rId335"/>
    <externalReference r:id="rId336"/>
    <externalReference r:id="rId337"/>
    <externalReference r:id="rId338"/>
    <externalReference r:id="rId339"/>
    <externalReference r:id="rId340"/>
    <externalReference r:id="rId341"/>
  </externalReferences>
  <definedNames>
    <definedName name="\A" localSheetId="3">#REF!</definedName>
    <definedName name="\A">#REF!</definedName>
    <definedName name="\B" localSheetId="3">[1]A!#REF!</definedName>
    <definedName name="\B">[1]A!#REF!</definedName>
    <definedName name="\C" localSheetId="3">#REF!</definedName>
    <definedName name="\C">#REF!</definedName>
    <definedName name="\D" localSheetId="3">[1]A!#REF!</definedName>
    <definedName name="\D">[1]A!#REF!</definedName>
    <definedName name="\E" localSheetId="3">[1]A!#REF!</definedName>
    <definedName name="\E">[1]A!#REF!</definedName>
    <definedName name="\G" localSheetId="3">[1]A!#REF!</definedName>
    <definedName name="\G">[1]A!#REF!</definedName>
    <definedName name="\H1" localSheetId="3">#REF!</definedName>
    <definedName name="\H1">#REF!</definedName>
    <definedName name="\H2" localSheetId="3">#REF!</definedName>
    <definedName name="\H2">#REF!</definedName>
    <definedName name="\L" localSheetId="3">[1]A!#REF!</definedName>
    <definedName name="\L">[1]A!#REF!</definedName>
    <definedName name="\M" localSheetId="3">[1]A!#REF!</definedName>
    <definedName name="\M">[1]A!#REF!</definedName>
    <definedName name="\P" localSheetId="3">#REF!</definedName>
    <definedName name="\P">#REF!</definedName>
    <definedName name="\R" localSheetId="3">[1]A!#REF!</definedName>
    <definedName name="\R">[1]A!#REF!</definedName>
    <definedName name="\T" localSheetId="3">[1]A!#REF!</definedName>
    <definedName name="\T">[1]A!#REF!</definedName>
    <definedName name="\U" localSheetId="3">[1]A!#REF!</definedName>
    <definedName name="\U">[1]A!#REF!</definedName>
    <definedName name="\V" localSheetId="3">[1]A!#REF!</definedName>
    <definedName name="\V">[1]A!#REF!</definedName>
    <definedName name="\X" localSheetId="3">[1]A!#REF!</definedName>
    <definedName name="\X">[1]A!#REF!</definedName>
    <definedName name="\Z" localSheetId="3">[1]A!#REF!</definedName>
    <definedName name="\Z">[1]A!#REF!</definedName>
    <definedName name="__________DIV10" localSheetId="3">'[2]Biaya Personil'!#REF!</definedName>
    <definedName name="__________DIV10">'[2]Biaya Personil'!#REF!</definedName>
    <definedName name="__________DIV11" localSheetId="3">'[2]Biaya Personil'!#REF!</definedName>
    <definedName name="__________DIV11">'[2]Biaya Personil'!#REF!</definedName>
    <definedName name="__________DIV2" localSheetId="3">'[2]Biaya Personil'!#REF!</definedName>
    <definedName name="__________DIV2">'[2]Biaya Personil'!#REF!</definedName>
    <definedName name="__________DIV4" localSheetId="3">'[2]Biaya Personil'!#REF!</definedName>
    <definedName name="__________DIV4">'[2]Biaya Personil'!#REF!</definedName>
    <definedName name="__________DIV5" localSheetId="3">'[2]Biaya Personil'!#REF!</definedName>
    <definedName name="__________DIV5">'[2]Biaya Personil'!#REF!</definedName>
    <definedName name="__________DIV6" localSheetId="3">'[2]Biaya Personil'!#REF!</definedName>
    <definedName name="__________DIV6">'[2]Biaya Personil'!#REF!</definedName>
    <definedName name="__________DIV7" localSheetId="3">'[2]Biaya Personil'!#REF!</definedName>
    <definedName name="__________DIV7">'[2]Biaya Personil'!#REF!</definedName>
    <definedName name="__________DIV8" localSheetId="3">'[2]Biaya Personil'!#REF!</definedName>
    <definedName name="__________DIV8">'[2]Biaya Personil'!#REF!</definedName>
    <definedName name="__________DIV9" localSheetId="3">'[2]Biaya Personil'!#REF!</definedName>
    <definedName name="__________DIV9">'[2]Biaya Personil'!#REF!</definedName>
    <definedName name="_________DIV1">[3]BOQ!$H$31</definedName>
    <definedName name="_________DIV10">[3]BOQ!$H$324</definedName>
    <definedName name="_________DIV3">[3]BOQ!$H$72</definedName>
    <definedName name="_________DIV4">[3]BOQ!$H$85</definedName>
    <definedName name="_________DIV5">[3]BOQ!$H$98</definedName>
    <definedName name="_________DIV6">[3]BOQ!$H$136</definedName>
    <definedName name="_________DIV7">[3]BOQ!$H$237</definedName>
    <definedName name="_________DIV8">[3]BOQ!$H$287</definedName>
    <definedName name="_________DIV9">[3]BOQ!$H$313</definedName>
    <definedName name="_________EEE31" localSheetId="3">[4]Peralatan!#REF!</definedName>
    <definedName name="_________EEE31">[4]Peralatan!#REF!</definedName>
    <definedName name="________DIV1">'[2]Biaya Personil'!$K$29</definedName>
    <definedName name="________DIV2">[3]BOQ!$H$49</definedName>
    <definedName name="________DIV3">'[2]Biaya Personil'!$K$47</definedName>
    <definedName name="________EEE01" localSheetId="3">[4]Peralatan!#REF!</definedName>
    <definedName name="________EEE01">[4]Peralatan!#REF!</definedName>
    <definedName name="________EEE02" localSheetId="3">[4]Peralatan!#REF!</definedName>
    <definedName name="________EEE02">[4]Peralatan!#REF!</definedName>
    <definedName name="________EEE03" localSheetId="3">[4]Peralatan!#REF!</definedName>
    <definedName name="________EEE03">[4]Peralatan!#REF!</definedName>
    <definedName name="________EEE04" localSheetId="3">[4]Peralatan!#REF!</definedName>
    <definedName name="________EEE04">[4]Peralatan!#REF!</definedName>
    <definedName name="________EEE05" localSheetId="3">[4]Peralatan!#REF!</definedName>
    <definedName name="________EEE05">[4]Peralatan!#REF!</definedName>
    <definedName name="________EEE06" localSheetId="3">[4]Peralatan!#REF!</definedName>
    <definedName name="________EEE06">[4]Peralatan!#REF!</definedName>
    <definedName name="________EEE07" localSheetId="3">[4]Peralatan!#REF!</definedName>
    <definedName name="________EEE07">[4]Peralatan!#REF!</definedName>
    <definedName name="________EEE08" localSheetId="3">[4]Peralatan!#REF!</definedName>
    <definedName name="________EEE08">[4]Peralatan!#REF!</definedName>
    <definedName name="________EEE09" localSheetId="3">[4]Peralatan!#REF!</definedName>
    <definedName name="________EEE09">[4]Peralatan!#REF!</definedName>
    <definedName name="________EEE10" localSheetId="3">[4]Peralatan!#REF!</definedName>
    <definedName name="________EEE10">[4]Peralatan!#REF!</definedName>
    <definedName name="________EEE11" localSheetId="3">[4]Peralatan!#REF!</definedName>
    <definedName name="________EEE11">[4]Peralatan!#REF!</definedName>
    <definedName name="________EEE12" localSheetId="3">[4]Peralatan!#REF!</definedName>
    <definedName name="________EEE12">[4]Peralatan!#REF!</definedName>
    <definedName name="________EEE13" localSheetId="3">[4]Peralatan!#REF!</definedName>
    <definedName name="________EEE13">[4]Peralatan!#REF!</definedName>
    <definedName name="________EEE14" localSheetId="3">[4]Peralatan!#REF!</definedName>
    <definedName name="________EEE14">[4]Peralatan!#REF!</definedName>
    <definedName name="________EEE15" localSheetId="3">[4]Peralatan!#REF!</definedName>
    <definedName name="________EEE15">[4]Peralatan!#REF!</definedName>
    <definedName name="________EEE16" localSheetId="3">[4]Peralatan!#REF!</definedName>
    <definedName name="________EEE16">[4]Peralatan!#REF!</definedName>
    <definedName name="________EEE17" localSheetId="3">[4]Peralatan!#REF!</definedName>
    <definedName name="________EEE17">[4]Peralatan!#REF!</definedName>
    <definedName name="________EEE18" localSheetId="3">[4]Peralatan!#REF!</definedName>
    <definedName name="________EEE18">[4]Peralatan!#REF!</definedName>
    <definedName name="________EEE19" localSheetId="3">[4]Peralatan!#REF!</definedName>
    <definedName name="________EEE19">[4]Peralatan!#REF!</definedName>
    <definedName name="________EEE20" localSheetId="3">[4]Peralatan!#REF!</definedName>
    <definedName name="________EEE20">[4]Peralatan!#REF!</definedName>
    <definedName name="________EEE21" localSheetId="3">[4]Peralatan!#REF!</definedName>
    <definedName name="________EEE21">[4]Peralatan!#REF!</definedName>
    <definedName name="________EEE22" localSheetId="3">[4]Peralatan!#REF!</definedName>
    <definedName name="________EEE22">[4]Peralatan!#REF!</definedName>
    <definedName name="________EEE23" localSheetId="3">[4]Peralatan!#REF!</definedName>
    <definedName name="________EEE23">[4]Peralatan!#REF!</definedName>
    <definedName name="________EEE24" localSheetId="3">[4]Peralatan!#REF!</definedName>
    <definedName name="________EEE24">[4]Peralatan!#REF!</definedName>
    <definedName name="________EEE25" localSheetId="3">[4]Peralatan!#REF!</definedName>
    <definedName name="________EEE25">[4]Peralatan!#REF!</definedName>
    <definedName name="________EEE26" localSheetId="3">[4]Peralatan!#REF!</definedName>
    <definedName name="________EEE26">[4]Peralatan!#REF!</definedName>
    <definedName name="________EEE27" localSheetId="3">[4]Peralatan!#REF!</definedName>
    <definedName name="________EEE27">[4]Peralatan!#REF!</definedName>
    <definedName name="________EEE28" localSheetId="3">[4]Peralatan!#REF!</definedName>
    <definedName name="________EEE28">[4]Peralatan!#REF!</definedName>
    <definedName name="________EEE29" localSheetId="3">[4]Peralatan!#REF!</definedName>
    <definedName name="________EEE29">[4]Peralatan!#REF!</definedName>
    <definedName name="________EEE30" localSheetId="3">[4]Peralatan!#REF!</definedName>
    <definedName name="________EEE30">[4]Peralatan!#REF!</definedName>
    <definedName name="________EEE32" localSheetId="3">[4]Peralatan!#REF!</definedName>
    <definedName name="________EEE32">[4]Peralatan!#REF!</definedName>
    <definedName name="________EEE33" localSheetId="3">[4]Peralatan!#REF!</definedName>
    <definedName name="________EEE33">[4]Peralatan!#REF!</definedName>
    <definedName name="________HAL2" localSheetId="3">'[2]Biaya Personil'!#REF!</definedName>
    <definedName name="________HAL2">'[2]Biaya Personil'!#REF!</definedName>
    <definedName name="________HAL3" localSheetId="3">'[2]Biaya Personil'!#REF!</definedName>
    <definedName name="________HAL3">'[2]Biaya Personil'!#REF!</definedName>
    <definedName name="________HAL4" localSheetId="3">'[2]Biaya Personil'!#REF!</definedName>
    <definedName name="________HAL4">'[2]Biaya Personil'!#REF!</definedName>
    <definedName name="________HAL5" localSheetId="3">'[2]Biaya Personil'!#REF!</definedName>
    <definedName name="________HAL5">'[2]Biaya Personil'!#REF!</definedName>
    <definedName name="________HAL6" localSheetId="3">'[2]Biaya Personil'!#REF!</definedName>
    <definedName name="________HAL6">'[2]Biaya Personil'!#REF!</definedName>
    <definedName name="________HAL7" localSheetId="3">'[2]Biaya Personil'!#REF!</definedName>
    <definedName name="________HAL7">'[2]Biaya Personil'!#REF!</definedName>
    <definedName name="________HAL8" localSheetId="3">'[2]Biaya Personil'!#REF!</definedName>
    <definedName name="________HAL8">'[2]Biaya Personil'!#REF!</definedName>
    <definedName name="________jml1" localSheetId="3">'[5]kont anak1'!#REF!</definedName>
    <definedName name="________jml1">'[5]kont anak1'!#REF!</definedName>
    <definedName name="________MDE05" localSheetId="3">[4]Peralatan!#REF!</definedName>
    <definedName name="________MDE05">[4]Peralatan!#REF!</definedName>
    <definedName name="________MDE08" localSheetId="3">#REF!</definedName>
    <definedName name="________MDE08">#REF!</definedName>
    <definedName name="________MDE10" localSheetId="3">#REF!</definedName>
    <definedName name="________MDE10">#REF!</definedName>
    <definedName name="________ME08" localSheetId="3">#REF!</definedName>
    <definedName name="________ME08">#REF!</definedName>
    <definedName name="________ME10" localSheetId="3">#REF!</definedName>
    <definedName name="________ME10">#REF!</definedName>
    <definedName name="________xlfn.BAHTTEXT" hidden="1">#NAME?</definedName>
    <definedName name="_______MDE02" localSheetId="3">[4]Peralatan!#REF!</definedName>
    <definedName name="_______MDE02">[4]Peralatan!#REF!</definedName>
    <definedName name="_______MDE269" localSheetId="3">#REF!</definedName>
    <definedName name="_______MDE269">#REF!</definedName>
    <definedName name="_______rcp100" localSheetId="3">#REF!</definedName>
    <definedName name="_______rcp100">#REF!</definedName>
    <definedName name="_______xlfn.BAHTTEXT" hidden="1">#NAME?</definedName>
    <definedName name="______LLL01" localSheetId="3">#REF!</definedName>
    <definedName name="______LLL01">#REF!</definedName>
    <definedName name="______LLL03" localSheetId="3">#REF!</definedName>
    <definedName name="______LLL03">#REF!</definedName>
    <definedName name="______MDE04" localSheetId="3">#REF!</definedName>
    <definedName name="______MDE04">#REF!</definedName>
    <definedName name="______MDE06" localSheetId="3">#REF!</definedName>
    <definedName name="______MDE06">#REF!</definedName>
    <definedName name="______MDE07" localSheetId="3">#REF!</definedName>
    <definedName name="______MDE07">#REF!</definedName>
    <definedName name="______MDE09" localSheetId="3">#REF!</definedName>
    <definedName name="______MDE09">#REF!</definedName>
    <definedName name="______MDE11" localSheetId="3">#REF!</definedName>
    <definedName name="______MDE11">#REF!</definedName>
    <definedName name="______MDE12" localSheetId="3">#REF!</definedName>
    <definedName name="______MDE12">#REF!</definedName>
    <definedName name="______MDE13" localSheetId="3">#REF!</definedName>
    <definedName name="______MDE13">#REF!</definedName>
    <definedName name="______MDE14" localSheetId="3">#REF!</definedName>
    <definedName name="______MDE14">#REF!</definedName>
    <definedName name="______MDE15" localSheetId="3">#REF!</definedName>
    <definedName name="______MDE15">#REF!</definedName>
    <definedName name="______MDE35">'[6]5-5 ALAT'!$R$27</definedName>
    <definedName name="______ME04" localSheetId="3">#REF!</definedName>
    <definedName name="______ME04">#REF!</definedName>
    <definedName name="______ME05" localSheetId="3">#REF!</definedName>
    <definedName name="______ME05">#REF!</definedName>
    <definedName name="______ME06" localSheetId="3">#REF!</definedName>
    <definedName name="______ME06">#REF!</definedName>
    <definedName name="______ME07" localSheetId="3">#REF!</definedName>
    <definedName name="______ME07">#REF!</definedName>
    <definedName name="______ME09" localSheetId="3">#REF!</definedName>
    <definedName name="______ME09">#REF!</definedName>
    <definedName name="______ME11" localSheetId="3">#REF!</definedName>
    <definedName name="______ME11">#REF!</definedName>
    <definedName name="______ME12" localSheetId="3">#REF!</definedName>
    <definedName name="______ME12">#REF!</definedName>
    <definedName name="______ME13" localSheetId="3">#REF!</definedName>
    <definedName name="______ME13">#REF!</definedName>
    <definedName name="______ME14" localSheetId="3">#REF!</definedName>
    <definedName name="______ME14">#REF!</definedName>
    <definedName name="______ME15" localSheetId="3">#REF!</definedName>
    <definedName name="______ME15">#REF!</definedName>
    <definedName name="______ME35">'[6]5-5 ALAT'!$R$26</definedName>
    <definedName name="______MMM03" localSheetId="3">#REF!</definedName>
    <definedName name="______MMM03">#REF!</definedName>
    <definedName name="______MMM04" localSheetId="3">#REF!</definedName>
    <definedName name="______MMM04">#REF!</definedName>
    <definedName name="______MMM10" localSheetId="3">#REF!</definedName>
    <definedName name="______MMM10">#REF!</definedName>
    <definedName name="______MMM11" localSheetId="3">#REF!</definedName>
    <definedName name="______MMM11">#REF!</definedName>
    <definedName name="______MMM16" localSheetId="3">#REF!</definedName>
    <definedName name="______MMM16">#REF!</definedName>
    <definedName name="______MMM18" localSheetId="3">#REF!</definedName>
    <definedName name="______MMM18">#REF!</definedName>
    <definedName name="______MMM19" localSheetId="3">#REF!</definedName>
    <definedName name="______MMM19">#REF!</definedName>
    <definedName name="______MMM20" localSheetId="3">#REF!</definedName>
    <definedName name="______MMM20">#REF!</definedName>
    <definedName name="______MMM22" localSheetId="3">#REF!</definedName>
    <definedName name="______MMM22">#REF!</definedName>
    <definedName name="______MMM26" localSheetId="3">#REF!</definedName>
    <definedName name="______MMM26">#REF!</definedName>
    <definedName name="______MMM27" localSheetId="3">#REF!</definedName>
    <definedName name="______MMM27">#REF!</definedName>
    <definedName name="______MMM39" localSheetId="3">#REF!</definedName>
    <definedName name="______MMM39">#REF!</definedName>
    <definedName name="______rcp60" localSheetId="3">#REF!</definedName>
    <definedName name="______rcp60">#REF!</definedName>
    <definedName name="______sc175" localSheetId="3">#REF!</definedName>
    <definedName name="______sc175">#REF!</definedName>
    <definedName name="______xlfn.BAHTTEXT" hidden="1">#NAME?</definedName>
    <definedName name="_____atk225" localSheetId="3">[7]Ans!#REF!</definedName>
    <definedName name="_____atk225">[7]Ans!#REF!</definedName>
    <definedName name="_____LLL01">'[3]4-Basic Price'!$G$8</definedName>
    <definedName name="_____LLL02">'[3]4-Basic Price'!$G$9</definedName>
    <definedName name="_____LLL03">'[3]4-Basic Price'!$G$10</definedName>
    <definedName name="_____MDE01" localSheetId="3">#REF!</definedName>
    <definedName name="_____MDE01">#REF!</definedName>
    <definedName name="_____MDE03" localSheetId="3">#REF!</definedName>
    <definedName name="_____MDE03">#REF!</definedName>
    <definedName name="_____MDE16" localSheetId="3">#REF!</definedName>
    <definedName name="_____MDE16">#REF!</definedName>
    <definedName name="_____MDE17" localSheetId="3">#REF!</definedName>
    <definedName name="_____MDE17">#REF!</definedName>
    <definedName name="_____MDE18" localSheetId="3">#REF!</definedName>
    <definedName name="_____MDE18">#REF!</definedName>
    <definedName name="_____MDE19" localSheetId="3">#REF!</definedName>
    <definedName name="_____MDE19">#REF!</definedName>
    <definedName name="_____MDE20" localSheetId="3">#REF!</definedName>
    <definedName name="_____MDE20">#REF!</definedName>
    <definedName name="_____MDE21" localSheetId="3">#REF!</definedName>
    <definedName name="_____MDE21">#REF!</definedName>
    <definedName name="_____MDE22" localSheetId="3">#REF!</definedName>
    <definedName name="_____MDE22">#REF!</definedName>
    <definedName name="_____MDE23" localSheetId="3">#REF!</definedName>
    <definedName name="_____MDE23">#REF!</definedName>
    <definedName name="_____MDE24" localSheetId="3">#REF!</definedName>
    <definedName name="_____MDE24">#REF!</definedName>
    <definedName name="_____MDE25" localSheetId="3">#REF!</definedName>
    <definedName name="_____MDE25">#REF!</definedName>
    <definedName name="_____MDE26" localSheetId="3">#REF!</definedName>
    <definedName name="_____MDE26">#REF!</definedName>
    <definedName name="_____MDE27" localSheetId="3">#REF!</definedName>
    <definedName name="_____MDE27">#REF!</definedName>
    <definedName name="_____MDE28" localSheetId="3">#REF!</definedName>
    <definedName name="_____MDE28">#REF!</definedName>
    <definedName name="_____MDE29" localSheetId="3">#REF!</definedName>
    <definedName name="_____MDE29">#REF!</definedName>
    <definedName name="_____MDE30" localSheetId="3">#REF!</definedName>
    <definedName name="_____MDE30">#REF!</definedName>
    <definedName name="_____MDE31" localSheetId="3">#REF!</definedName>
    <definedName name="_____MDE31">#REF!</definedName>
    <definedName name="_____MDE32" localSheetId="3">#REF!</definedName>
    <definedName name="_____MDE32">#REF!</definedName>
    <definedName name="_____MDE33" localSheetId="3">#REF!</definedName>
    <definedName name="_____MDE33">#REF!</definedName>
    <definedName name="_____MDE34" localSheetId="3">#REF!</definedName>
    <definedName name="_____MDE34">#REF!</definedName>
    <definedName name="_____ME01" localSheetId="3">#REF!</definedName>
    <definedName name="_____ME01">#REF!</definedName>
    <definedName name="_____ME02" localSheetId="3">#REF!</definedName>
    <definedName name="_____ME02">#REF!</definedName>
    <definedName name="_____ME03" localSheetId="3">#REF!</definedName>
    <definedName name="_____ME03">#REF!</definedName>
    <definedName name="_____ME16" localSheetId="3">#REF!</definedName>
    <definedName name="_____ME16">#REF!</definedName>
    <definedName name="_____ME17" localSheetId="3">#REF!</definedName>
    <definedName name="_____ME17">#REF!</definedName>
    <definedName name="_____ME18" localSheetId="3">#REF!</definedName>
    <definedName name="_____ME18">#REF!</definedName>
    <definedName name="_____ME19" localSheetId="3">#REF!</definedName>
    <definedName name="_____ME19">#REF!</definedName>
    <definedName name="_____ME20" localSheetId="3">#REF!</definedName>
    <definedName name="_____ME20">#REF!</definedName>
    <definedName name="_____ME21" localSheetId="3">#REF!</definedName>
    <definedName name="_____ME21">#REF!</definedName>
    <definedName name="_____ME22" localSheetId="3">#REF!</definedName>
    <definedName name="_____ME22">#REF!</definedName>
    <definedName name="_____ME23" localSheetId="3">#REF!</definedName>
    <definedName name="_____ME23">#REF!</definedName>
    <definedName name="_____ME24" localSheetId="3">#REF!</definedName>
    <definedName name="_____ME24">#REF!</definedName>
    <definedName name="_____ME25" localSheetId="3">#REF!</definedName>
    <definedName name="_____ME25">#REF!</definedName>
    <definedName name="_____ME26" localSheetId="3">#REF!</definedName>
    <definedName name="_____ME26">#REF!</definedName>
    <definedName name="_____ME27" localSheetId="3">#REF!</definedName>
    <definedName name="_____ME27">#REF!</definedName>
    <definedName name="_____ME28" localSheetId="3">#REF!</definedName>
    <definedName name="_____ME28">#REF!</definedName>
    <definedName name="_____ME29" localSheetId="3">#REF!</definedName>
    <definedName name="_____ME29">#REF!</definedName>
    <definedName name="_____ME30" localSheetId="3">#REF!</definedName>
    <definedName name="_____ME30">#REF!</definedName>
    <definedName name="_____ME31" localSheetId="3">#REF!</definedName>
    <definedName name="_____ME31">#REF!</definedName>
    <definedName name="_____ME32" localSheetId="3">#REF!</definedName>
    <definedName name="_____ME32">#REF!</definedName>
    <definedName name="_____ME33" localSheetId="3">#REF!</definedName>
    <definedName name="_____ME33">#REF!</definedName>
    <definedName name="_____ME34" localSheetId="3">#REF!</definedName>
    <definedName name="_____ME34">#REF!</definedName>
    <definedName name="_____MMM01" localSheetId="3">#REF!</definedName>
    <definedName name="_____MMM01">#REF!</definedName>
    <definedName name="_____MMM02" localSheetId="3">#REF!</definedName>
    <definedName name="_____MMM02">#REF!</definedName>
    <definedName name="_____MMM03">'[3]4-Basic Price'!$G$53</definedName>
    <definedName name="_____MMM04">'[3]4-Basic Price'!$G$54</definedName>
    <definedName name="_____MMM05" localSheetId="3">#REF!</definedName>
    <definedName name="_____MMM05">#REF!</definedName>
    <definedName name="_____MMM06" localSheetId="3">#REF!</definedName>
    <definedName name="_____MMM06">#REF!</definedName>
    <definedName name="_____MMM08" localSheetId="3">#REF!</definedName>
    <definedName name="_____MMM08">#REF!</definedName>
    <definedName name="_____MMM09" localSheetId="3">#REF!</definedName>
    <definedName name="_____MMM09">#REF!</definedName>
    <definedName name="_____MMM10">'[3]4-Basic Price'!$G$60</definedName>
    <definedName name="_____MMM11">'[3]4-Basic Price'!$G$61</definedName>
    <definedName name="_____MMM12" localSheetId="3">#REF!</definedName>
    <definedName name="_____MMM12">#REF!</definedName>
    <definedName name="_____MMM14" localSheetId="3">#REF!</definedName>
    <definedName name="_____MMM14">#REF!</definedName>
    <definedName name="_____MMM15" localSheetId="3">#REF!</definedName>
    <definedName name="_____MMM15">#REF!</definedName>
    <definedName name="_____MMM16">'[3]4-Basic Price'!$G$67</definedName>
    <definedName name="_____MMM18">'[3]4-Basic Price'!$G$70</definedName>
    <definedName name="_____MMM19">'[3]4-Basic Price'!$G$71</definedName>
    <definedName name="_____MMM20">'[3]4-Basic Price'!$G$72</definedName>
    <definedName name="_____MMM21" localSheetId="3">#REF!</definedName>
    <definedName name="_____MMM21">#REF!</definedName>
    <definedName name="_____MMM22">'[8]Basic Price'!$F$99</definedName>
    <definedName name="_____MMM23" localSheetId="3">#REF!</definedName>
    <definedName name="_____MMM23">#REF!</definedName>
    <definedName name="_____MMM24" localSheetId="3">#REF!</definedName>
    <definedName name="_____MMM24">#REF!</definedName>
    <definedName name="_____MMM26">'[3]4-Basic Price'!$G$78</definedName>
    <definedName name="_____MMM27">'[3]4-Basic Price'!$G$79</definedName>
    <definedName name="_____MMM33">'[3]4-Basic Price'!$G$85</definedName>
    <definedName name="_____MMM37">'[3]4-Basic Price'!$G$90</definedName>
    <definedName name="_____MMM39">'[3]4-Basic Price'!$G$91</definedName>
    <definedName name="_____MMM44">'[3]4-Basic Price'!$G$98</definedName>
    <definedName name="_____MMM47">'[3]4-Basic Price'!$G$101</definedName>
    <definedName name="_____MMM48">'[3]4-Basic Price'!$G$102</definedName>
    <definedName name="_____xlfn.BAHTTEXT" hidden="1">#NAME?</definedName>
    <definedName name="____alt1" localSheetId="3">REKAP!__alt1</definedName>
    <definedName name="____alt1">[0]!__alt1</definedName>
    <definedName name="____APP3" localSheetId="3">REKAP!__APP3</definedName>
    <definedName name="____APP3">[0]!__APP3</definedName>
    <definedName name="____DIV1">'[9]Kuantitas &amp; Harga'!$H$24</definedName>
    <definedName name="____DIV10">'[9]Kuantitas &amp; Harga'!$H$429</definedName>
    <definedName name="____DIV11" localSheetId="3">'[9]Kuantitas &amp; Harga'!#REF!</definedName>
    <definedName name="____DIV11">'[9]Kuantitas &amp; Harga'!#REF!</definedName>
    <definedName name="____DIV2">'[9]Kuantitas &amp; Harga'!$H$50</definedName>
    <definedName name="____DIV3">'[9]Kuantitas &amp; Harga'!$H$84</definedName>
    <definedName name="____DIV4">'[9]Kuantitas &amp; Harga'!$H$99</definedName>
    <definedName name="____DIV5">'[9]Kuantitas &amp; Harga'!$H$119</definedName>
    <definedName name="____DIV6">'[9]Kuantitas &amp; Harga'!$H$156</definedName>
    <definedName name="____DIV7">'[9]Kuantitas &amp; Harga'!$H$329</definedName>
    <definedName name="____DIV8">'[9]Kuantitas &amp; Harga'!$H$389</definedName>
    <definedName name="____DIV9">'[9]Kuantitas &amp; Harga'!$H$416</definedName>
    <definedName name="____frm74">[10]NP!$L$1322:$V$1382</definedName>
    <definedName name="____JP1" localSheetId="3">#REF!</definedName>
    <definedName name="____JP1">#REF!</definedName>
    <definedName name="____JP3" localSheetId="3">#REF!</definedName>
    <definedName name="____JP3">#REF!</definedName>
    <definedName name="____LLL01">'[11]4-Basic Price'!$G$8</definedName>
    <definedName name="____LLL02" localSheetId="3">#REF!</definedName>
    <definedName name="____LLL02">#REF!</definedName>
    <definedName name="____LLL03">'[11]4-Basic Price'!$G$10</definedName>
    <definedName name="____LLL04" localSheetId="3">#REF!</definedName>
    <definedName name="____LLL04">#REF!</definedName>
    <definedName name="____LLL05" localSheetId="3">#REF!</definedName>
    <definedName name="____LLL05">#REF!</definedName>
    <definedName name="____LLL06" localSheetId="3">#REF!</definedName>
    <definedName name="____LLL06">#REF!</definedName>
    <definedName name="____LLL07" localSheetId="3">#REF!</definedName>
    <definedName name="____LLL07">#REF!</definedName>
    <definedName name="____LLL08" localSheetId="3">#REF!</definedName>
    <definedName name="____LLL08">#REF!</definedName>
    <definedName name="____LLL09" localSheetId="3">#REF!</definedName>
    <definedName name="____LLL09">#REF!</definedName>
    <definedName name="____LLL10" localSheetId="3">#REF!</definedName>
    <definedName name="____LLL10">#REF!</definedName>
    <definedName name="____LLL11" localSheetId="3">#REF!</definedName>
    <definedName name="____LLL11">#REF!</definedName>
    <definedName name="____MA18">'[12]ANALISA (2)'!$Q$1336</definedName>
    <definedName name="____MDE01">[13]PERALATAN!$BO$27</definedName>
    <definedName name="____MDE02">[13]PERALATAN!$BO$47</definedName>
    <definedName name="____MDE03">[13]PERALATAN!$BO$67</definedName>
    <definedName name="____MDE04">[13]PERALATAN!$BO$87</definedName>
    <definedName name="____MDE05">[13]PERALATAN!$BO$107</definedName>
    <definedName name="____MDE06">[13]PERALATAN!$BO$127</definedName>
    <definedName name="____MDE07">[13]PERALATAN!$BO$147</definedName>
    <definedName name="____MDE08">[13]PERALATAN!$BO$167</definedName>
    <definedName name="____MDE09">[13]PERALATAN!$BO$187</definedName>
    <definedName name="____MDE10">[13]PERALATAN!$BO$207</definedName>
    <definedName name="____MDE11">[13]PERALATAN!$BO$227</definedName>
    <definedName name="____MDE12">[13]PERALATAN!$BO$247</definedName>
    <definedName name="____MDE13">[13]PERALATAN!$BO$267</definedName>
    <definedName name="____MDE14">[13]PERALATAN!$BO$287</definedName>
    <definedName name="____MDE15">[13]PERALATAN!$BO$307</definedName>
    <definedName name="____MDE16">[13]PERALATAN!$BO$327</definedName>
    <definedName name="____MDE17">[13]PERALATAN!$BO$347</definedName>
    <definedName name="____MDE18">[13]PERALATAN!$BO$367</definedName>
    <definedName name="____MDE19">[13]PERALATAN!$BO$387</definedName>
    <definedName name="____MDE20">[13]PERALATAN!$BO$407</definedName>
    <definedName name="____MDE21">[13]PERALATAN!$BO$427</definedName>
    <definedName name="____MDE23">[13]PERALATAN!$BO$467</definedName>
    <definedName name="____MDE24">[13]PERALATAN!$BO$487</definedName>
    <definedName name="____MDE25">[13]PERALATAN!$BO$507</definedName>
    <definedName name="____MDE26">[13]PERALATAN!$BO$527</definedName>
    <definedName name="____MDE27">[13]PERALATAN!$BO$547</definedName>
    <definedName name="____MDE28">[13]PERALATAN!$BO$567</definedName>
    <definedName name="____MDE29">[13]PERALATAN!$BO$587</definedName>
    <definedName name="____MDE30">[13]PERALATAN!$BO$607</definedName>
    <definedName name="____MDE31">[13]PERALATAN!$BO$627</definedName>
    <definedName name="____MDE32">[13]PERALATAN!$BO$647</definedName>
    <definedName name="____MDE33">[13]PERALATAN!$BO$667</definedName>
    <definedName name="____MDE34">[13]PERALATAN!$BO$698</definedName>
    <definedName name="____ME01">[13]PERALATAN!$BO$26</definedName>
    <definedName name="____ME02">[13]PERALATAN!$BO$46</definedName>
    <definedName name="____ME03">[13]PERALATAN!$BO$66</definedName>
    <definedName name="____ME04">[13]PERALATAN!$BO$86</definedName>
    <definedName name="____ME05">[13]PERALATAN!$BO$106</definedName>
    <definedName name="____ME06">[13]PERALATAN!$BO$126</definedName>
    <definedName name="____ME07">[13]PERALATAN!$BO$146</definedName>
    <definedName name="____ME08">[13]PERALATAN!$BO$166</definedName>
    <definedName name="____ME09">[13]PERALATAN!$BO$186</definedName>
    <definedName name="____ME10">[13]PERALATAN!$BO$206</definedName>
    <definedName name="____ME11">[13]PERALATAN!$BO$226</definedName>
    <definedName name="____ME12">[13]PERALATAN!$BO$246</definedName>
    <definedName name="____ME13">[13]PERALATAN!$BO$266</definedName>
    <definedName name="____ME14">[13]PERALATAN!$BO$286</definedName>
    <definedName name="____ME15">[13]PERALATAN!$BO$306</definedName>
    <definedName name="____ME16">[13]PERALATAN!$BO$326</definedName>
    <definedName name="____ME17">[13]PERALATAN!$BO$346</definedName>
    <definedName name="____ME18">[13]PERALATAN!$BO$366</definedName>
    <definedName name="____ME19">[13]PERALATAN!$BO$386</definedName>
    <definedName name="____ME20">[13]PERALATAN!$BO$406</definedName>
    <definedName name="____ME21">[13]PERALATAN!$BO$426</definedName>
    <definedName name="____ME22">[13]PERALATAN!$BO$446</definedName>
    <definedName name="____ME23">[13]PERALATAN!$BO$466</definedName>
    <definedName name="____ME24">[13]PERALATAN!$BO$486</definedName>
    <definedName name="____ME25">[13]PERALATAN!$BO$506</definedName>
    <definedName name="____ME26">[13]PERALATAN!$BO$526</definedName>
    <definedName name="____ME27">[13]PERALATAN!$BO$546</definedName>
    <definedName name="____ME28">[13]PERALATAN!$BO$566</definedName>
    <definedName name="____ME29">[13]PERALATAN!$BO$586</definedName>
    <definedName name="____ME30">[13]PERALATAN!$BO$606</definedName>
    <definedName name="____ME31">[13]PERALATAN!$BO$626</definedName>
    <definedName name="____ME32">[13]PERALATAN!$BO$646</definedName>
    <definedName name="____ME33">[13]PERALATAN!$BO$666</definedName>
    <definedName name="____ME34">[13]PERALATAN!$BO$697</definedName>
    <definedName name="____MMM01">'[14]Basic Price'!$F$40</definedName>
    <definedName name="____MMM02">'[14]Basic Price'!$F$42</definedName>
    <definedName name="____MMM04">'[14]Basic Price'!$F$46</definedName>
    <definedName name="____MMM05">'[14]Basic Price'!$F$48</definedName>
    <definedName name="____MMM06">'[14]Basic Price'!$F$50</definedName>
    <definedName name="____MMM07" localSheetId="3">#REF!</definedName>
    <definedName name="____MMM07">#REF!</definedName>
    <definedName name="____MMM08">'[14]Basic Price'!$F$54</definedName>
    <definedName name="____MMM09">'[14]Basic Price'!$F$56</definedName>
    <definedName name="____MMM10">'[14]Basic Price'!$F$58</definedName>
    <definedName name="____MMM11">'[14]Basic Price'!$F$60</definedName>
    <definedName name="____MMM12">'[14]Basic Price'!$F$62</definedName>
    <definedName name="____MMM13" localSheetId="3">#REF!</definedName>
    <definedName name="____MMM13">#REF!</definedName>
    <definedName name="____MMM17" localSheetId="3">#REF!</definedName>
    <definedName name="____MMM17">#REF!</definedName>
    <definedName name="____MMM18">'[11]4-Basic Price'!$G$76</definedName>
    <definedName name="____MMM19">'[11]4-Basic Price'!$G$77</definedName>
    <definedName name="____MMM25" localSheetId="3">#REF!</definedName>
    <definedName name="____MMM25">#REF!</definedName>
    <definedName name="____MMM28" localSheetId="3">#REF!</definedName>
    <definedName name="____MMM28">#REF!</definedName>
    <definedName name="____MMM29" localSheetId="3">#REF!</definedName>
    <definedName name="____MMM29">#REF!</definedName>
    <definedName name="____MMM30" localSheetId="3">#REF!</definedName>
    <definedName name="____MMM30">#REF!</definedName>
    <definedName name="____MMM31" localSheetId="3">#REF!</definedName>
    <definedName name="____MMM31">#REF!</definedName>
    <definedName name="____MMM32" localSheetId="3">#REF!</definedName>
    <definedName name="____MMM32">#REF!</definedName>
    <definedName name="____MMM33" localSheetId="3">#REF!</definedName>
    <definedName name="____MMM33">#REF!</definedName>
    <definedName name="____MMM34" localSheetId="3">#REF!</definedName>
    <definedName name="____MMM34">#REF!</definedName>
    <definedName name="____MMM35" localSheetId="3">#REF!</definedName>
    <definedName name="____MMM35">#REF!</definedName>
    <definedName name="____MMM36" localSheetId="3">#REF!</definedName>
    <definedName name="____MMM36">#REF!</definedName>
    <definedName name="____MMM37" localSheetId="3">#REF!</definedName>
    <definedName name="____MMM37">#REF!</definedName>
    <definedName name="____MMM38" localSheetId="3">#REF!</definedName>
    <definedName name="____MMM38">#REF!</definedName>
    <definedName name="____MMM39">'[11]4-Basic Price'!$G$97</definedName>
    <definedName name="____MMM40" localSheetId="3">#REF!</definedName>
    <definedName name="____MMM40">#REF!</definedName>
    <definedName name="____MMM41" localSheetId="3">#REF!</definedName>
    <definedName name="____MMM41">#REF!</definedName>
    <definedName name="____MMM411" localSheetId="3">#REF!</definedName>
    <definedName name="____MMM411">#REF!</definedName>
    <definedName name="____MMM42" localSheetId="3">#REF!</definedName>
    <definedName name="____MMM42">#REF!</definedName>
    <definedName name="____MMM43" localSheetId="3">#REF!</definedName>
    <definedName name="____MMM43">#REF!</definedName>
    <definedName name="____MMM44" localSheetId="3">#REF!</definedName>
    <definedName name="____MMM44">#REF!</definedName>
    <definedName name="____MMM45" localSheetId="3">#REF!</definedName>
    <definedName name="____MMM45">#REF!</definedName>
    <definedName name="____MMM46" localSheetId="3">#REF!</definedName>
    <definedName name="____MMM46">#REF!</definedName>
    <definedName name="____MMM47" localSheetId="3">#REF!</definedName>
    <definedName name="____MMM47">#REF!</definedName>
    <definedName name="____MMM48" localSheetId="3">#REF!</definedName>
    <definedName name="____MMM48">#REF!</definedName>
    <definedName name="____MMM49" localSheetId="3">#REF!</definedName>
    <definedName name="____MMM49">#REF!</definedName>
    <definedName name="____MMM50" localSheetId="3">#REF!</definedName>
    <definedName name="____MMM50">#REF!</definedName>
    <definedName name="____MMM51" localSheetId="3">#REF!</definedName>
    <definedName name="____MMM51">#REF!</definedName>
    <definedName name="____MMM52" localSheetId="3">#REF!</definedName>
    <definedName name="____MMM52">#REF!</definedName>
    <definedName name="____MMM53" localSheetId="3">#REF!</definedName>
    <definedName name="____MMM53">#REF!</definedName>
    <definedName name="____MMM54" localSheetId="3">#REF!</definedName>
    <definedName name="____MMM54">#REF!</definedName>
    <definedName name="____PA1">'[12]ANALISA (2)'!$Q$1258</definedName>
    <definedName name="____PA18">'[12]ANALISA (2)'!$Q$1320</definedName>
    <definedName name="____RAB2" localSheetId="3">#REF!</definedName>
    <definedName name="____RAB2">#REF!</definedName>
    <definedName name="____RAB3" localSheetId="3">#REF!</definedName>
    <definedName name="____RAB3">#REF!</definedName>
    <definedName name="____RAB4" localSheetId="3">#REF!</definedName>
    <definedName name="____RAB4">#REF!</definedName>
    <definedName name="____RAB5" localSheetId="3">#REF!</definedName>
    <definedName name="____RAB5">#REF!</definedName>
    <definedName name="____RAB6" localSheetId="3">#REF!</definedName>
    <definedName name="____RAB6">#REF!</definedName>
    <definedName name="____RAB7" localSheetId="3">#REF!</definedName>
    <definedName name="____RAB7">#REF!</definedName>
    <definedName name="____RAB8" localSheetId="3">#REF!</definedName>
    <definedName name="____RAB8">#REF!</definedName>
    <definedName name="____RAB9" localSheetId="3">#REF!</definedName>
    <definedName name="____RAB9">#REF!</definedName>
    <definedName name="____tsI3" localSheetId="3">REKAP!__tsI3</definedName>
    <definedName name="____tsI3">[0]!__tsI3</definedName>
    <definedName name="____xlfn.BAHTTEXT" hidden="1">#NAME?</definedName>
    <definedName name="___1__123Graph_ACHART_1" hidden="1">'[15]L 1'!$G$26:$V$26</definedName>
    <definedName name="___DIV1">'[9]Kuantitas &amp; Harga'!$H$24</definedName>
    <definedName name="___DIV10">'[9]Kuantitas &amp; Harga'!$H$429</definedName>
    <definedName name="___DIV11" localSheetId="3">'[9]Kuantitas &amp; Harga'!#REF!</definedName>
    <definedName name="___DIV11">'[9]Kuantitas &amp; Harga'!#REF!</definedName>
    <definedName name="___DIV2">'[9]Kuantitas &amp; Harga'!$H$50</definedName>
    <definedName name="___DIV3">'[9]Kuantitas &amp; Harga'!$H$84</definedName>
    <definedName name="___DIV4">'[9]Kuantitas &amp; Harga'!$H$99</definedName>
    <definedName name="___DIV5">'[9]Kuantitas &amp; Harga'!$H$119</definedName>
    <definedName name="___DIV6">'[9]Kuantitas &amp; Harga'!$H$156</definedName>
    <definedName name="___DIV7">'[9]Kuantitas &amp; Harga'!$H$329</definedName>
    <definedName name="___DIV8">'[9]Kuantitas &amp; Harga'!$H$389</definedName>
    <definedName name="___DIV9">'[9]Kuantitas &amp; Harga'!$H$416</definedName>
    <definedName name="___gal4">'[16]Bahan Upah'!$H$46</definedName>
    <definedName name="___gal6">'[16]Bahan Upah'!$H$47</definedName>
    <definedName name="___gk2" localSheetId="3" hidden="1">#REF!</definedName>
    <definedName name="___gk2" hidden="1">#REF!</definedName>
    <definedName name="___Key2" localSheetId="3" hidden="1">'[17]struktur tdk dipakai'!#REF!</definedName>
    <definedName name="___Key2" hidden="1">'[17]struktur tdk dipakai'!#REF!</definedName>
    <definedName name="___MA18">'[12]ANALISA (2)'!$Q$1336</definedName>
    <definedName name="___MDE01">[13]PERALATAN!$BO$27</definedName>
    <definedName name="___MDE02">[13]PERALATAN!$BO$47</definedName>
    <definedName name="___MDE03">[13]PERALATAN!$BO$67</definedName>
    <definedName name="___MDE04">[13]PERALATAN!$BO$87</definedName>
    <definedName name="___MDE05">[13]PERALATAN!$BO$107</definedName>
    <definedName name="___MDE06">[13]PERALATAN!$BO$127</definedName>
    <definedName name="___MDE07">[13]PERALATAN!$BO$147</definedName>
    <definedName name="___MDE08">[13]PERALATAN!$BO$167</definedName>
    <definedName name="___MDE09">[13]PERALATAN!$BO$187</definedName>
    <definedName name="___MDE10">[13]PERALATAN!$BO$207</definedName>
    <definedName name="___MDE11">[13]PERALATAN!$BO$227</definedName>
    <definedName name="___MDE12">[13]PERALATAN!$BO$247</definedName>
    <definedName name="___MDE13">[13]PERALATAN!$BO$267</definedName>
    <definedName name="___MDE14">[13]PERALATAN!$BO$287</definedName>
    <definedName name="___MDE15">[13]PERALATAN!$BO$307</definedName>
    <definedName name="___MDE16">[13]PERALATAN!$BO$327</definedName>
    <definedName name="___MDE17">[13]PERALATAN!$BO$347</definedName>
    <definedName name="___MDE18">[13]PERALATAN!$BO$367</definedName>
    <definedName name="___MDE19">[13]PERALATAN!$BO$387</definedName>
    <definedName name="___MDE20">[13]PERALATAN!$BO$407</definedName>
    <definedName name="___MDE21">[13]PERALATAN!$BO$427</definedName>
    <definedName name="___MDE23">[13]PERALATAN!$BO$467</definedName>
    <definedName name="___MDE24">[13]PERALATAN!$BO$487</definedName>
    <definedName name="___MDE25">[13]PERALATAN!$BO$507</definedName>
    <definedName name="___MDE26">[13]PERALATAN!$BO$527</definedName>
    <definedName name="___MDE27">[13]PERALATAN!$BO$547</definedName>
    <definedName name="___MDE28">[13]PERALATAN!$BO$567</definedName>
    <definedName name="___MDE29">[13]PERALATAN!$BO$587</definedName>
    <definedName name="___MDE30">[13]PERALATAN!$BO$607</definedName>
    <definedName name="___MDE31">[13]PERALATAN!$BO$627</definedName>
    <definedName name="___MDE32">[13]PERALATAN!$BO$647</definedName>
    <definedName name="___MDE33">[13]PERALATAN!$BO$667</definedName>
    <definedName name="___MDE34">[13]PERALATAN!$BO$698</definedName>
    <definedName name="___ME01">[13]PERALATAN!$BO$26</definedName>
    <definedName name="___ME02">[13]PERALATAN!$BO$46</definedName>
    <definedName name="___ME03">[13]PERALATAN!$BO$66</definedName>
    <definedName name="___ME04">[13]PERALATAN!$BO$86</definedName>
    <definedName name="___ME05">[13]PERALATAN!$BO$106</definedName>
    <definedName name="___ME06">[13]PERALATAN!$BO$126</definedName>
    <definedName name="___ME07">[13]PERALATAN!$BO$146</definedName>
    <definedName name="___ME08">[13]PERALATAN!$BO$166</definedName>
    <definedName name="___ME09">[13]PERALATAN!$BO$186</definedName>
    <definedName name="___ME10">[13]PERALATAN!$BO$206</definedName>
    <definedName name="___ME11">[13]PERALATAN!$BO$226</definedName>
    <definedName name="___ME12">[13]PERALATAN!$BO$246</definedName>
    <definedName name="___ME13">[13]PERALATAN!$BO$266</definedName>
    <definedName name="___ME14">[13]PERALATAN!$BO$286</definedName>
    <definedName name="___ME15">[13]PERALATAN!$BO$306</definedName>
    <definedName name="___ME16">[13]PERALATAN!$BO$326</definedName>
    <definedName name="___ME17">[13]PERALATAN!$BO$346</definedName>
    <definedName name="___ME18">[13]PERALATAN!$BO$366</definedName>
    <definedName name="___ME19">[13]PERALATAN!$BO$386</definedName>
    <definedName name="___ME20">[13]PERALATAN!$BO$406</definedName>
    <definedName name="___ME21">[13]PERALATAN!$BO$426</definedName>
    <definedName name="___ME22">[13]PERALATAN!$BO$446</definedName>
    <definedName name="___ME23">[13]PERALATAN!$BO$466</definedName>
    <definedName name="___ME24">[13]PERALATAN!$BO$486</definedName>
    <definedName name="___ME25">[13]PERALATAN!$BO$506</definedName>
    <definedName name="___ME26">[13]PERALATAN!$BO$526</definedName>
    <definedName name="___ME27">[13]PERALATAN!$BO$546</definedName>
    <definedName name="___ME28">[13]PERALATAN!$BO$566</definedName>
    <definedName name="___ME29">[13]PERALATAN!$BO$586</definedName>
    <definedName name="___ME30">[13]PERALATAN!$BO$606</definedName>
    <definedName name="___ME31">[13]PERALATAN!$BO$626</definedName>
    <definedName name="___ME32">[13]PERALATAN!$BO$646</definedName>
    <definedName name="___ME33">[13]PERALATAN!$BO$666</definedName>
    <definedName name="___ME34">[13]PERALATAN!$BO$697</definedName>
    <definedName name="___MMM01">'[18]Basic Price'!$F$40</definedName>
    <definedName name="___MMM02">'[18]Basic Price'!$F$42</definedName>
    <definedName name="___PA1">'[12]ANALISA (2)'!$Q$1258</definedName>
    <definedName name="___PA18">'[12]ANALISA (2)'!$Q$1320</definedName>
    <definedName name="___pvc6">'[19]HS-DSR'!$J$76</definedName>
    <definedName name="___xlfn.BAHTTEXT" hidden="1">#NAME?</definedName>
    <definedName name="__1__123Graph_ACHART_1" hidden="1">'[15]L 1'!$G$26:$V$26</definedName>
    <definedName name="__1__123Graph_ACHART_2" hidden="1">[20]Perhit.Alat!#REF!</definedName>
    <definedName name="__123Graph_A" localSheetId="8" hidden="1">#REF!</definedName>
    <definedName name="__123Graph_A" localSheetId="3" hidden="1">[21]Mobilisasi!$G$18:$G$20</definedName>
    <definedName name="__123Graph_A" hidden="1">#REF!</definedName>
    <definedName name="__123Graph_AADT" hidden="1">[22]TRAFFIC!$S$28:$S$38</definedName>
    <definedName name="__123Graph_AChart1" hidden="1">'[23]EE-PROP'!#REF!</definedName>
    <definedName name="__123Graph_ACurrent" hidden="1">'[23]EE-PROP'!#REF!</definedName>
    <definedName name="__123Graph_AESA" hidden="1">[22]TRAFFIC!$Q$28:$Q$38</definedName>
    <definedName name="__123Graph_AG31" hidden="1">[24]TJ1Q47!$G$7:$G$31</definedName>
    <definedName name="__123Graph_AG32" hidden="1">[24]TJ1Q47!$G$7:$G$31</definedName>
    <definedName name="__123Graph_AG33" hidden="1">[24]TJ1Q47!$G$7:$G$31</definedName>
    <definedName name="__123Graph_AG34" hidden="1">[24]TJ1Q47!$G$7:$G$31</definedName>
    <definedName name="__123Graph_AMAIN" hidden="1">[22]TRAFFIC!$O$26:$X$26</definedName>
    <definedName name="__123Graph_B" localSheetId="8" hidden="1">#REF!</definedName>
    <definedName name="__123Graph_B" localSheetId="3" hidden="1">[21]Mobilisasi!$H$18:$H$20</definedName>
    <definedName name="__123Graph_B" hidden="1">#REF!</definedName>
    <definedName name="__123Graph_BADT" hidden="1">[22]TRAFFIC!$T$28:$T$38</definedName>
    <definedName name="__123Graph_BChart1" hidden="1">'[23]EE-PROP'!#REF!</definedName>
    <definedName name="__123Graph_BCurrent" hidden="1">'[23]EE-PROP'!#REF!</definedName>
    <definedName name="__123Graph_BESA" hidden="1">[22]TRAFFIC!$P$28:$P$38</definedName>
    <definedName name="__123Graph_BG31" hidden="1">[24]TJ1Q47!$E$7:$E$31</definedName>
    <definedName name="__123Graph_BG32" hidden="1">[24]TJ1Q47!$E$7:$E$31</definedName>
    <definedName name="__123Graph_BG33" hidden="1">[24]TJ1Q47!$E$7:$E$31</definedName>
    <definedName name="__123Graph_BG34" hidden="1">[24]TJ1Q47!$E$7:$E$31</definedName>
    <definedName name="__123Graph_BMAIN" hidden="1">[22]TRAFFIC!$O$27:$X$27</definedName>
    <definedName name="__123Graph_C" localSheetId="8" hidden="1">[25]AC!#REF!</definedName>
    <definedName name="__123Graph_C" hidden="1">[25]AC!#REF!</definedName>
    <definedName name="__123Graph_ca" hidden="1">[24]TJ1Q47!$J$7:$J$31</definedName>
    <definedName name="__123Graph_CADT" hidden="1">[22]TRAFFIC!$U$28:$U$38</definedName>
    <definedName name="__123Graph_CESA" hidden="1">[22]TRAFFIC!$R$28:$R$38</definedName>
    <definedName name="__123Graph_D" localSheetId="8" hidden="1">'[26]RAB AR&amp;STR'!#REF!</definedName>
    <definedName name="__123Graph_D" hidden="1">'[26]RAB AR&amp;STR'!#REF!</definedName>
    <definedName name="__123Graph_E" localSheetId="3" hidden="1">[25]AC!#REF!</definedName>
    <definedName name="__123Graph_E" hidden="1">[25]AC!#REF!</definedName>
    <definedName name="__123Graph_F" localSheetId="3" hidden="1">[27]ESCON!#REF!</definedName>
    <definedName name="__123Graph_F" hidden="1">[27]ESCON!#REF!</definedName>
    <definedName name="__123Graph_X" localSheetId="8" hidden="1">#REF!</definedName>
    <definedName name="__123Graph_X" localSheetId="3" hidden="1">[21]Mobilisasi!$F$18:$F$20</definedName>
    <definedName name="__123Graph_X" hidden="1">#REF!</definedName>
    <definedName name="__123Graph_XADT" hidden="1">[22]TRAFFIC!$O$28:$O$38</definedName>
    <definedName name="__123Graph_XChart1" hidden="1">'[23]EE-PROP'!#REF!</definedName>
    <definedName name="__123Graph_XCurrent" hidden="1">'[23]EE-PROP'!#REF!</definedName>
    <definedName name="__123Graph_XESA" hidden="1">[22]TRAFFIC!$O$28:$O$38</definedName>
    <definedName name="__123Graph_XG31" hidden="1">[24]TJ1Q47!$B$7:$B$31</definedName>
    <definedName name="__123Graph_XG32" hidden="1">[24]TJ1Q47!$B$7:$B$31</definedName>
    <definedName name="__123Graph_XG33" hidden="1">[24]TJ1Q47!$B$7:$B$31</definedName>
    <definedName name="__123Graph_XG34" hidden="1">[24]TJ1Q47!$B$7:$B$31</definedName>
    <definedName name="__123Graph_XMAIN" hidden="1">[22]TRAFFIC!$O$9:$X$9</definedName>
    <definedName name="__alt1" localSheetId="3">#N/A</definedName>
    <definedName name="__alt1">#N/A</definedName>
    <definedName name="__APP3" localSheetId="3">#N/A</definedName>
    <definedName name="__APP3">#N/A</definedName>
    <definedName name="__BTN2">'[28]s-curve BP05 (7)'!$I$71</definedName>
    <definedName name="__BTN3">'[28]s-curve BP05 (7)'!$I$71</definedName>
    <definedName name="__CFP2">'[29]Currency Rate'!$B$16</definedName>
    <definedName name="__clo80">'[30]ah sanitary'!$L$25</definedName>
    <definedName name="__cor2">'[28]s-curve BP05 (7)'!$I$163</definedName>
    <definedName name="__CTK1">[31]LEMBAR1!$BE$26</definedName>
    <definedName name="__CTK2">[31]LEMBAR1!$BE$28</definedName>
    <definedName name="__CTK4">[31]LEMBAR1!$BE$33</definedName>
    <definedName name="__CTK5">[31]LEMBAR1!$BE$35</definedName>
    <definedName name="__CTK6">[31]LEMBAR1!$BE$45</definedName>
    <definedName name="__CTK7">[31]LEMBAR1!$BE$47</definedName>
    <definedName name="__CTK8">[31]LEMBAR1!$BE$49</definedName>
    <definedName name="__CTK9">[31]LEMBAR1!$BE$52</definedName>
    <definedName name="__DIV1">'[9]Kuantitas &amp; Harga'!$H$24</definedName>
    <definedName name="__DIV10">'[9]Kuantitas &amp; Harga'!$H$429</definedName>
    <definedName name="__DIV11" localSheetId="3">'[9]Kuantitas &amp; Harga'!#REF!</definedName>
    <definedName name="__DIV11">'[9]Kuantitas &amp; Harga'!#REF!</definedName>
    <definedName name="__DIV2">'[9]Kuantitas &amp; Harga'!$H$50</definedName>
    <definedName name="__DIV3">'[9]Kuantitas &amp; Harga'!$H$84</definedName>
    <definedName name="__DIV4">'[9]Kuantitas &amp; Harga'!$H$99</definedName>
    <definedName name="__DIV5">'[9]Kuantitas &amp; Harga'!$H$119</definedName>
    <definedName name="__DIV6">'[9]Kuantitas &amp; Harga'!$H$156</definedName>
    <definedName name="__DIV7">'[9]Kuantitas &amp; Harga'!$H$329</definedName>
    <definedName name="__DIV8">'[9]Kuantitas &amp; Harga'!$H$389</definedName>
    <definedName name="__DIV9">'[9]Kuantitas &amp; Harga'!$H$416</definedName>
    <definedName name="__EEE01">[32]Peralatan!$AZ$8</definedName>
    <definedName name="__EEE02">[32]Peralatan!$AZ$9</definedName>
    <definedName name="__EEE03">[32]Peralatan!$AZ$10</definedName>
    <definedName name="__EEE04">[32]Peralatan!$AZ$11</definedName>
    <definedName name="__EEE05">[32]Peralatan!$AZ$12</definedName>
    <definedName name="__EEE06">[32]Peralatan!$AZ$13</definedName>
    <definedName name="__EEE07">[32]Peralatan!$AZ$14</definedName>
    <definedName name="__EEE08">[32]Peralatan!$AZ$15</definedName>
    <definedName name="__EEE09">[32]Peralatan!$AZ$16</definedName>
    <definedName name="__EEE10">[32]Peralatan!$AZ$17</definedName>
    <definedName name="__EEE11">[32]Peralatan!$AZ$18</definedName>
    <definedName name="__EEE12">[32]Peralatan!$AZ$19</definedName>
    <definedName name="__EEE13">[32]Peralatan!$AZ$20</definedName>
    <definedName name="__EEE14">[32]Peralatan!$AZ$21</definedName>
    <definedName name="__EEE15">[32]Peralatan!$AZ$22</definedName>
    <definedName name="__EEE16">[32]Peralatan!$AZ$23</definedName>
    <definedName name="__EEE17">[32]Peralatan!$AZ$24</definedName>
    <definedName name="__EEE18">[32]Peralatan!$AZ$25</definedName>
    <definedName name="__EEE19">[32]Peralatan!$AZ$26</definedName>
    <definedName name="__EEE20">[32]Peralatan!$AZ$27</definedName>
    <definedName name="__EEE21">[32]Peralatan!$AZ$28</definedName>
    <definedName name="__EEE22">[32]Peralatan!$AZ$29</definedName>
    <definedName name="__EEE23">[32]Peralatan!$AZ$30</definedName>
    <definedName name="__EEE24">[32]Peralatan!$AZ$31</definedName>
    <definedName name="__EEE25">[32]Peralatan!$AZ$32</definedName>
    <definedName name="__EEE26">[32]Peralatan!$AZ$33</definedName>
    <definedName name="__EEE27">[32]Peralatan!$AZ$34</definedName>
    <definedName name="__EEE28">[32]Peralatan!$AZ$35</definedName>
    <definedName name="__EEE29">[32]Peralatan!$AZ$36</definedName>
    <definedName name="__EEE30">[32]Peralatan!$AZ$37</definedName>
    <definedName name="__EEE31">[32]Peralatan!$AZ$38</definedName>
    <definedName name="__EEE32">[32]Peralatan!$AZ$39</definedName>
    <definedName name="__EEE33">[32]Peralatan!$AZ$40</definedName>
    <definedName name="__frm74">[10]NP!$L$1322:$V$1382</definedName>
    <definedName name="__gk2" localSheetId="3" hidden="1">#REF!</definedName>
    <definedName name="__gk2" hidden="1">#REF!</definedName>
    <definedName name="__JP2" localSheetId="3">#REF!</definedName>
    <definedName name="__JP2">#REF!</definedName>
    <definedName name="__key1" localSheetId="8" hidden="1">#REF!</definedName>
    <definedName name="__key1" localSheetId="3" hidden="1">#REF!</definedName>
    <definedName name="__key1" hidden="1">#REF!</definedName>
    <definedName name="__Key2" localSheetId="3" hidden="1">'[33]struktur tdk dipakai'!#REF!</definedName>
    <definedName name="__Key2" hidden="1">'[33]struktur tdk dipakai'!#REF!</definedName>
    <definedName name="__kk1">'[34]U&amp;Bh'!$G$98</definedName>
    <definedName name="__kof1">[35]Analisa!$AB$17</definedName>
    <definedName name="__LBR1">[31]LEMBAR1!$A$1:$P$40</definedName>
    <definedName name="__LBR2">[31]LEMBAR2!$B$1:$N$50</definedName>
    <definedName name="__LBR3">[31]LEMBAR3!$B$9:$U$57</definedName>
    <definedName name="__LBR4">[31]LEMBAR4!$B$1:$J$57</definedName>
    <definedName name="__LBR5">[31]LEMBAR5!$B$1:$N$50</definedName>
    <definedName name="__LBR6">[31]LEMBAR1!$F$50:$S$97</definedName>
    <definedName name="__LBR7">[31]LEMBAR2!$F$64:$P$92</definedName>
    <definedName name="__LBR8">[31]LEMBAR3!$C$88:$M$116</definedName>
    <definedName name="__MA18">'[36]ANALISA (2)'!$Q$1336</definedName>
    <definedName name="__MDE01">[32]Peralatan!$BR$27</definedName>
    <definedName name="__MDE02">[32]Peralatan!$BR$47</definedName>
    <definedName name="__MDE03">[32]Peralatan!$BR$67</definedName>
    <definedName name="__MDE04">[32]Peralatan!$BR$87</definedName>
    <definedName name="__MDE05">[32]Peralatan!$BR$107</definedName>
    <definedName name="__MDE06">[32]Peralatan!$BR$127</definedName>
    <definedName name="__MDE07">[32]Peralatan!$BR$147</definedName>
    <definedName name="__MDE08">[32]Peralatan!$BR$167</definedName>
    <definedName name="__MDE09">[32]Peralatan!$BR$187</definedName>
    <definedName name="__MDE10">[32]Peralatan!$BR$207</definedName>
    <definedName name="__MDE11">[32]Peralatan!$BR$227</definedName>
    <definedName name="__MDE12">[32]Peralatan!$BR$247</definedName>
    <definedName name="__MDE13">[32]Peralatan!$BR$267</definedName>
    <definedName name="__MDE14">[32]Peralatan!$BR$287</definedName>
    <definedName name="__MDE15">[32]Peralatan!$BR$307</definedName>
    <definedName name="__MDE16">[32]Peralatan!$BR$327</definedName>
    <definedName name="__MDE17">[32]Peralatan!$BR$347</definedName>
    <definedName name="__MDE18">[32]Peralatan!$BR$367</definedName>
    <definedName name="__MDE19">[32]Peralatan!$BR$387</definedName>
    <definedName name="__MDE20">[32]Peralatan!$BR$407</definedName>
    <definedName name="__MDE21">[32]Peralatan!$BR$427</definedName>
    <definedName name="__MDE22">[32]Peralatan!$BR$447</definedName>
    <definedName name="__MDE23">[32]Peralatan!$BR$467</definedName>
    <definedName name="__MDE24">[32]Peralatan!$BR$487</definedName>
    <definedName name="__MDE25">[32]Peralatan!$BR$507</definedName>
    <definedName name="__MDE26">[32]Peralatan!$BR$527</definedName>
    <definedName name="__MDE27">[32]Peralatan!$BR$547</definedName>
    <definedName name="__MDE28">[32]Peralatan!$BR$567</definedName>
    <definedName name="__MDE29">[32]Peralatan!$BR$587</definedName>
    <definedName name="__MDE30">[32]Peralatan!$BR$607</definedName>
    <definedName name="__MDE31">[32]Peralatan!$BR$627</definedName>
    <definedName name="__MDE32">[32]Peralatan!$BR$647</definedName>
    <definedName name="__MDE33">[32]Peralatan!$BR$667</definedName>
    <definedName name="__MDE34">[32]Peralatan!$BR$698</definedName>
    <definedName name="__MDE35">'[32]Peralatan (2)'!$R$27</definedName>
    <definedName name="__MDE36">'[32]Peralatan (2)'!$R$47</definedName>
    <definedName name="__MDE37">'[32]Peralatan (2)'!$R$67</definedName>
    <definedName name="__MDE38">'[32]Peralatan (2)'!$R$87</definedName>
    <definedName name="__MDE39">'[32]Peralatan (2)'!$R$107</definedName>
    <definedName name="__MDE40">'[32]Peralatan (2)'!$R$127</definedName>
    <definedName name="__MDE41">'[32]Peralatan (2)'!$R$147</definedName>
    <definedName name="__MDE42">'[32]Peralatan (2)'!$R$167</definedName>
    <definedName name="__MDE43">'[32]Peralatan (2)'!$R$187</definedName>
    <definedName name="__MDE44">'[32]Peralatan (2)'!$R$207</definedName>
    <definedName name="__MDE45">'[32]Peralatan (2)'!$R$227</definedName>
    <definedName name="__MDE46">'[32]Peralatan (2)'!$R$247</definedName>
    <definedName name="__MDE47">'[32]Peralatan (2)'!$R$267</definedName>
    <definedName name="__MDE48">'[32]Peralatan (2)'!$R$287</definedName>
    <definedName name="__MDE49">'[32]Peralatan (2)'!$R$307</definedName>
    <definedName name="__MDE50">'[32]Peralatan (2)'!$R$327</definedName>
    <definedName name="__MDE51">'[32]Peralatan (2)'!$R$347</definedName>
    <definedName name="__MDE52">'[32]Peralatan (2)'!$R$367</definedName>
    <definedName name="__MDE53">'[32]Peralatan (2)'!$R$387</definedName>
    <definedName name="__MDE54">'[32]Peralatan (2)'!$R$407</definedName>
    <definedName name="__MDE55">'[32]Peralatan (2)'!$R$427</definedName>
    <definedName name="__MDE56">'[32]Peralatan (2)'!$R$447</definedName>
    <definedName name="__MDE57">'[32]Peralatan (2)'!$R$467</definedName>
    <definedName name="__MDE58">'[32]Peralatan (2)'!$R$487</definedName>
    <definedName name="__MDE59">'[32]Peralatan (2)'!$R$507</definedName>
    <definedName name="__MDE60">'[32]Peralatan (2)'!$R$527</definedName>
    <definedName name="__MDE61">'[32]Peralatan (2)'!$R$547</definedName>
    <definedName name="__MDE62">'[32]Peralatan (2)'!$R$567</definedName>
    <definedName name="__MDE63">'[32]Peralatan (2)'!$R$587</definedName>
    <definedName name="__MDE64">'[32]Peralatan (2)'!$R$607</definedName>
    <definedName name="__MDE65">'[32]Peralatan (2)'!$R$627</definedName>
    <definedName name="__MDE66">'[32]Peralatan (2)'!$R$647</definedName>
    <definedName name="__MDE67">'[32]Peralatan (2)'!$R$667</definedName>
    <definedName name="__MDE68">'[32]Peralatan (2)'!$R$698</definedName>
    <definedName name="__ME01">[32]Peralatan!$BR$26</definedName>
    <definedName name="__ME02">[32]Peralatan!$BR$46</definedName>
    <definedName name="__ME03">[32]Peralatan!$BR$66</definedName>
    <definedName name="__ME04">[32]Peralatan!$BR$86</definedName>
    <definedName name="__ME05">[32]Peralatan!$BR$106</definedName>
    <definedName name="__ME06">[32]Peralatan!$BR$126</definedName>
    <definedName name="__ME07">[32]Peralatan!$BR$146</definedName>
    <definedName name="__ME08">[32]Peralatan!$BR$166</definedName>
    <definedName name="__ME09">[32]Peralatan!$BR$186</definedName>
    <definedName name="__ME10">[32]Peralatan!$BR$206</definedName>
    <definedName name="__ME11">[32]Peralatan!$BR$226</definedName>
    <definedName name="__ME12">[32]Peralatan!$BR$246</definedName>
    <definedName name="__ME13">[32]Peralatan!$BR$266</definedName>
    <definedName name="__ME14">[32]Peralatan!$BR$286</definedName>
    <definedName name="__ME15">[32]Peralatan!$BR$306</definedName>
    <definedName name="__ME16">[32]Peralatan!$BR$326</definedName>
    <definedName name="__ME17">[32]Peralatan!$BR$346</definedName>
    <definedName name="__ME18">[32]Peralatan!$BR$366</definedName>
    <definedName name="__ME19">[32]Peralatan!$BR$386</definedName>
    <definedName name="__ME20">[32]Peralatan!$BR$406</definedName>
    <definedName name="__ME21">[32]Peralatan!$BR$426</definedName>
    <definedName name="__ME22">[32]Peralatan!$BR$446</definedName>
    <definedName name="__ME23">[32]Peralatan!$BR$466</definedName>
    <definedName name="__ME24">[32]Peralatan!$BR$486</definedName>
    <definedName name="__ME25">[32]Peralatan!$BR$506</definedName>
    <definedName name="__ME26">[32]Peralatan!$BR$526</definedName>
    <definedName name="__ME27">[32]Peralatan!$BR$546</definedName>
    <definedName name="__ME28">[32]Peralatan!$BR$566</definedName>
    <definedName name="__ME29">[32]Peralatan!$BR$586</definedName>
    <definedName name="__ME30">[32]Peralatan!$BR$606</definedName>
    <definedName name="__ME31">[32]Peralatan!$BR$626</definedName>
    <definedName name="__ME32">[32]Peralatan!$BR$646</definedName>
    <definedName name="__ME33">[32]Peralatan!$BR$666</definedName>
    <definedName name="__ME34">[32]Peralatan!$BR$697</definedName>
    <definedName name="__ME35">'[32]Peralatan (2)'!$R$26</definedName>
    <definedName name="__ME36">'[32]Peralatan (2)'!$R$46</definedName>
    <definedName name="__ME37">'[32]Peralatan (2)'!$R$66</definedName>
    <definedName name="__ME38">'[32]Peralatan (2)'!$R$86</definedName>
    <definedName name="__ME39">'[32]Peralatan (2)'!$R$106</definedName>
    <definedName name="__ME40">'[32]Peralatan (2)'!$R$126</definedName>
    <definedName name="__ME41">'[32]Peralatan (2)'!$R$146</definedName>
    <definedName name="__ME42">'[32]Peralatan (2)'!$R$166</definedName>
    <definedName name="__ME43">'[32]Peralatan (2)'!$R$186</definedName>
    <definedName name="__ME44">'[32]Peralatan (2)'!$R$206</definedName>
    <definedName name="__ME45">'[32]Peralatan (2)'!$R$226</definedName>
    <definedName name="__ME46">'[32]Peralatan (2)'!$R$246</definedName>
    <definedName name="__ME47">'[32]Peralatan (2)'!$R$266</definedName>
    <definedName name="__ME48">'[32]Peralatan (2)'!$R$286</definedName>
    <definedName name="__ME49">'[32]Peralatan (2)'!$R$306</definedName>
    <definedName name="__ME50">'[32]Peralatan (2)'!$R$326</definedName>
    <definedName name="__ME51">'[32]Peralatan (2)'!$R$346</definedName>
    <definedName name="__ME52">'[32]Peralatan (2)'!$R$366</definedName>
    <definedName name="__ME53">'[32]Peralatan (2)'!$R$386</definedName>
    <definedName name="__ME54">'[32]Peralatan (2)'!$R$406</definedName>
    <definedName name="__ME55">'[32]Peralatan (2)'!$R$426</definedName>
    <definedName name="__ME56">'[32]Peralatan (2)'!$R$446</definedName>
    <definedName name="__ME57">'[32]Peralatan (2)'!$R$466</definedName>
    <definedName name="__ME58">'[32]Peralatan (2)'!$R$486</definedName>
    <definedName name="__ME59">'[32]Peralatan (2)'!$R$506</definedName>
    <definedName name="__ME60">'[32]Peralatan (2)'!$R$526</definedName>
    <definedName name="__ME61">'[32]Peralatan (2)'!$R$546</definedName>
    <definedName name="__ME62">'[32]Peralatan (2)'!$R$566</definedName>
    <definedName name="__ME63">'[32]Peralatan (2)'!$R$586</definedName>
    <definedName name="__ME64">'[32]Peralatan (2)'!$R$606</definedName>
    <definedName name="__ME65">'[32]Peralatan (2)'!$R$626</definedName>
    <definedName name="__ME66">'[32]Peralatan (2)'!$R$646</definedName>
    <definedName name="__ME67">'[32]Peralatan (2)'!$R$666</definedName>
    <definedName name="__ME68">'[32]Peralatan (2)'!$R$697</definedName>
    <definedName name="__MOB1" localSheetId="3">#REF!</definedName>
    <definedName name="__MOB1">#REF!</definedName>
    <definedName name="__MOB2" localSheetId="3">#REF!</definedName>
    <definedName name="__MOB2">#REF!</definedName>
    <definedName name="__PA1">'[36]ANALISA (2)'!$Q$1258</definedName>
    <definedName name="__PA18">'[36]ANALISA (2)'!$Q$1320</definedName>
    <definedName name="__ply3" localSheetId="3">[37]BAHAN!#REF!</definedName>
    <definedName name="__ply3">[37]BAHAN!#REF!</definedName>
    <definedName name="__ply4" localSheetId="3">[37]BAHAN!#REF!</definedName>
    <definedName name="__ply4">[37]BAHAN!#REF!</definedName>
    <definedName name="__ply6" localSheetId="3">[37]BAHAN!#REF!</definedName>
    <definedName name="__ply6">[37]BAHAN!#REF!</definedName>
    <definedName name="__pvc3" localSheetId="3">[37]BAHAN!#REF!</definedName>
    <definedName name="__pvc3">[37]BAHAN!#REF!</definedName>
    <definedName name="__sn1020">'[38]SAT-BHN'!$H$14</definedName>
    <definedName name="__tsI3" localSheetId="3">#N/A</definedName>
    <definedName name="__tsI3">#N/A</definedName>
    <definedName name="__tv14">'[39]TE TS FA LAN MATV'!$F$89</definedName>
    <definedName name="__xlfn.BAHTTEXT" hidden="1">#NAME?</definedName>
    <definedName name="_1">#N/A</definedName>
    <definedName name="_1.2_MOBIL">[1]A!$W$5:$AD$54</definedName>
    <definedName name="_1___________123Graph_ACHART_1" hidden="1">[40]Rekapitulasi!$CG$34:$CQ$34</definedName>
    <definedName name="_1________123Graph_ACHART_1" hidden="1">'[41]L 1'!$G$26:$V$26</definedName>
    <definedName name="_1____123Graph_ACHART_1" hidden="1">'[42]L 1'!$G$26:$V$26</definedName>
    <definedName name="_1__123Graph_ACHART_1" hidden="1">'[43]L 1'!$G$26:$V$26</definedName>
    <definedName name="_1__123Graph_ACHART_2" hidden="1">[44]Perhit.Alat!#REF!</definedName>
    <definedName name="_1__123Graph_AG_FLOW" hidden="1">[24]TJ1Q47!$H$7:$H$31</definedName>
    <definedName name="_1_357" localSheetId="3">#REF!</definedName>
    <definedName name="_1_357">#REF!</definedName>
    <definedName name="_1_850" localSheetId="3">#REF!</definedName>
    <definedName name="_1_850">#REF!</definedName>
    <definedName name="_10______123Graph_ACHART_1" hidden="1">'[41]L 1'!$G$26:$V$26</definedName>
    <definedName name="_10__123Graph_CCHART_5L" hidden="1">[45]schtng!$H$14:$K$14</definedName>
    <definedName name="_10_10">[1]A!$AG$407:$AM$436</definedName>
    <definedName name="_11__123Graph_DCHART_3J" hidden="1">[45]schbhn!$I$12:$K$12</definedName>
    <definedName name="_12__123Graph_DCHART_4K" hidden="1">[45]schalt!$H$15:$K$15</definedName>
    <definedName name="_123GARAPH" hidden="1">'[46]galian saluran'!$H$12:$H$20</definedName>
    <definedName name="_123Graph_F" hidden="1">[47]escon!#REF!</definedName>
    <definedName name="_127____123Graph_ACHART_1" hidden="1">'[48]L 1'!$G$26:$V$26</definedName>
    <definedName name="_12graph" localSheetId="3" hidden="1">#REF!</definedName>
    <definedName name="_12graph" hidden="1">#REF!</definedName>
    <definedName name="_13__123Graph_DCHART_5L" hidden="1">[45]schtng!$H$15:$K$15</definedName>
    <definedName name="_135___123Graph_ACHART_1" hidden="1">'[49]L 1'!$G$26:$V$26</definedName>
    <definedName name="_135__123Graph_ACHART_1" hidden="1">[50]A!$E$37:$X$37</definedName>
    <definedName name="_14__123Graph_ECHART_3J" hidden="1">[45]schbhn!$I$13:$K$13</definedName>
    <definedName name="_15__123Graph_ECHART_5L" hidden="1">[45]schtng!$H$16:$K$16</definedName>
    <definedName name="_157__123Graph_ACHART_1" hidden="1">'[48]L 1'!$G$26:$V$26</definedName>
    <definedName name="_16__123Graph_FCHART_3J" hidden="1">[45]schbhn!#REF!</definedName>
    <definedName name="_17__123Graph_ACHART_1" hidden="1">[51]A!$E$37:$X$37</definedName>
    <definedName name="_17__123Graph_FCHART_5L" hidden="1">[45]schtng!$H$17:$K$17</definedName>
    <definedName name="_18_____123Graph_ACHART_1" hidden="1">'[41]L 1'!$G$26:$V$26</definedName>
    <definedName name="_18__123Graph_ACHART_1" hidden="1">'[52]L 1'!$G$26:$V$26</definedName>
    <definedName name="_1PRINT_ALIGN" localSheetId="3">#REF!</definedName>
    <definedName name="_1PRINT_ALIGN">#REF!</definedName>
    <definedName name="_2">#N/A</definedName>
    <definedName name="_2.02" localSheetId="3">#REF!</definedName>
    <definedName name="_2.02">#REF!</definedName>
    <definedName name="_2__________123Graph_ACHART_1" hidden="1">[53]Rekapitulasi!$CG$34:$CQ$34</definedName>
    <definedName name="_2_______123Graph_ACHART_1" hidden="1">'[41]L 1'!$G$26:$V$26</definedName>
    <definedName name="_2___123Graph_ACHART_1" hidden="1">[50]A!$E$37:$X$37</definedName>
    <definedName name="_2__123Graph_ACHART_1" hidden="1">'[54]Cash Flow bulanan'!$K$203:$CX$203</definedName>
    <definedName name="_2__123Graph_ACHART_3J" hidden="1">[45]schbhn!#REF!</definedName>
    <definedName name="_2__123Graph_AG_KUM" hidden="1">[24]TJ1Q47!$N$7:$N$31</definedName>
    <definedName name="_2_0_HARSAT">[1]A!$Q$1:$U$62</definedName>
    <definedName name="_2_10">[1]A!$AG$2:$AM$49</definedName>
    <definedName name="_2_2A">[1]A!$W$1103:$AD$1168</definedName>
    <definedName name="_2_2B" localSheetId="3">[1]A!#REF!</definedName>
    <definedName name="_2_2B">[1]A!#REF!</definedName>
    <definedName name="_2_2C" localSheetId="3">[1]A!#REF!</definedName>
    <definedName name="_2_2C">[1]A!#REF!</definedName>
    <definedName name="_2_2D">[1]A!$AW$222:$IV$8192</definedName>
    <definedName name="_2_2E" localSheetId="3">[1]A!#REF!</definedName>
    <definedName name="_2_2E">[1]A!#REF!</definedName>
    <definedName name="_2_2F">[1]A!$W$700:$AD$761</definedName>
    <definedName name="_2_2G">[1]A!$W$935:$AD$995</definedName>
    <definedName name="_2_2H">[1]A!$W$854:$AD$916</definedName>
    <definedName name="_2_491" localSheetId="3">#REF!</definedName>
    <definedName name="_2_491">#REF!</definedName>
    <definedName name="_20__123Graph_ACHART_1" hidden="1">[55]A!$E$37:$X$37</definedName>
    <definedName name="_22___123Graph_ACHART_1" hidden="1">'[56]L 1'!$G$26:$V$26</definedName>
    <definedName name="_26____123Graph_ACHART_1" hidden="1">'[41]L 1'!$G$26:$V$26</definedName>
    <definedName name="_29____123Graph_ACHART_1" hidden="1">'[57]L 1'!$G$26:$V$26</definedName>
    <definedName name="_2A_2">[1]A!$W$78:$AD$123</definedName>
    <definedName name="_2PRINT_OUTPUT" localSheetId="3">#REF!</definedName>
    <definedName name="_2PRINT_OUTPUT">#REF!</definedName>
    <definedName name="_3">#N/A</definedName>
    <definedName name="_3.08_1_" localSheetId="3">#REF!</definedName>
    <definedName name="_3.08_1_">#REF!</definedName>
    <definedName name="_3.08_8_" localSheetId="3">#REF!</definedName>
    <definedName name="_3.08_8_">#REF!</definedName>
    <definedName name="_3_________123Graph_ACHART_1" hidden="1">[53]Rekapitulasi!$CG$34:$CQ$34</definedName>
    <definedName name="_3__123Graph_ACHART_1" hidden="1">'[42]L 1'!$G$26:$V$26</definedName>
    <definedName name="_3__123Graph_ACHART_4K" hidden="1">[45]schalt!$H$12:$K$12</definedName>
    <definedName name="_3__123Graph_BG_FLOW" hidden="1">[24]TJ1Q47!$F$7:$F$31</definedName>
    <definedName name="_3_10">[1]A!$AG$74:$IV$8192</definedName>
    <definedName name="_30__123Graph_ACHART_1" hidden="1">'[56]L 1'!$G$26:$V$26</definedName>
    <definedName name="_34___123Graph_ACHART_1" hidden="1">'[41]L 1'!$G$26:$V$26</definedName>
    <definedName name="_36____123Graph_ACHART_1" hidden="1">'[58]L 1'!$G$26:$V$26</definedName>
    <definedName name="_37___123Graph_ACHART_1" hidden="1">'[59]L 1'!$G$26:$V$26</definedName>
    <definedName name="_39__123Graph_ACHART_1" hidden="1">'[58]L 1'!$G$26:$V$26</definedName>
    <definedName name="_3DOWN_3" localSheetId="3">#REF!</definedName>
    <definedName name="_3DOWN_3">#REF!</definedName>
    <definedName name="_4">#N/A</definedName>
    <definedName name="_4________123Graph_ACHART_1" hidden="1">[53]Rekapitulasi!$CG$34:$CQ$34</definedName>
    <definedName name="_4___123Graph_ACHART_1" hidden="1">'[48]L 1'!$G$26:$V$26</definedName>
    <definedName name="_4__123Graph_ACHART_1" hidden="1">[60]A!$E$37:$X$37</definedName>
    <definedName name="_4__123Graph_ACHART_5L" hidden="1">[45]schtng!$H$12:$K$12</definedName>
    <definedName name="_4__123Graph_BG_KUM" hidden="1">[24]TJ1Q47!$L$7:$L$31</definedName>
    <definedName name="_4_10">[1]A!$AM$140:$IV$8192</definedName>
    <definedName name="_45__123Graph_ACHART_1" hidden="1">'[58]L 1'!$G$26:$V$26</definedName>
    <definedName name="_4HOME" localSheetId="3">#REF!</definedName>
    <definedName name="_4HOME">#REF!</definedName>
    <definedName name="_5">#N/A</definedName>
    <definedName name="_5.01" localSheetId="3">#REF!</definedName>
    <definedName name="_5.01">#REF!</definedName>
    <definedName name="_5_______123Graph_ACHART_1" hidden="1">[53]Rekapitulasi!$CG$34:$CQ$34</definedName>
    <definedName name="_5__123Graph_ACHART_1" hidden="1">[61]A!$E$37:$X$37</definedName>
    <definedName name="_5__123Graph_BCHART_3J" hidden="1">[45]schbhn!#REF!</definedName>
    <definedName name="_5__123Graph_CG_KUM" hidden="1">[24]TJ1Q47!$J$7:$J$31</definedName>
    <definedName name="_5_10">[1]A!$AG$146:$IV$8192</definedName>
    <definedName name="_5PGDN_2" localSheetId="3">#REF!</definedName>
    <definedName name="_5PGDN_2">#REF!</definedName>
    <definedName name="_6">#N/A</definedName>
    <definedName name="_6.02_1_" localSheetId="3">#REF!</definedName>
    <definedName name="_6.02_1_">#REF!</definedName>
    <definedName name="_6.02_2_" localSheetId="3">#REF!</definedName>
    <definedName name="_6.02_2_">#REF!</definedName>
    <definedName name="_6.05" localSheetId="3">#REF!</definedName>
    <definedName name="_6.05">#REF!</definedName>
    <definedName name="_6__123Graph_ACHART_1" hidden="1">'[62]L 1'!$G$26:$V$26</definedName>
    <definedName name="_6__123Graph_BCHART_4K" hidden="1">[45]schalt!$H$13:$K$13</definedName>
    <definedName name="_6__123Graph_XG_FLOW" hidden="1">[24]TJ1Q47!$B$7:$B$31</definedName>
    <definedName name="_6_10" localSheetId="3">[1]A!#REF!</definedName>
    <definedName name="_6_10">[1]A!#REF!</definedName>
    <definedName name="_6RIGHT_18" localSheetId="3">#REF!</definedName>
    <definedName name="_6RIGHT_18">#REF!</definedName>
    <definedName name="_7.07_2_" localSheetId="3">#REF!</definedName>
    <definedName name="_7.07_2_">#REF!</definedName>
    <definedName name="_7.08_2_" localSheetId="3">#REF!</definedName>
    <definedName name="_7.08_2_">#REF!</definedName>
    <definedName name="_7.08_3_" localSheetId="3">#REF!</definedName>
    <definedName name="_7.08_3_">#REF!</definedName>
    <definedName name="_7.09" localSheetId="3">#REF!</definedName>
    <definedName name="_7.09">#REF!</definedName>
    <definedName name="_7.10_2_" localSheetId="3">#REF!</definedName>
    <definedName name="_7.10_2_">#REF!</definedName>
    <definedName name="_7__123Graph_ACHART_1" hidden="1">'[63]L 1'!$G$26:$V$26</definedName>
    <definedName name="_7__123Graph_BCHART_5L" hidden="1">[45]schtng!$H$13:$K$13</definedName>
    <definedName name="_7__123Graph_XG_KUM" hidden="1">[24]TJ1Q47!$B$7:$B$31</definedName>
    <definedName name="_7_10">[1]A!$AG$243:$AM$295</definedName>
    <definedName name="_76_______________123Graph_ACHART_1" hidden="1">'[64]L 1'!$G$26:$V$26</definedName>
    <definedName name="_78_____________123Graph_ACHART_1" hidden="1">'[65]L 1'!$G$26:$V$26</definedName>
    <definedName name="_79____________123Graph_ACHART_1" hidden="1">'[65]L 1'!$G$26:$V$26</definedName>
    <definedName name="_7RIGHT_6" localSheetId="3">#REF!</definedName>
    <definedName name="_7RIGHT_6">#REF!</definedName>
    <definedName name="_8.01_9_" localSheetId="3">#REF!</definedName>
    <definedName name="_8.01_9_">#REF!</definedName>
    <definedName name="_8.02_13_" localSheetId="3">#REF!</definedName>
    <definedName name="_8.02_13_">#REF!</definedName>
    <definedName name="_8.02_21_A" localSheetId="3">#REF!</definedName>
    <definedName name="_8.02_21_A">#REF!</definedName>
    <definedName name="_8.02_4_" localSheetId="3">#REF!</definedName>
    <definedName name="_8.02_4_">#REF!</definedName>
    <definedName name="_8.03_1_" localSheetId="3">#REF!</definedName>
    <definedName name="_8.03_1_">#REF!</definedName>
    <definedName name="_8.03_2_A" localSheetId="3">#REF!</definedName>
    <definedName name="_8.03_2_A">#REF!</definedName>
    <definedName name="_8.03_4_A" localSheetId="3">#REF!</definedName>
    <definedName name="_8.03_4_A">#REF!</definedName>
    <definedName name="_8.05_2_" localSheetId="3">#REF!</definedName>
    <definedName name="_8.05_2_">#REF!</definedName>
    <definedName name="_8____123Graph_ACHART_1" hidden="1">'[52]L 1'!$G$26:$V$26</definedName>
    <definedName name="_8__123Graph_CCHART_3J" hidden="1">[45]schbhn!#REF!</definedName>
    <definedName name="_8_10" localSheetId="3">[1]A!#REF!</definedName>
    <definedName name="_8_10">[1]A!#REF!</definedName>
    <definedName name="_80___________123Graph_ACHART_1" hidden="1">'[65]L 1'!$G$26:$V$26</definedName>
    <definedName name="_81__________123Graph_ACHART_1" hidden="1">'[64]L 1'!$G$26:$V$26</definedName>
    <definedName name="_818FA" localSheetId="3">#REF!</definedName>
    <definedName name="_818FA">#REF!</definedName>
    <definedName name="_818PK" localSheetId="3">#REF!</definedName>
    <definedName name="_818PK">#REF!</definedName>
    <definedName name="_83________123Graph_ACHART_1" hidden="1">'[65]L 1'!$G$26:$V$26</definedName>
    <definedName name="_9.02" localSheetId="3">#REF!</definedName>
    <definedName name="_9.02">#REF!</definedName>
    <definedName name="_9.05_1_" localSheetId="3">#REF!</definedName>
    <definedName name="_9.05_1_">#REF!</definedName>
    <definedName name="_9.09_1_" localSheetId="3">#REF!</definedName>
    <definedName name="_9.09_1_">#REF!</definedName>
    <definedName name="_9___123Graph_ACHART_1" hidden="1">'[52]L 1'!$G$26:$V$26</definedName>
    <definedName name="_9__123Graph_CCHART_4K" hidden="1">[45]schalt!$H$14:$K$14</definedName>
    <definedName name="_9_10">[1]A!$AG$290:$IV$8192</definedName>
    <definedName name="_91_______123Graph_ACHART_1" hidden="1">'[65]L 1'!$G$26:$V$26</definedName>
    <definedName name="_99______123Graph_ACHART_1" hidden="1">'[65]L 1'!$G$26:$V$26</definedName>
    <definedName name="_a" localSheetId="3">#REF!</definedName>
    <definedName name="_a">#REF!</definedName>
    <definedName name="_adt01">'[66]alue deah teungoh'!$F$17</definedName>
    <definedName name="_adt02">'[66]alue deah teungoh'!$F$23</definedName>
    <definedName name="_adt03">'[66]alue deah teungoh'!$F$26</definedName>
    <definedName name="_adt04">'[66]alue deah teungoh'!$F$30</definedName>
    <definedName name="_adt05">'[66]alue deah teungoh'!$F$35</definedName>
    <definedName name="_adt06">'[66]alue deah teungoh'!$F$39</definedName>
    <definedName name="_adt07">'[66]alue deah teungoh'!$F$56</definedName>
    <definedName name="_adt08">'[66]alue deah teungoh'!$F$64</definedName>
    <definedName name="_adt09">'[66]alue deah teungoh'!$F$73</definedName>
    <definedName name="_adt10">'[66]alue deah teungoh'!$F$79</definedName>
    <definedName name="_adt11">'[66]alue deah teungoh'!$F$85</definedName>
    <definedName name="_adt12">'[66]alue deah teungoh'!$F$87</definedName>
    <definedName name="_adt13">'[66]alue deah teungoh'!$F$90</definedName>
    <definedName name="_adt14">'[66]alue deah teungoh'!$F$133</definedName>
    <definedName name="_adt15">'[66]alue deah teungoh'!$F$151</definedName>
    <definedName name="_adt16">'[66]alue deah teungoh'!$F$162</definedName>
    <definedName name="_adt17">'[66]alue deah teungoh'!$F$165</definedName>
    <definedName name="_agt3" localSheetId="3">[67]uRAIAN!#REF!</definedName>
    <definedName name="_agt3">[67]uRAIAN!#REF!</definedName>
    <definedName name="_agt4" localSheetId="3">[67]uRAIAN!#REF!</definedName>
    <definedName name="_agt4">[67]uRAIAN!#REF!</definedName>
    <definedName name="_agt5" localSheetId="3">[67]uRAIAN!#REF!</definedName>
    <definedName name="_agt5">[67]uRAIAN!#REF!</definedName>
    <definedName name="_amd1" localSheetId="3" hidden="1">{#N/A,#N/A,FALSE,"Chi tiÆt"}</definedName>
    <definedName name="_amd1" hidden="1">{#N/A,#N/A,FALSE,"Chi tiÆt"}</definedName>
    <definedName name="_ANA1" localSheetId="3">#REF!</definedName>
    <definedName name="_ANA1">#REF!</definedName>
    <definedName name="_ANA2" localSheetId="3">#REF!</definedName>
    <definedName name="_ANA2">#REF!</definedName>
    <definedName name="_Bet123" localSheetId="3">[68]HSP!#REF!</definedName>
    <definedName name="_Bet123">[68]HSP!#REF!</definedName>
    <definedName name="_BOQ1" localSheetId="3">#REF!</definedName>
    <definedName name="_BOQ1">#REF!</definedName>
    <definedName name="_BOQ2" localSheetId="3">#REF!</definedName>
    <definedName name="_BOQ2">#REF!</definedName>
    <definedName name="_btk2">[69]analisa!$J$423</definedName>
    <definedName name="_btk275">[69]analisa!$J$458</definedName>
    <definedName name="_BTN2">'[28]s-curve BP05 (7)'!$I$71</definedName>
    <definedName name="_BTN3">'[28]s-curve BP05 (7)'!$I$71</definedName>
    <definedName name="_clo80">'[30]ah sanitary'!$L$25</definedName>
    <definedName name="_CON1" localSheetId="3">#REF!</definedName>
    <definedName name="_CON1">#REF!</definedName>
    <definedName name="_CON2" localSheetId="3">#REF!</definedName>
    <definedName name="_CON2">#REF!</definedName>
    <definedName name="_cor2">'[28]s-curve BP05 (7)'!$I$163</definedName>
    <definedName name="_CTK1">[70]LEMBAR1!$BE$26</definedName>
    <definedName name="_CTK2">[70]LEMBAR1!$BE$28</definedName>
    <definedName name="_CTK4">[70]LEMBAR1!$BE$33</definedName>
    <definedName name="_CTK5">[70]LEMBAR1!$BE$35</definedName>
    <definedName name="_CTK6">[70]LEMBAR1!$BE$45</definedName>
    <definedName name="_CTK7">[70]LEMBAR1!$BE$47</definedName>
    <definedName name="_CTK8">[70]LEMBAR1!$BE$49</definedName>
    <definedName name="_CTK9">[70]LEMBAR1!$BE$52</definedName>
    <definedName name="_Dia13">[71]SALURAN!$T$26</definedName>
    <definedName name="_DIA16">[71]SALURAN!$T$24</definedName>
    <definedName name="_Dist_Bin" localSheetId="8" hidden="1">[72]H.Satuan!#REF!</definedName>
    <definedName name="_Dist_Bin" localSheetId="3" hidden="1">#REF!</definedName>
    <definedName name="_Dist_Bin" hidden="1">[72]H.Satuan!#REF!</definedName>
    <definedName name="_Dist_Values" localSheetId="8" hidden="1">#REF!</definedName>
    <definedName name="_Dist_Values" localSheetId="3" hidden="1">#REF!</definedName>
    <definedName name="_Dist_Values" hidden="1">#REF!</definedName>
    <definedName name="_DIV1">'[21]Kuantitas &amp; Harga'!$H$21</definedName>
    <definedName name="_DIV10">'[21]Kuantitas &amp; Harga'!$H$64</definedName>
    <definedName name="_DIV11" localSheetId="3">'[21]Kuantitas &amp; Harga'!#REF!</definedName>
    <definedName name="_DIV11">'[21]Kuantitas &amp; Harga'!#REF!</definedName>
    <definedName name="_DIV2" localSheetId="3">'[21]Kuantitas &amp; Harga'!#REF!</definedName>
    <definedName name="_DIV2">'[21]Kuantitas &amp; Harga'!#REF!</definedName>
    <definedName name="_DIV3">'[21]Kuantitas &amp; Harga'!$H$31</definedName>
    <definedName name="_DIV4" localSheetId="3">'[21]Kuantitas &amp; Harga'!#REF!</definedName>
    <definedName name="_DIV4">'[21]Kuantitas &amp; Harga'!#REF!</definedName>
    <definedName name="_DIV5" localSheetId="3">'[21]Kuantitas &amp; Harga'!#REF!</definedName>
    <definedName name="_DIV5">'[21]Kuantitas &amp; Harga'!#REF!</definedName>
    <definedName name="_DIV6" localSheetId="3">'[21]Kuantitas &amp; Harga'!#REF!</definedName>
    <definedName name="_DIV6">'[21]Kuantitas &amp; Harga'!#REF!</definedName>
    <definedName name="_DIV7" localSheetId="3">'[21]Kuantitas &amp; Harga'!#REF!</definedName>
    <definedName name="_DIV7">'[21]Kuantitas &amp; Harga'!#REF!</definedName>
    <definedName name="_DIV8" localSheetId="3">'[21]Kuantitas &amp; Harga'!#REF!</definedName>
    <definedName name="_DIV8">'[21]Kuantitas &amp; Harga'!#REF!</definedName>
    <definedName name="_DIV9" localSheetId="3">'[21]Kuantitas &amp; Harga'!#REF!</definedName>
    <definedName name="_DIV9">'[21]Kuantitas &amp; Harga'!#REF!</definedName>
    <definedName name="_dtr34">[73]DHSD!$G$37</definedName>
    <definedName name="_dtr8">[73]DHSD!$G$38</definedName>
    <definedName name="_EEE01" localSheetId="3">'[74]An. Alat'!#REF!</definedName>
    <definedName name="_EEE01">'[74]An. Alat'!#REF!</definedName>
    <definedName name="_EEE02" localSheetId="3">'[74]An. Alat'!#REF!</definedName>
    <definedName name="_EEE02">'[74]An. Alat'!#REF!</definedName>
    <definedName name="_EEE03" localSheetId="3">'[74]An. Alat'!#REF!</definedName>
    <definedName name="_EEE03">'[74]An. Alat'!#REF!</definedName>
    <definedName name="_EEE04" localSheetId="3">'[74]An. Alat'!#REF!</definedName>
    <definedName name="_EEE04">'[74]An. Alat'!#REF!</definedName>
    <definedName name="_EEE05" localSheetId="3">'[74]An. Alat'!#REF!</definedName>
    <definedName name="_EEE05">'[74]An. Alat'!#REF!</definedName>
    <definedName name="_EEE06" localSheetId="3">'[74]An. Alat'!#REF!</definedName>
    <definedName name="_EEE06">'[74]An. Alat'!#REF!</definedName>
    <definedName name="_EEE07" localSheetId="3">'[74]An. Alat'!#REF!</definedName>
    <definedName name="_EEE07">'[74]An. Alat'!#REF!</definedName>
    <definedName name="_EEE08" localSheetId="3">'[74]An. Alat'!#REF!</definedName>
    <definedName name="_EEE08">'[74]An. Alat'!#REF!</definedName>
    <definedName name="_EEE09" localSheetId="3">'[74]An. Alat'!#REF!</definedName>
    <definedName name="_EEE09">'[74]An. Alat'!#REF!</definedName>
    <definedName name="_EEE10" localSheetId="3">'[74]An. Alat'!#REF!</definedName>
    <definedName name="_EEE10">'[74]An. Alat'!#REF!</definedName>
    <definedName name="_EEE11" localSheetId="3">'[74]An. Alat'!#REF!</definedName>
    <definedName name="_EEE11">'[74]An. Alat'!#REF!</definedName>
    <definedName name="_EEE12" localSheetId="3">'[74]An. Alat'!#REF!</definedName>
    <definedName name="_EEE12">'[74]An. Alat'!#REF!</definedName>
    <definedName name="_EEE13" localSheetId="3">'[74]An. Alat'!#REF!</definedName>
    <definedName name="_EEE13">'[74]An. Alat'!#REF!</definedName>
    <definedName name="_EEE14" localSheetId="3">'[74]An. Alat'!#REF!</definedName>
    <definedName name="_EEE14">'[74]An. Alat'!#REF!</definedName>
    <definedName name="_EEE15" localSheetId="3">'[74]An. Alat'!#REF!</definedName>
    <definedName name="_EEE15">'[74]An. Alat'!#REF!</definedName>
    <definedName name="_EEE16" localSheetId="3">'[74]An. Alat'!#REF!</definedName>
    <definedName name="_EEE16">'[74]An. Alat'!#REF!</definedName>
    <definedName name="_EEE17" localSheetId="3">'[74]An. Alat'!#REF!</definedName>
    <definedName name="_EEE17">'[74]An. Alat'!#REF!</definedName>
    <definedName name="_EEE18" localSheetId="3">'[74]An. Alat'!#REF!</definedName>
    <definedName name="_EEE18">'[74]An. Alat'!#REF!</definedName>
    <definedName name="_EEE19" localSheetId="3">'[74]An. Alat'!#REF!</definedName>
    <definedName name="_EEE19">'[74]An. Alat'!#REF!</definedName>
    <definedName name="_EEE20" localSheetId="3">'[74]An. Alat'!#REF!</definedName>
    <definedName name="_EEE20">'[74]An. Alat'!#REF!</definedName>
    <definedName name="_EEE21" localSheetId="3">'[74]An. Alat'!#REF!</definedName>
    <definedName name="_EEE21">'[74]An. Alat'!#REF!</definedName>
    <definedName name="_EEE22" localSheetId="3">'[74]An. Alat'!#REF!</definedName>
    <definedName name="_EEE22">'[74]An. Alat'!#REF!</definedName>
    <definedName name="_EEE23" localSheetId="3">'[74]An. Alat'!#REF!</definedName>
    <definedName name="_EEE23">'[74]An. Alat'!#REF!</definedName>
    <definedName name="_EEE24" localSheetId="3">'[74]An. Alat'!#REF!</definedName>
    <definedName name="_EEE24">'[74]An. Alat'!#REF!</definedName>
    <definedName name="_EEE25" localSheetId="3">'[74]An. Alat'!#REF!</definedName>
    <definedName name="_EEE25">'[74]An. Alat'!#REF!</definedName>
    <definedName name="_EEE26" localSheetId="3">'[74]An. Alat'!#REF!</definedName>
    <definedName name="_EEE26">'[74]An. Alat'!#REF!</definedName>
    <definedName name="_EEE27" localSheetId="3">'[74]An. Alat'!#REF!</definedName>
    <definedName name="_EEE27">'[74]An. Alat'!#REF!</definedName>
    <definedName name="_EEE28" localSheetId="3">'[74]An. Alat'!#REF!</definedName>
    <definedName name="_EEE28">'[74]An. Alat'!#REF!</definedName>
    <definedName name="_EEE29" localSheetId="3">'[74]An. Alat'!#REF!</definedName>
    <definedName name="_EEE29">'[74]An. Alat'!#REF!</definedName>
    <definedName name="_EEE30" localSheetId="3">'[74]An. Alat'!#REF!</definedName>
    <definedName name="_EEE30">'[74]An. Alat'!#REF!</definedName>
    <definedName name="_EEE31" localSheetId="3">'[74]An. Alat'!#REF!</definedName>
    <definedName name="_EEE31">'[74]An. Alat'!#REF!</definedName>
    <definedName name="_EEE32" localSheetId="3">'[74]An. Alat'!#REF!</definedName>
    <definedName name="_EEE32">'[74]An. Alat'!#REF!</definedName>
    <definedName name="_EEE33" localSheetId="3">'[74]An. Alat'!#REF!</definedName>
    <definedName name="_EEE33">'[74]An. Alat'!#REF!</definedName>
    <definedName name="_EST1" localSheetId="3">#REF!</definedName>
    <definedName name="_EST1">#REF!</definedName>
    <definedName name="_EST2" localSheetId="3">#REF!</definedName>
    <definedName name="_EST2">#REF!</definedName>
    <definedName name="_Exc1">'[75]Analisa AB'!$H$63</definedName>
    <definedName name="_Exc2">'[75]Analisa AB'!$H$64</definedName>
    <definedName name="_f" localSheetId="8" hidden="1">#REF!</definedName>
    <definedName name="_f" localSheetId="3" hidden="1">#REF!</definedName>
    <definedName name="_f" hidden="1">#REF!</definedName>
    <definedName name="_fh131205" localSheetId="3" hidden="1">{#N/A,#N/A,FALSE,"REK";#N/A,#N/A,FALSE,"rab"}</definedName>
    <definedName name="_fh131205" hidden="1">{#N/A,#N/A,FALSE,"REK";#N/A,#N/A,FALSE,"rab"}</definedName>
    <definedName name="_Fill" localSheetId="8" hidden="1">#REF!</definedName>
    <definedName name="_Fill" localSheetId="3" hidden="1">#REF!</definedName>
    <definedName name="_Fill" hidden="1">#REF!</definedName>
    <definedName name="_xlnm._FilterDatabase" localSheetId="3" hidden="1">#REF!</definedName>
    <definedName name="_xlnm._FilterDatabase" hidden="1">#REF!</definedName>
    <definedName name="_frm74">[76]NP!$L$1322:$V$1382</definedName>
    <definedName name="_GID1">'[77]LKVL-CK-HT-GD1'!$A$4</definedName>
    <definedName name="_gk2" localSheetId="8" hidden="1">#REF!</definedName>
    <definedName name="_gk2" localSheetId="3" hidden="1">#REF!</definedName>
    <definedName name="_gk2" hidden="1">#REF!</definedName>
    <definedName name="_HAL1">'[21]Kuantitas &amp; Harga'!$A$1:$J$32</definedName>
    <definedName name="_HAL2" localSheetId="3">'[21]Kuantitas &amp; Harga'!#REF!</definedName>
    <definedName name="_HAL2">'[21]Kuantitas &amp; Harga'!#REF!</definedName>
    <definedName name="_HAL3" localSheetId="3">'[21]Kuantitas &amp; Harga'!#REF!</definedName>
    <definedName name="_HAL3">'[21]Kuantitas &amp; Harga'!#REF!</definedName>
    <definedName name="_HAL4">'[21]Kuantitas &amp; Harga'!$A$33:$J$37</definedName>
    <definedName name="_HAL5">'[21]Kuantitas &amp; Harga'!$A$38:$J$42</definedName>
    <definedName name="_HAL6" localSheetId="3">'[21]Kuantitas &amp; Harga'!#REF!</definedName>
    <definedName name="_HAL6">'[21]Kuantitas &amp; Harga'!#REF!</definedName>
    <definedName name="_HAL7" localSheetId="3">'[21]Kuantitas &amp; Harga'!#REF!</definedName>
    <definedName name="_HAL7">'[21]Kuantitas &amp; Harga'!#REF!</definedName>
    <definedName name="_HAL8">'[21]Kuantitas &amp; Harga'!$A$43:$J$66</definedName>
    <definedName name="_je01">[66]jeulingke!$F$17</definedName>
    <definedName name="_je02">[66]jeulingke!$F$23</definedName>
    <definedName name="_je03">[66]jeulingke!$F$26</definedName>
    <definedName name="_je04">[66]jeulingke!$F$30</definedName>
    <definedName name="_je05">[66]jeulingke!$F$35</definedName>
    <definedName name="_je06">[66]jeulingke!$F$39</definedName>
    <definedName name="_je07">[66]jeulingke!$F$55</definedName>
    <definedName name="_je08">[66]jeulingke!$F$63</definedName>
    <definedName name="_je09">[66]jeulingke!$F$72</definedName>
    <definedName name="_je10">[66]jeulingke!$F$78</definedName>
    <definedName name="_je11">[66]jeulingke!$F$84</definedName>
    <definedName name="_je12">[66]jeulingke!$F$86</definedName>
    <definedName name="_je13">[66]jeulingke!$F$89</definedName>
    <definedName name="_je14">[66]jeulingke!$F$132</definedName>
    <definedName name="_je15">[66]jeulingke!$F$150</definedName>
    <definedName name="_je16">[66]jeulingke!$F$161</definedName>
    <definedName name="_je17">[66]jeulingke!$F$164</definedName>
    <definedName name="_jet01" localSheetId="3">#REF!</definedName>
    <definedName name="_jet01">#REF!</definedName>
    <definedName name="_jet02" localSheetId="3">#REF!</definedName>
    <definedName name="_jet02">#REF!</definedName>
    <definedName name="_jet03" localSheetId="3">#REF!</definedName>
    <definedName name="_jet03">#REF!</definedName>
    <definedName name="_jet04" localSheetId="3">#REF!</definedName>
    <definedName name="_jet04">#REF!</definedName>
    <definedName name="_jet05" localSheetId="3">#REF!</definedName>
    <definedName name="_jet05">#REF!</definedName>
    <definedName name="_jml1" localSheetId="3">'[78]kont anak1'!#REF!</definedName>
    <definedName name="_jml1">'[78]kont anak1'!#REF!</definedName>
    <definedName name="_JP1" localSheetId="3">#REF!</definedName>
    <definedName name="_JP1">#REF!</definedName>
    <definedName name="_JP2" localSheetId="3">#REF!</definedName>
    <definedName name="_JP2">#REF!</definedName>
    <definedName name="_JP3" localSheetId="3">#REF!</definedName>
    <definedName name="_JP3">#REF!</definedName>
    <definedName name="_Key1" localSheetId="8" hidden="1">#REF!</definedName>
    <definedName name="_Key1" localSheetId="3" hidden="1">#REF!</definedName>
    <definedName name="_Key1" hidden="1">#REF!</definedName>
    <definedName name="_Key2" localSheetId="8" hidden="1">#REF!</definedName>
    <definedName name="_Key2" localSheetId="3" hidden="1">#REF!</definedName>
    <definedName name="_Key2" hidden="1">#REF!</definedName>
    <definedName name="_kk1">'[34]U&amp;Bh'!$G$98</definedName>
    <definedName name="_KOD1">'[79]SGLD-DAWAR'!$Y$21:$AA$27</definedName>
    <definedName name="_Kom1">'[75]Analisa AB'!$X$112</definedName>
    <definedName name="_Kom2">'[75]Analisa AB'!$X$113</definedName>
    <definedName name="_kon2" localSheetId="3">'[80]R-MP2-98'!#REF!</definedName>
    <definedName name="_kon2">'[80]R-MP2-98'!#REF!</definedName>
    <definedName name="_kon3" localSheetId="3">'[80]R-MP2-98'!#REF!</definedName>
    <definedName name="_kon3">'[80]R-MP2-98'!#REF!</definedName>
    <definedName name="_kon4" localSheetId="3">'[80]R-MP2-98'!#REF!</definedName>
    <definedName name="_kon4">'[80]R-MP2-98'!#REF!</definedName>
    <definedName name="_kon5" localSheetId="3">'[81]R-MP'!#REF!</definedName>
    <definedName name="_kon5">'[81]R-MP'!#REF!</definedName>
    <definedName name="_lb01">'[66]lambaro skep'!$F$17</definedName>
    <definedName name="_lb02">'[66]lambaro skep'!$F$23</definedName>
    <definedName name="_lb03">'[66]lambaro skep'!$F$26</definedName>
    <definedName name="_lb04">'[66]lambaro skep'!$F$30</definedName>
    <definedName name="_lb05">'[66]lambaro skep'!$F$35</definedName>
    <definedName name="_lb06">'[66]lambaro skep'!$F$39</definedName>
    <definedName name="_lb07">'[66]lambaro skep'!$F$56</definedName>
    <definedName name="_lb08">'[66]lambaro skep'!$F$64</definedName>
    <definedName name="_lb09">'[66]lambaro skep'!$F$73</definedName>
    <definedName name="_lb10">'[66]lambaro skep'!$F$79</definedName>
    <definedName name="_lb11">'[66]lambaro skep'!$F$85</definedName>
    <definedName name="_lb12">'[66]lambaro skep'!$F$87</definedName>
    <definedName name="_lb13">'[66]lambaro skep'!$F$90</definedName>
    <definedName name="_lb14">'[66]lambaro skep'!$F$133</definedName>
    <definedName name="_lb15">'[66]lambaro skep'!$F$151</definedName>
    <definedName name="_lb16">'[66]lambaro skep'!$F$163</definedName>
    <definedName name="_lb17">'[66]lambaro skep'!$F$166</definedName>
    <definedName name="_LBP1" localSheetId="3">#REF!</definedName>
    <definedName name="_LBP1">#REF!</definedName>
    <definedName name="_LBP2" localSheetId="3">#REF!</definedName>
    <definedName name="_LBP2">#REF!</definedName>
    <definedName name="_LBR1">[70]LEMBAR1!$A$1:$P$40</definedName>
    <definedName name="_LBR2">[70]LEMBAR2!$B$1:$N$50</definedName>
    <definedName name="_LBR3">[70]LEMBAR3!$B$9:$U$57</definedName>
    <definedName name="_LBR4">[70]LEMBAR4!$B$1:$J$57</definedName>
    <definedName name="_LBR5">[70]LEMBAR5!$B$1:$N$50</definedName>
    <definedName name="_LBR6">[70]LEMBAR1!$F$50:$S$97</definedName>
    <definedName name="_LBR7">[70]LEMBAR2!$F$64:$P$92</definedName>
    <definedName name="_LBR8">[70]LEMBAR3!$C$88:$M$116</definedName>
    <definedName name="_LL01">'[82]4-Basic Price'!$F$8</definedName>
    <definedName name="_LL03">'[82]4-Basic Price'!$F$10</definedName>
    <definedName name="_LLL01" localSheetId="3">#REF!</definedName>
    <definedName name="_LLL01">#REF!</definedName>
    <definedName name="_LLL02" localSheetId="3">#REF!</definedName>
    <definedName name="_LLL02">#REF!</definedName>
    <definedName name="_LLL03" localSheetId="3">#REF!</definedName>
    <definedName name="_LLL03">#REF!</definedName>
    <definedName name="_LLL04" localSheetId="3">[83]HARGA!#REF!</definedName>
    <definedName name="_LLL04">[83]HARGA!#REF!</definedName>
    <definedName name="_LLL05" localSheetId="3">[83]HARGA!#REF!</definedName>
    <definedName name="_LLL05">[83]HARGA!#REF!</definedName>
    <definedName name="_LLL06" localSheetId="3">[83]HARGA!#REF!</definedName>
    <definedName name="_LLL06">[83]HARGA!#REF!</definedName>
    <definedName name="_LLL07" localSheetId="3">[83]HARGA!#REF!</definedName>
    <definedName name="_LLL07">[83]HARGA!#REF!</definedName>
    <definedName name="_LLL08" localSheetId="3">[83]HARGA!#REF!</definedName>
    <definedName name="_LLL08">[83]HARGA!#REF!</definedName>
    <definedName name="_LLL09" localSheetId="3">[83]HARGA!#REF!</definedName>
    <definedName name="_LLL09">[83]HARGA!#REF!</definedName>
    <definedName name="_LLL10" localSheetId="3">[83]HARGA!#REF!</definedName>
    <definedName name="_LLL10">[83]HARGA!#REF!</definedName>
    <definedName name="_LLL11" localSheetId="3">[83]HARGA!#REF!</definedName>
    <definedName name="_LLL11">[83]HARGA!#REF!</definedName>
    <definedName name="_MA18">'[36]ANALISA (2)'!$Q$1336</definedName>
    <definedName name="_MatInverse_In" localSheetId="3" hidden="1">'[84]Df-Kuan'!#REF!</definedName>
    <definedName name="_MatInverse_In" hidden="1">'[84]Df-Kuan'!#REF!</definedName>
    <definedName name="_MatInverse_Out" localSheetId="3" hidden="1">#REF!</definedName>
    <definedName name="_MatInverse_Out" hidden="1">#REF!</definedName>
    <definedName name="_MatMult_A" localSheetId="3" hidden="1">#REF!</definedName>
    <definedName name="_MatMult_A" hidden="1">#REF!</definedName>
    <definedName name="_MatMult_AxB" localSheetId="3" hidden="1">#REF!</definedName>
    <definedName name="_MatMult_AxB" hidden="1">#REF!</definedName>
    <definedName name="_MatMult_B" localSheetId="3" hidden="1">#REF!</definedName>
    <definedName name="_MatMult_B" hidden="1">#REF!</definedName>
    <definedName name="_MDE01">'[85]5 ALAT'!$BO$30</definedName>
    <definedName name="_MDE02">'[85]5 ALAT'!$BO$50</definedName>
    <definedName name="_MDE03">'[85]5 ALAT'!$BO$72</definedName>
    <definedName name="_MDE04">'[85]5 ALAT'!$BO$92</definedName>
    <definedName name="_MDE05">'[85]5 ALAT'!$BO$112</definedName>
    <definedName name="_MDE06">'[85]5 ALAT'!$BO$132</definedName>
    <definedName name="_MDE07">'[85]5 ALAT'!$BO$152</definedName>
    <definedName name="_MDE08">'[85]5 ALAT'!$BO$172</definedName>
    <definedName name="_MDE09">'[85]5 ALAT'!$BO$192</definedName>
    <definedName name="_MDE10">'[85]5 ALAT'!$BO$212</definedName>
    <definedName name="_MDE11">'[85]5 ALAT'!$BO$232</definedName>
    <definedName name="_MDE12">'[85]5 ALAT'!$BO$252</definedName>
    <definedName name="_MDE13">'[85]5 ALAT'!$BO$272</definedName>
    <definedName name="_MDE14">'[85]5 ALAT'!$BO$292</definedName>
    <definedName name="_MDE15">'[85]5 ALAT'!$BO$312</definedName>
    <definedName name="_MDE16">'[85]5 ALAT'!$BO$332</definedName>
    <definedName name="_MDE17">'[85]5 ALAT'!$BO$352</definedName>
    <definedName name="_MDE18">'[85]5 ALAT'!$BO$372</definedName>
    <definedName name="_MDE19">'[85]5 ALAT'!$BO$392</definedName>
    <definedName name="_MDE20">'[85]5 ALAT'!$BO$412</definedName>
    <definedName name="_MDE21">'[85]5 ALAT'!$BO$432</definedName>
    <definedName name="_MDE22">'[85]5 ALAT'!$BO$452</definedName>
    <definedName name="_MDE23">'[85]5 ALAT'!$BO$472</definedName>
    <definedName name="_MDE24">'[85]5 ALAT'!$BO$492</definedName>
    <definedName name="_MDE25">'[85]5 ALAT'!$BO$512</definedName>
    <definedName name="_MDE26">'[85]5 ALAT'!$BO$532</definedName>
    <definedName name="_MDE27">'[85]5 ALAT'!$BO$552</definedName>
    <definedName name="_MDE28">'[85]5 ALAT'!$BO$572</definedName>
    <definedName name="_MDE29">'[85]5 ALAT'!$BO$592</definedName>
    <definedName name="_MDE30">'[85]5 ALAT'!$BO$612</definedName>
    <definedName name="_MDE31">'[85]5 ALAT'!$BO$632</definedName>
    <definedName name="_MDE32">'[85]5 ALAT'!$BO$652</definedName>
    <definedName name="_MDE33">'[85]5 ALAT'!$BO$672</definedName>
    <definedName name="_MDE34">'[85]5 ALAT'!$BO$703</definedName>
    <definedName name="_MDE35">'[85]5-5 ALAT'!$R$27</definedName>
    <definedName name="_MDE36">'[32]Peralatan (2)'!$R$47</definedName>
    <definedName name="_MDE37">'[32]Peralatan (2)'!$R$67</definedName>
    <definedName name="_MDE38">'[32]Peralatan (2)'!$R$87</definedName>
    <definedName name="_MDE39">'[32]Peralatan (2)'!$R$107</definedName>
    <definedName name="_MDE40">'[32]Peralatan (2)'!$R$127</definedName>
    <definedName name="_MDE41">'[32]Peralatan (2)'!$R$147</definedName>
    <definedName name="_MDE42">'[32]Peralatan (2)'!$R$167</definedName>
    <definedName name="_MDE43">'[32]Peralatan (2)'!$R$187</definedName>
    <definedName name="_MDE44">'[32]Peralatan (2)'!$R$207</definedName>
    <definedName name="_MDE45">'[32]Peralatan (2)'!$R$227</definedName>
    <definedName name="_MDE46">'[32]Peralatan (2)'!$R$247</definedName>
    <definedName name="_MDE47">'[32]Peralatan (2)'!$R$267</definedName>
    <definedName name="_MDE48">'[32]Peralatan (2)'!$R$287</definedName>
    <definedName name="_MDE49">'[32]Peralatan (2)'!$R$307</definedName>
    <definedName name="_MDE50">'[32]Peralatan (2)'!$R$327</definedName>
    <definedName name="_MDE51">'[32]Peralatan (2)'!$R$347</definedName>
    <definedName name="_MDE52">'[32]Peralatan (2)'!$R$367</definedName>
    <definedName name="_MDE53">'[32]Peralatan (2)'!$R$387</definedName>
    <definedName name="_MDE54">'[32]Peralatan (2)'!$R$407</definedName>
    <definedName name="_MDE55">'[32]Peralatan (2)'!$R$427</definedName>
    <definedName name="_MDE56">'[32]Peralatan (2)'!$R$447</definedName>
    <definedName name="_MDE57">'[32]Peralatan (2)'!$R$467</definedName>
    <definedName name="_MDE58">'[32]Peralatan (2)'!$R$487</definedName>
    <definedName name="_MDE59">'[32]Peralatan (2)'!$R$507</definedName>
    <definedName name="_MDE60">'[32]Peralatan (2)'!$R$527</definedName>
    <definedName name="_MDE61">'[32]Peralatan (2)'!$R$547</definedName>
    <definedName name="_MDE62">'[32]Peralatan (2)'!$R$567</definedName>
    <definedName name="_MDE63">'[32]Peralatan (2)'!$R$587</definedName>
    <definedName name="_MDE64">'[32]Peralatan (2)'!$R$607</definedName>
    <definedName name="_MDE65">'[32]Peralatan (2)'!$R$627</definedName>
    <definedName name="_MDE66">'[32]Peralatan (2)'!$R$647</definedName>
    <definedName name="_MDE67">'[32]Peralatan (2)'!$R$667</definedName>
    <definedName name="_MDE68">'[32]Peralatan (2)'!$R$698</definedName>
    <definedName name="_ME01">'[85]5 ALAT'!$BO$29</definedName>
    <definedName name="_ME02">'[85]5 ALAT'!$BO$49</definedName>
    <definedName name="_ME03">'[85]5 ALAT'!$BO$71</definedName>
    <definedName name="_ME04">'[85]5 ALAT'!$BO$91</definedName>
    <definedName name="_ME05">'[85]5 ALAT'!$BO$111</definedName>
    <definedName name="_ME06">'[85]5 ALAT'!$BO$131</definedName>
    <definedName name="_ME07">'[85]5 ALAT'!$BO$151</definedName>
    <definedName name="_ME08">'[85]5 ALAT'!$BO$171</definedName>
    <definedName name="_ME09">'[85]5 ALAT'!$BO$191</definedName>
    <definedName name="_ME10">'[85]5 ALAT'!$BO$211</definedName>
    <definedName name="_ME11">'[85]5 ALAT'!$BO$231</definedName>
    <definedName name="_ME12">'[85]5 ALAT'!$BO$251</definedName>
    <definedName name="_ME13">'[85]5 ALAT'!$BO$271</definedName>
    <definedName name="_ME14">'[85]5 ALAT'!$BO$291</definedName>
    <definedName name="_ME15">'[85]5 ALAT'!$BO$311</definedName>
    <definedName name="_ME16">'[85]5 ALAT'!$BO$331</definedName>
    <definedName name="_ME17">'[85]5 ALAT'!$BO$351</definedName>
    <definedName name="_ME18">'[85]5 ALAT'!$BO$371</definedName>
    <definedName name="_ME19">'[85]5 ALAT'!$BO$391</definedName>
    <definedName name="_ME20">'[85]5 ALAT'!$BO$411</definedName>
    <definedName name="_ME21">'[85]5 ALAT'!$BO$431</definedName>
    <definedName name="_ME22">'[85]5 ALAT'!$BO$451</definedName>
    <definedName name="_ME23">'[85]5 ALAT'!$BO$471</definedName>
    <definedName name="_ME24">'[85]5 ALAT'!$BO$491</definedName>
    <definedName name="_ME25">'[85]5 ALAT'!$BO$511</definedName>
    <definedName name="_ME26">'[85]5 ALAT'!$BO$531</definedName>
    <definedName name="_ME27">'[85]5 ALAT'!$BO$551</definedName>
    <definedName name="_ME28">'[85]5 ALAT'!$BO$571</definedName>
    <definedName name="_ME29">'[85]5 ALAT'!$BO$591</definedName>
    <definedName name="_ME30">'[85]5 ALAT'!$BO$611</definedName>
    <definedName name="_ME31">'[85]5 ALAT'!$BO$631</definedName>
    <definedName name="_ME32">'[85]5 ALAT'!$BO$651</definedName>
    <definedName name="_ME33">'[85]5 ALAT'!$BO$671</definedName>
    <definedName name="_ME34">'[85]5 ALAT'!$BO$702</definedName>
    <definedName name="_ME35">'[85]5-5 ALAT'!$R$26</definedName>
    <definedName name="_ME36">'[32]Peralatan (2)'!$R$46</definedName>
    <definedName name="_ME37">'[32]Peralatan (2)'!$R$66</definedName>
    <definedName name="_ME38">'[32]Peralatan (2)'!$R$86</definedName>
    <definedName name="_ME39">'[32]Peralatan (2)'!$R$106</definedName>
    <definedName name="_ME40">'[32]Peralatan (2)'!$R$126</definedName>
    <definedName name="_ME41">'[32]Peralatan (2)'!$R$146</definedName>
    <definedName name="_ME42">'[32]Peralatan (2)'!$R$166</definedName>
    <definedName name="_ME43">'[32]Peralatan (2)'!$R$186</definedName>
    <definedName name="_ME44">'[32]Peralatan (2)'!$R$206</definedName>
    <definedName name="_ME45">'[32]Peralatan (2)'!$R$226</definedName>
    <definedName name="_ME46">'[32]Peralatan (2)'!$R$246</definedName>
    <definedName name="_ME47">'[32]Peralatan (2)'!$R$266</definedName>
    <definedName name="_ME48">'[32]Peralatan (2)'!$R$286</definedName>
    <definedName name="_ME49">'[32]Peralatan (2)'!$R$306</definedName>
    <definedName name="_ME50">'[32]Peralatan (2)'!$R$326</definedName>
    <definedName name="_ME51">'[32]Peralatan (2)'!$R$346</definedName>
    <definedName name="_ME52">'[32]Peralatan (2)'!$R$366</definedName>
    <definedName name="_ME53">'[32]Peralatan (2)'!$R$386</definedName>
    <definedName name="_ME54">'[32]Peralatan (2)'!$R$406</definedName>
    <definedName name="_ME55">'[32]Peralatan (2)'!$R$426</definedName>
    <definedName name="_ME56">'[32]Peralatan (2)'!$R$446</definedName>
    <definedName name="_ME57">'[32]Peralatan (2)'!$R$466</definedName>
    <definedName name="_ME58">'[32]Peralatan (2)'!$R$486</definedName>
    <definedName name="_ME59">'[32]Peralatan (2)'!$R$506</definedName>
    <definedName name="_ME60">'[32]Peralatan (2)'!$R$526</definedName>
    <definedName name="_ME61">'[32]Peralatan (2)'!$R$546</definedName>
    <definedName name="_ME62">'[32]Peralatan (2)'!$R$566</definedName>
    <definedName name="_ME63">'[32]Peralatan (2)'!$R$586</definedName>
    <definedName name="_ME64">'[32]Peralatan (2)'!$R$606</definedName>
    <definedName name="_ME65">'[32]Peralatan (2)'!$R$626</definedName>
    <definedName name="_ME66">'[32]Peralatan (2)'!$R$646</definedName>
    <definedName name="_ME67">'[32]Peralatan (2)'!$R$666</definedName>
    <definedName name="_ME68">'[32]Peralatan (2)'!$R$697</definedName>
    <definedName name="_MEN1" localSheetId="3">#REF!</definedName>
    <definedName name="_MEN1">#REF!</definedName>
    <definedName name="_MET1" localSheetId="3">#REF!</definedName>
    <definedName name="_MET1">#REF!</definedName>
    <definedName name="_MET2" localSheetId="3">#REF!</definedName>
    <definedName name="_MET2">#REF!</definedName>
    <definedName name="_MF8" localSheetId="3">#REF!</definedName>
    <definedName name="_MF8">#REF!</definedName>
    <definedName name="_MG41" localSheetId="3">#REF!</definedName>
    <definedName name="_MG41">#REF!</definedName>
    <definedName name="_MG53" localSheetId="3">#REF!</definedName>
    <definedName name="_MG53">#REF!</definedName>
    <definedName name="_MI2" localSheetId="3">#REF!</definedName>
    <definedName name="_MI2">#REF!</definedName>
    <definedName name="_MJ1" localSheetId="3">#REF!</definedName>
    <definedName name="_MJ1">#REF!</definedName>
    <definedName name="_MJ2" localSheetId="3">#REF!</definedName>
    <definedName name="_MJ2">#REF!</definedName>
    <definedName name="_MK020" localSheetId="3">#REF!</definedName>
    <definedName name="_MK020">#REF!</definedName>
    <definedName name="_MK040" localSheetId="3">#REF!</definedName>
    <definedName name="_MK040">#REF!</definedName>
    <definedName name="_MK110" localSheetId="3">#REF!</definedName>
    <definedName name="_MK110">#REF!</definedName>
    <definedName name="_MK112" localSheetId="3">#REF!</definedName>
    <definedName name="_MK112">#REF!</definedName>
    <definedName name="_MK121" localSheetId="3">#REF!</definedName>
    <definedName name="_MK121">#REF!</definedName>
    <definedName name="_MK123" localSheetId="3">#REF!</definedName>
    <definedName name="_MK123">#REF!</definedName>
    <definedName name="_MK127" localSheetId="3">#REF!</definedName>
    <definedName name="_MK127">#REF!</definedName>
    <definedName name="_MK132" localSheetId="3">#REF!</definedName>
    <definedName name="_MK132">#REF!</definedName>
    <definedName name="_MK139" localSheetId="3">#REF!</definedName>
    <definedName name="_MK139">#REF!</definedName>
    <definedName name="_MK19" localSheetId="3">#REF!</definedName>
    <definedName name="_MK19">#REF!</definedName>
    <definedName name="_MK210" localSheetId="3">#REF!</definedName>
    <definedName name="_MK210">#REF!</definedName>
    <definedName name="_MK224" localSheetId="3">#REF!</definedName>
    <definedName name="_MK224">#REF!</definedName>
    <definedName name="_MK225" localSheetId="3">#REF!</definedName>
    <definedName name="_MK225">#REF!</definedName>
    <definedName name="_MK311" localSheetId="3">#REF!</definedName>
    <definedName name="_MK311">#REF!</definedName>
    <definedName name="_MK321" localSheetId="3">#REF!</definedName>
    <definedName name="_MK321">#REF!</definedName>
    <definedName name="_MK342" localSheetId="3">#REF!</definedName>
    <definedName name="_MK342">#REF!</definedName>
    <definedName name="_MK36" localSheetId="3">#REF!</definedName>
    <definedName name="_MK36">#REF!</definedName>
    <definedName name="_MK37" localSheetId="3">#REF!</definedName>
    <definedName name="_MK37">#REF!</definedName>
    <definedName name="_MK411" localSheetId="3">#REF!</definedName>
    <definedName name="_MK411">#REF!</definedName>
    <definedName name="_MK424" localSheetId="3">#REF!</definedName>
    <definedName name="_MK424">#REF!</definedName>
    <definedName name="_MK514" localSheetId="3">#REF!</definedName>
    <definedName name="_MK514">#REF!</definedName>
    <definedName name="_MK522" localSheetId="3">#REF!</definedName>
    <definedName name="_MK522">#REF!</definedName>
    <definedName name="_MK618" localSheetId="3">#REF!</definedName>
    <definedName name="_MK618">#REF!</definedName>
    <definedName name="_MK621" localSheetId="3">#REF!</definedName>
    <definedName name="_MK621">#REF!</definedName>
    <definedName name="_MK641" localSheetId="3">#REF!</definedName>
    <definedName name="_MK641">#REF!</definedName>
    <definedName name="_MK710" localSheetId="3">#REF!</definedName>
    <definedName name="_MK710">#REF!</definedName>
    <definedName name="_MK715" localSheetId="3">#REF!</definedName>
    <definedName name="_MK715">#REF!</definedName>
    <definedName name="_MK720" localSheetId="3">#REF!</definedName>
    <definedName name="_MK720">#REF!</definedName>
    <definedName name="_MK725" localSheetId="3">#REF!</definedName>
    <definedName name="_MK725">#REF!</definedName>
    <definedName name="_MK810" localSheetId="3">#REF!</definedName>
    <definedName name="_MK810">#REF!</definedName>
    <definedName name="_MK855" localSheetId="3">#REF!</definedName>
    <definedName name="_MK855">#REF!</definedName>
    <definedName name="_MMM01" localSheetId="3">#REF!</definedName>
    <definedName name="_MMM01">#REF!</definedName>
    <definedName name="_MMM02" localSheetId="3">#REF!</definedName>
    <definedName name="_MMM02">#REF!</definedName>
    <definedName name="_MMM03" localSheetId="3">#REF!</definedName>
    <definedName name="_MMM03">#REF!</definedName>
    <definedName name="_MMM04" localSheetId="3">#REF!</definedName>
    <definedName name="_MMM04">#REF!</definedName>
    <definedName name="_MMM05" localSheetId="3">#REF!</definedName>
    <definedName name="_MMM05">#REF!</definedName>
    <definedName name="_MMM06" localSheetId="3">#REF!</definedName>
    <definedName name="_MMM06">#REF!</definedName>
    <definedName name="_MMM07" localSheetId="3">#REF!</definedName>
    <definedName name="_MMM07">#REF!</definedName>
    <definedName name="_MMM08" localSheetId="3">#REF!</definedName>
    <definedName name="_MMM08">#REF!</definedName>
    <definedName name="_MMM09" localSheetId="3">#REF!</definedName>
    <definedName name="_MMM09">#REF!</definedName>
    <definedName name="_MMM10" localSheetId="3">#REF!</definedName>
    <definedName name="_MMM10">#REF!</definedName>
    <definedName name="_MMM11" localSheetId="3">#REF!</definedName>
    <definedName name="_MMM11">#REF!</definedName>
    <definedName name="_MMM12" localSheetId="3">#REF!</definedName>
    <definedName name="_MMM12">#REF!</definedName>
    <definedName name="_MMM13" localSheetId="3">#REF!</definedName>
    <definedName name="_MMM13">#REF!</definedName>
    <definedName name="_MMM14" localSheetId="3">#REF!</definedName>
    <definedName name="_MMM14">#REF!</definedName>
    <definedName name="_MMM15" localSheetId="3">#REF!</definedName>
    <definedName name="_MMM15">#REF!</definedName>
    <definedName name="_MMM16" localSheetId="3">#REF!</definedName>
    <definedName name="_MMM16">#REF!</definedName>
    <definedName name="_MMM17" localSheetId="3">#REF!</definedName>
    <definedName name="_MMM17">#REF!</definedName>
    <definedName name="_MMM18" localSheetId="3">#REF!</definedName>
    <definedName name="_MMM18">#REF!</definedName>
    <definedName name="_MMM19" localSheetId="3">#REF!</definedName>
    <definedName name="_MMM19">#REF!</definedName>
    <definedName name="_MMM20" localSheetId="3">#REF!</definedName>
    <definedName name="_MMM20">#REF!</definedName>
    <definedName name="_MMM21" localSheetId="3">#REF!</definedName>
    <definedName name="_MMM21">#REF!</definedName>
    <definedName name="_MMM22" localSheetId="3">#REF!</definedName>
    <definedName name="_MMM22">#REF!</definedName>
    <definedName name="_MMM23" localSheetId="3">#REF!</definedName>
    <definedName name="_MMM23">#REF!</definedName>
    <definedName name="_MMM24" localSheetId="3">#REF!</definedName>
    <definedName name="_MMM24">#REF!</definedName>
    <definedName name="_MMM25" localSheetId="3">#REF!</definedName>
    <definedName name="_MMM25">#REF!</definedName>
    <definedName name="_MMM26" localSheetId="3">#REF!</definedName>
    <definedName name="_MMM26">#REF!</definedName>
    <definedName name="_MMM27" localSheetId="3">#REF!</definedName>
    <definedName name="_MMM27">#REF!</definedName>
    <definedName name="_MMM28" localSheetId="3">#REF!</definedName>
    <definedName name="_MMM28">#REF!</definedName>
    <definedName name="_mmm29" localSheetId="3">#REF!</definedName>
    <definedName name="_mmm29">#REF!</definedName>
    <definedName name="_MMM30" localSheetId="3">#REF!</definedName>
    <definedName name="_MMM30">#REF!</definedName>
    <definedName name="_MMM31" localSheetId="3">#REF!</definedName>
    <definedName name="_MMM31">#REF!</definedName>
    <definedName name="_MMM32" localSheetId="3">#REF!</definedName>
    <definedName name="_MMM32">#REF!</definedName>
    <definedName name="_MMM33" localSheetId="3">#REF!</definedName>
    <definedName name="_MMM33">#REF!</definedName>
    <definedName name="_MMM34" localSheetId="3">#REF!</definedName>
    <definedName name="_MMM34">#REF!</definedName>
    <definedName name="_MMM35" localSheetId="3">#REF!</definedName>
    <definedName name="_MMM35">#REF!</definedName>
    <definedName name="_MMM36" localSheetId="3">#REF!</definedName>
    <definedName name="_MMM36">#REF!</definedName>
    <definedName name="_MMM37" localSheetId="3">#REF!</definedName>
    <definedName name="_MMM37">#REF!</definedName>
    <definedName name="_MMM38" localSheetId="3">#REF!</definedName>
    <definedName name="_MMM38">#REF!</definedName>
    <definedName name="_mmm39" localSheetId="3">#REF!</definedName>
    <definedName name="_mmm39">#REF!</definedName>
    <definedName name="_MMM40" localSheetId="3">#REF!</definedName>
    <definedName name="_MMM40">#REF!</definedName>
    <definedName name="_MMM41" localSheetId="3">#REF!</definedName>
    <definedName name="_MMM41">#REF!</definedName>
    <definedName name="_MMM411" localSheetId="3">#REF!</definedName>
    <definedName name="_MMM411">#REF!</definedName>
    <definedName name="_MMM42" localSheetId="3">#REF!</definedName>
    <definedName name="_MMM42">#REF!</definedName>
    <definedName name="_MMM43" localSheetId="3">#REF!</definedName>
    <definedName name="_MMM43">#REF!</definedName>
    <definedName name="_MMM44" localSheetId="3">#REF!</definedName>
    <definedName name="_MMM44">#REF!</definedName>
    <definedName name="_MMM45" localSheetId="3">#REF!</definedName>
    <definedName name="_MMM45">#REF!</definedName>
    <definedName name="_MMM46" localSheetId="3">#REF!</definedName>
    <definedName name="_MMM46">#REF!</definedName>
    <definedName name="_MMM47" localSheetId="3">#REF!</definedName>
    <definedName name="_MMM47">#REF!</definedName>
    <definedName name="_MMM48" localSheetId="3">#REF!</definedName>
    <definedName name="_MMM48">#REF!</definedName>
    <definedName name="_MMM49" localSheetId="3">#REF!</definedName>
    <definedName name="_MMM49">#REF!</definedName>
    <definedName name="_MMM50" localSheetId="3">#REF!</definedName>
    <definedName name="_MMM50">#REF!</definedName>
    <definedName name="_MMM51" localSheetId="3">#REF!</definedName>
    <definedName name="_MMM51">#REF!</definedName>
    <definedName name="_MMM52" localSheetId="3">#REF!</definedName>
    <definedName name="_MMM52">#REF!</definedName>
    <definedName name="_MMM53" localSheetId="3">#REF!</definedName>
    <definedName name="_MMM53">#REF!</definedName>
    <definedName name="_MMM54" localSheetId="3">#REF!</definedName>
    <definedName name="_MMM54">#REF!</definedName>
    <definedName name="_mr01">'[66]matang rayeuk'!$F$17</definedName>
    <definedName name="_mr02">'[66]matang rayeuk'!$F$23</definedName>
    <definedName name="_mr03">'[66]matang rayeuk'!$F$26</definedName>
    <definedName name="_mr04">'[66]matang rayeuk'!$F$30</definedName>
    <definedName name="_mr05">'[66]matang rayeuk'!$F$35</definedName>
    <definedName name="_mr06">'[66]matang rayeuk'!$F$39</definedName>
    <definedName name="_mr07">'[66]matang rayeuk'!$F$56</definedName>
    <definedName name="_mr08">'[66]matang rayeuk'!$F$64</definedName>
    <definedName name="_mr09">'[66]matang rayeuk'!$F$73</definedName>
    <definedName name="_mr10">'[66]matang rayeuk'!$F$79</definedName>
    <definedName name="_mr11">'[66]matang rayeuk'!$F$85</definedName>
    <definedName name="_mr12">'[66]matang rayeuk'!$F$87</definedName>
    <definedName name="_mr13">'[66]matang rayeuk'!$F$90</definedName>
    <definedName name="_mr14">'[66]matang rayeuk'!$F$133</definedName>
    <definedName name="_mr15">'[66]matang rayeuk'!$F$151</definedName>
    <definedName name="_mr16">'[66]matang rayeuk'!$F$162</definedName>
    <definedName name="_mr17">'[66]matang rayeuk'!$F$165</definedName>
    <definedName name="_MS1" localSheetId="3">#REF!</definedName>
    <definedName name="_MS1">#REF!</definedName>
    <definedName name="_MS2" localSheetId="3">#REF!</definedName>
    <definedName name="_MS2">#REF!</definedName>
    <definedName name="_Order1" hidden="1">255</definedName>
    <definedName name="_Order2" hidden="1">255</definedName>
    <definedName name="_PA1">'[36]ANALISA (2)'!$Q$1258</definedName>
    <definedName name="_PA18">'[36]ANALISA (2)'!$Q$1320</definedName>
    <definedName name="_Parse_Out" localSheetId="3" hidden="1">#REF!</definedName>
    <definedName name="_Parse_Out" hidden="1">#REF!</definedName>
    <definedName name="_pb12" localSheetId="3">#REF!</definedName>
    <definedName name="_pb12">#REF!</definedName>
    <definedName name="_PE1" localSheetId="3">#REF!</definedName>
    <definedName name="_PE1">#REF!</definedName>
    <definedName name="_PE13" localSheetId="3">#REF!</definedName>
    <definedName name="_PE13">#REF!</definedName>
    <definedName name="_PF4" localSheetId="3">#REF!</definedName>
    <definedName name="_PF4">#REF!</definedName>
    <definedName name="_PF8" localSheetId="3">#REF!</definedName>
    <definedName name="_PF8">#REF!</definedName>
    <definedName name="_PG41" localSheetId="3">#REF!</definedName>
    <definedName name="_PG41">#REF!</definedName>
    <definedName name="_PG53" localSheetId="3">#REF!</definedName>
    <definedName name="_PG53">#REF!</definedName>
    <definedName name="_PI2" localSheetId="3">#REF!</definedName>
    <definedName name="_PI2">#REF!</definedName>
    <definedName name="_PI6" localSheetId="3">#REF!</definedName>
    <definedName name="_PI6">#REF!</definedName>
    <definedName name="_PK020" localSheetId="3">#REF!</definedName>
    <definedName name="_PK020">#REF!</definedName>
    <definedName name="_PK040" localSheetId="3">#REF!</definedName>
    <definedName name="_PK040">#REF!</definedName>
    <definedName name="_PK110" localSheetId="3">#REF!</definedName>
    <definedName name="_PK110">#REF!</definedName>
    <definedName name="_PK112" localSheetId="3">#REF!</definedName>
    <definedName name="_PK112">#REF!</definedName>
    <definedName name="_PK121" localSheetId="3">#REF!</definedName>
    <definedName name="_PK121">#REF!</definedName>
    <definedName name="_PK123" localSheetId="3">#REF!</definedName>
    <definedName name="_PK123">#REF!</definedName>
    <definedName name="_PK127" localSheetId="3">#REF!</definedName>
    <definedName name="_PK127">#REF!</definedName>
    <definedName name="_PK132" localSheetId="3">#REF!</definedName>
    <definedName name="_PK132">#REF!</definedName>
    <definedName name="_PK139" localSheetId="3">#REF!</definedName>
    <definedName name="_PK139">#REF!</definedName>
    <definedName name="_PK19" localSheetId="3">#REF!</definedName>
    <definedName name="_PK19">#REF!</definedName>
    <definedName name="_PK210" localSheetId="3">#REF!</definedName>
    <definedName name="_PK210">#REF!</definedName>
    <definedName name="_PK224" localSheetId="3">#REF!</definedName>
    <definedName name="_PK224">#REF!</definedName>
    <definedName name="_PK225" localSheetId="3">#REF!</definedName>
    <definedName name="_PK225">#REF!</definedName>
    <definedName name="_PK23" localSheetId="3">#REF!</definedName>
    <definedName name="_PK23">#REF!</definedName>
    <definedName name="_PK311" localSheetId="3">#REF!</definedName>
    <definedName name="_PK311">#REF!</definedName>
    <definedName name="_PK321" localSheetId="3">#REF!</definedName>
    <definedName name="_PK321">#REF!</definedName>
    <definedName name="_PK342" localSheetId="3">#REF!</definedName>
    <definedName name="_PK342">#REF!</definedName>
    <definedName name="_PK36" localSheetId="3">#REF!</definedName>
    <definedName name="_PK36">#REF!</definedName>
    <definedName name="_PK37" localSheetId="3">#REF!</definedName>
    <definedName name="_PK37">#REF!</definedName>
    <definedName name="_PK411" localSheetId="3">#REF!</definedName>
    <definedName name="_PK411">#REF!</definedName>
    <definedName name="_PK424" localSheetId="3">#REF!</definedName>
    <definedName name="_PK424">#REF!</definedName>
    <definedName name="_PK514" localSheetId="3">#REF!</definedName>
    <definedName name="_PK514">#REF!</definedName>
    <definedName name="_PK522" localSheetId="3">#REF!</definedName>
    <definedName name="_PK522">#REF!</definedName>
    <definedName name="_PK618" localSheetId="3">#REF!</definedName>
    <definedName name="_PK618">#REF!</definedName>
    <definedName name="_PK621" localSheetId="3">#REF!</definedName>
    <definedName name="_PK621">#REF!</definedName>
    <definedName name="_PK641" localSheetId="3">#REF!</definedName>
    <definedName name="_PK641">#REF!</definedName>
    <definedName name="_PK710" localSheetId="3">#REF!</definedName>
    <definedName name="_PK710">#REF!</definedName>
    <definedName name="_PK715" localSheetId="3">#REF!</definedName>
    <definedName name="_PK715">#REF!</definedName>
    <definedName name="_PK720" localSheetId="3">#REF!</definedName>
    <definedName name="_PK720">#REF!</definedName>
    <definedName name="_PK725" localSheetId="3">#REF!</definedName>
    <definedName name="_PK725">#REF!</definedName>
    <definedName name="_PK810" localSheetId="3">#REF!</definedName>
    <definedName name="_PK810">#REF!</definedName>
    <definedName name="_PK855" localSheetId="3">#REF!</definedName>
    <definedName name="_PK855">#REF!</definedName>
    <definedName name="_ply3" localSheetId="3">[37]BAHAN!#REF!</definedName>
    <definedName name="_ply3">[37]BAHAN!#REF!</definedName>
    <definedName name="_ply4" localSheetId="3">[37]BAHAN!#REF!</definedName>
    <definedName name="_ply4">[37]BAHAN!#REF!</definedName>
    <definedName name="_ply6" localSheetId="3">[37]BAHAN!#REF!</definedName>
    <definedName name="_ply6">[37]BAHAN!#REF!</definedName>
    <definedName name="_pr01" localSheetId="3">#REF!</definedName>
    <definedName name="_pr01">#REF!</definedName>
    <definedName name="_pr02" localSheetId="3">#REF!</definedName>
    <definedName name="_pr02">#REF!</definedName>
    <definedName name="_pr03" localSheetId="3">#REF!</definedName>
    <definedName name="_pr03">#REF!</definedName>
    <definedName name="_pr04" localSheetId="3">#REF!</definedName>
    <definedName name="_pr04">#REF!</definedName>
    <definedName name="_pr05" localSheetId="3">#REF!</definedName>
    <definedName name="_pr05">#REF!</definedName>
    <definedName name="_pr06" localSheetId="3">#REF!</definedName>
    <definedName name="_pr06">#REF!</definedName>
    <definedName name="_pr07" localSheetId="3">#REF!</definedName>
    <definedName name="_pr07">#REF!</definedName>
    <definedName name="_pr08" localSheetId="3">#REF!</definedName>
    <definedName name="_pr08">#REF!</definedName>
    <definedName name="_pr09" localSheetId="3">#REF!</definedName>
    <definedName name="_pr09">#REF!</definedName>
    <definedName name="_pr10" localSheetId="3">#REF!</definedName>
    <definedName name="_pr10">#REF!</definedName>
    <definedName name="_pr11" localSheetId="3">#REF!</definedName>
    <definedName name="_pr11">#REF!</definedName>
    <definedName name="_PR110" localSheetId="3">#REF!</definedName>
    <definedName name="_PR110">#REF!</definedName>
    <definedName name="_pr12" localSheetId="3">#REF!</definedName>
    <definedName name="_pr12">#REF!</definedName>
    <definedName name="_PR123" localSheetId="3">#REF!</definedName>
    <definedName name="_PR123">#REF!</definedName>
    <definedName name="_pr13" localSheetId="3">#REF!</definedName>
    <definedName name="_pr13">#REF!</definedName>
    <definedName name="_PR132" localSheetId="3">#REF!</definedName>
    <definedName name="_PR132">#REF!</definedName>
    <definedName name="_PR139" localSheetId="3">#REF!</definedName>
    <definedName name="_PR139">#REF!</definedName>
    <definedName name="_pr14" localSheetId="3">#REF!</definedName>
    <definedName name="_pr14">#REF!</definedName>
    <definedName name="_pr15" localSheetId="3">#REF!</definedName>
    <definedName name="_pr15">#REF!</definedName>
    <definedName name="_pr16" localSheetId="3">#REF!</definedName>
    <definedName name="_pr16">#REF!</definedName>
    <definedName name="_pr17" localSheetId="3">#REF!</definedName>
    <definedName name="_pr17">#REF!</definedName>
    <definedName name="_PR210" localSheetId="3">#REF!</definedName>
    <definedName name="_PR210">#REF!</definedName>
    <definedName name="_PR225" localSheetId="3">#REF!</definedName>
    <definedName name="_PR225">#REF!</definedName>
    <definedName name="_PR311" localSheetId="3">#REF!</definedName>
    <definedName name="_PR311">#REF!</definedName>
    <definedName name="_PR321" localSheetId="3">#REF!</definedName>
    <definedName name="_PR321">#REF!</definedName>
    <definedName name="_PR342" localSheetId="3">#REF!</definedName>
    <definedName name="_PR342">#REF!</definedName>
    <definedName name="_PR411" localSheetId="3">#REF!</definedName>
    <definedName name="_PR411">#REF!</definedName>
    <definedName name="_PR424" localSheetId="3">#REF!</definedName>
    <definedName name="_PR424">#REF!</definedName>
    <definedName name="_PR514" localSheetId="3">#REF!</definedName>
    <definedName name="_PR514">#REF!</definedName>
    <definedName name="_PR522" localSheetId="3">#REF!</definedName>
    <definedName name="_PR522">#REF!</definedName>
    <definedName name="_PR621" localSheetId="3">#REF!</definedName>
    <definedName name="_PR621">#REF!</definedName>
    <definedName name="_PR710" localSheetId="3">#REF!</definedName>
    <definedName name="_PR710">#REF!</definedName>
    <definedName name="_PR715" localSheetId="3">#REF!</definedName>
    <definedName name="_PR715">#REF!</definedName>
    <definedName name="_PR720" localSheetId="3">#REF!</definedName>
    <definedName name="_PR720">#REF!</definedName>
    <definedName name="_PRK020" localSheetId="3">#REF!</definedName>
    <definedName name="_PRK020">#REF!</definedName>
    <definedName name="_PRK040" localSheetId="3">#REF!</definedName>
    <definedName name="_PRK040">#REF!</definedName>
    <definedName name="_PRK112" localSheetId="3">#REF!</definedName>
    <definedName name="_PRK112">#REF!</definedName>
    <definedName name="_PRK127" localSheetId="3">#REF!</definedName>
    <definedName name="_PRK127">#REF!</definedName>
    <definedName name="_PRK618" localSheetId="3">#REF!</definedName>
    <definedName name="_PRK618">#REF!</definedName>
    <definedName name="_PRK641" localSheetId="3">#REF!</definedName>
    <definedName name="_PRK641">#REF!</definedName>
    <definedName name="_PRK725" localSheetId="3">#REF!</definedName>
    <definedName name="_PRK725">#REF!</definedName>
    <definedName name="_PRK810" localSheetId="3">#REF!</definedName>
    <definedName name="_PRK810">#REF!</definedName>
    <definedName name="_PRK855" localSheetId="3">#REF!</definedName>
    <definedName name="_PRK855">#REF!</definedName>
    <definedName name="_pvc3" localSheetId="3">[37]BAHAN!#REF!</definedName>
    <definedName name="_pvc3">[37]BAHAN!#REF!</definedName>
    <definedName name="_rcp100" localSheetId="3">#REF!</definedName>
    <definedName name="_rcp100">#REF!</definedName>
    <definedName name="_rcp60" localSheetId="3">#REF!</definedName>
    <definedName name="_rcp60">#REF!</definedName>
    <definedName name="_Regression_Int">1</definedName>
    <definedName name="_Regression_Out" localSheetId="3" hidden="1">#REF!</definedName>
    <definedName name="_Regression_Out" hidden="1">#REF!</definedName>
    <definedName name="_Regression_X" localSheetId="3" hidden="1">#REF!</definedName>
    <definedName name="_Regression_X" hidden="1">#REF!</definedName>
    <definedName name="_Regression_Y" localSheetId="3" hidden="1">#REF!</definedName>
    <definedName name="_Regression_Y" hidden="1">#REF!</definedName>
    <definedName name="_sc175" localSheetId="3">#REF!</definedName>
    <definedName name="_sc175">#REF!</definedName>
    <definedName name="_sn1020">'[38]SAT-BHN'!$H$14</definedName>
    <definedName name="_Sort" localSheetId="8" hidden="1">#REF!</definedName>
    <definedName name="_Sort" localSheetId="3" hidden="1">#REF!</definedName>
    <definedName name="_Sort" hidden="1">#REF!</definedName>
    <definedName name="_STR2" localSheetId="3" hidden="1">{#N/A,#N/A,FALSE,"REK-S-TPL";#N/A,#N/A,FALSE,"REK-TPML";#N/A,#N/A,FALSE,"RAB-TEMPEL"}</definedName>
    <definedName name="_STR2" hidden="1">{#N/A,#N/A,FALSE,"REK-S-TPL";#N/A,#N/A,FALSE,"REK-TPML";#N/A,#N/A,FALSE,"RAB-TEMPEL"}</definedName>
    <definedName name="_Table1_In1" localSheetId="8" hidden="1">[72]H.Satuan!#REF!</definedName>
    <definedName name="_Table1_In1" localSheetId="3" hidden="1">#REF!</definedName>
    <definedName name="_Table1_In1" hidden="1">[72]H.Satuan!#REF!</definedName>
    <definedName name="_Table1_Out" localSheetId="8" hidden="1">[72]H.Satuan!#REF!</definedName>
    <definedName name="_Table1_Out" hidden="1">[72]H.Satuan!#REF!</definedName>
    <definedName name="_Table2_In1" hidden="1">[72]H.Satuan!#REF!</definedName>
    <definedName name="_Table2_Out" hidden="1">[72]H.Satuan!#REF!</definedName>
    <definedName name="_tb01">[66]tibang!$F$17</definedName>
    <definedName name="_tb02">[66]tibang!$F$23</definedName>
    <definedName name="_tb03">[66]tibang!$F$26</definedName>
    <definedName name="_tb04">[66]tibang!$F$30</definedName>
    <definedName name="_tb05">[66]tibang!$F$35</definedName>
    <definedName name="_tb06">[66]tibang!$F$39</definedName>
    <definedName name="_tb07">[66]tibang!$F$56</definedName>
    <definedName name="_tb08">[66]tibang!$F$64</definedName>
    <definedName name="_tb09">[66]tibang!$F$73</definedName>
    <definedName name="_tb10">[66]tibang!$F$79</definedName>
    <definedName name="_tb11">[66]tibang!$F$85</definedName>
    <definedName name="_tb12">[66]tibang!$F$87</definedName>
    <definedName name="_tb13">[66]tibang!$F$90</definedName>
    <definedName name="_tb14">[66]tibang!$F$133</definedName>
    <definedName name="_tb15">[66]tibang!$F$151</definedName>
    <definedName name="_tb16">[66]tibang!$F$162</definedName>
    <definedName name="_tb17">[66]tibang!$F$165</definedName>
    <definedName name="_tgl2">[86]Ch!$A$16</definedName>
    <definedName name="_tv14">'[39]TE TS FA LAN MATV'!$F$89</definedName>
    <definedName name="_XK010">'[87]ANL. Harga'!$K$3771</definedName>
    <definedName name="_XK011">'[87]ANL. Harga'!$K$3849</definedName>
    <definedName name="_XK012">'[87]ANL. Harga'!$K$3929</definedName>
    <definedName name="_XK013">'[87]ANL. Harga'!$K$4009</definedName>
    <definedName name="_XK014">'[87]ANL. Harga'!$K$4087</definedName>
    <definedName name="_XK016">'[87]ANL. Harga'!$K$4165</definedName>
    <definedName name="_XK017">'[87]ANL. Harga'!$K$4243</definedName>
    <definedName name="_XK018">'[87]ANL. Harga'!$K$4323</definedName>
    <definedName name="_XK020">'[87]ANL. Harga'!$K$4401</definedName>
    <definedName name="_XK023">'[87]ANL. Harga'!$K$4479</definedName>
    <definedName name="_XK024">'[87]ANL. Harga'!$K$4557</definedName>
    <definedName name="_XK025">'[87]ANL. Harga'!$K$4630</definedName>
    <definedName name="_XK026">'[87]ANL. Harga'!$K$4703</definedName>
    <definedName name="_XK030">'[87]ANL. Harga'!$K$4776</definedName>
    <definedName name="_XK035">'[87]ANL. Harga'!$K$4849</definedName>
    <definedName name="_XK040">'[87]ANL. Harga'!$K$4922</definedName>
    <definedName name="_XK110">'[87]ANL. Harga'!$K$4995</definedName>
    <definedName name="_XK111">'[87]ANL. Harga'!$K$5072</definedName>
    <definedName name="_XK112">'[87]ANL. Harga'!$K$5150</definedName>
    <definedName name="_XK113">'[87]ANL. Harga'!$K$5228</definedName>
    <definedName name="_XK114">'[87]ANL. Harga'!$K$5306</definedName>
    <definedName name="_XK115">'[87]ANL. Harga'!$K$5379</definedName>
    <definedName name="_XK116">'[87]ANL. Harga'!$K$5452</definedName>
    <definedName name="_XK117">'[87]ANL. Harga'!$K$5525</definedName>
    <definedName name="_XK118">'[87]ANL. Harga'!$K$5598</definedName>
    <definedName name="_xk12">'[87]ANL. Harga'!$I$536</definedName>
    <definedName name="_XK121">'[87]ANL. Harga'!$K$5671</definedName>
    <definedName name="_XK122">'[87]ANL. Harga'!$K$3391</definedName>
    <definedName name="_XK123">'[87]ANL. Harga'!$K$3311</definedName>
    <definedName name="_XK124">'[87]ANL. Harga'!$K$3238</definedName>
    <definedName name="_XK125">'[87]ANL. Harga'!$K$3165</definedName>
    <definedName name="_xk126">'[87]ANL. Harga'!$K$6127</definedName>
    <definedName name="_XK131">'[87]ANL. Harga'!$K$6447</definedName>
    <definedName name="_XK132">'[87]ANL. Harga'!$K$6525</definedName>
    <definedName name="_XK139">'[87]ANL. Harga'!$K$6604</definedName>
    <definedName name="_XK140">'[87]ANL. Harga'!$K$6683</definedName>
    <definedName name="_XK158">'[87]ANL. Harga'!$K$3464</definedName>
    <definedName name="_XK210">'[87]ANL. Harga'!$K$3537</definedName>
    <definedName name="_XK211">'[87]ANL. Harga'!$K$1845</definedName>
    <definedName name="_XK220">'[87]ANL. Harga'!$K$3615</definedName>
    <definedName name="_XK221">'[87]ANL. Harga'!$K$3693</definedName>
    <definedName name="_XK224">'[87]ANL. Harga'!$K$1205</definedName>
    <definedName name="_XK225">'[87]ANL. Harga'!$K$1925</definedName>
    <definedName name="_XK230">'[87]ANL. Harga'!$K$325</definedName>
    <definedName name="_XK231">'[87]ANL. Harga'!$K$405</definedName>
    <definedName name="_XK232">'[87]ANL. Harga'!$K$6060</definedName>
    <definedName name="_XK233">'[87]ANL. Harga'!$K$6139</definedName>
    <definedName name="_XK310">'[87]ANL. Harga'!$K$5</definedName>
    <definedName name="_XK311">'[87]ANL. Harga'!$K$85</definedName>
    <definedName name="_XK320">'[87]ANL. Harga'!$K$165</definedName>
    <definedName name="_XK321">'[87]ANL. Harga'!$K$245</definedName>
    <definedName name="_XK341">'[87]ANL. Harga'!$K$5825</definedName>
    <definedName name="_XK342">'[87]ANL. Harga'!$K$5903</definedName>
    <definedName name="_XK410">'[87]ANL. Harga'!$K$5980</definedName>
    <definedName name="_XK411">'[87]ANL. Harga'!$K$5749</definedName>
    <definedName name="_XK421">'[87]ANL. Harga'!$K$2625</definedName>
    <definedName name="_XK422">'[87]ANL. Harga'!$K$2703</definedName>
    <definedName name="_XK424">'[87]ANL. Harga'!$K$2780</definedName>
    <definedName name="_XK510">'[87]ANL. Harga'!$K$3014</definedName>
    <definedName name="_XK511">'[87]ANL. Harga'!$K$2858</definedName>
    <definedName name="_XK512">'[87]ANL. Harga'!$K$2936</definedName>
    <definedName name="_XK513">'[87]ANL. Harga'!$K$2393</definedName>
    <definedName name="_XK514">'[87]ANL. Harga'!$K$485</definedName>
    <definedName name="_XK515">'[87]ANL. Harga'!$K$645</definedName>
    <definedName name="_XK516">'[87]ANL. Harga'!$K$2547</definedName>
    <definedName name="_XK520">'[87]ANL. Harga'!$K$725</definedName>
    <definedName name="_XK521">'[87]ANL. Harga'!$K$805</definedName>
    <definedName name="_XK522">'[87]ANL. Harga'!$K$885</definedName>
    <definedName name="_XK523">'[87]ANL. Harga'!$K$965</definedName>
    <definedName name="_XK612">'[87]ANL. Harga'!$K$2243</definedName>
    <definedName name="_XK615">'[87]ANL. Harga'!$K$2320</definedName>
    <definedName name="_XK618">'[87]ANL. Harga'!$K$1045</definedName>
    <definedName name="_XK638">'[87]ANL. Harga'!$K$1125</definedName>
    <definedName name="_XK705">'[87]ANL. Harga'!$K$2005</definedName>
    <definedName name="_XK710">'[87]ANL. Harga'!$K$2083</definedName>
    <definedName name="_XK715">'[87]ANL. Harga'!$K$2162</definedName>
    <definedName name="_XK719">'[87]ANL. Harga'!$B$2160:$K$2238</definedName>
    <definedName name="_XK720">'[87]ANL. Harga'!$K$1365</definedName>
    <definedName name="_XK722">'[87]ANL. Harga'!$K$6999</definedName>
    <definedName name="_XK725">'[87]ANL. Harga'!$K$7239</definedName>
    <definedName name="_XK726">'[87]ANL. Harga'!$K$7159</definedName>
    <definedName name="_xk730">'[87]ANL. Harga'!$H$1490</definedName>
    <definedName name="_XK810">'[87]ANL. Harga'!$K$1445</definedName>
    <definedName name="_XK815">'[87]ANL. Harga'!$K$1525</definedName>
    <definedName name="_XK855">'[87]ANL. Harga'!$K$1605</definedName>
    <definedName name="_XK865">'[87]ANL. Harga'!$K$1765</definedName>
    <definedName name="A" localSheetId="8" hidden="1">#REF!</definedName>
    <definedName name="A" localSheetId="3">#REF!</definedName>
    <definedName name="A" hidden="1">#REF!</definedName>
    <definedName name="A." localSheetId="3">#REF!</definedName>
    <definedName name="A.">#REF!</definedName>
    <definedName name="A.01">[88]ANALISA!$H$66</definedName>
    <definedName name="A.1" localSheetId="3">#REF!</definedName>
    <definedName name="A.1">#REF!</definedName>
    <definedName name="A.14" localSheetId="3">#REF!</definedName>
    <definedName name="A.14">#REF!</definedName>
    <definedName name="A.16" localSheetId="3">#REF!</definedName>
    <definedName name="A.16">#REF!</definedName>
    <definedName name="A.17">[89]Harga!$N$84</definedName>
    <definedName name="A.18">#N/A</definedName>
    <definedName name="A.18a" localSheetId="3">#REF!</definedName>
    <definedName name="A.18a">#REF!</definedName>
    <definedName name="A.18b" localSheetId="3">#REF!</definedName>
    <definedName name="A.18b">#REF!</definedName>
    <definedName name="A.18d">[88]ANALISA!$H$102</definedName>
    <definedName name="A.18e">[88]ANALISA!$H$112</definedName>
    <definedName name="A.1a">[89]Harga!$N$65</definedName>
    <definedName name="A.1danG.2" localSheetId="3">#REF!</definedName>
    <definedName name="A.1danG.2">#REF!</definedName>
    <definedName name="A.2">[89]Harga!$N$71</definedName>
    <definedName name="A.3" localSheetId="3">[90]Harga!#REF!</definedName>
    <definedName name="A.3">[90]Harga!#REF!</definedName>
    <definedName name="A.364" localSheetId="3">#REF!</definedName>
    <definedName name="A.364">#REF!</definedName>
    <definedName name="A.5" localSheetId="3">[90]Harga!#REF!</definedName>
    <definedName name="A.5">[90]Harga!#REF!</definedName>
    <definedName name="A.6" localSheetId="3">[90]Harga!#REF!</definedName>
    <definedName name="A.6">[90]Harga!#REF!</definedName>
    <definedName name="A_1" localSheetId="3">#REF!</definedName>
    <definedName name="A_1">#REF!</definedName>
    <definedName name="A_18" localSheetId="3">[37]ANALISA!#REF!</definedName>
    <definedName name="A_18">[37]ANALISA!#REF!</definedName>
    <definedName name="A_18A">[91]Analisa!$L$22</definedName>
    <definedName name="A_1a" localSheetId="3">#REF!</definedName>
    <definedName name="A_1a">#REF!</definedName>
    <definedName name="A_1b" localSheetId="3">#REF!</definedName>
    <definedName name="A_1b">#REF!</definedName>
    <definedName name="A_1c" localSheetId="3">#REF!</definedName>
    <definedName name="A_1c">#REF!</definedName>
    <definedName name="A_1d" localSheetId="3">#REF!</definedName>
    <definedName name="A_1d">#REF!</definedName>
    <definedName name="A_2" localSheetId="3">#REF!</definedName>
    <definedName name="A_2">#REF!</definedName>
    <definedName name="A_2a" localSheetId="3">#REF!</definedName>
    <definedName name="A_2a">#REF!</definedName>
    <definedName name="A_2b" localSheetId="3">#REF!</definedName>
    <definedName name="A_2b">#REF!</definedName>
    <definedName name="A_2c" localSheetId="3">#REF!</definedName>
    <definedName name="A_2c">#REF!</definedName>
    <definedName name="A_2d" localSheetId="3">#REF!</definedName>
    <definedName name="A_2d">#REF!</definedName>
    <definedName name="A_3" localSheetId="3">#REF!</definedName>
    <definedName name="A_3">#REF!</definedName>
    <definedName name="A_3a" localSheetId="3">#REF!</definedName>
    <definedName name="A_3a">#REF!</definedName>
    <definedName name="A_3b" localSheetId="3">#REF!</definedName>
    <definedName name="A_3b">#REF!</definedName>
    <definedName name="A_3c" localSheetId="3">#REF!</definedName>
    <definedName name="A_3c">#REF!</definedName>
    <definedName name="A_3d" localSheetId="3">#REF!</definedName>
    <definedName name="A_3d">#REF!</definedName>
    <definedName name="A_4" localSheetId="3">#REF!</definedName>
    <definedName name="A_4">#REF!</definedName>
    <definedName name="A_4a" localSheetId="3">#REF!</definedName>
    <definedName name="A_4a">#REF!</definedName>
    <definedName name="A_4b" localSheetId="3">#REF!</definedName>
    <definedName name="A_4b">#REF!</definedName>
    <definedName name="A_4c" localSheetId="3">#REF!</definedName>
    <definedName name="A_4c">#REF!</definedName>
    <definedName name="A_4d" localSheetId="3">#REF!</definedName>
    <definedName name="A_4d">#REF!</definedName>
    <definedName name="A_5" localSheetId="3">#REF!</definedName>
    <definedName name="A_5">#REF!</definedName>
    <definedName name="A_5a" localSheetId="3">#REF!</definedName>
    <definedName name="A_5a">#REF!</definedName>
    <definedName name="A_5b" localSheetId="3">#REF!</definedName>
    <definedName name="A_5b">#REF!</definedName>
    <definedName name="A_5c" localSheetId="3">#REF!</definedName>
    <definedName name="A_5c">#REF!</definedName>
    <definedName name="A_6" localSheetId="3">#REF!</definedName>
    <definedName name="A_6">#REF!</definedName>
    <definedName name="A_6a" localSheetId="3">#REF!</definedName>
    <definedName name="A_6a">#REF!</definedName>
    <definedName name="A_6b" localSheetId="3">#REF!</definedName>
    <definedName name="A_6b">#REF!</definedName>
    <definedName name="A_6c" localSheetId="3">#REF!</definedName>
    <definedName name="A_6c">#REF!</definedName>
    <definedName name="A_6d" localSheetId="3">#REF!</definedName>
    <definedName name="A_6d">#REF!</definedName>
    <definedName name="A_7" localSheetId="3">#REF!</definedName>
    <definedName name="A_7">#REF!</definedName>
    <definedName name="A_Beton">[92]ANALISA!$G$229</definedName>
    <definedName name="A_BETON_COR">[69]analisa!$G$183</definedName>
    <definedName name="A_Boplank">[92]ANALISA!$G$12</definedName>
    <definedName name="A_Bpolos">[92]ANALISA!$G$246</definedName>
    <definedName name="A_Galian_tanah_biasa">[92]ANALISA!$G$19</definedName>
    <definedName name="A_ikisting">[92]ANALISA!$G$295</definedName>
    <definedName name="A_lain">[92]ANALISA!$G$299</definedName>
    <definedName name="A_MEMBONGKAR_CETAKAN_MENYIRAM_BETON">[69]analisa!$G$209</definedName>
    <definedName name="A_PEKERJAAN_BESI">[69]analisa!$G$196</definedName>
    <definedName name="A_Perekat">[92]ANALISA!$G$141</definedName>
    <definedName name="A_Sw">[92]ANALISA!$G$313</definedName>
    <definedName name="A_Tanah_urug">[92]ANALISA!$G$34</definedName>
    <definedName name="A_timbunan_kembali">[92]ANALISA!$G$26</definedName>
    <definedName name="A_Ulir">[92]ANALISA!$G$263</definedName>
    <definedName name="a18a">[69]analisa!$J$44</definedName>
    <definedName name="a18b">[69]analisa!$J$57</definedName>
    <definedName name="AA" localSheetId="3">#REF!</definedName>
    <definedName name="AA">#REF!</definedName>
    <definedName name="AA_02">'[93]HRG BHN'!$G$13</definedName>
    <definedName name="AAA" localSheetId="3" hidden="1">#REF!</definedName>
    <definedName name="AAA" hidden="1">#REF!</definedName>
    <definedName name="aaaaaa">[94]BoQ!$A$152:$H$210</definedName>
    <definedName name="aanstamp.">[95]Progress!$C$22</definedName>
    <definedName name="aas" localSheetId="3" hidden="1">{#N/A,#N/A,FALSE,"Chi tiÆt"}</definedName>
    <definedName name="aas" hidden="1">{#N/A,#N/A,FALSE,"Chi tiÆt"}</definedName>
    <definedName name="AASS" localSheetId="3" hidden="1">{#N/A,#N/A,FALSE,"Chi tiÆt"}</definedName>
    <definedName name="AASS" hidden="1">{#N/A,#N/A,FALSE,"Chi tiÆt"}</definedName>
    <definedName name="ab" localSheetId="3">#REF!</definedName>
    <definedName name="ab">#REF!</definedName>
    <definedName name="ABC" localSheetId="3">#REF!</definedName>
    <definedName name="ABC">#REF!</definedName>
    <definedName name="abpvc6">'[19]HS-DSR'!$J$277</definedName>
    <definedName name="ac" localSheetId="3">#REF!</definedName>
    <definedName name="ac">#REF!</definedName>
    <definedName name="AC_BC">'[96]Analisa Jalan'!$J$723</definedName>
    <definedName name="aCAFE" hidden="1">[97]Div2!$H$12:$H$20</definedName>
    <definedName name="acdb" localSheetId="3" hidden="1">#REF!</definedName>
    <definedName name="acdb" hidden="1">#REF!</definedName>
    <definedName name="ACDS" localSheetId="3" hidden="1">#REF!</definedName>
    <definedName name="ACDS" hidden="1">#REF!</definedName>
    <definedName name="acetelynt" localSheetId="3">'[98]harga lama'!#REF!</definedName>
    <definedName name="acetelynt">'[98]harga lama'!#REF!</definedName>
    <definedName name="ACUAN.KAYU" localSheetId="3">#REF!</definedName>
    <definedName name="ACUAN.KAYU">#REF!</definedName>
    <definedName name="AD" localSheetId="3" hidden="1">{#N/A,#N/A,FALSE,"REK";#N/A,#N/A,FALSE,"rab"}</definedName>
    <definedName name="AD" hidden="1">{#N/A,#N/A,FALSE,"REK";#N/A,#N/A,FALSE,"rab"}</definedName>
    <definedName name="adh" localSheetId="8" hidden="1">{"'Sheet1'!$A$1"}</definedName>
    <definedName name="adh" localSheetId="3" hidden="1">{"'Sheet1'!$A$1"}</definedName>
    <definedName name="adh" hidden="1">{"'Sheet1'!$A$1"}</definedName>
    <definedName name="adhi" localSheetId="3" hidden="1">{#N/A,#N/A,TRUE,"Front";#N/A,#N/A,TRUE,"Simple Letter";#N/A,#N/A,TRUE,"Inside";#N/A,#N/A,TRUE,"Contents";#N/A,#N/A,TRUE,"Basis";#N/A,#N/A,TRUE,"Inclusions";#N/A,#N/A,TRUE,"Exclusions";#N/A,#N/A,TRUE,"Areas";#N/A,#N/A,TRUE,"Summary";#N/A,#N/A,TRUE,"Detail"}</definedName>
    <definedName name="adhi" hidden="1">{#N/A,#N/A,TRUE,"Front";#N/A,#N/A,TRUE,"Simple Letter";#N/A,#N/A,TRUE,"Inside";#N/A,#N/A,TRUE,"Contents";#N/A,#N/A,TRUE,"Basis";#N/A,#N/A,TRUE,"Inclusions";#N/A,#N/A,TRUE,"Exclusions";#N/A,#N/A,TRUE,"Areas";#N/A,#N/A,TRUE,"Summary";#N/A,#N/A,TRUE,"Detail"}</definedName>
    <definedName name="ads" localSheetId="3" hidden="1">{#N/A,#N/A,FALSE,"REK-S-TPL";#N/A,#N/A,FALSE,"REK-TPML";#N/A,#N/A,FALSE,"RAB-TEMPEL"}</definedName>
    <definedName name="ads" hidden="1">#REF!</definedName>
    <definedName name="adtd">'[99]alue deah teungoh'!$F$35</definedName>
    <definedName name="adttot">'[66]alue deah teungoh'!$C$192</definedName>
    <definedName name="AEW" localSheetId="3" hidden="1">{#N/A,#N/A,FALSE,"REK";#N/A,#N/A,FALSE,"rab"}</definedName>
    <definedName name="AEW" hidden="1">{#N/A,#N/A,FALSE,"REK";#N/A,#N/A,FALSE,"rab"}</definedName>
    <definedName name="af" localSheetId="3">#REF!</definedName>
    <definedName name="af">#REF!</definedName>
    <definedName name="afa" localSheetId="8" hidden="1">{"'Sheet1'!$A$1"}</definedName>
    <definedName name="afa" localSheetId="3" hidden="1">{"'Sheet1'!$A$1"}</definedName>
    <definedName name="afa" hidden="1">{"'Sheet1'!$A$1"}</definedName>
    <definedName name="afinis">[100]Harsat!$E$70</definedName>
    <definedName name="AGG.A">'[101]AGG A'!$G$43</definedName>
    <definedName name="AGG.B">'[101]AGG B'!$G$43</definedName>
    <definedName name="Agg_Klas_A" localSheetId="3">#REF!</definedName>
    <definedName name="Agg_Klas_A">#REF!</definedName>
    <definedName name="aghls">[73]DHSD!$G$20</definedName>
    <definedName name="agk">[102]BASIC!$K$35</definedName>
    <definedName name="agksbc">[73]DHSD!$G$18</definedName>
    <definedName name="agkslk">[73]DHSD!$G$19</definedName>
    <definedName name="AGREGAT" localSheetId="3">'[2]Biaya Personil'!#REF!</definedName>
    <definedName name="AGREGAT">'[2]Biaya Personil'!#REF!</definedName>
    <definedName name="AGREGAT_5">'[103]Kuantitas _ Harga _2_'!$A$96:$H$115</definedName>
    <definedName name="AGREGAT_8">[103]_!$B$40:$J$44</definedName>
    <definedName name="AGREGATA" localSheetId="3">#REF!</definedName>
    <definedName name="AGREGATA">#REF!</definedName>
    <definedName name="AGREGATB" localSheetId="3">#REF!</definedName>
    <definedName name="AGREGATB">#REF!</definedName>
    <definedName name="AGREGATC" localSheetId="3">#REF!</definedName>
    <definedName name="AGREGATC">#REF!</definedName>
    <definedName name="AGREGATHALUS.A">'[101]DAFTAR BAHAN'!$G$20</definedName>
    <definedName name="AGREGATHALUS.B">'[101]DAFTAR BAHAN'!$G$22</definedName>
    <definedName name="AGREGATKASAR.A">'[101]DAFTAR BAHAN'!$G$19</definedName>
    <definedName name="AGREGATKASAR.B">'[101]DAFTAR BAHAN'!$G$21</definedName>
    <definedName name="agrt.a" hidden="1">'[104]Agregat Halus &amp; Kasar'!$H$12:$H$20</definedName>
    <definedName name="AH">[105]Bahan!$D$7</definedName>
    <definedName name="ahalus" localSheetId="3">#REF!</definedName>
    <definedName name="ahalus">#REF!</definedName>
    <definedName name="AHS.Rev1">'[106]BQ-E20-02(Rp)'!$B$14:$I$230</definedName>
    <definedName name="AIR.VALVE" localSheetId="3">#REF!</definedName>
    <definedName name="AIR.VALVE">#REF!</definedName>
    <definedName name="ajunk" localSheetId="8" hidden="1">#REF!</definedName>
    <definedName name="ajunk" localSheetId="3" hidden="1">#REF!</definedName>
    <definedName name="ajunk" hidden="1">#REF!</definedName>
    <definedName name="AK">[105]Bahan!$D$8</definedName>
    <definedName name="akasar" localSheetId="3">#REF!</definedName>
    <definedName name="akasar">#REF!</definedName>
    <definedName name="akunci" localSheetId="3">#REF!</definedName>
    <definedName name="akunci">#REF!</definedName>
    <definedName name="AL" localSheetId="3">#REF!</definedName>
    <definedName name="AL">#REF!</definedName>
    <definedName name="Alamat">'[68]Daf HrG'!$G$39</definedName>
    <definedName name="ALAT" localSheetId="3">#REF!</definedName>
    <definedName name="ALAT">#REF!</definedName>
    <definedName name="ALAT.BANTU" localSheetId="3">#REF!</definedName>
    <definedName name="ALAT.BANTU">#REF!</definedName>
    <definedName name="alat_batu">'[107]Daf-Harga'!$H$45</definedName>
    <definedName name="alat_bt">'[107]Daf-Harga'!$H$45</definedName>
    <definedName name="ALAT07">'[82]5-ALAT(1)'!$AW$14</definedName>
    <definedName name="ALAT09">'[82]5-ALAT(1)'!$AW$16</definedName>
    <definedName name="ALAT10">'[82]5-ALAT(1)'!$AW$17</definedName>
    <definedName name="ALAT11">'[82]5-ALAT(1)'!$AW$18</definedName>
    <definedName name="ALAT15">'[82]5-ALAT(1)'!$AW$22</definedName>
    <definedName name="alatbantu" localSheetId="3">[108]ANALISAUPAHBAHAN!#REF!</definedName>
    <definedName name="alatbantu">[108]ANALISAUPAHBAHAN!#REF!</definedName>
    <definedName name="ALATUTAMA" localSheetId="3">[4]Peralatan!#REF!</definedName>
    <definedName name="ALATUTAMA">[4]Peralatan!#REF!</definedName>
    <definedName name="alber" localSheetId="3">#REF!</definedName>
    <definedName name="alber">#REF!</definedName>
    <definedName name="ALL">#N/A</definedName>
    <definedName name="alooo">#N/A</definedName>
    <definedName name="alt_bt">'[107]Daf-Harga'!$H$45</definedName>
    <definedName name="AMP" localSheetId="3">'[109]meth hsl nego'!#REF!</definedName>
    <definedName name="AMP">'[109]meth hsl nego'!#REF!</definedName>
    <definedName name="amp_10">'[107]Daf-Harga'!$H$34</definedName>
    <definedName name="amp_30">'[107]Daf-Harga'!$H$35</definedName>
    <definedName name="AMP_CBL2">#N/A</definedName>
    <definedName name="AMP_CBL3">#N/A</definedName>
    <definedName name="amplimatv">'[39]TE TS FA LAN MATV'!$F$79</definedName>
    <definedName name="an">'[110]3Div10c'!$U$410</definedName>
    <definedName name="an.01" localSheetId="3">#REF!</definedName>
    <definedName name="an.01">#REF!</definedName>
    <definedName name="an.02" localSheetId="3">#REF!</definedName>
    <definedName name="an.02">#REF!</definedName>
    <definedName name="an.03" localSheetId="3">#REF!</definedName>
    <definedName name="an.03">#REF!</definedName>
    <definedName name="an.03a" localSheetId="3">#REF!</definedName>
    <definedName name="an.03a">#REF!</definedName>
    <definedName name="an.04" localSheetId="3">#REF!</definedName>
    <definedName name="an.04">#REF!</definedName>
    <definedName name="an.05" localSheetId="3">#REF!</definedName>
    <definedName name="an.05">#REF!</definedName>
    <definedName name="an.05a" localSheetId="3">#REF!</definedName>
    <definedName name="an.05a">#REF!</definedName>
    <definedName name="an.06" localSheetId="3">#REF!</definedName>
    <definedName name="an.06">#REF!</definedName>
    <definedName name="an.06a" localSheetId="3">#REF!</definedName>
    <definedName name="an.06a">#REF!</definedName>
    <definedName name="an.07" localSheetId="3">#REF!</definedName>
    <definedName name="an.07">#REF!</definedName>
    <definedName name="an.08" localSheetId="3">#REF!</definedName>
    <definedName name="an.08">#REF!</definedName>
    <definedName name="an.09" localSheetId="3">#REF!</definedName>
    <definedName name="an.09">#REF!</definedName>
    <definedName name="an.10" localSheetId="3">#REF!</definedName>
    <definedName name="an.10">#REF!</definedName>
    <definedName name="an.11" localSheetId="3">#REF!</definedName>
    <definedName name="an.11">#REF!</definedName>
    <definedName name="an.12" localSheetId="3">#REF!</definedName>
    <definedName name="an.12">#REF!</definedName>
    <definedName name="AN.13" localSheetId="3">#REF!</definedName>
    <definedName name="AN.13">#REF!</definedName>
    <definedName name="an.13444444444444" localSheetId="3">#REF!</definedName>
    <definedName name="an.13444444444444">#REF!</definedName>
    <definedName name="AN.14" localSheetId="3">#REF!</definedName>
    <definedName name="AN.14">#REF!</definedName>
    <definedName name="An.A1" localSheetId="3">#REF!</definedName>
    <definedName name="An.A1">#REF!</definedName>
    <definedName name="Analisa">[111]ANALISA!$A:$J</definedName>
    <definedName name="Analisa101A">'[112]Analisa HSP'!$U$51</definedName>
    <definedName name="Analisa101B">'[112]Analisa HSP'!$U$231</definedName>
    <definedName name="Analisa101C">'[112]Analisa HSP'!$U$410</definedName>
    <definedName name="Analisa101D">'[112]Analisa HSP'!$U$589</definedName>
    <definedName name="Analisa101E">'[112]Analisa HSP'!$U$768</definedName>
    <definedName name="ANALISA2" localSheetId="3">[113]A2!#REF!</definedName>
    <definedName name="ANALISA2">[113]A2!#REF!</definedName>
    <definedName name="Analysis_Resume">'[114]Resume Analysis'!$A$5:$D$32</definedName>
    <definedName name="and" localSheetId="3" hidden="1">{#N/A,#N/A,FALSE,"REK";#N/A,#N/A,FALSE,"Bq-ARS"}</definedName>
    <definedName name="and" hidden="1">{#N/A,#N/A,FALSE,"REK";#N/A,#N/A,FALSE,"Bq-ARS"}</definedName>
    <definedName name="ang">'[34]U&amp;Bh'!$G$20</definedName>
    <definedName name="anggun" localSheetId="3" hidden="1">'[115]struktur tdk dipakai'!#REF!</definedName>
    <definedName name="anggun" hidden="1">'[115]struktur tdk dipakai'!#REF!</definedName>
    <definedName name="ANGKA2">[116]rumus!$F$15:$G$24</definedName>
    <definedName name="ANGKER" localSheetId="3">[37]BAHAN!#REF!</definedName>
    <definedName name="ANGKER">[37]BAHAN!#REF!</definedName>
    <definedName name="angkut">'[117]Anls Bahan'!$E$157</definedName>
    <definedName name="angsa" localSheetId="3">#REF!</definedName>
    <definedName name="angsa">#REF!</definedName>
    <definedName name="ANI">[118]CH!$C$29</definedName>
    <definedName name="ANL.K.23" localSheetId="3">#REF!</definedName>
    <definedName name="ANL.K.23">#REF!</definedName>
    <definedName name="anl_a18">[69]analisa!$J$70</definedName>
    <definedName name="anl_f22">[69]analisa!$J$877</definedName>
    <definedName name="anl_f37">[69]analisa!$J$893</definedName>
    <definedName name="anl_g14">[69]analisa!$J$332</definedName>
    <definedName name="anl_g16">[69]analisa!$J$323</definedName>
    <definedName name="anl_g44">[69]analisa!$J$120</definedName>
    <definedName name="anl_g53">[69]analisa!$J$907</definedName>
    <definedName name="anl_g67">[69]analisa!$J$314</definedName>
    <definedName name="anl_g69">[69]analisa!$J$342</definedName>
    <definedName name="anl_h10">[69]analisa!$J$833</definedName>
    <definedName name="anl_h8">[69]analisa!$J$818</definedName>
    <definedName name="anl_k102328">[69]analisa!$J$941</definedName>
    <definedName name="anl_k23">[69]analisa!$J$954</definedName>
    <definedName name="anl_K2323">[69]analisa!$J$923</definedName>
    <definedName name="anl_k35">[69]analisa!$J$954</definedName>
    <definedName name="anla1" localSheetId="3">[108]ANALISAUPAHBAHAN!#REF!</definedName>
    <definedName name="anla1">[108]ANALISAUPAHBAHAN!#REF!</definedName>
    <definedName name="anla18" localSheetId="3">[108]ANALISAUPAHBAHAN!#REF!</definedName>
    <definedName name="anla18">[108]ANALISAUPAHBAHAN!#REF!</definedName>
    <definedName name="anla18b" localSheetId="3">[108]ANALISAUPAHBAHAN!#REF!</definedName>
    <definedName name="anla18b">[108]ANALISAUPAHBAHAN!#REF!</definedName>
    <definedName name="anla18d" localSheetId="3">[108]ANALISAUPAHBAHAN!#REF!</definedName>
    <definedName name="anla18d">[108]ANALISAUPAHBAHAN!#REF!</definedName>
    <definedName name="anla18e" localSheetId="3">[108]ANALISAUPAHBAHAN!#REF!</definedName>
    <definedName name="anla18e">[108]ANALISAUPAHBAHAN!#REF!</definedName>
    <definedName name="anla4" localSheetId="3">[108]ANALISAUPAHBAHAN!#REF!</definedName>
    <definedName name="anla4">[108]ANALISAUPAHBAHAN!#REF!</definedName>
    <definedName name="anlf8" localSheetId="3">[108]ANALISAUPAHBAHAN!#REF!</definedName>
    <definedName name="anlf8">[108]ANALISAUPAHBAHAN!#REF!</definedName>
    <definedName name="anlg32h" localSheetId="3">[108]ANALISAUPAHBAHAN!#REF!</definedName>
    <definedName name="anlg32h">[108]ANALISAUPAHBAHAN!#REF!</definedName>
    <definedName name="anlg33h">[119]ANALISA!$G$202</definedName>
    <definedName name="ANLG33I">[119]ANALISA!$G$191</definedName>
    <definedName name="anlg41" localSheetId="3">[108]ANALISAUPAHBAHAN!#REF!</definedName>
    <definedName name="anlg41">[108]ANALISAUPAHBAHAN!#REF!</definedName>
    <definedName name="anlg43" localSheetId="3">[108]ANALISAUPAHBAHAN!#REF!</definedName>
    <definedName name="anlg43">[108]ANALISAUPAHBAHAN!#REF!</definedName>
    <definedName name="anlg43b" localSheetId="3">[108]ANALISAUPAHBAHAN!#REF!</definedName>
    <definedName name="anlg43b">[108]ANALISAUPAHBAHAN!#REF!</definedName>
    <definedName name="anlg44" localSheetId="3">[108]ANALISAUPAHBAHAN!#REF!</definedName>
    <definedName name="anlg44">[108]ANALISAUPAHBAHAN!#REF!</definedName>
    <definedName name="anlg50h" localSheetId="3">[108]ANALISAUPAHBAHAN!#REF!</definedName>
    <definedName name="anlg50h">[108]ANALISAUPAHBAHAN!#REF!</definedName>
    <definedName name="anlg50i" localSheetId="3">[108]ANALISAUPAHBAHAN!#REF!</definedName>
    <definedName name="anlg50i">[108]ANALISAUPAHBAHAN!#REF!</definedName>
    <definedName name="anlg50q">[119]ANALISA!$G$232</definedName>
    <definedName name="anlg53a" localSheetId="3">[108]ANALISAUPAHBAHAN!#REF!</definedName>
    <definedName name="anlg53a">[108]ANALISAUPAHBAHAN!#REF!</definedName>
    <definedName name="anlg67" localSheetId="3">[108]ANALISAUPAHBAHAN!#REF!</definedName>
    <definedName name="anlg67">[108]ANALISAUPAHBAHAN!#REF!</definedName>
    <definedName name="anli15a" localSheetId="3">[108]ANALISAUPAHBAHAN!#REF!</definedName>
    <definedName name="anli15a">[108]ANALISAUPAHBAHAN!#REF!</definedName>
    <definedName name="anli2" localSheetId="3">[108]ANALISAUPAHBAHAN!#REF!</definedName>
    <definedName name="anli2">[108]ANALISAUPAHBAHAN!#REF!</definedName>
    <definedName name="anlk211" localSheetId="3">[108]ANALISAUPAHBAHAN!#REF!</definedName>
    <definedName name="anlk211">[108]ANALISAUPAHBAHAN!#REF!</definedName>
    <definedName name="anlk310" localSheetId="3">[108]ANALISAUPAHBAHAN!#REF!</definedName>
    <definedName name="anlk310">[108]ANALISAUPAHBAHAN!#REF!</definedName>
    <definedName name="Anlk321" localSheetId="3">[108]ANALISAUPAHBAHAN!#REF!</definedName>
    <definedName name="Anlk321">[108]ANALISAUPAHBAHAN!#REF!</definedName>
    <definedName name="Anlprs" localSheetId="3">#REF!</definedName>
    <definedName name="Anlprs">#REF!</definedName>
    <definedName name="Anls_jns_pkrjn">[120]HSItem!$B$178:$F$671</definedName>
    <definedName name="AnlSirtu" localSheetId="3">#REF!</definedName>
    <definedName name="AnlSirtu">#REF!</definedName>
    <definedName name="Anlurugpasir" localSheetId="3">#REF!</definedName>
    <definedName name="Anlurugpasir">#REF!</definedName>
    <definedName name="anlw2a" localSheetId="3">[108]ANALISAUPAHBAHAN!#REF!</definedName>
    <definedName name="anlw2a">[108]ANALISAUPAHBAHAN!#REF!</definedName>
    <definedName name="anlw2b" localSheetId="3">'[121]RAB JASA TRIPA'!#REF!</definedName>
    <definedName name="anlw2b">'[121]RAB JASA TRIPA'!#REF!</definedName>
    <definedName name="anlw3a" localSheetId="3">[108]ANALISAUPAHBAHAN!#REF!</definedName>
    <definedName name="anlw3a">[108]ANALISAUPAHBAHAN!#REF!</definedName>
    <definedName name="anlw3b" localSheetId="3">[108]ANALISAUPAHBAHAN!#REF!</definedName>
    <definedName name="anlw3b">[108]ANALISAUPAHBAHAN!#REF!</definedName>
    <definedName name="anlw3c" localSheetId="3">[108]ANALISAUPAHBAHAN!#REF!</definedName>
    <definedName name="anlw3c">[108]ANALISAUPAHBAHAN!#REF!</definedName>
    <definedName name="anlw3d" localSheetId="3">[108]ANALISAUPAHBAHAN!#REF!</definedName>
    <definedName name="anlw3d">[108]ANALISAUPAHBAHAN!#REF!</definedName>
    <definedName name="ANS" localSheetId="3">#REF!</definedName>
    <definedName name="ANS">#REF!</definedName>
    <definedName name="ansbetoncor123" localSheetId="3">[7]Ans!#REF!</definedName>
    <definedName name="ansbetoncor123">[7]Ans!#REF!</definedName>
    <definedName name="ansbetontumbuk" localSheetId="3">[7]Ans!#REF!</definedName>
    <definedName name="ansbetontumbuk">[7]Ans!#REF!</definedName>
    <definedName name="ansBongkaranpasanganlama" localSheetId="3">[7]Ans!#REF!</definedName>
    <definedName name="ansBongkaranpasanganlama">[7]Ans!#REF!</definedName>
    <definedName name="ansbronjong" localSheetId="3">[7]Ans!#REF!</definedName>
    <definedName name="ansbronjong">[7]Ans!#REF!</definedName>
    <definedName name="anscerucuk" localSheetId="3">[7]Ans!#REF!</definedName>
    <definedName name="anscerucuk">[7]Ans!#REF!</definedName>
    <definedName name="ansDewatering" localSheetId="3">[7]Ans!#REF!</definedName>
    <definedName name="ansDewatering">[7]Ans!#REF!</definedName>
    <definedName name="ansgalbiasa">[122]Analisa!$M$77</definedName>
    <definedName name="ansGaliantanahAB" localSheetId="3">[7]Ans!#REF!</definedName>
    <definedName name="ansGaliantanahAB">[7]Ans!#REF!</definedName>
    <definedName name="ansgaliantanahpondasiMP" localSheetId="3">[7]Ans!#REF!</definedName>
    <definedName name="ansgaliantanahpondasiMP">[7]Ans!#REF!</definedName>
    <definedName name="ansijuk" localSheetId="3">[7]Ans!#REF!</definedName>
    <definedName name="ansijuk">[7]Ans!#REF!</definedName>
    <definedName name="ansJalaninspeksi" localSheetId="3">[7]Ans!#REF!</definedName>
    <definedName name="ansJalaninspeksi">[7]Ans!#REF!</definedName>
    <definedName name="anslempenganrumput" localSheetId="3">[7]Ans!#REF!</definedName>
    <definedName name="anslempenganrumput">[7]Ans!#REF!</definedName>
    <definedName name="ansPasanganBatukali14" localSheetId="3">[7]Ans!#REF!</definedName>
    <definedName name="ansPasanganBatukali14">[7]Ans!#REF!</definedName>
    <definedName name="ansPasanganbronjong" localSheetId="3">[7]Ans!#REF!</definedName>
    <definedName name="ansPasanganbronjong">[7]Ans!#REF!</definedName>
    <definedName name="anspembesian" localSheetId="3">[7]Ans!#REF!</definedName>
    <definedName name="anspembesian">[7]Ans!#REF!</definedName>
    <definedName name="anspengecatan" localSheetId="3">[7]Ans!#REF!</definedName>
    <definedName name="anspengecatan">[7]Ans!#REF!</definedName>
    <definedName name="anspiel" localSheetId="3">[122]Analisa!#REF!</definedName>
    <definedName name="anspiel">[122]Analisa!#REF!</definedName>
    <definedName name="anspipagal25" localSheetId="3">[122]Analisa!#REF!</definedName>
    <definedName name="anspipagal25">[122]Analisa!#REF!</definedName>
    <definedName name="anspipagalvanis" localSheetId="3">[7]Ans!#REF!</definedName>
    <definedName name="anspipagalvanis">[7]Ans!#REF!</definedName>
    <definedName name="anspipapvc2" localSheetId="3">[122]Analisa!#REF!</definedName>
    <definedName name="anspipapvc2">[122]Analisa!#REF!</definedName>
    <definedName name="anspipapvc25" localSheetId="3">[122]Analisa!#REF!</definedName>
    <definedName name="anspipapvc25">[122]Analisa!#REF!</definedName>
    <definedName name="ansPlasteran1_3t15" localSheetId="3">[7]Ans!#REF!</definedName>
    <definedName name="ansPlasteran1_3t15">[7]Ans!#REF!</definedName>
    <definedName name="ansplesteran12" localSheetId="3">[7]Ans!#REF!</definedName>
    <definedName name="ansplesteran12">[7]Ans!#REF!</definedName>
    <definedName name="ansrumput" localSheetId="3">[122]Analisa!#REF!</definedName>
    <definedName name="ansrumput">[122]Analisa!#REF!</definedName>
    <definedName name="anssubbase" localSheetId="3">[122]Analisa!#REF!</definedName>
    <definedName name="anssubbase">[122]Analisa!#REF!</definedName>
    <definedName name="anstimbunan">[122]Analisa!$M$120</definedName>
    <definedName name="ansTimbunanTanahdarihasilgaliandiratakan_Alb" localSheetId="3">[7]Ans!#REF!</definedName>
    <definedName name="ansTimbunanTanahdarihasilgaliandiratakan_Alb">[7]Ans!#REF!</definedName>
    <definedName name="ansTimbunanTanahdidatangkandandiratakan" localSheetId="3">[7]Ans!#REF!</definedName>
    <definedName name="ansTimbunanTanahdidatangkandandiratakan">[7]Ans!#REF!</definedName>
    <definedName name="ansukur" localSheetId="3">[122]Analisa!#REF!</definedName>
    <definedName name="ansukur">[122]Analisa!#REF!</definedName>
    <definedName name="ansupahpancang" localSheetId="3">[7]Ans!#REF!</definedName>
    <definedName name="ansupahpancang">[7]Ans!#REF!</definedName>
    <definedName name="ansUpahpekerjabesi" localSheetId="3">[7]Ans!#REF!</definedName>
    <definedName name="ansUpahpekerjabesi">[7]Ans!#REF!</definedName>
    <definedName name="answiremesh_5" localSheetId="3">[7]Ans!#REF!</definedName>
    <definedName name="answiremesh_5">[7]Ans!#REF!</definedName>
    <definedName name="anyamanbambu" localSheetId="3">[7]Ans!#REF!</definedName>
    <definedName name="anyamanbambu">[7]Ans!#REF!</definedName>
    <definedName name="ap" localSheetId="3">#REF!</definedName>
    <definedName name="ap">#REF!</definedName>
    <definedName name="apa">'[123]Kuantitas &amp; Harga'!$A$27:$H$49</definedName>
    <definedName name="apl_Vh">[69]analisa!$J$660</definedName>
    <definedName name="aplVh">[69]analisa!$J$660</definedName>
    <definedName name="apokok" localSheetId="3">#REF!</definedName>
    <definedName name="apokok">#REF!</definedName>
    <definedName name="App">#N/A</definedName>
    <definedName name="aproval">#N/A</definedName>
    <definedName name="area">'[124]Harsat Upah:DAFTAR BESI KANAL C SIKU'!$A$1</definedName>
    <definedName name="as" localSheetId="3">#REF!</definedName>
    <definedName name="as">#REF!</definedName>
    <definedName name="as_finisher">'[107]Daf-Harga'!$H$37</definedName>
    <definedName name="as_sprayer">'[107]Daf-Harga'!$H$36</definedName>
    <definedName name="AS2ReportLS" hidden="1">1</definedName>
    <definedName name="AS2SyncStepLS" hidden="1">0</definedName>
    <definedName name="asbak" localSheetId="3">[125]Harga!#REF!</definedName>
    <definedName name="asbak">[125]Harga!#REF!</definedName>
    <definedName name="asbes" localSheetId="3">#REF!</definedName>
    <definedName name="asbes">#REF!</definedName>
    <definedName name="ASCAXSEF" hidden="1">[97]Div2!$H$12:$H$20</definedName>
    <definedName name="ascem">[73]DHSD!$G$23</definedName>
    <definedName name="ASD" localSheetId="3">#REF!</definedName>
    <definedName name="ASD">#REF!</definedName>
    <definedName name="asdf" localSheetId="8" hidden="1">{"'Sheet1'!$A$1"}</definedName>
    <definedName name="asdf" localSheetId="3" hidden="1">{"'Sheet1'!$A$1"}</definedName>
    <definedName name="asdf" hidden="1">{"'Sheet1'!$A$1"}</definedName>
    <definedName name="asdfasf" localSheetId="3" hidden="1">{#N/A,#N/A,TRUE,"Front";#N/A,#N/A,TRUE,"Simple Letter";#N/A,#N/A,TRUE,"Inside";#N/A,#N/A,TRUE,"Contents";#N/A,#N/A,TRUE,"Basis";#N/A,#N/A,TRUE,"Inclusions";#N/A,#N/A,TRUE,"Exclusions";#N/A,#N/A,TRUE,"Areas";#N/A,#N/A,TRUE,"Summary";#N/A,#N/A,TRUE,"Detail"}</definedName>
    <definedName name="asdfasf" hidden="1">{#N/A,#N/A,TRUE,"Front";#N/A,#N/A,TRUE,"Simple Letter";#N/A,#N/A,TRUE,"Inside";#N/A,#N/A,TRUE,"Contents";#N/A,#N/A,TRUE,"Basis";#N/A,#N/A,TRUE,"Inclusions";#N/A,#N/A,TRUE,"Exclusions";#N/A,#N/A,TRUE,"Areas";#N/A,#N/A,TRUE,"Summary";#N/A,#N/A,TRUE,"Detail"}</definedName>
    <definedName name="ASE" localSheetId="8" hidden="1">{"'Sheet1'!$A$1"}</definedName>
    <definedName name="ASE" localSheetId="3" hidden="1">{"'Sheet1'!$A$1"}</definedName>
    <definedName name="ASE" hidden="1">{"'Sheet1'!$A$1"}</definedName>
    <definedName name="asengcpabrik" localSheetId="3">[108]ANALISAUPAHBAHAN!#REF!</definedName>
    <definedName name="asengcpabrik">[108]ANALISAUPAHBAHAN!#REF!</definedName>
    <definedName name="asgel" localSheetId="3">'[98]harga lama'!#REF!</definedName>
    <definedName name="asgel">'[98]harga lama'!#REF!</definedName>
    <definedName name="ASPAL" localSheetId="3">'[2]Biaya Personil'!#REF!</definedName>
    <definedName name="ASPAL">'[2]Biaya Personil'!#REF!</definedName>
    <definedName name="ASPAL_5">'[103]Kuantitas _ Harga _2_'!$A$116:$H$148</definedName>
    <definedName name="aspal_60_70">'[107]Daf-Harga'!$H$67</definedName>
    <definedName name="ASPAL_8">[103]_!$B$45:$J$63</definedName>
    <definedName name="aspal_cutbac">'[107]Daf-Harga'!$H$68</definedName>
    <definedName name="ASPALCURAH">'[101]DAFTAR BAHAN'!$G$12</definedName>
    <definedName name="aspfin">[73]DHSD!$G$34</definedName>
    <definedName name="Asphalt" localSheetId="3">#REF!</definedName>
    <definedName name="Asphalt">#REF!</definedName>
    <definedName name="asprayer">[100]Harsat!$E$71</definedName>
    <definedName name="aspspr">[73]DHSD!$G$33</definedName>
    <definedName name="asu" localSheetId="3" hidden="1">{#N/A,#N/A,TRUE,"Front";#N/A,#N/A,TRUE,"Simple Letter";#N/A,#N/A,TRUE,"Inside";#N/A,#N/A,TRUE,"Contents";#N/A,#N/A,TRUE,"Basis";#N/A,#N/A,TRUE,"Inclusions";#N/A,#N/A,TRUE,"Exclusions";#N/A,#N/A,TRUE,"Areas";#N/A,#N/A,TRUE,"Summary";#N/A,#N/A,TRUE,"Detail"}</definedName>
    <definedName name="asu" hidden="1">{#N/A,#N/A,TRUE,"Front";#N/A,#N/A,TRUE,"Simple Letter";#N/A,#N/A,TRUE,"Inside";#N/A,#N/A,TRUE,"Contents";#N/A,#N/A,TRUE,"Basis";#N/A,#N/A,TRUE,"Inclusions";#N/A,#N/A,TRUE,"Exclusions";#N/A,#N/A,TRUE,"Areas";#N/A,#N/A,TRUE,"Summary";#N/A,#N/A,TRUE,"Detail"}</definedName>
    <definedName name="ASUMUM" localSheetId="3">#REF!</definedName>
    <definedName name="ASUMUM">#REF!</definedName>
    <definedName name="aswer" localSheetId="8" hidden="1">#REF!</definedName>
    <definedName name="aswer" localSheetId="3" hidden="1">#REF!</definedName>
    <definedName name="aswer" hidden="1">#REF!</definedName>
    <definedName name="ataoon" localSheetId="3">[125]Harga!#REF!</definedName>
    <definedName name="ataoon">[125]Harga!#REF!</definedName>
    <definedName name="ATAP" localSheetId="3">[37]BAHAN!#REF!</definedName>
    <definedName name="ATAP">[37]BAHAN!#REF!</definedName>
    <definedName name="atap.2">[37]BAHAN!$L$42</definedName>
    <definedName name="atap.metal" localSheetId="3">[37]BAHAN!#REF!</definedName>
    <definedName name="atap.metal">[37]BAHAN!#REF!</definedName>
    <definedName name="Atap.seng" localSheetId="3">[37]ANALISA!#REF!</definedName>
    <definedName name="Atap.seng">[37]ANALISA!#REF!</definedName>
    <definedName name="atap.zinc" localSheetId="3">[37]BAHAN!#REF!</definedName>
    <definedName name="atap.zinc">[37]BAHAN!#REF!</definedName>
    <definedName name="Atap_Seng_Genteng_Metal">[126]H.Bahan!$E$42</definedName>
    <definedName name="ataponduline" localSheetId="3">[125]Harga!#REF!</definedName>
    <definedName name="ataponduline">[125]Harga!#REF!</definedName>
    <definedName name="AtapSengMetal">'[127]Harga Upah &amp; Bahan'!$E$46</definedName>
    <definedName name="atb">[128]Analisa!$A$1270:$G$1270</definedName>
    <definedName name="atbekisting" localSheetId="3">[7]Ans!#REF!</definedName>
    <definedName name="atbekisting">[7]Ans!#REF!</definedName>
    <definedName name="atbl">[128]Analisa!$A$1271:$G$1385</definedName>
    <definedName name="atbpat" localSheetId="3">#REF!</definedName>
    <definedName name="atbpat">#REF!</definedName>
    <definedName name="atgalianbiasa" localSheetId="3">[7]Ans!#REF!</definedName>
    <definedName name="atgalianbiasa">[7]Ans!#REF!</definedName>
    <definedName name="ATK" localSheetId="3">#REF!</definedName>
    <definedName name="ATK">#REF!</definedName>
    <definedName name="ato" localSheetId="3" hidden="1">{#N/A,#N/A,FALSE,"REK-S-TPL";#N/A,#N/A,FALSE,"REK-TPML";#N/A,#N/A,FALSE,"RAB-TEMPEL"}</definedName>
    <definedName name="ato" hidden="1">{#N/A,#N/A,FALSE,"REK-S-TPL";#N/A,#N/A,FALSE,"REK-TPML";#N/A,#N/A,FALSE,"RAB-TEMPEL"}</definedName>
    <definedName name="atpasbatu" localSheetId="3">[7]Ans!#REF!</definedName>
    <definedName name="atpasbatu">[7]Ans!#REF!</definedName>
    <definedName name="atplesteran" localSheetId="3">[7]Ans!#REF!</definedName>
    <definedName name="atplesteran">[7]Ans!#REF!</definedName>
    <definedName name="atsiaran" localSheetId="3">[7]Ans!#REF!</definedName>
    <definedName name="atsiaran">[7]Ans!#REF!</definedName>
    <definedName name="atsirtu" localSheetId="3">[7]Ans!#REF!</definedName>
    <definedName name="atsirtu">[7]Ans!#REF!</definedName>
    <definedName name="attimbunandatang" localSheetId="3">[7]Ans!#REF!</definedName>
    <definedName name="attimbunandatang">[7]Ans!#REF!</definedName>
    <definedName name="aturugan" localSheetId="3">[7]Ans!#REF!</definedName>
    <definedName name="aturugan">[7]Ans!#REF!</definedName>
    <definedName name="atutup" localSheetId="3">#REF!</definedName>
    <definedName name="atutup">#REF!</definedName>
    <definedName name="AUTO">[70]LEMBAR1!$BE$39:$BE$43</definedName>
    <definedName name="AUTO2">[70]LEMBAR1!$BE$56:$BE$59</definedName>
    <definedName name="aux">[129]data!$O$19:$S$21</definedName>
    <definedName name="av">'[130]Upah Modifikasi'!$E$13</definedName>
    <definedName name="awert" localSheetId="8" hidden="1">{#N/A,#N/A,FALSE,"REK";#N/A,#N/A,FALSE,"rab"}</definedName>
    <definedName name="awert" localSheetId="3" hidden="1">{#N/A,#N/A,FALSE,"REK";#N/A,#N/A,FALSE,"rab"}</definedName>
    <definedName name="awert" hidden="1">{#N/A,#N/A,FALSE,"REK";#N/A,#N/A,FALSE,"rab"}</definedName>
    <definedName name="AWERYGT" localSheetId="8" hidden="1">{#N/A,#N/A,FALSE,"REK";#N/A,#N/A,FALSE,"rab"}</definedName>
    <definedName name="AWERYGT" localSheetId="3" hidden="1">{#N/A,#N/A,FALSE,"REK";#N/A,#N/A,FALSE,"rab"}</definedName>
    <definedName name="AWERYGT" hidden="1">{#N/A,#N/A,FALSE,"REK";#N/A,#N/A,FALSE,"rab"}</definedName>
    <definedName name="awet" localSheetId="8" hidden="1">{#N/A,#N/A,FALSE,"REK-S-TPL";#N/A,#N/A,FALSE,"REK-TPML";#N/A,#N/A,FALSE,"RAB-TEMPEL"}</definedName>
    <definedName name="awet" localSheetId="3" hidden="1">{#N/A,#N/A,FALSE,"REK-S-TPL";#N/A,#N/A,FALSE,"REK-TPML";#N/A,#N/A,FALSE,"RAB-TEMPEL"}</definedName>
    <definedName name="awet" hidden="1">{#N/A,#N/A,FALSE,"REK-S-TPL";#N/A,#N/A,FALSE,"REK-TPML";#N/A,#N/A,FALSE,"RAB-TEMPEL"}</definedName>
    <definedName name="ax" localSheetId="3" hidden="1">{#N/A,#N/A,FALSE,"REK";#N/A,#N/A,FALSE,"Bq-ARS"}</definedName>
    <definedName name="ax" hidden="1">{#N/A,#N/A,FALSE,"REK";#N/A,#N/A,FALSE,"Bq-ARS"}</definedName>
    <definedName name="B" localSheetId="3">#REF!</definedName>
    <definedName name="B">#REF!</definedName>
    <definedName name="B." localSheetId="3">#REF!</definedName>
    <definedName name="B.">#REF!</definedName>
    <definedName name="b.." localSheetId="3">#REF!</definedName>
    <definedName name="b..">#REF!</definedName>
    <definedName name="B.10" localSheetId="3">[90]Harga!#REF!</definedName>
    <definedName name="B.10">[90]Harga!#REF!</definedName>
    <definedName name="B.6" localSheetId="3">[90]Harga!#REF!</definedName>
    <definedName name="B.6">[90]Harga!#REF!</definedName>
    <definedName name="B.7" localSheetId="3">[90]Harga!#REF!</definedName>
    <definedName name="B.7">[90]Harga!#REF!</definedName>
    <definedName name="B.8" localSheetId="3">[90]Harga!#REF!</definedName>
    <definedName name="B.8">[90]Harga!#REF!</definedName>
    <definedName name="B.9" localSheetId="3">[90]Harga!#REF!</definedName>
    <definedName name="B.9">[90]Harga!#REF!</definedName>
    <definedName name="B.A.1">[131]ANALISA!$L$36</definedName>
    <definedName name="B.A.16">[131]ANALISA!$AS$72</definedName>
    <definedName name="B.A.6">[131]ANALISA!$AH$36</definedName>
    <definedName name="B.BATUKALI">[131]ANALISA!$BZ$36</definedName>
    <definedName name="b.bronjong">'[131]ANALISA BAHAN'!$K$33</definedName>
    <definedName name="B.PLESTERAN20">[131]ANALISA!$CV$36</definedName>
    <definedName name="B.RUMPUT">[131]ANALISA!$BO$36</definedName>
    <definedName name="B.SIAR">[131]ANALISA!$CV$72</definedName>
    <definedName name="B_1" localSheetId="3">[132]RAB!#REF!</definedName>
    <definedName name="B_1">[132]RAB!#REF!</definedName>
    <definedName name="B_10" localSheetId="3">[132]RAB!#REF!</definedName>
    <definedName name="B_10">[132]RAB!#REF!</definedName>
    <definedName name="B_11" localSheetId="3">[132]RAB!#REF!</definedName>
    <definedName name="B_11">[132]RAB!#REF!</definedName>
    <definedName name="B_2" localSheetId="3">[132]RAB!#REF!</definedName>
    <definedName name="B_2">[132]RAB!#REF!</definedName>
    <definedName name="B_3" localSheetId="3">[132]RAB!#REF!</definedName>
    <definedName name="B_3">[132]RAB!#REF!</definedName>
    <definedName name="B_5" localSheetId="3">[132]RAB!#REF!</definedName>
    <definedName name="B_5">[132]RAB!#REF!</definedName>
    <definedName name="B_6" localSheetId="3">[132]RAB!#REF!</definedName>
    <definedName name="B_6">[132]RAB!#REF!</definedName>
    <definedName name="B_7" localSheetId="3">[132]RAB!#REF!</definedName>
    <definedName name="B_7">[132]RAB!#REF!</definedName>
    <definedName name="B_8" localSheetId="3">[132]RAB!#REF!</definedName>
    <definedName name="B_8">[132]RAB!#REF!</definedName>
    <definedName name="B_Kali_B_Belah">[126]H.Bahan!$E$20</definedName>
    <definedName name="b1000l" localSheetId="3">'[133]DU&amp;B'!#REF!</definedName>
    <definedName name="b1000l">'[133]DU&amp;B'!#REF!</definedName>
    <definedName name="b1000lh" localSheetId="3">'[133]DU&amp;B'!#REF!</definedName>
    <definedName name="b1000lh">'[133]DU&amp;B'!#REF!</definedName>
    <definedName name="b1000u" localSheetId="3">'[133]DU&amp;B'!#REF!</definedName>
    <definedName name="b1000u">'[133]DU&amp;B'!#REF!</definedName>
    <definedName name="b10u" localSheetId="3">'[133]DU&amp;B'!#REF!</definedName>
    <definedName name="b10u">'[133]DU&amp;B'!#REF!</definedName>
    <definedName name="b250u" localSheetId="3">'[133]DU&amp;B'!#REF!</definedName>
    <definedName name="b250u">'[133]DU&amp;B'!#REF!</definedName>
    <definedName name="b5l" localSheetId="3">'[133]DU&amp;B'!#REF!</definedName>
    <definedName name="b5l">'[133]DU&amp;B'!#REF!</definedName>
    <definedName name="b5lh" localSheetId="3">'[133]DU&amp;B'!#REF!</definedName>
    <definedName name="b5lh">'[133]DU&amp;B'!#REF!</definedName>
    <definedName name="ba" localSheetId="3" hidden="1">#REF!</definedName>
    <definedName name="ba" hidden="1">#REF!</definedName>
    <definedName name="ba_ka_15_20">'[107]Daf-Harga'!$H$82</definedName>
    <definedName name="ba_ka_20_25">'[107]Daf-Harga'!$H$83</definedName>
    <definedName name="ba_pe_1_2">'[107]Daf-Harga'!$H$78</definedName>
    <definedName name="ba_pe_2_3">'[107]Daf-Harga'!$H$79</definedName>
    <definedName name="ba_pe_3_5">'[107]Daf-Harga'!$H$80</definedName>
    <definedName name="BAB.10">[101]RAB!$G$189</definedName>
    <definedName name="BAB.2">[101]RAB!$G$31</definedName>
    <definedName name="BAB.5">[101]RAB!$G$59</definedName>
    <definedName name="BACK_HOE" localSheetId="3">[134]Rab!#REF!</definedName>
    <definedName name="BACK_HOE">[134]Rab!#REF!</definedName>
    <definedName name="backhoe" localSheetId="3">#REF!</definedName>
    <definedName name="backhoe">#REF!</definedName>
    <definedName name="badi">'[135]UPAH DAN BAHAN'!$I$12</definedName>
    <definedName name="Bahan" localSheetId="3">[136]Bahan!$B:$E</definedName>
    <definedName name="Bahan">[137]Bahan!$A$7:$D$328</definedName>
    <definedName name="BahanSatuan">[137]Bahan!$B$7:$B$328&amp;[137]Bahan!$C$7:$C$328</definedName>
    <definedName name="BAHU" localSheetId="3">'[2]Biaya Personil'!#REF!</definedName>
    <definedName name="BAHU">'[2]Biaya Personil'!#REF!</definedName>
    <definedName name="BAHU_5">'[103]Kuantitas _ Harga _2_'!$A$81:$H$95</definedName>
    <definedName name="BAHU_8">[103]_!$B$33:$J$39</definedName>
    <definedName name="BAHUJALANK411" localSheetId="3">#REF!</definedName>
    <definedName name="BAHUJALANK411">#REF!</definedName>
    <definedName name="baja" localSheetId="3">#REF!</definedName>
    <definedName name="baja">#REF!</definedName>
    <definedName name="Baja.Tulangan">'[138]Lamp 5'!$A$1:$G$33</definedName>
    <definedName name="Baja_profil_Canal_C100x50x1">[126]H.Bahan!$E$71</definedName>
    <definedName name="Baja_Tulangan_U24">'[96]Analisa Drainase'!$J$348</definedName>
    <definedName name="bajaprofil" localSheetId="3">'[98]harga lama'!#REF!</definedName>
    <definedName name="bajaprofil">'[98]harga lama'!#REF!</definedName>
    <definedName name="BAKAR" localSheetId="3">#REF!</definedName>
    <definedName name="BAKAR">#REF!</definedName>
    <definedName name="Bakau" localSheetId="3">#REF!</definedName>
    <definedName name="Bakau">#REF!</definedName>
    <definedName name="Balok" localSheetId="3">#REF!</definedName>
    <definedName name="Balok">#REF!</definedName>
    <definedName name="baloklantaiI" localSheetId="3">#REF!</definedName>
    <definedName name="baloklantaiI">#REF!</definedName>
    <definedName name="baloklantaiII" localSheetId="3">#REF!</definedName>
    <definedName name="baloklantaiII">#REF!</definedName>
    <definedName name="baloklantaik" localSheetId="3">#REF!</definedName>
    <definedName name="baloklantaik">#REF!</definedName>
    <definedName name="BALT" localSheetId="3">#REF!</definedName>
    <definedName name="BALT">#REF!</definedName>
    <definedName name="bambu" localSheetId="3">[7]DH!#REF!</definedName>
    <definedName name="bambu">[7]DH!#REF!</definedName>
    <definedName name="ban">'[139]Harga Bahan'!$H$98</definedName>
    <definedName name="bantu" localSheetId="3">#REF!</definedName>
    <definedName name="bantu">#REF!</definedName>
    <definedName name="BAQ">[140]Analis!$E$475</definedName>
    <definedName name="base" localSheetId="3">[68]HSP!#REF!</definedName>
    <definedName name="base">[68]HSP!#REF!</definedName>
    <definedName name="BASER" localSheetId="3">#REF!</definedName>
    <definedName name="BASER">#REF!</definedName>
    <definedName name="BASIC" localSheetId="3">#REF!</definedName>
    <definedName name="BASIC">#REF!</definedName>
    <definedName name="BASICHD" localSheetId="3">#REF!</definedName>
    <definedName name="BASICHD">#REF!</definedName>
    <definedName name="bat_pe_0.5_1">'[107]Daf-Harga'!$H$77</definedName>
    <definedName name="BATA" localSheetId="3">#REF!</definedName>
    <definedName name="BATA">#REF!</definedName>
    <definedName name="Bata_kaki_lima" localSheetId="3">#REF!</definedName>
    <definedName name="Bata_kaki_lima">#REF!</definedName>
    <definedName name="bata_merah" localSheetId="3">'[107]Daf-Harga'!#REF!</definedName>
    <definedName name="bata_merah">'[107]Daf-Harga'!#REF!</definedName>
    <definedName name="bata12" localSheetId="3">#REF!</definedName>
    <definedName name="bata12">#REF!</definedName>
    <definedName name="bata14" localSheetId="3">#REF!</definedName>
    <definedName name="bata14">#REF!</definedName>
    <definedName name="batako">[95]Progress!$C$27</definedName>
    <definedName name="BATAS" localSheetId="3">#REF!</definedName>
    <definedName name="BATAS">#REF!</definedName>
    <definedName name="batu" localSheetId="3">#REF!</definedName>
    <definedName name="batu">#REF!</definedName>
    <definedName name="Batu_bata">[92]upah!$G$10</definedName>
    <definedName name="Batu_Gunung" localSheetId="3">#REF!</definedName>
    <definedName name="Batu_Gunung">#REF!</definedName>
    <definedName name="Batu_gunung_\batu_pecah">'[69]upah &amp; bhan'!$F$23</definedName>
    <definedName name="Batu_Gunung_batu_belah">[92]upah!$G$11</definedName>
    <definedName name="Batu_Kali">[92]upah!$G$12</definedName>
    <definedName name="batu_kerikil">[141]Bahan!$M$18</definedName>
    <definedName name="BATU_KORAL">[141]Bahan!$M$17</definedName>
    <definedName name="Batu_Kosong" localSheetId="3">#REF!</definedName>
    <definedName name="Batu_Kosong">#REF!</definedName>
    <definedName name="batu10" localSheetId="3">[133]Analisa!#REF!</definedName>
    <definedName name="batu10">[133]Analisa!#REF!</definedName>
    <definedName name="batu1000" localSheetId="3">'[133]DU&amp;B'!#REF!</definedName>
    <definedName name="batu1000">'[133]DU&amp;B'!#REF!</definedName>
    <definedName name="BATU13" localSheetId="3">[142]Analisa!#REF!</definedName>
    <definedName name="BATU13">[142]Analisa!#REF!</definedName>
    <definedName name="batu15" localSheetId="3">'[98]harga lama'!#REF!</definedName>
    <definedName name="batu15">'[98]harga lama'!#REF!</definedName>
    <definedName name="batu1500" localSheetId="3">[133]Analisa!#REF!</definedName>
    <definedName name="batu1500">[133]Analisa!#REF!</definedName>
    <definedName name="batu15kg" localSheetId="3">'[98]harga lama'!#REF!</definedName>
    <definedName name="batu15kg">'[98]harga lama'!#REF!</definedName>
    <definedName name="batu20" localSheetId="3">'[98]harga lama'!#REF!</definedName>
    <definedName name="batu20">'[98]harga lama'!#REF!</definedName>
    <definedName name="batu23" localSheetId="3">'[98]harga lama'!#REF!</definedName>
    <definedName name="batu23">'[98]harga lama'!#REF!</definedName>
    <definedName name="batu40kg" localSheetId="3">'[98]harga lama'!#REF!</definedName>
    <definedName name="batu40kg">'[98]harga lama'!#REF!</definedName>
    <definedName name="batu5" localSheetId="3">'[133]DU&amp;B'!#REF!</definedName>
    <definedName name="batu5">'[133]DU&amp;B'!#REF!</definedName>
    <definedName name="batu57" localSheetId="3">'[98]harga lama'!#REF!</definedName>
    <definedName name="batu57">'[98]harga lama'!#REF!</definedName>
    <definedName name="BatuBata" localSheetId="3">#REF!</definedName>
    <definedName name="BatuBata">#REF!</definedName>
    <definedName name="BATUBELAH" localSheetId="3">#REF!</definedName>
    <definedName name="BATUBELAH">#REF!</definedName>
    <definedName name="BATUKALI" localSheetId="3">#REF!</definedName>
    <definedName name="BATUKALI">#REF!</definedName>
    <definedName name="BATUKALIBESAR" localSheetId="3">#REF!</definedName>
    <definedName name="BATUKALIBESAR">#REF!</definedName>
    <definedName name="BATUKAPUR" localSheetId="3">#REF!</definedName>
    <definedName name="BATUKAPUR">#REF!</definedName>
    <definedName name="batukosong" localSheetId="3">#REF!</definedName>
    <definedName name="batukosong">#REF!</definedName>
    <definedName name="batumerah" localSheetId="3">[108]ANALISAUPAHBAHAN!#REF!</definedName>
    <definedName name="batumerah">[108]ANALISAUPAHBAHAN!#REF!</definedName>
    <definedName name="batupecah" localSheetId="3">#REF!</definedName>
    <definedName name="batupecah">#REF!</definedName>
    <definedName name="batusaring" localSheetId="3">#REF!</definedName>
    <definedName name="batusaring">#REF!</definedName>
    <definedName name="BATUTEPIA1" localSheetId="3">#REF!</definedName>
    <definedName name="BATUTEPIA1">#REF!</definedName>
    <definedName name="baut" localSheetId="3">#REF!</definedName>
    <definedName name="baut">#REF!</definedName>
    <definedName name="Baut34" localSheetId="3">#REF!</definedName>
    <definedName name="Baut34">#REF!</definedName>
    <definedName name="BautReng">'[127]Harga Upah &amp; Bahan'!$E$45</definedName>
    <definedName name="BautTruss">'[127]Harga Upah &amp; Bahan'!$E$44</definedName>
    <definedName name="BAWAH.JEMBATAN" localSheetId="3">#REF!</definedName>
    <definedName name="BAWAH.JEMBATAN">#REF!</definedName>
    <definedName name="bb" localSheetId="8" hidden="1">{#N/A,#N/A,TRUE,"Front";#N/A,#N/A,TRUE,"Simple Letter";#N/A,#N/A,TRUE,"Inside";#N/A,#N/A,TRUE,"Contents";#N/A,#N/A,TRUE,"Basis";#N/A,#N/A,TRUE,"Inclusions";#N/A,#N/A,TRUE,"Exclusions";#N/A,#N/A,TRUE,"Areas";#N/A,#N/A,TRUE,"Summary";#N/A,#N/A,TRUE,"Detail"}</definedName>
    <definedName name="bb" localSheetId="3" hidden="1">{#N/A,#N/A,TRUE,"Front";#N/A,#N/A,TRUE,"Simple Letter";#N/A,#N/A,TRUE,"Inside";#N/A,#N/A,TRUE,"Contents";#N/A,#N/A,TRUE,"Basis";#N/A,#N/A,TRUE,"Inclusions";#N/A,#N/A,TRUE,"Exclusions";#N/A,#N/A,TRUE,"Areas";#N/A,#N/A,TRUE,"Summary";#N/A,#N/A,TRUE,"Detail"}</definedName>
    <definedName name="bb" hidden="1">{#N/A,#N/A,TRUE,"Front";#N/A,#N/A,TRUE,"Simple Letter";#N/A,#N/A,TRUE,"Inside";#N/A,#N/A,TRUE,"Contents";#N/A,#N/A,TRUE,"Basis";#N/A,#N/A,TRUE,"Inclusions";#N/A,#N/A,TRUE,"Exclusions";#N/A,#N/A,TRUE,"Areas";#N/A,#N/A,TRUE,"Summary";#N/A,#N/A,TRUE,"Detail"}</definedName>
    <definedName name="BB_05">'[93]HRG BHN'!$G$46</definedName>
    <definedName name="BBB" localSheetId="8" hidden="1">{#N/A,#N/A,FALSE,"REK";#N/A,#N/A,FALSE,"Bq-ARS"}</definedName>
    <definedName name="BBB" localSheetId="3" hidden="1">{#N/A,#N/A,FALSE,"REK";#N/A,#N/A,FALSE,"Bq-ARS"}</definedName>
    <definedName name="BBB" hidden="1">{#N/A,#N/A,FALSE,"REK";#N/A,#N/A,FALSE,"Bq-ARS"}</definedName>
    <definedName name="bbelah" localSheetId="3">#REF!</definedName>
    <definedName name="bbelah">#REF!</definedName>
    <definedName name="bbet" localSheetId="3">'[143]DU&amp;B'!#REF!</definedName>
    <definedName name="bbet">'[143]DU&amp;B'!#REF!</definedName>
    <definedName name="bbeton" localSheetId="3">#REF!</definedName>
    <definedName name="bbeton">#REF!</definedName>
    <definedName name="bbmdt" localSheetId="3">#REF!</definedName>
    <definedName name="bbmdt">#REF!</definedName>
    <definedName name="BBt">'[144]SAT-DAS'!$I$36</definedName>
    <definedName name="bbtn">[73]DHSD!$G$26</definedName>
    <definedName name="bc" localSheetId="3">#REF!</definedName>
    <definedName name="bc">#REF!</definedName>
    <definedName name="BC_PR" localSheetId="3">#REF!</definedName>
    <definedName name="BC_PR">#REF!</definedName>
    <definedName name="Bder_Keramik_10_20cm">[126]H.Bahan!$E$51</definedName>
    <definedName name="bdg">[145]CH!$A$1</definedName>
    <definedName name="bdh" localSheetId="8" hidden="1">{"'Sheet1'!$A$1"}</definedName>
    <definedName name="bdh" localSheetId="3" hidden="1">{"'Sheet1'!$A$1"}</definedName>
    <definedName name="bdh" hidden="1">{"'Sheet1'!$A$1"}</definedName>
    <definedName name="be" localSheetId="3">#REF!</definedName>
    <definedName name="be">#REF!</definedName>
    <definedName name="bearing" localSheetId="3">[7]DH!#REF!</definedName>
    <definedName name="bearing">[7]DH!#REF!</definedName>
    <definedName name="bed_truk_40" localSheetId="3">'[107]Daf-Harga'!#REF!</definedName>
    <definedName name="bed_truk_40">'[107]Daf-Harga'!#REF!</definedName>
    <definedName name="Beg_Bal" localSheetId="3">#REF!</definedName>
    <definedName name="Beg_Bal">#REF!</definedName>
    <definedName name="bekisting" localSheetId="8" hidden="1">#REF!</definedName>
    <definedName name="bekisting" localSheetId="3">[7]Ans!#REF!</definedName>
    <definedName name="bekisting" hidden="1">#REF!</definedName>
    <definedName name="bekistingexspose" localSheetId="3">[7]Ans!#REF!</definedName>
    <definedName name="bekistingexspose">[7]Ans!#REF!</definedName>
    <definedName name="Belincong" localSheetId="3">[146]Analisa!#REF!</definedName>
    <definedName name="Belincong">[146]Analisa!#REF!</definedName>
    <definedName name="benco" localSheetId="8" hidden="1">{#N/A,#N/A,FALSE,"REK-S-TPL";#N/A,#N/A,FALSE,"REK-TPML";#N/A,#N/A,FALSE,"RAB-TEMPEL"}</definedName>
    <definedName name="benco" localSheetId="3" hidden="1">{#N/A,#N/A,FALSE,"REK-S-TPL";#N/A,#N/A,FALSE,"REK-TPML";#N/A,#N/A,FALSE,"RAB-TEMPEL"}</definedName>
    <definedName name="benco" hidden="1">{#N/A,#N/A,FALSE,"REK-S-TPL";#N/A,#N/A,FALSE,"REK-TPML";#N/A,#N/A,FALSE,"RAB-TEMPEL"}</definedName>
    <definedName name="BEND" localSheetId="3">#REF!</definedName>
    <definedName name="BEND">#REF!</definedName>
    <definedName name="bens">[102]BASIC!$K$16</definedName>
    <definedName name="Bensin" localSheetId="3">#REF!</definedName>
    <definedName name="Bensin">#REF!</definedName>
    <definedName name="BENTANG.8M" localSheetId="3">#REF!</definedName>
    <definedName name="BENTANG.8M">#REF!</definedName>
    <definedName name="bento" localSheetId="8" hidden="1">{#N/A,#N/A,FALSE,"REK";#N/A,#N/A,FALSE,"rab"}</definedName>
    <definedName name="bento" localSheetId="3" hidden="1">{#N/A,#N/A,FALSE,"REK";#N/A,#N/A,FALSE,"rab"}</definedName>
    <definedName name="bento" hidden="1">{#N/A,#N/A,FALSE,"REK";#N/A,#N/A,FALSE,"rab"}</definedName>
    <definedName name="BentukKolom">'[127]Harga Upah &amp; Bahan'!$E$90</definedName>
    <definedName name="Bersih" localSheetId="3">[68]HSP!#REF!</definedName>
    <definedName name="Bersih">[68]HSP!#REF!</definedName>
    <definedName name="besi" localSheetId="3">#REF!</definedName>
    <definedName name="besi">#REF!</definedName>
    <definedName name="BESI.POLOS" localSheetId="3">#REF!</definedName>
    <definedName name="BESI.POLOS">#REF!</definedName>
    <definedName name="BESI.SIKU" localSheetId="3">#REF!</definedName>
    <definedName name="BESI.SIKU">#REF!</definedName>
    <definedName name="BESI.ULIR" localSheetId="3">#REF!</definedName>
    <definedName name="BESI.ULIR">#REF!</definedName>
    <definedName name="besi_begel" localSheetId="3">'[107]Daf-Harga'!#REF!</definedName>
    <definedName name="besi_begel">'[107]Daf-Harga'!#REF!</definedName>
    <definedName name="besi_bet">'[107]Daf-Harga'!$H$93</definedName>
    <definedName name="BESI_BETON">[37]BAHAN!$L$27</definedName>
    <definedName name="Besi_beton_polos">[92]upah!$G$13</definedName>
    <definedName name="Besi_beton_ulir">[92]upah!$G$14</definedName>
    <definedName name="Besi_ulir">'[69]upah &amp; bhan'!$F$28</definedName>
    <definedName name="besi10">[147]B.T!$C$9</definedName>
    <definedName name="besi12">[147]B.T!$C$11</definedName>
    <definedName name="besi16">[148]B.T!$C$15</definedName>
    <definedName name="besi19">[148]B.T!$C$18</definedName>
    <definedName name="BESI5" localSheetId="3">#REF!</definedName>
    <definedName name="BESI5">#REF!</definedName>
    <definedName name="besi6">[148]B.T!$C$5</definedName>
    <definedName name="besi8">[148]B.T!$C$7</definedName>
    <definedName name="BesiBeton" localSheetId="3">'[68]Daf HrG'!#REF!</definedName>
    <definedName name="BesiBeton">'[68]Daf HrG'!#REF!</definedName>
    <definedName name="besibetonpolos" localSheetId="3">[108]ANALISAUPAHBAHAN!#REF!</definedName>
    <definedName name="besibetonpolos">[108]ANALISAUPAHBAHAN!#REF!</definedName>
    <definedName name="besikm" localSheetId="3">'[133]DU&amp;B'!#REF!</definedName>
    <definedName name="besikm">'[133]DU&amp;B'!#REF!</definedName>
    <definedName name="besil" localSheetId="3">'[133]DU&amp;B'!#REF!</definedName>
    <definedName name="besil">'[133]DU&amp;B'!#REF!</definedName>
    <definedName name="besilh" localSheetId="3">'[133]DU&amp;B'!#REF!</definedName>
    <definedName name="besilh">'[133]DU&amp;B'!#REF!</definedName>
    <definedName name="besipegangan" localSheetId="3">[125]Harga!#REF!</definedName>
    <definedName name="besipegangan">[125]Harga!#REF!</definedName>
    <definedName name="besisiku" localSheetId="3">[7]DH!#REF!</definedName>
    <definedName name="besisiku">[7]DH!#REF!</definedName>
    <definedName name="besiu" localSheetId="3">'[133]DU&amp;B'!#REF!</definedName>
    <definedName name="besiu">'[133]DU&amp;B'!#REF!</definedName>
    <definedName name="beton" localSheetId="3">#REF!</definedName>
    <definedName name="beton">#REF!</definedName>
    <definedName name="BETON.BEGISTING" localSheetId="3">#REF!</definedName>
    <definedName name="BETON.BEGISTING">#REF!</definedName>
    <definedName name="BETON.BERTULANG" localSheetId="3">#REF!</definedName>
    <definedName name="BETON.BERTULANG">#REF!</definedName>
    <definedName name="Beton_Bertulang_Balok_25_40cm_1m3">'[126]Contoh Analisa'!$G$442</definedName>
    <definedName name="Beton_Bertulang_Balok_25_45cm_1m3">'[126]Contoh Analisa'!$G$433</definedName>
    <definedName name="Beton_Bertulang_Kolom_25_25cm_1m3">'[126]Contoh Analisa'!$G$450</definedName>
    <definedName name="Beton_Bertulang_Plat_Lantai_1m3">'[126]Contoh Analisa'!$G$459</definedName>
    <definedName name="Beton_Bertulang_Pondasi_Tapak_1m3">'[126]Contoh Analisa'!$G$424</definedName>
    <definedName name="Beton_Cor_1_3_5_1m3">'[126]Contoh Analisa'!$G$156</definedName>
    <definedName name="Beton_Cor_utk_Kolom_13_19cm_1m3">'[126]Contoh Analisa'!$G$466</definedName>
    <definedName name="Beton_Cor_Utk_Kolom_13_25cm_1m3">'[126]Contoh Analisa'!$G$473</definedName>
    <definedName name="Beton_Cor_Utk_Kolom_20_20cm_1m3">'[126]Contoh Analisa'!$G$480</definedName>
    <definedName name="Beton_Cor_Utk_Ring_Balk_13_13cm_1m3">'[126]Contoh Analisa'!$G$487</definedName>
    <definedName name="Beton_K_175">'[96]Analisa Jalan'!$J$473</definedName>
    <definedName name="Beton_K_300">'[96]Analisa Drainase'!$J$289</definedName>
    <definedName name="BETON123" localSheetId="3">#REF!</definedName>
    <definedName name="BETON123">#REF!</definedName>
    <definedName name="Beton135" localSheetId="3">[68]HSP!#REF!</definedName>
    <definedName name="Beton135">[68]HSP!#REF!</definedName>
    <definedName name="Beton175" localSheetId="3">[68]HSP!#REF!</definedName>
    <definedName name="Beton175">[68]HSP!#REF!</definedName>
    <definedName name="BETON20" localSheetId="3">#REF!</definedName>
    <definedName name="BETON20">#REF!</definedName>
    <definedName name="Beton225" localSheetId="3">[68]HSP!#REF!</definedName>
    <definedName name="Beton225">[68]HSP!#REF!</definedName>
    <definedName name="BETON30" localSheetId="3">#REF!</definedName>
    <definedName name="BETON30">#REF!</definedName>
    <definedName name="BETON40" localSheetId="3">#REF!</definedName>
    <definedName name="BETON40">#REF!</definedName>
    <definedName name="BETON50" localSheetId="3">#REF!</definedName>
    <definedName name="BETON50">#REF!</definedName>
    <definedName name="betoncor" localSheetId="3">[7]Ans!#REF!</definedName>
    <definedName name="betoncor">[7]Ans!#REF!</definedName>
    <definedName name="betoncyclope" localSheetId="3">[7]Ans!#REF!</definedName>
    <definedName name="betoncyclope">[7]Ans!#REF!</definedName>
    <definedName name="betoncyclopen" localSheetId="3">[7]Ans!#REF!</definedName>
    <definedName name="betoncyclopen">[7]Ans!#REF!</definedName>
    <definedName name="BetonK175" localSheetId="3">[7]Ans!#REF!</definedName>
    <definedName name="BetonK175">[7]Ans!#REF!</definedName>
    <definedName name="BetonK225" localSheetId="3">[7]Ans!#REF!</definedName>
    <definedName name="BetonK225">[7]Ans!#REF!</definedName>
    <definedName name="betonk250" localSheetId="3">[7]Ans!#REF!</definedName>
    <definedName name="betonk250">[7]Ans!#REF!</definedName>
    <definedName name="betonmassa" localSheetId="3">#REF!</definedName>
    <definedName name="betonmassa">#REF!</definedName>
    <definedName name="betontulang" localSheetId="3">[133]Analisa!#REF!</definedName>
    <definedName name="betontulang">[133]Analisa!#REF!</definedName>
    <definedName name="betontumbuk" localSheetId="3">[7]Ans!#REF!</definedName>
    <definedName name="betontumbuk">[7]Ans!#REF!</definedName>
    <definedName name="BETSTRUKK725">[149]K725!$H$51</definedName>
    <definedName name="BG">[105]Bahan!$D$13</definedName>
    <definedName name="BG_Ins" hidden="1">4</definedName>
    <definedName name="BG_Mod" hidden="1">6</definedName>
    <definedName name="BGE">[140]Analis!$E$146</definedName>
    <definedName name="BGF" localSheetId="8" hidden="1">{"'Sheet1'!$A$1"}</definedName>
    <definedName name="BGF" localSheetId="3" hidden="1">{"'Sheet1'!$A$1"}</definedName>
    <definedName name="BGF" hidden="1">{"'Sheet1'!$A$1"}</definedName>
    <definedName name="Biayadozer" localSheetId="3">#REF!</definedName>
    <definedName name="Biayadozer">#REF!</definedName>
    <definedName name="Biayadump" localSheetId="3">'[68]HSP Alat'!#REF!</definedName>
    <definedName name="Biayadump">'[68]HSP Alat'!#REF!</definedName>
    <definedName name="BiayaExcavator" localSheetId="3">'[68]HSP Alat'!#REF!</definedName>
    <definedName name="BiayaExcavator">'[68]HSP Alat'!#REF!</definedName>
    <definedName name="biayamgilas" localSheetId="3">[108]ANALISAUPAHBAHAN!#REF!</definedName>
    <definedName name="biayamgilas">[108]ANALISAUPAHBAHAN!#REF!</definedName>
    <definedName name="Biayamolen" localSheetId="3">'[68]HSP Alat'!#REF!</definedName>
    <definedName name="Biayamolen">'[68]HSP Alat'!#REF!</definedName>
    <definedName name="BiayaVibro" localSheetId="3">'[68]HSP Alat'!#REF!</definedName>
    <definedName name="BiayaVibro">'[68]HSP Alat'!#REF!</definedName>
    <definedName name="BID" localSheetId="3">#REF!</definedName>
    <definedName name="BID">#REF!</definedName>
    <definedName name="bikesting">'[107]Daf-Harga'!$H$74</definedName>
    <definedName name="binjai.xls" localSheetId="3" hidden="1">[150]H.Satuan!#REF!</definedName>
    <definedName name="binjai.xls" hidden="1">[150]H.Satuan!#REF!</definedName>
    <definedName name="bitumen" localSheetId="3">[7]DH!#REF!</definedName>
    <definedName name="bitumen">[7]DH!#REF!</definedName>
    <definedName name="Bitumen.Residual.Utk.Pek.Minoor" localSheetId="3">[151]Analisa!#REF!</definedName>
    <definedName name="Bitumen.Residual.Utk.Pek.Minoor">[151]Analisa!#REF!</definedName>
    <definedName name="bk" localSheetId="3">#REF!</definedName>
    <definedName name="bk">#REF!</definedName>
    <definedName name="bka">[73]DHSD!$G$17</definedName>
    <definedName name="bkal">'[143]DU&amp;B'!$F$16</definedName>
    <definedName name="bkalibelahgunung" localSheetId="3">[108]ANALISAUPAHBAHAN!#REF!</definedName>
    <definedName name="bkalibelahgunung">[108]ANALISAUPAHBAHAN!#REF!</definedName>
    <definedName name="bkpm" localSheetId="3" hidden="1">{#N/A,#N/A,FALSE,"REK";#N/A,#N/A,FALSE,"rab"}</definedName>
    <definedName name="bkpm" hidden="1">{#N/A,#N/A,FALSE,"REK";#N/A,#N/A,FALSE,"rab"}</definedName>
    <definedName name="bkpm1" localSheetId="3" hidden="1">{#N/A,#N/A,FALSE,"REK-S-TPL";#N/A,#N/A,FALSE,"REK-TPML";#N/A,#N/A,FALSE,"RAB-TEMPEL"}</definedName>
    <definedName name="bkpm1" hidden="1">{#N/A,#N/A,FALSE,"REK-S-TPL";#N/A,#N/A,FALSE,"REK-TPML";#N/A,#N/A,FALSE,"RAB-TEMPEL"}</definedName>
    <definedName name="bkunci" localSheetId="3">#REF!</definedName>
    <definedName name="bkunci">#REF!</definedName>
    <definedName name="BLK" localSheetId="8" hidden="1">{#N/A,#N/A,TRUE,"Front";#N/A,#N/A,TRUE,"Simple Letter";#N/A,#N/A,TRUE,"Inside";#N/A,#N/A,TRUE,"Contents";#N/A,#N/A,TRUE,"Basis";#N/A,#N/A,TRUE,"Inclusions";#N/A,#N/A,TRUE,"Exclusions";#N/A,#N/A,TRUE,"Areas";#N/A,#N/A,TRUE,"Summary";#N/A,#N/A,TRUE,"Detail"}</definedName>
    <definedName name="BLK" localSheetId="3" hidden="1">{#N/A,#N/A,TRUE,"Front";#N/A,#N/A,TRUE,"Simple Letter";#N/A,#N/A,TRUE,"Inside";#N/A,#N/A,TRUE,"Contents";#N/A,#N/A,TRUE,"Basis";#N/A,#N/A,TRUE,"Inclusions";#N/A,#N/A,TRUE,"Exclusions";#N/A,#N/A,TRUE,"Areas";#N/A,#N/A,TRUE,"Summary";#N/A,#N/A,TRUE,"Detail"}</definedName>
    <definedName name="BLK" hidden="1">{#N/A,#N/A,TRUE,"Front";#N/A,#N/A,TRUE,"Simple Letter";#N/A,#N/A,TRUE,"Inside";#N/A,#N/A,TRUE,"Contents";#N/A,#N/A,TRUE,"Basis";#N/A,#N/A,TRUE,"Inclusions";#N/A,#N/A,TRUE,"Exclusions";#N/A,#N/A,TRUE,"Areas";#N/A,#N/A,TRUE,"Summary";#N/A,#N/A,TRUE,"Detail"}</definedName>
    <definedName name="Blk_Latei" localSheetId="3">#REF!</definedName>
    <definedName name="Blk_Latei">#REF!</definedName>
    <definedName name="blp" localSheetId="3">#REF!</definedName>
    <definedName name="blp">#REF!</definedName>
    <definedName name="BM">[105]Bahan!$D$15</definedName>
    <definedName name="BO">[105]Bahan!$D$16</definedName>
    <definedName name="BONGKAR" localSheetId="3">#REF!</definedName>
    <definedName name="BONGKAR">#REF!</definedName>
    <definedName name="BONGKARAN">[149]L4!$H$51</definedName>
    <definedName name="bongkaranpasangan" localSheetId="3">[7]Ans!#REF!</definedName>
    <definedName name="bongkaranpasangan">[7]Ans!#REF!</definedName>
    <definedName name="boosteram">'[39]TE TS FA LAN MATV'!$F$88</definedName>
    <definedName name="BOR.P.M" localSheetId="3">[152]Alat!#REF!</definedName>
    <definedName name="BOR.P.M">[152]Alat!#REF!</definedName>
    <definedName name="Border_Keramik_10x20cm_1m2">'[126]Contoh Analisa'!$G$218</definedName>
    <definedName name="BOSS" localSheetId="3">#REF!</definedName>
    <definedName name="BOSS">#REF!</definedName>
    <definedName name="BOSS1">[118]CH!$C$31</definedName>
    <definedName name="bouplank" localSheetId="3">#REF!</definedName>
    <definedName name="bouplank">#REF!</definedName>
    <definedName name="bouwplank">[95]Progress!$C$15</definedName>
    <definedName name="Box_Zekrring_MCB">[126]H.Bahan!$E$98</definedName>
    <definedName name="BoxPanel">'[127]Harga Upah &amp; Bahan'!$E$97</definedName>
    <definedName name="BP">[105]Bahan!$D$9</definedName>
    <definedName name="bpengisi" localSheetId="3">#REF!</definedName>
    <definedName name="bpengisi">#REF!</definedName>
    <definedName name="BQ">'[153]Bill of Quantities'!$C$3:$I$457</definedName>
    <definedName name="BQHEADER" localSheetId="3">#REF!</definedName>
    <definedName name="BQHEADER">#REF!</definedName>
    <definedName name="BR" localSheetId="3" hidden="1">{#N/A,#N/A,FALSE,"Chi tiÆt"}</definedName>
    <definedName name="BR" hidden="1">{#N/A,#N/A,FALSE,"Chi tiÆt"}</definedName>
    <definedName name="bronjong" localSheetId="3">#REF!</definedName>
    <definedName name="bronjong">#REF!</definedName>
    <definedName name="Bronjong_Gabion">'[96]Analisa Jalan'!$J$594</definedName>
    <definedName name="Bs_Bton_Polos">[126]H.Bahan!$E$26</definedName>
    <definedName name="Bsi_Bton_Ulir">[126]H.Bahan!$E$27</definedName>
    <definedName name="Bsi_Strip">[126]H.Bahan!$E$41</definedName>
    <definedName name="bsk" localSheetId="3">#REF!</definedName>
    <definedName name="bsk">#REF!</definedName>
    <definedName name="bt" localSheetId="3">#REF!</definedName>
    <definedName name="bt">#REF!</definedName>
    <definedName name="Bt_Bata">[126]H.Bahan!$E$21</definedName>
    <definedName name="bt_pec_mesin">'[107]Daf-Harga'!$H$77</definedName>
    <definedName name="Bubungan_Rabung_Seng_Genteng_Metal_1m">'[126]Contoh Analisa'!$G$260</definedName>
    <definedName name="bubunganseng" localSheetId="3">#REF!</definedName>
    <definedName name="bubunganseng">#REF!</definedName>
    <definedName name="BUIS">[154]Analisa!$G$560</definedName>
    <definedName name="buisbeton40" localSheetId="3">[108]ANALISAUPAHBAHAN!#REF!</definedName>
    <definedName name="buisbeton40">[108]ANALISAUPAHBAHAN!#REF!</definedName>
    <definedName name="buisbeton60" localSheetId="3">[108]ANALISAUPAHBAHAN!#REF!</definedName>
    <definedName name="buisbeton60">[108]ANALISAUPAHBAHAN!#REF!</definedName>
    <definedName name="buisbeton80" localSheetId="3">[108]ANALISAUPAHBAHAN!#REF!</definedName>
    <definedName name="buisbeton80">[108]ANALISAUPAHBAHAN!#REF!</definedName>
    <definedName name="bul" localSheetId="3" hidden="1">{#N/A,#N/A,FALSE,"Chi tiÆt"}</definedName>
    <definedName name="bul" hidden="1">{#N/A,#N/A,FALSE,"Chi tiÆt"}</definedName>
    <definedName name="buldozer" localSheetId="3">[108]ANALISAUPAHBAHAN!#REF!</definedName>
    <definedName name="buldozer">[108]ANALISAUPAHBAHAN!#REF!</definedName>
    <definedName name="bull" localSheetId="3">#REF!</definedName>
    <definedName name="bull">#REF!</definedName>
    <definedName name="BULLDOZER">[4]Peralatan!$A$2:$J$59</definedName>
    <definedName name="Buruh" localSheetId="3">#REF!</definedName>
    <definedName name="Buruh">#REF!</definedName>
    <definedName name="BURUH.TERAMPIL" localSheetId="3">#REF!</definedName>
    <definedName name="BURUH.TERAMPIL">#REF!</definedName>
    <definedName name="BuruhLapanganSemi">[155]UPAH!$F$21</definedName>
    <definedName name="BuruhTakTerlatih">[155]UPAH!$F$20</definedName>
    <definedName name="Bus">[156]Anls!$E$42</definedName>
    <definedName name="busa" localSheetId="3">[37]BAHAN!#REF!</definedName>
    <definedName name="busa">[37]BAHAN!#REF!</definedName>
    <definedName name="C." localSheetId="3">#REF!</definedName>
    <definedName name="C.">#REF!</definedName>
    <definedName name="C.." localSheetId="3">#REF!</definedName>
    <definedName name="C..">#REF!</definedName>
    <definedName name="C..." localSheetId="3">#REF!</definedName>
    <definedName name="C...">#REF!</definedName>
    <definedName name="C...." localSheetId="3">#REF!</definedName>
    <definedName name="C....">#REF!</definedName>
    <definedName name="C_" localSheetId="3">#REF!</definedName>
    <definedName name="C_">#REF!</definedName>
    <definedName name="ca" localSheetId="3">#REF!</definedName>
    <definedName name="ca">#REF!</definedName>
    <definedName name="cab" localSheetId="3">#REF!</definedName>
    <definedName name="cab">#REF!</definedName>
    <definedName name="cabinrak">'[39]TE TS FA LAN MATV'!$F$66</definedName>
    <definedName name="Camp.Aspal.Panas.Utk.Pek.Minor">[128]Analisa!$A$1629:$G$1691</definedName>
    <definedName name="campuranpanaslatasir" localSheetId="3">#REF!</definedName>
    <definedName name="campuranpanaslatasir">#REF!</definedName>
    <definedName name="carpen" localSheetId="3">#REF!</definedName>
    <definedName name="carpen">#REF!</definedName>
    <definedName name="casingpvc2" localSheetId="3">[37]BAHAN!#REF!</definedName>
    <definedName name="casingpvc2">[37]BAHAN!#REF!</definedName>
    <definedName name="casingpvc2.5" localSheetId="3">[37]BAHAN!#REF!</definedName>
    <definedName name="casingpvc2.5">[37]BAHAN!#REF!</definedName>
    <definedName name="casingpvc4" localSheetId="3">[37]BAHAN!#REF!</definedName>
    <definedName name="casingpvc4">[37]BAHAN!#REF!</definedName>
    <definedName name="cat" localSheetId="3">[7]DH!#REF!</definedName>
    <definedName name="cat">[7]DH!#REF!</definedName>
    <definedName name="cat.dasar" localSheetId="3">[37]BAHAN!#REF!</definedName>
    <definedName name="cat.dasar">[37]BAHAN!#REF!</definedName>
    <definedName name="cat.menie" localSheetId="3">[37]ANALISA!#REF!</definedName>
    <definedName name="cat.menie">[37]ANALISA!#REF!</definedName>
    <definedName name="cat.papan" localSheetId="3">[37]BAHAN!#REF!</definedName>
    <definedName name="cat.papan">[37]BAHAN!#REF!</definedName>
    <definedName name="Cat_Dasar">[126]H.Bahan!$E$55</definedName>
    <definedName name="Cat_Dasar_Super_Vinylex">[92]upah!$G$16</definedName>
    <definedName name="Cat_kayu_mengkilat">'[69]upah &amp; bhan'!$F$42</definedName>
    <definedName name="Cat_Kayu1m2_1x_cat_Minie_Dempul_2xcat_Synthetic_Enamel">'[126]Contoh Analisa'!$G$318</definedName>
    <definedName name="CAT_KILAT">[37]BAHAN!$L$40</definedName>
    <definedName name="Cat_Mengkilat">[126]H.Bahan!$E$57</definedName>
    <definedName name="Cat_meni_kayu_besi">[92]upah!$G$17</definedName>
    <definedName name="CAT_MENIE" localSheetId="3">[37]BAHAN!#REF!</definedName>
    <definedName name="CAT_MENIE">[37]BAHAN!#REF!</definedName>
    <definedName name="Cat_menie_kayu\besi">'[69]upah &amp; bhan'!$F$41</definedName>
    <definedName name="Cat_Minie">[126]H.Bahan!$E$56</definedName>
    <definedName name="Cat_minyak">[92]upah!$G$18</definedName>
    <definedName name="cat_papan">[157]BAHAN!$L$20</definedName>
    <definedName name="Cat_Plafond_1m2_Dempul_2xCat_Acrelic_Emultion_Paint">'[126]Contoh Analisa'!$G$301</definedName>
    <definedName name="Cat_Super_Vinylex">[92]upah!$G$19</definedName>
    <definedName name="Cat_Tembok">[126]H.Bahan!$E$58</definedName>
    <definedName name="Cat_Tembok_1m2_1lapis_Plamir_1catdasar_2cat_Acrylic_Emurylic_Paint">'[126]Contoh Analisa'!$G$287</definedName>
    <definedName name="CATAL">'[158]REF.ONLY'!$C$11:$E$265</definedName>
    <definedName name="catdasar" localSheetId="3">[108]ANALISAUPAHBAHAN!#REF!</definedName>
    <definedName name="catdasar">[108]ANALISAUPAHBAHAN!#REF!</definedName>
    <definedName name="CatDinding">'[127]Harga Upah &amp; Bahan'!$E$59</definedName>
    <definedName name="catgalvanis" localSheetId="3">[7]DH!#REF!</definedName>
    <definedName name="catgalvanis">[7]DH!#REF!</definedName>
    <definedName name="CatKayu">'[127]Harga Upah &amp; Bahan'!$E$58</definedName>
    <definedName name="catkosen" localSheetId="3">#REF!</definedName>
    <definedName name="catkosen">#REF!</definedName>
    <definedName name="CATMARKA" localSheetId="3">#REF!</definedName>
    <definedName name="CATMARKA">#REF!</definedName>
    <definedName name="catmeni" localSheetId="3">[108]ANALISAUPAHBAHAN!#REF!</definedName>
    <definedName name="catmeni">[108]ANALISAUPAHBAHAN!#REF!</definedName>
    <definedName name="catmenie" localSheetId="3">'[98]harga lama'!#REF!</definedName>
    <definedName name="catmenie">'[98]harga lama'!#REF!</definedName>
    <definedName name="catminyak" localSheetId="3">'[98]harga lama'!#REF!</definedName>
    <definedName name="catminyak">'[98]harga lama'!#REF!</definedName>
    <definedName name="cattembok" localSheetId="3">#REF!</definedName>
    <definedName name="cattembok">#REF!</definedName>
    <definedName name="cattembokpolymik" localSheetId="3">[108]ANALISAUPAHBAHAN!#REF!</definedName>
    <definedName name="cattembokpolymik">[108]ANALISAUPAHBAHAN!#REF!</definedName>
    <definedName name="CATTERMOPLASTIC">'[101]DAFTAR BAHAN'!$G$18</definedName>
    <definedName name="catwarna" localSheetId="3">[108]ANALISAUPAHBAHAN!#REF!</definedName>
    <definedName name="catwarna">[108]ANALISAUPAHBAHAN!#REF!</definedName>
    <definedName name="cb" localSheetId="3">#REF!</definedName>
    <definedName name="cb">#REF!</definedName>
    <definedName name="CC_06">'[93]HRG BHN'!$G$61</definedName>
    <definedName name="ccren">[159]TAB!$F$47</definedName>
    <definedName name="CD">[105]Bahan!$D$18</definedName>
    <definedName name="cddd1p">'[77]TONG HOP VL-NC'!$C$3</definedName>
    <definedName name="cddd3p">'[77]TONG HOP VL-NC'!$C$2</definedName>
    <definedName name="cdh">[159]TAB!$F$74</definedName>
    <definedName name="cdt">[159]TAB!$F$23</definedName>
    <definedName name="CE">[105]Bahan!$D$20</definedName>
    <definedName name="cek">[3]Rekap!$I$31</definedName>
    <definedName name="CEMENT" localSheetId="3">#REF!</definedName>
    <definedName name="CEMENT">#REF!</definedName>
    <definedName name="cerucuk" localSheetId="3">#REF!</definedName>
    <definedName name="cerucuk">#REF!</definedName>
    <definedName name="cetakan" localSheetId="3">#REF!</definedName>
    <definedName name="cetakan">#REF!</definedName>
    <definedName name="CHAIN_SAW" localSheetId="3">[134]Rab!#REF!</definedName>
    <definedName name="CHAIN_SAW">[134]Rab!#REF!</definedName>
    <definedName name="channelmodul">'[39]TE TS FA LAN MATV'!$F$85</definedName>
    <definedName name="ci">'[160]REKAPAN Base B'!$G$90</definedName>
    <definedName name="ckk">[159]TAB!$F$43</definedName>
    <definedName name="CLEARFOOT" localSheetId="3">#REF!</definedName>
    <definedName name="CLEARFOOT">#REF!</definedName>
    <definedName name="CLEARHEAD" localSheetId="3">#REF!</definedName>
    <definedName name="CLEARHEAD">#REF!</definedName>
    <definedName name="clearing" localSheetId="3">#REF!</definedName>
    <definedName name="clearing">#REF!</definedName>
    <definedName name="Closed_Duduk__Setara_KIA">[92]upah!$G$20</definedName>
    <definedName name="Closed_Jongkok__Setara_KIA">[92]upah!$G$21</definedName>
    <definedName name="clt">[159]TAB!$F$71</definedName>
    <definedName name="clvc1">[77]chitiet!$D$3</definedName>
    <definedName name="CLVC3">0.1</definedName>
    <definedName name="CM">[105]Bahan!$D$19</definedName>
    <definedName name="cmix">[73]DHSD!$G$36</definedName>
    <definedName name="CMIXER" localSheetId="3">#REF!</definedName>
    <definedName name="CMIXER">#REF!</definedName>
    <definedName name="cmixer0125" localSheetId="3">[108]ANALISAUPAHBAHAN!#REF!</definedName>
    <definedName name="cmixer0125">[108]ANALISAUPAHBAHAN!#REF!</definedName>
    <definedName name="cmixer025" localSheetId="3">[108]ANALISAUPAHBAHAN!#REF!</definedName>
    <definedName name="cmixer025">[108]ANALISAUPAHBAHAN!#REF!</definedName>
    <definedName name="cmixer05" localSheetId="3">[108]ANALISAUPAHBAHAN!#REF!</definedName>
    <definedName name="cmixer05">[108]ANALISAUPAHBAHAN!#REF!</definedName>
    <definedName name="cmk">'[34]U&amp;Bh'!$G$50</definedName>
    <definedName name="CMr">'[144]SAT-DAS'!$I$68</definedName>
    <definedName name="CN3p">'[77]TONGKE3p '!$X$295</definedName>
    <definedName name="coba" hidden="1">'[161]SITE-E'!$AI$33:$AI$144</definedName>
    <definedName name="Code" localSheetId="8" hidden="1">#REF!</definedName>
    <definedName name="Code" localSheetId="3" hidden="1">#REF!</definedName>
    <definedName name="Code" hidden="1">#REF!</definedName>
    <definedName name="codriv">'[162]Harga Bahan'!$H$144</definedName>
    <definedName name="combiner">'[39]TE TS FA LAN MATV'!$F$87</definedName>
    <definedName name="COMBO" localSheetId="3">#REF!</definedName>
    <definedName name="COMBO">#REF!</definedName>
    <definedName name="comek">'[139]Harga Bahan'!$H$96</definedName>
    <definedName name="CoMekanik" localSheetId="3">#REF!</definedName>
    <definedName name="CoMekanik">#REF!</definedName>
    <definedName name="comismatv">'[39]TE TS FA LAN MATV'!$F$94</definedName>
    <definedName name="COMMON1" localSheetId="3">#REF!</definedName>
    <definedName name="COMMON1">#REF!</definedName>
    <definedName name="comp">[73]DHSD!$G$35</definedName>
    <definedName name="compactor" localSheetId="3">#REF!</definedName>
    <definedName name="compactor">#REF!</definedName>
    <definedName name="compatcing" localSheetId="3">#REF!</definedName>
    <definedName name="compatcing">#REF!</definedName>
    <definedName name="COMPRESOOR">'[101]DAFTAR ALAT'!$H$16</definedName>
    <definedName name="compresor">'[107]Daf-Harga'!$H$38</definedName>
    <definedName name="compress">[100]Harsat!$E$73</definedName>
    <definedName name="COMPRESSOR" localSheetId="3">[4]Peralatan!#REF!</definedName>
    <definedName name="COMPRESSOR">[4]Peralatan!#REF!</definedName>
    <definedName name="con" localSheetId="3">#REF!</definedName>
    <definedName name="con">#REF!</definedName>
    <definedName name="con_mix_0.5">'[107]Daf-Harga'!$H$39</definedName>
    <definedName name="con_vibra">'[107]Daf-Harga'!$H$40</definedName>
    <definedName name="conbo" localSheetId="3">#REF!</definedName>
    <definedName name="conbo">#REF!</definedName>
    <definedName name="concrate">'[101]DAFTAR ALAT'!$H$17</definedName>
    <definedName name="CONCRETE.PUMP" localSheetId="3">[152]Alat!#REF!</definedName>
    <definedName name="CONCRETE.PUMP">[152]Alat!#REF!</definedName>
    <definedName name="CONCRETEMIXER" localSheetId="3">[4]Peralatan!#REF!</definedName>
    <definedName name="CONCRETEMIXER">[4]Peralatan!#REF!</definedName>
    <definedName name="CONCRETEVIBRO" localSheetId="3">[4]Peralatan!#REF!</definedName>
    <definedName name="CONCRETEVIBRO">[4]Peralatan!#REF!</definedName>
    <definedName name="concrettemixer">'[163]Analisa Alat'!$G$282</definedName>
    <definedName name="CONFIR" localSheetId="3">#REF!</definedName>
    <definedName name="CONFIR">#REF!</definedName>
    <definedName name="congcretevibrator" localSheetId="3">'[122]Alat Berat'!#REF!</definedName>
    <definedName name="congcretevibrator">'[122]Alat Berat'!#REF!</definedName>
    <definedName name="conmix" localSheetId="3">#REF!</definedName>
    <definedName name="conmix">#REF!</definedName>
    <definedName name="CONTRACT" localSheetId="3">#REF!</definedName>
    <definedName name="CONTRACT">#REF!</definedName>
    <definedName name="convib" localSheetId="3">#REF!</definedName>
    <definedName name="convib">#REF!</definedName>
    <definedName name="cor" localSheetId="3">[164]ANALISA!#REF!</definedName>
    <definedName name="cor">[164]ANALISA!#REF!</definedName>
    <definedName name="Cot_thep">[165]Du_lieu!$C$19</definedName>
    <definedName name="COVER">#REF!</definedName>
    <definedName name="covib">[73]DHSD!$G$46</definedName>
    <definedName name="covveR" localSheetId="3">'[166]kont anak1'!#REF!</definedName>
    <definedName name="covveR">'[166]kont anak1'!#REF!</definedName>
    <definedName name="cp" localSheetId="3">#REF!</definedName>
    <definedName name="cp">#REF!</definedName>
    <definedName name="cp200fur" localSheetId="3">#REF!</definedName>
    <definedName name="cp200fur">#REF!</definedName>
    <definedName name="cp200su" localSheetId="3">#REF!</definedName>
    <definedName name="cp200su">#REF!</definedName>
    <definedName name="cp250fur" localSheetId="3">#REF!</definedName>
    <definedName name="cp250fur">#REF!</definedName>
    <definedName name="cp250su" localSheetId="3">#REF!</definedName>
    <definedName name="cp250su">#REF!</definedName>
    <definedName name="CPVC1KM">'[77]TH VL, NC, DDHT Thanhphuoc'!$J$19</definedName>
    <definedName name="CPVCDN">'[77]#REF'!$K$33</definedName>
    <definedName name="CRANE" localSheetId="3">[4]Peralatan!#REF!</definedName>
    <definedName name="CRANE">[4]Peralatan!#REF!</definedName>
    <definedName name="CRANE.ONTRACK.35T" localSheetId="3">[152]Alat!#REF!</definedName>
    <definedName name="CRANE.ONTRACK.35T">[152]Alat!#REF!</definedName>
    <definedName name="_xlnm.Criteria" localSheetId="3">#REF!</definedName>
    <definedName name="_xlnm.Criteria">#REF!</definedName>
    <definedName name="crusher" localSheetId="3">#REF!</definedName>
    <definedName name="crusher">#REF!</definedName>
    <definedName name="cst">[159]TAB!$F$63</definedName>
    <definedName name="CT">[105]Bahan!$D$21</definedName>
    <definedName name="CTK3A">[70]LEMBAR1!$BE$30</definedName>
    <definedName name="ctt">'[34]U&amp;Bh'!$G$51</definedName>
    <definedName name="curb_t_50">'[107]Daf-Harga'!$H$88</definedName>
    <definedName name="curb_t_60">'[107]Daf-Harga'!$H$87</definedName>
    <definedName name="curve1" localSheetId="8" hidden="1">{"'Sheet1'!$A$1"}</definedName>
    <definedName name="curve1" localSheetId="3" hidden="1">{"'Sheet1'!$A$1"}</definedName>
    <definedName name="curve1" hidden="1">{"'Sheet1'!$A$1"}</definedName>
    <definedName name="cv">[167]gvl!$N$17</definedName>
    <definedName name="cvibrator" localSheetId="3">#REF!</definedName>
    <definedName name="cvibrator">#REF!</definedName>
    <definedName name="cvr">[159]TAB!$F$39</definedName>
    <definedName name="cwp">[159]TAB!$F$59</definedName>
    <definedName name="cy" localSheetId="3">#REF!</definedName>
    <definedName name="cy">#REF!</definedName>
    <definedName name="cycloop" localSheetId="3">#REF!</definedName>
    <definedName name="cycloop">#REF!</definedName>
    <definedName name="Cyclop" localSheetId="3">#REF!</definedName>
    <definedName name="Cyclop">#REF!</definedName>
    <definedName name="D" localSheetId="3">[1]A!#REF!</definedName>
    <definedName name="D">[1]A!#REF!</definedName>
    <definedName name="D." localSheetId="3">#REF!</definedName>
    <definedName name="D.">#REF!</definedName>
    <definedName name="D.13" localSheetId="3">#REF!</definedName>
    <definedName name="D.13">#REF!</definedName>
    <definedName name="D3T" localSheetId="3">[168]DASK!#REF!</definedName>
    <definedName name="D3T">[168]DASK!#REF!</definedName>
    <definedName name="DA">[105]Bahan!$D$44</definedName>
    <definedName name="Daf_mat">[169]Pipe!$A$12:$I$33</definedName>
    <definedName name="Daf_mt">[169]Pipe!$A$1:$IV$10</definedName>
    <definedName name="DAFTARSEWA" localSheetId="3">[4]Peralatan!#REF!</definedName>
    <definedName name="DAFTARSEWA">[4]Peralatan!#REF!</definedName>
    <definedName name="Damar" localSheetId="3">'[146]Daftar Harga'!#REF!</definedName>
    <definedName name="Damar">'[146]Daftar Harga'!#REF!</definedName>
    <definedName name="dasdas" localSheetId="3" hidden="1">{#N/A,#N/A,TRUE,"Front";#N/A,#N/A,TRUE,"Simple Letter";#N/A,#N/A,TRUE,"Inside";#N/A,#N/A,TRUE,"Contents";#N/A,#N/A,TRUE,"Basis";#N/A,#N/A,TRUE,"Inclusions";#N/A,#N/A,TRUE,"Exclusions";#N/A,#N/A,TRUE,"Areas";#N/A,#N/A,TRUE,"Summary";#N/A,#N/A,TRUE,"Detail"}</definedName>
    <definedName name="dasdas" hidden="1">{#N/A,#N/A,TRUE,"Front";#N/A,#N/A,TRUE,"Simple Letter";#N/A,#N/A,TRUE,"Inside";#N/A,#N/A,TRUE,"Contents";#N/A,#N/A,TRUE,"Basis";#N/A,#N/A,TRUE,"Inclusions";#N/A,#N/A,TRUE,"Exclusions";#N/A,#N/A,TRUE,"Areas";#N/A,#N/A,TRUE,"Summary";#N/A,#N/A,TRUE,"Detail"}</definedName>
    <definedName name="DAT_BQ" localSheetId="3">#REF!</definedName>
    <definedName name="DAT_BQ">#REF!</definedName>
    <definedName name="DATA" localSheetId="3">#REF!</definedName>
    <definedName name="DATA">#REF!</definedName>
    <definedName name="DATA_2">#N/A</definedName>
    <definedName name="DATA_3">#N/A</definedName>
    <definedName name="data1" localSheetId="8" hidden="1">#REF!</definedName>
    <definedName name="data1" localSheetId="3" hidden="1">#REF!</definedName>
    <definedName name="data1" hidden="1">#REF!</definedName>
    <definedName name="data2" localSheetId="8" hidden="1">#REF!</definedName>
    <definedName name="data2" localSheetId="3" hidden="1">#REF!</definedName>
    <definedName name="data2" hidden="1">#REF!</definedName>
    <definedName name="data3" localSheetId="3" hidden="1">#REF!</definedName>
    <definedName name="data3" hidden="1">#REF!</definedName>
    <definedName name="_xlnm.Database" localSheetId="3">#REF!</definedName>
    <definedName name="_xlnm.Database">#REF!</definedName>
    <definedName name="DATABASE1" localSheetId="3">#REF!</definedName>
    <definedName name="DATABASE1">#REF!</definedName>
    <definedName name="DATAUPAH">'[3]4-Basic Price'!$E$8:$G$38</definedName>
    <definedName name="Daun_Jendela_Kaca_5mm_Ukuran_75x100cm">[126]H.Bahan!$E$106</definedName>
    <definedName name="Daun_Pintu_Aluminium_Ukuran_65x200cm">[126]H.Bahan!$E$104</definedName>
    <definedName name="Daun_Pintu_Aluminium_Ukuran_80x200cm">[126]H.Bahan!$E$105</definedName>
    <definedName name="DAYWORKS" localSheetId="3">'[2]Biaya Personil'!#REF!</definedName>
    <definedName name="DAYWORKS">'[2]Biaya Personil'!#REF!</definedName>
    <definedName name="DAYWORKS_5">'[103]Kuantitas _ Harga _2_'!$A$297:$H$314</definedName>
    <definedName name="DAYWORKS_8">[103]_!$B$191:$J$228</definedName>
    <definedName name="DB">[105]Bahan!$D$45</definedName>
    <definedName name="dbjtul">[117]Catatan!$F$104</definedName>
    <definedName name="dbtkali">[117]Catatan!$F$67</definedName>
    <definedName name="dd1pnc">[77]chitiet!$G$404</definedName>
    <definedName name="dd1pvl">[77]chitiet!$G$383</definedName>
    <definedName name="dd1x2">[167]gvl!$N$9</definedName>
    <definedName name="dddddd" localSheetId="3" hidden="1">{"'A'!$A$1:$W$63"}</definedName>
    <definedName name="dddddd" hidden="1">{"'A'!$A$1:$W$63"}</definedName>
    <definedName name="DDL" localSheetId="3">#REF!</definedName>
    <definedName name="DDL">#REF!</definedName>
    <definedName name="debuilding" localSheetId="3">#REF!</definedName>
    <definedName name="debuilding">#REF!</definedName>
    <definedName name="deconcrete" localSheetId="3">#REF!</definedName>
    <definedName name="deconcrete">#REF!</definedName>
    <definedName name="deg" localSheetId="8" hidden="1">{"'Sheet1'!$A$1"}</definedName>
    <definedName name="deg" localSheetId="3" hidden="1">{"'Sheet1'!$A$1"}</definedName>
    <definedName name="deg" hidden="1">{"'Sheet1'!$A$1"}</definedName>
    <definedName name="dekplang" localSheetId="3">#REF!</definedName>
    <definedName name="dekplang">#REF!</definedName>
    <definedName name="DELL" localSheetId="3">#REF!</definedName>
    <definedName name="DELL">#REF!</definedName>
    <definedName name="demansory" localSheetId="3">#REF!</definedName>
    <definedName name="demansory">#REF!</definedName>
    <definedName name="dempul" localSheetId="3">[125]Harga!#REF!</definedName>
    <definedName name="dempul">[125]Harga!#REF!</definedName>
    <definedName name="Dempul_Vinylex">'[170]HARGA BAHAN'!$F$44</definedName>
    <definedName name="densopaste" localSheetId="3">'[98]harga lama'!#REF!</definedName>
    <definedName name="densopaste">'[98]harga lama'!#REF!</definedName>
    <definedName name="densopool" localSheetId="3">'[98]harga lama'!#REF!</definedName>
    <definedName name="densopool">'[98]harga lama'!#REF!</definedName>
    <definedName name="densotape" localSheetId="3">'[98]harga lama'!#REF!</definedName>
    <definedName name="densotape">'[98]harga lama'!#REF!</definedName>
    <definedName name="DER" localSheetId="8" hidden="1">{"'Sheet1'!$A$1"}</definedName>
    <definedName name="der" localSheetId="3">'[171]An. Alat'!#REF!</definedName>
    <definedName name="DER" hidden="1">{"'Sheet1'!$A$1"}</definedName>
    <definedName name="dera01">'[66]deah raya'!$F$17</definedName>
    <definedName name="dera02">'[66]deah raya'!$F$23</definedName>
    <definedName name="dera03">'[66]deah raya'!$F$26</definedName>
    <definedName name="dera04">'[66]deah raya'!$F$30</definedName>
    <definedName name="dera05">'[66]deah raya'!$F$35</definedName>
    <definedName name="dera06">'[66]deah raya'!$F$39</definedName>
    <definedName name="dera07">'[66]deah raya'!$F$56</definedName>
    <definedName name="dera08">'[66]deah raya'!$F$64</definedName>
    <definedName name="dera09">'[66]deah raya'!$F$73</definedName>
    <definedName name="dera10">'[66]deah raya'!$F$79</definedName>
    <definedName name="dera11">'[66]deah raya'!$F$85</definedName>
    <definedName name="dera12">'[66]deah raya'!$F$87</definedName>
    <definedName name="dera13">'[66]deah raya'!$F$90</definedName>
    <definedName name="dera14">'[66]deah raya'!$F$133</definedName>
    <definedName name="dera15">'[66]deah raya'!$F$151</definedName>
    <definedName name="dera16">'[66]deah raya'!$F$162</definedName>
    <definedName name="dera17">'[66]deah raya'!$F$165</definedName>
    <definedName name="deratot">'[66]deah raya'!$C$192</definedName>
    <definedName name="deryt" localSheetId="8" hidden="1">{"'Sheet1'!$A$1"}</definedName>
    <definedName name="deryt" localSheetId="3" hidden="1">{"'Sheet1'!$A$1"}</definedName>
    <definedName name="deryt" hidden="1">{"'Sheet1'!$A$1"}</definedName>
    <definedName name="DESN" localSheetId="3">#REF!</definedName>
    <definedName name="DESN">#REF!</definedName>
    <definedName name="dess" localSheetId="3">#REF!</definedName>
    <definedName name="dess">#REF!</definedName>
    <definedName name="detik" localSheetId="3">#REF!</definedName>
    <definedName name="detik">#REF!</definedName>
    <definedName name="Dewatering">[172]Analisa!$I$107</definedName>
    <definedName name="dff" localSheetId="8" hidden="1">{"'Sheet1'!$A$1"}</definedName>
    <definedName name="dff" localSheetId="3" hidden="1">{"'Sheet1'!$A$1"}</definedName>
    <definedName name="dff" hidden="1">{"'Sheet1'!$A$1"}</definedName>
    <definedName name="dfff" localSheetId="8" hidden="1">{"'Sheet1'!$A$1"}</definedName>
    <definedName name="dfff" localSheetId="3" hidden="1">{"'Sheet1'!$A$1"}</definedName>
    <definedName name="dfff" hidden="1">{"'Sheet1'!$A$1"}</definedName>
    <definedName name="dffgfg">[13]PERALATAN!$BO$187</definedName>
    <definedName name="dffhh" localSheetId="8" hidden="1">{"'Sheet1'!$A$1"}</definedName>
    <definedName name="dffhh" localSheetId="3" hidden="1">{"'Sheet1'!$A$1"}</definedName>
    <definedName name="dffhh" hidden="1">{"'Sheet1'!$A$1"}</definedName>
    <definedName name="DFGASD" hidden="1">[24]TJ1Q47!$E$7:$E$31</definedName>
    <definedName name="DFGDSFGDSFG" hidden="1">[24]TJ1Q47!$E$7:$E$31</definedName>
    <definedName name="dfghh" localSheetId="8" hidden="1">{"'Sheet1'!$A$1"}</definedName>
    <definedName name="dfghh" localSheetId="3" hidden="1">{"'Sheet1'!$A$1"}</definedName>
    <definedName name="dfghh" hidden="1">{"'Sheet1'!$A$1"}</definedName>
    <definedName name="DFGHJK" hidden="1">[24]TJ1Q47!$G$7:$G$31</definedName>
    <definedName name="dfgrg" localSheetId="8" hidden="1">{"'Sheet1'!$A$1"}</definedName>
    <definedName name="dfgrg" localSheetId="3" hidden="1">{"'Sheet1'!$A$1"}</definedName>
    <definedName name="dfgrg" hidden="1">{"'Sheet1'!$A$1"}</definedName>
    <definedName name="dfhh" localSheetId="8" hidden="1">{"'Sheet1'!$A$1"}</definedName>
    <definedName name="dfhh" localSheetId="3" hidden="1">{"'Sheet1'!$A$1"}</definedName>
    <definedName name="dfhh" hidden="1">{"'Sheet1'!$A$1"}</definedName>
    <definedName name="dft_EI">[120]HSItem!$A$351:$F$671</definedName>
    <definedName name="dft_SNI">[120]HSItem!$A$178:$F$350</definedName>
    <definedName name="dfyhj" localSheetId="8" hidden="1">{"'Sheet1'!$A$1"}</definedName>
    <definedName name="dfyhj" localSheetId="3" hidden="1">{"'Sheet1'!$A$1"}</definedName>
    <definedName name="dfyhj" hidden="1">{"'Sheet1'!$A$1"}</definedName>
    <definedName name="dgdf">'[173]SAT-DAS'!$J$68</definedName>
    <definedName name="dge4g" localSheetId="8" hidden="1">{"'Sheet1'!$A$1"}</definedName>
    <definedName name="dge4g" localSheetId="3" hidden="1">{"'Sheet1'!$A$1"}</definedName>
    <definedName name="dge4g" hidden="1">{"'Sheet1'!$A$1"}</definedName>
    <definedName name="dgfdgh">[174]BNAIII!$G$43</definedName>
    <definedName name="DGM">[77]DONGIA!$A$453:$F$459</definedName>
    <definedName name="DGTH1">[77]DONGIA!$A$414:$G$452</definedName>
    <definedName name="dgth2">[77]DONGIA!$A$414:$G$439</definedName>
    <definedName name="DGTR">[77]DONGIA!$A$472:$I$521</definedName>
    <definedName name="DGVL1">[77]DONGIA!$A$5:$F$235</definedName>
    <definedName name="DGVT">'[77]DON GIA'!$C$5:$G$137</definedName>
    <definedName name="DH" localSheetId="3">#REF!</definedName>
    <definedName name="DH">#REF!</definedName>
    <definedName name="dhdh" localSheetId="8" hidden="1">{"'Sheet1'!$A$1"}</definedName>
    <definedName name="dhdh" localSheetId="3" hidden="1">{"'Sheet1'!$A$1"}</definedName>
    <definedName name="dhdh" hidden="1">{"'Sheet1'!$A$1"}</definedName>
    <definedName name="dhj" localSheetId="8" hidden="1">{"'Sheet1'!$A$1"}</definedName>
    <definedName name="dhj" localSheetId="3" hidden="1">{"'Sheet1'!$A$1"}</definedName>
    <definedName name="dhj" hidden="1">{"'Sheet1'!$A$1"}</definedName>
    <definedName name="dhjrt" localSheetId="8" hidden="1">{"'Sheet1'!$A$1"}</definedName>
    <definedName name="dhjrt" localSheetId="3" hidden="1">{"'Sheet1'!$A$1"}</definedName>
    <definedName name="dhjrt" hidden="1">{"'Sheet1'!$A$1"}</definedName>
    <definedName name="DIAN">'[175]Kuantitas &amp; Harga'!$H$47</definedName>
    <definedName name="DIN" localSheetId="3">#REF!</definedName>
    <definedName name="DIN">#REF!</definedName>
    <definedName name="Dinding_Keramik_20x25cm_1m2">'[126]Contoh Analisa'!$G$205</definedName>
    <definedName name="dir">[86]Ch!$A$12</definedName>
    <definedName name="Direksi" localSheetId="3">[68]HSP!#REF!</definedName>
    <definedName name="Direksi">[68]HSP!#REF!</definedName>
    <definedName name="Discount" localSheetId="8" hidden="1">#REF!</definedName>
    <definedName name="Discount" localSheetId="3" hidden="1">#REF!</definedName>
    <definedName name="Discount" hidden="1">#REF!</definedName>
    <definedName name="display_area_2" localSheetId="8" hidden="1">#REF!</definedName>
    <definedName name="display_area_2" localSheetId="3" hidden="1">#REF!</definedName>
    <definedName name="display_area_2" hidden="1">#REF!</definedName>
    <definedName name="div.1" localSheetId="3">#REF!</definedName>
    <definedName name="div.1">#REF!</definedName>
    <definedName name="div.10" localSheetId="3">#REF!</definedName>
    <definedName name="div.10">#REF!</definedName>
    <definedName name="div.2" localSheetId="3">#REF!</definedName>
    <definedName name="div.2">#REF!</definedName>
    <definedName name="div.3" localSheetId="3">#REF!</definedName>
    <definedName name="div.3">#REF!</definedName>
    <definedName name="div.4" localSheetId="3">#REF!</definedName>
    <definedName name="div.4">#REF!</definedName>
    <definedName name="div.5" localSheetId="3">#REF!</definedName>
    <definedName name="div.5">#REF!</definedName>
    <definedName name="div.6" localSheetId="3">#REF!</definedName>
    <definedName name="div.6">#REF!</definedName>
    <definedName name="div.7" localSheetId="3">#REF!</definedName>
    <definedName name="div.7">#REF!</definedName>
    <definedName name="div.8" localSheetId="3">#REF!</definedName>
    <definedName name="div.8">#REF!</definedName>
    <definedName name="div.9" localSheetId="3">#REF!</definedName>
    <definedName name="div.9">#REF!</definedName>
    <definedName name="Div_4.2_2">'[96]Analisa Jalan'!$J$288</definedName>
    <definedName name="Div_5.1_1">'[96]Analisa Jalan'!$J$351</definedName>
    <definedName name="Div_5.1_2">'[96]Analisa Jalan'!$J$413</definedName>
    <definedName name="DIV1_5">'[103]Kuantitas _ Harga _2_'!$G$23</definedName>
    <definedName name="DIV1_8" localSheetId="3">[103]_!#REF!</definedName>
    <definedName name="DIV1_8">[103]_!#REF!</definedName>
    <definedName name="DIV10_5">'[103]Kuantitas _ Harga _2_'!$G$353</definedName>
    <definedName name="DIV10_8" localSheetId="3">[103]_!#REF!</definedName>
    <definedName name="DIV10_8">[103]_!#REF!</definedName>
    <definedName name="DIV11_5" localSheetId="3">'[103]Kuantitas _ Harga _2_'!#REF!</definedName>
    <definedName name="DIV11_5">'[103]Kuantitas _ Harga _2_'!#REF!</definedName>
    <definedName name="DIV11_8" localSheetId="3">[103]_!#REF!</definedName>
    <definedName name="DIV11_8">[103]_!#REF!</definedName>
    <definedName name="DIV2_5">'[103]Kuantitas _ Harga _2_'!$G$45</definedName>
    <definedName name="DIV2_8" localSheetId="3">[103]_!#REF!</definedName>
    <definedName name="DIV2_8">[103]_!#REF!</definedName>
    <definedName name="DIV3_5">'[103]Kuantitas _ Harga _2_'!$G$79</definedName>
    <definedName name="DIV3_8" localSheetId="3">[103]_!#REF!</definedName>
    <definedName name="DIV3_8">[103]_!#REF!</definedName>
    <definedName name="DIV3A" hidden="1">[161]Div2!$H$12:$H$20</definedName>
    <definedName name="DIV4_5">'[103]Kuantitas _ Harga _2_'!$G$94</definedName>
    <definedName name="DIV4_8" localSheetId="3">[103]_!#REF!</definedName>
    <definedName name="DIV4_8">[103]_!#REF!</definedName>
    <definedName name="DIV5_5">'[103]Kuantitas _ Harga _2_'!$G$114</definedName>
    <definedName name="DIV5_8" localSheetId="3">[103]_!#REF!</definedName>
    <definedName name="DIV5_8">[103]_!#REF!</definedName>
    <definedName name="DIV6_5">'[103]Kuantitas _ Harga _2_'!$G$147</definedName>
    <definedName name="DIV6_8" localSheetId="3">[103]_!#REF!</definedName>
    <definedName name="DIV6_8">[103]_!#REF!</definedName>
    <definedName name="DIV7_5">'[103]Kuantitas _ Harga _2_'!$G$295</definedName>
    <definedName name="DIV7_8" localSheetId="3">[103]_!#REF!</definedName>
    <definedName name="DIV7_8">[103]_!#REF!</definedName>
    <definedName name="DIV8_5">'[103]Kuantitas _ Harga _2_'!$G$313</definedName>
    <definedName name="DIV8_8" localSheetId="3">[103]_!#REF!</definedName>
    <definedName name="DIV8_8">[103]_!#REF!</definedName>
    <definedName name="DIV9_5">'[103]Kuantitas _ Harga _2_'!$G$340</definedName>
    <definedName name="DIV9_8" localSheetId="3">[103]_!#REF!</definedName>
    <definedName name="DIV9_8">[103]_!#REF!</definedName>
    <definedName name="DK">[105]Bahan!$D$23</definedName>
    <definedName name="Dnding.sirih" localSheetId="3">[37]ANALISA!#REF!</definedName>
    <definedName name="Dnding.sirih">[37]ANALISA!#REF!</definedName>
    <definedName name="DO" localSheetId="3">#REF!</definedName>
    <definedName name="DO">#REF!</definedName>
    <definedName name="Dokumentasi" localSheetId="3">#REF!</definedName>
    <definedName name="Dokumentasi">#REF!</definedName>
    <definedName name="dolken" localSheetId="3">[7]DH!#REF!</definedName>
    <definedName name="dolken">[7]DH!#REF!</definedName>
    <definedName name="DolkenKayu">'[127]Harga Upah &amp; Bahan'!$E$28</definedName>
    <definedName name="Dollar">[156]Anls!$E$7</definedName>
    <definedName name="dongia">[77]DG!$A$4:$I$567</definedName>
    <definedName name="dongia1">[77]DG!$A$4:$H$606</definedName>
    <definedName name="door">'[176]D &amp; W sizes'!$B$3:$D$35</definedName>
    <definedName name="double" localSheetId="3">#REF!</definedName>
    <definedName name="double">#REF!</definedName>
    <definedName name="Dozer" localSheetId="3">#REF!</definedName>
    <definedName name="Dozer">#REF!</definedName>
    <definedName name="DP">[105]Bahan!$D$50</definedName>
    <definedName name="dpasir">[117]Catatan!$F$66</definedName>
    <definedName name="DPB">[117]Catatan!$F$112</definedName>
    <definedName name="dpsrurg">[117]Catatan!$F$110</definedName>
    <definedName name="Dpul_Kayu">[126]H.Bahan!$E$53</definedName>
    <definedName name="DPUTL" localSheetId="3">#REF!</definedName>
    <definedName name="DPUTL">#REF!</definedName>
    <definedName name="DR">[177]Rkp!$K$19</definedName>
    <definedName name="Draftman" localSheetId="3">#REF!</definedName>
    <definedName name="Draftman">#REF!</definedName>
    <definedName name="drain" localSheetId="3">[7]DH!#REF!</definedName>
    <definedName name="drain">[7]DH!#REF!</definedName>
    <definedName name="drain2" localSheetId="3">[7]DH!#REF!</definedName>
    <definedName name="drain2">[7]DH!#REF!</definedName>
    <definedName name="DRAINASE" localSheetId="3">#REF!</definedName>
    <definedName name="DRAINASE">#REF!</definedName>
    <definedName name="DRAINASE_5">'[103]Kuantitas _ Harga _2_'!$A$25:$H$46</definedName>
    <definedName name="DRAINASE_8">[103]_!$B$9:$J$20</definedName>
    <definedName name="draine" localSheetId="3">[7]DH!#REF!</definedName>
    <definedName name="draine">[7]DH!#REF!</definedName>
    <definedName name="drainhole" localSheetId="3">[7]Ans!#REF!</definedName>
    <definedName name="drainhole">[7]Ans!#REF!</definedName>
    <definedName name="drainhole1" localSheetId="3">[7]Ans!#REF!</definedName>
    <definedName name="drainhole1">[7]Ans!#REF!</definedName>
    <definedName name="drainhole2" localSheetId="3">[7]Ans!#REF!</definedName>
    <definedName name="drainhole2">[7]Ans!#REF!</definedName>
    <definedName name="drh" localSheetId="8" hidden="1">{#N/A,#N/A,FALSE,"REK-S-TPL";#N/A,#N/A,FALSE,"REK-TPML";#N/A,#N/A,FALSE,"RAB-TEMPEL"}</definedName>
    <definedName name="drh" localSheetId="3" hidden="1">{#N/A,#N/A,FALSE,"REK-S-TPL";#N/A,#N/A,FALSE,"REK-TPML";#N/A,#N/A,FALSE,"RAB-TEMPEL"}</definedName>
    <definedName name="drh" hidden="1">{#N/A,#N/A,FALSE,"REK-S-TPL";#N/A,#N/A,FALSE,"REK-TPML";#N/A,#N/A,FALSE,"RAB-TEMPEL"}</definedName>
    <definedName name="dri">[178]DH!$G$9</definedName>
    <definedName name="driv">'[162]Harga Bahan'!$H$143</definedName>
    <definedName name="driver">[122]Hargabahan!$G$16</definedName>
    <definedName name="drumpencampur" localSheetId="3">#REF!</definedName>
    <definedName name="drumpencampur">#REF!</definedName>
    <definedName name="drumpenyemprot" localSheetId="3">#REF!</definedName>
    <definedName name="drumpenyemprot">#REF!</definedName>
    <definedName name="dsf" localSheetId="8" hidden="1">{"'Sheet1'!$A$1"}</definedName>
    <definedName name="dsf" localSheetId="3" hidden="1">{"'Sheet1'!$A$1"}</definedName>
    <definedName name="dsf" hidden="1">{"'Sheet1'!$A$1"}</definedName>
    <definedName name="dsir">[117]Catatan!$F$81</definedName>
    <definedName name="DSN" localSheetId="3">#REF!</definedName>
    <definedName name="DSN">#REF!</definedName>
    <definedName name="dt" localSheetId="3">#REF!</definedName>
    <definedName name="dt">#REF!</definedName>
    <definedName name="DT.45">'[101]DAFTAR ALAT'!$H$19</definedName>
    <definedName name="dt.6" localSheetId="3">#REF!</definedName>
    <definedName name="dt.6">#REF!</definedName>
    <definedName name="dt.6t" localSheetId="3">#REF!</definedName>
    <definedName name="dt.6t">#REF!</definedName>
    <definedName name="dt_3.5">'[107]Daf-Harga'!$H$41</definedName>
    <definedName name="dt_5">'[107]Daf-Harga'!$H$42</definedName>
    <definedName name="dthhh" localSheetId="8" hidden="1">{"'Sheet1'!$A$1"}</definedName>
    <definedName name="dthhh" localSheetId="3" hidden="1">{"'Sheet1'!$A$1"}</definedName>
    <definedName name="dthhh" hidden="1">{"'Sheet1'!$A$1"}</definedName>
    <definedName name="dthrtj" localSheetId="8" hidden="1">{"'Sheet1'!$A$1"}</definedName>
    <definedName name="dthrtj" localSheetId="3" hidden="1">{"'Sheet1'!$A$1"}</definedName>
    <definedName name="dthrtj" hidden="1">{"'Sheet1'!$A$1"}</definedName>
    <definedName name="DU">[105]Bahan!$D$22</definedName>
    <definedName name="dua" localSheetId="3">#REF!</definedName>
    <definedName name="dua">#REF!</definedName>
    <definedName name="DuanPenutupMeja">'[127]Harga Upah &amp; Bahan'!$E$100</definedName>
    <definedName name="dump34" localSheetId="3">#REF!</definedName>
    <definedName name="dump34">#REF!</definedName>
    <definedName name="dump68" localSheetId="3">#REF!</definedName>
    <definedName name="dump68">#REF!</definedName>
    <definedName name="DumpTruck" localSheetId="3">#REF!</definedName>
    <definedName name="DumpTruck">#REF!</definedName>
    <definedName name="DUMPTRUCK1">[4]Peralatan!$A$60:$J$60</definedName>
    <definedName name="DUMPTRUCK2">[4]Peralatan!$A$61:$J$119</definedName>
    <definedName name="dumptruck35ton" localSheetId="3">[108]ANALISAUPAHBAHAN!#REF!</definedName>
    <definedName name="dumptruck35ton">[108]ANALISAUPAHBAHAN!#REF!</definedName>
    <definedName name="dumptruck5ton" localSheetId="3">[108]ANALISAUPAHBAHAN!#REF!</definedName>
    <definedName name="dumptruck5ton">[108]ANALISAUPAHBAHAN!#REF!</definedName>
    <definedName name="dvve" localSheetId="8" hidden="1">{"'Sheet1'!$A$1"}</definedName>
    <definedName name="dvve" localSheetId="3" hidden="1">{"'Sheet1'!$A$1"}</definedName>
    <definedName name="dvve" hidden="1">{"'Sheet1'!$A$1"}</definedName>
    <definedName name="DX">[105]Bahan!$D$46</definedName>
    <definedName name="E" localSheetId="3">#REF!</definedName>
    <definedName name="E">#REF!</definedName>
    <definedName name="E." localSheetId="3">#REF!</definedName>
    <definedName name="E.">#REF!</definedName>
    <definedName name="E.001" localSheetId="3">#REF!</definedName>
    <definedName name="E.001">#REF!</definedName>
    <definedName name="E.010" localSheetId="3">#REF!</definedName>
    <definedName name="E.010">#REF!</definedName>
    <definedName name="E.052" localSheetId="3">#REF!</definedName>
    <definedName name="E.052">#REF!</definedName>
    <definedName name="E.080" localSheetId="3">#REF!</definedName>
    <definedName name="E.080">#REF!</definedName>
    <definedName name="E.0800">[179]BAHAN!$AH$106</definedName>
    <definedName name="E.081" localSheetId="3">#REF!</definedName>
    <definedName name="E.081">#REF!</definedName>
    <definedName name="E.0810">[179]BAHAN!$AH$107</definedName>
    <definedName name="E.084" localSheetId="3">#REF!</definedName>
    <definedName name="E.084">#REF!</definedName>
    <definedName name="E.0840">[179]BAHAN!$AH$109</definedName>
    <definedName name="E.087" localSheetId="3">#REF!</definedName>
    <definedName name="E.087">#REF!</definedName>
    <definedName name="E.088" localSheetId="3">#REF!</definedName>
    <definedName name="E.088">#REF!</definedName>
    <definedName name="E.089" localSheetId="3">#REF!</definedName>
    <definedName name="E.089">#REF!</definedName>
    <definedName name="E.153" localSheetId="3">#REF!</definedName>
    <definedName name="E.153">#REF!</definedName>
    <definedName name="E.1530">[179]BAHAN!$AH$114</definedName>
    <definedName name="E.155" localSheetId="3">#REF!</definedName>
    <definedName name="E.155">#REF!</definedName>
    <definedName name="E.157" localSheetId="3">#REF!</definedName>
    <definedName name="E.157">#REF!</definedName>
    <definedName name="E.1570">[179]BAHAN!$AH$118</definedName>
    <definedName name="E.182" localSheetId="3">#REF!</definedName>
    <definedName name="E.182">#REF!</definedName>
    <definedName name="E.211" localSheetId="3">#REF!</definedName>
    <definedName name="E.211">#REF!</definedName>
    <definedName name="E.212" localSheetId="3">#REF!</definedName>
    <definedName name="E.212">#REF!</definedName>
    <definedName name="E.221" localSheetId="3">#REF!</definedName>
    <definedName name="E.221">#REF!</definedName>
    <definedName name="E.252" localSheetId="3">#REF!</definedName>
    <definedName name="E.252">#REF!</definedName>
    <definedName name="E.301" localSheetId="3">#REF!</definedName>
    <definedName name="E.301">#REF!</definedName>
    <definedName name="E.3010">[179]BAHAN!$AH$128</definedName>
    <definedName name="E.341" localSheetId="3">#REF!</definedName>
    <definedName name="E.341">#REF!</definedName>
    <definedName name="e35u" localSheetId="8" hidden="1">{#N/A,#N/A,FALSE,"REK-S-TPL";#N/A,#N/A,FALSE,"REK-TPML";#N/A,#N/A,FALSE,"RAB-TEMPEL"}</definedName>
    <definedName name="e35u" localSheetId="3" hidden="1">{#N/A,#N/A,FALSE,"REK-S-TPL";#N/A,#N/A,FALSE,"REK-TPML";#N/A,#N/A,FALSE,"RAB-TEMPEL"}</definedName>
    <definedName name="e35u" hidden="1">{#N/A,#N/A,FALSE,"REK-S-TPL";#N/A,#N/A,FALSE,"REK-TPML";#N/A,#N/A,FALSE,"RAB-TEMPEL"}</definedName>
    <definedName name="ebd">[159]TAB!$K$32</definedName>
    <definedName name="ecr">[159]TAB!$K$27</definedName>
    <definedName name="ecren">[159]TAB!$K$47</definedName>
    <definedName name="EDE" localSheetId="3">#REF!</definedName>
    <definedName name="EDE">#REF!</definedName>
    <definedName name="edh">[159]TAB!$K$74</definedName>
    <definedName name="edt">[159]TAB!$K$23</definedName>
    <definedName name="EEE06REV">'[180]5-Peralatan'!$AW$13</definedName>
    <definedName name="EEE09REV1">'[180]5-Peralatan'!$AW$16</definedName>
    <definedName name="EEE17REV">'[180]5-Peralatan'!$AW$24</definedName>
    <definedName name="EEE17REV1">'[180]5-Peralatan'!$AW$24</definedName>
    <definedName name="eeeeee" localSheetId="3" hidden="1">[45]schbhn!#REF!</definedName>
    <definedName name="eeeeee" hidden="1">[45]schbhn!#REF!</definedName>
    <definedName name="EES" localSheetId="3">#REF!</definedName>
    <definedName name="EES">#REF!</definedName>
    <definedName name="eex">[159]TAB!$K$11</definedName>
    <definedName name="ef" localSheetId="8" hidden="1">{"'Sheet1'!$A$1"}</definedName>
    <definedName name="ef" localSheetId="3" hidden="1">{"'Sheet1'!$A$1"}</definedName>
    <definedName name="ef" hidden="1">{"'Sheet1'!$A$1"}</definedName>
    <definedName name="eff" localSheetId="3">'[109]meth hsl nego'!#REF!</definedName>
    <definedName name="eff">'[109]meth hsl nego'!#REF!</definedName>
    <definedName name="efg" localSheetId="8" hidden="1">{"'Sheet1'!$A$1"}</definedName>
    <definedName name="efg" localSheetId="3" hidden="1">{"'Sheet1'!$A$1"}</definedName>
    <definedName name="efg" hidden="1">{"'Sheet1'!$A$1"}</definedName>
    <definedName name="egen">[159]TAB!$K$67</definedName>
    <definedName name="egr">[159]TAB!$K$55</definedName>
    <definedName name="ejjj" localSheetId="8" hidden="1">{"'Sheet1'!$A$1"}</definedName>
    <definedName name="ejjj" localSheetId="3" hidden="1">{"'Sheet1'!$A$1"}</definedName>
    <definedName name="ejjj" hidden="1">{"'Sheet1'!$A$1"}</definedName>
    <definedName name="ekk">[159]TAB!$K$43</definedName>
    <definedName name="Ekspose_Kolom_Type_20_20cm_Menjai30_30cm_degan_Pas_Bata">[126]H.Bahan!$E$110</definedName>
    <definedName name="EL">[105]Bahan!$D$23</definedName>
    <definedName name="elas" localSheetId="3">#REF!</definedName>
    <definedName name="elas">#REF!</definedName>
    <definedName name="elbow" localSheetId="3">[37]BAHAN!#REF!</definedName>
    <definedName name="elbow">[37]BAHAN!#REF!</definedName>
    <definedName name="elbowpvc6">'[19]HS-DSR'!$J$80</definedName>
    <definedName name="ELT">[159]TAB!$K$71</definedName>
    <definedName name="em" localSheetId="3">#REF!</definedName>
    <definedName name="em">#REF!</definedName>
    <definedName name="emc">[159]TAB!$K$51</definedName>
    <definedName name="emulsion" localSheetId="3">#REF!</definedName>
    <definedName name="emulsion">#REF!</definedName>
    <definedName name="End_Bal" localSheetId="3">#REF!</definedName>
    <definedName name="End_Bal">#REF!</definedName>
    <definedName name="Engsel" localSheetId="3">[125]Harga!#REF!</definedName>
    <definedName name="Engsel">[125]Harga!#REF!</definedName>
    <definedName name="engsel.panjang" localSheetId="3">[37]BAHAN!#REF!</definedName>
    <definedName name="engsel.panjang">[37]BAHAN!#REF!</definedName>
    <definedName name="Engsel_Jendela">[92]upah!$G$23</definedName>
    <definedName name="Engsel_Pintu">[92]upah!$G$24</definedName>
    <definedName name="engsel4">'[181]UPAH DAN BAHAN'!$I$47</definedName>
    <definedName name="engseljendela" localSheetId="3">[125]Harga!#REF!</definedName>
    <definedName name="engseljendela">[125]Harga!#REF!</definedName>
    <definedName name="engselpanjang">[157]BAHAN!$L$24</definedName>
    <definedName name="Engselpintu" localSheetId="3">[125]Harga!#REF!</definedName>
    <definedName name="Engselpintu">[125]Harga!#REF!</definedName>
    <definedName name="ENNS" localSheetId="3">#REF!</definedName>
    <definedName name="ENNS">#REF!</definedName>
    <definedName name="ENSN" localSheetId="3">#REF!</definedName>
    <definedName name="ENSN">#REF!</definedName>
    <definedName name="EO">[105]Bahan!$D$23</definedName>
    <definedName name="Epoxiresin" localSheetId="3">'[98]harga lama'!#REF!</definedName>
    <definedName name="Epoxiresin">'[98]harga lama'!#REF!</definedName>
    <definedName name="eqgfa">[94]BoQ!$A$130:$H$230</definedName>
    <definedName name="eqw" localSheetId="8" hidden="1">{#N/A,#N/A,FALSE,"REK";#N/A,#N/A,FALSE,"rab"}</definedName>
    <definedName name="eqw" localSheetId="3" hidden="1">{#N/A,#N/A,FALSE,"REK";#N/A,#N/A,FALSE,"rab"}</definedName>
    <definedName name="eqw" hidden="1">{#N/A,#N/A,FALSE,"REK";#N/A,#N/A,FALSE,"rab"}</definedName>
    <definedName name="eqwgtqwegt" localSheetId="8" hidden="1">{#N/A,#N/A,FALSE,"REK";#N/A,#N/A,FALSE,"Bq-ARS"}</definedName>
    <definedName name="eqwgtqwegt" localSheetId="3" hidden="1">{#N/A,#N/A,FALSE,"REK";#N/A,#N/A,FALSE,"Bq-ARS"}</definedName>
    <definedName name="eqwgtqwegt" hidden="1">{#N/A,#N/A,FALSE,"REK";#N/A,#N/A,FALSE,"Bq-ARS"}</definedName>
    <definedName name="erfefsdf">'[123]Kuantitas &amp; Harga'!$G$300</definedName>
    <definedName name="erhe" localSheetId="8" hidden="1">{"'Sheet1'!$A$1"}</definedName>
    <definedName name="erhe" localSheetId="3" hidden="1">{"'Sheet1'!$A$1"}</definedName>
    <definedName name="erhe" hidden="1">{"'Sheet1'!$A$1"}</definedName>
    <definedName name="eru" localSheetId="8" hidden="1">{"'Sheet1'!$A$1"}</definedName>
    <definedName name="eru" localSheetId="3" hidden="1">{"'Sheet1'!$A$1"}</definedName>
    <definedName name="eru" hidden="1">{"'Sheet1'!$A$1"}</definedName>
    <definedName name="eryrt" localSheetId="8" hidden="1">{"'Sheet1'!$A$1"}</definedName>
    <definedName name="eryrt" localSheetId="3" hidden="1">{"'Sheet1'!$A$1"}</definedName>
    <definedName name="eryrt" hidden="1">{"'Sheet1'!$A$1"}</definedName>
    <definedName name="ES" localSheetId="3">#REF!</definedName>
    <definedName name="ES">#REF!</definedName>
    <definedName name="ESS" localSheetId="3">#REF!</definedName>
    <definedName name="ESS">#REF!</definedName>
    <definedName name="est" localSheetId="3">#REF!</definedName>
    <definedName name="est">#REF!</definedName>
    <definedName name="ESTIMATE" localSheetId="3">#REF!</definedName>
    <definedName name="ESTIMATE">#REF!</definedName>
    <definedName name="eswtrhj" localSheetId="8" hidden="1">{#N/A,#N/A,FALSE,"REK-S-TPL";#N/A,#N/A,FALSE,"REK-TPML";#N/A,#N/A,FALSE,"RAB-TEMPEL"}</definedName>
    <definedName name="eswtrhj" localSheetId="3" hidden="1">{#N/A,#N/A,FALSE,"REK-S-TPL";#N/A,#N/A,FALSE,"REK-TPML";#N/A,#N/A,FALSE,"RAB-TEMPEL"}</definedName>
    <definedName name="eswtrhj" hidden="1">{#N/A,#N/A,FALSE,"REK-S-TPL";#N/A,#N/A,FALSE,"REK-TPML";#N/A,#N/A,FALSE,"RAB-TEMPEL"}</definedName>
    <definedName name="ET">[105]Bahan!$D$104</definedName>
    <definedName name="eternit">'[69]upah &amp; bhan'!$F$40</definedName>
    <definedName name="Eternit\asbes">'[69]upah &amp; bhan'!$F$40</definedName>
    <definedName name="Eternite1x1m">'[127]Harga Upah &amp; Bahan'!$E$30</definedName>
    <definedName name="EVA" localSheetId="3" hidden="1">{#N/A,#N/A,FALSE,"REK-S-TPL";#N/A,#N/A,FALSE,"REK-TPML";#N/A,#N/A,FALSE,"RAB-TEMPEL"}</definedName>
    <definedName name="EVA" hidden="1">{#N/A,#N/A,FALSE,"REK-S-TPL";#N/A,#N/A,FALSE,"REK-TPML";#N/A,#N/A,FALSE,"RAB-TEMPEL"}</definedName>
    <definedName name="evfv">'[182]SAT-DAS'!$J$54</definedName>
    <definedName name="EVR">[159]TAB!$K$39</definedName>
    <definedName name="ewg" localSheetId="8" hidden="1">{"'Sheet1'!$A$1"}</definedName>
    <definedName name="ewg" localSheetId="3" hidden="1">{"'Sheet1'!$A$1"}</definedName>
    <definedName name="ewg" hidden="1">{"'Sheet1'!$A$1"}</definedName>
    <definedName name="ewp">[159]TAB!$K$59</definedName>
    <definedName name="ex" localSheetId="3">'[133]DU&amp;B'!#REF!</definedName>
    <definedName name="ex">'[133]DU&amp;B'!#REF!</definedName>
    <definedName name="exc">'[171]An. Alat'!$A$237:$J$237</definedName>
    <definedName name="exca" localSheetId="3">#REF!</definedName>
    <definedName name="exca">#REF!</definedName>
    <definedName name="exca2" localSheetId="3">#REF!</definedName>
    <definedName name="exca2">#REF!</definedName>
    <definedName name="excamore" localSheetId="3">#REF!</definedName>
    <definedName name="excamore">#REF!</definedName>
    <definedName name="EXCAVATOR">[4]Peralatan!$A$120:$J$177</definedName>
    <definedName name="excawater" localSheetId="3">#REF!</definedName>
    <definedName name="excawater">#REF!</definedName>
    <definedName name="Excel_BuiltIn_Print_Titles">'[183]Upah Bahan'!$A$7:$IV$8</definedName>
    <definedName name="exrate" localSheetId="3">#REF!</definedName>
    <definedName name="exrate">#REF!</definedName>
    <definedName name="exspansion" localSheetId="3">[7]Ans!#REF!</definedName>
    <definedName name="exspansion">[7]Ans!#REF!</definedName>
    <definedName name="exspansionjoint" localSheetId="3">[7]Ans!#REF!</definedName>
    <definedName name="exspansionjoint">[7]Ans!#REF!</definedName>
    <definedName name="EXT" localSheetId="8" hidden="1">#REF!</definedName>
    <definedName name="EXT" localSheetId="3" hidden="1">#REF!</definedName>
    <definedName name="EXT" hidden="1">#REF!</definedName>
    <definedName name="Extra_Pay" localSheetId="3">#REF!</definedName>
    <definedName name="Extra_Pay">#REF!</definedName>
    <definedName name="_xlnm.Extract" localSheetId="3">#REF!</definedName>
    <definedName name="_xlnm.Extract">#REF!</definedName>
    <definedName name="F" localSheetId="3">#REF!</definedName>
    <definedName name="F">#REF!</definedName>
    <definedName name="F." localSheetId="3">#REF!</definedName>
    <definedName name="F.">#REF!</definedName>
    <definedName name="F.1" localSheetId="3">[90]Harga!#REF!</definedName>
    <definedName name="F.1">[90]Harga!#REF!</definedName>
    <definedName name="F.16">[89]Harga!$N$110</definedName>
    <definedName name="F.19" localSheetId="3">[90]Harga!#REF!</definedName>
    <definedName name="F.19">[90]Harga!#REF!</definedName>
    <definedName name="F.1a" localSheetId="3">#REF!</definedName>
    <definedName name="F.1a">#REF!</definedName>
    <definedName name="f.1b" localSheetId="3">#REF!</definedName>
    <definedName name="f.1b">#REF!</definedName>
    <definedName name="F.1c" localSheetId="3">#REF!</definedName>
    <definedName name="F.1c">#REF!</definedName>
    <definedName name="F.1d" localSheetId="3">#REF!</definedName>
    <definedName name="F.1d">#REF!</definedName>
    <definedName name="F.20" localSheetId="3">[90]Harga!#REF!</definedName>
    <definedName name="F.20">[90]Harga!#REF!</definedName>
    <definedName name="F.21" localSheetId="3">#REF!</definedName>
    <definedName name="F.21">#REF!</definedName>
    <definedName name="F.22" localSheetId="3">#REF!</definedName>
    <definedName name="F.22">#REF!</definedName>
    <definedName name="F.23" localSheetId="3">[90]Harga!#REF!</definedName>
    <definedName name="F.23">[90]Harga!#REF!</definedName>
    <definedName name="F.26" localSheetId="3">#REF!</definedName>
    <definedName name="F.26">#REF!</definedName>
    <definedName name="F.27" localSheetId="3">[90]Harga!#REF!</definedName>
    <definedName name="F.27">[90]Harga!#REF!</definedName>
    <definedName name="F.27a" localSheetId="3">[37]ANALISA!#REF!</definedName>
    <definedName name="F.27a">[37]ANALISA!#REF!</definedName>
    <definedName name="F.28" localSheetId="3">[90]Harga!#REF!</definedName>
    <definedName name="F.28">[90]Harga!#REF!</definedName>
    <definedName name="F.33" localSheetId="3">[90]Harga!#REF!</definedName>
    <definedName name="F.33">[90]Harga!#REF!</definedName>
    <definedName name="F.33a" localSheetId="3">#REF!</definedName>
    <definedName name="F.33a">#REF!</definedName>
    <definedName name="F.33b" localSheetId="3">#REF!</definedName>
    <definedName name="F.33b">#REF!</definedName>
    <definedName name="F.33c" localSheetId="3">#REF!</definedName>
    <definedName name="F.33c">#REF!</definedName>
    <definedName name="F.34" localSheetId="3">#REF!</definedName>
    <definedName name="F.34">#REF!</definedName>
    <definedName name="F.35" localSheetId="3">[90]Harga!#REF!</definedName>
    <definedName name="F.35">[90]Harga!#REF!</definedName>
    <definedName name="F.36" localSheetId="3">#REF!</definedName>
    <definedName name="F.36">#REF!</definedName>
    <definedName name="F.36a" localSheetId="3">[90]Harga!#REF!</definedName>
    <definedName name="F.36a">[90]Harga!#REF!</definedName>
    <definedName name="F.36b" localSheetId="3">[90]Harga!#REF!</definedName>
    <definedName name="F.36b">[90]Harga!#REF!</definedName>
    <definedName name="F.37" localSheetId="3">[37]ANALISA!#REF!</definedName>
    <definedName name="F.37">[37]ANALISA!#REF!</definedName>
    <definedName name="F.37a">[89]Harga!$N$147</definedName>
    <definedName name="F.37b">[89]Harga!$N$159</definedName>
    <definedName name="F.37c">[89]Harga!$N$171</definedName>
    <definedName name="F.37d">[89]Harga!$N$183</definedName>
    <definedName name="F.38" localSheetId="3">[90]Harga!#REF!</definedName>
    <definedName name="F.38">[90]Harga!#REF!</definedName>
    <definedName name="F.60" localSheetId="3">[90]Harga!#REF!</definedName>
    <definedName name="F.60">[90]Harga!#REF!</definedName>
    <definedName name="F.63">[89]Harga!$N$195</definedName>
    <definedName name="F.8" localSheetId="3">[90]Harga!#REF!</definedName>
    <definedName name="F.8">[90]Harga!#REF!</definedName>
    <definedName name="F_21">[91]Analisa!$L$55</definedName>
    <definedName name="F_22">[91]Analisa!$L$68</definedName>
    <definedName name="F_34A">[91]Analisa!$L$111</definedName>
    <definedName name="F_60">[91]Analisa!$L$123</definedName>
    <definedName name="fa" localSheetId="3">[184]BASIC!#REF!</definedName>
    <definedName name="fa">[184]BASIC!#REF!</definedName>
    <definedName name="facocon" localSheetId="3">#REF!</definedName>
    <definedName name="facocon">#REF!</definedName>
    <definedName name="facon" localSheetId="3">#REF!</definedName>
    <definedName name="facon">#REF!</definedName>
    <definedName name="fadf">'[173]SAT-DAS'!$J$20</definedName>
    <definedName name="faf">'[173]SAT-DAS'!$J$14</definedName>
    <definedName name="fall" localSheetId="3" hidden="1">#REF!</definedName>
    <definedName name="fall" hidden="1">#REF!</definedName>
    <definedName name="fatiya" localSheetId="3" hidden="1">{#N/A,#N/A,FALSE,"REK";#N/A,#N/A,FALSE,"rab"}</definedName>
    <definedName name="fatiya" hidden="1">{#N/A,#N/A,FALSE,"REK";#N/A,#N/A,FALSE,"rab"}</definedName>
    <definedName name="fbt" localSheetId="3">#REF!</definedName>
    <definedName name="fbt">#REF!</definedName>
    <definedName name="FC" localSheetId="3">#REF!</definedName>
    <definedName name="FC">#REF!</definedName>
    <definedName name="FCode" localSheetId="8" hidden="1">#REF!</definedName>
    <definedName name="FCode" localSheetId="3" hidden="1">#REF!</definedName>
    <definedName name="FCode" hidden="1">#REF!</definedName>
    <definedName name="FD" localSheetId="3">#REF!</definedName>
    <definedName name="FD">#REF!</definedName>
    <definedName name="FD_A" localSheetId="3">#REF!</definedName>
    <definedName name="FD_A">#REF!</definedName>
    <definedName name="FD_B" localSheetId="3">#REF!</definedName>
    <definedName name="FD_B">#REF!</definedName>
    <definedName name="FD_C" localSheetId="3">#REF!</definedName>
    <definedName name="FD_C">#REF!</definedName>
    <definedName name="FDrive" localSheetId="3">'[146]Daftar Harga'!#REF!</definedName>
    <definedName name="FDrive">'[146]Daftar Harga'!#REF!</definedName>
    <definedName name="FDS" localSheetId="3" hidden="1">{#N/A,#N/A,FALSE,"REK";#N/A,#N/A,FALSE,"rab"}</definedName>
    <definedName name="FDS" hidden="1">{#N/A,#N/A,FALSE,"REK";#N/A,#N/A,FALSE,"rab"}</definedName>
    <definedName name="FE" localSheetId="3">#REF!</definedName>
    <definedName name="FE">#REF!</definedName>
    <definedName name="fendercell" localSheetId="3">'[98]harga lama'!#REF!</definedName>
    <definedName name="fendercell">'[98]harga lama'!#REF!</definedName>
    <definedName name="fenderv" localSheetId="3">'[98]harga lama'!#REF!</definedName>
    <definedName name="fenderv">'[98]harga lama'!#REF!</definedName>
    <definedName name="fer" localSheetId="3">'[171]An. Alat'!#REF!</definedName>
    <definedName name="fer">'[171]An. Alat'!#REF!</definedName>
    <definedName name="ferro" localSheetId="3">#REF!</definedName>
    <definedName name="ferro">#REF!</definedName>
    <definedName name="ffffffff">[94]BoQ!$A$13:$H$20</definedName>
    <definedName name="fgfhfhnfhfhf" localSheetId="3">#REF!</definedName>
    <definedName name="fgfhfhnfhfhf">#REF!</definedName>
    <definedName name="FGH">[185]Sheet1!$K$28</definedName>
    <definedName name="FGHDSFGHSFD" hidden="1">[24]TJ1Q47!$N$7:$N$31</definedName>
    <definedName name="FGHFDGH" hidden="1">[24]TJ1Q47!$H$7:$H$31</definedName>
    <definedName name="FGHFHGJFG" hidden="1">[24]TJ1Q47!$G$7:$G$31</definedName>
    <definedName name="fghhh" localSheetId="8" hidden="1">{"'Sheet1'!$A$1"}</definedName>
    <definedName name="fghhh" localSheetId="3" hidden="1">{"'Sheet1'!$A$1"}</definedName>
    <definedName name="fghhh" hidden="1">{"'Sheet1'!$A$1"}</definedName>
    <definedName name="fgjf" localSheetId="8" hidden="1">{"'Sheet1'!$A$1"}</definedName>
    <definedName name="fgjf" localSheetId="3" hidden="1">{"'Sheet1'!$A$1"}</definedName>
    <definedName name="fgjf" hidden="1">{"'Sheet1'!$A$1"}</definedName>
    <definedName name="fgjfj" localSheetId="8" hidden="1">{"'Sheet1'!$A$1"}</definedName>
    <definedName name="fgjfj" localSheetId="3" hidden="1">{"'Sheet1'!$A$1"}</definedName>
    <definedName name="fgjfj" hidden="1">{"'Sheet1'!$A$1"}</definedName>
    <definedName name="fhg" localSheetId="8" hidden="1">{#N/A,#N/A,FALSE,"REK";#N/A,#N/A,FALSE,"Bq-ARS"}</definedName>
    <definedName name="fhg" localSheetId="3" hidden="1">{#N/A,#N/A,FALSE,"REK";#N/A,#N/A,FALSE,"Bq-ARS"}</definedName>
    <definedName name="fhg" hidden="1">{#N/A,#N/A,FALSE,"REK";#N/A,#N/A,FALSE,"Bq-ARS"}</definedName>
    <definedName name="fhhh" localSheetId="8" hidden="1">{"'Sheet1'!$A$1"}</definedName>
    <definedName name="fhhh" localSheetId="3" hidden="1">{"'Sheet1'!$A$1"}</definedName>
    <definedName name="fhhh" hidden="1">{"'Sheet1'!$A$1"}</definedName>
    <definedName name="Fibermesh" localSheetId="3">'[98]harga lama'!#REF!</definedName>
    <definedName name="Fibermesh">'[98]harga lama'!#REF!</definedName>
    <definedName name="fibre" localSheetId="3">#REF!</definedName>
    <definedName name="fibre">#REF!</definedName>
    <definedName name="filler">[100]Harsat!$E$62</definedName>
    <definedName name="fillerlatasir" localSheetId="3">#REF!</definedName>
    <definedName name="fillerlatasir">#REF!</definedName>
    <definedName name="FILLL" hidden="1">#REF!</definedName>
    <definedName name="filtercloth" localSheetId="3">'[98]harga lama'!#REF!</definedName>
    <definedName name="filtercloth">'[98]harga lama'!#REF!</definedName>
    <definedName name="filud">'[162]Harga Bahan'!$H$136</definedName>
    <definedName name="final" localSheetId="3">'[133]DU&amp;B'!#REF!</definedName>
    <definedName name="final">'[133]DU&amp;B'!#REF!</definedName>
    <definedName name="FinalDrive" localSheetId="3">#REF!</definedName>
    <definedName name="FinalDrive">#REF!</definedName>
    <definedName name="FINISER">'[101]DAFTAR ALAT'!$H$14</definedName>
    <definedName name="FINISHER" localSheetId="3">[4]Peralatan!#REF!</definedName>
    <definedName name="FINISHER">[4]Peralatan!#REF!</definedName>
    <definedName name="fiol">'[162]Harga Bahan'!$H$134</definedName>
    <definedName name="fisol">'[139]Harga Bahan'!$H$91</definedName>
    <definedName name="fixtures">[129]data!$K$28:$P$53</definedName>
    <definedName name="fjkk" localSheetId="8" hidden="1">{"'Sheet1'!$A$1"}</definedName>
    <definedName name="fjkk" localSheetId="3" hidden="1">{"'Sheet1'!$A$1"}</definedName>
    <definedName name="fjkk" hidden="1">{"'Sheet1'!$A$1"}</definedName>
    <definedName name="fjr" localSheetId="8" hidden="1">{"'Sheet1'!$A$1"}</definedName>
    <definedName name="fjr" localSheetId="3" hidden="1">{"'Sheet1'!$A$1"}</definedName>
    <definedName name="fjr" hidden="1">{"'Sheet1'!$A$1"}</definedName>
    <definedName name="fjt" localSheetId="8" hidden="1">{"'Sheet1'!$A$1"}</definedName>
    <definedName name="fjt" localSheetId="3" hidden="1">{"'Sheet1'!$A$1"}</definedName>
    <definedName name="fjt" hidden="1">{"'Sheet1'!$A$1"}</definedName>
    <definedName name="fk">[186]AHSP!$P$22</definedName>
    <definedName name="fkieifi" hidden="1">[187]H.Satuan!$C$106:$P$132</definedName>
    <definedName name="flat" localSheetId="3">#REF!</definedName>
    <definedName name="flat">#REF!</definedName>
    <definedName name="FLATBEDTRUCK" localSheetId="3">[4]Peralatan!#REF!</definedName>
    <definedName name="FLATBEDTRUCK">[4]Peralatan!#REF!</definedName>
    <definedName name="FLENS_PVC4">[188]BAHAN!$L$33</definedName>
    <definedName name="flens4" localSheetId="3">[37]BAHAN!#REF!</definedName>
    <definedName name="flens4">[37]BAHAN!#REF!</definedName>
    <definedName name="Floor_Drain">[92]upah!$G$25</definedName>
    <definedName name="fmixer" localSheetId="3">#REF!</definedName>
    <definedName name="fmixer">#REF!</definedName>
    <definedName name="FOOT" localSheetId="3">#REF!</definedName>
    <definedName name="FOOT">#REF!</definedName>
    <definedName name="FOOTER" localSheetId="3">#REF!</definedName>
    <definedName name="FOOTER">#REF!</definedName>
    <definedName name="FORM101" localSheetId="3">#REF!</definedName>
    <definedName name="FORM101">#REF!</definedName>
    <definedName name="FORM1021" localSheetId="3">#REF!</definedName>
    <definedName name="FORM1021">#REF!</definedName>
    <definedName name="FORM1022" localSheetId="3">#REF!</definedName>
    <definedName name="FORM1022">#REF!</definedName>
    <definedName name="FORM1031" localSheetId="3">#REF!</definedName>
    <definedName name="FORM1031">#REF!</definedName>
    <definedName name="FORM1032" localSheetId="3">#REF!</definedName>
    <definedName name="FORM1032">#REF!</definedName>
    <definedName name="FORM1041" localSheetId="3">#REF!</definedName>
    <definedName name="FORM1041">#REF!</definedName>
    <definedName name="FORM1042" localSheetId="3">#REF!</definedName>
    <definedName name="FORM1042">#REF!</definedName>
    <definedName name="FORM21" localSheetId="3">#REF!</definedName>
    <definedName name="FORM21">#REF!</definedName>
    <definedName name="FORM22E" localSheetId="3">[83]DAMIJA!#REF!</definedName>
    <definedName name="FORM22E">[83]DAMIJA!#REF!</definedName>
    <definedName name="FORM22L" localSheetId="3">#REF!</definedName>
    <definedName name="FORM22L">#REF!</definedName>
    <definedName name="FORM231" localSheetId="3">[83]DAMIJA!#REF!</definedName>
    <definedName name="FORM231">[83]DAMIJA!#REF!</definedName>
    <definedName name="FORM232" localSheetId="3">[83]DAMIJA!#REF!</definedName>
    <definedName name="FORM232">[83]DAMIJA!#REF!</definedName>
    <definedName name="FORM233" localSheetId="3">[83]DAMIJA!#REF!</definedName>
    <definedName name="FORM233">[83]DAMIJA!#REF!</definedName>
    <definedName name="Form234" localSheetId="3">#REF!</definedName>
    <definedName name="Form234">#REF!</definedName>
    <definedName name="Form235">'[189]NP Div. 2'!$L$841:$V$901</definedName>
    <definedName name="Form236">'[189]NP Div. 2'!$L$961:$V$1021</definedName>
    <definedName name="FORM241" localSheetId="3">[83]DAMIJA!#REF!</definedName>
    <definedName name="FORM241">[83]DAMIJA!#REF!</definedName>
    <definedName name="FORM242" localSheetId="3">[83]DAMIJA!#REF!</definedName>
    <definedName name="FORM242">[83]DAMIJA!#REF!</definedName>
    <definedName name="FORM243" localSheetId="3">[83]DAMIJA!#REF!</definedName>
    <definedName name="FORM243">[83]DAMIJA!#REF!</definedName>
    <definedName name="FORM311" localSheetId="3">#REF!</definedName>
    <definedName name="FORM311">#REF!</definedName>
    <definedName name="FORM312" localSheetId="3">[152]DIV3!#REF!</definedName>
    <definedName name="FORM312">[152]DIV3!#REF!</definedName>
    <definedName name="FORM313" localSheetId="3">[152]DIV3!#REF!</definedName>
    <definedName name="FORM313">[152]DIV3!#REF!</definedName>
    <definedName name="FORM314" localSheetId="3">[152]DIV3!#REF!</definedName>
    <definedName name="FORM314">[152]DIV3!#REF!</definedName>
    <definedName name="FORM315" localSheetId="3">[152]DIV3!#REF!</definedName>
    <definedName name="FORM315">[152]DIV3!#REF!</definedName>
    <definedName name="FORM316" localSheetId="3">[152]DIV3!#REF!</definedName>
    <definedName name="FORM316">[152]DIV3!#REF!</definedName>
    <definedName name="form318" localSheetId="3">'[190]DIV.3 OK'!#REF!</definedName>
    <definedName name="form318">'[190]DIV.3 OK'!#REF!</definedName>
    <definedName name="FORM319" localSheetId="3">#REF!</definedName>
    <definedName name="FORM319">#REF!</definedName>
    <definedName name="FORM321" localSheetId="3">#REF!</definedName>
    <definedName name="FORM321">#REF!</definedName>
    <definedName name="FORM322" localSheetId="3">#REF!</definedName>
    <definedName name="FORM322">#REF!</definedName>
    <definedName name="FORM323" localSheetId="3">#REF!</definedName>
    <definedName name="FORM323">#REF!</definedName>
    <definedName name="FORM323L" localSheetId="3">#REF!</definedName>
    <definedName name="FORM323L">#REF!</definedName>
    <definedName name="FORM324" localSheetId="3">#REF!</definedName>
    <definedName name="FORM324">#REF!</definedName>
    <definedName name="FORM33" localSheetId="3">#REF!</definedName>
    <definedName name="FORM33">#REF!</definedName>
    <definedName name="FORM331" localSheetId="3">#REF!</definedName>
    <definedName name="FORM331">#REF!</definedName>
    <definedName name="FORM346" localSheetId="3">#REF!</definedName>
    <definedName name="FORM346">#REF!</definedName>
    <definedName name="FORM423" localSheetId="3">[191]DIV4!#REF!</definedName>
    <definedName name="FORM423">[191]DIV4!#REF!</definedName>
    <definedName name="FORM424" localSheetId="3">[191]DIV4!#REF!</definedName>
    <definedName name="FORM424">[191]DIV4!#REF!</definedName>
    <definedName name="FORM425" localSheetId="3">[191]DIV4!#REF!</definedName>
    <definedName name="FORM425">[191]DIV4!#REF!</definedName>
    <definedName name="FORM426" localSheetId="3">[191]DIV4!#REF!</definedName>
    <definedName name="FORM426">[191]DIV4!#REF!</definedName>
    <definedName name="FORM427" localSheetId="3">[191]DIV4!#REF!</definedName>
    <definedName name="FORM427">[191]DIV4!#REF!</definedName>
    <definedName name="FORM511" localSheetId="3">#REF!</definedName>
    <definedName name="FORM511">#REF!</definedName>
    <definedName name="FORM512" localSheetId="3">#REF!</definedName>
    <definedName name="FORM512">#REF!</definedName>
    <definedName name="FORM521" localSheetId="3">#REF!</definedName>
    <definedName name="FORM521">#REF!</definedName>
    <definedName name="FORM522" localSheetId="3">#REF!</definedName>
    <definedName name="FORM522">#REF!</definedName>
    <definedName name="FORM541" localSheetId="3">#REF!</definedName>
    <definedName name="FORM541">#REF!</definedName>
    <definedName name="FORM542" localSheetId="3">#REF!</definedName>
    <definedName name="FORM542">#REF!</definedName>
    <definedName name="FORM611" localSheetId="3">#REF!</definedName>
    <definedName name="FORM611">#REF!</definedName>
    <definedName name="FORM612" localSheetId="3">#REF!</definedName>
    <definedName name="FORM612">#REF!</definedName>
    <definedName name="FORM621" localSheetId="3">#REF!</definedName>
    <definedName name="FORM621">#REF!</definedName>
    <definedName name="FORM622" localSheetId="3">#REF!</definedName>
    <definedName name="FORM622">#REF!</definedName>
    <definedName name="FORM623" localSheetId="3">#REF!</definedName>
    <definedName name="FORM623">#REF!</definedName>
    <definedName name="FORM624" localSheetId="3">#REF!</definedName>
    <definedName name="FORM624">#REF!</definedName>
    <definedName name="FORM631" localSheetId="3">#REF!</definedName>
    <definedName name="FORM631">#REF!</definedName>
    <definedName name="FORM632" localSheetId="3">#REF!</definedName>
    <definedName name="FORM632">#REF!</definedName>
    <definedName name="FORM633" localSheetId="3">#REF!</definedName>
    <definedName name="FORM633">#REF!</definedName>
    <definedName name="FORM634" localSheetId="3">#REF!</definedName>
    <definedName name="FORM634">#REF!</definedName>
    <definedName name="FORM635" localSheetId="3">#REF!</definedName>
    <definedName name="FORM635">#REF!</definedName>
    <definedName name="FORM635A" localSheetId="3">#REF!</definedName>
    <definedName name="FORM635A">#REF!</definedName>
    <definedName name="FORM636" localSheetId="3">#REF!</definedName>
    <definedName name="FORM636">#REF!</definedName>
    <definedName name="FORM641L" localSheetId="3">#REF!</definedName>
    <definedName name="FORM641L">#REF!</definedName>
    <definedName name="FORM642" localSheetId="3">#REF!</definedName>
    <definedName name="FORM642">#REF!</definedName>
    <definedName name="FORM65" localSheetId="3">#REF!</definedName>
    <definedName name="FORM65">#REF!</definedName>
    <definedName name="FORM651" localSheetId="3">#REF!</definedName>
    <definedName name="FORM651">#REF!</definedName>
    <definedName name="FORM66" localSheetId="3">#REF!</definedName>
    <definedName name="FORM66">#REF!</definedName>
    <definedName name="FORM661" localSheetId="3">#REF!</definedName>
    <definedName name="FORM661">#REF!</definedName>
    <definedName name="FORM662" localSheetId="3">#REF!</definedName>
    <definedName name="FORM662">#REF!</definedName>
    <definedName name="FORM66PERATA" localSheetId="3">#REF!</definedName>
    <definedName name="FORM66PERATA">#REF!</definedName>
    <definedName name="FORM66PERMUKAAN" localSheetId="3">#REF!</definedName>
    <definedName name="FORM66PERMUKAAN">#REF!</definedName>
    <definedName name="FORM7101" localSheetId="3">[152]DIV7!#REF!</definedName>
    <definedName name="FORM7101">[152]DIV7!#REF!</definedName>
    <definedName name="FORM7102" localSheetId="3">[152]DIV7!#REF!</definedName>
    <definedName name="FORM7102">[152]DIV7!#REF!</definedName>
    <definedName name="FORM7103" localSheetId="3">#REF!</definedName>
    <definedName name="FORM7103">#REF!</definedName>
    <definedName name="FORM711">'[189]NP Div 7.3(2)'!$L$1:$V$61</definedName>
    <definedName name="FORM712" localSheetId="3">[152]DIV7!#REF!</definedName>
    <definedName name="FORM712">[152]DIV7!#REF!</definedName>
    <definedName name="FORM713" localSheetId="3">[152]DIV7!#REF!</definedName>
    <definedName name="FORM713">[152]DIV7!#REF!</definedName>
    <definedName name="FORM713a" localSheetId="3">[192]Beton!#REF!</definedName>
    <definedName name="FORM713a">[192]Beton!#REF!</definedName>
    <definedName name="FORM714">'[189]NP Div 7.3(2)'!$L$180:$V$240</definedName>
    <definedName name="FORM715" localSheetId="3">#REF!</definedName>
    <definedName name="FORM715">#REF!</definedName>
    <definedName name="FORM716" localSheetId="3">#REF!</definedName>
    <definedName name="FORM716">#REF!</definedName>
    <definedName name="FORM717" localSheetId="3">#REF!</definedName>
    <definedName name="FORM717">#REF!</definedName>
    <definedName name="FORM718" localSheetId="3">#REF!</definedName>
    <definedName name="FORM718">#REF!</definedName>
    <definedName name="FORM721">'[189]NP Div 7.3(2)'!$L$1919:$V$1979</definedName>
    <definedName name="FORM731">'[189]NP Div 7.3(2)'!$L$1319:$V$1379</definedName>
    <definedName name="FORM732">'[189]NP Div 7.3(2)'!$L$1439:$V$1499</definedName>
    <definedName name="FORM733">'[189]NP Div 7.3(2)'!$L$1559:$V$1619</definedName>
    <definedName name="FORM734">'[189]NP Div 7.3(2)'!$L$1679:$V$1739</definedName>
    <definedName name="FORM735">'[189]NP Div 7.3(2)'!$L$1799:$V$1859</definedName>
    <definedName name="FORM73PL" localSheetId="3">#REF!</definedName>
    <definedName name="FORM73PL">#REF!</definedName>
    <definedName name="FORM73UL" localSheetId="3">[152]DIV7!#REF!</definedName>
    <definedName name="FORM73UL">[152]DIV7!#REF!</definedName>
    <definedName name="FORM744">'[189]Div. 7.1(6), 7.9'!$L$1200:$V$1260</definedName>
    <definedName name="FORM745">'[189]Div. 7.1(6), 7.9'!$L$1320:$V$1380</definedName>
    <definedName name="FORM751" localSheetId="3">[152]DIV7!#REF!</definedName>
    <definedName name="FORM751">[152]DIV7!#REF!</definedName>
    <definedName name="FORM752" localSheetId="3">[152]DIV7!#REF!</definedName>
    <definedName name="FORM752">[152]DIV7!#REF!</definedName>
    <definedName name="Form761" localSheetId="3">[193]Beton!#REF!</definedName>
    <definedName name="Form761">[193]Beton!#REF!</definedName>
    <definedName name="FORM7610">'[189]Div. 7.1(6), 7.9'!$L$2287:$V$2347</definedName>
    <definedName name="FORM7611" localSheetId="3">[152]DIV7!#REF!</definedName>
    <definedName name="FORM7611">[152]DIV7!#REF!</definedName>
    <definedName name="FORM7612" localSheetId="3">[152]DIV7!#REF!</definedName>
    <definedName name="FORM7612">[152]DIV7!#REF!</definedName>
    <definedName name="FORM7612a">'[189]Div. 7.1(6), 7.9'!$L$2528:$V$2588</definedName>
    <definedName name="FORM7612b">'[189]Div. 7.1(6), 7.9'!$L$4527:$V$4587</definedName>
    <definedName name="FORM7612c">'[189]Div. 7.1(6), 7.9'!$L$4647:$V$4707</definedName>
    <definedName name="FORM7613" localSheetId="3">[152]DIV7!#REF!</definedName>
    <definedName name="FORM7613">[152]DIV7!#REF!</definedName>
    <definedName name="FORM7613a">'[189]Div. 7.1(6), 7.9'!$L$2408:$V$2468</definedName>
    <definedName name="FORM7613b">'[189]Div. 7.1(6), 7.9'!$L$4210:$V$4270</definedName>
    <definedName name="FORM7613c">'[189]Div. 7.1(6), 7.9'!$L$4407:$V$4467</definedName>
    <definedName name="FORM7614" localSheetId="3">[152]DIV7!#REF!</definedName>
    <definedName name="FORM7614">[152]DIV7!#REF!</definedName>
    <definedName name="FORM7614a">'[189]Div. 7.1(6), 7.9'!$L$2768:$V$2828</definedName>
    <definedName name="FORM7614b">'[189]Div. 7.1(6), 7.9'!$L$2888:$V$2948</definedName>
    <definedName name="FORM7614c">'[189]Div. 7.1(6), 7.9'!$L$3008:$V$3068</definedName>
    <definedName name="FORM7614d">'[189]Div. 7.1(6), 7.9'!$L$3128:$V$3188</definedName>
    <definedName name="FORM7614e">'[189]Div. 7.1(6), 7.9'!$L$3248:$V$3308</definedName>
    <definedName name="FORM7615" localSheetId="3">[152]DIV7!#REF!</definedName>
    <definedName name="FORM7615">[152]DIV7!#REF!</definedName>
    <definedName name="FORM7616" localSheetId="3">[152]DIV7!#REF!</definedName>
    <definedName name="FORM7616">[152]DIV7!#REF!</definedName>
    <definedName name="FORM7617" localSheetId="3">[152]DIV7!#REF!</definedName>
    <definedName name="FORM7617">[152]DIV7!#REF!</definedName>
    <definedName name="FORM7618" localSheetId="3">[152]DIV7!#REF!</definedName>
    <definedName name="FORM7618">[152]DIV7!#REF!</definedName>
    <definedName name="FORM7619" localSheetId="3">[152]DIV7!#REF!</definedName>
    <definedName name="FORM7619">[152]DIV7!#REF!</definedName>
    <definedName name="FORM7620" localSheetId="3">[152]DIV7!#REF!</definedName>
    <definedName name="FORM7620">[152]DIV7!#REF!</definedName>
    <definedName name="FORM7621" localSheetId="3">[152]DIV7!#REF!</definedName>
    <definedName name="FORM7621">[152]DIV7!#REF!</definedName>
    <definedName name="FORM7625" localSheetId="3">[152]DIV7!#REF!</definedName>
    <definedName name="FORM7625">[152]DIV7!#REF!</definedName>
    <definedName name="FORM7626" localSheetId="3">[152]DIV7!#REF!</definedName>
    <definedName name="FORM7626">[152]DIV7!#REF!</definedName>
    <definedName name="FORM767" localSheetId="3">[152]DIV7!#REF!</definedName>
    <definedName name="FORM767">[152]DIV7!#REF!</definedName>
    <definedName name="FORM768" localSheetId="3">[152]DIV7!#REF!</definedName>
    <definedName name="FORM768">[152]DIV7!#REF!</definedName>
    <definedName name="FORM769" localSheetId="3">[152]DIV7!#REF!</definedName>
    <definedName name="FORM769">[152]DIV7!#REF!</definedName>
    <definedName name="FORM76X" localSheetId="3">[152]DIV7!#REF!</definedName>
    <definedName name="FORM76X">[152]DIV7!#REF!</definedName>
    <definedName name="FORM771" localSheetId="3">#REF!</definedName>
    <definedName name="FORM771">#REF!</definedName>
    <definedName name="FORM771a">'[189]NP Div 7.3(2)'!$L$359:$V$419</definedName>
    <definedName name="FORM771b">'[189]NP Div 7.3(2)'!$L$479:$V$539</definedName>
    <definedName name="FORM771c">'[189]NP Div 7.3(2)'!$L$599:$V$659</definedName>
    <definedName name="FORM771d">'[189]NP Div 7.3(2)'!$L$719:$V$779</definedName>
    <definedName name="FORM772a">'[189]NP Div 7.3(2)'!$L$839:$V$899</definedName>
    <definedName name="FORM772b">'[189]NP Div 7.3(2)'!$L$959:$V$1019</definedName>
    <definedName name="FORM772c">'[189]NP Div 7.3(2)'!$L$1079:$V$1139</definedName>
    <definedName name="FORM772d">'[189]NP Div 7.3(2)'!$L$1199:$V$1259</definedName>
    <definedName name="FORM775" localSheetId="3">#REF!</definedName>
    <definedName name="FORM775">#REF!</definedName>
    <definedName name="FORM79" localSheetId="3">#REF!</definedName>
    <definedName name="FORM79">#REF!</definedName>
    <definedName name="FORM79L" localSheetId="3">#REF!</definedName>
    <definedName name="FORM79L">#REF!</definedName>
    <definedName name="FORM79manual">'[189]Div. 7.1(6), 7.9'!$L$3608:$V$3668</definedName>
    <definedName name="FORM79mekanis">'[189]Div. 7.1(6), 7.9'!$L$3728:$V$3788</definedName>
    <definedName name="FORM811" localSheetId="3">#REF!</definedName>
    <definedName name="FORM811">#REF!</definedName>
    <definedName name="FORM812" localSheetId="3">#REF!</definedName>
    <definedName name="FORM812">#REF!</definedName>
    <definedName name="FORM813" localSheetId="3">#REF!</definedName>
    <definedName name="FORM813">#REF!</definedName>
    <definedName name="FORM814" localSheetId="3">#REF!</definedName>
    <definedName name="FORM814">#REF!</definedName>
    <definedName name="FORM815" localSheetId="3">#REF!</definedName>
    <definedName name="FORM815">#REF!</definedName>
    <definedName name="FORM817" localSheetId="3">#REF!</definedName>
    <definedName name="FORM817">#REF!</definedName>
    <definedName name="FORM818" localSheetId="3">#REF!</definedName>
    <definedName name="FORM818">#REF!</definedName>
    <definedName name="FORM819" localSheetId="3">#REF!</definedName>
    <definedName name="FORM819">#REF!</definedName>
    <definedName name="FORM82" localSheetId="3">#REF!</definedName>
    <definedName name="FORM82">#REF!</definedName>
    <definedName name="FORM83" localSheetId="3">[191]DIV8!#REF!</definedName>
    <definedName name="FORM83">[191]DIV8!#REF!</definedName>
    <definedName name="FORM841" localSheetId="3">#REF!</definedName>
    <definedName name="FORM841">#REF!</definedName>
    <definedName name="FORM8410" localSheetId="3">#REF!</definedName>
    <definedName name="FORM8410">#REF!</definedName>
    <definedName name="FORM842" localSheetId="3">#REF!</definedName>
    <definedName name="FORM842">#REF!</definedName>
    <definedName name="FORM844" localSheetId="3">#REF!</definedName>
    <definedName name="FORM844">#REF!</definedName>
    <definedName name="FORM845" localSheetId="3">#REF!</definedName>
    <definedName name="FORM845">#REF!</definedName>
    <definedName name="FORM846" localSheetId="3">#REF!</definedName>
    <definedName name="FORM846">#REF!</definedName>
    <definedName name="FORM847" localSheetId="3">#REF!</definedName>
    <definedName name="FORM847">#REF!</definedName>
    <definedName name="FORM910" localSheetId="3">#REF!</definedName>
    <definedName name="FORM910">#REF!</definedName>
    <definedName name="FORM911" localSheetId="3">#REF!</definedName>
    <definedName name="FORM911">#REF!</definedName>
    <definedName name="FORM912" localSheetId="3">#REF!</definedName>
    <definedName name="FORM912">#REF!</definedName>
    <definedName name="FORM913" localSheetId="3">#REF!</definedName>
    <definedName name="FORM913">#REF!</definedName>
    <definedName name="FORM914" localSheetId="3">#REF!</definedName>
    <definedName name="FORM914">#REF!</definedName>
    <definedName name="FORM915" localSheetId="3">#REF!</definedName>
    <definedName name="FORM915">#REF!</definedName>
    <definedName name="FORM916" localSheetId="3">#REF!</definedName>
    <definedName name="FORM916">#REF!</definedName>
    <definedName name="FORM917" localSheetId="3">#REF!</definedName>
    <definedName name="FORM917">#REF!</definedName>
    <definedName name="FORM918" localSheetId="3">#REF!</definedName>
    <definedName name="FORM918">#REF!</definedName>
    <definedName name="FORM919" localSheetId="3">#REF!</definedName>
    <definedName name="FORM919">#REF!</definedName>
    <definedName name="FORM94" localSheetId="3">#REF!</definedName>
    <definedName name="FORM94">#REF!</definedName>
    <definedName name="FORM95" localSheetId="3">#REF!</definedName>
    <definedName name="FORM95">#REF!</definedName>
    <definedName name="FORM96" localSheetId="3">#REF!</definedName>
    <definedName name="FORM96">#REF!</definedName>
    <definedName name="FORM97" localSheetId="3">#REF!</definedName>
    <definedName name="FORM97">#REF!</definedName>
    <definedName name="FORM98" localSheetId="3">#REF!</definedName>
    <definedName name="FORM98">#REF!</definedName>
    <definedName name="FORM99" localSheetId="3">#REF!</definedName>
    <definedName name="FORM99">#REF!</definedName>
    <definedName name="FORMGEOTEKSTIL" localSheetId="3">[152]DIV7!#REF!</definedName>
    <definedName name="FORMGEOTEKSTIL">[152]DIV7!#REF!</definedName>
    <definedName name="formika" localSheetId="3">'[98]harga lama'!#REF!</definedName>
    <definedName name="formika">'[98]harga lama'!#REF!</definedName>
    <definedName name="FORMLatasirK" localSheetId="3">#REF!</definedName>
    <definedName name="FORMLatasirK">#REF!</definedName>
    <definedName name="FORMLatasirKL" localSheetId="3">#REF!</definedName>
    <definedName name="FORMLatasirKL">#REF!</definedName>
    <definedName name="FRAKSIHALUS">'[101]DAFTAR BAHAN'!$G$24</definedName>
    <definedName name="FRAKSIKASAR">'[101]DAFTAR BAHAN'!$G$23</definedName>
    <definedName name="fred" localSheetId="3" hidden="1">{#N/A,#N/A,FALSE,"REK-S-TPL";#N/A,#N/A,FALSE,"REK-TPML";#N/A,#N/A,FALSE,"RAB-TEMPEL"}</definedName>
    <definedName name="fred" hidden="1">{#N/A,#N/A,FALSE,"REK-S-TPL";#N/A,#N/A,FALSE,"REK-TPML";#N/A,#N/A,FALSE,"RAB-TEMPEL"}</definedName>
    <definedName name="FRERW" localSheetId="3">Scheduled_Payment+Extra_Payment</definedName>
    <definedName name="FRERW">Scheduled_Payment+Extra_Payment</definedName>
    <definedName name="From.a" localSheetId="3">'[194]Form A'!#REF!</definedName>
    <definedName name="From.a">'[194]Form A'!#REF!</definedName>
    <definedName name="ftgj" localSheetId="8" hidden="1">{"'Sheet1'!$A$1"}</definedName>
    <definedName name="ftgj" localSheetId="3" hidden="1">{"'Sheet1'!$A$1"}</definedName>
    <definedName name="ftgj" hidden="1">{"'Sheet1'!$A$1"}</definedName>
    <definedName name="ftiyio" localSheetId="8" hidden="1">{"'Sheet1'!$A$1"}</definedName>
    <definedName name="ftiyio" localSheetId="3" hidden="1">{"'Sheet1'!$A$1"}</definedName>
    <definedName name="ftiyio" hidden="1">{"'Sheet1'!$A$1"}</definedName>
    <definedName name="Full_Print" localSheetId="3">#REF!</definedName>
    <definedName name="Full_Print">#REF!</definedName>
    <definedName name="FULVIMIXER" localSheetId="3">[4]Peralatan!#REF!</definedName>
    <definedName name="FULVIMIXER">[4]Peralatan!#REF!</definedName>
    <definedName name="fw" localSheetId="3">#REF!</definedName>
    <definedName name="fw">#REF!</definedName>
    <definedName name="G." localSheetId="3">#REF!</definedName>
    <definedName name="G.">#REF!</definedName>
    <definedName name="G.13">[89]Harga!$N$200</definedName>
    <definedName name="G.14" localSheetId="3">#REF!</definedName>
    <definedName name="G.14">#REF!</definedName>
    <definedName name="G.16">[89]Harga!$N$211</definedName>
    <definedName name="G.19">[89]Harga!$N$216</definedName>
    <definedName name="G.2" localSheetId="3">#REF!</definedName>
    <definedName name="G.2">#REF!</definedName>
    <definedName name="g.2a" localSheetId="3">#REF!</definedName>
    <definedName name="g.2a">#REF!</definedName>
    <definedName name="g.2b" localSheetId="3">#REF!</definedName>
    <definedName name="g.2b">#REF!</definedName>
    <definedName name="g.32a" localSheetId="3">#REF!</definedName>
    <definedName name="g.32a">#REF!</definedName>
    <definedName name="G.32h" localSheetId="3">#REF!</definedName>
    <definedName name="G.32h">#REF!</definedName>
    <definedName name="G.32k" localSheetId="3">[90]Harga!#REF!</definedName>
    <definedName name="G.32k">[90]Harga!#REF!</definedName>
    <definedName name="g.32l" localSheetId="3">#REF!</definedName>
    <definedName name="g.32l">#REF!</definedName>
    <definedName name="G.33b" localSheetId="3">#REF!</definedName>
    <definedName name="G.33b">#REF!</definedName>
    <definedName name="G.33b1" localSheetId="3">#REF!</definedName>
    <definedName name="G.33b1">#REF!</definedName>
    <definedName name="G.33F" localSheetId="3">#REF!</definedName>
    <definedName name="G.33F">#REF!</definedName>
    <definedName name="G.33h">[89]Harga!$N$239</definedName>
    <definedName name="G.33k" localSheetId="3">[90]Harga!#REF!</definedName>
    <definedName name="G.33k">[90]Harga!#REF!</definedName>
    <definedName name="G.33m" localSheetId="3">#REF!</definedName>
    <definedName name="G.33m">#REF!</definedName>
    <definedName name="G.38" localSheetId="3">#REF!</definedName>
    <definedName name="G.38">#REF!</definedName>
    <definedName name="G.41">[89]Harga!$N$489</definedName>
    <definedName name="g.41a" localSheetId="3">#REF!</definedName>
    <definedName name="g.41a">#REF!</definedName>
    <definedName name="g.41b" localSheetId="3">#REF!</definedName>
    <definedName name="g.41b">#REF!</definedName>
    <definedName name="g.41c" localSheetId="3">#REF!</definedName>
    <definedName name="g.41c">#REF!</definedName>
    <definedName name="G.42" localSheetId="3">[90]Harga!#REF!</definedName>
    <definedName name="G.42">[90]Harga!#REF!</definedName>
    <definedName name="G.43">[89]Harga!$N$262</definedName>
    <definedName name="G.43a" localSheetId="3">#REF!</definedName>
    <definedName name="G.43a">#REF!</definedName>
    <definedName name="G.43b" localSheetId="3">#REF!</definedName>
    <definedName name="G.43b">#REF!</definedName>
    <definedName name="G.44" localSheetId="3">#REF!</definedName>
    <definedName name="G.44">#REF!</definedName>
    <definedName name="G.50g" localSheetId="3">[90]Harga!#REF!</definedName>
    <definedName name="G.50g">[90]Harga!#REF!</definedName>
    <definedName name="G.50h" localSheetId="3">#REF!</definedName>
    <definedName name="G.50h">#REF!</definedName>
    <definedName name="G.50i" localSheetId="3">[90]Harga!#REF!</definedName>
    <definedName name="G.50i">[90]Harga!#REF!</definedName>
    <definedName name="G.50j" localSheetId="3">[90]Harga!#REF!</definedName>
    <definedName name="G.50j">[90]Harga!#REF!</definedName>
    <definedName name="G.50k" localSheetId="3">#REF!</definedName>
    <definedName name="G.50k">#REF!</definedName>
    <definedName name="G.50l" localSheetId="3">[90]Harga!#REF!</definedName>
    <definedName name="G.50l">[90]Harga!#REF!</definedName>
    <definedName name="G.50p" localSheetId="3">[90]Harga!#REF!</definedName>
    <definedName name="G.50p">[90]Harga!#REF!</definedName>
    <definedName name="G.50q">[195]Analisa!$A$908:$M$965</definedName>
    <definedName name="G.50r" localSheetId="3">[90]Harga!#REF!</definedName>
    <definedName name="G.50r">[90]Harga!#REF!</definedName>
    <definedName name="G.51" localSheetId="3">#REF!</definedName>
    <definedName name="G.51">#REF!</definedName>
    <definedName name="G.53" localSheetId="3">#REF!</definedName>
    <definedName name="G.53">#REF!</definedName>
    <definedName name="G.55" localSheetId="3">[90]Harga!#REF!</definedName>
    <definedName name="G.55">[90]Harga!#REF!</definedName>
    <definedName name="G.5a" localSheetId="3">[90]Harga!#REF!</definedName>
    <definedName name="G.5a">[90]Harga!#REF!</definedName>
    <definedName name="G.5b" localSheetId="3">[90]Harga!#REF!</definedName>
    <definedName name="G.5b">[90]Harga!#REF!</definedName>
    <definedName name="G.5c" localSheetId="3">[90]Harga!#REF!</definedName>
    <definedName name="G.5c">[90]Harga!#REF!</definedName>
    <definedName name="G.67">[89]Harga!$N$318</definedName>
    <definedName name="G.69a" localSheetId="3">#REF!</definedName>
    <definedName name="G.69a">#REF!</definedName>
    <definedName name="G.69b" localSheetId="3">#REF!</definedName>
    <definedName name="G.69b">#REF!</definedName>
    <definedName name="G.69c" localSheetId="3">#REF!</definedName>
    <definedName name="G.69c">#REF!</definedName>
    <definedName name="g.72c" localSheetId="3">[37]ANALISA!#REF!</definedName>
    <definedName name="g.72c">[37]ANALISA!#REF!</definedName>
    <definedName name="G.77a" localSheetId="3">[90]Harga!#REF!</definedName>
    <definedName name="G.77a">[90]Harga!#REF!</definedName>
    <definedName name="G.77b" localSheetId="3">[90]Harga!#REF!</definedName>
    <definedName name="G.77b">[90]Harga!#REF!</definedName>
    <definedName name="G.89" localSheetId="3">[90]Harga!#REF!</definedName>
    <definedName name="G.89">[90]Harga!#REF!</definedName>
    <definedName name="G.90" localSheetId="3">[90]Harga!#REF!</definedName>
    <definedName name="G.90">[90]Harga!#REF!</definedName>
    <definedName name="G.Batuan">[128]Analisa!$A$195:$G$252</definedName>
    <definedName name="G.Biasa">[128]Analisa!$A$138:$G$194</definedName>
    <definedName name="G_14" localSheetId="3">[37]ANALISA!#REF!</definedName>
    <definedName name="G_14">[37]ANALISA!#REF!</definedName>
    <definedName name="G_50H">'[196]Analisa BOW'!$N$172</definedName>
    <definedName name="G_67" localSheetId="3">[37]ANALISA!#REF!</definedName>
    <definedName name="G_67">[37]ANALISA!#REF!</definedName>
    <definedName name="g_72c" localSheetId="3">[37]ANALISA!#REF!</definedName>
    <definedName name="g_72c">[37]ANALISA!#REF!</definedName>
    <definedName name="g_72d" localSheetId="3">[37]ANALISA!#REF!</definedName>
    <definedName name="g_72d">[37]ANALISA!#REF!</definedName>
    <definedName name="g50hi">[69]analisa!$J$212</definedName>
    <definedName name="g50hii">[69]analisa!$J$229</definedName>
    <definedName name="G50i" localSheetId="3">#REF!</definedName>
    <definedName name="G50i">#REF!</definedName>
    <definedName name="g50li">[69]analisa!$J$246</definedName>
    <definedName name="g50lii">[69]analisa!$J$263</definedName>
    <definedName name="g50qi">[69]analisa!$J$280</definedName>
    <definedName name="g50qii">[69]analisa!$J$297</definedName>
    <definedName name="gab" localSheetId="3">[37]ANALISA!#REF!</definedName>
    <definedName name="gab">[37]ANALISA!#REF!</definedName>
    <definedName name="gad">'[197]SAT-DAS'!$J$59</definedName>
    <definedName name="gal">'[34]U&amp;Bh'!$G$19</definedName>
    <definedName name="GAL.KERAS" localSheetId="3">#REF!</definedName>
    <definedName name="GAL.KERAS">#REF!</definedName>
    <definedName name="GAL.NORMAL" localSheetId="3">#REF!</definedName>
    <definedName name="GAL.NORMAL">#REF!</definedName>
    <definedName name="GAL.TANAH" localSheetId="3">#REF!</definedName>
    <definedName name="GAL.TANAH">#REF!</definedName>
    <definedName name="galian">[198]Analisa!$A$139:$G$192</definedName>
    <definedName name="Galian.utk.drainase">[128]Analisa!$A$139:$G$193</definedName>
    <definedName name="Galian_biasa">'[96]Analisa Jalan'!$J$45</definedName>
    <definedName name="Galian_drainase">'[96]Analisa Drainase'!$J$45</definedName>
    <definedName name="Galian_selasar" localSheetId="3">#REF!</definedName>
    <definedName name="Galian_selasar">#REF!</definedName>
    <definedName name="Galian_Tanah_Biasa_Sedalam_1m">'[126]Contoh Analisa'!$G$32</definedName>
    <definedName name="Galian_Tanah_Biasa_Sedalam_2m">'[126]Contoh Analisa'!$G$38</definedName>
    <definedName name="Galian_Tanah_Biasa_Sedalam_3m">'[126]Contoh Analisa'!$G$45</definedName>
    <definedName name="galianberbatu">[199]Analisa!$I$71</definedName>
    <definedName name="galiandibuang" localSheetId="3">[7]Ans!#REF!</definedName>
    <definedName name="galiandibuang">[7]Ans!#REF!</definedName>
    <definedName name="galianpasir" localSheetId="3">[133]Analisa!#REF!</definedName>
    <definedName name="galianpasir">[133]Analisa!#REF!</definedName>
    <definedName name="galiantanahbatu" localSheetId="3">[7]Ans!#REF!</definedName>
    <definedName name="galiantanahbatu">[7]Ans!#REF!</definedName>
    <definedName name="galiantanahberbatu" localSheetId="3">[7]Ans!#REF!</definedName>
    <definedName name="galiantanahberbatu">[7]Ans!#REF!</definedName>
    <definedName name="galiantanahbiasa" localSheetId="3">[7]Ans!#REF!</definedName>
    <definedName name="galiantanahbiasa">[7]Ans!#REF!</definedName>
    <definedName name="galtanahkons">[200]analisa!$I$582</definedName>
    <definedName name="galvanispipa" localSheetId="3">[7]DH!#REF!</definedName>
    <definedName name="galvanispipa">[7]DH!#REF!</definedName>
    <definedName name="ganttTypes">[201]Legend!$B$3:$B$4</definedName>
    <definedName name="gdnh" localSheetId="8" hidden="1">{#N/A,#N/A,FALSE,"REK";#N/A,#N/A,FALSE,"rab"}</definedName>
    <definedName name="gdnh" localSheetId="3" hidden="1">{#N/A,#N/A,FALSE,"REK";#N/A,#N/A,FALSE,"rab"}</definedName>
    <definedName name="gdnh" hidden="1">{#N/A,#N/A,FALSE,"REK";#N/A,#N/A,FALSE,"rab"}</definedName>
    <definedName name="gebalan" localSheetId="3">#REF!</definedName>
    <definedName name="gebalan">#REF!</definedName>
    <definedName name="gem">[186]AHSP!$V$179</definedName>
    <definedName name="Gemuk">[122]Hargabahan!$G$54</definedName>
    <definedName name="GENSET" localSheetId="3">[4]Peralatan!#REF!</definedName>
    <definedName name="GENSET">[4]Peralatan!#REF!</definedName>
    <definedName name="Genteng_Metal">[92]upah!$G$26</definedName>
    <definedName name="geo" localSheetId="3">'[133]DU&amp;B'!#REF!</definedName>
    <definedName name="geo">'[133]DU&amp;B'!#REF!</definedName>
    <definedName name="geol" localSheetId="3">'[133]DU&amp;B'!#REF!</definedName>
    <definedName name="geol">'[133]DU&amp;B'!#REF!</definedName>
    <definedName name="geolh" localSheetId="3">'[133]DU&amp;B'!#REF!</definedName>
    <definedName name="geolh">'[133]DU&amp;B'!#REF!</definedName>
    <definedName name="Geotex">[192]Beton!$L$2153:$V$2213</definedName>
    <definedName name="geotextile" localSheetId="3">[133]Analisa!#REF!</definedName>
    <definedName name="geotextile">[133]Analisa!#REF!</definedName>
    <definedName name="geou" localSheetId="3">'[133]DU&amp;B'!#REF!</definedName>
    <definedName name="geou">'[133]DU&amp;B'!#REF!</definedName>
    <definedName name="GES" localSheetId="3">#REF!</definedName>
    <definedName name="GES">#REF!</definedName>
    <definedName name="GET_B" localSheetId="3">#REF!</definedName>
    <definedName name="GET_B">#REF!</definedName>
    <definedName name="GETB" localSheetId="3">#REF!</definedName>
    <definedName name="GETB">#REF!</definedName>
    <definedName name="gethh" localSheetId="8" hidden="1">{"'Sheet1'!$A$1"}</definedName>
    <definedName name="gethh" localSheetId="3" hidden="1">{"'Sheet1'!$A$1"}</definedName>
    <definedName name="gethh" hidden="1">{"'Sheet1'!$A$1"}</definedName>
    <definedName name="gevel" localSheetId="3">#REF!</definedName>
    <definedName name="gevel">#REF!</definedName>
    <definedName name="gf" hidden="1">[202]H.Satuan!$CF$82</definedName>
    <definedName name="gfbhyr" localSheetId="8" hidden="1">{"'Sheet1'!$A$1"}</definedName>
    <definedName name="gfbhyr" localSheetId="3" hidden="1">{"'Sheet1'!$A$1"}</definedName>
    <definedName name="gfbhyr" hidden="1">{"'Sheet1'!$A$1"}</definedName>
    <definedName name="GFF" hidden="1">[203]SEX!$P$7:$P$7</definedName>
    <definedName name="gfhh" localSheetId="8" hidden="1">{"'Sheet1'!$A$1"}</definedName>
    <definedName name="gfhh" localSheetId="3" hidden="1">{"'Sheet1'!$A$1"}</definedName>
    <definedName name="gfhh" hidden="1">{"'Sheet1'!$A$1"}</definedName>
    <definedName name="gfj" localSheetId="8" hidden="1">{"'Sheet1'!$A$1"}</definedName>
    <definedName name="gfj" localSheetId="3" hidden="1">{"'Sheet1'!$A$1"}</definedName>
    <definedName name="gfj" hidden="1">{"'Sheet1'!$A$1"}</definedName>
    <definedName name="gfjr" localSheetId="8" hidden="1">{"'Sheet1'!$A$1"}</definedName>
    <definedName name="gfjr" localSheetId="3" hidden="1">{"'Sheet1'!$A$1"}</definedName>
    <definedName name="gfjr" hidden="1">{"'Sheet1'!$A$1"}</definedName>
    <definedName name="gfthhh" localSheetId="8" hidden="1">{"'Sheet1'!$A$1"}</definedName>
    <definedName name="gfthhh" localSheetId="3" hidden="1">{"'Sheet1'!$A$1"}</definedName>
    <definedName name="gfthhh" hidden="1">{"'Sheet1'!$A$1"}</definedName>
    <definedName name="gg" localSheetId="3" hidden="1">#REF!</definedName>
    <definedName name="gg" hidden="1">#REF!</definedName>
    <definedName name="GGG" localSheetId="3">'[204]REF.ONLY'!$C$11:$E$265</definedName>
    <definedName name="ggg" hidden="1">#REF!</definedName>
    <definedName name="gh">'[205]Bill of Qty MEP'!$AG$285</definedName>
    <definedName name="ghft" hidden="1">[203]RAB!$P$210:$Y$214</definedName>
    <definedName name="ghgfjhh">[206]Cover!$A$1</definedName>
    <definedName name="ghgh">'[173]SAT-DAS'!$J$65</definedName>
    <definedName name="ghghh">'[173]SAT-DAS'!$J$38</definedName>
    <definedName name="ghjj" localSheetId="8" hidden="1">{"'Sheet1'!$A$1"}</definedName>
    <definedName name="ghjj" localSheetId="3" hidden="1">{"'Sheet1'!$A$1"}</definedName>
    <definedName name="ghjj" hidden="1">{"'Sheet1'!$A$1"}</definedName>
    <definedName name="ghkm" localSheetId="8" hidden="1">{"'Sheet1'!$A$1"}</definedName>
    <definedName name="ghkm" localSheetId="3" hidden="1">{"'Sheet1'!$A$1"}</definedName>
    <definedName name="ghkm" hidden="1">{"'Sheet1'!$A$1"}</definedName>
    <definedName name="GilasBergetar1ton">[155]UPAH!$O$94</definedName>
    <definedName name="gipsum">[207]BAHAN!$L$35</definedName>
    <definedName name="Gipsum_Klasibord_9_mm">'[170]HARGA BAHAN'!$F$37</definedName>
    <definedName name="gj" localSheetId="8" hidden="1">{"'Sheet1'!$A$1"}</definedName>
    <definedName name="gj" localSheetId="3" hidden="1">{"'Sheet1'!$A$1"}</definedName>
    <definedName name="gj" hidden="1">{"'Sheet1'!$A$1"}</definedName>
    <definedName name="gjggg" localSheetId="8" hidden="1">{"'Sheet1'!$A$1"}</definedName>
    <definedName name="gjggg" localSheetId="3" hidden="1">{"'Sheet1'!$A$1"}</definedName>
    <definedName name="gjggg" hidden="1">{"'Sheet1'!$A$1"}</definedName>
    <definedName name="gjgj" localSheetId="8" hidden="1">{"'Sheet1'!$A$1"}</definedName>
    <definedName name="gjgj" localSheetId="3" hidden="1">{"'Sheet1'!$A$1"}</definedName>
    <definedName name="gjgj" hidden="1">{"'Sheet1'!$A$1"}</definedName>
    <definedName name="gktot" localSheetId="3">#REF!</definedName>
    <definedName name="gktot">#REF!</definedName>
    <definedName name="glass_bed">'[107]Daf-Harga'!$H$91</definedName>
    <definedName name="GLASSBEAD">'[101]DAFTAR BAHAN'!$G$38</definedName>
    <definedName name="GLASSBID" localSheetId="3">#REF!</definedName>
    <definedName name="GLASSBID">#REF!</definedName>
    <definedName name="GLN_H_" localSheetId="3">#REF!</definedName>
    <definedName name="GLN_H_">#REF!</definedName>
    <definedName name="GLNH" localSheetId="3">#REF!</definedName>
    <definedName name="GLNH">#REF!</definedName>
    <definedName name="GLT" localSheetId="3">#REF!</definedName>
    <definedName name="GLT">#REF!</definedName>
    <definedName name="GM">[105]Bahan!$D$26</definedName>
    <definedName name="Gman" localSheetId="3">[68]HSP!#REF!</definedName>
    <definedName name="Gman">[68]HSP!#REF!</definedName>
    <definedName name="Goding" localSheetId="3">#REF!</definedName>
    <definedName name="Goding">#REF!</definedName>
    <definedName name="gogon" hidden="1">'[208]Master 1.0'!$K$203:$CX$203</definedName>
    <definedName name="gonit" localSheetId="3">[7]DH!#REF!</definedName>
    <definedName name="gonit">[7]DH!#REF!</definedName>
    <definedName name="GOOD" localSheetId="3" hidden="1">{#N/A,#N/A,TRUE,"Front";#N/A,#N/A,TRUE,"Simple Letter";#N/A,#N/A,TRUE,"Inside";#N/A,#N/A,TRUE,"Contents";#N/A,#N/A,TRUE,"Basis";#N/A,#N/A,TRUE,"Inclusions";#N/A,#N/A,TRUE,"Exclusions";#N/A,#N/A,TRUE,"Areas";#N/A,#N/A,TRUE,"Summary";#N/A,#N/A,TRUE,"Detail"}</definedName>
    <definedName name="GOOD" hidden="1">{#N/A,#N/A,TRUE,"Front";#N/A,#N/A,TRUE,"Simple Letter";#N/A,#N/A,TRUE,"Inside";#N/A,#N/A,TRUE,"Contents";#N/A,#N/A,TRUE,"Basis";#N/A,#N/A,TRUE,"Inclusions";#N/A,#N/A,TRUE,"Exclusions";#N/A,#N/A,TRUE,"Areas";#N/A,#N/A,TRUE,"Summary";#N/A,#N/A,TRUE,"Detail"}</definedName>
    <definedName name="GORDING" localSheetId="3">[37]BAHAN!#REF!</definedName>
    <definedName name="GORDING">[37]BAHAN!#REF!</definedName>
    <definedName name="Gorong_Gorong_Pipa_Beton_Bertulang_95_120">'[96]Analisa Drainase'!$J$225</definedName>
    <definedName name="Gorong_Gorong_Pipa_Beton_Bertulang45_75">'[96]Analisa Drainase'!$J$164</definedName>
    <definedName name="GORONG0.8M" localSheetId="3">#REF!</definedName>
    <definedName name="GORONG0.8M">#REF!</definedName>
    <definedName name="GORONG1.2M" localSheetId="3">#REF!</definedName>
    <definedName name="GORONG1.2M">#REF!</definedName>
    <definedName name="GORONG1M" localSheetId="3">#REF!</definedName>
    <definedName name="GORONG1M">#REF!</definedName>
    <definedName name="gp" localSheetId="3">#REF!</definedName>
    <definedName name="gp">#REF!</definedName>
    <definedName name="gpek">[124]Analisa!$A$5:$J$2039</definedName>
    <definedName name="gr" localSheetId="3">[68]HSP!#REF!</definedName>
    <definedName name="gr">[68]HSP!#REF!</definedName>
    <definedName name="GRADER" localSheetId="3">[4]Peralatan!#REF!</definedName>
    <definedName name="GRADER">[4]Peralatan!#REF!</definedName>
    <definedName name="graf" hidden="1">[209]A!#REF!</definedName>
    <definedName name="GRAND" localSheetId="3">#REF!</definedName>
    <definedName name="GRAND">#REF!</definedName>
    <definedName name="grase" localSheetId="3">'[133]DU&amp;B'!#REF!</definedName>
    <definedName name="grase">'[133]DU&amp;B'!#REF!</definedName>
    <definedName name="GRAVEL" localSheetId="3">#REF!</definedName>
    <definedName name="GRAVEL">#REF!</definedName>
    <definedName name="grc12mm">[210]komponen!$F$92</definedName>
    <definedName name="Grease" localSheetId="3">'[146]Daftar Harga'!#REF!</definedName>
    <definedName name="Grease">'[146]Daftar Harga'!#REF!</definedName>
    <definedName name="greder125hp" localSheetId="3">[108]ANALISAUPAHBAHAN!#REF!</definedName>
    <definedName name="greder125hp">[108]ANALISAUPAHBAHAN!#REF!</definedName>
    <definedName name="grendeljendela" localSheetId="3">'[98]harga lama'!#REF!</definedName>
    <definedName name="grendeljendela">'[98]harga lama'!#REF!</definedName>
    <definedName name="grg" localSheetId="8" hidden="1">{"'Sheet1'!$A$1"}</definedName>
    <definedName name="grg" localSheetId="3" hidden="1">{"'Sheet1'!$A$1"}</definedName>
    <definedName name="grg" hidden="1">{"'Sheet1'!$A$1"}</definedName>
    <definedName name="groundmatv">'[39]TE TS FA LAN MATV'!$F$93</definedName>
    <definedName name="Grv">'[144]SAT-DAS'!$I$30</definedName>
    <definedName name="gsfg">'[173]SAT-DAS'!$J$38</definedName>
    <definedName name="GTB" localSheetId="3">[7]Ans!#REF!</definedName>
    <definedName name="GTB">[7]Ans!#REF!</definedName>
    <definedName name="gtt" localSheetId="3" hidden="1">{#N/A,#N/A,FALSE,"REK";#N/A,#N/A,FALSE,"rab"}</definedName>
    <definedName name="gtt" hidden="1">{#N/A,#N/A,FALSE,"REK";#N/A,#N/A,FALSE,"rab"}</definedName>
    <definedName name="GUN">[211]REQDELTA!$A$1:$F$4595</definedName>
    <definedName name="gv">'[212]Analisa Upah &amp; Bahan Plum'!$Q$7</definedName>
    <definedName name="gwwr" localSheetId="8" hidden="1">{"'Sheet1'!$A$1"}</definedName>
    <definedName name="gwwr" localSheetId="3" hidden="1">{"'Sheet1'!$A$1"}</definedName>
    <definedName name="gwwr" hidden="1">{"'Sheet1'!$A$1"}</definedName>
    <definedName name="gyp">'[34]U&amp;Bh'!$G$67</definedName>
    <definedName name="Gypsum_Board_120x240x9mm">[126]H.Bahan!$E$92</definedName>
    <definedName name="Gypsum9mm">'[127]Harga Upah &amp; Bahan'!$E$34</definedName>
    <definedName name="gypsumboard" localSheetId="3">[37]ANALISA!#REF!</definedName>
    <definedName name="gypsumboard">[37]ANALISA!#REF!</definedName>
    <definedName name="H" localSheetId="3">[213]Meto!#REF!</definedName>
    <definedName name="H">[213]Meto!#REF!</definedName>
    <definedName name="H." localSheetId="3">#REF!</definedName>
    <definedName name="H.">#REF!</definedName>
    <definedName name="H.06" localSheetId="3">#REF!</definedName>
    <definedName name="H.06">#REF!</definedName>
    <definedName name="H.07" localSheetId="3">#REF!</definedName>
    <definedName name="H.07">#REF!</definedName>
    <definedName name="H.10" localSheetId="3">#REF!</definedName>
    <definedName name="H.10">#REF!</definedName>
    <definedName name="H.10a" localSheetId="3">[90]Harga!#REF!</definedName>
    <definedName name="H.10a">[90]Harga!#REF!</definedName>
    <definedName name="h.10b" localSheetId="3">[37]ANALISA!#REF!</definedName>
    <definedName name="h.10b">[37]ANALISA!#REF!</definedName>
    <definedName name="H.11" localSheetId="3">#REF!</definedName>
    <definedName name="H.11">#REF!</definedName>
    <definedName name="H.15" localSheetId="3">#REF!</definedName>
    <definedName name="H.15">#REF!</definedName>
    <definedName name="H.17" localSheetId="3">[90]Harga!#REF!</definedName>
    <definedName name="H.17">[90]Harga!#REF!</definedName>
    <definedName name="H.18" localSheetId="3">[90]Harga!#REF!</definedName>
    <definedName name="H.18">[90]Harga!#REF!</definedName>
    <definedName name="H.2a">[89]Harga!$N$329</definedName>
    <definedName name="H.6a">[89]Harga!$N$339</definedName>
    <definedName name="h.8a" localSheetId="3">[37]ANALISA!#REF!</definedName>
    <definedName name="h.8a">[37]ANALISA!#REF!</definedName>
    <definedName name="h.8b" localSheetId="3">[37]ANALISA!#REF!</definedName>
    <definedName name="h.8b">[37]ANALISA!#REF!</definedName>
    <definedName name="H_1">#N/A</definedName>
    <definedName name="H_10" localSheetId="3">[37]ANALISA!#REF!</definedName>
    <definedName name="H_10">[37]ANALISA!#REF!</definedName>
    <definedName name="H_2">#N/A</definedName>
    <definedName name="H_8" localSheetId="3">[37]ANALISA!#REF!</definedName>
    <definedName name="H_8">[37]ANALISA!#REF!</definedName>
    <definedName name="H_8A">[91]Analisa!$L$242</definedName>
    <definedName name="H_Atap_Seng_BJLS0.20">[214]H_BHN!$D$25</definedName>
    <definedName name="H_atap_sengBJLS0.2">'[69]upah &amp; bhan'!$F$32</definedName>
    <definedName name="h_batu_kali">[215]upah!$F$14</definedName>
    <definedName name="h_bubungan_seng">'[69]upah &amp; bhan'!$F$33</definedName>
    <definedName name="H_BUBUNGAN_SENG0.2_BJLS">'[216]UPAH&amp;BAHAN'!$C$18</definedName>
    <definedName name="h_cat_dasar_vinilex">[215]upah!$F$45</definedName>
    <definedName name="h_cat_super_vibilex">[215]upah!$F$44</definedName>
    <definedName name="h_harga_keramik_dinding_20x25">[215]upah!$F$21</definedName>
    <definedName name="h_kayu_klas_I_kusen">[215]upah!$F$32</definedName>
    <definedName name="h_kayu_klasII">[215]upah!$F$33</definedName>
    <definedName name="H_Kepala_tukang">[215]upah!$F$5</definedName>
    <definedName name="h_keramik_20x20">[215]upah!$F$20</definedName>
    <definedName name="h_keramik_lantai_40x40_Merk_ikad">[215]upah!$F$18</definedName>
    <definedName name="h_keramik30x30">[215]upah!$F$19</definedName>
    <definedName name="h_list_kayu_0.5x2.5">[215]upah!$F$35</definedName>
    <definedName name="h_multyplek9mm">[215]upah!$F$41</definedName>
    <definedName name="h_papan_listplak_25x400">[215]upah!$F$39</definedName>
    <definedName name="H_Rabung_Seng_BJLS0.30">[214]H_BHN!$D$26</definedName>
    <definedName name="h_semen_andalas">[215]upah!$F$17</definedName>
    <definedName name="H_SENG0.2BJLS">'[216]UPAH&amp;BAHAN'!$C$52</definedName>
    <definedName name="H_triplek_3_mm">[215]upah!$F$40</definedName>
    <definedName name="H11111111111111" localSheetId="3">#REF!</definedName>
    <definedName name="H11111111111111">#REF!</definedName>
    <definedName name="haha">#N/A</definedName>
    <definedName name="HAIII">#N/A</definedName>
    <definedName name="Hak_Angin">[92]upah!$G$27</definedName>
    <definedName name="hakangin" localSheetId="3">[125]Harga!#REF!</definedName>
    <definedName name="hakangin">[125]Harga!#REF!</definedName>
    <definedName name="Hal.1" localSheetId="3">#REF!</definedName>
    <definedName name="Hal.1">#REF!</definedName>
    <definedName name="Hal.2" localSheetId="3">#REF!</definedName>
    <definedName name="Hal.2">#REF!</definedName>
    <definedName name="Hal.3" localSheetId="3">#REF!</definedName>
    <definedName name="Hal.3">#REF!</definedName>
    <definedName name="HAL1_5">'[103]Kuantitas _ Harga _2_'!$A$1:$H$80</definedName>
    <definedName name="HAL1_8">[103]_!$A$1:$K$32</definedName>
    <definedName name="HAL2_5">'[103]Kuantitas _ Harga _2_'!$A$81:$H$115</definedName>
    <definedName name="HAL2_8">[103]_!$A$33:$K$44</definedName>
    <definedName name="HAL3_5">'[103]Kuantitas _ Harga _2_'!$A$116:$H$148</definedName>
    <definedName name="HAL3_8">[103]_!$A$45:$K$63</definedName>
    <definedName name="HAL4_5">'[103]Kuantitas _ Harga _2_'!$A$149:$H$201</definedName>
    <definedName name="HAL4_8">[103]_!$A$64:$K$121</definedName>
    <definedName name="HAL5_5">'[103]Kuantitas _ Harga _2_'!$A$202:$H$263</definedName>
    <definedName name="HAL5_8">[103]_!$A$122:$K$159</definedName>
    <definedName name="HAL6_5">'[103]Kuantitas _ Harga _2_'!$A$247:$H$296</definedName>
    <definedName name="HAL6_8">[103]_!$A$161:$K$190</definedName>
    <definedName name="HAL7_5">'[103]Kuantitas _ Harga _2_'!$A$297:$H$314</definedName>
    <definedName name="HAL7_8">[103]_!$A$191:$K$228</definedName>
    <definedName name="HAL8_5">'[103]Kuantitas _ Harga _2_'!$A$315:$H$355</definedName>
    <definedName name="HAL8_8">[103]_!$A$229:$K$259</definedName>
    <definedName name="halbd" localSheetId="3">[7]PM!#REF!</definedName>
    <definedName name="halbd">[7]PM!#REF!</definedName>
    <definedName name="halbd0" localSheetId="3">[7]PM!#REF!</definedName>
    <definedName name="halbd0">[7]PM!#REF!</definedName>
    <definedName name="halcr" localSheetId="3">[7]PM!#REF!</definedName>
    <definedName name="halcr">[7]PM!#REF!</definedName>
    <definedName name="halcren" localSheetId="3">[7]PM!#REF!</definedName>
    <definedName name="halcren">[7]PM!#REF!</definedName>
    <definedName name="halcreno" localSheetId="3">[7]PM!#REF!</definedName>
    <definedName name="halcreno">[7]PM!#REF!</definedName>
    <definedName name="halcro" localSheetId="3">[7]PM!#REF!</definedName>
    <definedName name="halcro">[7]PM!#REF!</definedName>
    <definedName name="haldh" localSheetId="3">[7]PM!#REF!</definedName>
    <definedName name="haldh">[7]PM!#REF!</definedName>
    <definedName name="haldho" localSheetId="3">[7]PM!#REF!</definedName>
    <definedName name="haldho">[7]PM!#REF!</definedName>
    <definedName name="halgen" localSheetId="3">[7]PM!#REF!</definedName>
    <definedName name="halgen">[7]PM!#REF!</definedName>
    <definedName name="halgeno" localSheetId="3">[7]PM!#REF!</definedName>
    <definedName name="halgeno">[7]PM!#REF!</definedName>
    <definedName name="halgr" localSheetId="3">[7]PM!#REF!</definedName>
    <definedName name="halgr">[7]PM!#REF!</definedName>
    <definedName name="halgro" localSheetId="3">[7]PM!#REF!</definedName>
    <definedName name="halgro">[7]PM!#REF!</definedName>
    <definedName name="halkk" localSheetId="3">[7]PM!#REF!</definedName>
    <definedName name="halkk">[7]PM!#REF!</definedName>
    <definedName name="halkko" localSheetId="3">[7]PM!#REF!</definedName>
    <definedName name="halkko">[7]PM!#REF!</definedName>
    <definedName name="hallt" localSheetId="3">[7]PM!#REF!</definedName>
    <definedName name="hallt">[7]PM!#REF!</definedName>
    <definedName name="hallto" localSheetId="3">[7]PM!#REF!</definedName>
    <definedName name="hallto">[7]PM!#REF!</definedName>
    <definedName name="halmc" localSheetId="3">[7]PM!#REF!</definedName>
    <definedName name="halmc">[7]PM!#REF!</definedName>
    <definedName name="halmco" localSheetId="3">[7]PM!#REF!</definedName>
    <definedName name="halmco">[7]PM!#REF!</definedName>
    <definedName name="halmo" localSheetId="3">[7]PM!#REF!</definedName>
    <definedName name="halmo">[7]PM!#REF!</definedName>
    <definedName name="halmoo" localSheetId="3">[7]PM!#REF!</definedName>
    <definedName name="halmoo">[7]PM!#REF!</definedName>
    <definedName name="HALO" localSheetId="3" hidden="1">#REF!</definedName>
    <definedName name="HALO" hidden="1">#REF!</definedName>
    <definedName name="halst" localSheetId="3">[7]PM!#REF!</definedName>
    <definedName name="halst">[7]PM!#REF!</definedName>
    <definedName name="halsto" localSheetId="3">[7]PM!#REF!</definedName>
    <definedName name="halsto">[7]PM!#REF!</definedName>
    <definedName name="halvr" localSheetId="3">[7]PM!#REF!</definedName>
    <definedName name="halvr">[7]PM!#REF!</definedName>
    <definedName name="halvro" localSheetId="3">[7]PM!#REF!</definedName>
    <definedName name="halvro">[7]PM!#REF!</definedName>
    <definedName name="halwp" localSheetId="3">[7]PM!#REF!</definedName>
    <definedName name="halwp">[7]PM!#REF!</definedName>
    <definedName name="halwpo" localSheetId="3">[7]PM!#REF!</definedName>
    <definedName name="halwpo">[7]PM!#REF!</definedName>
    <definedName name="Hammer" localSheetId="3">#REF!</definedName>
    <definedName name="Hammer">#REF!</definedName>
    <definedName name="handle">[157]BAHAN!$L$23</definedName>
    <definedName name="hans" localSheetId="3">#REF!</definedName>
    <definedName name="hans">#REF!</definedName>
    <definedName name="HARGA" localSheetId="3">#REF!</definedName>
    <definedName name="HARGA">#REF!</definedName>
    <definedName name="HArga_baha">'[217]Daftar Harga Bahan'!$B$8:$F$11</definedName>
    <definedName name="HARGA_BAHAN" localSheetId="3">#REF!</definedName>
    <definedName name="HARGA_BAHAN">#REF!</definedName>
    <definedName name="Harga_bahan1">'[217]Daftar Harga Bahan'!$B$14:$F$40</definedName>
    <definedName name="Harga_Sewa_Alat">'[218]Daftar Harga Alat'!$B$4:$D$22</definedName>
    <definedName name="hargaBasic">[219]input!$B$2:$E$134</definedName>
    <definedName name="hargabd" localSheetId="3">[7]PM!#REF!</definedName>
    <definedName name="hargabd">[7]PM!#REF!</definedName>
    <definedName name="Hargacr" localSheetId="3">[7]PM!#REF!</definedName>
    <definedName name="Hargacr">[7]PM!#REF!</definedName>
    <definedName name="hargacren" localSheetId="3">[7]PM!#REF!</definedName>
    <definedName name="hargacren">[7]PM!#REF!</definedName>
    <definedName name="hargadh" localSheetId="3">[7]PM!#REF!</definedName>
    <definedName name="hargadh">[7]PM!#REF!</definedName>
    <definedName name="hargagen" localSheetId="3">[7]PM!#REF!</definedName>
    <definedName name="hargagen">[7]PM!#REF!</definedName>
    <definedName name="hargagr" localSheetId="3">[7]PM!#REF!</definedName>
    <definedName name="hargagr">[7]PM!#REF!</definedName>
    <definedName name="hargakk" localSheetId="3">[7]PM!#REF!</definedName>
    <definedName name="hargakk">[7]PM!#REF!</definedName>
    <definedName name="hargalt" localSheetId="3">[7]PM!#REF!</definedName>
    <definedName name="hargalt">[7]PM!#REF!</definedName>
    <definedName name="hargamc" localSheetId="3">[7]PM!#REF!</definedName>
    <definedName name="hargamc">[7]PM!#REF!</definedName>
    <definedName name="hargamo" localSheetId="3">[7]PM!#REF!</definedName>
    <definedName name="hargamo">[7]PM!#REF!</definedName>
    <definedName name="HargaSatuan">[163]Anl!$E$1:$K$65536</definedName>
    <definedName name="hargast" localSheetId="3">[7]PM!#REF!</definedName>
    <definedName name="hargast">[7]PM!#REF!</definedName>
    <definedName name="hargavr" localSheetId="3">[7]PM!#REF!</definedName>
    <definedName name="hargavr">[7]PM!#REF!</definedName>
    <definedName name="hargawp" localSheetId="3">[7]PM!#REF!</definedName>
    <definedName name="hargawp">[7]PM!#REF!</definedName>
    <definedName name="hari">[145]CH!$B$33</definedName>
    <definedName name="HARSAT">[220]harsat!$C$13:$G$84</definedName>
    <definedName name="HAS" localSheetId="3">#REF!</definedName>
    <definedName name="HAS">#REF!</definedName>
    <definedName name="HASIL">[221]Rekap!$F$23</definedName>
    <definedName name="haul" localSheetId="3">'[109]meth hsl nego'!#REF!</definedName>
    <definedName name="haul">'[109]meth hsl nego'!#REF!</definedName>
    <definedName name="hdthr">[222]PM!$AK$75</definedName>
    <definedName name="Heä_soá_laép_xaø_H">1.7</definedName>
    <definedName name="HEAD" localSheetId="3">#REF!</definedName>
    <definedName name="HEAD">#REF!</definedName>
    <definedName name="HEADER" localSheetId="3">#REF!</definedName>
    <definedName name="HEADER">#REF!</definedName>
    <definedName name="Header_Row" localSheetId="3">ROW(#REF!)</definedName>
    <definedName name="Header_Row">ROW(#REF!)</definedName>
    <definedName name="HEADFOOT" localSheetId="3">#REF!</definedName>
    <definedName name="HEADFOOT">#REF!</definedName>
    <definedName name="helo">#N/A</definedName>
    <definedName name="hERO">[223]Pipe!$A$12:$I$34</definedName>
    <definedName name="hERO_aNADUCT">[223]Pipe!$A$1:$IV$10</definedName>
    <definedName name="hfg">'[173]SAT-DAS'!$J$15</definedName>
    <definedName name="hfy" localSheetId="3" hidden="1">#REF!</definedName>
    <definedName name="hfy" hidden="1">#REF!</definedName>
    <definedName name="hgh" localSheetId="3">#REF!</definedName>
    <definedName name="hgh">#REF!</definedName>
    <definedName name="hgjj" localSheetId="8" hidden="1">{"'Sheet1'!$A$1"}</definedName>
    <definedName name="hgjj" localSheetId="3" hidden="1">{"'Sheet1'!$A$1"}</definedName>
    <definedName name="hgjj" hidden="1">{"'Sheet1'!$A$1"}</definedName>
    <definedName name="HH" localSheetId="8" hidden="1">{"'Sheet1'!$A$1"}</definedName>
    <definedName name="HH" localSheetId="3" hidden="1">{"'Sheet1'!$A$1"}</definedName>
    <definedName name="HH" hidden="1">{"'Sheet1'!$A$1"}</definedName>
    <definedName name="HH_02">'[93]HRG BHN'!$G$281</definedName>
    <definedName name="hhhhhhhhh">[94]Rekap!$A$1</definedName>
    <definedName name="hi" localSheetId="3">#REF!</definedName>
    <definedName name="hi">#REF!</definedName>
    <definedName name="hid">[186]AHSP!$V$154</definedName>
    <definedName name="HiddenRows" localSheetId="8" hidden="1">#REF!</definedName>
    <definedName name="HiddenRows" localSheetId="3" hidden="1">#REF!</definedName>
    <definedName name="HiddenRows" hidden="1">#REF!</definedName>
    <definedName name="Hidraulik" localSheetId="3">'[146]Daftar Harga'!#REF!</definedName>
    <definedName name="Hidraulik">'[146]Daftar Harga'!#REF!</definedName>
    <definedName name="hidrolic">'[162]Harga Bahan'!$H$131</definedName>
    <definedName name="hidrolik" localSheetId="3">'[133]DU&amp;B'!#REF!</definedName>
    <definedName name="hidrolik">'[133]DU&amp;B'!#REF!</definedName>
    <definedName name="HIDRON" localSheetId="3">#REF!</definedName>
    <definedName name="HIDRON">#REF!</definedName>
    <definedName name="hjhgj">'[173]SAT-DAS'!$J$17</definedName>
    <definedName name="hjy" localSheetId="8" hidden="1">{"'Sheet1'!$A$1"}</definedName>
    <definedName name="hjy" localSheetId="3" hidden="1">{"'Sheet1'!$A$1"}</definedName>
    <definedName name="hjy" hidden="1">{"'Sheet1'!$A$1"}</definedName>
    <definedName name="hk">[224]MAP!$AC$16</definedName>
    <definedName name="hkerja">[225]CH!$A$12</definedName>
    <definedName name="hm" localSheetId="3">#REF!</definedName>
    <definedName name="hm">#REF!</definedName>
    <definedName name="hole" localSheetId="3">[7]Ans!#REF!</definedName>
    <definedName name="hole">[7]Ans!#REF!</definedName>
    <definedName name="hotmix" localSheetId="3">[226]Meth!#REF!</definedName>
    <definedName name="hotmix">[226]Meth!#REF!</definedName>
    <definedName name="hpbd" localSheetId="3">[7]PM!#REF!</definedName>
    <definedName name="hpbd">[7]PM!#REF!</definedName>
    <definedName name="hpbp" localSheetId="3">#REF!</definedName>
    <definedName name="hpbp">#REF!</definedName>
    <definedName name="hpcr" localSheetId="3">[7]PM!#REF!</definedName>
    <definedName name="hpcr">[7]PM!#REF!</definedName>
    <definedName name="hpcren" localSheetId="3">[7]PM!#REF!</definedName>
    <definedName name="hpcren">[7]PM!#REF!</definedName>
    <definedName name="hpdh" localSheetId="3">[7]PM!#REF!</definedName>
    <definedName name="hpdh">[7]PM!#REF!</definedName>
    <definedName name="hpgen" localSheetId="3">[7]PM!#REF!</definedName>
    <definedName name="hpgen">[7]PM!#REF!</definedName>
    <definedName name="hpgr" localSheetId="3">[7]PM!#REF!</definedName>
    <definedName name="hpgr">[7]PM!#REF!</definedName>
    <definedName name="hpkk" localSheetId="3">[7]PM!#REF!</definedName>
    <definedName name="hpkk">[7]PM!#REF!</definedName>
    <definedName name="hpkst" localSheetId="3">#REF!</definedName>
    <definedName name="hpkst">#REF!</definedName>
    <definedName name="hplt" localSheetId="3">[7]PM!#REF!</definedName>
    <definedName name="hplt">[7]PM!#REF!</definedName>
    <definedName name="hpmc" localSheetId="3">[7]PM!#REF!</definedName>
    <definedName name="hpmc">[7]PM!#REF!</definedName>
    <definedName name="hpmo" localSheetId="3">[7]PM!#REF!</definedName>
    <definedName name="hpmo">[7]PM!#REF!</definedName>
    <definedName name="hppt" localSheetId="3">#REF!</definedName>
    <definedName name="hppt">#REF!</definedName>
    <definedName name="hpst" localSheetId="3">[7]PM!#REF!</definedName>
    <definedName name="hpst">[7]PM!#REF!</definedName>
    <definedName name="hpvr" localSheetId="3">[7]PM!#REF!</definedName>
    <definedName name="hpvr">[7]PM!#REF!</definedName>
    <definedName name="hpwp" localSheetId="3">[7]PM!#REF!</definedName>
    <definedName name="hpwp">[7]PM!#REF!</definedName>
    <definedName name="hrg" localSheetId="3">#REF!</definedName>
    <definedName name="hrg">#REF!</definedName>
    <definedName name="hrg_bhn">[120]HSItem!$A$30:$F$158</definedName>
    <definedName name="hrgdasar">[227]HSItem!$D$11:$F$662</definedName>
    <definedName name="hrgdasar_1">[228]HSItem!$D$11:$F$667</definedName>
    <definedName name="hrkj">[229]CH!$C$26</definedName>
    <definedName name="hrs" localSheetId="3">#REF!</definedName>
    <definedName name="hrs">#REF!</definedName>
    <definedName name="HS" localSheetId="3">#REF!</definedName>
    <definedName name="HS">#REF!</definedName>
    <definedName name="HSCT3">0.1</definedName>
    <definedName name="HSDN">2.5</definedName>
    <definedName name="hskk1">[77]chitiet!$D$4</definedName>
    <definedName name="HSNC">[165]Du_lieu!$C$6</definedName>
    <definedName name="HTG" localSheetId="3" hidden="1">{#N/A,#N/A,FALSE,"REK";#N/A,#N/A,FALSE,"rab"}</definedName>
    <definedName name="HTG" hidden="1">{#N/A,#N/A,FALSE,"REK";#N/A,#N/A,FALSE,"rab"}</definedName>
    <definedName name="hthjhj" localSheetId="8" hidden="1">{"'Sheet1'!$A$1"}</definedName>
    <definedName name="hthjhj" localSheetId="3" hidden="1">{"'Sheet1'!$A$1"}</definedName>
    <definedName name="hthjhj" hidden="1">{"'Sheet1'!$A$1"}</definedName>
    <definedName name="HTML_CodePage" hidden="1">1252</definedName>
    <definedName name="HTML_Control" localSheetId="8" hidden="1">{"'Sheet1'!$A$1"}</definedName>
    <definedName name="HTML_Control" localSheetId="3" hidden="1">{"'Sheet1'!$A$1"}</definedName>
    <definedName name="HTML_Control" hidden="1">{"'Sheet1'!$A$1"}</definedName>
    <definedName name="HTML_Description" hidden="1">""</definedName>
    <definedName name="HTML_Email" hidden="1">""</definedName>
    <definedName name="HTML_Header" hidden="1">"Sheet1"</definedName>
    <definedName name="HTML_LastUpdate" hidden="1">"4/12/01"</definedName>
    <definedName name="HTML_LineAfter" hidden="1">FALSE</definedName>
    <definedName name="HTML_LineBefore" hidden="1">FALSE</definedName>
    <definedName name="HTML_Name" hidden="1">"TJ 2000"</definedName>
    <definedName name="HTML_OBDlg2" hidden="1">TRUE</definedName>
    <definedName name="HTML_OBDlg4" hidden="1">TRUE</definedName>
    <definedName name="HTML_OS" hidden="1">0</definedName>
    <definedName name="HTML_PathFile" hidden="1">"C:\WINDOWS\Favorites\MyHTML.htm"</definedName>
    <definedName name="HTML_Title" hidden="1">"Book1"</definedName>
    <definedName name="hutan" localSheetId="3">'[230]UPH &amp; BHN'!#REF!</definedName>
    <definedName name="hutan">'[230]UPH &amp; BHN'!#REF!</definedName>
    <definedName name="hw" localSheetId="8" hidden="1">{#N/A,#N/A,FALSE,"REK-S-TPL";#N/A,#N/A,FALSE,"REK-TPML";#N/A,#N/A,FALSE,"RAB-TEMPEL"}</definedName>
    <definedName name="hw" localSheetId="3" hidden="1">{#N/A,#N/A,FALSE,"REK-S-TPL";#N/A,#N/A,FALSE,"REK-TPML";#N/A,#N/A,FALSE,"RAB-TEMPEL"}</definedName>
    <definedName name="hw" hidden="1">{#N/A,#N/A,FALSE,"REK-S-TPL";#N/A,#N/A,FALSE,"REK-TPML";#N/A,#N/A,FALSE,"RAB-TEMPEL"}</definedName>
    <definedName name="Hydraulic" localSheetId="3">#REF!</definedName>
    <definedName name="Hydraulic">#REF!</definedName>
    <definedName name="hydrolik">[178]DH!$G$13</definedName>
    <definedName name="hyhkj" localSheetId="8" hidden="1">{"'Sheet1'!$A$1"}</definedName>
    <definedName name="hyhkj" localSheetId="3" hidden="1">{"'Sheet1'!$A$1"}</definedName>
    <definedName name="hyhkj" hidden="1">{"'Sheet1'!$A$1"}</definedName>
    <definedName name="hyu4t" localSheetId="8" hidden="1">{"'Sheet1'!$A$1"}</definedName>
    <definedName name="hyu4t" localSheetId="3" hidden="1">{"'Sheet1'!$A$1"}</definedName>
    <definedName name="hyu4t" hidden="1">{"'Sheet1'!$A$1"}</definedName>
    <definedName name="hyut" localSheetId="8" hidden="1">{"'Sheet1'!$A$1"}</definedName>
    <definedName name="hyut" localSheetId="3" hidden="1">{"'Sheet1'!$A$1"}</definedName>
    <definedName name="hyut" hidden="1">{"'Sheet1'!$A$1"}</definedName>
    <definedName name="i" localSheetId="3">'[109]meth hsl nego'!#REF!</definedName>
    <definedName name="i">'[109]meth hsl nego'!#REF!</definedName>
    <definedName name="I." localSheetId="3">#REF!</definedName>
    <definedName name="I.">#REF!</definedName>
    <definedName name="I.." localSheetId="3">#REF!</definedName>
    <definedName name="I..">#REF!</definedName>
    <definedName name="I..." localSheetId="3">#REF!</definedName>
    <definedName name="I...">#REF!</definedName>
    <definedName name="I...." localSheetId="3">#REF!</definedName>
    <definedName name="I....">#REF!</definedName>
    <definedName name="I....." localSheetId="3">#REF!</definedName>
    <definedName name="I.....">#REF!</definedName>
    <definedName name="I.1">'[163]DK&amp;H'!$G$13</definedName>
    <definedName name="I.2">'[163]DK&amp;H'!$G$14</definedName>
    <definedName name="I.3">[89]Harga!$N$359</definedName>
    <definedName name="IA">[105]Bahan!$D$28</definedName>
    <definedName name="ID" localSheetId="3">#REF!</definedName>
    <definedName name="ID">#REF!</definedName>
    <definedName name="ID_A" localSheetId="3">#REF!</definedName>
    <definedName name="ID_A">#REF!</definedName>
    <definedName name="ID_A_" localSheetId="3">#REF!</definedName>
    <definedName name="ID_A_">#REF!</definedName>
    <definedName name="idal">[231]Dt!$C$6</definedName>
    <definedName name="Identifikasi_Analisa">'[232]Analisys Identification'!$C$4:$E$45</definedName>
    <definedName name="IE" localSheetId="3">#REF!</definedName>
    <definedName name="IE">#REF!</definedName>
    <definedName name="II" localSheetId="3">#REF!</definedName>
    <definedName name="II">#REF!</definedName>
    <definedName name="II...." localSheetId="3">#REF!</definedName>
    <definedName name="II....">#REF!</definedName>
    <definedName name="II.1">'[163]DK&amp;H'!$G$19</definedName>
    <definedName name="II.2">'[163]DK&amp;H'!$G$20</definedName>
    <definedName name="II.3">'[163]DK&amp;H'!$G$21</definedName>
    <definedName name="II.4">'[163]DK&amp;H'!$G$22</definedName>
    <definedName name="II.5">'[163]DK&amp;H'!$G$23</definedName>
    <definedName name="II.6">'[163]DK&amp;H'!$G$24</definedName>
    <definedName name="II.7">'[163]DK&amp;H'!$G$25</definedName>
    <definedName name="III" localSheetId="3">[122]Kuantitas!#REF!</definedName>
    <definedName name="III">[122]Kuantitas!#REF!</definedName>
    <definedName name="III.1">'[163]DK&amp;H'!$G$30</definedName>
    <definedName name="III.2">'[163]DK&amp;H'!$G$31</definedName>
    <definedName name="III.3">'[163]DK&amp;H'!$G$32</definedName>
    <definedName name="III.4">'[163]DK&amp;H'!$G$33</definedName>
    <definedName name="III.5">'[163]DK&amp;H'!$G$34</definedName>
    <definedName name="ijuk" localSheetId="3">#REF!</definedName>
    <definedName name="ijuk">#REF!</definedName>
    <definedName name="Ikatan_Angin" localSheetId="3">#REF!</definedName>
    <definedName name="Ikatan_Angin">#REF!</definedName>
    <definedName name="IL">[105]Bahan!$D$29</definedName>
    <definedName name="illuminationfactor">[129]data!$J$143:$T$382</definedName>
    <definedName name="IMA">#N/A</definedName>
    <definedName name="ind" localSheetId="3">#REF!</definedName>
    <definedName name="ind">#REF!</definedName>
    <definedName name="INSTALASI">[188]BAHAN!$L$28</definedName>
    <definedName name="INT" localSheetId="3">#REF!</definedName>
    <definedName name="INT">#REF!</definedName>
    <definedName name="IntalasiAir">'[127]Harga Upah &amp; Bahan'!$E$89</definedName>
    <definedName name="IntaslasiListik">'[127]Harga Upah &amp; Bahan'!$E$98</definedName>
    <definedName name="Interest_Rate" localSheetId="3">#REF!</definedName>
    <definedName name="Interest_Rate">#REF!</definedName>
    <definedName name="iones" hidden="1">'[104]Agregat Halus &amp; Kasar'!$H$12:$H$20</definedName>
    <definedName name="irwan" localSheetId="3" hidden="1">#REF!</definedName>
    <definedName name="irwan" hidden="1">#REF!</definedName>
    <definedName name="IS">[233]NP!$D$1</definedName>
    <definedName name="isikoral" localSheetId="3">#REF!</definedName>
    <definedName name="isikoral">#REF!</definedName>
    <definedName name="ITEM" localSheetId="3">#REF!</definedName>
    <definedName name="ITEM">#REF!</definedName>
    <definedName name="item2" localSheetId="3">[7]Kua!#REF!</definedName>
    <definedName name="item2">[7]Kua!#REF!</definedName>
    <definedName name="item3" localSheetId="3">[7]Kua!#REF!</definedName>
    <definedName name="item3">[7]Kua!#REF!</definedName>
    <definedName name="IV" localSheetId="3">[122]Kuantitas!#REF!</definedName>
    <definedName name="IV">[122]Kuantitas!#REF!</definedName>
    <definedName name="IV.1">'[163]DK&amp;H'!$G$39</definedName>
    <definedName name="IV.2">'[163]DK&amp;H'!$G$40</definedName>
    <definedName name="IV.3">'[163]DK&amp;H'!$G$41</definedName>
    <definedName name="IV.5">'[163]DK&amp;H'!$G$43</definedName>
    <definedName name="IV.6">'[163]DK&amp;H'!$G$44</definedName>
    <definedName name="IV.7">'[163]DK&amp;H'!$G$45</definedName>
    <definedName name="J" localSheetId="3">#REF!</definedName>
    <definedName name="J">#REF!</definedName>
    <definedName name="J." localSheetId="3">#REF!</definedName>
    <definedName name="J.">#REF!</definedName>
    <definedName name="J.A.1">[131]ANALISA!$K$36</definedName>
    <definedName name="J.A.16">[131]ANALISA!$AR$72</definedName>
    <definedName name="J.A.6">[131]ANALISA!$AG$36</definedName>
    <definedName name="J.A.BINTANG">[131]ANALISA!$AR$36</definedName>
    <definedName name="J.B.KALI" localSheetId="3">#REF!</definedName>
    <definedName name="J.B.KALI">#REF!</definedName>
    <definedName name="J.BATUKALI">[131]ANALISA!$BY$36</definedName>
    <definedName name="J.BORROWAREA">[131]ANALISA!$BC$36</definedName>
    <definedName name="J.BRONJONG" localSheetId="3">#REF!</definedName>
    <definedName name="J.BRONJONG">#REF!</definedName>
    <definedName name="J.K.BETON" localSheetId="3">#REF!</definedName>
    <definedName name="J.K.BETON">#REF!</definedName>
    <definedName name="J.K.BRONJONG" localSheetId="3">#REF!</definedName>
    <definedName name="J.K.BRONJONG">#REF!</definedName>
    <definedName name="J.K.TUKANG" localSheetId="3">#REF!</definedName>
    <definedName name="J.K.TUKANG">#REF!</definedName>
    <definedName name="J.KAJU" localSheetId="3">#REF!</definedName>
    <definedName name="J.KAJU">#REF!</definedName>
    <definedName name="J.KAYU" localSheetId="3">#REF!</definedName>
    <definedName name="J.KAYU">#REF!</definedName>
    <definedName name="J.KISDAM">[131]ANALISA!$BN$72</definedName>
    <definedName name="J.MANDOR" localSheetId="3">#REF!</definedName>
    <definedName name="J.MANDOR">#REF!</definedName>
    <definedName name="J.P.COR" localSheetId="3">#REF!</definedName>
    <definedName name="J.P.COR">#REF!</definedName>
    <definedName name="J.P.PASANG" localSheetId="3">#REF!</definedName>
    <definedName name="J.P.PASANG">#REF!</definedName>
    <definedName name="J.P.STONE">[131]HARSAT!$D$20</definedName>
    <definedName name="J.P.URUG">[131]HARSAT!$D$14</definedName>
    <definedName name="J.P.URUK" localSheetId="3">#REF!</definedName>
    <definedName name="J.P.URUK">#REF!</definedName>
    <definedName name="J.PC" localSheetId="3">#REF!</definedName>
    <definedName name="J.PC">#REF!</definedName>
    <definedName name="J.PEKERJA" localSheetId="3">#REF!</definedName>
    <definedName name="J.PEKERJA">#REF!</definedName>
    <definedName name="J.PLESTERAN20">[131]ANALISA!$CU$36</definedName>
    <definedName name="J.RUMPUT">[131]ANALISA!$BN$36</definedName>
    <definedName name="J.SIAR">[131]ANALISA!$CU$72</definedName>
    <definedName name="J.T.URUG">[131]HARSAT!$D$13</definedName>
    <definedName name="J.TNH.URUK" localSheetId="3">#REF!</definedName>
    <definedName name="J.TNH.URUK">#REF!</definedName>
    <definedName name="J.TUKANG" localSheetId="3">#REF!</definedName>
    <definedName name="J.TUKANG">#REF!</definedName>
    <definedName name="j5jj" localSheetId="8" hidden="1">{"'Sheet1'!$A$1"}</definedName>
    <definedName name="j5jj" localSheetId="3" hidden="1">{"'Sheet1'!$A$1"}</definedName>
    <definedName name="j5jj" hidden="1">{"'Sheet1'!$A$1"}</definedName>
    <definedName name="JAB" localSheetId="3">#REF!</definedName>
    <definedName name="JAB">#REF!</definedName>
    <definedName name="jabatan">[234]R!$G$37</definedName>
    <definedName name="jack">[100]Harsat!$E$94</definedName>
    <definedName name="JACKHAMMER" localSheetId="3">[4]Peralatan!#REF!</definedName>
    <definedName name="JACKHAMMER">[4]Peralatan!#REF!</definedName>
    <definedName name="Jad" localSheetId="3">#REF!</definedName>
    <definedName name="Jad">#REF!</definedName>
    <definedName name="jagamalam" localSheetId="3">[108]ANALISAUPAHBAHAN!#REF!</definedName>
    <definedName name="jagamalam">[108]ANALISAUPAHBAHAN!#REF!</definedName>
    <definedName name="jalan" localSheetId="3">[133]Analisa!#REF!</definedName>
    <definedName name="jalan">[133]Analisa!#REF!</definedName>
    <definedName name="jalusi" localSheetId="3">#REF!</definedName>
    <definedName name="jalusi">#REF!</definedName>
    <definedName name="jam" localSheetId="3">#REF!</definedName>
    <definedName name="jam">#REF!</definedName>
    <definedName name="jangan" hidden="1">[235]H.Satuan!#REF!</definedName>
    <definedName name="JARAK" localSheetId="3">#REF!</definedName>
    <definedName name="JARAK">#REF!</definedName>
    <definedName name="JAYA1" localSheetId="3">#REF!</definedName>
    <definedName name="JAYA1">#REF!</definedName>
    <definedName name="JAYA2" localSheetId="3">#REF!</definedName>
    <definedName name="JAYA2">#REF!</definedName>
    <definedName name="jeda">[99]jeulingke!$F$86</definedName>
    <definedName name="Jendela_Type_1___135_x_0.88">[92]upah!$G$28</definedName>
    <definedName name="Jendela_Type_2___135_x_0.5">[92]upah!$G$29</definedName>
    <definedName name="Jendela_Type_4__250_x_138">[92]upah!$G$30</definedName>
    <definedName name="jesat01" localSheetId="3">#REF!</definedName>
    <definedName name="jesat01">#REF!</definedName>
    <definedName name="jesat02" localSheetId="3">#REF!</definedName>
    <definedName name="jesat02">#REF!</definedName>
    <definedName name="jesat03" localSheetId="3">#REF!</definedName>
    <definedName name="jesat03">#REF!</definedName>
    <definedName name="jesat04" localSheetId="3">#REF!</definedName>
    <definedName name="jesat04">#REF!</definedName>
    <definedName name="jesat05" localSheetId="3">#REF!</definedName>
    <definedName name="jesat05">#REF!</definedName>
    <definedName name="jesat06" localSheetId="3">#REF!</definedName>
    <definedName name="jesat06">#REF!</definedName>
    <definedName name="jesat07" localSheetId="3">#REF!</definedName>
    <definedName name="jesat07">#REF!</definedName>
    <definedName name="jesat08" localSheetId="3">#REF!</definedName>
    <definedName name="jesat08">#REF!</definedName>
    <definedName name="jesat09" localSheetId="3">#REF!</definedName>
    <definedName name="jesat09">#REF!</definedName>
    <definedName name="jesat10" localSheetId="3">#REF!</definedName>
    <definedName name="jesat10">#REF!</definedName>
    <definedName name="jesat11" localSheetId="3">#REF!</definedName>
    <definedName name="jesat11">#REF!</definedName>
    <definedName name="jesat12" localSheetId="3">#REF!</definedName>
    <definedName name="jesat12">#REF!</definedName>
    <definedName name="jesat13" localSheetId="3">#REF!</definedName>
    <definedName name="jesat13">#REF!</definedName>
    <definedName name="jesat14" localSheetId="3">#REF!</definedName>
    <definedName name="jesat14">#REF!</definedName>
    <definedName name="jesat15" localSheetId="3">#REF!</definedName>
    <definedName name="jesat15">#REF!</definedName>
    <definedName name="jesat16" localSheetId="3">#REF!</definedName>
    <definedName name="jesat16">#REF!</definedName>
    <definedName name="jesat17" localSheetId="3">#REF!</definedName>
    <definedName name="jesat17">#REF!</definedName>
    <definedName name="jesat18" localSheetId="3">#REF!</definedName>
    <definedName name="jesat18">#REF!</definedName>
    <definedName name="jesat19" localSheetId="3">#REF!</definedName>
    <definedName name="jesat19">#REF!</definedName>
    <definedName name="jesat20" localSheetId="3">#REF!</definedName>
    <definedName name="jesat20">#REF!</definedName>
    <definedName name="jesat21" localSheetId="3">#REF!</definedName>
    <definedName name="jesat21">#REF!</definedName>
    <definedName name="jesat22" localSheetId="3">#REF!</definedName>
    <definedName name="jesat22">#REF!</definedName>
    <definedName name="jesat23" localSheetId="3">#REF!</definedName>
    <definedName name="jesat23">#REF!</definedName>
    <definedName name="jesat24" localSheetId="3">#REF!</definedName>
    <definedName name="jesat24">#REF!</definedName>
    <definedName name="jesat25" localSheetId="3">#REF!</definedName>
    <definedName name="jesat25">#REF!</definedName>
    <definedName name="jesat26" localSheetId="3">#REF!</definedName>
    <definedName name="jesat26">#REF!</definedName>
    <definedName name="jesat27" localSheetId="3">#REF!</definedName>
    <definedName name="jesat27">#REF!</definedName>
    <definedName name="jesat28" localSheetId="3">#REF!</definedName>
    <definedName name="jesat28">#REF!</definedName>
    <definedName name="jesat29" localSheetId="3">#REF!</definedName>
    <definedName name="jesat29">#REF!</definedName>
    <definedName name="jesat30" localSheetId="3">#REF!</definedName>
    <definedName name="jesat30">#REF!</definedName>
    <definedName name="jesat31" localSheetId="3">#REF!</definedName>
    <definedName name="jesat31">#REF!</definedName>
    <definedName name="jesat32" localSheetId="3">#REF!</definedName>
    <definedName name="jesat32">#REF!</definedName>
    <definedName name="jesat33" localSheetId="3">#REF!</definedName>
    <definedName name="jesat33">#REF!</definedName>
    <definedName name="jesat34" localSheetId="3">#REF!</definedName>
    <definedName name="jesat34">#REF!</definedName>
    <definedName name="jesat35" localSheetId="3">#REF!</definedName>
    <definedName name="jesat35">#REF!</definedName>
    <definedName name="jesat36" localSheetId="3">#REF!</definedName>
    <definedName name="jesat36">#REF!</definedName>
    <definedName name="jesat37" localSheetId="3">#REF!</definedName>
    <definedName name="jesat37">#REF!</definedName>
    <definedName name="jesat38" localSheetId="3">#REF!</definedName>
    <definedName name="jesat38">#REF!</definedName>
    <definedName name="jesat39" localSheetId="3">#REF!</definedName>
    <definedName name="jesat39">#REF!</definedName>
    <definedName name="jesat40" localSheetId="3">#REF!</definedName>
    <definedName name="jesat40">#REF!</definedName>
    <definedName name="jesat41" localSheetId="3">#REF!</definedName>
    <definedName name="jesat41">#REF!</definedName>
    <definedName name="jesat42" localSheetId="3">#REF!</definedName>
    <definedName name="jesat42">#REF!</definedName>
    <definedName name="jesat43" localSheetId="3">#REF!</definedName>
    <definedName name="jesat43">#REF!</definedName>
    <definedName name="jesat44" localSheetId="3">#REF!</definedName>
    <definedName name="jesat44">#REF!</definedName>
    <definedName name="jesat45" localSheetId="3">#REF!</definedName>
    <definedName name="jesat45">#REF!</definedName>
    <definedName name="jesat46" localSheetId="3">#REF!</definedName>
    <definedName name="jesat46">#REF!</definedName>
    <definedName name="jesat47" localSheetId="3">#REF!</definedName>
    <definedName name="jesat47">#REF!</definedName>
    <definedName name="jesat48" localSheetId="3">#REF!</definedName>
    <definedName name="jesat48">#REF!</definedName>
    <definedName name="jesat49" localSheetId="3">#REF!</definedName>
    <definedName name="jesat49">#REF!</definedName>
    <definedName name="jesat50" localSheetId="3">#REF!</definedName>
    <definedName name="jesat50">#REF!</definedName>
    <definedName name="jesat51" localSheetId="3">#REF!</definedName>
    <definedName name="jesat51">#REF!</definedName>
    <definedName name="jesat52" localSheetId="3">#REF!</definedName>
    <definedName name="jesat52">#REF!</definedName>
    <definedName name="jesat53" localSheetId="3">#REF!</definedName>
    <definedName name="jesat53">#REF!</definedName>
    <definedName name="jesat54" localSheetId="3">#REF!</definedName>
    <definedName name="jesat54">#REF!</definedName>
    <definedName name="jesat55" localSheetId="3">#REF!</definedName>
    <definedName name="jesat55">#REF!</definedName>
    <definedName name="jesat56" localSheetId="3">#REF!</definedName>
    <definedName name="jesat56">#REF!</definedName>
    <definedName name="jesat57" localSheetId="3">#REF!</definedName>
    <definedName name="jesat57">#REF!</definedName>
    <definedName name="jesat58" localSheetId="3">#REF!</definedName>
    <definedName name="jesat58">#REF!</definedName>
    <definedName name="jesat59" localSheetId="3">#REF!</definedName>
    <definedName name="jesat59">#REF!</definedName>
    <definedName name="jesat60" localSheetId="3">#REF!</definedName>
    <definedName name="jesat60">#REF!</definedName>
    <definedName name="jesat61" localSheetId="3">#REF!</definedName>
    <definedName name="jesat61">#REF!</definedName>
    <definedName name="jesat62" localSheetId="3">#REF!</definedName>
    <definedName name="jesat62">#REF!</definedName>
    <definedName name="jesat63" localSheetId="3">#REF!</definedName>
    <definedName name="jesat63">#REF!</definedName>
    <definedName name="jesat64" localSheetId="3">#REF!</definedName>
    <definedName name="jesat64">#REF!</definedName>
    <definedName name="jesat65" localSheetId="3">#REF!</definedName>
    <definedName name="jesat65">#REF!</definedName>
    <definedName name="jesat66" localSheetId="3">#REF!</definedName>
    <definedName name="jesat66">#REF!</definedName>
    <definedName name="jesat67" localSheetId="3">#REF!</definedName>
    <definedName name="jesat67">#REF!</definedName>
    <definedName name="jesat68" localSheetId="3">#REF!</definedName>
    <definedName name="jesat68">#REF!</definedName>
    <definedName name="jesat69" localSheetId="3">#REF!</definedName>
    <definedName name="jesat69">#REF!</definedName>
    <definedName name="jesat70" localSheetId="3">#REF!</definedName>
    <definedName name="jesat70">#REF!</definedName>
    <definedName name="jesat71" localSheetId="3">#REF!</definedName>
    <definedName name="jesat71">#REF!</definedName>
    <definedName name="jesat72" localSheetId="3">#REF!</definedName>
    <definedName name="jesat72">#REF!</definedName>
    <definedName name="jesat73" localSheetId="3">#REF!</definedName>
    <definedName name="jesat73">#REF!</definedName>
    <definedName name="jesat74" localSheetId="3">#REF!</definedName>
    <definedName name="jesat74">#REF!</definedName>
    <definedName name="jesat75" localSheetId="3">#REF!</definedName>
    <definedName name="jesat75">#REF!</definedName>
    <definedName name="jesat76" localSheetId="3">#REF!</definedName>
    <definedName name="jesat76">#REF!</definedName>
    <definedName name="jesat77" localSheetId="3">#REF!</definedName>
    <definedName name="jesat77">#REF!</definedName>
    <definedName name="jesat78" localSheetId="3">#REF!</definedName>
    <definedName name="jesat78">#REF!</definedName>
    <definedName name="jesat79" localSheetId="3">#REF!</definedName>
    <definedName name="jesat79">#REF!</definedName>
    <definedName name="jesat80" localSheetId="3">#REF!</definedName>
    <definedName name="jesat80">#REF!</definedName>
    <definedName name="jesat81" localSheetId="3">#REF!</definedName>
    <definedName name="jesat81">#REF!</definedName>
    <definedName name="jesat82" localSheetId="3">#REF!</definedName>
    <definedName name="jesat82">#REF!</definedName>
    <definedName name="jesat83" localSheetId="3">#REF!</definedName>
    <definedName name="jesat83">#REF!</definedName>
    <definedName name="jesat84" localSheetId="3">#REF!</definedName>
    <definedName name="jesat84">#REF!</definedName>
    <definedName name="jesat85" localSheetId="3">#REF!</definedName>
    <definedName name="jesat85">#REF!</definedName>
    <definedName name="jesat86" localSheetId="3">#REF!</definedName>
    <definedName name="jesat86">#REF!</definedName>
    <definedName name="jesat87" localSheetId="3">#REF!</definedName>
    <definedName name="jesat87">#REF!</definedName>
    <definedName name="jesat88" localSheetId="3">#REF!</definedName>
    <definedName name="jesat88">#REF!</definedName>
    <definedName name="jesat89" localSheetId="3">#REF!</definedName>
    <definedName name="jesat89">#REF!</definedName>
    <definedName name="jesat90" localSheetId="3">#REF!</definedName>
    <definedName name="jesat90">#REF!</definedName>
    <definedName name="jesat91" localSheetId="3">#REF!</definedName>
    <definedName name="jesat91">#REF!</definedName>
    <definedName name="jesat92" localSheetId="3">#REF!</definedName>
    <definedName name="jesat92">#REF!</definedName>
    <definedName name="jetot">[66]jeulingke!$C$191</definedName>
    <definedName name="jevol01" localSheetId="3">#REF!</definedName>
    <definedName name="jevol01">#REF!</definedName>
    <definedName name="jevol02" localSheetId="3">#REF!</definedName>
    <definedName name="jevol02">#REF!</definedName>
    <definedName name="jevol03" localSheetId="3">#REF!</definedName>
    <definedName name="jevol03">#REF!</definedName>
    <definedName name="jevol04" localSheetId="3">#REF!</definedName>
    <definedName name="jevol04">#REF!</definedName>
    <definedName name="jevol05" localSheetId="3">#REF!</definedName>
    <definedName name="jevol05">#REF!</definedName>
    <definedName name="jevol06" localSheetId="3">#REF!</definedName>
    <definedName name="jevol06">#REF!</definedName>
    <definedName name="jevol07" localSheetId="3">#REF!</definedName>
    <definedName name="jevol07">#REF!</definedName>
    <definedName name="jevol08" localSheetId="3">#REF!</definedName>
    <definedName name="jevol08">#REF!</definedName>
    <definedName name="jevol09" localSheetId="3">#REF!</definedName>
    <definedName name="jevol09">#REF!</definedName>
    <definedName name="jevol10" localSheetId="3">#REF!</definedName>
    <definedName name="jevol10">#REF!</definedName>
    <definedName name="jevol11" localSheetId="3">#REF!</definedName>
    <definedName name="jevol11">#REF!</definedName>
    <definedName name="jevol12" localSheetId="3">#REF!</definedName>
    <definedName name="jevol12">#REF!</definedName>
    <definedName name="jevol13" localSheetId="3">#REF!</definedName>
    <definedName name="jevol13">#REF!</definedName>
    <definedName name="jevol14" localSheetId="3">#REF!</definedName>
    <definedName name="jevol14">#REF!</definedName>
    <definedName name="jevol15" localSheetId="3">#REF!</definedName>
    <definedName name="jevol15">#REF!</definedName>
    <definedName name="jevol16" localSheetId="3">#REF!</definedName>
    <definedName name="jevol16">#REF!</definedName>
    <definedName name="jevol17" localSheetId="3">#REF!</definedName>
    <definedName name="jevol17">#REF!</definedName>
    <definedName name="jevol18" localSheetId="3">#REF!</definedName>
    <definedName name="jevol18">#REF!</definedName>
    <definedName name="jevol19" localSheetId="3">#REF!</definedName>
    <definedName name="jevol19">#REF!</definedName>
    <definedName name="jevol20" localSheetId="3">#REF!</definedName>
    <definedName name="jevol20">#REF!</definedName>
    <definedName name="jevol21" localSheetId="3">#REF!</definedName>
    <definedName name="jevol21">#REF!</definedName>
    <definedName name="jevol22" localSheetId="3">#REF!</definedName>
    <definedName name="jevol22">#REF!</definedName>
    <definedName name="jevol23" localSheetId="3">#REF!</definedName>
    <definedName name="jevol23">#REF!</definedName>
    <definedName name="jevol24" localSheetId="3">#REF!</definedName>
    <definedName name="jevol24">#REF!</definedName>
    <definedName name="jevol25" localSheetId="3">#REF!</definedName>
    <definedName name="jevol25">#REF!</definedName>
    <definedName name="jevol26" localSheetId="3">#REF!</definedName>
    <definedName name="jevol26">#REF!</definedName>
    <definedName name="jevol27" localSheetId="3">#REF!</definedName>
    <definedName name="jevol27">#REF!</definedName>
    <definedName name="jevol28" localSheetId="3">#REF!</definedName>
    <definedName name="jevol28">#REF!</definedName>
    <definedName name="jevol29" localSheetId="3">#REF!</definedName>
    <definedName name="jevol29">#REF!</definedName>
    <definedName name="jevol30" localSheetId="3">#REF!</definedName>
    <definedName name="jevol30">#REF!</definedName>
    <definedName name="jevol31" localSheetId="3">#REF!</definedName>
    <definedName name="jevol31">#REF!</definedName>
    <definedName name="jevol32" localSheetId="3">#REF!</definedName>
    <definedName name="jevol32">#REF!</definedName>
    <definedName name="jevol33" localSheetId="3">#REF!</definedName>
    <definedName name="jevol33">#REF!</definedName>
    <definedName name="jevol34" localSheetId="3">#REF!</definedName>
    <definedName name="jevol34">#REF!</definedName>
    <definedName name="jevol35" localSheetId="3">#REF!</definedName>
    <definedName name="jevol35">#REF!</definedName>
    <definedName name="jevol36" localSheetId="3">#REF!</definedName>
    <definedName name="jevol36">#REF!</definedName>
    <definedName name="jevol37" localSheetId="3">#REF!</definedName>
    <definedName name="jevol37">#REF!</definedName>
    <definedName name="jevol38" localSheetId="3">#REF!</definedName>
    <definedName name="jevol38">#REF!</definedName>
    <definedName name="jevol39" localSheetId="3">#REF!</definedName>
    <definedName name="jevol39">#REF!</definedName>
    <definedName name="jevol40" localSheetId="3">#REF!</definedName>
    <definedName name="jevol40">#REF!</definedName>
    <definedName name="jevol41" localSheetId="3">#REF!</definedName>
    <definedName name="jevol41">#REF!</definedName>
    <definedName name="jevol42" localSheetId="3">#REF!</definedName>
    <definedName name="jevol42">#REF!</definedName>
    <definedName name="jevol43" localSheetId="3">#REF!</definedName>
    <definedName name="jevol43">#REF!</definedName>
    <definedName name="jevol44" localSheetId="3">#REF!</definedName>
    <definedName name="jevol44">#REF!</definedName>
    <definedName name="jevol45" localSheetId="3">#REF!</definedName>
    <definedName name="jevol45">#REF!</definedName>
    <definedName name="jevol46" localSheetId="3">#REF!</definedName>
    <definedName name="jevol46">#REF!</definedName>
    <definedName name="jevol47" localSheetId="3">#REF!</definedName>
    <definedName name="jevol47">#REF!</definedName>
    <definedName name="jevol48" localSheetId="3">#REF!</definedName>
    <definedName name="jevol48">#REF!</definedName>
    <definedName name="jevol49" localSheetId="3">#REF!</definedName>
    <definedName name="jevol49">#REF!</definedName>
    <definedName name="jevol50" localSheetId="3">#REF!</definedName>
    <definedName name="jevol50">#REF!</definedName>
    <definedName name="jevol51" localSheetId="3">#REF!</definedName>
    <definedName name="jevol51">#REF!</definedName>
    <definedName name="jevol52" localSheetId="3">#REF!</definedName>
    <definedName name="jevol52">#REF!</definedName>
    <definedName name="jevol53" localSheetId="3">#REF!</definedName>
    <definedName name="jevol53">#REF!</definedName>
    <definedName name="jevol54" localSheetId="3">#REF!</definedName>
    <definedName name="jevol54">#REF!</definedName>
    <definedName name="jevol55" localSheetId="3">#REF!</definedName>
    <definedName name="jevol55">#REF!</definedName>
    <definedName name="jevol56" localSheetId="3">#REF!</definedName>
    <definedName name="jevol56">#REF!</definedName>
    <definedName name="jevol57" localSheetId="3">#REF!</definedName>
    <definedName name="jevol57">#REF!</definedName>
    <definedName name="jevol58" localSheetId="3">#REF!</definedName>
    <definedName name="jevol58">#REF!</definedName>
    <definedName name="jevol59" localSheetId="3">#REF!</definedName>
    <definedName name="jevol59">#REF!</definedName>
    <definedName name="jevol60" localSheetId="3">#REF!</definedName>
    <definedName name="jevol60">#REF!</definedName>
    <definedName name="jevol61" localSheetId="3">#REF!</definedName>
    <definedName name="jevol61">#REF!</definedName>
    <definedName name="jevol62" localSheetId="3">#REF!</definedName>
    <definedName name="jevol62">#REF!</definedName>
    <definedName name="jevol63" localSheetId="3">#REF!</definedName>
    <definedName name="jevol63">#REF!</definedName>
    <definedName name="jevol64" localSheetId="3">#REF!</definedName>
    <definedName name="jevol64">#REF!</definedName>
    <definedName name="jevol65" localSheetId="3">#REF!</definedName>
    <definedName name="jevol65">#REF!</definedName>
    <definedName name="jevol66" localSheetId="3">#REF!</definedName>
    <definedName name="jevol66">#REF!</definedName>
    <definedName name="jevol67" localSheetId="3">#REF!</definedName>
    <definedName name="jevol67">#REF!</definedName>
    <definedName name="jevol68" localSheetId="3">#REF!</definedName>
    <definedName name="jevol68">#REF!</definedName>
    <definedName name="jevol69" localSheetId="3">#REF!</definedName>
    <definedName name="jevol69">#REF!</definedName>
    <definedName name="jevol70" localSheetId="3">#REF!</definedName>
    <definedName name="jevol70">#REF!</definedName>
    <definedName name="jevol71" localSheetId="3">#REF!</definedName>
    <definedName name="jevol71">#REF!</definedName>
    <definedName name="jevol72" localSheetId="3">#REF!</definedName>
    <definedName name="jevol72">#REF!</definedName>
    <definedName name="jevol73" localSheetId="3">#REF!</definedName>
    <definedName name="jevol73">#REF!</definedName>
    <definedName name="jevol74" localSheetId="3">#REF!</definedName>
    <definedName name="jevol74">#REF!</definedName>
    <definedName name="jevol75" localSheetId="3">#REF!</definedName>
    <definedName name="jevol75">#REF!</definedName>
    <definedName name="jevol76" localSheetId="3">#REF!</definedName>
    <definedName name="jevol76">#REF!</definedName>
    <definedName name="jevol77" localSheetId="3">#REF!</definedName>
    <definedName name="jevol77">#REF!</definedName>
    <definedName name="jevol78" localSheetId="3">#REF!</definedName>
    <definedName name="jevol78">#REF!</definedName>
    <definedName name="jevol79" localSheetId="3">#REF!</definedName>
    <definedName name="jevol79">#REF!</definedName>
    <definedName name="jevol80" localSheetId="3">#REF!</definedName>
    <definedName name="jevol80">#REF!</definedName>
    <definedName name="jevol81" localSheetId="3">#REF!</definedName>
    <definedName name="jevol81">#REF!</definedName>
    <definedName name="jevol82" localSheetId="3">#REF!</definedName>
    <definedName name="jevol82">#REF!</definedName>
    <definedName name="jevol83" localSheetId="3">#REF!</definedName>
    <definedName name="jevol83">#REF!</definedName>
    <definedName name="jevol84" localSheetId="3">#REF!</definedName>
    <definedName name="jevol84">#REF!</definedName>
    <definedName name="jevol85" localSheetId="3">#REF!</definedName>
    <definedName name="jevol85">#REF!</definedName>
    <definedName name="jevol86" localSheetId="3">#REF!</definedName>
    <definedName name="jevol86">#REF!</definedName>
    <definedName name="jevol87" localSheetId="3">#REF!</definedName>
    <definedName name="jevol87">#REF!</definedName>
    <definedName name="jevol88" localSheetId="3">#REF!</definedName>
    <definedName name="jevol88">#REF!</definedName>
    <definedName name="jevol89" localSheetId="3">#REF!</definedName>
    <definedName name="jevol89">#REF!</definedName>
    <definedName name="jevol90" localSheetId="3">#REF!</definedName>
    <definedName name="jevol90">#REF!</definedName>
    <definedName name="jevol91" localSheetId="3">#REF!</definedName>
    <definedName name="jevol91">#REF!</definedName>
    <definedName name="jevol92" localSheetId="3">#REF!</definedName>
    <definedName name="jevol92">#REF!</definedName>
    <definedName name="jex" localSheetId="3">'[171]An. Alat'!#REF!</definedName>
    <definedName name="jex">'[171]An. Alat'!#REF!</definedName>
    <definedName name="jfj" localSheetId="8" hidden="1">{"'Sheet1'!$A$1"}</definedName>
    <definedName name="jfj" localSheetId="3" hidden="1">{"'Sheet1'!$A$1"}</definedName>
    <definedName name="jfj" hidden="1">{"'Sheet1'!$A$1"}</definedName>
    <definedName name="JG" localSheetId="3">#REF!</definedName>
    <definedName name="JG">#REF!</definedName>
    <definedName name="JJ_12">'[93]HRG BHN'!$G$327</definedName>
    <definedName name="JJ_19">'[93]HRG BHN'!$G$337</definedName>
    <definedName name="JJ_34">'[236]HRG BHN'!$G$358</definedName>
    <definedName name="JJ_37">'[236]HRG BHN'!$G$360</definedName>
    <definedName name="JKGJKGKJLGJK" localSheetId="3" hidden="1">#REF!</definedName>
    <definedName name="JKGJKGKJLGJK" hidden="1">#REF!</definedName>
    <definedName name="jml" localSheetId="3">#REF!</definedName>
    <definedName name="jml">#REF!</definedName>
    <definedName name="joint" localSheetId="3">#REF!</definedName>
    <definedName name="joint">#REF!</definedName>
    <definedName name="jry" localSheetId="8" hidden="1">{"'Sheet1'!$A$1"}</definedName>
    <definedName name="jry" localSheetId="3" hidden="1">{"'Sheet1'!$A$1"}</definedName>
    <definedName name="jry" hidden="1">{"'Sheet1'!$A$1"}</definedName>
    <definedName name="JU" localSheetId="3">#REF!</definedName>
    <definedName name="JU">#REF!</definedName>
    <definedName name="JULI" localSheetId="3">'[109]meth hsl nego'!#REF!</definedName>
    <definedName name="JULI">'[109]meth hsl nego'!#REF!</definedName>
    <definedName name="JULY" localSheetId="3">[226]Meth!#REF!</definedName>
    <definedName name="JULY">[226]Meth!#REF!</definedName>
    <definedName name="jumlahsmas" localSheetId="3">#REF!</definedName>
    <definedName name="jumlahsmas">#REF!</definedName>
    <definedName name="JuruUkur" localSheetId="3">#REF!</definedName>
    <definedName name="JuruUkur">#REF!</definedName>
    <definedName name="jyj" localSheetId="8" hidden="1">{"'Sheet1'!$A$1"}</definedName>
    <definedName name="jyj" localSheetId="3" hidden="1">{"'Sheet1'!$A$1"}</definedName>
    <definedName name="jyj" hidden="1">{"'Sheet1'!$A$1"}</definedName>
    <definedName name="k" localSheetId="3">#REF!</definedName>
    <definedName name="k">#REF!</definedName>
    <definedName name="k." localSheetId="3">#REF!</definedName>
    <definedName name="k.">#REF!</definedName>
    <definedName name="K.012" localSheetId="3">#REF!</definedName>
    <definedName name="K.012">#REF!</definedName>
    <definedName name="K.013" localSheetId="3">#REF!</definedName>
    <definedName name="K.013">#REF!</definedName>
    <definedName name="K.013.i" localSheetId="3">#REF!</definedName>
    <definedName name="K.013.i">#REF!</definedName>
    <definedName name="K.016">[195]Analisa!$A$64:$M$121</definedName>
    <definedName name="K.016.i" localSheetId="3">#REF!</definedName>
    <definedName name="K.016.i">#REF!</definedName>
    <definedName name="K.017" localSheetId="3">#REF!</definedName>
    <definedName name="K.017">#REF!</definedName>
    <definedName name="K.018" localSheetId="3">#REF!</definedName>
    <definedName name="K.018">#REF!</definedName>
    <definedName name="K.020" localSheetId="3">#REF!</definedName>
    <definedName name="K.020">#REF!</definedName>
    <definedName name="K.020.i" localSheetId="3">#REF!</definedName>
    <definedName name="K.020.i">#REF!</definedName>
    <definedName name="K.023">[195]Analisa!$A$968:$M$1025</definedName>
    <definedName name="K.026" localSheetId="3">#REF!</definedName>
    <definedName name="K.026">#REF!</definedName>
    <definedName name="K.035" localSheetId="3">#REF!</definedName>
    <definedName name="K.035">#REF!</definedName>
    <definedName name="K.040" localSheetId="3">#REF!</definedName>
    <definedName name="K.040">#REF!</definedName>
    <definedName name="K.106.i" localSheetId="3">#REF!</definedName>
    <definedName name="K.106.i">#REF!</definedName>
    <definedName name="K.110" localSheetId="3">#REF!</definedName>
    <definedName name="K.110">#REF!</definedName>
    <definedName name="K.112" localSheetId="3">#REF!</definedName>
    <definedName name="K.112">#REF!</definedName>
    <definedName name="K.113" localSheetId="3">#REF!</definedName>
    <definedName name="K.113">#REF!</definedName>
    <definedName name="K.115" localSheetId="3">[237]ANALISA!#REF!</definedName>
    <definedName name="K.115">[237]ANALISA!#REF!</definedName>
    <definedName name="K.116" localSheetId="3">[237]ANALISA!#REF!</definedName>
    <definedName name="K.116">[237]ANALISA!#REF!</definedName>
    <definedName name="K.117" localSheetId="3">[237]ANALISA!#REF!</definedName>
    <definedName name="K.117">[237]ANALISA!#REF!</definedName>
    <definedName name="K.121" localSheetId="3">#REF!</definedName>
    <definedName name="K.121">#REF!</definedName>
    <definedName name="K.122" localSheetId="3">[237]ANALISA!#REF!</definedName>
    <definedName name="K.122">[237]ANALISA!#REF!</definedName>
    <definedName name="K.123" localSheetId="3">#REF!</definedName>
    <definedName name="K.123">#REF!</definedName>
    <definedName name="K.124" localSheetId="3">[237]ANALISA!#REF!</definedName>
    <definedName name="K.124">[237]ANALISA!#REF!</definedName>
    <definedName name="K.126" localSheetId="3">[237]ANALISA!#REF!</definedName>
    <definedName name="K.126">[237]ANALISA!#REF!</definedName>
    <definedName name="K.126A" localSheetId="3">[237]ANALISA!#REF!</definedName>
    <definedName name="K.126A">[237]ANALISA!#REF!</definedName>
    <definedName name="K.127" localSheetId="3">#REF!</definedName>
    <definedName name="K.127">#REF!</definedName>
    <definedName name="K.128" localSheetId="3">#REF!</definedName>
    <definedName name="K.128">#REF!</definedName>
    <definedName name="K.139" localSheetId="3">#REF!</definedName>
    <definedName name="K.139">#REF!</definedName>
    <definedName name="K.18_K.23">[89]Harga!$N$370</definedName>
    <definedName name="K.211" localSheetId="3">#REF!</definedName>
    <definedName name="K.211">#REF!</definedName>
    <definedName name="K.220A" localSheetId="3">[237]ANALISA!#REF!</definedName>
    <definedName name="K.220A">[237]ANALISA!#REF!</definedName>
    <definedName name="K.224">[195]Analisa!$A$244:$M$301</definedName>
    <definedName name="K.225" localSheetId="3">#REF!</definedName>
    <definedName name="K.225">#REF!</definedName>
    <definedName name="K.23" localSheetId="3">#REF!</definedName>
    <definedName name="K.23">#REF!</definedName>
    <definedName name="K.232" localSheetId="3">#REF!</definedName>
    <definedName name="K.232">#REF!</definedName>
    <definedName name="K.23a" localSheetId="3">[90]Harga!#REF!</definedName>
    <definedName name="K.23a">[90]Harga!#REF!</definedName>
    <definedName name="K.23b">[89]Harga!$N$410</definedName>
    <definedName name="K.242" localSheetId="3">#REF!</definedName>
    <definedName name="K.242">#REF!</definedName>
    <definedName name="K.311" localSheetId="3">#REF!</definedName>
    <definedName name="K.311">#REF!</definedName>
    <definedName name="K.320" localSheetId="3">[237]ANALISA!#REF!</definedName>
    <definedName name="K.320">[237]ANALISA!#REF!</definedName>
    <definedName name="K.321" localSheetId="3">#REF!</definedName>
    <definedName name="K.321">#REF!</definedName>
    <definedName name="K.33H">[149]K33H!$H$51</definedName>
    <definedName name="K.342" localSheetId="3">#REF!</definedName>
    <definedName name="K.342">#REF!</definedName>
    <definedName name="k.35a" localSheetId="3">#REF!</definedName>
    <definedName name="k.35a">#REF!</definedName>
    <definedName name="k.35b" localSheetId="3">#REF!</definedName>
    <definedName name="k.35b">#REF!</definedName>
    <definedName name="k.404" localSheetId="3">#REF!</definedName>
    <definedName name="k.404">#REF!</definedName>
    <definedName name="K.410" localSheetId="3">#REF!</definedName>
    <definedName name="K.410">#REF!</definedName>
    <definedName name="K.410.i" localSheetId="3">#REF!</definedName>
    <definedName name="K.410.i">#REF!</definedName>
    <definedName name="K.420" localSheetId="3">#REF!</definedName>
    <definedName name="K.420">#REF!</definedName>
    <definedName name="K.424" localSheetId="3">#REF!</definedName>
    <definedName name="K.424">#REF!</definedName>
    <definedName name="K.424.i" localSheetId="3">#REF!</definedName>
    <definedName name="K.424.i">#REF!</definedName>
    <definedName name="K.510" localSheetId="3">#REF!</definedName>
    <definedName name="K.510">#REF!</definedName>
    <definedName name="K.512" localSheetId="3">#REF!</definedName>
    <definedName name="K.512">#REF!</definedName>
    <definedName name="K.512.i" localSheetId="3">#REF!</definedName>
    <definedName name="K.512.i">#REF!</definedName>
    <definedName name="K.513" localSheetId="3">#REF!</definedName>
    <definedName name="K.513">#REF!</definedName>
    <definedName name="K.514" localSheetId="3">#REF!</definedName>
    <definedName name="K.514">#REF!</definedName>
    <definedName name="K.515" localSheetId="3">#REF!</definedName>
    <definedName name="K.515">#REF!</definedName>
    <definedName name="K.516" localSheetId="3">[237]ANALISA!#REF!</definedName>
    <definedName name="K.516">[237]ANALISA!#REF!</definedName>
    <definedName name="K.520" localSheetId="3">#REF!</definedName>
    <definedName name="K.520">#REF!</definedName>
    <definedName name="K.521" localSheetId="3">#REF!</definedName>
    <definedName name="K.521">#REF!</definedName>
    <definedName name="K.522">[195]Analisa!$A$424:$M$481</definedName>
    <definedName name="K.522.i" localSheetId="3">#REF!</definedName>
    <definedName name="K.522.i">#REF!</definedName>
    <definedName name="K.523" localSheetId="3">#REF!</definedName>
    <definedName name="K.523">#REF!</definedName>
    <definedName name="K.528" localSheetId="3">#REF!</definedName>
    <definedName name="K.528">#REF!</definedName>
    <definedName name="K.611" localSheetId="3">#REF!</definedName>
    <definedName name="K.611">#REF!</definedName>
    <definedName name="K.612" localSheetId="3">#REF!</definedName>
    <definedName name="K.612">#REF!</definedName>
    <definedName name="K.617" localSheetId="3">#REF!</definedName>
    <definedName name="K.617">#REF!</definedName>
    <definedName name="K.618" localSheetId="3">#REF!</definedName>
    <definedName name="K.618">#REF!</definedName>
    <definedName name="K.621" localSheetId="3">#REF!</definedName>
    <definedName name="K.621">#REF!</definedName>
    <definedName name="K.636" localSheetId="3">#REF!</definedName>
    <definedName name="K.636">#REF!</definedName>
    <definedName name="K.638">[195]Analisa!$A$484:$M$541</definedName>
    <definedName name="K.638.i" localSheetId="3">#REF!</definedName>
    <definedName name="K.638.i">#REF!</definedName>
    <definedName name="K.641" localSheetId="3">#REF!</definedName>
    <definedName name="K.641">#REF!</definedName>
    <definedName name="K.705" localSheetId="3">#REF!</definedName>
    <definedName name="K.705">#REF!</definedName>
    <definedName name="K.710">[195]Analisa!$A$544:$M$602</definedName>
    <definedName name="K.715">[195]Analisa!$A$605:$M$664</definedName>
    <definedName name="K.719" localSheetId="3">#REF!</definedName>
    <definedName name="K.719">#REF!</definedName>
    <definedName name="K.720" localSheetId="3">#REF!</definedName>
    <definedName name="K.720">#REF!</definedName>
    <definedName name="K.722">[195]Analisa!$A$727:$M$784</definedName>
    <definedName name="K.723" localSheetId="3">#REF!</definedName>
    <definedName name="K.723">#REF!</definedName>
    <definedName name="K.724" localSheetId="3">[237]ANALISA!#REF!</definedName>
    <definedName name="K.724">[237]ANALISA!#REF!</definedName>
    <definedName name="K.725" localSheetId="3">#REF!</definedName>
    <definedName name="K.725">#REF!</definedName>
    <definedName name="K.810" localSheetId="3">#REF!</definedName>
    <definedName name="K.810">#REF!</definedName>
    <definedName name="K.810A" localSheetId="3">[237]ANALISA!#REF!</definedName>
    <definedName name="K.810A">[237]ANALISA!#REF!</definedName>
    <definedName name="K.810C" localSheetId="3">[237]ANALISA!#REF!</definedName>
    <definedName name="K.810C">[237]ANALISA!#REF!</definedName>
    <definedName name="K.815" localSheetId="3">#REF!</definedName>
    <definedName name="K.815">#REF!</definedName>
    <definedName name="K.817" localSheetId="3">#REF!</definedName>
    <definedName name="K.817">#REF!</definedName>
    <definedName name="K.819">[149]K819!$H$51</definedName>
    <definedName name="K.8dan24" localSheetId="3">#REF!</definedName>
    <definedName name="K.8dan24">#REF!</definedName>
    <definedName name="K.9_K.23_K.30_a">[89]Harga!$N$383</definedName>
    <definedName name="K.9_K.23_K.30_b">[89]Harga!$N$396</definedName>
    <definedName name="K.BETON" localSheetId="3">#REF!</definedName>
    <definedName name="K.BETON">#REF!</definedName>
    <definedName name="K.GALVANO" localSheetId="3">#REF!</definedName>
    <definedName name="K.GALVANO">#REF!</definedName>
    <definedName name="k.tukang">[238]UPAH!$F$10</definedName>
    <definedName name="k_23_kilat" localSheetId="3">[37]ANALISA!#REF!</definedName>
    <definedName name="k_23_kilat">[37]ANALISA!#REF!</definedName>
    <definedName name="K_Beton">[126]H.Bahan!$E$19</definedName>
    <definedName name="K_Tukang">[126]H.Bahan!$E$8</definedName>
    <definedName name="KA">[105]Bahan!$D$41</definedName>
    <definedName name="ka_ikat_bet">'[107]Daf-Harga'!$H$94</definedName>
    <definedName name="KAB" localSheetId="3">#REF!</definedName>
    <definedName name="KAB">#REF!</definedName>
    <definedName name="kaca">[37]BAHAN!$L$55</definedName>
    <definedName name="Kaca__Dark_Grey">[92]upah!$G$31</definedName>
    <definedName name="Kaca_tbl_5cm">[126]H.Bahan!$E$91</definedName>
    <definedName name="KacaBening5mm">'[127]Harga Upah &amp; Bahan'!$E$72</definedName>
    <definedName name="kacamati" localSheetId="3">#REF!</definedName>
    <definedName name="kacamati">#REF!</definedName>
    <definedName name="KADDE" localSheetId="3">#REF!</definedName>
    <definedName name="KADDE">#REF!</definedName>
    <definedName name="KADDL" localSheetId="3">#REF!</definedName>
    <definedName name="KADDL">#REF!</definedName>
    <definedName name="KADSN" localSheetId="3">#REF!</definedName>
    <definedName name="KADSN">#REF!</definedName>
    <definedName name="KAESN" localSheetId="3">#REF!</definedName>
    <definedName name="KAESN">#REF!</definedName>
    <definedName name="KaitAngin">'[127]Harga Upah &amp; Bahan'!$E$67</definedName>
    <definedName name="KAKS" localSheetId="3">#REF!</definedName>
    <definedName name="KAKS">#REF!</definedName>
    <definedName name="kali" localSheetId="3">'[230]UPH &amp; BHN'!#REF!</definedName>
    <definedName name="kali">'[230]UPH &amp; BHN'!#REF!</definedName>
    <definedName name="KALSE" localSheetId="3">#REF!</definedName>
    <definedName name="KALSE">#REF!</definedName>
    <definedName name="kanik" localSheetId="3">'[107]Daf-Harga'!#REF!</definedName>
    <definedName name="kanik">'[107]Daf-Harga'!#REF!</definedName>
    <definedName name="KANSD" localSheetId="3">#REF!</definedName>
    <definedName name="KANSD">#REF!</definedName>
    <definedName name="KANST" localSheetId="3">#REF!</definedName>
    <definedName name="KANST">#REF!</definedName>
    <definedName name="KANTE" localSheetId="3">#REF!</definedName>
    <definedName name="KANTE">#REF!</definedName>
    <definedName name="kap">[202]H.Satuan!$CC$84:$CD$84</definedName>
    <definedName name="kapur" localSheetId="3">[108]ANALISAUPAHBAHAN!#REF!</definedName>
    <definedName name="kapur">[108]ANALISAUPAHBAHAN!#REF!</definedName>
    <definedName name="kapur_gamp">'[107]Daf-Harga'!$H$73</definedName>
    <definedName name="karung" localSheetId="3">[7]DH!#REF!</definedName>
    <definedName name="karung">[7]DH!#REF!</definedName>
    <definedName name="karungplastik" localSheetId="3">[7]DH!#REF!</definedName>
    <definedName name="karungplastik">[7]DH!#REF!</definedName>
    <definedName name="karyawan" localSheetId="3">#REF!</definedName>
    <definedName name="karyawan">#REF!</definedName>
    <definedName name="karyo" localSheetId="8" hidden="1">{#N/A,#N/A,FALSE,"REK";#N/A,#N/A,FALSE,"Bq-ARS"}</definedName>
    <definedName name="karyo" localSheetId="3" hidden="1">{#N/A,#N/A,FALSE,"REK";#N/A,#N/A,FALSE,"Bq-ARS"}</definedName>
    <definedName name="karyo" hidden="1">{#N/A,#N/A,FALSE,"REK";#N/A,#N/A,FALSE,"Bq-ARS"}</definedName>
    <definedName name="KASARHALUS" localSheetId="3">#REF!</definedName>
    <definedName name="KASARHALUS">#REF!</definedName>
    <definedName name="KASDS" localSheetId="3">#REF!</definedName>
    <definedName name="KASDS">#REF!</definedName>
    <definedName name="KASSN" localSheetId="3">#REF!</definedName>
    <definedName name="KASSN">#REF!</definedName>
    <definedName name="KASTAF" localSheetId="3">#REF!</definedName>
    <definedName name="KASTAF">#REF!</definedName>
    <definedName name="KATDL" localSheetId="3">#REF!</definedName>
    <definedName name="KATDL">#REF!</definedName>
    <definedName name="KATDN" localSheetId="3">#REF!</definedName>
    <definedName name="KATDN">#REF!</definedName>
    <definedName name="KATDS" localSheetId="3">#REF!</definedName>
    <definedName name="KATDS">#REF!</definedName>
    <definedName name="KATES" localSheetId="3">#REF!</definedName>
    <definedName name="KATES">#REF!</definedName>
    <definedName name="KATSL" localSheetId="3">#REF!</definedName>
    <definedName name="KATSL">#REF!</definedName>
    <definedName name="KATSN" localSheetId="3">#REF!</definedName>
    <definedName name="KATSN">#REF!</definedName>
    <definedName name="katukang" localSheetId="3">[108]ANALISAUPAHBAHAN!#REF!</definedName>
    <definedName name="katukang">[108]ANALISAUPAHBAHAN!#REF!</definedName>
    <definedName name="kawat" localSheetId="3">#REF!</definedName>
    <definedName name="kawat">#REF!</definedName>
    <definedName name="kawat.licin" localSheetId="3">[37]BAHAN!#REF!</definedName>
    <definedName name="kawat.licin">[37]BAHAN!#REF!</definedName>
    <definedName name="KAWAT_BETON">[37]BAHAN!$L$28</definedName>
    <definedName name="Kawat_Las">[126]H.Bahan!$E$72</definedName>
    <definedName name="KawatBeton">'[127]Harga Upah &amp; Bahan'!$E$38</definedName>
    <definedName name="kawatbronjong" localSheetId="3">[7]DH!#REF!</definedName>
    <definedName name="kawatbronjong">[7]DH!#REF!</definedName>
    <definedName name="kawatikatbeton" localSheetId="3">[108]ANALISAUPAHBAHAN!#REF!</definedName>
    <definedName name="kawatikatbeton">[108]ANALISAUPAHBAHAN!#REF!</definedName>
    <definedName name="kawatlas" localSheetId="3">[7]DH!#REF!</definedName>
    <definedName name="kawatlas">[7]DH!#REF!</definedName>
    <definedName name="kayu" localSheetId="3">#REF!</definedName>
    <definedName name="kayu">#REF!</definedName>
    <definedName name="kayu.bulau" localSheetId="3">[37]BAHAN!#REF!</definedName>
    <definedName name="kayu.bulau">[37]BAHAN!#REF!</definedName>
    <definedName name="Kayu_0_5_x_2_5_cm">[92]upah!$G$33</definedName>
    <definedName name="Kayu_bekisting">[92]upah!$G$34</definedName>
    <definedName name="KAYU_BULAT">[141]Bahan!$M$46</definedName>
    <definedName name="Kayu_bulat_diameter_13cm">'[69]upah &amp; bhan'!$F$37</definedName>
    <definedName name="KAYU_DAMAR">[141]Bahan!$M$47</definedName>
    <definedName name="Kayu_Klas_I__Kayu_kosen">[92]upah!$G$35</definedName>
    <definedName name="Kayu_Klas_II">[92]upah!$G$36</definedName>
    <definedName name="kayu_klas2">[239]BAHAN!$N$44</definedName>
    <definedName name="KAYU_KLS_I" localSheetId="3">[37]BAHAN!#REF!</definedName>
    <definedName name="KAYU_KLS_I">[37]BAHAN!#REF!</definedName>
    <definedName name="KAYU_KLS_II">[37]BAHAN!$L$31</definedName>
    <definedName name="KAYU_KLS_III">[37]BAHAN!$L$32</definedName>
    <definedName name="KAYU_KLS_IV">[37]BAHAN!$L$33</definedName>
    <definedName name="KAYU_MERANTI">[141]Bahan!$M$48</definedName>
    <definedName name="Kayu_perancah_stut">[92]upah!$G$37</definedName>
    <definedName name="Kayu_rangka_atap">'[69]upah &amp; bhan'!$F$34</definedName>
    <definedName name="Kayu_rangka_plafond">'[69]upah &amp; bhan'!$F$35</definedName>
    <definedName name="kayuacuan" localSheetId="3">#REF!</definedName>
    <definedName name="kayuacuan">#REF!</definedName>
    <definedName name="kayubakar" localSheetId="3">[108]ANALISAUPAHBAHAN!#REF!</definedName>
    <definedName name="kayubakar">[108]ANALISAUPAHBAHAN!#REF!</definedName>
    <definedName name="KAYUBAKAU" localSheetId="3">#REF!</definedName>
    <definedName name="KAYUBAKAU">#REF!</definedName>
    <definedName name="KayuBalok">'[127]Harga Upah &amp; Bahan'!$E$25</definedName>
    <definedName name="kayuborneo">[210]komponen!$F$29</definedName>
    <definedName name="kayubulat">[240]BAHAN!$N$25</definedName>
    <definedName name="kayucerucuk" localSheetId="3">[7]DH!#REF!</definedName>
    <definedName name="kayucerucuk">[7]DH!#REF!</definedName>
    <definedName name="KAYUIII" localSheetId="3">#REF!</definedName>
    <definedName name="KAYUIII">#REF!</definedName>
    <definedName name="KAYUJATI" localSheetId="3">#REF!</definedName>
    <definedName name="KAYUJATI">#REF!</definedName>
    <definedName name="KayuKasau5.7">'[127]Harga Upah &amp; Bahan'!$E$26</definedName>
    <definedName name="KayuKelasI">'[127]Harga Upah &amp; Bahan'!$E$23</definedName>
    <definedName name="KayuKelasII">'[127]Harga Upah &amp; Bahan'!$E$24</definedName>
    <definedName name="kayuklas1" localSheetId="3">[7]DH!#REF!</definedName>
    <definedName name="kayuklas1">[7]DH!#REF!</definedName>
    <definedName name="kayuklas2" localSheetId="3">[7]DH!#REF!</definedName>
    <definedName name="kayuklas2">[7]DH!#REF!</definedName>
    <definedName name="kayuklasiii" localSheetId="3">[122]Hargabahan!#REF!</definedName>
    <definedName name="kayuklasiii">[122]Hargabahan!#REF!</definedName>
    <definedName name="kayukls_1">'[181]UPAH DAN BAHAN'!$I$52</definedName>
    <definedName name="kayukm" localSheetId="3">'[133]DU&amp;B'!#REF!</definedName>
    <definedName name="kayukm">'[133]DU&amp;B'!#REF!</definedName>
    <definedName name="kayul" localSheetId="3">'[133]DU&amp;B'!#REF!</definedName>
    <definedName name="kayul">'[133]DU&amp;B'!#REF!</definedName>
    <definedName name="kayulh" localSheetId="3">'[133]DU&amp;B'!#REF!</definedName>
    <definedName name="kayulh">'[133]DU&amp;B'!#REF!</definedName>
    <definedName name="KayuListProfil">'[127]Harga Upah &amp; Bahan'!$E$29</definedName>
    <definedName name="kayuu" localSheetId="3">'[133]DU&amp;B'!#REF!</definedName>
    <definedName name="kayuu">'[133]DU&amp;B'!#REF!</definedName>
    <definedName name="kbet">'[143]DU&amp;B'!$F$17</definedName>
    <definedName name="kbeton">[100]Harsat!$E$40</definedName>
    <definedName name="KBr">'[241]SAT-DAS'!$I$38</definedName>
    <definedName name="kbronjong" localSheetId="3">#REF!</definedName>
    <definedName name="kbronjong">#REF!</definedName>
    <definedName name="KBt">'[144]SAT-DAS'!$I$37</definedName>
    <definedName name="KBU">[105]Bahan!$D$33</definedName>
    <definedName name="kbwton" localSheetId="3">#REF!</definedName>
    <definedName name="kbwton">#REF!</definedName>
    <definedName name="KC">[242]REKAP!$G$45</definedName>
    <definedName name="kd_2020">'[38]SAT-BHN'!$H$11</definedName>
    <definedName name="KDT_" localSheetId="3">#REF!</definedName>
    <definedName name="KDT_">#REF!</definedName>
    <definedName name="Kduri" localSheetId="3">'[146]Daftar Harga'!#REF!</definedName>
    <definedName name="Kduri">'[146]Daftar Harga'!#REF!</definedName>
    <definedName name="Ke_tu_batu">'[107]Daf-Harga'!$H$16</definedName>
    <definedName name="ke_tu_besi">'[107]Daf-Harga'!$H$17</definedName>
    <definedName name="ke_tu_cat">'[107]Daf-Harga'!$H$18</definedName>
    <definedName name="Ke_Tu_Kayu">'[107]Daf-Harga'!$H$15</definedName>
    <definedName name="ke_tu_lis" localSheetId="3">'[107]Daf-Harga'!#REF!</definedName>
    <definedName name="ke_tu_lis">'[107]Daf-Harga'!#REF!</definedName>
    <definedName name="keg">[117]Catatan!$D$8</definedName>
    <definedName name="kelon" localSheetId="8" hidden="1">{#N/A,#N/A,FALSE,"REK";#N/A,#N/A,FALSE,"rab"}</definedName>
    <definedName name="kelon" localSheetId="3" hidden="1">{#N/A,#N/A,FALSE,"REK";#N/A,#N/A,FALSE,"rab"}</definedName>
    <definedName name="kelon" hidden="1">{#N/A,#N/A,FALSE,"REK";#N/A,#N/A,FALSE,"rab"}</definedName>
    <definedName name="kenek" localSheetId="3">#REF!</definedName>
    <definedName name="kenek">#REF!</definedName>
    <definedName name="kentut" localSheetId="8" hidden="1">{#N/A,#N/A,FALSE,"REK";#N/A,#N/A,FALSE,"rab"}</definedName>
    <definedName name="kentut" localSheetId="3" hidden="1">{#N/A,#N/A,FALSE,"REK";#N/A,#N/A,FALSE,"rab"}</definedName>
    <definedName name="kentut" hidden="1">{#N/A,#N/A,FALSE,"REK";#N/A,#N/A,FALSE,"rab"}</definedName>
    <definedName name="kep" localSheetId="3">#REF!</definedName>
    <definedName name="kep">#REF!</definedName>
    <definedName name="kep_tuk">'[243]Daf-Har-Pening'!$H$17</definedName>
    <definedName name="kep_tuk_bat">'[244]Daf-harga'!$H$18</definedName>
    <definedName name="KEPALA" localSheetId="3">#REF!</definedName>
    <definedName name="KEPALA">#REF!</definedName>
    <definedName name="KEPALA_TUKANG" localSheetId="3">#REF!</definedName>
    <definedName name="KEPALA_TUKANG">#REF!</definedName>
    <definedName name="Kepalatukang">[245]harga!$D$6</definedName>
    <definedName name="kepalatukanglas" localSheetId="3">'[98]harga lama'!#REF!</definedName>
    <definedName name="kepalatukanglas">'[98]harga lama'!#REF!</definedName>
    <definedName name="KepTukang" localSheetId="3">#REF!</definedName>
    <definedName name="KepTukang">#REF!</definedName>
    <definedName name="KERAMIK" localSheetId="3">#REF!</definedName>
    <definedName name="KERAMIK">#REF!</definedName>
    <definedName name="KERAMIK_20X20">[141]Bahan!$M$54</definedName>
    <definedName name="Keramik_20x20_Kulit_Jeruk">[126]H.Bahan!$E$46</definedName>
    <definedName name="Keramik_20x20cm">'[69]upah &amp; bhan'!$F$50</definedName>
    <definedName name="KERAMIK_20X25">[141]Bahan!$M$55</definedName>
    <definedName name="Keramik_30x30">[126]H.Bahan!$E$48</definedName>
    <definedName name="Keramik_30x30cm">'[69]upah &amp; bhan'!$F$49</definedName>
    <definedName name="Keramik_40_x_40_cm__Anti_Slip">[92]upah!$G$38</definedName>
    <definedName name="Keramik_40x40">[126]H.Bahan!$E$49</definedName>
    <definedName name="Keramik_40x40cm_Anti_Slip">[126]H.Bahan!$E$50</definedName>
    <definedName name="Keramik_dinding_20_x_25_cm">[92]upah!$G$39</definedName>
    <definedName name="Keramik_dinding_20_x_25_cm_merk_ikad">'[170]HARGA BAHAN'!$F$20</definedName>
    <definedName name="Keramik_Dinding_20x25">[126]H.Bahan!$E$47</definedName>
    <definedName name="Keramik_lantai_20_x_20_cm_merk_ikad">'[170]HARGA BAHAN'!$F$19</definedName>
    <definedName name="Keramik_lantai_25_x_25_cm">[92]upah!$G$40</definedName>
    <definedName name="Keramik_lantai_40_x_40_cm">[92]upah!$G$41</definedName>
    <definedName name="Keramik_lantai_40_x_40_cm_merk_ikad">'[170]HARGA BAHAN'!$F$18</definedName>
    <definedName name="keramik20" localSheetId="3">[37]BAHAN!#REF!</definedName>
    <definedName name="keramik20">[37]BAHAN!#REF!</definedName>
    <definedName name="keramik2020" localSheetId="3">[108]ANALISAUPAHBAHAN!#REF!</definedName>
    <definedName name="keramik2020">[108]ANALISAUPAHBAHAN!#REF!</definedName>
    <definedName name="keramik2020aslip" localSheetId="3">[108]ANALISAUPAHBAHAN!#REF!</definedName>
    <definedName name="keramik2020aslip">[108]ANALISAUPAHBAHAN!#REF!</definedName>
    <definedName name="Keramik20x20cm">'[127]Harga Upah &amp; Bahan'!$E$49</definedName>
    <definedName name="Keramik20x25cm">'[127]Harga Upah &amp; Bahan'!$E$50</definedName>
    <definedName name="keramik25" localSheetId="3">'[98]harga lama'!#REF!</definedName>
    <definedName name="keramik25">'[98]harga lama'!#REF!</definedName>
    <definedName name="keramik30">[37]BAHAN!$L$50</definedName>
    <definedName name="keramik3030lruangan" localSheetId="3">[108]ANALISAUPAHBAHAN!#REF!</definedName>
    <definedName name="keramik3030lruangan">[108]ANALISAUPAHBAHAN!#REF!</definedName>
    <definedName name="keramik40">[246]BAHAN!$N$42</definedName>
    <definedName name="Keramik40x40Polished">'[127]Harga Upah &amp; Bahan'!$E$51</definedName>
    <definedName name="Keramik40x40Unpolished">'[127]Harga Upah &amp; Bahan'!$E$52</definedName>
    <definedName name="KERAMIM_10X20">[141]Bahan!$M$53</definedName>
    <definedName name="KERAS" localSheetId="3">#REF!</definedName>
    <definedName name="KERAS">#REF!</definedName>
    <definedName name="kerawang" localSheetId="3">#REF!</definedName>
    <definedName name="kerawang">#REF!</definedName>
    <definedName name="kerb" localSheetId="3">#REF!</definedName>
    <definedName name="kerb">#REF!</definedName>
    <definedName name="Kereta" localSheetId="3">[146]Analisa!#REF!</definedName>
    <definedName name="Kereta">[146]Analisa!#REF!</definedName>
    <definedName name="kerikil" localSheetId="3">'[133]DU&amp;B'!#REF!</definedName>
    <definedName name="kerikil">'[133]DU&amp;B'!#REF!</definedName>
    <definedName name="Kerikil__beton">[92]upah!$G$42</definedName>
    <definedName name="kerikil_bet">'[107]Daf-Harga'!$H$81</definedName>
    <definedName name="Kerikil_beton">'[69]upah &amp; bhan'!$F$22</definedName>
    <definedName name="KERIKIL_TDK" localSheetId="3">[37]BAHAN!#REF!</definedName>
    <definedName name="KERIKIL_TDK">[37]BAHAN!#REF!</definedName>
    <definedName name="Kerikilbeton" localSheetId="3">'[98]harga lama'!#REF!</definedName>
    <definedName name="Kerikilbeton">'[98]harga lama'!#REF!</definedName>
    <definedName name="kerikilcampurtanah" localSheetId="3">[108]ANALISAUPAHBAHAN!#REF!</definedName>
    <definedName name="kerikilcampurtanah">[108]ANALISAUPAHBAHAN!#REF!</definedName>
    <definedName name="kerikilhalus" localSheetId="3">[108]ANALISAUPAHBAHAN!#REF!</definedName>
    <definedName name="kerikilhalus">[108]ANALISAUPAHBAHAN!#REF!</definedName>
    <definedName name="kerikiljagung" localSheetId="3">'[98]harga lama'!#REF!</definedName>
    <definedName name="kerikiljagung">'[98]harga lama'!#REF!</definedName>
    <definedName name="kerikilkasar" localSheetId="3">[108]ANALISAUPAHBAHAN!#REF!</definedName>
    <definedName name="kerikilkasar">[108]ANALISAUPAHBAHAN!#REF!</definedName>
    <definedName name="kerikill" localSheetId="3">'[133]DU&amp;B'!#REF!</definedName>
    <definedName name="kerikill">'[133]DU&amp;B'!#REF!</definedName>
    <definedName name="kerikillh" localSheetId="3">'[133]DU&amp;B'!#REF!</definedName>
    <definedName name="kerikillh">'[133]DU&amp;B'!#REF!</definedName>
    <definedName name="kerikilpecahtersaring" localSheetId="3">#REF!</definedName>
    <definedName name="kerikilpecahtersaring">#REF!</definedName>
    <definedName name="kerikilsaring" localSheetId="3">[108]ANALISAUPAHBAHAN!#REF!</definedName>
    <definedName name="kerikilsaring">[108]ANALISAUPAHBAHAN!#REF!</definedName>
    <definedName name="kerikilsungaitidaktersaring" localSheetId="3">#REF!</definedName>
    <definedName name="kerikilsungaitidaktersaring">#REF!</definedName>
    <definedName name="kerikilu" localSheetId="3">'[133]DU&amp;B'!#REF!</definedName>
    <definedName name="kerikilu">'[133]DU&amp;B'!#REF!</definedName>
    <definedName name="KERJA">'[230]UPH &amp; BHN'!$F$8</definedName>
    <definedName name="Kermik20x20KulitJeruk">'[127]Harga Upah &amp; Bahan'!$E$48</definedName>
    <definedName name="KERNET">[37]UPAH!$K$23</definedName>
    <definedName name="kerosene" localSheetId="3">#REF!</definedName>
    <definedName name="kerosene">#REF!</definedName>
    <definedName name="KEROSIN">'[101]DAFTAR BAHAN'!$G$37</definedName>
    <definedName name="kertas.pasir" localSheetId="3">[37]BAHAN!#REF!</definedName>
    <definedName name="kertas.pasir">[37]BAHAN!#REF!</definedName>
    <definedName name="Kertas_amplas">[92]upah!$G$43</definedName>
    <definedName name="KertasAmplas">'[127]Harga Upah &amp; Bahan'!$E$61</definedName>
    <definedName name="KET" localSheetId="3">#REF!</definedName>
    <definedName name="KET">#REF!</definedName>
    <definedName name="ketugaltan" localSheetId="3">'[107]Daf-Harga'!#REF!</definedName>
    <definedName name="ketugaltan">'[107]Daf-Harga'!#REF!</definedName>
    <definedName name="kisdam" localSheetId="3">[164]ANALISA!#REF!</definedName>
    <definedName name="kisdam">[164]ANALISA!#REF!</definedName>
    <definedName name="KJ" localSheetId="3">#REF!</definedName>
    <definedName name="KJ">#REF!</definedName>
    <definedName name="KJH" localSheetId="3" hidden="1">{#N/A,#N/A,FALSE,"REK-S-TPL";#N/A,#N/A,FALSE,"REK-TPML";#N/A,#N/A,FALSE,"RAB-TEMPEL"}</definedName>
    <definedName name="KJH" hidden="1">{#N/A,#N/A,FALSE,"REK-S-TPL";#N/A,#N/A,FALSE,"REK-TPML";#N/A,#N/A,FALSE,"RAB-TEMPEL"}</definedName>
    <definedName name="kjhkhbkj">'[130]Upah Modifikasi'!$E$26</definedName>
    <definedName name="KK" localSheetId="8" hidden="1">{"'Sheet1'!$A$1"}</definedName>
    <definedName name="kk" localSheetId="3">#REF!</definedName>
    <definedName name="KK" hidden="1">{"'Sheet1'!$A$1"}</definedName>
    <definedName name="kkb">'[34]U&amp;Bh'!$G$84</definedName>
    <definedName name="KL">[105]Bahan!$D$36</definedName>
    <definedName name="klem6">'[19]HS-DSR'!$J$82</definedName>
    <definedName name="klep" localSheetId="3">[37]BAHAN!#REF!</definedName>
    <definedName name="klep">[37]BAHAN!#REF!</definedName>
    <definedName name="KLEP_POMPA">[188]BAHAN!$L$42</definedName>
    <definedName name="KLJ" localSheetId="8" hidden="1">{"'Sheet1'!$A$1"}</definedName>
    <definedName name="KLJ" localSheetId="3" hidden="1">{"'Sheet1'!$A$1"}</definedName>
    <definedName name="KLJ" hidden="1">{"'Sheet1'!$A$1"}</definedName>
    <definedName name="KlosetJongkok">'[127]Harga Upah &amp; Bahan'!$E$73</definedName>
    <definedName name="KM" localSheetId="3">'[247]Meth '!#REF!</definedName>
    <definedName name="KM">'[247]Meth '!#REF!</definedName>
    <definedName name="KMASD" localSheetId="3">#REF!</definedName>
    <definedName name="KMASD">#REF!</definedName>
    <definedName name="KMDDE" localSheetId="3">#REF!</definedName>
    <definedName name="KMDDE">#REF!</definedName>
    <definedName name="KMDDL" localSheetId="3">#REF!</definedName>
    <definedName name="KMDDL">#REF!</definedName>
    <definedName name="KMDSL" localSheetId="3">#REF!</definedName>
    <definedName name="KMDSL">#REF!</definedName>
    <definedName name="KMDSN" localSheetId="3">#REF!</definedName>
    <definedName name="KMDSN">#REF!</definedName>
    <definedName name="KMEDT" localSheetId="3">#REF!</definedName>
    <definedName name="KMEDT">#REF!</definedName>
    <definedName name="KMESN" localSheetId="3">#REF!</definedName>
    <definedName name="KMESN">#REF!</definedName>
    <definedName name="KMFD" localSheetId="3">#REF!</definedName>
    <definedName name="KMFD">#REF!</definedName>
    <definedName name="KMFE" localSheetId="3">#REF!</definedName>
    <definedName name="KMFE">#REF!</definedName>
    <definedName name="KMGLT" localSheetId="3">#REF!</definedName>
    <definedName name="KMGLT">#REF!</definedName>
    <definedName name="KMHD" localSheetId="3">#REF!</definedName>
    <definedName name="KMHD">#REF!</definedName>
    <definedName name="KMKS" localSheetId="3">#REF!</definedName>
    <definedName name="KMKS">#REF!</definedName>
    <definedName name="KMLSE" localSheetId="3">#REF!</definedName>
    <definedName name="KMLSE">#REF!</definedName>
    <definedName name="KMNSD" localSheetId="3">#REF!</definedName>
    <definedName name="KMNSD">#REF!</definedName>
    <definedName name="KMNST" localSheetId="3">#REF!</definedName>
    <definedName name="KMNST">#REF!</definedName>
    <definedName name="KMNTE" localSheetId="3">#REF!</definedName>
    <definedName name="KMNTE">#REF!</definedName>
    <definedName name="KMSDS" localSheetId="3">#REF!</definedName>
    <definedName name="KMSDS">#REF!</definedName>
    <definedName name="KMSNIB" localSheetId="3">#REF!</definedName>
    <definedName name="KMSNIB">#REF!</definedName>
    <definedName name="KMSNIH" localSheetId="3">#REF!</definedName>
    <definedName name="KMSNIH">#REF!</definedName>
    <definedName name="KMSSN" localSheetId="3">#REF!</definedName>
    <definedName name="KMSSN">#REF!</definedName>
    <definedName name="KMTDL" localSheetId="3">#REF!</definedName>
    <definedName name="KMTDL">#REF!</definedName>
    <definedName name="KMTDN" localSheetId="3">#REF!</definedName>
    <definedName name="KMTDN">#REF!</definedName>
    <definedName name="KMTDS" localSheetId="3">#REF!</definedName>
    <definedName name="KMTDS">#REF!</definedName>
    <definedName name="KMTES" localSheetId="3">#REF!</definedName>
    <definedName name="KMTES">#REF!</definedName>
    <definedName name="KMTSL" localSheetId="3">#REF!</definedName>
    <definedName name="KMTSL">#REF!</definedName>
    <definedName name="KMTSN" localSheetId="3">#REF!</definedName>
    <definedName name="KMTSN">#REF!</definedName>
    <definedName name="KN">[105]Bahan!$D$30</definedName>
    <definedName name="KO" localSheetId="3">#REF!</definedName>
    <definedName name="KO">#REF!</definedName>
    <definedName name="KOEF" localSheetId="3">#REF!</definedName>
    <definedName name="KOEF">#REF!</definedName>
    <definedName name="koefbd" localSheetId="3">[7]PM!#REF!</definedName>
    <definedName name="koefbd">[7]PM!#REF!</definedName>
    <definedName name="koefbulldozer" localSheetId="3">#REF!</definedName>
    <definedName name="koefbulldozer">#REF!</definedName>
    <definedName name="koefcr" localSheetId="3">[7]PM!#REF!</definedName>
    <definedName name="koefcr">[7]PM!#REF!</definedName>
    <definedName name="koefcren" localSheetId="3">[7]PM!#REF!</definedName>
    <definedName name="koefcren">[7]PM!#REF!</definedName>
    <definedName name="koefdh" localSheetId="3">[7]PM!#REF!</definedName>
    <definedName name="koefdh">[7]PM!#REF!</definedName>
    <definedName name="koefdt" localSheetId="3">#REF!</definedName>
    <definedName name="koefdt">#REF!</definedName>
    <definedName name="koefex" localSheetId="3">[7]PM!#REF!</definedName>
    <definedName name="koefex">[7]PM!#REF!</definedName>
    <definedName name="koefexctim" localSheetId="3">[248]KoefExc_Dump_Vibro!#REF!</definedName>
    <definedName name="koefexctim">[248]KoefExc_Dump_Vibro!#REF!</definedName>
    <definedName name="koefgen" localSheetId="3">[7]PM!#REF!</definedName>
    <definedName name="koefgen">[7]PM!#REF!</definedName>
    <definedName name="koefgr" localSheetId="3">[7]PM!#REF!</definedName>
    <definedName name="koefgr">[7]PM!#REF!</definedName>
    <definedName name="koefkk" localSheetId="3">[7]PM!#REF!</definedName>
    <definedName name="koefkk">[7]PM!#REF!</definedName>
    <definedName name="koeflt" localSheetId="3">[7]PM!#REF!</definedName>
    <definedName name="koeflt">[7]PM!#REF!</definedName>
    <definedName name="koefmc" localSheetId="3">[7]PM!#REF!</definedName>
    <definedName name="koefmc">[7]PM!#REF!</definedName>
    <definedName name="koefmo" localSheetId="3">[7]PM!#REF!</definedName>
    <definedName name="koefmo">[7]PM!#REF!</definedName>
    <definedName name="koefst" localSheetId="3">[7]PM!#REF!</definedName>
    <definedName name="koefst">[7]PM!#REF!</definedName>
    <definedName name="koefvr" localSheetId="3">[7]PM!#REF!</definedName>
    <definedName name="koefvr">[7]PM!#REF!</definedName>
    <definedName name="koefwp" localSheetId="3">[7]PM!#REF!</definedName>
    <definedName name="koefwp">[7]PM!#REF!</definedName>
    <definedName name="Kolom" localSheetId="3">#REF!</definedName>
    <definedName name="Kolom">#REF!</definedName>
    <definedName name="Kolom_Teras" localSheetId="3">#REF!</definedName>
    <definedName name="Kolom_Teras">#REF!</definedName>
    <definedName name="kolomlantaiI" localSheetId="3">#REF!</definedName>
    <definedName name="kolomlantaiI">#REF!</definedName>
    <definedName name="Kom">'[75]Analisa AB'!$X$111</definedName>
    <definedName name="kompresor" localSheetId="3">#REF!</definedName>
    <definedName name="kompresor">#REF!</definedName>
    <definedName name="konbar" localSheetId="3">#REF!</definedName>
    <definedName name="konbar">#REF!</definedName>
    <definedName name="KONSPASK810" localSheetId="3">#REF!</definedName>
    <definedName name="KONSPASK810">#REF!</definedName>
    <definedName name="Konstruksi_kda2_Baja_Ringan">[126]H.Bahan!$E$34</definedName>
    <definedName name="kont">[249]rekap!$J$12</definedName>
    <definedName name="KONTRAK" localSheetId="3">#REF!</definedName>
    <definedName name="KONTRAK">#REF!</definedName>
    <definedName name="KONTRAKINI" localSheetId="3">#REF!</definedName>
    <definedName name="KONTRAKINI">#REF!</definedName>
    <definedName name="KOP" localSheetId="3" hidden="1">{#N/A,#N/A,FALSE,"rekap (C)";#N/A,#N/A,FALSE,"C.100";#N/A,#N/A,FALSE,"C.200";#N/A,#N/A,FALSE,"C.300";#N/A,#N/A,FALSE,"C.400";#N/A,#N/A,FALSE,"C.500";#N/A,#N/A,FALSE,"C.600";#N/A,#N/A,FALSE,"C.700";#N/A,#N/A,FALSE,"C.800";#N/A,#N/A,FALSE,"C.900"}</definedName>
    <definedName name="KOP" hidden="1">{#N/A,#N/A,FALSE,"rekap (C)";#N/A,#N/A,FALSE,"C.100";#N/A,#N/A,FALSE,"C.200";#N/A,#N/A,FALSE,"C.300";#N/A,#N/A,FALSE,"C.400";#N/A,#N/A,FALSE,"C.500";#N/A,#N/A,FALSE,"C.600";#N/A,#N/A,FALSE,"C.700";#N/A,#N/A,FALSE,"C.800";#N/A,#N/A,FALSE,"C.900"}</definedName>
    <definedName name="koral" localSheetId="3">[37]BAHAN!#REF!</definedName>
    <definedName name="koral">[37]BAHAN!#REF!</definedName>
    <definedName name="KoralBeton">'[127]Harga Upah &amp; Bahan'!$E$16</definedName>
    <definedName name="koreksi" localSheetId="3" hidden="1">{#N/A,#N/A,FALSE,"REK";#N/A,#N/A,FALSE,"Bq-ARS"}</definedName>
    <definedName name="koreksi" hidden="1">{#N/A,#N/A,FALSE,"REK";#N/A,#N/A,FALSE,"Bq-ARS"}</definedName>
    <definedName name="kosen" localSheetId="3">#REF!</definedName>
    <definedName name="kosen">#REF!</definedName>
    <definedName name="Kosen_Pintu_Ventilasi_Aluminium_Type_J1">[126]H.Bahan!$E$101</definedName>
    <definedName name="Kosen_Pintu_Ventilasi_Aluminium_Type_J2">[126]H.Bahan!$E$102</definedName>
    <definedName name="Kosen_Pintu_Ventilasi_Aluminium_Type_J3">[126]H.Bahan!$E$103</definedName>
    <definedName name="Kosen_Pintu_Ventilasi_Alunimiun_Type_P1">[126]H.Bahan!$E$99</definedName>
    <definedName name="Kosen_Pintu_Ventilasi_Type_P2">[126]H.Bahan!$E$100</definedName>
    <definedName name="KP.TK.BATU" localSheetId="3">#REF!</definedName>
    <definedName name="KP.TK.BATU">#REF!</definedName>
    <definedName name="KP.TK.BESI" localSheetId="3">#REF!</definedName>
    <definedName name="KP.TK.BESI">#REF!</definedName>
    <definedName name="KP.TK.CAT" localSheetId="3">#REF!</definedName>
    <definedName name="KP.TK.CAT">#REF!</definedName>
    <definedName name="KP.TK.GALI" localSheetId="3">#REF!</definedName>
    <definedName name="KP.TK.GALI">#REF!</definedName>
    <definedName name="KP.TK.KAYU" localSheetId="3">#REF!</definedName>
    <definedName name="KP.TK.KAYU">#REF!</definedName>
    <definedName name="KP.TK.LISTRIK" localSheetId="3">#REF!</definedName>
    <definedName name="KP.TK.LISTRIK">#REF!</definedName>
    <definedName name="kpb" localSheetId="3">#REF!</definedName>
    <definedName name="kpb">#REF!</definedName>
    <definedName name="kpbd" localSheetId="3">[7]PM!#REF!</definedName>
    <definedName name="kpbd">[7]PM!#REF!</definedName>
    <definedName name="kpcr" localSheetId="3">[7]PM!#REF!</definedName>
    <definedName name="kpcr">[7]PM!#REF!</definedName>
    <definedName name="kpcren" localSheetId="3">[7]PM!#REF!</definedName>
    <definedName name="kpcren">[7]PM!#REF!</definedName>
    <definedName name="kpdh" localSheetId="3">[7]PM!#REF!</definedName>
    <definedName name="kpdh">[7]PM!#REF!</definedName>
    <definedName name="kperancah">[100]Harsat!$E$39</definedName>
    <definedName name="kpex" localSheetId="3">[7]PM!#REF!</definedName>
    <definedName name="kpex">[7]PM!#REF!</definedName>
    <definedName name="kpgen" localSheetId="3">[7]PM!#REF!</definedName>
    <definedName name="kpgen">[7]PM!#REF!</definedName>
    <definedName name="kpgr" localSheetId="3">[7]PM!#REF!</definedName>
    <definedName name="kpgr">[7]PM!#REF!</definedName>
    <definedName name="kpkk" localSheetId="3">[7]PM!#REF!</definedName>
    <definedName name="kpkk">[7]PM!#REF!</definedName>
    <definedName name="KPL_ANAL">[1]A!$W$10:$AD$13</definedName>
    <definedName name="kplt" localSheetId="3">[7]PM!#REF!</definedName>
    <definedName name="kplt">[7]PM!#REF!</definedName>
    <definedName name="kpmc" localSheetId="3">[7]PM!#REF!</definedName>
    <definedName name="kpmc">[7]PM!#REF!</definedName>
    <definedName name="kpmo" localSheetId="3">[7]PM!#REF!</definedName>
    <definedName name="kpmo">[7]PM!#REF!</definedName>
    <definedName name="kpst" localSheetId="3">[7]PM!#REF!</definedName>
    <definedName name="kpst">[7]PM!#REF!</definedName>
    <definedName name="kpvr" localSheetId="3">[7]PM!#REF!</definedName>
    <definedName name="kpvr">[7]PM!#REF!</definedName>
    <definedName name="kpwp" localSheetId="3">[7]PM!#REF!</definedName>
    <definedName name="kpwp">[7]PM!#REF!</definedName>
    <definedName name="kr" localSheetId="3">#REF!</definedName>
    <definedName name="kr">#REF!</definedName>
    <definedName name="Kr_Beton">[126]H.Bahan!$E$19</definedName>
    <definedName name="Kran_Air">[126]H.Bahan!$E$97</definedName>
    <definedName name="Krib">[146]Analisa!$I$141</definedName>
    <definedName name="krm" localSheetId="3">#REF!</definedName>
    <definedName name="krm">#REF!</definedName>
    <definedName name="KRSABE1" localSheetId="3">#REF!</definedName>
    <definedName name="KRSABE1">#REF!</definedName>
    <definedName name="KRSABE2" localSheetId="3">#REF!</definedName>
    <definedName name="KRSABE2">#REF!</definedName>
    <definedName name="krsine">[73]DHSD!$G$24</definedName>
    <definedName name="Krtas_Amplas">[126]H.Bahan!$E$60</definedName>
    <definedName name="KRW">[105]Bahan!$D$53</definedName>
    <definedName name="KS">[105]Bahan!$D$37</definedName>
    <definedName name="KSDSL" localSheetId="3">#REF!</definedName>
    <definedName name="KSDSL">#REF!</definedName>
    <definedName name="kseumantokkk" localSheetId="3">[108]ANALISAUPAHBAHAN!#REF!</definedName>
    <definedName name="kseumantokkk">[108]ANALISAUPAHBAHAN!#REF!</definedName>
    <definedName name="kseumantokkosen" localSheetId="3">[108]ANALISAUPAHBAHAN!#REF!</definedName>
    <definedName name="kseumantokkosen">[108]ANALISAUPAHBAHAN!#REF!</definedName>
    <definedName name="KSS" localSheetId="3">#REF!</definedName>
    <definedName name="KSS">#REF!</definedName>
    <definedName name="KSS_" localSheetId="3">#REF!</definedName>
    <definedName name="KSS_">#REF!</definedName>
    <definedName name="kstutdalkan" localSheetId="3">[108]ANALISAUPAHBAHAN!#REF!</definedName>
    <definedName name="kstutdalkan">[108]ANALISAUPAHBAHAN!#REF!</definedName>
    <definedName name="kt">'[181]UPAH DAN BAHAN'!$I$11</definedName>
    <definedName name="ktarahan" localSheetId="3">[108]ANALISAUPAHBAHAN!#REF!</definedName>
    <definedName name="ktarahan">[108]ANALISAUPAHBAHAN!#REF!</definedName>
    <definedName name="KTC">[105]Bahan!$D$112</definedName>
    <definedName name="ktk">'[143]DU&amp;B'!$F$11</definedName>
    <definedName name="KTS">[105]Bahan!$D$116</definedName>
    <definedName name="KTT" localSheetId="3">#REF!</definedName>
    <definedName name="KTT">#REF!</definedName>
    <definedName name="ktuk">[250]UPAH!$C$10</definedName>
    <definedName name="ktukang">'[251]U&amp;B'!$I$12</definedName>
    <definedName name="KU">[105]Bahan!$D$48</definedName>
    <definedName name="Kuad_Kuda" localSheetId="3">#REF!</definedName>
    <definedName name="Kuad_Kuda">#REF!</definedName>
    <definedName name="KUALA">[252]Sheet1!$M$4</definedName>
    <definedName name="KUALA1" localSheetId="3">#REF!</definedName>
    <definedName name="KUALA1">#REF!</definedName>
    <definedName name="KUALA2" localSheetId="3">#REF!</definedName>
    <definedName name="KUALA2">#REF!</definedName>
    <definedName name="KUALA3" localSheetId="3">#REF!</definedName>
    <definedName name="KUALA3">#REF!</definedName>
    <definedName name="KUALA4" localSheetId="3">#REF!</definedName>
    <definedName name="KUALA4">#REF!</definedName>
    <definedName name="KUANTITAS" localSheetId="3">#REF!</definedName>
    <definedName name="KUANTITAS">#REF!</definedName>
    <definedName name="KUANTITAS_5">'[103]Kuantitas _ Harga _2_'!$A$1:$H$355</definedName>
    <definedName name="KUANTITAS_8">[103]_!$A$1:$K$259</definedName>
    <definedName name="KUASD" localSheetId="3">#REF!</definedName>
    <definedName name="KUASD">#REF!</definedName>
    <definedName name="kuda">[95]Progress!$C$49</definedName>
    <definedName name="kudakuda" localSheetId="3">#REF!</definedName>
    <definedName name="kudakuda">#REF!</definedName>
    <definedName name="KUDDE" localSheetId="3">#REF!</definedName>
    <definedName name="KUDDE">#REF!</definedName>
    <definedName name="KUDDL" localSheetId="3">#REF!</definedName>
    <definedName name="KUDDL">#REF!</definedName>
    <definedName name="KUDSL" localSheetId="3">#REF!</definedName>
    <definedName name="KUDSL">#REF!</definedName>
    <definedName name="KUDSN" localSheetId="3">#REF!</definedName>
    <definedName name="KUDSN">#REF!</definedName>
    <definedName name="KUEDT" localSheetId="3">#REF!</definedName>
    <definedName name="KUEDT">#REF!</definedName>
    <definedName name="KUESN" localSheetId="3">#REF!</definedName>
    <definedName name="KUESN">#REF!</definedName>
    <definedName name="KUFD" localSheetId="3">#REF!</definedName>
    <definedName name="KUFD">#REF!</definedName>
    <definedName name="KUFE" localSheetId="3">#REF!</definedName>
    <definedName name="KUFE">#REF!</definedName>
    <definedName name="KUGLT" localSheetId="3">#REF!</definedName>
    <definedName name="KUGLT">#REF!</definedName>
    <definedName name="KUHD" localSheetId="3">#REF!</definedName>
    <definedName name="KUHD">#REF!</definedName>
    <definedName name="KUKS" localSheetId="3">#REF!</definedName>
    <definedName name="KUKS">#REF!</definedName>
    <definedName name="Kulit" localSheetId="3">#REF!</definedName>
    <definedName name="Kulit">#REF!</definedName>
    <definedName name="KULSE" localSheetId="3">#REF!</definedName>
    <definedName name="KULSE">#REF!</definedName>
    <definedName name="kunci.808" localSheetId="3">[37]BAHAN!#REF!</definedName>
    <definedName name="kunci.808">[37]BAHAN!#REF!</definedName>
    <definedName name="Kunci_Jendela">[92]upah!$G$44</definedName>
    <definedName name="Kunci_Pintu">[92]upah!$G$45</definedName>
    <definedName name="KUNCI_TANAM">[37]BAHAN!$L$82</definedName>
    <definedName name="Kunci2slag" localSheetId="3">'[98]harga lama'!#REF!</definedName>
    <definedName name="Kunci2slag">'[98]harga lama'!#REF!</definedName>
    <definedName name="kunci808">[157]BAHAN!$L$22</definedName>
    <definedName name="KunciTanam">'[127]Harga Upah &amp; Bahan'!$E$63</definedName>
    <definedName name="KunciTanamSelinder">'[127]Harga Upah &amp; Bahan'!$E$64</definedName>
    <definedName name="KUNSD" localSheetId="3">#REF!</definedName>
    <definedName name="KUNSD">#REF!</definedName>
    <definedName name="KUNST" localSheetId="3">#REF!</definedName>
    <definedName name="KUNST">#REF!</definedName>
    <definedName name="KUNTE" localSheetId="3">#REF!</definedName>
    <definedName name="KUNTE">#REF!</definedName>
    <definedName name="kupasan" localSheetId="3">[7]Ans!#REF!</definedName>
    <definedName name="kupasan">[7]Ans!#REF!</definedName>
    <definedName name="kursi" localSheetId="3">#REF!</definedName>
    <definedName name="kursi">#REF!</definedName>
    <definedName name="kursi.guru" localSheetId="3">[37]ANALISA!#REF!</definedName>
    <definedName name="kursi.guru">[37]ANALISA!#REF!</definedName>
    <definedName name="kursi_guru">[157]ANALISA!$N$34</definedName>
    <definedName name="kurst" localSheetId="3">#REF!</definedName>
    <definedName name="kurst">#REF!</definedName>
    <definedName name="kurva">[177]Rkp!$K$29</definedName>
    <definedName name="KUSDS" localSheetId="3">#REF!</definedName>
    <definedName name="KUSDS">#REF!</definedName>
    <definedName name="KUSNIB" localSheetId="3">#REF!</definedName>
    <definedName name="KUSNIB">#REF!</definedName>
    <definedName name="KUSNIH" localSheetId="3">#REF!</definedName>
    <definedName name="KUSNIH">#REF!</definedName>
    <definedName name="KUSSN" localSheetId="3">#REF!</definedName>
    <definedName name="KUSSN">#REF!</definedName>
    <definedName name="KUTDL" localSheetId="3">#REF!</definedName>
    <definedName name="KUTDL">#REF!</definedName>
    <definedName name="KUTDN" localSheetId="3">#REF!</definedName>
    <definedName name="KUTDN">#REF!</definedName>
    <definedName name="KUTDS" localSheetId="3">#REF!</definedName>
    <definedName name="KUTDS">#REF!</definedName>
    <definedName name="KUTES" localSheetId="3">#REF!</definedName>
    <definedName name="KUTES">#REF!</definedName>
    <definedName name="KUTSL" localSheetId="3">#REF!</definedName>
    <definedName name="KUTSL">#REF!</definedName>
    <definedName name="KUTSN" localSheetId="3">#REF!</definedName>
    <definedName name="KUTSN">#REF!</definedName>
    <definedName name="KUZEN" localSheetId="3">[37]BAHAN!#REF!</definedName>
    <definedName name="KUZEN">[37]BAHAN!#REF!</definedName>
    <definedName name="Kwat_Beton">[126]H.Bahan!$E$28</definedName>
    <definedName name="kwbtn">[73]DHSD!$G$27</definedName>
    <definedName name="KX">[105]Bahan!$D$38</definedName>
    <definedName name="kyprch">[73]DHSD!$G$29</definedName>
    <definedName name="Kyu_Klas_I">[126]H.Bahan!$E$32</definedName>
    <definedName name="Kyu_Klas_II">[126]H.Bahan!$E$35</definedName>
    <definedName name="Kyu_Rangka_Plafond">[126]H.Bahan!$E$37</definedName>
    <definedName name="Kyu_Utk_Perancah">[126]H.Bahan!$E$25</definedName>
    <definedName name="KZ">[105]Bahan!$D$39</definedName>
    <definedName name="L" localSheetId="3">#REF!</definedName>
    <definedName name="L">#REF!</definedName>
    <definedName name="L.01">'[101]DAFTAR UPAH'!$G$12</definedName>
    <definedName name="L.02">'[101]DAFTAR UPAH'!$G$14</definedName>
    <definedName name="L.03">'[101]DAFTAR UPAH'!$G$16</definedName>
    <definedName name="L.061">'[253]Upah Kerja'!$E$17</definedName>
    <definedName name="L.062">'[254]Upah Kerja'!$E$17</definedName>
    <definedName name="L.073">[255]Upah!$F$13</definedName>
    <definedName name="L.079">[255]Upah!$F$11</definedName>
    <definedName name="L.081">'[253]Upah Kerja'!$E$23</definedName>
    <definedName name="L.083">'[253]Upah Kerja'!$E$24</definedName>
    <definedName name="L.091">'[253]Upah Kerja'!$E$25</definedName>
    <definedName name="L.099">'[253]Upah Kerja'!$E$26</definedName>
    <definedName name="L.101">[255]Upah!$F$12</definedName>
    <definedName name="L.106">'[253]Upah Kerja'!$E$21</definedName>
    <definedName name="L.11a" localSheetId="3">[90]Harga!#REF!</definedName>
    <definedName name="L.11a">[90]Harga!#REF!</definedName>
    <definedName name="L.11b" localSheetId="3">[90]Harga!#REF!</definedName>
    <definedName name="L.11b">[90]Harga!#REF!</definedName>
    <definedName name="L.12a" localSheetId="3">[90]Harga!#REF!</definedName>
    <definedName name="L.12a">[90]Harga!#REF!</definedName>
    <definedName name="L.12b" localSheetId="3">[90]Harga!#REF!</definedName>
    <definedName name="L.12b">[90]Harga!#REF!</definedName>
    <definedName name="L.4a" localSheetId="3">[90]Harga!#REF!</definedName>
    <definedName name="L.4a">[90]Harga!#REF!</definedName>
    <definedName name="L.4b" localSheetId="3">[90]Harga!#REF!</definedName>
    <definedName name="L.4b">[90]Harga!#REF!</definedName>
    <definedName name="L.5a" localSheetId="3">[90]Harga!#REF!</definedName>
    <definedName name="L.5a">[90]Harga!#REF!</definedName>
    <definedName name="L.5b" localSheetId="3">[90]Harga!#REF!</definedName>
    <definedName name="L.5b">[90]Harga!#REF!</definedName>
    <definedName name="L.6" localSheetId="3">[90]Harga!#REF!</definedName>
    <definedName name="L.6">[90]Harga!#REF!</definedName>
    <definedName name="L.7a" localSheetId="3">[90]Harga!#REF!</definedName>
    <definedName name="L.7a">[90]Harga!#REF!</definedName>
    <definedName name="L.7b" localSheetId="3">[90]Harga!#REF!</definedName>
    <definedName name="L.7b">[90]Harga!#REF!</definedName>
    <definedName name="L.8" localSheetId="3">[90]Harga!#REF!</definedName>
    <definedName name="L.8">[90]Harga!#REF!</definedName>
    <definedName name="L.9a" localSheetId="3">[90]Harga!#REF!</definedName>
    <definedName name="L.9a">[90]Harga!#REF!</definedName>
    <definedName name="L.9b" localSheetId="3">[90]Harga!#REF!</definedName>
    <definedName name="L.9b">[90]Harga!#REF!</definedName>
    <definedName name="L1BOQ">'[256]Kuantitas &amp; Harga'!$A$1:$H$78</definedName>
    <definedName name="LABA">[101]REKAP!$F$40</definedName>
    <definedName name="lain1" localSheetId="3">'[81]R-MP'!#REF!</definedName>
    <definedName name="lain1">'[81]R-MP'!#REF!</definedName>
    <definedName name="lain2" localSheetId="3">'[80]R-MP2-98'!#REF!</definedName>
    <definedName name="lain2">'[80]R-MP2-98'!#REF!</definedName>
    <definedName name="lain3" localSheetId="3">'[80]R-MP2-98'!#REF!</definedName>
    <definedName name="lain3">'[80]R-MP2-98'!#REF!</definedName>
    <definedName name="lain5" localSheetId="3">'[80]R-MP2-98'!#REF!</definedName>
    <definedName name="lain5">'[80]R-MP2-98'!#REF!</definedName>
    <definedName name="lain6" localSheetId="3">'[81]R-MP'!#REF!</definedName>
    <definedName name="lain6">'[81]R-MP'!#REF!</definedName>
    <definedName name="LAINLAIN" localSheetId="3">'[2]Biaya Personil'!#REF!</definedName>
    <definedName name="LAINLAIN">'[2]Biaya Personil'!#REF!</definedName>
    <definedName name="LAINLAIN_5">'[103]Kuantitas _ Harga _2_'!$A$315:$H$354</definedName>
    <definedName name="LAINLAIN_8">[103]_!$B$229:$J$258</definedName>
    <definedName name="lala">[174]BNAIII!$A$53:$H$61</definedName>
    <definedName name="LAMPIRAN" localSheetId="3">#REF!</definedName>
    <definedName name="LAMPIRAN">#REF!</definedName>
    <definedName name="LampuPijar">'[127]Harga Upah &amp; Bahan'!$E$92</definedName>
    <definedName name="LampuTL">'[127]Harga Upah &amp; Bahan'!$E$91</definedName>
    <definedName name="lampx" hidden="1">'[257]3-DIV1'!$H$26:$H$38</definedName>
    <definedName name="lamta" localSheetId="3">#REF!</definedName>
    <definedName name="lamta">#REF!</definedName>
    <definedName name="Lantai_Keramik_20x20_Anti_Slip_1m2">'[126]Contoh Analisa'!$G$193</definedName>
    <definedName name="Lantai_Keramik_40x40_1m2">'[126]Contoh Analisa'!$G$168</definedName>
    <definedName name="Lantai_Keramik_40x40cm_Anti_Slip">'[126]Contoh Analisa'!$G$181</definedName>
    <definedName name="lantaikeramik" localSheetId="3">#REF!</definedName>
    <definedName name="lantaikeramik">#REF!</definedName>
    <definedName name="lantaikerja" localSheetId="3">[7]Ans!#REF!</definedName>
    <definedName name="lantaikerja">[7]Ans!#REF!</definedName>
    <definedName name="Lap.Perekat">[128]Analisa!$A$965:$G$1025</definedName>
    <definedName name="Lap.Resap.Pengikat">[128]Analisa!$A$788:$G$844</definedName>
    <definedName name="Lapis_resap_pengikat">'[96]Analisa Jalan'!$J$659</definedName>
    <definedName name="lapisanijuk" localSheetId="3">[7]Ans!#REF!</definedName>
    <definedName name="lapisanijuk">[7]Ans!#REF!</definedName>
    <definedName name="laptu" localSheetId="3">[68]HSP!#REF!</definedName>
    <definedName name="laptu">[68]HSP!#REF!</definedName>
    <definedName name="Lasbes" localSheetId="3">'[146]Daftar Harga'!#REF!</definedName>
    <definedName name="Lasbes">'[146]Daftar Harga'!#REF!</definedName>
    <definedName name="Last_Row" localSheetId="3">#N/A</definedName>
    <definedName name="Last_Row">#N/A</definedName>
    <definedName name="LASTON" localSheetId="3">#REF!</definedName>
    <definedName name="LASTON">#REF!</definedName>
    <definedName name="Laston.AC">[128]Analisa!$A$1087:$G$1088</definedName>
    <definedName name="lat_bantu">'[243]Daf-Har-Pening'!$H$58</definedName>
    <definedName name="Lat_eternit">'[69]upah &amp; bhan'!$F$39</definedName>
    <definedName name="latai" localSheetId="3">#REF!</definedName>
    <definedName name="latai">#REF!</definedName>
    <definedName name="latasir">[200]analisa!$I$363</definedName>
    <definedName name="LATASTON" localSheetId="3">#REF!</definedName>
    <definedName name="LATASTON">#REF!</definedName>
    <definedName name="lateternit" localSheetId="3">[108]ANALISAUPAHBAHAN!#REF!</definedName>
    <definedName name="lateternit">[108]ANALISAUPAHBAHAN!#REF!</definedName>
    <definedName name="LBP" localSheetId="3">#REF!</definedName>
    <definedName name="LBP">#REF!</definedName>
    <definedName name="LBR3A">[70]LEMBAR3!$W$9:$AF$61</definedName>
    <definedName name="lbtot">'[66]lambaro skep'!$C$193</definedName>
    <definedName name="lbvol01" localSheetId="3">#REF!</definedName>
    <definedName name="lbvol01">#REF!</definedName>
    <definedName name="lbvol02" localSheetId="3">#REF!</definedName>
    <definedName name="lbvol02">#REF!</definedName>
    <definedName name="lbvol03" localSheetId="3">#REF!</definedName>
    <definedName name="lbvol03">#REF!</definedName>
    <definedName name="lbvol04" localSheetId="3">#REF!</definedName>
    <definedName name="lbvol04">#REF!</definedName>
    <definedName name="lbvol05" localSheetId="3">#REF!</definedName>
    <definedName name="lbvol05">#REF!</definedName>
    <definedName name="lbvol06" localSheetId="3">#REF!</definedName>
    <definedName name="lbvol06">#REF!</definedName>
    <definedName name="lbvol07" localSheetId="3">#REF!</definedName>
    <definedName name="lbvol07">#REF!</definedName>
    <definedName name="lbvol08" localSheetId="3">#REF!</definedName>
    <definedName name="lbvol08">#REF!</definedName>
    <definedName name="lbvol09" localSheetId="3">#REF!</definedName>
    <definedName name="lbvol09">#REF!</definedName>
    <definedName name="lbvol10" localSheetId="3">#REF!</definedName>
    <definedName name="lbvol10">#REF!</definedName>
    <definedName name="lbvol11" localSheetId="3">#REF!</definedName>
    <definedName name="lbvol11">#REF!</definedName>
    <definedName name="lbvol12" localSheetId="3">#REF!</definedName>
    <definedName name="lbvol12">#REF!</definedName>
    <definedName name="lbvol13" localSheetId="3">#REF!</definedName>
    <definedName name="lbvol13">#REF!</definedName>
    <definedName name="lbvol14" localSheetId="3">#REF!</definedName>
    <definedName name="lbvol14">#REF!</definedName>
    <definedName name="lbvol15" localSheetId="3">#REF!</definedName>
    <definedName name="lbvol15">#REF!</definedName>
    <definedName name="lbvol16" localSheetId="3">#REF!</definedName>
    <definedName name="lbvol16">#REF!</definedName>
    <definedName name="lbvol17" localSheetId="3">#REF!</definedName>
    <definedName name="lbvol17">#REF!</definedName>
    <definedName name="lbvol18" localSheetId="3">#REF!</definedName>
    <definedName name="lbvol18">#REF!</definedName>
    <definedName name="lbvol19" localSheetId="3">#REF!</definedName>
    <definedName name="lbvol19">#REF!</definedName>
    <definedName name="lbvol20" localSheetId="3">#REF!</definedName>
    <definedName name="lbvol20">#REF!</definedName>
    <definedName name="lbvol21" localSheetId="3">#REF!</definedName>
    <definedName name="lbvol21">#REF!</definedName>
    <definedName name="lbvol22" localSheetId="3">#REF!</definedName>
    <definedName name="lbvol22">#REF!</definedName>
    <definedName name="lbvol23" localSheetId="3">#REF!</definedName>
    <definedName name="lbvol23">#REF!</definedName>
    <definedName name="lbvol24" localSheetId="3">#REF!</definedName>
    <definedName name="lbvol24">#REF!</definedName>
    <definedName name="lbvol25" localSheetId="3">#REF!</definedName>
    <definedName name="lbvol25">#REF!</definedName>
    <definedName name="lbvol26" localSheetId="3">#REF!</definedName>
    <definedName name="lbvol26">#REF!</definedName>
    <definedName name="lbvol27" localSheetId="3">#REF!</definedName>
    <definedName name="lbvol27">#REF!</definedName>
    <definedName name="lbvol28" localSheetId="3">#REF!</definedName>
    <definedName name="lbvol28">#REF!</definedName>
    <definedName name="lbvol29" localSheetId="3">#REF!</definedName>
    <definedName name="lbvol29">#REF!</definedName>
    <definedName name="lbvol30" localSheetId="3">#REF!</definedName>
    <definedName name="lbvol30">#REF!</definedName>
    <definedName name="lbvol31" localSheetId="3">#REF!</definedName>
    <definedName name="lbvol31">#REF!</definedName>
    <definedName name="lbvol32" localSheetId="3">#REF!</definedName>
    <definedName name="lbvol32">#REF!</definedName>
    <definedName name="lbvol33" localSheetId="3">#REF!</definedName>
    <definedName name="lbvol33">#REF!</definedName>
    <definedName name="lbvol34" localSheetId="3">#REF!</definedName>
    <definedName name="lbvol34">#REF!</definedName>
    <definedName name="lbvol35" localSheetId="3">#REF!</definedName>
    <definedName name="lbvol35">#REF!</definedName>
    <definedName name="lbvol36" localSheetId="3">#REF!</definedName>
    <definedName name="lbvol36">#REF!</definedName>
    <definedName name="lbvol37" localSheetId="3">#REF!</definedName>
    <definedName name="lbvol37">#REF!</definedName>
    <definedName name="lbvol38" localSheetId="3">#REF!</definedName>
    <definedName name="lbvol38">#REF!</definedName>
    <definedName name="lbvol39" localSheetId="3">#REF!</definedName>
    <definedName name="lbvol39">#REF!</definedName>
    <definedName name="lbvol40" localSheetId="3">#REF!</definedName>
    <definedName name="lbvol40">#REF!</definedName>
    <definedName name="lbvol41" localSheetId="3">#REF!</definedName>
    <definedName name="lbvol41">#REF!</definedName>
    <definedName name="lbvol42" localSheetId="3">#REF!</definedName>
    <definedName name="lbvol42">#REF!</definedName>
    <definedName name="lbvol43" localSheetId="3">#REF!</definedName>
    <definedName name="lbvol43">#REF!</definedName>
    <definedName name="lbvol44" localSheetId="3">#REF!</definedName>
    <definedName name="lbvol44">#REF!</definedName>
    <definedName name="lbvol45" localSheetId="3">#REF!</definedName>
    <definedName name="lbvol45">#REF!</definedName>
    <definedName name="lbvol46" localSheetId="3">#REF!</definedName>
    <definedName name="lbvol46">#REF!</definedName>
    <definedName name="lbvol47" localSheetId="3">#REF!</definedName>
    <definedName name="lbvol47">#REF!</definedName>
    <definedName name="lbvol48" localSheetId="3">#REF!</definedName>
    <definedName name="lbvol48">#REF!</definedName>
    <definedName name="lbvol49" localSheetId="3">#REF!</definedName>
    <definedName name="lbvol49">#REF!</definedName>
    <definedName name="lbvol50" localSheetId="3">#REF!</definedName>
    <definedName name="lbvol50">#REF!</definedName>
    <definedName name="lbvol51" localSheetId="3">#REF!</definedName>
    <definedName name="lbvol51">#REF!</definedName>
    <definedName name="lbvol52" localSheetId="3">#REF!</definedName>
    <definedName name="lbvol52">#REF!</definedName>
    <definedName name="lbvol53" localSheetId="3">#REF!</definedName>
    <definedName name="lbvol53">#REF!</definedName>
    <definedName name="lbvol54" localSheetId="3">#REF!</definedName>
    <definedName name="lbvol54">#REF!</definedName>
    <definedName name="lbvol55" localSheetId="3">#REF!</definedName>
    <definedName name="lbvol55">#REF!</definedName>
    <definedName name="lbvol56" localSheetId="3">#REF!</definedName>
    <definedName name="lbvol56">#REF!</definedName>
    <definedName name="lbvol57" localSheetId="3">#REF!</definedName>
    <definedName name="lbvol57">#REF!</definedName>
    <definedName name="lbvol58" localSheetId="3">#REF!</definedName>
    <definedName name="lbvol58">#REF!</definedName>
    <definedName name="lbvol59" localSheetId="3">#REF!</definedName>
    <definedName name="lbvol59">#REF!</definedName>
    <definedName name="lbvol60" localSheetId="3">#REF!</definedName>
    <definedName name="lbvol60">#REF!</definedName>
    <definedName name="lbvol61" localSheetId="3">#REF!</definedName>
    <definedName name="lbvol61">#REF!</definedName>
    <definedName name="lbvol62" localSheetId="3">#REF!</definedName>
    <definedName name="lbvol62">#REF!</definedName>
    <definedName name="lbvol63" localSheetId="3">#REF!</definedName>
    <definedName name="lbvol63">#REF!</definedName>
    <definedName name="lbvol64" localSheetId="3">#REF!</definedName>
    <definedName name="lbvol64">#REF!</definedName>
    <definedName name="lbvol65" localSheetId="3">#REF!</definedName>
    <definedName name="lbvol65">#REF!</definedName>
    <definedName name="lbvol66" localSheetId="3">#REF!</definedName>
    <definedName name="lbvol66">#REF!</definedName>
    <definedName name="lbvol67" localSheetId="3">#REF!</definedName>
    <definedName name="lbvol67">#REF!</definedName>
    <definedName name="lbvol68" localSheetId="3">#REF!</definedName>
    <definedName name="lbvol68">#REF!</definedName>
    <definedName name="lbvol69" localSheetId="3">#REF!</definedName>
    <definedName name="lbvol69">#REF!</definedName>
    <definedName name="lbvol70" localSheetId="3">#REF!</definedName>
    <definedName name="lbvol70">#REF!</definedName>
    <definedName name="lbvol71" localSheetId="3">#REF!</definedName>
    <definedName name="lbvol71">#REF!</definedName>
    <definedName name="lbvol72" localSheetId="3">#REF!</definedName>
    <definedName name="lbvol72">#REF!</definedName>
    <definedName name="lbvol73" localSheetId="3">#REF!</definedName>
    <definedName name="lbvol73">#REF!</definedName>
    <definedName name="lbvol74" localSheetId="3">#REF!</definedName>
    <definedName name="lbvol74">#REF!</definedName>
    <definedName name="lbvol75" localSheetId="3">#REF!</definedName>
    <definedName name="lbvol75">#REF!</definedName>
    <definedName name="lbvol76" localSheetId="3">#REF!</definedName>
    <definedName name="lbvol76">#REF!</definedName>
    <definedName name="lbvol77" localSheetId="3">#REF!</definedName>
    <definedName name="lbvol77">#REF!</definedName>
    <definedName name="lbvol78" localSheetId="3">#REF!</definedName>
    <definedName name="lbvol78">#REF!</definedName>
    <definedName name="lbvol79" localSheetId="3">#REF!</definedName>
    <definedName name="lbvol79">#REF!</definedName>
    <definedName name="lbvol80" localSheetId="3">#REF!</definedName>
    <definedName name="lbvol80">#REF!</definedName>
    <definedName name="lbvol81" localSheetId="3">#REF!</definedName>
    <definedName name="lbvol81">#REF!</definedName>
    <definedName name="lbvol82" localSheetId="3">#REF!</definedName>
    <definedName name="lbvol82">#REF!</definedName>
    <definedName name="lbvol83" localSheetId="3">#REF!</definedName>
    <definedName name="lbvol83">#REF!</definedName>
    <definedName name="lbvol84" localSheetId="3">#REF!</definedName>
    <definedName name="lbvol84">#REF!</definedName>
    <definedName name="lbvol85" localSheetId="3">#REF!</definedName>
    <definedName name="lbvol85">#REF!</definedName>
    <definedName name="lbvol86" localSheetId="3">#REF!</definedName>
    <definedName name="lbvol86">#REF!</definedName>
    <definedName name="lbvol87" localSheetId="3">#REF!</definedName>
    <definedName name="lbvol87">#REF!</definedName>
    <definedName name="lbvol88" localSheetId="3">#REF!</definedName>
    <definedName name="lbvol88">#REF!</definedName>
    <definedName name="lbvol89" localSheetId="3">#REF!</definedName>
    <definedName name="lbvol89">#REF!</definedName>
    <definedName name="lbvol90" localSheetId="3">#REF!</definedName>
    <definedName name="lbvol90">#REF!</definedName>
    <definedName name="lbvol91" localSheetId="3">#REF!</definedName>
    <definedName name="lbvol91">#REF!</definedName>
    <definedName name="lbvol92" localSheetId="3">#REF!</definedName>
    <definedName name="lbvol92">#REF!</definedName>
    <definedName name="lbvol93" localSheetId="3">#REF!</definedName>
    <definedName name="lbvol93">#REF!</definedName>
    <definedName name="lbvol94" localSheetId="3">#REF!</definedName>
    <definedName name="lbvol94">#REF!</definedName>
    <definedName name="LDD" localSheetId="3">#REF!</definedName>
    <definedName name="LDD">#REF!</definedName>
    <definedName name="lem">[157]BAHAN!$L$25</definedName>
    <definedName name="lem.kayu" localSheetId="3">[37]BAHAN!#REF!</definedName>
    <definedName name="lem.kayu">[37]BAHAN!#REF!</definedName>
    <definedName name="LemKayu">'[127]Harga Upah &amp; Bahan'!$E$62</definedName>
    <definedName name="Lett" localSheetId="3" hidden="1">#REF!</definedName>
    <definedName name="Lett" hidden="1">#REF!</definedName>
    <definedName name="lf" localSheetId="3">#REF!</definedName>
    <definedName name="lf">#REF!</definedName>
    <definedName name="licin">[240]BAHAN!$N$53</definedName>
    <definedName name="LINE_1">#N/A</definedName>
    <definedName name="LINTAS.GORONG" localSheetId="3">#REF!</definedName>
    <definedName name="LINTAS.GORONG">#REF!</definedName>
    <definedName name="LINTAS.SUNGAI" localSheetId="3">#REF!</definedName>
    <definedName name="LINTAS.SUNGAI">#REF!</definedName>
    <definedName name="lir">'[34]U&amp;Bh'!$G$37</definedName>
    <definedName name="Lisa" localSheetId="3" hidden="1">{#N/A,#N/A,FALSE,"REK-S-TPL";#N/A,#N/A,FALSE,"REK-TPML";#N/A,#N/A,FALSE,"RAB-TEMPEL"}</definedName>
    <definedName name="Lisa" hidden="1">{#N/A,#N/A,FALSE,"REK-S-TPL";#N/A,#N/A,FALSE,"REK-TPML";#N/A,#N/A,FALSE,"RAB-TEMPEL"}</definedName>
    <definedName name="lisplank" localSheetId="3">#REF!</definedName>
    <definedName name="lisplank">#REF!</definedName>
    <definedName name="ListEternit">'[127]Harga Upah &amp; Bahan'!$E$99</definedName>
    <definedName name="LISTPLANK" localSheetId="3">[37]BAHAN!#REF!</definedName>
    <definedName name="LISTPLANK">[37]BAHAN!#REF!</definedName>
    <definedName name="ljk">'[173]SAT-DAS'!$J$20</definedName>
    <definedName name="LJKJ" localSheetId="3" hidden="1">{#N/A,#N/A,FALSE,"REK";#N/A,#N/A,FALSE,"rab"}</definedName>
    <definedName name="LJKJ" hidden="1">{#N/A,#N/A,FALSE,"REK";#N/A,#N/A,FALSE,"rab"}</definedName>
    <definedName name="LL" localSheetId="8" hidden="1">{"'Sheet1'!$A$1"}</definedName>
    <definedName name="ll" localSheetId="3">#REF!</definedName>
    <definedName name="LL" hidden="1">{"'Sheet1'!$A$1"}</definedName>
    <definedName name="llfoeo" hidden="1">[187]H.Satuan!#REF!</definedName>
    <definedName name="lllllllllll">[94]Rekap!$A$1:$I$48</definedName>
    <definedName name="lm">[129]data!$F$103:$Q$135</definedName>
    <definedName name="LMAJOR" localSheetId="3">#REF!</definedName>
    <definedName name="LMAJOR">#REF!</definedName>
    <definedName name="LMASD" localSheetId="3">#REF!</definedName>
    <definedName name="LMASD">#REF!</definedName>
    <definedName name="LMDDE" localSheetId="3">#REF!</definedName>
    <definedName name="LMDDE">#REF!</definedName>
    <definedName name="LMDDL" localSheetId="3">#REF!</definedName>
    <definedName name="LMDDL">#REF!</definedName>
    <definedName name="LMDSL" localSheetId="3">#REF!</definedName>
    <definedName name="LMDSL">#REF!</definedName>
    <definedName name="LMDSN" localSheetId="3">#REF!</definedName>
    <definedName name="LMDSN">#REF!</definedName>
    <definedName name="LMEDT" localSheetId="3">#REF!</definedName>
    <definedName name="LMEDT">#REF!</definedName>
    <definedName name="LMESN" localSheetId="3">#REF!</definedName>
    <definedName name="LMESN">#REF!</definedName>
    <definedName name="LMFD" localSheetId="3">#REF!</definedName>
    <definedName name="LMFD">#REF!</definedName>
    <definedName name="LMFE" localSheetId="3">#REF!</definedName>
    <definedName name="LMFE">#REF!</definedName>
    <definedName name="LMGLT" localSheetId="3">#REF!</definedName>
    <definedName name="LMGLT">#REF!</definedName>
    <definedName name="LMHD" localSheetId="3">#REF!</definedName>
    <definedName name="LMHD">#REF!</definedName>
    <definedName name="LMKS" localSheetId="3">#REF!</definedName>
    <definedName name="LMKS">#REF!</definedName>
    <definedName name="LMLSE" localSheetId="3">#REF!</definedName>
    <definedName name="LMLSE">#REF!</definedName>
    <definedName name="LMNSD" localSheetId="3">#REF!</definedName>
    <definedName name="LMNSD">#REF!</definedName>
    <definedName name="LMNST" localSheetId="3">#REF!</definedName>
    <definedName name="LMNST">#REF!</definedName>
    <definedName name="LMNTE" localSheetId="3">#REF!</definedName>
    <definedName name="LMNTE">#REF!</definedName>
    <definedName name="lmpp" hidden="1">'[258]HARGA MATERIAL'!$H$32:$Y$35</definedName>
    <definedName name="Lmpu_Pijar_40watt">[126]H.Bahan!$E$64</definedName>
    <definedName name="Lmpu_TL1x36watt">[126]H.Bahan!$E$65</definedName>
    <definedName name="LMSDS" localSheetId="3">#REF!</definedName>
    <definedName name="LMSDS">#REF!</definedName>
    <definedName name="LMSNIB" localSheetId="3">#REF!</definedName>
    <definedName name="LMSNIB">#REF!</definedName>
    <definedName name="LMSNIH" localSheetId="3">#REF!</definedName>
    <definedName name="LMSNIH">#REF!</definedName>
    <definedName name="LMSSN" localSheetId="3">#REF!</definedName>
    <definedName name="LMSSN">#REF!</definedName>
    <definedName name="LMTDL" localSheetId="3">#REF!</definedName>
    <definedName name="LMTDL">#REF!</definedName>
    <definedName name="LMTDN" localSheetId="3">#REF!</definedName>
    <definedName name="LMTDN">#REF!</definedName>
    <definedName name="LMTDS" localSheetId="3">#REF!</definedName>
    <definedName name="LMTDS">#REF!</definedName>
    <definedName name="LMTES" localSheetId="3">#REF!</definedName>
    <definedName name="LMTES">#REF!</definedName>
    <definedName name="LMTSL" localSheetId="3">#REF!</definedName>
    <definedName name="LMTSL">#REF!</definedName>
    <definedName name="LMTSN" localSheetId="3">#REF!</definedName>
    <definedName name="LMTSN">#REF!</definedName>
    <definedName name="LO" localSheetId="3">#REF!</definedName>
    <definedName name="LO">#REF!</definedName>
    <definedName name="loader115" localSheetId="3">#REF!</definedName>
    <definedName name="loader115">#REF!</definedName>
    <definedName name="loaderwheel80hp" localSheetId="3">#REF!</definedName>
    <definedName name="loaderwheel80hp">#REF!</definedName>
    <definedName name="Loan_Amount" localSheetId="3">#REF!</definedName>
    <definedName name="Loan_Amount">#REF!</definedName>
    <definedName name="Loan_Start" localSheetId="3">#REF!</definedName>
    <definedName name="Loan_Start">#REF!</definedName>
    <definedName name="Loan_Years" localSheetId="3">#REF!</definedName>
    <definedName name="Loan_Years">#REF!</definedName>
    <definedName name="lok" localSheetId="3">#REF!</definedName>
    <definedName name="lok">#REF!</definedName>
    <definedName name="lokasi">[234]R!$G$29</definedName>
    <definedName name="long" localSheetId="3" hidden="1">[259]extern!#REF!</definedName>
    <definedName name="long" hidden="1">[259]extern!#REF!</definedName>
    <definedName name="los">'[34]U&amp;Bh'!$G$36</definedName>
    <definedName name="Lp">[156]Anls!$E$23</definedName>
    <definedName name="LPA" localSheetId="3">#REF!</definedName>
    <definedName name="LPA">#REF!</definedName>
    <definedName name="LPAA" localSheetId="3">#REF!</definedName>
    <definedName name="LPAA">#REF!</definedName>
    <definedName name="LPB" localSheetId="3">#REF!</definedName>
    <definedName name="LPB">#REF!</definedName>
    <definedName name="LPBC" localSheetId="3">#REF!</definedName>
    <definedName name="LPBC">#REF!</definedName>
    <definedName name="LSE" localSheetId="3">#REF!</definedName>
    <definedName name="LSE">#REF!</definedName>
    <definedName name="lsl" localSheetId="3">#REF!</definedName>
    <definedName name="lsl">#REF!</definedName>
    <definedName name="LUASD" localSheetId="3">#REF!</definedName>
    <definedName name="LUASD">#REF!</definedName>
    <definedName name="LUDDE" localSheetId="3">#REF!</definedName>
    <definedName name="LUDDE">#REF!</definedName>
    <definedName name="LUDDL" localSheetId="3">#REF!</definedName>
    <definedName name="LUDDL">#REF!</definedName>
    <definedName name="LUDSL" localSheetId="3">#REF!</definedName>
    <definedName name="LUDSL">#REF!</definedName>
    <definedName name="LUDSN" localSheetId="3">#REF!</definedName>
    <definedName name="LUDSN">#REF!</definedName>
    <definedName name="LUEDT" localSheetId="3">#REF!</definedName>
    <definedName name="LUEDT">#REF!</definedName>
    <definedName name="LUESN" localSheetId="3">#REF!</definedName>
    <definedName name="LUESN">#REF!</definedName>
    <definedName name="LUFD" localSheetId="3">#REF!</definedName>
    <definedName name="LUFD">#REF!</definedName>
    <definedName name="LUFE" localSheetId="3">#REF!</definedName>
    <definedName name="LUFE">#REF!</definedName>
    <definedName name="LUGLT" localSheetId="3">#REF!</definedName>
    <definedName name="LUGLT">#REF!</definedName>
    <definedName name="LUHD" localSheetId="3">#REF!</definedName>
    <definedName name="LUHD">#REF!</definedName>
    <definedName name="LUKS" localSheetId="3">#REF!</definedName>
    <definedName name="LUKS">#REF!</definedName>
    <definedName name="LULSE" localSheetId="3">#REF!</definedName>
    <definedName name="LULSE">#REF!</definedName>
    <definedName name="lumpur" localSheetId="3">[230]ANALISA!#REF!</definedName>
    <definedName name="lumpur">[230]ANALISA!#REF!</definedName>
    <definedName name="LUNSD" localSheetId="3">#REF!</definedName>
    <definedName name="LUNSD">#REF!</definedName>
    <definedName name="LUNSY" localSheetId="3">#REF!</definedName>
    <definedName name="LUNSY">#REF!</definedName>
    <definedName name="LUNTE" localSheetId="3">#REF!</definedName>
    <definedName name="LUNTE">#REF!</definedName>
    <definedName name="LUSDS" localSheetId="3">#REF!</definedName>
    <definedName name="LUSDS">#REF!</definedName>
    <definedName name="LUSNIB" localSheetId="3">#REF!</definedName>
    <definedName name="LUSNIB">#REF!</definedName>
    <definedName name="LUSNIH" localSheetId="3">#REF!</definedName>
    <definedName name="LUSNIH">#REF!</definedName>
    <definedName name="LUSSN" localSheetId="3">#REF!</definedName>
    <definedName name="LUSSN">#REF!</definedName>
    <definedName name="LUTDL" localSheetId="3">#REF!</definedName>
    <definedName name="LUTDL">#REF!</definedName>
    <definedName name="LUTDN" localSheetId="3">#REF!</definedName>
    <definedName name="LUTDN">#REF!</definedName>
    <definedName name="LUTDS" localSheetId="3">#REF!</definedName>
    <definedName name="LUTDS">#REF!</definedName>
    <definedName name="LUTES" localSheetId="3">#REF!</definedName>
    <definedName name="LUTES">#REF!</definedName>
    <definedName name="LUTSL" localSheetId="3">#REF!</definedName>
    <definedName name="LUTSL">#REF!</definedName>
    <definedName name="LUTSN" localSheetId="3">#REF!</definedName>
    <definedName name="LUTSN">#REF!</definedName>
    <definedName name="LX">[105]Bahan!$D$55</definedName>
    <definedName name="LY">[105]Bahan!$D$56</definedName>
    <definedName name="LZ">[105]Bahan!$D$54</definedName>
    <definedName name="m" localSheetId="3">[213]Meto!#REF!</definedName>
    <definedName name="m">[213]Meto!#REF!</definedName>
    <definedName name="M.011">[237]BAHAN!$F$12</definedName>
    <definedName name="M.020">[237]BAHAN!$F$13</definedName>
    <definedName name="M.022">[237]BAHAN!$F$19</definedName>
    <definedName name="M.023">[260]BAHAN!$F$20</definedName>
    <definedName name="M.024">[260]BAHAN!$F$21</definedName>
    <definedName name="M.025">[260]BAHAN!$F$22</definedName>
    <definedName name="M.026">[260]BAHAN!$F$23</definedName>
    <definedName name="M.040">[260]BAHAN!$F$29</definedName>
    <definedName name="M.041">[237]BAHAN!$F$30</definedName>
    <definedName name="M.042">[237]BAHAN!$F$31</definedName>
    <definedName name="M.050">[255]Material!$J$24</definedName>
    <definedName name="M.061">[237]BAHAN!$F$33</definedName>
    <definedName name="M.061A">[237]BAHAN!$F$34</definedName>
    <definedName name="M.065">[237]BAHAN!$F$38</definedName>
    <definedName name="M.080">[237]BAHAN!$F$42</definedName>
    <definedName name="M.081">[237]BAHAN!$F$43</definedName>
    <definedName name="M.166">[237]BAHAN!$F$50</definedName>
    <definedName name="M.167">[237]BAHAN!$F$51</definedName>
    <definedName name="M.170">[260]BAHAN!$F$53</definedName>
    <definedName name="M.180">[237]BAHAN!$F$54</definedName>
    <definedName name="M.183">[237]BAHAN!$F$57</definedName>
    <definedName name="M.185">[237]BAHAN!$F$59</definedName>
    <definedName name="M.188">[237]BAHAN!$F$62</definedName>
    <definedName name="M_Bekisting">[126]H.Bahan!$E$30</definedName>
    <definedName name="M1.18" localSheetId="3">#REF!</definedName>
    <definedName name="M1.18">#REF!</definedName>
    <definedName name="M2.02" localSheetId="3">#REF!</definedName>
    <definedName name="M2.02">#REF!</definedName>
    <definedName name="M3.08_1_" localSheetId="3">#REF!</definedName>
    <definedName name="M3.08_1_">#REF!</definedName>
    <definedName name="M3.08_8_" localSheetId="3">#REF!</definedName>
    <definedName name="M3.08_8_">#REF!</definedName>
    <definedName name="M5.01" localSheetId="3">#REF!</definedName>
    <definedName name="M5.01">#REF!</definedName>
    <definedName name="M6.02_1_" localSheetId="3">#REF!</definedName>
    <definedName name="M6.02_1_">#REF!</definedName>
    <definedName name="M6.02_2_" localSheetId="3">#REF!</definedName>
    <definedName name="M6.02_2_">#REF!</definedName>
    <definedName name="M6.05" localSheetId="3">#REF!</definedName>
    <definedName name="M6.05">#REF!</definedName>
    <definedName name="M7.07_2_" localSheetId="3">#REF!</definedName>
    <definedName name="M7.07_2_">#REF!</definedName>
    <definedName name="M7.08_2_" localSheetId="3">#REF!</definedName>
    <definedName name="M7.08_2_">#REF!</definedName>
    <definedName name="M7.08_3_" localSheetId="3">#REF!</definedName>
    <definedName name="M7.08_3_">#REF!</definedName>
    <definedName name="M7.09" localSheetId="3">#REF!</definedName>
    <definedName name="M7.09">#REF!</definedName>
    <definedName name="M7.10_2_" localSheetId="3">#REF!</definedName>
    <definedName name="M7.10_2_">#REF!</definedName>
    <definedName name="M8.01_9_" localSheetId="3">#REF!</definedName>
    <definedName name="M8.01_9_">#REF!</definedName>
    <definedName name="M8.02_13_" localSheetId="3">#REF!</definedName>
    <definedName name="M8.02_13_">#REF!</definedName>
    <definedName name="M8.02_21_A" localSheetId="3">#REF!</definedName>
    <definedName name="M8.02_21_A">#REF!</definedName>
    <definedName name="M8.02_4_" localSheetId="3">#REF!</definedName>
    <definedName name="M8.02_4_">#REF!</definedName>
    <definedName name="M8.03_1_" localSheetId="3">#REF!</definedName>
    <definedName name="M8.03_1_">#REF!</definedName>
    <definedName name="M8.03_2_A" localSheetId="3">#REF!</definedName>
    <definedName name="M8.03_2_A">#REF!</definedName>
    <definedName name="M8.03_4_A" localSheetId="3">#REF!</definedName>
    <definedName name="M8.03_4_A">#REF!</definedName>
    <definedName name="M8.05_2_" localSheetId="3">#REF!</definedName>
    <definedName name="M8.05_2_">#REF!</definedName>
    <definedName name="M9.02" localSheetId="3">#REF!</definedName>
    <definedName name="M9.02">#REF!</definedName>
    <definedName name="M9.05_1_" localSheetId="3">#REF!</definedName>
    <definedName name="M9.05_1_">#REF!</definedName>
    <definedName name="M9.09_1_" localSheetId="3">#REF!</definedName>
    <definedName name="M9.09_1_">#REF!</definedName>
    <definedName name="maint" localSheetId="3">#REF!</definedName>
    <definedName name="maint">#REF!</definedName>
    <definedName name="MAJOR" localSheetId="3">#REF!</definedName>
    <definedName name="MAJOR">#REF!</definedName>
    <definedName name="Mal" localSheetId="3">[68]HSP!#REF!</definedName>
    <definedName name="Mal">[68]HSP!#REF!</definedName>
    <definedName name="mammer" localSheetId="3">[7]PM!#REF!</definedName>
    <definedName name="mammer">[7]PM!#REF!</definedName>
    <definedName name="MAN" localSheetId="3">#REF!</definedName>
    <definedName name="MAN">#REF!</definedName>
    <definedName name="mandor" localSheetId="3">[108]ANALISAUPAHBAHAN!#REF!</definedName>
    <definedName name="mandor">[108]ANALISAUPAHBAHAN!#REF!</definedName>
    <definedName name="marine" localSheetId="3">'[98]harga lama'!#REF!</definedName>
    <definedName name="marine">'[98]harga lama'!#REF!</definedName>
    <definedName name="Marka">[101]MARKA!$G$43</definedName>
    <definedName name="marking" localSheetId="3">#REF!</definedName>
    <definedName name="marking">#REF!</definedName>
    <definedName name="MASANG.ACESSORIS" localSheetId="3">#REF!</definedName>
    <definedName name="MASANG.ACESSORIS">#REF!</definedName>
    <definedName name="MASANG.PIPA" localSheetId="3">#REF!</definedName>
    <definedName name="MASANG.PIPA">#REF!</definedName>
    <definedName name="masapelak">[261]DB!$N$38</definedName>
    <definedName name="masapemel">[262]DB!$M$17</definedName>
    <definedName name="masinis" localSheetId="3">'[107]Daf-Harga'!#REF!</definedName>
    <definedName name="masinis">'[107]Daf-Harga'!#REF!</definedName>
    <definedName name="MATERIAL" localSheetId="3">#REF!</definedName>
    <definedName name="MATERIAL">#REF!</definedName>
    <definedName name="matim">[73]DHSD!$G$22</definedName>
    <definedName name="mb">[242]HS!$I$2</definedName>
    <definedName name="MBOT" localSheetId="3">#REF!</definedName>
    <definedName name="MBOT">#REF!</definedName>
    <definedName name="mbpvc6">'[19]HS-DSR'!$J$241</definedName>
    <definedName name="MC">[105]Bahan!$D$67</definedName>
    <definedName name="md" localSheetId="3">#REF!</definedName>
    <definedName name="md">#REF!</definedName>
    <definedName name="meja.guru" localSheetId="3">[37]ANALISA!#REF!</definedName>
    <definedName name="meja.guru">[37]ANALISA!#REF!</definedName>
    <definedName name="meja.murid" localSheetId="3">[37]ANALISA!#REF!</definedName>
    <definedName name="meja.murid">[37]ANALISA!#REF!</definedName>
    <definedName name="MEJA_GURU">[157]ANALISA!$N$11</definedName>
    <definedName name="meja_murid">[157]ANALISA!$N$53</definedName>
    <definedName name="mek">'[139]Harga Bahan'!$H$95</definedName>
    <definedName name="mekanik" localSheetId="3">'[133]DU&amp;B'!#REF!</definedName>
    <definedName name="mekanik">'[133]DU&amp;B'!#REF!</definedName>
    <definedName name="Membuat_Beton_Dengan_Mutu_K225">'[126]Contoh Analisa'!$G$330</definedName>
    <definedName name="menit" localSheetId="3">#REF!</definedName>
    <definedName name="menit">#REF!</definedName>
    <definedName name="MENU" localSheetId="3">#REF!</definedName>
    <definedName name="MENU">#REF!</definedName>
    <definedName name="MERANTI" localSheetId="3">#REF!</definedName>
    <definedName name="MERANTI">#REF!</definedName>
    <definedName name="Merbau" localSheetId="3">'[146]Daftar Harga'!#REF!</definedName>
    <definedName name="Merbau">'[146]Daftar Harga'!#REF!</definedName>
    <definedName name="mesin_las" localSheetId="3">'[107]Daf-Harga'!#REF!</definedName>
    <definedName name="mesin_las">'[107]Daf-Harga'!#REF!</definedName>
    <definedName name="mesingilas" localSheetId="3">'[98]harga lama'!#REF!</definedName>
    <definedName name="mesingilas">'[98]harga lama'!#REF!</definedName>
    <definedName name="mesingilas3roda" localSheetId="3">#REF!</definedName>
    <definedName name="mesingilas3roda">#REF!</definedName>
    <definedName name="mesingilaskaret" localSheetId="3">#REF!</definedName>
    <definedName name="mesingilaskaret">#REF!</definedName>
    <definedName name="mesingilastendem" localSheetId="3">#REF!</definedName>
    <definedName name="mesingilastendem">#REF!</definedName>
    <definedName name="mesinlas" localSheetId="3">'[98]harga lama'!#REF!</definedName>
    <definedName name="mesinlas">'[98]harga lama'!#REF!</definedName>
    <definedName name="met">[263]BOQ!$A$14:$G$212</definedName>
    <definedName name="METODA" localSheetId="3">#REF!</definedName>
    <definedName name="METODA">#REF!</definedName>
    <definedName name="MEWAKILI" localSheetId="3">#REF!</definedName>
    <definedName name="MEWAKILI">#REF!</definedName>
    <definedName name="MF8A" localSheetId="3">#REF!</definedName>
    <definedName name="MF8A">#REF!</definedName>
    <definedName name="MF8B" localSheetId="3">#REF!</definedName>
    <definedName name="MF8B">#REF!</definedName>
    <definedName name="MG" localSheetId="3">#REF!</definedName>
    <definedName name="MG">#REF!</definedName>
    <definedName name="MG43B">'[36]ANALISA (2)'!$Q$1770</definedName>
    <definedName name="MG50H">'[36]ANALISA (2)'!$Q$1832</definedName>
    <definedName name="mgrader" localSheetId="3">#REF!</definedName>
    <definedName name="mgrader">#REF!</definedName>
    <definedName name="MI">[105]Bahan!$D$65</definedName>
    <definedName name="MI2A" localSheetId="3">#REF!</definedName>
    <definedName name="MI2A">#REF!</definedName>
    <definedName name="MI2AF6" localSheetId="3">#REF!</definedName>
    <definedName name="MI2AF6">#REF!</definedName>
    <definedName name="MINOR" localSheetId="3">'[2]Biaya Personil'!#REF!</definedName>
    <definedName name="MINOR">'[2]Biaya Personil'!#REF!</definedName>
    <definedName name="MINOR_5">'[103]Kuantitas _ Harga _2_'!$A$293:$H$296</definedName>
    <definedName name="MINOR_8" localSheetId="3">[103]_!#REF!</definedName>
    <definedName name="MINOR_8">[103]_!#REF!</definedName>
    <definedName name="MINUSPPN" localSheetId="3">#REF!</definedName>
    <definedName name="MINUSPPN">#REF!</definedName>
    <definedName name="minyak" localSheetId="3">'[98]harga lama'!#REF!</definedName>
    <definedName name="minyak">'[98]harga lama'!#REF!</definedName>
    <definedName name="minyak_aspal">'[107]Daf-Harga'!$H$71</definedName>
    <definedName name="Minyak_Cat">[126]H.Bahan!$E$59</definedName>
    <definedName name="minyak_tanah">'[107]Daf-Harga'!$H$72</definedName>
    <definedName name="MinyakBeksiting">'[127]Harga Upah &amp; Bahan'!$E$60</definedName>
    <definedName name="minyaksolar" localSheetId="3">[108]ANALISAUPAHBAHAN!#REF!</definedName>
    <definedName name="minyaksolar">[108]ANALISAUPAHBAHAN!#REF!</definedName>
    <definedName name="MIT">#N/A</definedName>
    <definedName name="MJ" localSheetId="3">#REF!</definedName>
    <definedName name="MJ">#REF!</definedName>
    <definedName name="ml" localSheetId="3">'[133]DU&amp;B'!#REF!</definedName>
    <definedName name="ml">'[133]DU&amp;B'!#REF!</definedName>
    <definedName name="MLEFT" localSheetId="3">#REF!</definedName>
    <definedName name="MLEFT">#REF!</definedName>
    <definedName name="mlh" localSheetId="3">'[133]DU&amp;B'!#REF!</definedName>
    <definedName name="mlh">'[133]DU&amp;B'!#REF!</definedName>
    <definedName name="MM" localSheetId="3">#REF!</definedName>
    <definedName name="MM">#REF!</definedName>
    <definedName name="mmc" localSheetId="8" hidden="1">{#N/A,#N/A,TRUE,"Front";#N/A,#N/A,TRUE,"Simple Letter";#N/A,#N/A,TRUE,"Inside";#N/A,#N/A,TRUE,"Contents";#N/A,#N/A,TRUE,"Basis";#N/A,#N/A,TRUE,"Inclusions";#N/A,#N/A,TRUE,"Exclusions";#N/A,#N/A,TRUE,"Areas";#N/A,#N/A,TRUE,"Summary";#N/A,#N/A,TRUE,"Detail"}</definedName>
    <definedName name="mmc" localSheetId="3" hidden="1">{#N/A,#N/A,TRUE,"Front";#N/A,#N/A,TRUE,"Simple Letter";#N/A,#N/A,TRUE,"Inside";#N/A,#N/A,TRUE,"Contents";#N/A,#N/A,TRUE,"Basis";#N/A,#N/A,TRUE,"Inclusions";#N/A,#N/A,TRUE,"Exclusions";#N/A,#N/A,TRUE,"Areas";#N/A,#N/A,TRUE,"Summary";#N/A,#N/A,TRUE,"Detail"}</definedName>
    <definedName name="mmc" hidden="1">{#N/A,#N/A,TRUE,"Front";#N/A,#N/A,TRUE,"Simple Letter";#N/A,#N/A,TRUE,"Inside";#N/A,#N/A,TRUE,"Contents";#N/A,#N/A,TRUE,"Basis";#N/A,#N/A,TRUE,"Inclusions";#N/A,#N/A,TRUE,"Exclusions";#N/A,#N/A,TRUE,"Areas";#N/A,#N/A,TRUE,"Summary";#N/A,#N/A,TRUE,"Detail"}</definedName>
    <definedName name="MMM17A" localSheetId="3">#REF!</definedName>
    <definedName name="MMM17A">#REF!</definedName>
    <definedName name="MMM35A" localSheetId="3">#REF!</definedName>
    <definedName name="MMM35A">#REF!</definedName>
    <definedName name="MN">[105]Bahan!$D$64</definedName>
    <definedName name="mnmnmg" hidden="1">[264]Mob!$F$30:$F$35</definedName>
    <definedName name="mo">[199]Analisa!$I$361</definedName>
    <definedName name="mob" localSheetId="3">#REF!</definedName>
    <definedName name="mob">#REF!</definedName>
    <definedName name="mobil" localSheetId="3">#REF!</definedName>
    <definedName name="mobil">#REF!</definedName>
    <definedName name="MOBILISASI" localSheetId="3">#REF!</definedName>
    <definedName name="MOBILISASI">#REF!</definedName>
    <definedName name="MOBILISASI_5">'[103]Kuantitas _ Harga _2_'!$A$13:$H$24</definedName>
    <definedName name="MOBILISASI_8">[103]_!$B$7:$J$8</definedName>
    <definedName name="Mobilisasi_alat">'[96]Mobilisasi Alat'!$K$49</definedName>
    <definedName name="MOBILIZATION">'[265]Kuantitas &amp; Harga'!$A$15:$H$27</definedName>
    <definedName name="modul">'[39]TE TS FA LAN MATV'!$F$83</definedName>
    <definedName name="molen" localSheetId="3">#REF!</definedName>
    <definedName name="molen">#REF!</definedName>
    <definedName name="Molen1">'[75]Analisa AB'!$H$161</definedName>
    <definedName name="Molen2">'[75]Analisa AB'!$H$162</definedName>
    <definedName name="molenbeton" localSheetId="3">#REF!</definedName>
    <definedName name="molenbeton">#REF!</definedName>
    <definedName name="MOS" localSheetId="3">#REF!</definedName>
    <definedName name="MOS">#REF!</definedName>
    <definedName name="mot_grad">'[107]Daf-Harga'!$H$43</definedName>
    <definedName name="mpilihan" localSheetId="3">#REF!</definedName>
    <definedName name="mpilihan">#REF!</definedName>
    <definedName name="mpr">[102]BASIC!$K$112</definedName>
    <definedName name="MRIGHT" localSheetId="3">#REF!</definedName>
    <definedName name="MRIGHT">#REF!</definedName>
    <definedName name="mrtot">'[66]matang rayeuk'!$C$192</definedName>
    <definedName name="MS">[105]Bahan!$D$61</definedName>
    <definedName name="MSDE" localSheetId="3">#REF!</definedName>
    <definedName name="MSDE">#REF!</definedName>
    <definedName name="MSDL" localSheetId="3">#REF!</definedName>
    <definedName name="MSDL">#REF!</definedName>
    <definedName name="MSDT" localSheetId="3">#REF!</definedName>
    <definedName name="MSDT">#REF!</definedName>
    <definedName name="MSPLV">'[36]ANALISA (2)'!$Q$2390</definedName>
    <definedName name="MSS_3.11" localSheetId="3">#REF!</definedName>
    <definedName name="MSS_3.11">#REF!</definedName>
    <definedName name="MSS_8.01_1_" localSheetId="3">#REF!</definedName>
    <definedName name="MSS_8.01_1_">#REF!</definedName>
    <definedName name="MSS_8.01_11_A" localSheetId="3">#REF!</definedName>
    <definedName name="MSS_8.01_11_A">#REF!</definedName>
    <definedName name="MSS_8.01_2_" localSheetId="3">#REF!</definedName>
    <definedName name="MSS_8.01_2_">#REF!</definedName>
    <definedName name="MSS_8.01_3_" localSheetId="3">#REF!</definedName>
    <definedName name="MSS_8.01_3_">#REF!</definedName>
    <definedName name="MSS_8.04_1_A" localSheetId="3">#REF!</definedName>
    <definedName name="MSS_8.04_1_A">#REF!</definedName>
    <definedName name="MSS_9.05_3_" localSheetId="3">#REF!</definedName>
    <definedName name="MSS_9.05_3_">#REF!</definedName>
    <definedName name="mt" localSheetId="3">[7]DH!#REF!</definedName>
    <definedName name="mt">[7]DH!#REF!</definedName>
    <definedName name="mtanah" localSheetId="3">#REF!</definedName>
    <definedName name="mtanah">#REF!</definedName>
    <definedName name="MTCHC">[77]TNHCHINH!$K$38</definedName>
    <definedName name="MTOP" localSheetId="3">#REF!</definedName>
    <definedName name="MTOP">#REF!</definedName>
    <definedName name="MU" localSheetId="3">#REF!</definedName>
    <definedName name="MU">#REF!</definedName>
    <definedName name="multicolour" localSheetId="3">#REF!</definedName>
    <definedName name="multicolour">#REF!</definedName>
    <definedName name="Multiplek__tebal_9_mm">[92]upah!$G$47</definedName>
    <definedName name="muri" localSheetId="3" hidden="1">{#N/A,#N/A,FALSE,"REK";#N/A,#N/A,FALSE,"rab"}</definedName>
    <definedName name="muri" hidden="1">{#N/A,#N/A,FALSE,"REK";#N/A,#N/A,FALSE,"rab"}</definedName>
    <definedName name="MX">[105]Bahan!$D$60</definedName>
    <definedName name="MZ">[105]Bahan!$D$62</definedName>
    <definedName name="N" localSheetId="3">#REF!</definedName>
    <definedName name="N">#REF!</definedName>
    <definedName name="N_1" localSheetId="3">#REF!</definedName>
    <definedName name="N_1">#REF!</definedName>
    <definedName name="N_10" localSheetId="3">#REF!</definedName>
    <definedName name="N_10">#REF!</definedName>
    <definedName name="N_2" localSheetId="3">#REF!</definedName>
    <definedName name="N_2">#REF!</definedName>
    <definedName name="N_3" localSheetId="3">#REF!</definedName>
    <definedName name="N_3">#REF!</definedName>
    <definedName name="N_7" localSheetId="3">#REF!</definedName>
    <definedName name="N_7">#REF!</definedName>
    <definedName name="N_KON1" localSheetId="3">#REF!</definedName>
    <definedName name="N_KON1">#REF!</definedName>
    <definedName name="N_KON10" localSheetId="3">#REF!</definedName>
    <definedName name="N_KON10">#REF!</definedName>
    <definedName name="N_KON2" localSheetId="3">#REF!</definedName>
    <definedName name="N_KON2">#REF!</definedName>
    <definedName name="N_KON3" localSheetId="3">#REF!</definedName>
    <definedName name="N_KON3">#REF!</definedName>
    <definedName name="N_KON7" localSheetId="3">#REF!</definedName>
    <definedName name="N_KON7">#REF!</definedName>
    <definedName name="N1IN">'[77]TONGKE3p '!$U$295</definedName>
    <definedName name="NACO_4">[91]BAHAN!$L$43</definedName>
    <definedName name="NACO4" localSheetId="3">[37]BAHAN!#REF!</definedName>
    <definedName name="NACO4">[37]BAHAN!#REF!</definedName>
    <definedName name="NACO4a" localSheetId="3">[37]BAHAN!#REF!</definedName>
    <definedName name="NACO4a">[37]BAHAN!#REF!</definedName>
    <definedName name="NACO6" localSheetId="3">[37]BAHAN!#REF!</definedName>
    <definedName name="NACO6">[37]BAHAN!#REF!</definedName>
    <definedName name="naco8" localSheetId="3">[37]BAHAN!#REF!</definedName>
    <definedName name="naco8">[37]BAHAN!#REF!</definedName>
    <definedName name="nail" localSheetId="3">#REF!</definedName>
    <definedName name="nail">#REF!</definedName>
    <definedName name="nama">[234]R!$G$36</definedName>
    <definedName name="nath" localSheetId="3" hidden="1">{#N/A,#N/A,FALSE,"REK";#N/A,#N/A,FALSE,"rab"}</definedName>
    <definedName name="nath" hidden="1">{#N/A,#N/A,FALSE,"REK";#N/A,#N/A,FALSE,"rab"}</definedName>
    <definedName name="Nathan" localSheetId="3" hidden="1">{#N/A,#N/A,FALSE,"REK-S-TPL";#N/A,#N/A,FALSE,"REK-TPML";#N/A,#N/A,FALSE,"RAB-TEMPEL"}</definedName>
    <definedName name="Nathan" hidden="1">{#N/A,#N/A,FALSE,"REK-S-TPL";#N/A,#N/A,FALSE,"REK-TPML";#N/A,#N/A,FALSE,"RAB-TEMPEL"}</definedName>
    <definedName name="nayla" localSheetId="3" hidden="1">{#N/A,#N/A,FALSE,"REK-S-TPL";#N/A,#N/A,FALSE,"REK-TPML";#N/A,#N/A,FALSE,"RAB-TEMPEL"}</definedName>
    <definedName name="nayla" hidden="1">{#N/A,#N/A,FALSE,"REK-S-TPL";#N/A,#N/A,FALSE,"REK-TPML";#N/A,#N/A,FALSE,"RAB-TEMPEL"}</definedName>
    <definedName name="nb">'[173]SAT-DAS'!$J$33</definedName>
    <definedName name="NCHC">[77]TNHCHINH!$J$38</definedName>
    <definedName name="ND" localSheetId="3">#REF!</definedName>
    <definedName name="ND">#REF!</definedName>
    <definedName name="ndt" localSheetId="3">#REF!</definedName>
    <definedName name="ndt">#REF!</definedName>
    <definedName name="NEN" localSheetId="3">#REF!</definedName>
    <definedName name="NEN">#REF!</definedName>
    <definedName name="NEVER">[140]Analis!$E$594</definedName>
    <definedName name="NGGHH">[266]OFFICE!$K$21</definedName>
    <definedName name="NIG13p">'[77]TONGKE3p '!$T$295</definedName>
    <definedName name="nignc3p">'[77]CHITIET VL-NC'!$G$107</definedName>
    <definedName name="nigvl3p">'[77]CHITIET VL-NC'!$G$99</definedName>
    <definedName name="nilai" localSheetId="3">[7]Kua!#REF!</definedName>
    <definedName name="nilai">[7]Kua!#REF!</definedName>
    <definedName name="NIP" localSheetId="3">#REF!</definedName>
    <definedName name="NIP">#REF!</definedName>
    <definedName name="nkjlbjhn" hidden="1">[267]S_Suramadu!$H$72:$CD$72</definedName>
    <definedName name="nlvl1">[77]chitiet!$G$302</definedName>
    <definedName name="nm">[86]Ch!$A$11</definedName>
    <definedName name="nmpek">[268]CH!$A$6</definedName>
    <definedName name="nmpkt">[269]CH!$C$8</definedName>
    <definedName name="NNN" localSheetId="3" hidden="1">{#N/A,#N/A,FALSE,"REK-S-TPL";#N/A,#N/A,FALSE,"REK-TPML";#N/A,#N/A,FALSE,"RAB-TEMPEL"}</definedName>
    <definedName name="NNN" hidden="1">{#N/A,#N/A,FALSE,"REK-S-TPL";#N/A,#N/A,FALSE,"REK-TPML";#N/A,#N/A,FALSE,"RAB-TEMPEL"}</definedName>
    <definedName name="NO" localSheetId="3">[113]A2!#REF!</definedName>
    <definedName name="NO">[113]A2!#REF!</definedName>
    <definedName name="No.1" localSheetId="3">#REF!</definedName>
    <definedName name="No.1">#REF!</definedName>
    <definedName name="NOSEKSI" localSheetId="3">#REF!</definedName>
    <definedName name="NOSEKSI">#REF!</definedName>
    <definedName name="NSD" localSheetId="3">#REF!</definedName>
    <definedName name="NSD">#REF!</definedName>
    <definedName name="NSE" localSheetId="3">#REF!</definedName>
    <definedName name="NSE">#REF!</definedName>
    <definedName name="nst">[159]TAB!$G$63</definedName>
    <definedName name="nt">[270]AHSP!$O$25</definedName>
    <definedName name="Num_Pmt_Per_Year" localSheetId="3">#REF!</definedName>
    <definedName name="Num_Pmt_Per_Year">#REF!</definedName>
    <definedName name="Number_of_Payments">#N/A</definedName>
    <definedName name="nuoc">[167]gvl!$N$38</definedName>
    <definedName name="oh" localSheetId="3">#REF!</definedName>
    <definedName name="oh">#REF!</definedName>
    <definedName name="oke" hidden="1">'[271]HARGA MATERIAL'!$G$27:$X$33</definedName>
    <definedName name="oksigenu" localSheetId="3">'[133]DU&amp;B'!#REF!</definedName>
    <definedName name="oksigenu">'[133]DU&amp;B'!#REF!</definedName>
    <definedName name="OLF" hidden="1">'[272]HARGA MATERIAL'!$A$11:$A$208</definedName>
    <definedName name="oli" localSheetId="3">#REF!</definedName>
    <definedName name="oli">#REF!</definedName>
    <definedName name="olie">'[261]Material&amp;Alat'!$J$51</definedName>
    <definedName name="OMC" localSheetId="8" hidden="1">{#N/A,#N/A,TRUE,"Front";#N/A,#N/A,TRUE,"Simple Letter";#N/A,#N/A,TRUE,"Inside";#N/A,#N/A,TRUE,"Contents";#N/A,#N/A,TRUE,"Basis";#N/A,#N/A,TRUE,"Inclusions";#N/A,#N/A,TRUE,"Exclusions";#N/A,#N/A,TRUE,"Areas";#N/A,#N/A,TRUE,"Summary";#N/A,#N/A,TRUE,"Detail"}</definedName>
    <definedName name="OMC" localSheetId="3" hidden="1">{#N/A,#N/A,TRUE,"Front";#N/A,#N/A,TRUE,"Simple Letter";#N/A,#N/A,TRUE,"Inside";#N/A,#N/A,TRUE,"Contents";#N/A,#N/A,TRUE,"Basis";#N/A,#N/A,TRUE,"Inclusions";#N/A,#N/A,TRUE,"Exclusions";#N/A,#N/A,TRUE,"Areas";#N/A,#N/A,TRUE,"Summary";#N/A,#N/A,TRUE,"Detail"}</definedName>
    <definedName name="OMC" hidden="1">{#N/A,#N/A,TRUE,"Front";#N/A,#N/A,TRUE,"Simple Letter";#N/A,#N/A,TRUE,"Inside";#N/A,#N/A,TRUE,"Contents";#N/A,#N/A,TRUE,"Basis";#N/A,#N/A,TRUE,"Inclusions";#N/A,#N/A,TRUE,"Exclusions";#N/A,#N/A,TRUE,"Areas";#N/A,#N/A,TRUE,"Summary";#N/A,#N/A,TRUE,"Detail"}</definedName>
    <definedName name="oon" localSheetId="8" hidden="1">{#N/A,#N/A,FALSE,"REK";#N/A,#N/A,FALSE,"rab"}</definedName>
    <definedName name="oon" localSheetId="3" hidden="1">{#N/A,#N/A,FALSE,"REK";#N/A,#N/A,FALSE,"rab"}</definedName>
    <definedName name="oon" hidden="1">{#N/A,#N/A,FALSE,"REK";#N/A,#N/A,FALSE,"rab"}</definedName>
    <definedName name="op">[178]DH!$G$7</definedName>
    <definedName name="OPE" localSheetId="3">'[273]UPH &amp; BHN'!#REF!</definedName>
    <definedName name="OPE">'[273]UPH &amp; BHN'!#REF!</definedName>
    <definedName name="operator" localSheetId="3">[108]ANALISAUPAHBAHAN!#REF!</definedName>
    <definedName name="operator">[108]ANALISAUPAHBAHAN!#REF!</definedName>
    <definedName name="OPT">'[107]Daf-Harga'!$H$26</definedName>
    <definedName name="OR">[117]Catatan!$D$5</definedName>
    <definedName name="ORDER" localSheetId="3">#REF!</definedName>
    <definedName name="ORDER">#REF!</definedName>
    <definedName name="OrderTable" localSheetId="8" hidden="1">#REF!</definedName>
    <definedName name="OrderTable" localSheetId="3" hidden="1">#REF!</definedName>
    <definedName name="OrderTable" hidden="1">#REF!</definedName>
    <definedName name="oscar" localSheetId="3">[37]BAHAN!#REF!</definedName>
    <definedName name="oscar">[37]BAHAN!#REF!</definedName>
    <definedName name="OTOK" localSheetId="3" hidden="1">{#N/A,#N/A,FALSE,"REK";#N/A,#N/A,FALSE,"Bq-ARS"}</definedName>
    <definedName name="OTOK" hidden="1">{#N/A,#N/A,FALSE,"REK";#N/A,#N/A,FALSE,"Bq-ARS"}</definedName>
    <definedName name="Oxigen" localSheetId="3">'[98]harga lama'!#REF!</definedName>
    <definedName name="Oxigen">'[98]harga lama'!#REF!</definedName>
    <definedName name="oxigenu" localSheetId="3">'[133]DU&amp;B'!#REF!</definedName>
    <definedName name="oxigenu">'[133]DU&amp;B'!#REF!</definedName>
    <definedName name="oxygen" localSheetId="3">'[98]harga lama'!#REF!</definedName>
    <definedName name="oxygen">'[98]harga lama'!#REF!</definedName>
    <definedName name="p" localSheetId="3">#REF!</definedName>
    <definedName name="p">#REF!</definedName>
    <definedName name="P_Beton">[126]H.Bahan!$E$18</definedName>
    <definedName name="P_Pasang">[126]H.Bahan!$E$17</definedName>
    <definedName name="p_tak_terlatih">'[181]UPAH DAN BAHAN'!$I$13</definedName>
    <definedName name="P_Urug">[126]H.Bahan!$E$16</definedName>
    <definedName name="pa">'[274]Upah, Bahan, Alat'!$I$70</definedName>
    <definedName name="PacokJendela">'[127]Harga Upah &amp; Bahan'!$E$69</definedName>
    <definedName name="Padat" localSheetId="3">[146]Analisa!#REF!</definedName>
    <definedName name="Padat">[146]Analisa!#REF!</definedName>
    <definedName name="pajak1" localSheetId="3">'[80]R-MP2-98'!#REF!</definedName>
    <definedName name="pajak1">'[80]R-MP2-98'!#REF!</definedName>
    <definedName name="pajak2" localSheetId="3">'[80]R-MP2-98'!#REF!</definedName>
    <definedName name="pajak2">'[80]R-MP2-98'!#REF!</definedName>
    <definedName name="pajak3" localSheetId="3">'[80]R-MP2-98'!#REF!</definedName>
    <definedName name="pajak3">'[80]R-MP2-98'!#REF!</definedName>
    <definedName name="pajak4" localSheetId="3">'[80]R-MP2-98'!#REF!</definedName>
    <definedName name="pajak4">'[80]R-MP2-98'!#REF!</definedName>
    <definedName name="pajak5" localSheetId="3">'[80]R-MP2-98'!#REF!</definedName>
    <definedName name="pajak5">'[80]R-MP2-98'!#REF!</definedName>
    <definedName name="pajak6" localSheetId="3">'[80]R-MP2-98'!#REF!</definedName>
    <definedName name="pajak6">'[80]R-MP2-98'!#REF!</definedName>
    <definedName name="paket">[249]rekap!$J$10</definedName>
    <definedName name="PAKET_H1" localSheetId="3">#REF!</definedName>
    <definedName name="PAKET_H1">#REF!</definedName>
    <definedName name="PAKET_H2" localSheetId="3">#REF!</definedName>
    <definedName name="PAKET_H2">#REF!</definedName>
    <definedName name="paku" localSheetId="3">[108]ANALISAUPAHBAHAN!#REF!</definedName>
    <definedName name="paku">[108]ANALISAUPAHBAHAN!#REF!</definedName>
    <definedName name="paku.2" localSheetId="3">[37]BAHAN!#REF!</definedName>
    <definedName name="paku.2">[37]BAHAN!#REF!</definedName>
    <definedName name="paku.seng" localSheetId="3">[37]BAHAN!#REF!</definedName>
    <definedName name="paku.seng">[37]BAHAN!#REF!</definedName>
    <definedName name="PAKU_BIASA">[141]Bahan!$M$74</definedName>
    <definedName name="Paku_genteng">[92]upah!$G$48</definedName>
    <definedName name="Paku_kayu">[92]upah!$G$49</definedName>
    <definedName name="Paku_Sekrup">[126]H.Bahan!$E$94</definedName>
    <definedName name="Paku_Seng">[126]H.Bahan!$E$40</definedName>
    <definedName name="PAKU_SKRUP">[37]BAHAN!$L$44</definedName>
    <definedName name="Paku_triplek">[92]upah!$G$50</definedName>
    <definedName name="pakuasbes" localSheetId="3">[125]Harga!#REF!</definedName>
    <definedName name="pakuasbes">[125]Harga!#REF!</definedName>
    <definedName name="PakuKayu">'[127]Harga Upah &amp; Bahan'!$E$39</definedName>
    <definedName name="pakukm" localSheetId="3">'[133]DU&amp;B'!#REF!</definedName>
    <definedName name="pakukm">'[133]DU&amp;B'!#REF!</definedName>
    <definedName name="pakul" localSheetId="3">'[133]DU&amp;B'!#REF!</definedName>
    <definedName name="pakul">'[133]DU&amp;B'!#REF!</definedName>
    <definedName name="pakulh" localSheetId="3">'[133]DU&amp;B'!#REF!</definedName>
    <definedName name="pakulh">'[133]DU&amp;B'!#REF!</definedName>
    <definedName name="pakuonduline" localSheetId="3">'[98]harga lama'!#REF!</definedName>
    <definedName name="pakuonduline">'[98]harga lama'!#REF!</definedName>
    <definedName name="Pakuseng" localSheetId="3">'[146]Daftar Harga'!#REF!</definedName>
    <definedName name="Pakuseng">'[146]Daftar Harga'!#REF!</definedName>
    <definedName name="pakuskrup" localSheetId="3">[108]ANALISAUPAHBAHAN!#REF!</definedName>
    <definedName name="pakuskrup">[108]ANALISAUPAHBAHAN!#REF!</definedName>
    <definedName name="PakuSkrup_Kg">'[127]Harga Upah &amp; Bahan'!$E$35</definedName>
    <definedName name="PakuTripleks">'[127]Harga Upah &amp; Bahan'!$E$40</definedName>
    <definedName name="pakuu" localSheetId="3">'[133]DU&amp;B'!#REF!</definedName>
    <definedName name="pakuu">'[133]DU&amp;B'!#REF!</definedName>
    <definedName name="pan" localSheetId="3">#REF!</definedName>
    <definedName name="pan">#REF!</definedName>
    <definedName name="pancang" localSheetId="3">[7]Ans!#REF!</definedName>
    <definedName name="pancang">[7]Ans!#REF!</definedName>
    <definedName name="Panitia" localSheetId="3">#REF!</definedName>
    <definedName name="Panitia">#REF!</definedName>
    <definedName name="Papan" localSheetId="3">'[68]Daf HrG'!#REF!</definedName>
    <definedName name="Papan">'[68]Daf HrG'!#REF!</definedName>
    <definedName name="papan.tulis" localSheetId="3">[37]ANALISA!#REF!</definedName>
    <definedName name="papan.tulis">[37]ANALISA!#REF!</definedName>
    <definedName name="Papan_lesplang_25_x_300_mm">[92]upah!$G$51</definedName>
    <definedName name="Papan_lesplang_25_x_400_mm">'[170]HARGA BAHAN'!$F$36</definedName>
    <definedName name="Papan_Lisplank">[126]H.Bahan!$E$36</definedName>
    <definedName name="Papan_Lisplank_1m2">'[126]Contoh Analisa'!$G$239</definedName>
    <definedName name="Papan_listplant">'[69]upah &amp; bhan'!$F$38</definedName>
    <definedName name="papan_tulis">[157]ANALISA!$N$72</definedName>
    <definedName name="PapanBekistingKlsIII">[275]Sheet1!$X$253</definedName>
    <definedName name="PapanMeuranti3.20">'[127]Harga Upah &amp; Bahan'!$E$27</definedName>
    <definedName name="parkir_angkot">'[120]7.Landscape'!$B$22</definedName>
    <definedName name="Pas" localSheetId="3">#REF!</definedName>
    <definedName name="Pas">#REF!</definedName>
    <definedName name="PAS.BATA" localSheetId="3">#REF!</definedName>
    <definedName name="PAS.BATA">#REF!</definedName>
    <definedName name="PAS.BATU" localSheetId="3">#REF!</definedName>
    <definedName name="PAS.BATU">#REF!</definedName>
    <definedName name="Pas.Batu.dgn.mortar">[128]Analisa!$A$195:$G$252</definedName>
    <definedName name="Pas.Batu.Mekanik">[128]Analisa!$A$1568:$G$1628</definedName>
    <definedName name="Pas_Bata_Sopo_sopi" localSheetId="3">#REF!</definedName>
    <definedName name="Pas_Bata_Sopo_sopi">#REF!</definedName>
    <definedName name="Pas_Batu_Gunung_1_4_1m3">'[126]Contoh Analisa'!$G$90</definedName>
    <definedName name="Pas_Batu_Kosong_1m3">'[126]Contoh Analisa'!$G$79</definedName>
    <definedName name="Pas_Batu_Merah_1pc_2ps_1m2">'[126]Contoh Analisa'!$G$114</definedName>
    <definedName name="Pas_Batu_Merah_1pc_4ps_1m2">'[126]Contoh Analisa'!$G$125</definedName>
    <definedName name="Pas_Bekisting_Ukt_Balok_Ring_Balok_1m2">'[126]Contoh Analisa'!$G$398</definedName>
    <definedName name="Pas_Bekisting_Utk_Kolom_1m2">'[126]Contoh Analisa'!$G$385</definedName>
    <definedName name="Pas_Bekisting_Utk_Lantai_1m2">'[126]Contoh Analisa'!$G$411</definedName>
    <definedName name="Pas_Bekisting_Utk_Pondasi_1m2">'[126]Contoh Analisa'!$G$361</definedName>
    <definedName name="Pas_Bekisting_Utk_Sloof_1m2">'[126]Contoh Analisa'!$G$372</definedName>
    <definedName name="Pas_Dinding_Bata" localSheetId="3">#REF!</definedName>
    <definedName name="Pas_Dinding_Bata">#REF!</definedName>
    <definedName name="Pas_Kaca_T_5mm_1m2">'[126]Contoh Analisa'!$G$507</definedName>
    <definedName name="Pas_Langit_Langit_Gypsum_Board_T_19mm_Tambah_Rangka_Hollow">'[126]Contoh Analisa'!$G$498</definedName>
    <definedName name="PASAGANBATU">'[101]PAS. BATU'!$G$43</definedName>
    <definedName name="PASANG" localSheetId="3">#REF!</definedName>
    <definedName name="PASANG">#REF!</definedName>
    <definedName name="PASANG.PIPA" localSheetId="3">#REF!</definedName>
    <definedName name="PASANG.PIPA">#REF!</definedName>
    <definedName name="Pasangan_batu">'[96]Analisa Jalan'!$J$532</definedName>
    <definedName name="Pasangan_Batu_dengan_Mortar">'[96]Analisa Drainase'!$J$101</definedName>
    <definedName name="pasanganbatu" localSheetId="3">[7]Ans!#REF!</definedName>
    <definedName name="pasanganbatu">[7]Ans!#REF!</definedName>
    <definedName name="pasanganbronjong" localSheetId="3">[7]Ans!#REF!</definedName>
    <definedName name="pasanganbronjong">[7]Ans!#REF!</definedName>
    <definedName name="Pasbatu" localSheetId="3">[68]HSP!#REF!</definedName>
    <definedName name="Pasbatu">[68]HSP!#REF!</definedName>
    <definedName name="pasir" localSheetId="3">#REF!</definedName>
    <definedName name="pasir">#REF!</definedName>
    <definedName name="pasir.ayak" localSheetId="3">#REF!</definedName>
    <definedName name="pasir.ayak">#REF!</definedName>
    <definedName name="pasir_bet">'[107]Daf-Harga'!$H$84</definedName>
    <definedName name="pasir_pa">'[107]Daf-Harga'!$H$85</definedName>
    <definedName name="PASIR_PASANG" localSheetId="3">[134]Rab!#REF!</definedName>
    <definedName name="PASIR_PASANG">[134]Rab!#REF!</definedName>
    <definedName name="Pasir_pasangan">'[69]upah &amp; bhan'!$F$21</definedName>
    <definedName name="Pasir_pasangan__beton">[92]upah!$G$53</definedName>
    <definedName name="PASIR_TIMBUN" localSheetId="3">#REF!</definedName>
    <definedName name="PASIR_TIMBUN">#REF!</definedName>
    <definedName name="Pasir_Ug_Pondasi" localSheetId="3">#REF!</definedName>
    <definedName name="Pasir_Ug_Pondasi">#REF!</definedName>
    <definedName name="pasir_urug">'[107]Daf-Harga'!$H$92</definedName>
    <definedName name="pasirayakkasar" localSheetId="3">#REF!</definedName>
    <definedName name="pasirayakkasar">#REF!</definedName>
    <definedName name="PasirBeton">'[127]Harga Upah &amp; Bahan'!$E$14</definedName>
    <definedName name="PASIRCOR" localSheetId="3">#REF!</definedName>
    <definedName name="PASIRCOR">#REF!</definedName>
    <definedName name="pasirpasang" localSheetId="3">[108]ANALISAUPAHBAHAN!#REF!</definedName>
    <definedName name="pasirpasang">[108]ANALISAUPAHBAHAN!#REF!</definedName>
    <definedName name="PASIRURUG" localSheetId="3">[108]ANALISAUPAHBAHAN!#REF!</definedName>
    <definedName name="PASIRURUG">[108]ANALISAUPAHBAHAN!#REF!</definedName>
    <definedName name="paspipapvc6">'[19]HS-DSR'!$J$202</definedName>
    <definedName name="pasr.1">[95]Progress!$C$21</definedName>
    <definedName name="pav_ston_6cm" localSheetId="3">'[107]Daf-Harga'!#REF!</definedName>
    <definedName name="pav_ston_6cm">'[107]Daf-Harga'!#REF!</definedName>
    <definedName name="paving" localSheetId="3">#REF!</definedName>
    <definedName name="paving">#REF!</definedName>
    <definedName name="PAVING.LOS" localSheetId="3">#REF!</definedName>
    <definedName name="PAVING.LOS">#REF!</definedName>
    <definedName name="Paving_Block">[92]upah!$G$55</definedName>
    <definedName name="Pay_Date" localSheetId="3">#REF!</definedName>
    <definedName name="Pay_Date">#REF!</definedName>
    <definedName name="Pay_Num" localSheetId="3">#REF!</definedName>
    <definedName name="Pay_Num">#REF!</definedName>
    <definedName name="Payment_Date">#N/A</definedName>
    <definedName name="PB">[177]Rkp!$K$25</definedName>
    <definedName name="pbat">'[143]DU&amp;B'!$F$8</definedName>
    <definedName name="pbeton" localSheetId="3">#REF!</definedName>
    <definedName name="pbeton">#REF!</definedName>
    <definedName name="pbp" localSheetId="3">#REF!</definedName>
    <definedName name="pbp">#REF!</definedName>
    <definedName name="PBT" localSheetId="3">[68]HSP!#REF!</definedName>
    <definedName name="PBT">[68]HSP!#REF!</definedName>
    <definedName name="pbt_kanik" localSheetId="3">'[107]Daf-Harga'!#REF!</definedName>
    <definedName name="pbt_kanik">'[107]Daf-Harga'!#REF!</definedName>
    <definedName name="pbt_opt">'[107]Daf-Harga'!$H$27</definedName>
    <definedName name="pbt_pemudi">'[107]Daf-Harga'!$H$29</definedName>
    <definedName name="pbt_sinis" localSheetId="3">'[107]Daf-Harga'!#REF!</definedName>
    <definedName name="pbt_sinis">'[107]Daf-Harga'!#REF!</definedName>
    <definedName name="pc" localSheetId="3">#REF!</definedName>
    <definedName name="pc">#REF!</definedName>
    <definedName name="PC1KG">'[101]DAFTAR BAHAN'!$G$32</definedName>
    <definedName name="pcetak" localSheetId="3">[108]ANALISAUPAHBAHAN!#REF!</definedName>
    <definedName name="pcetak">[108]ANALISAUPAHBAHAN!#REF!</definedName>
    <definedName name="pcl" localSheetId="3">#REF!</definedName>
    <definedName name="pcl">#REF!</definedName>
    <definedName name="pcpdri" localSheetId="3">#REF!</definedName>
    <definedName name="pcpdri">#REF!</definedName>
    <definedName name="pcpfur" localSheetId="3">#REF!</definedName>
    <definedName name="pcpfur">#REF!</definedName>
    <definedName name="PCR">[105]Bahan!$D$84</definedName>
    <definedName name="PECAH2" localSheetId="3">#REF!</definedName>
    <definedName name="PECAH2">#REF!</definedName>
    <definedName name="PECAH5" localSheetId="3">#REF!</definedName>
    <definedName name="PECAH5">#REF!</definedName>
    <definedName name="PEDESTRIANROLLER" localSheetId="3">[4]Peralatan!#REF!</definedName>
    <definedName name="PEDESTRIANROLLER">[4]Peralatan!#REF!</definedName>
    <definedName name="pegangan" localSheetId="3">[37]BAHAN!#REF!</definedName>
    <definedName name="pegangan">[37]BAHAN!#REF!</definedName>
    <definedName name="PeganganPintuDouble">'[127]Harga Upah &amp; Bahan'!$E$70</definedName>
    <definedName name="PEK" localSheetId="3">#REF!</definedName>
    <definedName name="PEK">#REF!</definedName>
    <definedName name="Pek_Beton_dan_Baja_Profil">'[126]Kom Lumpsum'!$J$81</definedName>
    <definedName name="Pek_Canal_C100x50x1_1kg">'[126]Contoh Analisa'!$G$527</definedName>
    <definedName name="Pek_Instalasi_Listrik">'[126]Kom Lumpsum'!$J$153</definedName>
    <definedName name="Pek_Kosen_Pintu_dan_Jendela_Aluminium">'[126]Kom Lumpsum'!$J$131</definedName>
    <definedName name="Pek_Langit_Langit">'[126]Kom Lumpsum'!$J$105</definedName>
    <definedName name="Pek_Lantai_Keramik">'[126]Kom Lumpsum'!$J$91</definedName>
    <definedName name="Pek_Pasangan_dan_Plesteran">'[126]Kom Lumpsum'!$J$58</definedName>
    <definedName name="Pek_Penutup_Atap">'[126]Kom Lumpsum'!$J$99</definedName>
    <definedName name="Pek_Persiapan_Proyek">[126]P.Proyek!$J$18</definedName>
    <definedName name="Pek_Rangka_Atap">'[126]Kom Lumpsum'!$J$95</definedName>
    <definedName name="Pek_Sruktur_Bawah">'[126]IPA Unit Price'!$J$103</definedName>
    <definedName name="pek_tak_ter">'[107]Daf-Harga'!$H$25</definedName>
    <definedName name="pek_ter">'[107]Daf-Harga'!$H$24</definedName>
    <definedName name="Pek_Umum">'[126]IPA Unit Price'!$J$46</definedName>
    <definedName name="PEKE">[276]Upah!$F$33</definedName>
    <definedName name="pekeja" localSheetId="3">#REF!</definedName>
    <definedName name="pekeja">#REF!</definedName>
    <definedName name="Pekerja" localSheetId="3">[108]ANALISAUPAHBAHAN!#REF!</definedName>
    <definedName name="Pekerja">[108]ANALISAUPAHBAHAN!#REF!</definedName>
    <definedName name="Pekerjaan_Sruktur_Bawah">'[126]Kom Unit Price'!$J$110</definedName>
    <definedName name="Pekerjaan_Umum">'[126]Kom Unit Price'!$J$52</definedName>
    <definedName name="PekerjaanLain_Lain">[127]Analisa!$K$317</definedName>
    <definedName name="Pekj_Beton_dan_Baja_Profil">'[126]IPA Lumpsum'!$J$82</definedName>
    <definedName name="Pekj_Instalasi_Air_Bersih">'[126]IPA Lumpsum'!$J$163</definedName>
    <definedName name="Pekj_Instalasi_Air_Kotor">'[126]IPA Lumpsum'!$J$170</definedName>
    <definedName name="Pekj_Instalasi_Listrik">'[126]IPA Lumpsum'!$J$157</definedName>
    <definedName name="Pekj_Kosen_Pintu_dan_Jendela_Aluminium">'[126]IPA Lumpsum'!$J$138</definedName>
    <definedName name="Pekj_Lain_Lain">'[126]IPA Lumpsum'!$J$176</definedName>
    <definedName name="Pekj_Langit_Langit">'[126]IPA Lumpsum'!$J$106</definedName>
    <definedName name="Pekj_Lantai_Keramik">'[126]IPA Lumpsum'!$J$92</definedName>
    <definedName name="Pekj_Pasangan_dan_Plesteran">'[126]IPA Lumpsum'!$J$59</definedName>
    <definedName name="Pekj_Pengecatan">'[126]IPA Lumpsum'!$J$143</definedName>
    <definedName name="Pekj_Penutup_Atap">'[126]IPA Lumpsum'!$J$100</definedName>
    <definedName name="Pekj_Rangka_Atap">'[126]IPA Lumpsum'!$J$96</definedName>
    <definedName name="pelengkap">'[139]Harga Bahan'!$H$97</definedName>
    <definedName name="pelumas" localSheetId="3">[108]ANALISAUPAHBAHAN!#REF!</definedName>
    <definedName name="pelumas">[108]ANALISAUPAHBAHAN!#REF!</definedName>
    <definedName name="PEM.OPERATOR" localSheetId="3">#REF!</definedName>
    <definedName name="PEM.OPERATOR">#REF!</definedName>
    <definedName name="PEM.SOPIR" localSheetId="3">#REF!</definedName>
    <definedName name="PEM.SOPIR">#REF!</definedName>
    <definedName name="PEM.TK.BATU" localSheetId="3">#REF!</definedName>
    <definedName name="PEM.TK.BATU">#REF!</definedName>
    <definedName name="PEM.TK.BESI" localSheetId="3">#REF!</definedName>
    <definedName name="PEM.TK.BESI">#REF!</definedName>
    <definedName name="PEM.TK.CAT" localSheetId="3">#REF!</definedName>
    <definedName name="PEM.TK.CAT">#REF!</definedName>
    <definedName name="PEM.TK.KAYU" localSheetId="3">#REF!</definedName>
    <definedName name="PEM.TK.KAYU">#REF!</definedName>
    <definedName name="PEM.TK.LISTRIK" localSheetId="3">#REF!</definedName>
    <definedName name="PEM.TK.LISTRIK">#REF!</definedName>
    <definedName name="pemadatan" localSheetId="3">#REF!</definedName>
    <definedName name="pemadatan">#REF!</definedName>
    <definedName name="Pemancangan">[76]NP!$L$183:$V$243</definedName>
    <definedName name="PEMASANGAN.PIPA" localSheetId="3">#REF!</definedName>
    <definedName name="PEMASANGAN.PIPA">#REF!</definedName>
    <definedName name="Pemasangan_Instalasi_Pipa_Air_Bersih">[126]H.Bahan!$E$107</definedName>
    <definedName name="Pemasukan_Arus_Listrik_32Amp">[126]H.Bahan!$E$95</definedName>
    <definedName name="Pembangunan_Gedung_Laboratorium_IPA">'[126]IPA Lumpsum'!$K$23</definedName>
    <definedName name="Pembangunan_Gedung_Laboratorium_Komputer">'[126]Kom Lumpsum'!$L$24</definedName>
    <definedName name="pembersihan" localSheetId="3">#REF!</definedName>
    <definedName name="pembersihan">#REF!</definedName>
    <definedName name="Pembersihan_Lapangan">'[126]Contoh Analisa'!$G$14</definedName>
    <definedName name="Pembesian" localSheetId="3">[7]Ans!#REF!</definedName>
    <definedName name="Pembesian">[7]Ans!#REF!</definedName>
    <definedName name="Pembesian_dengan_Besi_Polos">'[126]Contoh Analisa'!$G$340</definedName>
    <definedName name="Pembesian_Dengan_Besi_Ulir_1kg">'[126]Contoh Analisa'!$G$350</definedName>
    <definedName name="Pembongkaran">[277]NP!$L$841:$V$901</definedName>
    <definedName name="pemboperator" localSheetId="3">[108]ANALISAUPAHBAHAN!#REF!</definedName>
    <definedName name="pemboperator">[108]ANALISAUPAHBAHAN!#REF!</definedName>
    <definedName name="pemlap" localSheetId="3">[7]Ans!#REF!</definedName>
    <definedName name="pemlap">[7]Ans!#REF!</definedName>
    <definedName name="pemudi">'[107]Daf-Harga'!$H$28</definedName>
    <definedName name="penawar">[278]ch!$D$6</definedName>
    <definedName name="PENGADAAN.PIPA" localSheetId="3">[113]PIPA!#REF!</definedName>
    <definedName name="PENGADAAN.PIPA">[113]PIPA!#REF!</definedName>
    <definedName name="Pengadaan_Air_Condesioner_1_5PK_Tambah_Instalasi">[126]H.Bahan!$E$96</definedName>
    <definedName name="Pengadaan_pipa">'[96]BOQ Pengadaan Pipa'!$J$177</definedName>
    <definedName name="PENGAMAT" localSheetId="3">#REF!</definedName>
    <definedName name="PENGAMAT">#REF!</definedName>
    <definedName name="PENGECATAN" localSheetId="3">#REF!</definedName>
    <definedName name="PENGECATAN">#REF!</definedName>
    <definedName name="Pengelola" localSheetId="3">#REF!</definedName>
    <definedName name="Pengelola">#REF!</definedName>
    <definedName name="Pengeringan" localSheetId="3">[68]HSP!#REF!</definedName>
    <definedName name="Pengeringan">[68]HSP!#REF!</definedName>
    <definedName name="Pengesahan." localSheetId="3">#REF!</definedName>
    <definedName name="Pengesahan.">#REF!</definedName>
    <definedName name="penghampar" localSheetId="3">#REF!</definedName>
    <definedName name="penghampar">#REF!</definedName>
    <definedName name="Pengukuran" localSheetId="3">[68]HSP!#REF!</definedName>
    <definedName name="Pengukuran">[68]HSP!#REF!</definedName>
    <definedName name="Pengukuran_dan_Pemasangan_Bowplank">'[126]Contoh Analisa'!$G$25</definedName>
    <definedName name="Peningkatan_DI_Mbanua_Sibohou_Desa_Desa_Loloana_a_Kec.Lolomatua">'[279]Analisa Bahan'!$E$7</definedName>
    <definedName name="penjaga" localSheetId="3">'[107]Daf-Harga'!#REF!</definedName>
    <definedName name="penjaga">'[107]Daf-Harga'!#REF!</definedName>
    <definedName name="peno" localSheetId="8" hidden="1">{#N/A,#N/A,FALSE,"REK";#N/A,#N/A,FALSE,"Bq-ARS"}</definedName>
    <definedName name="peno" localSheetId="3" hidden="1">{#N/A,#N/A,FALSE,"REK";#N/A,#N/A,FALSE,"Bq-ARS"}</definedName>
    <definedName name="peno" hidden="1">{#N/A,#N/A,FALSE,"REK";#N/A,#N/A,FALSE,"Bq-ARS"}</definedName>
    <definedName name="pentul" localSheetId="8" hidden="1">{#N/A,#N/A,FALSE,"REK-S-TPL";#N/A,#N/A,FALSE,"REK-TPML";#N/A,#N/A,FALSE,"RAB-TEMPEL"}</definedName>
    <definedName name="pentul" localSheetId="3" hidden="1">{#N/A,#N/A,FALSE,"REK-S-TPL";#N/A,#N/A,FALSE,"REK-TPML";#N/A,#N/A,FALSE,"RAB-TEMPEL"}</definedName>
    <definedName name="pentul" hidden="1">{#N/A,#N/A,FALSE,"REK-S-TPL";#N/A,#N/A,FALSE,"REK-TPML";#N/A,#N/A,FALSE,"RAB-TEMPEL"}</definedName>
    <definedName name="Penutup_Atap_Seng_Genteng_Metal_1m2">'[126]Contoh Analisa'!$G$250</definedName>
    <definedName name="penyaring" localSheetId="3">#REF!</definedName>
    <definedName name="penyaring">#REF!</definedName>
    <definedName name="penyelamu" localSheetId="3">'[133]DU&amp;B'!#REF!</definedName>
    <definedName name="penyelamu">'[133]DU&amp;B'!#REF!</definedName>
    <definedName name="penyemprot1000" localSheetId="3">#REF!</definedName>
    <definedName name="penyemprot1000">#REF!</definedName>
    <definedName name="Penyiapan_badan_jalan">'[96]Analisa Jalan'!$J$227</definedName>
    <definedName name="perancah" localSheetId="3">#REF!</definedName>
    <definedName name="perancah">#REF!</definedName>
    <definedName name="perancahlaut" localSheetId="3">#REF!</definedName>
    <definedName name="perancahlaut">#REF!</definedName>
    <definedName name="Perawat">[172]Analisa!$I$81</definedName>
    <definedName name="Peresapan">[126]H.Bahan!$E$108</definedName>
    <definedName name="pers">[280]DB!$W$15</definedName>
    <definedName name="persen">[122]Kuantitas!$L$44</definedName>
    <definedName name="PERSEN1" localSheetId="3">#REF!</definedName>
    <definedName name="PERSEN1">#REF!</definedName>
    <definedName name="PERSEN10" localSheetId="3">#REF!</definedName>
    <definedName name="PERSEN10">#REF!</definedName>
    <definedName name="PERSEN2" localSheetId="3">#REF!</definedName>
    <definedName name="PERSEN2">#REF!</definedName>
    <definedName name="PERSEN3" localSheetId="3">#REF!</definedName>
    <definedName name="PERSEN3">#REF!</definedName>
    <definedName name="PERSEN7" localSheetId="3">#REF!</definedName>
    <definedName name="PERSEN7">#REF!</definedName>
    <definedName name="PERSIAPAN" localSheetId="3">#REF!</definedName>
    <definedName name="PERSIAPAN">#REF!</definedName>
    <definedName name="perusahaan">[234]R!$G$31</definedName>
    <definedName name="PF8A" localSheetId="3">#REF!</definedName>
    <definedName name="PF8A">#REF!</definedName>
    <definedName name="PF8B" localSheetId="3">#REF!</definedName>
    <definedName name="PF8B">#REF!</definedName>
    <definedName name="PG43B">'[36]ANALISA (2)'!$Q$1754</definedName>
    <definedName name="PG50H">'[36]ANALISA (2)'!$Q$1816</definedName>
    <definedName name="pgal">'[143]DU&amp;B'!$F$9</definedName>
    <definedName name="Philip" localSheetId="8" hidden="1">{#N/A,#N/A,FALSE,"REK-S-TPL";#N/A,#N/A,FALSE,"REK-TPML";#N/A,#N/A,FALSE,"RAB-TEMPEL"}</definedName>
    <definedName name="Philip" localSheetId="3" hidden="1">{#N/A,#N/A,FALSE,"REK-S-TPL";#N/A,#N/A,FALSE,"REK-TPML";#N/A,#N/A,FALSE,"RAB-TEMPEL"}</definedName>
    <definedName name="Philip" hidden="1">{#N/A,#N/A,FALSE,"REK-S-TPL";#N/A,#N/A,FALSE,"REK-TPML";#N/A,#N/A,FALSE,"RAB-TEMPEL"}</definedName>
    <definedName name="PI">[105]Bahan!$D$70</definedName>
    <definedName name="PI2A" localSheetId="3">#REF!</definedName>
    <definedName name="PI2A">#REF!</definedName>
    <definedName name="PI2AF6" localSheetId="3">#REF!</definedName>
    <definedName name="PI2AF6">#REF!</definedName>
    <definedName name="pickup" localSheetId="3">#REF!</definedName>
    <definedName name="pickup">#REF!</definedName>
    <definedName name="pickuptruck" localSheetId="3">[108]ANALISAUPAHBAHAN!#REF!</definedName>
    <definedName name="pickuptruck">[108]ANALISAUPAHBAHAN!#REF!</definedName>
    <definedName name="PILEDRIVER" localSheetId="3">[152]Alat!#REF!</definedName>
    <definedName name="PILEDRIVER">[152]Alat!#REF!</definedName>
    <definedName name="PILMEN1" localSheetId="3">#REF!</definedName>
    <definedName name="PILMEN1">#REF!</definedName>
    <definedName name="PILMEN2" localSheetId="3">#REF!</definedName>
    <definedName name="PILMEN2">#REF!</definedName>
    <definedName name="PIMPRO" localSheetId="3">#REF!</definedName>
    <definedName name="PIMPRO">#REF!</definedName>
    <definedName name="pinion" localSheetId="3">[7]DH!#REF!</definedName>
    <definedName name="pinion">[7]DH!#REF!</definedName>
    <definedName name="Pintu__Type_3___0.8_x_2.10_cm">[92]upah!$G$56</definedName>
    <definedName name="Pintu__Type_5__Folding_doors">[92]upah!$G$57</definedName>
    <definedName name="Pintu_Type_1__2.10_x_2.10_cm">[92]upah!$G$58</definedName>
    <definedName name="Pintu_Type_2__1.38_x_2.10_cm">[92]upah!$G$59</definedName>
    <definedName name="Pintu_Type_4___0.7_x_2.10_cm___fiber">[92]upah!$G$60</definedName>
    <definedName name="PINTUAIR" localSheetId="3">#REF!</definedName>
    <definedName name="PINTUAIR">#REF!</definedName>
    <definedName name="pintupanel" localSheetId="3">#REF!</definedName>
    <definedName name="pintupanel">#REF!</definedName>
    <definedName name="pipa" localSheetId="3">#REF!</definedName>
    <definedName name="pipa">#REF!</definedName>
    <definedName name="pipa.isap" localSheetId="3">[37]BAHAN!#REF!</definedName>
    <definedName name="pipa.isap">[37]BAHAN!#REF!</definedName>
    <definedName name="Pipa_PVC_f_1_2_____intalasi">[92]upah!$G$61</definedName>
    <definedName name="Pipa_PVC_f_2_____intalasi">[92]upah!$G$62</definedName>
    <definedName name="Pipa_PVC_f_3_4_____intalasi">[92]upah!$G$63</definedName>
    <definedName name="Pipa_PVC_f_5_____intalasi">[92]upah!$G$64</definedName>
    <definedName name="PIPA_PVC1">[188]BAHAN!$L$32</definedName>
    <definedName name="PIPA_PVC2">[188]BAHAN!$L$31</definedName>
    <definedName name="PIPA_PVC25">[188]BAHAN!$L$30</definedName>
    <definedName name="PIPA_PVC4">[188]BAHAN!$L$29</definedName>
    <definedName name="PIPA75" localSheetId="3">#REF!</definedName>
    <definedName name="PIPA75">#REF!</definedName>
    <definedName name="pipabaja" localSheetId="3">'[98]harga lama'!#REF!</definedName>
    <definedName name="pipabaja">'[98]harga lama'!#REF!</definedName>
    <definedName name="pipabesi" localSheetId="3">[7]DH!#REF!</definedName>
    <definedName name="pipabesi">[7]DH!#REF!</definedName>
    <definedName name="pipagal25" localSheetId="3">[122]Hargabahan!#REF!</definedName>
    <definedName name="pipagal25">[122]Hargabahan!#REF!</definedName>
    <definedName name="PipaGalvanis" localSheetId="3">'[68]Daf HrG'!#REF!</definedName>
    <definedName name="PipaGalvanis">'[68]Daf HrG'!#REF!</definedName>
    <definedName name="pipagorong">[200]analisa!$I$655</definedName>
    <definedName name="PipaPVC" localSheetId="3">'[68]Daf HrG'!#REF!</definedName>
    <definedName name="PipaPVC">'[68]Daf HrG'!#REF!</definedName>
    <definedName name="PipaPVC1.05">'[127]Harga Upah &amp; Bahan'!$E$86</definedName>
    <definedName name="PipaPVC1.2">'[127]Harga Upah &amp; Bahan'!$E$84</definedName>
    <definedName name="pipapvc2" localSheetId="3">[122]Hargabahan!#REF!</definedName>
    <definedName name="pipapvc2">[122]Hargabahan!#REF!</definedName>
    <definedName name="PipaPVC3">'[127]Harga Upah &amp; Bahan'!$E$87</definedName>
    <definedName name="PipaPVC3.4">'[127]Harga Upah &amp; Bahan'!$E$85</definedName>
    <definedName name="PipaPVC4">'[127]Harga Upah &amp; Bahan'!$E$88</definedName>
    <definedName name="pipasandaran" localSheetId="3">[7]Ans!#REF!</definedName>
    <definedName name="pipasandaran">[7]Ans!#REF!</definedName>
    <definedName name="PJ">[105]Bahan!$D$103</definedName>
    <definedName name="pk" localSheetId="3">#REF!</definedName>
    <definedName name="pk">#REF!</definedName>
    <definedName name="Pkerjaan_Lainlain">'[126]Contoh Analisa'!$G$413</definedName>
    <definedName name="pkr">[250]UPAH!$C$18</definedName>
    <definedName name="pkst" localSheetId="3">#REF!</definedName>
    <definedName name="pkst">#REF!</definedName>
    <definedName name="pkt">[177]Catatan!$D$8</definedName>
    <definedName name="Pku">'[241]SAT-DAS'!$I$39</definedName>
    <definedName name="Pku_Kayu">[126]H.Bahan!$E$29</definedName>
    <definedName name="PL" localSheetId="3">'[133]DU&amp;B'!#REF!</definedName>
    <definedName name="PL">'[133]DU&amp;B'!#REF!</definedName>
    <definedName name="Plafond_Plywood_4mm_1m2">'[126]Contoh Analisa'!$G$229</definedName>
    <definedName name="plafondasbes" localSheetId="3">[108]ANALISAUPAHBAHAN!#REF!</definedName>
    <definedName name="plafondasbes">[108]ANALISAUPAHBAHAN!#REF!</definedName>
    <definedName name="plafondplywood" localSheetId="3">#REF!</definedName>
    <definedName name="plafondplywood">#REF!</definedName>
    <definedName name="plafondreider" localSheetId="3">#REF!</definedName>
    <definedName name="plafondreider">#REF!</definedName>
    <definedName name="Plamur_Dpul_Tembok">[126]H.Bahan!$E$54</definedName>
    <definedName name="plas" localSheetId="3">[230]ANALISA!#REF!</definedName>
    <definedName name="plas">[230]ANALISA!#REF!</definedName>
    <definedName name="plastik" localSheetId="3">#REF!</definedName>
    <definedName name="plastik">#REF!</definedName>
    <definedName name="plat" localSheetId="3">[7]DH!#REF!</definedName>
    <definedName name="plat">[7]DH!#REF!</definedName>
    <definedName name="plat.besi" localSheetId="3">[37]BAHAN!#REF!</definedName>
    <definedName name="plat.besi">[37]BAHAN!#REF!</definedName>
    <definedName name="Plat_Landasan">[126]H.Bahan!$E$70</definedName>
    <definedName name="PLAT_SENG">[141]Bahan!$M$79</definedName>
    <definedName name="Plat_T_10mm_1m2">'[126]Contoh Analisa'!$G$517</definedName>
    <definedName name="platbaja" localSheetId="3">'[98]harga lama'!#REF!</definedName>
    <definedName name="platbaja">'[98]harga lama'!#REF!</definedName>
    <definedName name="platjepit" localSheetId="3">#REF!</definedName>
    <definedName name="platjepit">#REF!</definedName>
    <definedName name="platpvc" localSheetId="3">[7]DH!#REF!</definedName>
    <definedName name="platpvc">[7]DH!#REF!</definedName>
    <definedName name="Ples" localSheetId="3">[68]HSP!#REF!</definedName>
    <definedName name="Ples">[68]HSP!#REF!</definedName>
    <definedName name="plester" localSheetId="3">#REF!</definedName>
    <definedName name="plester">#REF!</definedName>
    <definedName name="plester12" localSheetId="3">#REF!</definedName>
    <definedName name="plester12">#REF!</definedName>
    <definedName name="plester14" localSheetId="3">#REF!</definedName>
    <definedName name="plester14">#REF!</definedName>
    <definedName name="Plesteran">'[281]Jamur Jelatang'!$P$27</definedName>
    <definedName name="Plesteran_1pc_2ps_15mm_1m2">'[126]Contoh Analisa'!$G$135</definedName>
    <definedName name="Plesteran_1pc_4ps_15mm_1m2">'[126]Contoh Analisa'!$G$145</definedName>
    <definedName name="PLESTERANG50i" localSheetId="3">#REF!</definedName>
    <definedName name="PLESTERANG50i">#REF!</definedName>
    <definedName name="PLESTERBATA">[149]K331!$H$52</definedName>
    <definedName name="plh" localSheetId="3">'[133]DU&amp;B'!#REF!</definedName>
    <definedName name="plh">'[133]DU&amp;B'!#REF!</definedName>
    <definedName name="plitur" localSheetId="3">[37]BAHAN!#REF!</definedName>
    <definedName name="plitur">[37]BAHAN!#REF!</definedName>
    <definedName name="Plot_Bahan">[282]Upah_Bahan!$B$15:$E$42</definedName>
    <definedName name="Plot_Upah">[282]Upah_Bahan!$B$9:$E$12</definedName>
    <definedName name="plr">'[34]U&amp;Bh'!$G$124</definedName>
    <definedName name="plywood" localSheetId="3">#REF!</definedName>
    <definedName name="plywood">#REF!</definedName>
    <definedName name="Plywood_4mm">[126]H.Bahan!$E$38</definedName>
    <definedName name="PLYWOOD_6">[141]Bahan!$M$85</definedName>
    <definedName name="Plywood_9mm">[126]H.Bahan!$E$39</definedName>
    <definedName name="Plywood12mm">'[127]Harga Upah &amp; Bahan'!$E$31</definedName>
    <definedName name="plywood4" localSheetId="3">[37]BAHAN!#REF!</definedName>
    <definedName name="plywood4">[37]BAHAN!#REF!</definedName>
    <definedName name="Plywood4mm">'[127]Harga Upah &amp; Bahan'!$E$33</definedName>
    <definedName name="Plywood9mm">'[127]Harga Upah &amp; Bahan'!$E$32</definedName>
    <definedName name="PM">[105]Bahan!$D$83</definedName>
    <definedName name="pmeuratie" localSheetId="3">[108]ANALISAUPAHBAHAN!#REF!</definedName>
    <definedName name="pmeuratie">[108]ANALISAUPAHBAHAN!#REF!</definedName>
    <definedName name="PN">[105]Bahan!$D$76</definedName>
    <definedName name="PNL">[156]Anls!$E$58</definedName>
    <definedName name="PO">[105]Bahan!$D$75</definedName>
    <definedName name="polipropylene" localSheetId="3">'[98]harga lama'!#REF!</definedName>
    <definedName name="polipropylene">'[98]harga lama'!#REF!</definedName>
    <definedName name="Poly_Septick">[126]H.Bahan!$E$109</definedName>
    <definedName name="pomc" localSheetId="8" hidden="1">{#N/A,#N/A,TRUE,"Front";#N/A,#N/A,TRUE,"Simple Letter";#N/A,#N/A,TRUE,"Inside";#N/A,#N/A,TRUE,"Contents";#N/A,#N/A,TRUE,"Basis";#N/A,#N/A,TRUE,"Inclusions";#N/A,#N/A,TRUE,"Exclusions";#N/A,#N/A,TRUE,"Areas";#N/A,#N/A,TRUE,"Summary";#N/A,#N/A,TRUE,"Detail"}</definedName>
    <definedName name="pomc" localSheetId="3" hidden="1">{#N/A,#N/A,TRUE,"Front";#N/A,#N/A,TRUE,"Simple Letter";#N/A,#N/A,TRUE,"Inside";#N/A,#N/A,TRUE,"Contents";#N/A,#N/A,TRUE,"Basis";#N/A,#N/A,TRUE,"Inclusions";#N/A,#N/A,TRUE,"Exclusions";#N/A,#N/A,TRUE,"Areas";#N/A,#N/A,TRUE,"Summary";#N/A,#N/A,TRUE,"Detail"}</definedName>
    <definedName name="pomc" hidden="1">{#N/A,#N/A,TRUE,"Front";#N/A,#N/A,TRUE,"Simple Letter";#N/A,#N/A,TRUE,"Inside";#N/A,#N/A,TRUE,"Contents";#N/A,#N/A,TRUE,"Basis";#N/A,#N/A,TRUE,"Inclusions";#N/A,#N/A,TRUE,"Exclusions";#N/A,#N/A,TRUE,"Areas";#N/A,#N/A,TRUE,"Summary";#N/A,#N/A,TRUE,"Detail"}</definedName>
    <definedName name="pompa" localSheetId="3">#REF!</definedName>
    <definedName name="pompa">#REF!</definedName>
    <definedName name="pompa.air" localSheetId="3">[37]BAHAN!#REF!</definedName>
    <definedName name="pompa.air">[37]BAHAN!#REF!</definedName>
    <definedName name="Pond">'[283]RAB (OK)'!$I$32</definedName>
    <definedName name="pond.bt.kl">[95]Progress!$C$23</definedName>
    <definedName name="Pond.Klas.A">[128]Analisa!$A$666:$G$725</definedName>
    <definedName name="Pond.Klas.B">[128]Analisa!$A$726:$G$787</definedName>
    <definedName name="Pondasi_Batu_Cyclopen_1_3_5_1m3">'[126]Contoh Analisa'!$G$102</definedName>
    <definedName name="pondasibatu" localSheetId="3">#REF!</definedName>
    <definedName name="pondasibatu">#REF!</definedName>
    <definedName name="Ponton" localSheetId="3">'[98]harga lama'!#REF!</definedName>
    <definedName name="Ponton">'[98]harga lama'!#REF!</definedName>
    <definedName name="pop">[178]DH!$G$8</definedName>
    <definedName name="poperator" localSheetId="3">#REF!</definedName>
    <definedName name="poperator">#REF!</definedName>
    <definedName name="Por11x11" localSheetId="3">'[146]Daftar Harga'!#REF!</definedName>
    <definedName name="Por11x11">'[146]Daftar Harga'!#REF!</definedName>
    <definedName name="pot">'[284]Embong-Malang'!$X$252</definedName>
    <definedName name="PP" localSheetId="8" hidden="1">{"'Sheet1'!$A$1"}</definedName>
    <definedName name="pp" localSheetId="3">#REF!</definedName>
    <definedName name="PP" hidden="1">{"'Sheet1'!$A$1"}</definedName>
    <definedName name="ppasang" localSheetId="3">#REF!</definedName>
    <definedName name="ppasang">#REF!</definedName>
    <definedName name="PPB">[177]Rkp!$K$23</definedName>
    <definedName name="Ppn_Utk_Bekisrting">[126]H.Bahan!$E$24</definedName>
    <definedName name="PPO">'[285]Analisa 2'!$B$1459:$J$1665</definedName>
    <definedName name="PPR">[177]Rkp!$K$35</definedName>
    <definedName name="pps" localSheetId="3">#REF!</definedName>
    <definedName name="pps">#REF!</definedName>
    <definedName name="PQ">[105]Bahan!$D$80</definedName>
    <definedName name="PR" localSheetId="3">[213]Meto!#REF!</definedName>
    <definedName name="PR">[213]Meto!#REF!</definedName>
    <definedName name="praktis" localSheetId="3">#REF!</definedName>
    <definedName name="praktis">#REF!</definedName>
    <definedName name="prelim" hidden="1">'[271]HARGA MATERIAL'!$A$11:$A$211</definedName>
    <definedName name="PREMIUM" localSheetId="3">#REF!</definedName>
    <definedName name="PREMIUM">#REF!</definedName>
    <definedName name="prep" localSheetId="3">#REF!</definedName>
    <definedName name="prep">#REF!</definedName>
    <definedName name="pret" localSheetId="3" hidden="1">{#N/A,#N/A,FALSE,"REK";#N/A,#N/A,FALSE,"rab"}</definedName>
    <definedName name="pret" hidden="1">{#N/A,#N/A,FALSE,"REK";#N/A,#N/A,FALSE,"rab"}</definedName>
    <definedName name="Primecoat">'[101]PRIME COAT'!$G$43</definedName>
    <definedName name="Princ" localSheetId="3">#REF!</definedName>
    <definedName name="Princ">#REF!</definedName>
    <definedName name="PRINT_AR01" localSheetId="3">#REF!</definedName>
    <definedName name="PRINT_AR01">#REF!</definedName>
    <definedName name="_xlnm.Print_Area" localSheetId="7">'ANL OKE'!$B$4:$I$1342</definedName>
    <definedName name="_xlnm.Print_Area" localSheetId="6">BACKUP!$B$2:$N$282</definedName>
    <definedName name="_xlnm.Print_Area" localSheetId="1">'C1'!$B$2:$I$45</definedName>
    <definedName name="_xlnm.Print_Area" localSheetId="12">'C1 (2)'!$B$2:$I$45</definedName>
    <definedName name="_xlnm.Print_Area" localSheetId="11">'C1 (3)'!$B$2:$I$45</definedName>
    <definedName name="_xlnm.Print_Area" localSheetId="5">'C2'!$B$2:$I$45</definedName>
    <definedName name="_xlnm.Print_Area" localSheetId="0">Disclaimer!$A$1:$I$83</definedName>
    <definedName name="_xlnm.Print_Area" localSheetId="8">'K3 Gedung'!$C$2:$L$136</definedName>
    <definedName name="_xlnm.Print_Area" localSheetId="4">RAB!$B$2:$J$224</definedName>
    <definedName name="_xlnm.Print_Area" localSheetId="3">REKAP!$A$1:$H$54</definedName>
    <definedName name="_xlnm.Print_Area" localSheetId="2">RKP!$B$2:$I$69</definedName>
    <definedName name="_xlnm.Print_Area" localSheetId="9">RV!$B$2:$I$99</definedName>
    <definedName name="_xlnm.Print_Area" localSheetId="10">UB!$B$2:$H$376</definedName>
    <definedName name="_xlnm.Print_Area">#REF!</definedName>
    <definedName name="Print_Area_MI" localSheetId="3">#REF!</definedName>
    <definedName name="Print_Area_MI">#REF!</definedName>
    <definedName name="Print_Area_Reset">#N/A</definedName>
    <definedName name="_xlnm.Print_Titles" localSheetId="7">'ANL OKE'!$9:$9</definedName>
    <definedName name="_xlnm.Print_Titles" localSheetId="6">BACKUP!$11:$12</definedName>
    <definedName name="_xlnm.Print_Titles" localSheetId="4">RAB!$10:$11</definedName>
    <definedName name="_xlnm.Print_Titles" localSheetId="9">RV!$11:$12</definedName>
    <definedName name="_xlnm.Print_Titles" localSheetId="10">UB!$39:$39</definedName>
    <definedName name="_xlnm.Print_Titles">#REF!</definedName>
    <definedName name="PRINT_TITLES_MI" localSheetId="3">#REF!</definedName>
    <definedName name="PRINT_TITLES_MI">#REF!</definedName>
    <definedName name="pro">[117]Catatan!$D$7</definedName>
    <definedName name="probeg">[75]AnTeknis!$N$37</definedName>
    <definedName name="probes">[75]AnTeknis!$N$47</definedName>
    <definedName name="ProdForm" localSheetId="8" hidden="1">#REF!</definedName>
    <definedName name="ProdForm" localSheetId="3" hidden="1">#REF!</definedName>
    <definedName name="ProdForm" hidden="1">#REF!</definedName>
    <definedName name="Prodozer" localSheetId="3">'[68]HSP Alat'!#REF!</definedName>
    <definedName name="Prodozer">'[68]HSP Alat'!#REF!</definedName>
    <definedName name="Product" localSheetId="8" hidden="1">#REF!</definedName>
    <definedName name="Product" localSheetId="3" hidden="1">#REF!</definedName>
    <definedName name="Product" hidden="1">#REF!</definedName>
    <definedName name="Prodump" localSheetId="3">'[68]A Alat'!#REF!</definedName>
    <definedName name="Prodump">'[68]A Alat'!#REF!</definedName>
    <definedName name="proexcavator" localSheetId="3">'[68]HSP Alat'!#REF!</definedName>
    <definedName name="proexcavator">'[68]HSP Alat'!#REF!</definedName>
    <definedName name="ProfilC75.75">'[127]Harga Upah &amp; Bahan'!$E$42</definedName>
    <definedName name="profit" localSheetId="3">#REF!</definedName>
    <definedName name="profit">#REF!</definedName>
    <definedName name="progres" localSheetId="3" hidden="1">{"'A'!$A$1:$W$63"}</definedName>
    <definedName name="progres" hidden="1">{"'A'!$A$1:$W$63"}</definedName>
    <definedName name="proller" localSheetId="3">#REF!</definedName>
    <definedName name="proller">#REF!</definedName>
    <definedName name="Promixer" localSheetId="3">'[68]A Alat'!#REF!</definedName>
    <definedName name="Promixer">'[68]A Alat'!#REF!</definedName>
    <definedName name="Propadat" localSheetId="3">'[68]A Alat'!#REF!</definedName>
    <definedName name="Propadat">'[68]A Alat'!#REF!</definedName>
    <definedName name="PROY">[286]REKAP!$J$9</definedName>
    <definedName name="prtot" localSheetId="3">#REF!</definedName>
    <definedName name="prtot">#REF!</definedName>
    <definedName name="Prudump" localSheetId="3">'[68]HSP Alat'!#REF!</definedName>
    <definedName name="Prudump">'[68]HSP Alat'!#REF!</definedName>
    <definedName name="psf" localSheetId="3">#REF!</definedName>
    <definedName name="psf">#REF!</definedName>
    <definedName name="psg">'[34]U&amp;Bh'!$G$130</definedName>
    <definedName name="psopir" localSheetId="3">#REF!</definedName>
    <definedName name="psopir">#REF!</definedName>
    <definedName name="PSPLV">'[36]ANALISA (2)'!$Q$2374</definedName>
    <definedName name="psrsbol">'[39]TE TS FA LAN MATV'!$F$76</definedName>
    <definedName name="PT">[86]Ch!$A$10</definedName>
    <definedName name="ptegelkbasah1530" localSheetId="3">[108]ANALISAUPAHBAHAN!#REF!</definedName>
    <definedName name="ptegelkbasah1530">[108]ANALISAUPAHBAHAN!#REF!</definedName>
    <definedName name="PTNC">'[77]DON GIA'!$G$227</definedName>
    <definedName name="pTOK" localSheetId="3">'[146]Daftar Harga'!#REF!</definedName>
    <definedName name="pTOK">'[146]Daftar Harga'!#REF!</definedName>
    <definedName name="ptr" localSheetId="3">#REF!</definedName>
    <definedName name="ptr">#REF!</definedName>
    <definedName name="PU" localSheetId="3">#REF!</definedName>
    <definedName name="PU">#REF!</definedName>
    <definedName name="pug">'[34]U&amp;Bh'!$G$131</definedName>
    <definedName name="puring" localSheetId="3">#REF!</definedName>
    <definedName name="puring">#REF!</definedName>
    <definedName name="purug" localSheetId="3">#REF!</definedName>
    <definedName name="purug">#REF!</definedName>
    <definedName name="PUSAT" localSheetId="3">#REF!</definedName>
    <definedName name="PUSAT">#REF!</definedName>
    <definedName name="PUSAT_3" localSheetId="3">[287]JADWAL!#REF!</definedName>
    <definedName name="PUSAT_3">[287]JADWAL!#REF!</definedName>
    <definedName name="PUSTU" localSheetId="3">#REF!</definedName>
    <definedName name="PUSTU">#REF!</definedName>
    <definedName name="PVC" localSheetId="3">#REF!</definedName>
    <definedName name="PVC">#REF!</definedName>
    <definedName name="PVC8X6" localSheetId="3">#REF!</definedName>
    <definedName name="PVC8X6">#REF!</definedName>
    <definedName name="PW">[105]Bahan!$D$81</definedName>
    <definedName name="PX">[105]Bahan!$D$74</definedName>
    <definedName name="PY">[105]Bahan!$D$78</definedName>
    <definedName name="PZ">[105]Bahan!$D$79</definedName>
    <definedName name="Q" localSheetId="3">[149]ALAT!#REF!</definedName>
    <definedName name="Q">[149]ALAT!#REF!</definedName>
    <definedName name="QA">[288]RAB!$F$17:$F$204</definedName>
    <definedName name="qegtegt" localSheetId="8" hidden="1">{#N/A,#N/A,FALSE,"REK-S-TPL";#N/A,#N/A,FALSE,"REK-TPML";#N/A,#N/A,FALSE,"RAB-TEMPEL"}</definedName>
    <definedName name="qegtegt" localSheetId="3" hidden="1">{#N/A,#N/A,FALSE,"REK-S-TPL";#N/A,#N/A,FALSE,"REK-TPML";#N/A,#N/A,FALSE,"RAB-TEMPEL"}</definedName>
    <definedName name="qegtegt" hidden="1">{#N/A,#N/A,FALSE,"REK-S-TPL";#N/A,#N/A,FALSE,"REK-TPML";#N/A,#N/A,FALSE,"RAB-TEMPEL"}</definedName>
    <definedName name="qegtqegt" localSheetId="8" hidden="1">{#N/A,#N/A,FALSE,"REK";#N/A,#N/A,FALSE,"rab"}</definedName>
    <definedName name="qegtqegt" localSheetId="3" hidden="1">{#N/A,#N/A,FALSE,"REK";#N/A,#N/A,FALSE,"rab"}</definedName>
    <definedName name="qegtqegt" hidden="1">{#N/A,#N/A,FALSE,"REK";#N/A,#N/A,FALSE,"rab"}</definedName>
    <definedName name="qegtqgt" localSheetId="8" hidden="1">{#N/A,#N/A,FALSE,"REK";#N/A,#N/A,FALSE,"rab"}</definedName>
    <definedName name="qegtqgt" localSheetId="3" hidden="1">{#N/A,#N/A,FALSE,"REK";#N/A,#N/A,FALSE,"rab"}</definedName>
    <definedName name="qegtqgt" hidden="1">{#N/A,#N/A,FALSE,"REK";#N/A,#N/A,FALSE,"rab"}</definedName>
    <definedName name="QEWYTGq" localSheetId="8" hidden="1">{#N/A,#N/A,FALSE,"REK";#N/A,#N/A,FALSE,"rab"}</definedName>
    <definedName name="QEWYTGq" localSheetId="3" hidden="1">{#N/A,#N/A,FALSE,"REK";#N/A,#N/A,FALSE,"rab"}</definedName>
    <definedName name="QEWYTGq" hidden="1">{#N/A,#N/A,FALSE,"REK";#N/A,#N/A,FALSE,"rab"}</definedName>
    <definedName name="qq" localSheetId="8" hidden="1">{#N/A,#N/A,TRUE,"Front";#N/A,#N/A,TRUE,"Simple Letter";#N/A,#N/A,TRUE,"Inside";#N/A,#N/A,TRUE,"Contents";#N/A,#N/A,TRUE,"Basis";#N/A,#N/A,TRUE,"Inclusions";#N/A,#N/A,TRUE,"Exclusions";#N/A,#N/A,TRUE,"Areas";#N/A,#N/A,TRUE,"Summary";#N/A,#N/A,TRUE,"Detail"}</definedName>
    <definedName name="qq" localSheetId="3" hidden="1">{#N/A,#N/A,TRUE,"Front";#N/A,#N/A,TRUE,"Simple Letter";#N/A,#N/A,TRUE,"Inside";#N/A,#N/A,TRUE,"Contents";#N/A,#N/A,TRUE,"Basis";#N/A,#N/A,TRUE,"Inclusions";#N/A,#N/A,TRUE,"Exclusions";#N/A,#N/A,TRUE,"Areas";#N/A,#N/A,TRUE,"Summary";#N/A,#N/A,TRUE,"Detail"}</definedName>
    <definedName name="qq" hidden="1">{#N/A,#N/A,TRUE,"Front";#N/A,#N/A,TRUE,"Simple Letter";#N/A,#N/A,TRUE,"Inside";#N/A,#N/A,TRUE,"Contents";#N/A,#N/A,TRUE,"Basis";#N/A,#N/A,TRUE,"Inclusions";#N/A,#N/A,TRUE,"Exclusions";#N/A,#N/A,TRUE,"Areas";#N/A,#N/A,TRUE,"Summary";#N/A,#N/A,TRUE,"Detail"}</definedName>
    <definedName name="QR_BC" localSheetId="3">#REF!</definedName>
    <definedName name="QR_BC">#REF!</definedName>
    <definedName name="QRY.3" localSheetId="3" hidden="1">'[289]Agregat Halus &amp; Kasar'!$I$12:$I$20</definedName>
    <definedName name="QRY.3" hidden="1">'[290]Agregat Halus &amp; Kasar'!$I$12:$I$20</definedName>
    <definedName name="QRY_KORAL">[91]QUARY!$Q$216</definedName>
    <definedName name="QRY_PASIRPASANG">[91]QUARY!$Q$362</definedName>
    <definedName name="Qtegt" localSheetId="8" hidden="1">{#N/A,#N/A,FALSE,"REK";#N/A,#N/A,FALSE,"rab"}</definedName>
    <definedName name="Qtegt" localSheetId="3" hidden="1">{#N/A,#N/A,FALSE,"REK";#N/A,#N/A,FALSE,"rab"}</definedName>
    <definedName name="Qtegt" hidden="1">{#N/A,#N/A,FALSE,"REK";#N/A,#N/A,FALSE,"rab"}</definedName>
    <definedName name="qty" localSheetId="3">#REF!</definedName>
    <definedName name="qty">#REF!</definedName>
    <definedName name="QUARRY" localSheetId="3">#REF!</definedName>
    <definedName name="QUARRY">#REF!</definedName>
    <definedName name="qwe" localSheetId="3" hidden="1">{#N/A,#N/A,FALSE,"REK-S-TPL";#N/A,#N/A,FALSE,"REK-TPML";#N/A,#N/A,FALSE,"RAB-TEMPEL"}</definedName>
    <definedName name="qwe" hidden="1">{#N/A,#N/A,FALSE,"REK-S-TPL";#N/A,#N/A,FALSE,"REK-TPML";#N/A,#N/A,FALSE,"RAB-TEMPEL"}</definedName>
    <definedName name="qwegtqwegt" localSheetId="8" hidden="1">{#N/A,#N/A,FALSE,"REK";#N/A,#N/A,FALSE,"rab"}</definedName>
    <definedName name="qwegtqwegt" localSheetId="3" hidden="1">{#N/A,#N/A,FALSE,"REK";#N/A,#N/A,FALSE,"rab"}</definedName>
    <definedName name="qwegtqwegt" hidden="1">{#N/A,#N/A,FALSE,"REK";#N/A,#N/A,FALSE,"rab"}</definedName>
    <definedName name="QWERQWE" localSheetId="8" hidden="1">{#N/A,#N/A,TRUE,"Front";#N/A,#N/A,TRUE,"Simple Letter";#N/A,#N/A,TRUE,"Inside";#N/A,#N/A,TRUE,"Contents";#N/A,#N/A,TRUE,"Basis";#N/A,#N/A,TRUE,"Inclusions";#N/A,#N/A,TRUE,"Exclusions";#N/A,#N/A,TRUE,"Areas";#N/A,#N/A,TRUE,"Summary";#N/A,#N/A,TRUE,"Detail"}</definedName>
    <definedName name="QWERQWE" localSheetId="3" hidden="1">{#N/A,#N/A,TRUE,"Front";#N/A,#N/A,TRUE,"Simple Letter";#N/A,#N/A,TRUE,"Inside";#N/A,#N/A,TRUE,"Contents";#N/A,#N/A,TRUE,"Basis";#N/A,#N/A,TRUE,"Inclusions";#N/A,#N/A,TRUE,"Exclusions";#N/A,#N/A,TRUE,"Areas";#N/A,#N/A,TRUE,"Summary";#N/A,#N/A,TRUE,"Detail"}</definedName>
    <definedName name="QWERQWE" hidden="1">{#N/A,#N/A,TRUE,"Front";#N/A,#N/A,TRUE,"Simple Letter";#N/A,#N/A,TRUE,"Inside";#N/A,#N/A,TRUE,"Contents";#N/A,#N/A,TRUE,"Basis";#N/A,#N/A,TRUE,"Inclusions";#N/A,#N/A,TRUE,"Exclusions";#N/A,#N/A,TRUE,"Areas";#N/A,#N/A,TRUE,"Summary";#N/A,#N/A,TRUE,"Detail"}</definedName>
    <definedName name="QWT" localSheetId="8" hidden="1">{#N/A,#N/A,FALSE,"REK";#N/A,#N/A,FALSE,"rab"}</definedName>
    <definedName name="QWT" localSheetId="3" hidden="1">{#N/A,#N/A,FALSE,"REK";#N/A,#N/A,FALSE,"rab"}</definedName>
    <definedName name="QWT" hidden="1">{#N/A,#N/A,FALSE,"REK";#N/A,#N/A,FALSE,"rab"}</definedName>
    <definedName name="QWYGH" localSheetId="8" hidden="1">{#N/A,#N/A,FALSE,"REK-S-TPL";#N/A,#N/A,FALSE,"REK-TPML";#N/A,#N/A,FALSE,"RAB-TEMPEL"}</definedName>
    <definedName name="QWYGH" localSheetId="3" hidden="1">{#N/A,#N/A,FALSE,"REK-S-TPL";#N/A,#N/A,FALSE,"REK-TPML";#N/A,#N/A,FALSE,"RAB-TEMPEL"}</definedName>
    <definedName name="QWYGH" hidden="1">{#N/A,#N/A,FALSE,"REK-S-TPL";#N/A,#N/A,FALSE,"REK-TPML";#N/A,#N/A,FALSE,"RAB-TEMPEL"}</definedName>
    <definedName name="R_" localSheetId="3">#REF!</definedName>
    <definedName name="R_">#REF!</definedName>
    <definedName name="rab" localSheetId="3">#REF!</definedName>
    <definedName name="RAB" hidden="1">#REF!</definedName>
    <definedName name="RAB.TEK" localSheetId="3">#REF!</definedName>
    <definedName name="RAB.TEK">#REF!</definedName>
    <definedName name="RAB_EE" localSheetId="3">#REF!</definedName>
    <definedName name="RAB_EE">#REF!</definedName>
    <definedName name="rab_Ia">[291]RAB!$G$12</definedName>
    <definedName name="rab_Ib">[291]RAB!$G$32</definedName>
    <definedName name="rab_Ic">[291]RAB!$G$57</definedName>
    <definedName name="rab_Id">[291]RAB!$G$71</definedName>
    <definedName name="rab_Ie">[291]RAB!$G$100</definedName>
    <definedName name="rab_If">[291]RAB!$G$110</definedName>
    <definedName name="rab_Ig">[291]RAB!$G$120</definedName>
    <definedName name="rab_Ih">[291]RAB!$G$141</definedName>
    <definedName name="rab_Ii">[291]RAB!$G$170</definedName>
    <definedName name="rab_IIa">[291]RAB!$G$12</definedName>
    <definedName name="rab_Ij">[291]RAB!$G$184</definedName>
    <definedName name="rab_Ik">[291]RAB!$G$203</definedName>
    <definedName name="rab2a">[291]RAB!$G$216</definedName>
    <definedName name="rab2b">[291]RAB!$G$230</definedName>
    <definedName name="rab2c">[291]RAB!$G$259</definedName>
    <definedName name="rabasgel" localSheetId="3">'[98]harga lama'!#REF!</definedName>
    <definedName name="rabasgel">'[98]harga lama'!#REF!</definedName>
    <definedName name="rabat" localSheetId="3">#REF!</definedName>
    <definedName name="rabat">#REF!</definedName>
    <definedName name="RABUNG" localSheetId="3">[37]BAHAN!#REF!</definedName>
    <definedName name="RABUNG">[37]BAHAN!#REF!</definedName>
    <definedName name="rabung.2">[37]BAHAN!$L$43</definedName>
    <definedName name="rabung.metal" localSheetId="3">[37]BAHAN!#REF!</definedName>
    <definedName name="rabung.metal">[37]BAHAN!#REF!</definedName>
    <definedName name="rabung.seng" localSheetId="3">[37]ANALISA!#REF!</definedName>
    <definedName name="rabung.seng">[37]ANALISA!#REF!</definedName>
    <definedName name="rabung.zinc" localSheetId="3">[37]BAHAN!#REF!</definedName>
    <definedName name="rabung.zinc">[37]BAHAN!#REF!</definedName>
    <definedName name="Rabung_Nok_Bulat_Genteng_metal">[92]upah!$G$65</definedName>
    <definedName name="RABUNG_SENG">[141]Bahan!$M$87</definedName>
    <definedName name="Rabung_Seng_Genteng_Metal">[126]H.Bahan!$E$43</definedName>
    <definedName name="rabungondulen" localSheetId="3">'[98]harga lama'!#REF!</definedName>
    <definedName name="rabungondulen">'[98]harga lama'!#REF!</definedName>
    <definedName name="rabungonduline" localSheetId="3">[125]Harga!#REF!</definedName>
    <definedName name="rabungonduline">[125]Harga!#REF!</definedName>
    <definedName name="RabungSengMetal">'[127]Harga Upah &amp; Bahan'!$E$47</definedName>
    <definedName name="rabungzinc">[292]BAHAN!$N$28</definedName>
    <definedName name="RABV" localSheetId="3">#REF!</definedName>
    <definedName name="RABV">#REF!</definedName>
    <definedName name="RABX">'[261]RKP-BOQ'!$M$24</definedName>
    <definedName name="rail" localSheetId="3">#REF!</definedName>
    <definedName name="rail">#REF!</definedName>
    <definedName name="rakkabinmatv">'[39]TE TS FA LAN MATV'!$F$90</definedName>
    <definedName name="Rangka_Hollow_Pengantung">[126]H.Bahan!$E$93</definedName>
    <definedName name="ratakanMP" localSheetId="3">[7]Ans!#REF!</definedName>
    <definedName name="ratakanMP">[7]Ans!#REF!</definedName>
    <definedName name="rb.seng" localSheetId="3">[37]BAHAN!#REF!</definedName>
    <definedName name="rb.seng">[37]BAHAN!#REF!</definedName>
    <definedName name="rbgb">'[182]SAT-DAS'!$J$46</definedName>
    <definedName name="RCArea" localSheetId="8" hidden="1">#REF!</definedName>
    <definedName name="RCArea" localSheetId="3" hidden="1">#REF!</definedName>
    <definedName name="RCArea" hidden="1">#REF!</definedName>
    <definedName name="rdsh" localSheetId="8" hidden="1">{#N/A,#N/A,FALSE,"REK";#N/A,#N/A,FALSE,"rab"}</definedName>
    <definedName name="rdsh" localSheetId="3" hidden="1">{#N/A,#N/A,FALSE,"REK";#N/A,#N/A,FALSE,"rab"}</definedName>
    <definedName name="rdsh" hidden="1">{#N/A,#N/A,FALSE,"REK";#N/A,#N/A,FALSE,"rab"}</definedName>
    <definedName name="Realing_Stainlees_Steel_Pada_Selasar">[126]H.Bahan!$E$112</definedName>
    <definedName name="Realling_Stainlees_Steel_Pada_Tangga">[126]H.Bahan!$E$113</definedName>
    <definedName name="RECORD">#N/A</definedName>
    <definedName name="Record1">#N/A</definedName>
    <definedName name="Record10">#N/A</definedName>
    <definedName name="Record11">#N/A</definedName>
    <definedName name="RECORD11R">#N/A</definedName>
    <definedName name="Record12">#N/A</definedName>
    <definedName name="RECORD12R">#N/A</definedName>
    <definedName name="Record13">#N/A</definedName>
    <definedName name="RECORD13R">#N/A</definedName>
    <definedName name="Record14">#N/A</definedName>
    <definedName name="RECORD14R">#N/A</definedName>
    <definedName name="Record15">#N/A</definedName>
    <definedName name="Record16">#N/A</definedName>
    <definedName name="RECORD16R">#N/A</definedName>
    <definedName name="Record17">#N/A</definedName>
    <definedName name="RECORD17R">#N/A</definedName>
    <definedName name="Record18">#N/A</definedName>
    <definedName name="RECORD18R">#N/A</definedName>
    <definedName name="Record19">#N/A</definedName>
    <definedName name="RECORD19R">#N/A</definedName>
    <definedName name="RECORD1R">#N/A</definedName>
    <definedName name="Record2">#N/A</definedName>
    <definedName name="Record20">#N/A</definedName>
    <definedName name="RECORD20R">#N/A</definedName>
    <definedName name="Record21">#N/A</definedName>
    <definedName name="Record22">#N/A</definedName>
    <definedName name="Record23">#N/A</definedName>
    <definedName name="RECORD2R">#N/A</definedName>
    <definedName name="Record3">#N/A</definedName>
    <definedName name="Record4">#N/A</definedName>
    <definedName name="Record5">#N/A</definedName>
    <definedName name="Record6">#N/A</definedName>
    <definedName name="Record7">#N/A</definedName>
    <definedName name="Record8">#N/A</definedName>
    <definedName name="Record9">#N/A</definedName>
    <definedName name="red">#N/A</definedName>
    <definedName name="reducer1" localSheetId="3">[37]BAHAN!#REF!</definedName>
    <definedName name="reducer1">[37]BAHAN!#REF!</definedName>
    <definedName name="reducer2" localSheetId="3">[37]BAHAN!#REF!</definedName>
    <definedName name="reducer2">[37]BAHAN!#REF!</definedName>
    <definedName name="reducer4" localSheetId="3">[37]BAHAN!#REF!</definedName>
    <definedName name="reducer4">[37]BAHAN!#REF!</definedName>
    <definedName name="reflection_factor">[129]data!$C$26:$E$30</definedName>
    <definedName name="REK" localSheetId="3">[191]Alat!#REF!</definedName>
    <definedName name="REK">[191]Alat!#REF!</definedName>
    <definedName name="REK_EE" localSheetId="3">#REF!</definedName>
    <definedName name="REK_EE">#REF!</definedName>
    <definedName name="REKAP" localSheetId="3">#REF!</definedName>
    <definedName name="REKAP">#REF!</definedName>
    <definedName name="Rekap." localSheetId="3">#REF!</definedName>
    <definedName name="Rekap.">#REF!</definedName>
    <definedName name="rekapALAT">[293]alat!$B$8:$J$2977</definedName>
    <definedName name="rekapBAHAN">[293]bahan!$B$12:$K$3000</definedName>
    <definedName name="rekapBUM">[293]bum!$B$9:$L$7000</definedName>
    <definedName name="REKAPITULASI" localSheetId="3">#REF!</definedName>
    <definedName name="REKAPITULASI">#REF!</definedName>
    <definedName name="REKAPKANTOR">'[294]rab pustu'!$I$83</definedName>
    <definedName name="rekappppp" localSheetId="3" hidden="1">{#N/A,#N/A,TRUE,"Front";#N/A,#N/A,TRUE,"Simple Letter";#N/A,#N/A,TRUE,"Inside";#N/A,#N/A,TRUE,"Contents";#N/A,#N/A,TRUE,"Basis";#N/A,#N/A,TRUE,"Inclusions";#N/A,#N/A,TRUE,"Exclusions";#N/A,#N/A,TRUE,"Areas";#N/A,#N/A,TRUE,"Summary";#N/A,#N/A,TRUE,"Detail"}</definedName>
    <definedName name="rekappppp" hidden="1">{#N/A,#N/A,TRUE,"Front";#N/A,#N/A,TRUE,"Simple Letter";#N/A,#N/A,TRUE,"Inside";#N/A,#N/A,TRUE,"Contents";#N/A,#N/A,TRUE,"Basis";#N/A,#N/A,TRUE,"Inclusions";#N/A,#N/A,TRUE,"Exclusions";#N/A,#N/A,TRUE,"Areas";#N/A,#N/A,TRUE,"Summary";#N/A,#N/A,TRUE,"Detail"}</definedName>
    <definedName name="REKAPTENGAH" localSheetId="3">#REF!</definedName>
    <definedName name="REKAPTENGAH">#REF!</definedName>
    <definedName name="rekapUPAH">[293]upah!$C$10:$K$6000</definedName>
    <definedName name="renc" localSheetId="3" hidden="1">{#N/A,#N/A,FALSE,"Chi tiÆt"}</definedName>
    <definedName name="renc" hidden="1">{#N/A,#N/A,FALSE,"Chi tiÆt"}</definedName>
    <definedName name="RengU0.5">'[127]Harga Upah &amp; Bahan'!$E$43</definedName>
    <definedName name="REORD15R">#N/A</definedName>
    <definedName name="res" localSheetId="3">'[226]AN-E'!#REF!</definedName>
    <definedName name="res">'[226]AN-E'!#REF!</definedName>
    <definedName name="residu" localSheetId="3">[108]ANALISAUPAHBAHAN!#REF!</definedName>
    <definedName name="residu">[108]ANALISAUPAHBAHAN!#REF!</definedName>
    <definedName name="Resume_of_Analysis">'[295]Resume of Analysis'!$B$4:$E$45</definedName>
    <definedName name="ret" localSheetId="3">'[109]meth hsl nego'!#REF!</definedName>
    <definedName name="ret">'[109]meth hsl nego'!#REF!</definedName>
    <definedName name="RGM">[105]Bahan!$D$86</definedName>
    <definedName name="rider" localSheetId="3">'[98]harga lama'!#REF!</definedName>
    <definedName name="rider">'[98]harga lama'!#REF!</definedName>
    <definedName name="RINCIANSEWA" localSheetId="3">[4]Peralatan!#REF!</definedName>
    <definedName name="RINCIANSEWA">[4]Peralatan!#REF!</definedName>
    <definedName name="RINCIANSEWA2" localSheetId="3">[4]Peralatan!#REF!</definedName>
    <definedName name="RINCIANSEWA2">[4]Peralatan!#REF!</definedName>
    <definedName name="Ring_Balk" localSheetId="3">#REF!</definedName>
    <definedName name="Ring_Balk">#REF!</definedName>
    <definedName name="Ring_Balok" localSheetId="3">#REF!</definedName>
    <definedName name="Ring_Balok">#REF!</definedName>
    <definedName name="riprap" localSheetId="3">[7]Ans!#REF!</definedName>
    <definedName name="riprap">[7]Ans!#REF!</definedName>
    <definedName name="risermatv">'[39]TE TS FA LAN MATV'!$F$91</definedName>
    <definedName name="rjtrj" localSheetId="8" hidden="1">{"'Sheet1'!$A$1"}</definedName>
    <definedName name="rjtrj" localSheetId="3" hidden="1">{"'Sheet1'!$A$1"}</definedName>
    <definedName name="rjtrj" hidden="1">{"'Sheet1'!$A$1"}</definedName>
    <definedName name="RKP">[1]A!$AP$1:$AS$59</definedName>
    <definedName name="roadmark" localSheetId="3">'[107]Daf-Harga'!#REF!</definedName>
    <definedName name="roadmark">'[107]Daf-Harga'!#REF!</definedName>
    <definedName name="roller" localSheetId="3">[296]harga!#REF!</definedName>
    <definedName name="roller">[296]harga!#REF!</definedName>
    <definedName name="roller3wheel" localSheetId="3">[108]ANALISAUPAHBAHAN!#REF!</definedName>
    <definedName name="roller3wheel">[108]ANALISAUPAHBAHAN!#REF!</definedName>
    <definedName name="rollertanden" localSheetId="3">[108]ANALISAUPAHBAHAN!#REF!</definedName>
    <definedName name="rollertanden">[108]ANALISAUPAHBAHAN!#REF!</definedName>
    <definedName name="room_index">[129]data!$C$17:$L$20</definedName>
    <definedName name="RosterKerawang">'[127]Harga Upah &amp; Bahan'!$E$20</definedName>
    <definedName name="RPP">[105]Bahan!$D$87</definedName>
    <definedName name="rpt">'[297]DUHB (2)'!$D$32</definedName>
    <definedName name="RR" localSheetId="8" hidden="1">{"'Sheet1'!$A$1"}</definedName>
    <definedName name="RR" localSheetId="3" hidden="1">{"'Sheet1'!$A$1"}</definedName>
    <definedName name="RR" hidden="1">{"'Sheet1'!$A$1"}</definedName>
    <definedName name="rrr" localSheetId="3">#REF!</definedName>
    <definedName name="rrr">#REF!</definedName>
    <definedName name="rs" localSheetId="3">#REF!</definedName>
    <definedName name="rs">#REF!</definedName>
    <definedName name="rt" localSheetId="8" hidden="1">{#N/A,#N/A,FALSE,"REK";#N/A,#N/A,FALSE,"Bq-ARS"}</definedName>
    <definedName name="rt" localSheetId="3" hidden="1">{#N/A,#N/A,FALSE,"REK";#N/A,#N/A,FALSE,"Bq-ARS"}</definedName>
    <definedName name="rt" hidden="1">{#N/A,#N/A,FALSE,"REK";#N/A,#N/A,FALSE,"Bq-ARS"}</definedName>
    <definedName name="rtejhv" localSheetId="8" hidden="1">{#N/A,#N/A,FALSE,"REK";#N/A,#N/A,FALSE,"rab"}</definedName>
    <definedName name="rtejhv" localSheetId="3" hidden="1">{#N/A,#N/A,FALSE,"REK";#N/A,#N/A,FALSE,"rab"}</definedName>
    <definedName name="rtejhv" hidden="1">{#N/A,#N/A,FALSE,"REK";#N/A,#N/A,FALSE,"rab"}</definedName>
    <definedName name="RTO">[105]SHEDULE!$G$80</definedName>
    <definedName name="rtre">'[173]SAT-DAS'!$J$22</definedName>
    <definedName name="rty" localSheetId="8" hidden="1">{#N/A,#N/A,FALSE,"REK";#N/A,#N/A,FALSE,"Bq-ARS"}</definedName>
    <definedName name="rty" localSheetId="3" hidden="1">{#N/A,#N/A,FALSE,"REK";#N/A,#N/A,FALSE,"Bq-ARS"}</definedName>
    <definedName name="rty" hidden="1">{#N/A,#N/A,FALSE,"REK";#N/A,#N/A,FALSE,"Bq-ARS"}</definedName>
    <definedName name="rtyu" localSheetId="8" hidden="1">{"'Sheet1'!$A$1"}</definedName>
    <definedName name="rtyu" localSheetId="3">[298]Analisa!$X$550</definedName>
    <definedName name="rtyu" hidden="1">{"'Sheet1'!$A$1"}</definedName>
    <definedName name="ruble" localSheetId="3">#REF!</definedName>
    <definedName name="ruble">#REF!</definedName>
    <definedName name="Rumah" localSheetId="3" hidden="1">#REF!</definedName>
    <definedName name="Rumah" hidden="1">#REF!</definedName>
    <definedName name="rumput" localSheetId="3">[7]DH!#REF!</definedName>
    <definedName name="rumput">[7]DH!#REF!</definedName>
    <definedName name="RUPIAH">[299]Markup!$I$76</definedName>
    <definedName name="RUTIN" localSheetId="3">'[2]Biaya Personil'!#REF!</definedName>
    <definedName name="RUTIN">'[2]Biaya Personil'!#REF!</definedName>
    <definedName name="RUTIN_5" localSheetId="3">'[103]Kuantitas _ Harga _2_'!#REF!</definedName>
    <definedName name="RUTIN_5">'[103]Kuantitas _ Harga _2_'!#REF!</definedName>
    <definedName name="RUTIN_8" localSheetId="3">[103]_!#REF!</definedName>
    <definedName name="RUTIN_8">[103]_!#REF!</definedName>
    <definedName name="rwe">[174]BNAIII!$G$29</definedName>
    <definedName name="rytj" localSheetId="8" hidden="1">{#N/A,#N/A,FALSE,"REK";#N/A,#N/A,FALSE,"rab"}</definedName>
    <definedName name="rytj" localSheetId="3" hidden="1">{#N/A,#N/A,FALSE,"REK";#N/A,#N/A,FALSE,"rab"}</definedName>
    <definedName name="rytj" hidden="1">{#N/A,#N/A,FALSE,"REK";#N/A,#N/A,FALSE,"rab"}</definedName>
    <definedName name="ryyy" localSheetId="8" hidden="1">{"'Sheet1'!$A$1"}</definedName>
    <definedName name="ryyy" localSheetId="3" hidden="1">{"'Sheet1'!$A$1"}</definedName>
    <definedName name="ryyy" hidden="1">{"'Sheet1'!$A$1"}</definedName>
    <definedName name="s" localSheetId="3">[213]Meto!#REF!</definedName>
    <definedName name="s">[213]Meto!#REF!</definedName>
    <definedName name="s.05a" localSheetId="3">#REF!</definedName>
    <definedName name="s.05a">#REF!</definedName>
    <definedName name="s.05b" localSheetId="3">#REF!</definedName>
    <definedName name="s.05b">#REF!</definedName>
    <definedName name="s.05c" localSheetId="3">#REF!</definedName>
    <definedName name="s.05c">#REF!</definedName>
    <definedName name="s.05d" localSheetId="3">#REF!</definedName>
    <definedName name="s.05d">#REF!</definedName>
    <definedName name="s.05e" localSheetId="3">#REF!</definedName>
    <definedName name="s.05e">#REF!</definedName>
    <definedName name="s.05f" localSheetId="3">#REF!</definedName>
    <definedName name="s.05f">#REF!</definedName>
    <definedName name="s.05g" localSheetId="3">#REF!</definedName>
    <definedName name="s.05g">#REF!</definedName>
    <definedName name="s.05h" localSheetId="3">#REF!</definedName>
    <definedName name="s.05h">#REF!</definedName>
    <definedName name="s.05i" localSheetId="3">#REF!</definedName>
    <definedName name="s.05i">#REF!</definedName>
    <definedName name="s.05j" localSheetId="3">#REF!</definedName>
    <definedName name="s.05j">#REF!</definedName>
    <definedName name="S.05J1" localSheetId="3">#REF!</definedName>
    <definedName name="S.05J1">#REF!</definedName>
    <definedName name="S.05J2" localSheetId="3">#REF!</definedName>
    <definedName name="S.05J2">#REF!</definedName>
    <definedName name="S.05J3" localSheetId="3">#REF!</definedName>
    <definedName name="S.05J3">#REF!</definedName>
    <definedName name="S.05J4" localSheetId="3">#REF!</definedName>
    <definedName name="S.05J4">#REF!</definedName>
    <definedName name="S.05J5" localSheetId="3">#REF!</definedName>
    <definedName name="S.05J5">#REF!</definedName>
    <definedName name="S.05J6" localSheetId="3">#REF!</definedName>
    <definedName name="S.05J6">#REF!</definedName>
    <definedName name="S.05J7" localSheetId="3">#REF!</definedName>
    <definedName name="S.05J7">#REF!</definedName>
    <definedName name="s.05k" localSheetId="3">#REF!</definedName>
    <definedName name="s.05k">#REF!</definedName>
    <definedName name="S.05L" localSheetId="3">#REF!</definedName>
    <definedName name="S.05L">#REF!</definedName>
    <definedName name="S.05M" localSheetId="3">#REF!</definedName>
    <definedName name="S.05M">#REF!</definedName>
    <definedName name="S.05N" localSheetId="3">#REF!</definedName>
    <definedName name="S.05N">#REF!</definedName>
    <definedName name="S.05O" localSheetId="3">#REF!</definedName>
    <definedName name="S.05O">#REF!</definedName>
    <definedName name="S.05P" localSheetId="3">#REF!</definedName>
    <definedName name="S.05P">#REF!</definedName>
    <definedName name="S.05Q" localSheetId="3">#REF!</definedName>
    <definedName name="S.05Q">#REF!</definedName>
    <definedName name="s.05r" localSheetId="3">#REF!</definedName>
    <definedName name="s.05r">#REF!</definedName>
    <definedName name="s.05s" localSheetId="3">#REF!</definedName>
    <definedName name="s.05s">#REF!</definedName>
    <definedName name="s.05t" localSheetId="3">#REF!</definedName>
    <definedName name="s.05t">#REF!</definedName>
    <definedName name="S.05U" localSheetId="3">#REF!</definedName>
    <definedName name="S.05U">#REF!</definedName>
    <definedName name="s.09a" localSheetId="3">#REF!</definedName>
    <definedName name="s.09a">#REF!</definedName>
    <definedName name="s.09b" localSheetId="3">#REF!</definedName>
    <definedName name="s.09b">#REF!</definedName>
    <definedName name="s.09c" localSheetId="3">#REF!</definedName>
    <definedName name="s.09c">#REF!</definedName>
    <definedName name="S.Kon" localSheetId="3">[300]Analisa!#REF!</definedName>
    <definedName name="S.Kon">[300]Analisa!#REF!</definedName>
    <definedName name="S_1" localSheetId="3">#REF!</definedName>
    <definedName name="S_1">#REF!</definedName>
    <definedName name="S_2" localSheetId="3">#REF!</definedName>
    <definedName name="S_2">#REF!</definedName>
    <definedName name="S_3" localSheetId="3">#REF!</definedName>
    <definedName name="S_3">#REF!</definedName>
    <definedName name="S_3a" localSheetId="3">#REF!</definedName>
    <definedName name="S_3a">#REF!</definedName>
    <definedName name="S_3b" localSheetId="3">#REF!</definedName>
    <definedName name="S_3b">#REF!</definedName>
    <definedName name="S_3c" localSheetId="3">#REF!</definedName>
    <definedName name="S_3c">#REF!</definedName>
    <definedName name="S_3d" localSheetId="3">#REF!</definedName>
    <definedName name="S_3d">#REF!</definedName>
    <definedName name="S_4" localSheetId="3">#REF!</definedName>
    <definedName name="S_4">#REF!</definedName>
    <definedName name="S_V" localSheetId="3">#REF!</definedName>
    <definedName name="S_V">#REF!</definedName>
    <definedName name="SA">[105]Bahan!$D$90</definedName>
    <definedName name="sad" localSheetId="3" hidden="1">{#N/A,#N/A,FALSE,"REK";#N/A,#N/A,FALSE,"Bq-ARS"}</definedName>
    <definedName name="sad" hidden="1">{#N/A,#N/A,FALSE,"REK";#N/A,#N/A,FALSE,"Bq-ARS"}</definedName>
    <definedName name="Sakelar1">'[127]Harga Upah &amp; Bahan'!$E$93</definedName>
    <definedName name="Sakelar2">'[127]Harga Upah &amp; Bahan'!$E$94</definedName>
    <definedName name="saklar" localSheetId="3">'[98]harga lama'!#REF!</definedName>
    <definedName name="saklar">'[98]harga lama'!#REF!</definedName>
    <definedName name="Saklar_Ganda">[126]H.Bahan!$E$67</definedName>
    <definedName name="Saklar_Triple">[126]H.Bahan!$E$68</definedName>
    <definedName name="Saklar_Tunggal">[126]H.Bahan!$E$66</definedName>
    <definedName name="Salas" hidden="1">[24]TJ1Q47!$H$7:$H$31</definedName>
    <definedName name="Sambungan_rumah">'[96]BOQ_Umum &amp; Samb. Rumah'!$J$118</definedName>
    <definedName name="sampul" localSheetId="3">#REF!</definedName>
    <definedName name="sampul">#REF!</definedName>
    <definedName name="sand" localSheetId="3">#REF!</definedName>
    <definedName name="sand">#REF!</definedName>
    <definedName name="Sapu" localSheetId="3">'[146]Daftar Harga'!#REF!</definedName>
    <definedName name="Sapu">'[146]Daftar Harga'!#REF!</definedName>
    <definedName name="SASXD" hidden="1">[97]Div2!$I$12:$I$20</definedName>
    <definedName name="sat" localSheetId="3">#REF!</definedName>
    <definedName name="sat">#REF!</definedName>
    <definedName name="SAT_BAHAN" localSheetId="3">#REF!</definedName>
    <definedName name="SAT_BAHAN">#REF!</definedName>
    <definedName name="SAT_UPAH" localSheetId="3">#REF!</definedName>
    <definedName name="SAT_UPAH">#REF!</definedName>
    <definedName name="satrev">'[39]TE TS FA LAN MATV'!$F$82</definedName>
    <definedName name="satu" localSheetId="3">#REF!</definedName>
    <definedName name="satu">#REF!</definedName>
    <definedName name="sbd">[159]TAB!$I$32</definedName>
    <definedName name="SBOQ" localSheetId="3">#REF!</definedName>
    <definedName name="SBOQ">#REF!</definedName>
    <definedName name="SBOQ1" localSheetId="3">#REF!</definedName>
    <definedName name="SBOQ1">#REF!</definedName>
    <definedName name="SBOQ2" localSheetId="3">#REF!</definedName>
    <definedName name="SBOQ2">#REF!</definedName>
    <definedName name="SBQ" localSheetId="3">#REF!</definedName>
    <definedName name="SBQ">#REF!</definedName>
    <definedName name="scale" localSheetId="3">#REF!</definedName>
    <definedName name="scale">#REF!</definedName>
    <definedName name="Sched_Pay" localSheetId="3">#REF!</definedName>
    <definedName name="Sched_Pay">#REF!</definedName>
    <definedName name="Scheduled_Extra_Payments" localSheetId="3">#REF!</definedName>
    <definedName name="Scheduled_Extra_Payments">#REF!</definedName>
    <definedName name="Scheduled_Interest_Rate" localSheetId="3">#REF!</definedName>
    <definedName name="Scheduled_Interest_Rate">#REF!</definedName>
    <definedName name="Scheduled_Monthly_Payment" localSheetId="3">#REF!</definedName>
    <definedName name="Scheduled_Monthly_Payment">#REF!</definedName>
    <definedName name="scope" localSheetId="3" hidden="1">{#N/A,#N/A,FALSE,"Chi tiÆt"}</definedName>
    <definedName name="scope" hidden="1">{#N/A,#N/A,FALSE,"Chi tiÆt"}</definedName>
    <definedName name="SCOPE1" localSheetId="3" hidden="1">{#N/A,#N/A,FALSE,"Chi tiÆt"}</definedName>
    <definedName name="SCOPE1" hidden="1">{#N/A,#N/A,FALSE,"Chi tiÆt"}</definedName>
    <definedName name="scr">[159]TAB!$I$27</definedName>
    <definedName name="scren">[159]TAB!$I$47</definedName>
    <definedName name="Screw">'[127]Harga Upah &amp; Bahan'!$E$41</definedName>
    <definedName name="sda" localSheetId="8" hidden="1">#REF!</definedName>
    <definedName name="sda" localSheetId="3" hidden="1">#REF!</definedName>
    <definedName name="sda" hidden="1">#REF!</definedName>
    <definedName name="sde" localSheetId="3" hidden="1">{"'A'!$A$1:$W$63"}</definedName>
    <definedName name="sde" hidden="1">{"'A'!$A$1:$W$63"}</definedName>
    <definedName name="sdf" localSheetId="8" hidden="1">{"'Sheet1'!$A$1"}</definedName>
    <definedName name="sdf" localSheetId="3" hidden="1">{"'Sheet1'!$A$1"}</definedName>
    <definedName name="sdf" hidden="1">{"'Sheet1'!$A$1"}</definedName>
    <definedName name="SDFGHJ" hidden="1">[24]TJ1Q47!$G$7:$G$31</definedName>
    <definedName name="SDFSADFSADF" hidden="1">[24]TJ1Q47!$L$7:$L$31</definedName>
    <definedName name="SDFSDFASFGDSFG" hidden="1">[24]TJ1Q47!$E$7:$E$31</definedName>
    <definedName name="sdfwrg" localSheetId="8" hidden="1">{"'Sheet1'!$A$1"}</definedName>
    <definedName name="sdfwrg" localSheetId="3" hidden="1">{"'Sheet1'!$A$1"}</definedName>
    <definedName name="sdfwrg" hidden="1">{"'Sheet1'!$A$1"}</definedName>
    <definedName name="sdh">[159]TAB!$I$74</definedName>
    <definedName name="SDS" localSheetId="3">#REF!</definedName>
    <definedName name="SDS">#REF!</definedName>
    <definedName name="sdt">[159]TAB!$I$23</definedName>
    <definedName name="sdtg" localSheetId="8" hidden="1">{"'Sheet1'!$A$1"}</definedName>
    <definedName name="sdtg" localSheetId="3" hidden="1">{"'Sheet1'!$A$1"}</definedName>
    <definedName name="sdtg" hidden="1">{"'Sheet1'!$A$1"}</definedName>
    <definedName name="sdvfv" localSheetId="8" hidden="1">{"'Sheet1'!$A$1"}</definedName>
    <definedName name="sdvfv" localSheetId="3" hidden="1">{"'Sheet1'!$A$1"}</definedName>
    <definedName name="sdvfv" hidden="1">{"'Sheet1'!$A$1"}</definedName>
    <definedName name="sealenti">'[298]Bahan Upah'!$H$51</definedName>
    <definedName name="SealTape">'[127]Harga Upah &amp; Bahan'!$E$82</definedName>
    <definedName name="Sekop" localSheetId="3">[146]Analisa!#REF!</definedName>
    <definedName name="Sekop">[146]Analisa!#REF!</definedName>
    <definedName name="SekrupFishor">'[127]Harga Upah &amp; Bahan'!$E$79</definedName>
    <definedName name="SEKTOR" localSheetId="3">[108]ANALISAUPAHBAHAN!#REF!</definedName>
    <definedName name="SEKTOR">[108]ANALISAUPAHBAHAN!#REF!</definedName>
    <definedName name="Sekul" localSheetId="3">[146]Analisa!#REF!</definedName>
    <definedName name="Sekul">[146]Analisa!#REF!</definedName>
    <definedName name="selected" localSheetId="3">#REF!</definedName>
    <definedName name="selected">#REF!</definedName>
    <definedName name="selisih">[280]DB!$Y$28</definedName>
    <definedName name="Sembarang" localSheetId="3">'[146]Daftar Harga'!#REF!</definedName>
    <definedName name="Sembarang">'[146]Daftar Harga'!#REF!</definedName>
    <definedName name="semen">'[138]Lamp 5'!$A$34:$G$66</definedName>
    <definedName name="Semen__Andalas">[92]upah!$G$66</definedName>
    <definedName name="semen_40">'[107]Daf-Harga'!$H$89</definedName>
    <definedName name="Semen_40Kg">'[69]upah &amp; bhan'!$F$25</definedName>
    <definedName name="semen_50">'[107]Daf-Harga'!$H$90</definedName>
    <definedName name="Semen_putih">[92]upah!$G$67</definedName>
    <definedName name="SEMEN_ZAK" localSheetId="3">#REF!</definedName>
    <definedName name="SEMEN_ZAK">#REF!</definedName>
    <definedName name="semen40kg" localSheetId="3">[108]ANALISAUPAHBAHAN!#REF!</definedName>
    <definedName name="semen40kg">[108]ANALISAUPAHBAHAN!#REF!</definedName>
    <definedName name="SemenPC">'[127]Harga Upah &amp; Bahan'!$E$21</definedName>
    <definedName name="semenputih" localSheetId="3">[108]ANALISAUPAHBAHAN!#REF!</definedName>
    <definedName name="semenputih">[108]ANALISAUPAHBAHAN!#REF!</definedName>
    <definedName name="sementong" localSheetId="3">[108]ANALISAUPAHBAHAN!#REF!</definedName>
    <definedName name="sementong">[108]ANALISAUPAHBAHAN!#REF!</definedName>
    <definedName name="SemenWarna">'[127]Harga Upah &amp; Bahan'!$E$22</definedName>
    <definedName name="sen">[225]CH!$A$2</definedName>
    <definedName name="Seng" localSheetId="3">[37]BAHAN!#REF!</definedName>
    <definedName name="Seng">[37]BAHAN!#REF!</definedName>
    <definedName name="seng.plat" localSheetId="3">[37]BAHAN!#REF!</definedName>
    <definedName name="seng.plat">[37]BAHAN!#REF!</definedName>
    <definedName name="SENG_BJLS">[141]Bahan!$M$91</definedName>
    <definedName name="Seng_Plat_Aluminium_3x6_Kaki">[126]H.Bahan!$E$44</definedName>
    <definedName name="sengbbcpabrik" localSheetId="3">[108]ANALISAUPAHBAHAN!#REF!</definedName>
    <definedName name="sengbbcpabrik">[108]ANALISAUPAHBAHAN!#REF!</definedName>
    <definedName name="sengplat" localSheetId="3">[108]ANALISAUPAHBAHAN!#REF!</definedName>
    <definedName name="sengplat">[108]ANALISAUPAHBAHAN!#REF!</definedName>
    <definedName name="Septictank_Resapan">'[127]Harga Upah &amp; Bahan'!$E$80</definedName>
    <definedName name="septictank2" localSheetId="3">'[98]harga lama'!#REF!</definedName>
    <definedName name="septictank2">'[98]harga lama'!#REF!</definedName>
    <definedName name="serlak" localSheetId="3">[37]BAHAN!#REF!</definedName>
    <definedName name="serlak">[37]BAHAN!#REF!</definedName>
    <definedName name="SERVER">[301]Cashflow!$A$1:$P$99</definedName>
    <definedName name="SERVER2">[301]Cashflow!$A$1:$P$99</definedName>
    <definedName name="SETFOOT" localSheetId="3">#REF!</definedName>
    <definedName name="SETFOOT">#REF!</definedName>
    <definedName name="SETHEAD" localSheetId="3">#REF!</definedName>
    <definedName name="SETHEAD">#REF!</definedName>
    <definedName name="seumantok">[245]harga!$D$42</definedName>
    <definedName name="sex">[159]TAB!$I$11</definedName>
    <definedName name="sg" localSheetId="3">#REF!</definedName>
    <definedName name="sg">#REF!</definedName>
    <definedName name="sga" localSheetId="3">#REF!</definedName>
    <definedName name="sga">#REF!</definedName>
    <definedName name="sgen">[159]TAB!$I$67</definedName>
    <definedName name="SGFASFGA" hidden="1">[24]TJ1Q47!$E$7:$E$31</definedName>
    <definedName name="sgr">[159]TAB!$I$55</definedName>
    <definedName name="shovel" localSheetId="3">#REF!</definedName>
    <definedName name="shovel">#REF!</definedName>
    <definedName name="siap2" localSheetId="3">'[80]R-MP2-98'!#REF!</definedName>
    <definedName name="siap2">'[80]R-MP2-98'!#REF!</definedName>
    <definedName name="siap3" localSheetId="3">'[80]R-MP2-98'!#REF!</definedName>
    <definedName name="siap3">'[80]R-MP2-98'!#REF!</definedName>
    <definedName name="siap4" localSheetId="3">'[80]R-MP2-98'!#REF!</definedName>
    <definedName name="siap4">'[80]R-MP2-98'!#REF!</definedName>
    <definedName name="siap5" localSheetId="3">'[81]R-MP'!#REF!</definedName>
    <definedName name="siap5">'[81]R-MP'!#REF!</definedName>
    <definedName name="Siar" localSheetId="3">[68]HSP!#REF!</definedName>
    <definedName name="Siar">[68]HSP!#REF!</definedName>
    <definedName name="Siaran" localSheetId="3">[7]Ans!#REF!</definedName>
    <definedName name="Siaran">[7]Ans!#REF!</definedName>
    <definedName name="SIGARAN20" localSheetId="3">#REF!</definedName>
    <definedName name="SIGARAN20">#REF!</definedName>
    <definedName name="SIGARAN30" localSheetId="3">#REF!</definedName>
    <definedName name="SIGARAN30">#REF!</definedName>
    <definedName name="Sikatbaja" localSheetId="3">'[146]Daftar Harga'!#REF!</definedName>
    <definedName name="Sikatbaja">'[146]Daftar Harga'!#REF!</definedName>
    <definedName name="Sikatijuk" localSheetId="3">'[146]Daftar Harga'!#REF!</definedName>
    <definedName name="Sikatijuk">'[146]Daftar Harga'!#REF!</definedName>
    <definedName name="sinfchannelamp">'[39]TE TS FA LAN MATV'!$F$86</definedName>
    <definedName name="single" localSheetId="3">#REF!</definedName>
    <definedName name="single">#REF!</definedName>
    <definedName name="SIRTU" localSheetId="3">#REF!</definedName>
    <definedName name="SIRTU">#REF!</definedName>
    <definedName name="SirtuRoyalty">[155]UPAH!$O$29</definedName>
    <definedName name="SISA" localSheetId="3">#REF!</definedName>
    <definedName name="SISA">#REF!</definedName>
    <definedName name="sisikbadak" localSheetId="3">#REF!</definedName>
    <definedName name="sisikbadak">#REF!</definedName>
    <definedName name="skk">[159]TAB!$I$43</definedName>
    <definedName name="SL">[105]Bahan!$D$96</definedName>
    <definedName name="Slof" localSheetId="3">#REF!</definedName>
    <definedName name="Slof">#REF!</definedName>
    <definedName name="Sloof" localSheetId="3">#REF!</definedName>
    <definedName name="Sloof">#REF!</definedName>
    <definedName name="SlotPintuDouble">'[127]Harga Upah &amp; Bahan'!$E$71</definedName>
    <definedName name="SLT">[159]TAB!$I$71</definedName>
    <definedName name="sm" localSheetId="3">#REF!</definedName>
    <definedName name="sm">#REF!</definedName>
    <definedName name="smc">[159]TAB!$I$51</definedName>
    <definedName name="Smen_PC_40kg">[126]H.Bahan!$E$22</definedName>
    <definedName name="Smen_Putih">[126]H.Bahan!$E$23</definedName>
    <definedName name="smn">[73]DHSD!$G$25</definedName>
    <definedName name="sn">[86]Ch!$A$16</definedName>
    <definedName name="sni.6.2">#N/A</definedName>
    <definedName name="sni.6.2_beton_k_125">#N/A</definedName>
    <definedName name="sni.6.9">#N/A</definedName>
    <definedName name="SNI.DT_91_0008_2007_6.17">[127]Analisa!$K$211</definedName>
    <definedName name="SNI.DT_91_0008_2007_6.22">[127]Analisa!$K$265</definedName>
    <definedName name="SNI.DT_91_0008_2007_6.8">[127]Analisa!$K$187</definedName>
    <definedName name="SO">[105]Bahan!$D$95</definedName>
    <definedName name="socket1" localSheetId="3">[37]BAHAN!#REF!</definedName>
    <definedName name="socket1">[37]BAHAN!#REF!</definedName>
    <definedName name="socket2" localSheetId="3">[37]BAHAN!#REF!</definedName>
    <definedName name="socket2">[37]BAHAN!#REF!</definedName>
    <definedName name="socket2.5" localSheetId="3">[37]BAHAN!#REF!</definedName>
    <definedName name="socket2.5">[37]BAHAN!#REF!</definedName>
    <definedName name="SOCKET25">[188]BAHAN!$L$35</definedName>
    <definedName name="socket4" localSheetId="3">[37]BAHAN!#REF!</definedName>
    <definedName name="socket4">[37]BAHAN!#REF!</definedName>
    <definedName name="sodding" localSheetId="3">#REF!</definedName>
    <definedName name="sodding">#REF!</definedName>
    <definedName name="SOE">[141]Bahan!$M$52</definedName>
    <definedName name="soil" localSheetId="3">#REF!</definedName>
    <definedName name="soil">#REF!</definedName>
    <definedName name="sol">[186]AHSP!$V$152</definedName>
    <definedName name="solar" localSheetId="3">#REF!</definedName>
    <definedName name="solar">#REF!</definedName>
    <definedName name="solarm" localSheetId="3">'[133]DU&amp;B'!#REF!</definedName>
    <definedName name="solarm">'[133]DU&amp;B'!#REF!</definedName>
    <definedName name="sopir" localSheetId="3">#REF!</definedName>
    <definedName name="sopir">#REF!</definedName>
    <definedName name="SOPIR.TRAMPIL" localSheetId="3">#REF!</definedName>
    <definedName name="SOPIR.TRAMPIL">#REF!</definedName>
    <definedName name="SORONG">[302]Analisa!$L$216</definedName>
    <definedName name="sort" localSheetId="8" hidden="1">#REF!</definedName>
    <definedName name="sort" localSheetId="3" hidden="1">#REF!</definedName>
    <definedName name="sort" hidden="1">#REF!</definedName>
    <definedName name="SP">[105]Bahan!$D$91</definedName>
    <definedName name="SPAN_UTAMA" localSheetId="3">[37]BAHAN!#REF!</definedName>
    <definedName name="SPAN_UTAMA">[37]BAHAN!#REF!</definedName>
    <definedName name="span5" localSheetId="3">#REF!</definedName>
    <definedName name="span5">#REF!</definedName>
    <definedName name="SpecialPrice" localSheetId="8" hidden="1">#REF!</definedName>
    <definedName name="SpecialPrice" localSheetId="3" hidden="1">#REF!</definedName>
    <definedName name="SpecialPrice" hidden="1">#REF!</definedName>
    <definedName name="Spl.IXc">[88]ANALISA!$H$856</definedName>
    <definedName name="spl_Vh">[69]analisa!$J$660</definedName>
    <definedName name="Spl_VI">[69]analisa!$J$848</definedName>
    <definedName name="Spleet">'[28]s-curve BP05 (7)'!$I$65</definedName>
    <definedName name="splIIIa">[69]analisa!$J$359</definedName>
    <definedName name="splIIIb">[69]analisa!$J$376</definedName>
    <definedName name="splIIIc">[69]analisa!$J$393</definedName>
    <definedName name="splIIId">[69]analisa!$J$406</definedName>
    <definedName name="split" localSheetId="3">#REF!</definedName>
    <definedName name="split">#REF!</definedName>
    <definedName name="SPLIT0.5" localSheetId="3">#REF!</definedName>
    <definedName name="SPLIT0.5">#REF!</definedName>
    <definedName name="SPLIT1" localSheetId="3">#REF!</definedName>
    <definedName name="SPLIT1">#REF!</definedName>
    <definedName name="split2" localSheetId="3">#REF!</definedName>
    <definedName name="split2">#REF!</definedName>
    <definedName name="SPLIT3" localSheetId="3">#REF!</definedName>
    <definedName name="SPLIT3">#REF!</definedName>
    <definedName name="split4">'[39]TE TS FA LAN MATV'!$F$81</definedName>
    <definedName name="SPLIT5" localSheetId="3">#REF!</definedName>
    <definedName name="SPLIT5">#REF!</definedName>
    <definedName name="splVa">[69]analisa!$J$548</definedName>
    <definedName name="splVa1">[69]analisa!$J$562</definedName>
    <definedName name="splVb">[69]analisa!$J$576</definedName>
    <definedName name="splVd">[69]analisa!$J$604</definedName>
    <definedName name="splVe">[69]analisa!$J$632</definedName>
    <definedName name="splVg">[69]analisa!$J$646</definedName>
    <definedName name="splVh">[69]analisa!$J$660</definedName>
    <definedName name="splVi">[69]analisa!$J$715</definedName>
    <definedName name="splVII">[69]analisa!$J$802</definedName>
    <definedName name="splVIIa">[69]analisa!$J$969</definedName>
    <definedName name="splVk">[69]analisa!$J$771</definedName>
    <definedName name="splVm">[69]analisa!$J$862</definedName>
    <definedName name="spp" localSheetId="8" hidden="1">#REF!</definedName>
    <definedName name="spp" localSheetId="3" hidden="1">#REF!</definedName>
    <definedName name="spp" hidden="1">#REF!</definedName>
    <definedName name="SPPD1" localSheetId="3">#REF!</definedName>
    <definedName name="SPPD1">#REF!</definedName>
    <definedName name="SPPD2" localSheetId="3">#REF!</definedName>
    <definedName name="SPPD2">#REF!</definedName>
    <definedName name="SPRAYER">[4]Peralatan!$A$1:$J$1</definedName>
    <definedName name="SPREYER">'[101]DAFTAR ALAT'!$H$15</definedName>
    <definedName name="Sr" localSheetId="3">[68]HSP!#REF!</definedName>
    <definedName name="Sr">[68]HSP!#REF!</definedName>
    <definedName name="SS_3.11" localSheetId="3">#REF!</definedName>
    <definedName name="SS_3.11">#REF!</definedName>
    <definedName name="SS_8.01_1_" localSheetId="3">#REF!</definedName>
    <definedName name="SS_8.01_1_">#REF!</definedName>
    <definedName name="SS_8.01_11_A" localSheetId="3">#REF!</definedName>
    <definedName name="SS_8.01_11_A">#REF!</definedName>
    <definedName name="SS_8.01_2_" localSheetId="3">#REF!</definedName>
    <definedName name="SS_8.01_2_">#REF!</definedName>
    <definedName name="SS_8.01_3_" localSheetId="3">#REF!</definedName>
    <definedName name="SS_8.01_3_">#REF!</definedName>
    <definedName name="SS_8.04_1_A" localSheetId="3">#REF!</definedName>
    <definedName name="SS_8.04_1_A">#REF!</definedName>
    <definedName name="SS_9.05_3_" localSheetId="3">#REF!</definedName>
    <definedName name="SS_9.05_3_">#REF!</definedName>
    <definedName name="SSD" localSheetId="3">#REF!</definedName>
    <definedName name="SSD">#REF!</definedName>
    <definedName name="Sshedule" localSheetId="3">[303]RAB!#REF!</definedName>
    <definedName name="Sshedule">[303]RAB!#REF!</definedName>
    <definedName name="SSN" localSheetId="3">#REF!</definedName>
    <definedName name="SSN">#REF!</definedName>
    <definedName name="sss">[304]Analis!$E$477</definedName>
    <definedName name="sssss">[94]BoQ!$A$130:$H$151</definedName>
    <definedName name="sst">[159]TAB!$I$63</definedName>
    <definedName name="stamper" localSheetId="3">#REF!</definedName>
    <definedName name="stamper">#REF!</definedName>
    <definedName name="STD" localSheetId="3">#REF!</definedName>
    <definedName name="STD">#REF!</definedName>
    <definedName name="stektiang" localSheetId="3">#REF!</definedName>
    <definedName name="stektiang">#REF!</definedName>
    <definedName name="stone" localSheetId="3">#REF!</definedName>
    <definedName name="stone">#REF!</definedName>
    <definedName name="STONECRUSHER" localSheetId="3">[4]Peralatan!#REF!</definedName>
    <definedName name="STONECRUSHER">[4]Peralatan!#REF!</definedName>
    <definedName name="Stop" localSheetId="3">[68]HSP!#REF!</definedName>
    <definedName name="Stop">[68]HSP!#REF!</definedName>
    <definedName name="Stop_Kontak_Instalasi">[126]H.Bahan!$E$63</definedName>
    <definedName name="Stop_Kran_f_1_2_____instalasi">[92]upah!$G$68</definedName>
    <definedName name="stopkontak" localSheetId="3">'[98]harga lama'!#REF!</definedName>
    <definedName name="stopkontak">'[98]harga lama'!#REF!</definedName>
    <definedName name="StopKontakTanam">'[127]Harga Upah &amp; Bahan'!$E$96</definedName>
    <definedName name="Stp">'[241]SAT-DAS'!$I$77</definedName>
    <definedName name="Stripping" localSheetId="3">[68]HSP!#REF!</definedName>
    <definedName name="Stripping">[68]HSP!#REF!</definedName>
    <definedName name="STRUKTUR" localSheetId="3">'[2]Biaya Personil'!#REF!</definedName>
    <definedName name="STRUKTUR">'[2]Biaya Personil'!#REF!</definedName>
    <definedName name="STRUKTUR_5">'[103]Kuantitas _ Harga _2_'!$A$149:$H$292</definedName>
    <definedName name="STRUKTUR_8">[103]_!$B$64:$J$190</definedName>
    <definedName name="STS" localSheetId="3">#REF!</definedName>
    <definedName name="STS">#REF!</definedName>
    <definedName name="stuf">[69]analisa!$J$535</definedName>
    <definedName name="stutwerk" localSheetId="3">[108]ANALISAUPAHBAHAN!#REF!</definedName>
    <definedName name="stutwerk">[108]ANALISAUPAHBAHAN!#REF!</definedName>
    <definedName name="SUB" localSheetId="3">[300]Analisa!#REF!</definedName>
    <definedName name="SUB">[300]Analisa!#REF!</definedName>
    <definedName name="SUGENG">#N/A</definedName>
    <definedName name="SUNGAIMAS" localSheetId="3">#REF!</definedName>
    <definedName name="SUNGAIMAS">#REF!</definedName>
    <definedName name="sup.4b" localSheetId="3">[37]ANALISA!#REF!</definedName>
    <definedName name="sup.4b">[37]ANALISA!#REF!</definedName>
    <definedName name="Superdek" localSheetId="3">'[146]Daftar Harga'!#REF!</definedName>
    <definedName name="Superdek">'[146]Daftar Harga'!#REF!</definedName>
    <definedName name="supir" localSheetId="3">[108]ANALISAUPAHBAHAN!#REF!</definedName>
    <definedName name="supir">[108]ANALISAUPAHBAHAN!#REF!</definedName>
    <definedName name="Supl.Ia">[88]ANALISA!$H$11</definedName>
    <definedName name="Supl.Ib">[88]ANALISA!$H$25</definedName>
    <definedName name="Supl.Ic">[88]ANALISA!$H$44</definedName>
    <definedName name="Supl.Id">[88]ANALISA!$H$53</definedName>
    <definedName name="Supl.IIIa" localSheetId="3">[90]Harga!#REF!</definedName>
    <definedName name="Supl.IIIa">[90]Harga!#REF!</definedName>
    <definedName name="Supl.IIIb" localSheetId="3">[90]Harga!#REF!</definedName>
    <definedName name="Supl.IIIb">[90]Harga!#REF!</definedName>
    <definedName name="Supl.IIIc" localSheetId="3">[90]Harga!#REF!</definedName>
    <definedName name="Supl.IIIc">[90]Harga!#REF!</definedName>
    <definedName name="Supl.IIId" localSheetId="3">[90]Harga!#REF!</definedName>
    <definedName name="Supl.IIId">[90]Harga!#REF!</definedName>
    <definedName name="Supl.IIIe">[89]Harga!$N$423</definedName>
    <definedName name="Supl.IIIf" localSheetId="3">[90]Harga!#REF!</definedName>
    <definedName name="Supl.IIIf">[90]Harga!#REF!</definedName>
    <definedName name="Supl.IIIg">[89]Harga!$N$436</definedName>
    <definedName name="Supl.IIIh" localSheetId="3">[90]Harga!#REF!</definedName>
    <definedName name="Supl.IIIh">[90]Harga!#REF!</definedName>
    <definedName name="Supl.IVa">[89]Harga!$N$450</definedName>
    <definedName name="Supl.IVb">[89]Harga!$N$465</definedName>
    <definedName name="Supl.IVc">[89]Harga!$N$477</definedName>
    <definedName name="Supl.IVd" localSheetId="3">[90]Harga!#REF!</definedName>
    <definedName name="Supl.IVd">[90]Harga!#REF!</definedName>
    <definedName name="Supl.IVe" localSheetId="3">[90]Harga!#REF!</definedName>
    <definedName name="Supl.IVe">[90]Harga!#REF!</definedName>
    <definedName name="Supl.V_1">[89]Harga!$N$541</definedName>
    <definedName name="Supl.V_10">[89]Harga!$N$725</definedName>
    <definedName name="Supl.V_11">[89]Harga!$N$647</definedName>
    <definedName name="Supl.V_12" localSheetId="3">[90]Harga!#REF!</definedName>
    <definedName name="Supl.V_12">[90]Harga!#REF!</definedName>
    <definedName name="Supl.V_13">[89]Harga!$N$605</definedName>
    <definedName name="Supl.V_14">[89]Harga!$N$613</definedName>
    <definedName name="Supl.V_15">[89]Harga!$N$629</definedName>
    <definedName name="Supl.V_16">[89]Harga!$N$656</definedName>
    <definedName name="Supl.V_17">[89]Harga!$N$665</definedName>
    <definedName name="Supl.V_18">[89]Harga!$N$674</definedName>
    <definedName name="Supl.V_19">[89]Harga!$N$701</definedName>
    <definedName name="Supl.V_2" localSheetId="3">[90]Harga!#REF!</definedName>
    <definedName name="Supl.V_2">[90]Harga!#REF!</definedName>
    <definedName name="Supl.V_20">[89]Harga!$N$709</definedName>
    <definedName name="Supl.V_21">[89]Harga!$N$717</definedName>
    <definedName name="Supl.V_22">[89]Harga!$N$638</definedName>
    <definedName name="Supl.V_23">[89]Harga!$N$734</definedName>
    <definedName name="Supl.V_24">[89]Harga!$N$742</definedName>
    <definedName name="Supl.V_25">[89]Harga!$N$750</definedName>
    <definedName name="Supl.V_26">[89]Harga!$N$758</definedName>
    <definedName name="Supl.V_27">[89]Harga!$N$766</definedName>
    <definedName name="Supl.V_28" localSheetId="3">[90]Harga!#REF!</definedName>
    <definedName name="Supl.V_28">[90]Harga!#REF!</definedName>
    <definedName name="Supl.V_29" localSheetId="3">[90]Harga!#REF!</definedName>
    <definedName name="Supl.V_29">[90]Harga!#REF!</definedName>
    <definedName name="Supl.V_3">[89]Harga!$N$549</definedName>
    <definedName name="Supl.V_30" localSheetId="3">[90]Harga!#REF!</definedName>
    <definedName name="Supl.V_30">[90]Harga!#REF!</definedName>
    <definedName name="Supl.V_31" localSheetId="3">[90]Harga!#REF!</definedName>
    <definedName name="Supl.V_31">[90]Harga!#REF!</definedName>
    <definedName name="Supl.V_32" localSheetId="3">[90]Harga!#REF!</definedName>
    <definedName name="Supl.V_32">[90]Harga!#REF!</definedName>
    <definedName name="Supl.V_33" localSheetId="3">[90]Harga!#REF!</definedName>
    <definedName name="Supl.V_33">[90]Harga!#REF!</definedName>
    <definedName name="Supl.V_34" localSheetId="3">[90]Harga!#REF!</definedName>
    <definedName name="Supl.V_34">[90]Harga!#REF!</definedName>
    <definedName name="Supl.V_35" localSheetId="3">[90]Harga!#REF!</definedName>
    <definedName name="Supl.V_35">[90]Harga!#REF!</definedName>
    <definedName name="Supl.V_36" localSheetId="3">[90]Harga!#REF!</definedName>
    <definedName name="Supl.V_36">[90]Harga!#REF!</definedName>
    <definedName name="Supl.V_37" localSheetId="3">[90]Harga!#REF!</definedName>
    <definedName name="Supl.V_37">[90]Harga!#REF!</definedName>
    <definedName name="Supl.V_38" localSheetId="3">[90]Harga!#REF!</definedName>
    <definedName name="Supl.V_38">[90]Harga!#REF!</definedName>
    <definedName name="Supl.V_39" localSheetId="3">[90]Harga!#REF!</definedName>
    <definedName name="Supl.V_39">[90]Harga!#REF!</definedName>
    <definedName name="Supl.V_4">[89]Harga!$N$557</definedName>
    <definedName name="Supl.V_5">[89]Harga!$N$565</definedName>
    <definedName name="Supl.V_6">[89]Harga!$N$573</definedName>
    <definedName name="Supl.V_7">[89]Harga!$N$581</definedName>
    <definedName name="Supl.V_8" localSheetId="3">[90]Harga!#REF!</definedName>
    <definedName name="Supl.V_8">[90]Harga!#REF!</definedName>
    <definedName name="Supl.V_9">[89]Harga!$N$589</definedName>
    <definedName name="Supl_IVb" localSheetId="3">[37]ANALISA!#REF!</definedName>
    <definedName name="Supl_IVb">[37]ANALISA!#REF!</definedName>
    <definedName name="SUPL_V">[91]Analisa!$L$321</definedName>
    <definedName name="supl_viii" localSheetId="3">[37]ANALISA!#REF!</definedName>
    <definedName name="supl_viii">[37]ANALISA!#REF!</definedName>
    <definedName name="Supleme7">[127]Analisa!$K$378</definedName>
    <definedName name="Suplemen10">[127]Analisa!$K$408</definedName>
    <definedName name="Suplemen2">[127]Analisa!$K$328</definedName>
    <definedName name="Suplemen3">[127]Analisa!$K$338</definedName>
    <definedName name="Suplemen4">[127]Analisa!$K$348</definedName>
    <definedName name="Suplemen5">[127]Analisa!$K$358</definedName>
    <definedName name="Suplemen6">[127]Analisa!$K$368</definedName>
    <definedName name="Suplemen8">[127]Analisa!$K$388</definedName>
    <definedName name="supliva">[119]ANALISA!$G$388</definedName>
    <definedName name="suplva" localSheetId="3">[108]ANALISAUPAHBAHAN!#REF!</definedName>
    <definedName name="suplva">[108]ANALISAUPAHBAHAN!#REF!</definedName>
    <definedName name="suplvb" localSheetId="3">[108]ANALISAUPAHBAHAN!#REF!</definedName>
    <definedName name="suplvb">[108]ANALISAUPAHBAHAN!#REF!</definedName>
    <definedName name="suplvc" localSheetId="3">[108]ANALISAUPAHBAHAN!#REF!</definedName>
    <definedName name="suplvc">[108]ANALISAUPAHBAHAN!#REF!</definedName>
    <definedName name="suplvd" localSheetId="3">[108]ANALISAUPAHBAHAN!#REF!</definedName>
    <definedName name="suplvd">[108]ANALISAUPAHBAHAN!#REF!</definedName>
    <definedName name="survey" localSheetId="3">#REF!</definedName>
    <definedName name="survey">#REF!</definedName>
    <definedName name="SV" localSheetId="3">#REF!</definedName>
    <definedName name="SV">#REF!</definedName>
    <definedName name="svr">[159]TAB!$I$39</definedName>
    <definedName name="SW" localSheetId="8" hidden="1">{"'Sheet1'!$A$1"}</definedName>
    <definedName name="sw" localSheetId="3">#REF!</definedName>
    <definedName name="SW" hidden="1">{"'Sheet1'!$A$1"}</definedName>
    <definedName name="swp">[159]TAB!$I$59</definedName>
    <definedName name="SX">[105]Bahan!$D$92</definedName>
    <definedName name="SY">[105]Bahan!$D$93</definedName>
    <definedName name="SZ">[105]Bahan!$D$94</definedName>
    <definedName name="t" localSheetId="3">[213]Meto!#REF!</definedName>
    <definedName name="t">[213]Meto!#REF!</definedName>
    <definedName name="T.010">[237]TENAGA!$E$14</definedName>
    <definedName name="T.061">[260]TENAGA!$E$13</definedName>
    <definedName name="T.073">[237]TENAGA!$E$17</definedName>
    <definedName name="T.079">[237]TENAGA!$E$18</definedName>
    <definedName name="T.081">[260]TENAGA!$E$18</definedName>
    <definedName name="T.083">[260]TENAGA!$E$20</definedName>
    <definedName name="T.091">[260]TENAGA!$E$21</definedName>
    <definedName name="T.093">[260]TENAGA!$E$23</definedName>
    <definedName name="T.101">[260]TENAGA!$E$24</definedName>
    <definedName name="T.103">[237]TENAGA!$E$26</definedName>
    <definedName name="T.106">[260]TENAGA!$E$26</definedName>
    <definedName name="T_Timbun">[126]H.Bahan!$E$15</definedName>
    <definedName name="t01b">[69]analisa!$J$24</definedName>
    <definedName name="t01c">[69]analisa!$J$34</definedName>
    <definedName name="t02a">[69]analisa!$J$85</definedName>
    <definedName name="t02b">[69]analisa!$J$102</definedName>
    <definedName name="t03b">[69]analisa!$J$138</definedName>
    <definedName name="t03c">[69]analisa!$J$156</definedName>
    <definedName name="t03e">[69]analisa!$J$175</definedName>
    <definedName name="t03f">[69]analisa!$J$194</definedName>
    <definedName name="t12nc3p">'[77]CHITIET VL-NC'!$G$38</definedName>
    <definedName name="t12vl3p">'[77]CHITIET VL-NC'!$G$34</definedName>
    <definedName name="t6r" localSheetId="8" hidden="1">{"'Sheet1'!$A$1"}</definedName>
    <definedName name="t6r" localSheetId="3" hidden="1">{"'Sheet1'!$A$1"}</definedName>
    <definedName name="t6r" hidden="1">{"'Sheet1'!$A$1"}</definedName>
    <definedName name="Tabel2" localSheetId="3">#REF!</definedName>
    <definedName name="Tabel2">#REF!</definedName>
    <definedName name="table" hidden="1">[187]H.Satuan!#REF!</definedName>
    <definedName name="Tackcoat">'[101]TACK COAT'!$G$43</definedName>
    <definedName name="tahap2" localSheetId="8" hidden="1">{#N/A,#N/A,FALSE,"REK";#N/A,#N/A,FALSE,"rab"}</definedName>
    <definedName name="tahap2" localSheetId="3" hidden="1">{#N/A,#N/A,FALSE,"REK";#N/A,#N/A,FALSE,"rab"}</definedName>
    <definedName name="tahap2" hidden="1">{#N/A,#N/A,FALSE,"REK";#N/A,#N/A,FALSE,"rab"}</definedName>
    <definedName name="TAHAP21" localSheetId="8" hidden="1">{#N/A,#N/A,FALSE,"REK";#N/A,#N/A,FALSE,"rab"}</definedName>
    <definedName name="TAHAP21" localSheetId="3" hidden="1">{#N/A,#N/A,FALSE,"REK";#N/A,#N/A,FALSE,"rab"}</definedName>
    <definedName name="TAHAP21" hidden="1">{#N/A,#N/A,FALSE,"REK";#N/A,#N/A,FALSE,"rab"}</definedName>
    <definedName name="tahap22" localSheetId="8" hidden="1">{#N/A,#N/A,FALSE,"REK";#N/A,#N/A,FALSE,"rab"}</definedName>
    <definedName name="tahap22" localSheetId="3" hidden="1">{#N/A,#N/A,FALSE,"REK";#N/A,#N/A,FALSE,"rab"}</definedName>
    <definedName name="tahap22" hidden="1">{#N/A,#N/A,FALSE,"REK";#N/A,#N/A,FALSE,"rab"}</definedName>
    <definedName name="TAHAP221" localSheetId="8" hidden="1">{#N/A,#N/A,FALSE,"REK";#N/A,#N/A,FALSE,"rab"}</definedName>
    <definedName name="TAHAP221" localSheetId="3" hidden="1">{#N/A,#N/A,FALSE,"REK";#N/A,#N/A,FALSE,"rab"}</definedName>
    <definedName name="TAHAP221" hidden="1">{#N/A,#N/A,FALSE,"REK";#N/A,#N/A,FALSE,"rab"}</definedName>
    <definedName name="tahap222" localSheetId="8" hidden="1">{#N/A,#N/A,FALSE,"REK";#N/A,#N/A,FALSE,"rab"}</definedName>
    <definedName name="tahap222" localSheetId="3" hidden="1">{#N/A,#N/A,FALSE,"REK";#N/A,#N/A,FALSE,"rab"}</definedName>
    <definedName name="tahap222" hidden="1">{#N/A,#N/A,FALSE,"REK";#N/A,#N/A,FALSE,"rab"}</definedName>
    <definedName name="tahap3" localSheetId="8" hidden="1">{#N/A,#N/A,FALSE,"REK";#N/A,#N/A,FALSE,"rab"}</definedName>
    <definedName name="tahap3" localSheetId="3" hidden="1">{#N/A,#N/A,FALSE,"REK";#N/A,#N/A,FALSE,"rab"}</definedName>
    <definedName name="tahap3" hidden="1">{#N/A,#N/A,FALSE,"REK";#N/A,#N/A,FALSE,"rab"}</definedName>
    <definedName name="tai" localSheetId="8" hidden="1">{"'Sheet1'!$A$1"}</definedName>
    <definedName name="tai" localSheetId="3" hidden="1">{"'Sheet1'!$A$1"}</definedName>
    <definedName name="tai" hidden="1">{"'Sheet1'!$A$1"}</definedName>
    <definedName name="TAK.TERAMPIL" localSheetId="3">#REF!</definedName>
    <definedName name="TAK.TERAMPIL">#REF!</definedName>
    <definedName name="talang" localSheetId="3">[37]ANALISA!#REF!</definedName>
    <definedName name="talang">[37]ANALISA!#REF!</definedName>
    <definedName name="Talang_Patahan_Atap_1m">'[126]Contoh Analisa'!$G$271</definedName>
    <definedName name="talcor">'[28]s-curve BP05 (7)'!$I$176</definedName>
    <definedName name="TAM" localSheetId="3">#REF!</definedName>
    <definedName name="TAM">#REF!</definedName>
    <definedName name="tambah" localSheetId="3">#REF!</definedName>
    <definedName name="tambah">#REF!</definedName>
    <definedName name="TAMPER" localSheetId="3">[4]Peralatan!#REF!</definedName>
    <definedName name="TAMPER">[4]Peralatan!#REF!</definedName>
    <definedName name="tan_roll">'[107]Daf-Harga'!$H$47</definedName>
    <definedName name="tan_urug" localSheetId="3">'[107]Daf-Harga'!#REF!</definedName>
    <definedName name="tan_urug">'[107]Daf-Harga'!#REF!</definedName>
    <definedName name="TANAH" localSheetId="3">#REF!</definedName>
    <definedName name="TANAH">#REF!</definedName>
    <definedName name="TANAH_5">'[103]Kuantitas _ Harga _2_'!$A$47:$H$80</definedName>
    <definedName name="TANAH_8">[103]_!$B$21:$J$32</definedName>
    <definedName name="TANAH_TIMBUN" localSheetId="3">#REF!</definedName>
    <definedName name="TANAH_TIMBUN">#REF!</definedName>
    <definedName name="Tanahberbatu" localSheetId="3">[108]ANALISAUPAHBAHAN!#REF!</definedName>
    <definedName name="Tanahberbatu">[108]ANALISAUPAHBAHAN!#REF!</definedName>
    <definedName name="tanahbiasa" localSheetId="3">#REF!</definedName>
    <definedName name="tanahbiasa">#REF!</definedName>
    <definedName name="TANAHPILIHAN">'[101]DAFTAR BAHAN'!$G$27</definedName>
    <definedName name="tanahurug" localSheetId="3">[108]ANALISAUPAHBAHAN!#REF!</definedName>
    <definedName name="tanahurug">[108]ANALISAUPAHBAHAN!#REF!</definedName>
    <definedName name="Tandem" localSheetId="3">#REF!</definedName>
    <definedName name="Tandem">#REF!</definedName>
    <definedName name="TANDEMROLLER" localSheetId="3">[4]Peralatan!#REF!</definedName>
    <definedName name="TANDEMROLLER">[4]Peralatan!#REF!</definedName>
    <definedName name="tang_air">'[107]Daf-Harga'!$H$48</definedName>
    <definedName name="TANGGAL">'[305]Hrg Satuan &amp; Upah'!$E$67</definedName>
    <definedName name="tanjd" localSheetId="3" hidden="1">[187]H.Satuan!#REF!</definedName>
    <definedName name="tanjd" hidden="1">[187]H.Satuan!#REF!</definedName>
    <definedName name="tanjung" localSheetId="3">#REF!</definedName>
    <definedName name="tanjung">#REF!</definedName>
    <definedName name="Tantim">[306]Dafhrg!$H$97</definedName>
    <definedName name="tapak" localSheetId="3">#REF!</definedName>
    <definedName name="tapak">#REF!</definedName>
    <definedName name="TARGETINI" localSheetId="3">#REF!</definedName>
    <definedName name="TARGETINI">#REF!</definedName>
    <definedName name="TARGETTOTAL" localSheetId="3">#REF!</definedName>
    <definedName name="TARGETTOTAL">#REF!</definedName>
    <definedName name="Tarikan_Jendela">[92]upah!$G$70</definedName>
    <definedName name="TarikanJendela">'[127]Harga Upah &amp; Bahan'!$E$68</definedName>
    <definedName name="tarol">[73]DHSD!$G$43</definedName>
    <definedName name="tasirtu">'[107]Daf-Harga'!$H$86</definedName>
    <definedName name="tatim" localSheetId="3">'[133]DU&amp;B'!#REF!</definedName>
    <definedName name="tatim">'[133]DU&amp;B'!#REF!</definedName>
    <definedName name="Tatu" localSheetId="3">'[68]Daf HrG'!#REF!</definedName>
    <definedName name="Tatu">'[68]Daf HrG'!#REF!</definedName>
    <definedName name="tbat">'[143]DU&amp;B'!$F$13</definedName>
    <definedName name="tbbt">[99]tibang!$F$151</definedName>
    <definedName name="tbdt">[99]tibang!$F$85</definedName>
    <definedName name="tbhhj" localSheetId="8" hidden="1">{"'Sheet1'!$A$1"}</definedName>
    <definedName name="tbhhj" localSheetId="3" hidden="1">{"'Sheet1'!$A$1"}</definedName>
    <definedName name="tbhhj" hidden="1">{"'Sheet1'!$A$1"}</definedName>
    <definedName name="tbl_ProdInfo" localSheetId="8" hidden="1">#REF!</definedName>
    <definedName name="tbl_ProdInfo" localSheetId="3" hidden="1">#REF!</definedName>
    <definedName name="tbl_ProdInfo" hidden="1">#REF!</definedName>
    <definedName name="tbta">[99]tibang!$F$90</definedName>
    <definedName name="tbtb">[99]tibang!$F$30</definedName>
    <definedName name="tbtd">[99]tibang!$F$17</definedName>
    <definedName name="tbtd18">[99]tibang!$F$165</definedName>
    <definedName name="tbtot">[66]tibang!$C$192</definedName>
    <definedName name="TDN" localSheetId="3">#REF!</definedName>
    <definedName name="TDN">#REF!</definedName>
    <definedName name="tdnc3p">'[77]CHITIET VL-NC'!$G$28</definedName>
    <definedName name="TDS" localSheetId="3">#REF!</definedName>
    <definedName name="TDS">#REF!</definedName>
    <definedName name="tdt">[102]DATA!$E$5</definedName>
    <definedName name="tdvl3p">'[77]CHITIET VL-NC'!$G$23</definedName>
    <definedName name="TED" localSheetId="3">#REF!</definedName>
    <definedName name="TED">#REF!</definedName>
    <definedName name="teen" localSheetId="3">#REF!</definedName>
    <definedName name="teen">#REF!</definedName>
    <definedName name="Teer\residu">'[69]upah &amp; bhan'!$F$46</definedName>
    <definedName name="Tegel" localSheetId="3">'[146]Daftar Harga'!#REF!</definedName>
    <definedName name="Tegel">'[146]Daftar Harga'!#REF!</definedName>
    <definedName name="tegel_semen_30x30">[141]Bahan!$M$95</definedName>
    <definedName name="tegelkbasah3030" localSheetId="3">[108]ANALISAUPAHBAHAN!#REF!</definedName>
    <definedName name="tegelkbasah3030">[108]ANALISAUPAHBAHAN!#REF!</definedName>
    <definedName name="tegelsbuaya3030" localSheetId="3">[108]ANALISAUPAHBAHAN!#REF!</definedName>
    <definedName name="tegelsbuaya3030">[108]ANALISAUPAHBAHAN!#REF!</definedName>
    <definedName name="tei" localSheetId="8" hidden="1">{"'Sheet1'!$A$1"}</definedName>
    <definedName name="tei" localSheetId="3" hidden="1">{"'Sheet1'!$A$1"}</definedName>
    <definedName name="tei" hidden="1">{"'Sheet1'!$A$1"}</definedName>
    <definedName name="Tempatmasak" localSheetId="3">[296]harga!#REF!</definedName>
    <definedName name="Tempatmasak">[296]harga!#REF!</definedName>
    <definedName name="TENDEMROLLER">'[101]DAFTAR ALAT'!$H$22</definedName>
    <definedName name="tepas" localSheetId="3">[37]BAHAN!#REF!</definedName>
    <definedName name="tepas">[37]BAHAN!#REF!</definedName>
    <definedName name="ter" localSheetId="3">#REF!</definedName>
    <definedName name="ter" hidden="1">[307]H.Satuan!#REF!</definedName>
    <definedName name="TERASO" localSheetId="3">#REF!</definedName>
    <definedName name="TERASO">#REF!</definedName>
    <definedName name="Terminal_Stop_Kontak">[126]H.Bahan!$E$90</definedName>
    <definedName name="termo">[102]BASIC!$K$58</definedName>
    <definedName name="TEST">[122]Analisa!$M$72</definedName>
    <definedName name="TEUNOM1" localSheetId="3">#REF!</definedName>
    <definedName name="TEUNOM1">#REF!</definedName>
    <definedName name="TEUNOM2" localSheetId="3">#REF!</definedName>
    <definedName name="TEUNOM2">#REF!</definedName>
    <definedName name="TEUNOM3" localSheetId="3">#REF!</definedName>
    <definedName name="TEUNOM3">#REF!</definedName>
    <definedName name="tg">'[182]SAT-DAS'!$J$63</definedName>
    <definedName name="TGL">[86]Ch!$A$9</definedName>
    <definedName name="TGLUND">[268]CH!$A$8</definedName>
    <definedName name="th" localSheetId="8" hidden="1">{"'Sheet1'!$A$1"}</definedName>
    <definedName name="th" localSheetId="3" hidden="1">{"'Sheet1'!$A$1"}</definedName>
    <definedName name="th" hidden="1">{"'Sheet1'!$A$1"}</definedName>
    <definedName name="thhj" localSheetId="8" hidden="1">{"'Sheet1'!$A$1"}</definedName>
    <definedName name="thhj" localSheetId="3" hidden="1">{"'Sheet1'!$A$1"}</definedName>
    <definedName name="thhj" hidden="1">{"'Sheet1'!$A$1"}</definedName>
    <definedName name="thinner" localSheetId="3">#REF!</definedName>
    <definedName name="thinner">#REF!</definedName>
    <definedName name="THINNER.MARKA" localSheetId="3">#REF!</definedName>
    <definedName name="THINNER.MARKA">#REF!</definedName>
    <definedName name="THREEWHEELROLLER" localSheetId="3">[4]Peralatan!#REF!</definedName>
    <definedName name="THREEWHEELROLLER">[4]Peralatan!#REF!</definedName>
    <definedName name="tht">'[297]DUHB (2)'!$D$28</definedName>
    <definedName name="thtrj" localSheetId="8" hidden="1">{"'Sheet1'!$A$1"}</definedName>
    <definedName name="thtrj" localSheetId="3" hidden="1">{"'Sheet1'!$A$1"}</definedName>
    <definedName name="thtrj" hidden="1">{"'Sheet1'!$A$1"}</definedName>
    <definedName name="TI" localSheetId="3">#REF!</definedName>
    <definedName name="TI">#REF!</definedName>
    <definedName name="tiang" localSheetId="3">[7]DH!#REF!</definedName>
    <definedName name="tiang">[7]DH!#REF!</definedName>
    <definedName name="tiangpancangbeton" localSheetId="3">[7]Ans!#REF!</definedName>
    <definedName name="tiangpancangbeton">[7]Ans!#REF!</definedName>
    <definedName name="Tiepdia">[77]Tiepdia!$A$1:$IV$65536</definedName>
    <definedName name="tiga" localSheetId="3">#REF!</definedName>
    <definedName name="tiga">#REF!</definedName>
    <definedName name="tile" localSheetId="3">'[230]UPH &amp; BHN'!#REF!</definedName>
    <definedName name="tile">'[230]UPH &amp; BHN'!#REF!</definedName>
    <definedName name="Tim" localSheetId="3">#REF!</definedName>
    <definedName name="Tim">#REF!</definedName>
    <definedName name="Timb.Biasa">[128]Analisa!$A$372:$G$665</definedName>
    <definedName name="Timbun" localSheetId="3">[68]HSP!#REF!</definedName>
    <definedName name="Timbun">[68]HSP!#REF!</definedName>
    <definedName name="timbunan" localSheetId="3">[133]Analisa!#REF!</definedName>
    <definedName name="timbunan">[133]Analisa!#REF!</definedName>
    <definedName name="Timbunan_biasa">'[96]Analisa Jalan'!$J$106</definedName>
    <definedName name="Timbunan_pilihan">'[96]Analisa Jalan'!$J$167</definedName>
    <definedName name="Timbunan_Tanah_Urug_1m3">'[126]Contoh Analisa'!$G$68</definedName>
    <definedName name="timbunandatangpadat" localSheetId="3">[7]Ans!#REF!</definedName>
    <definedName name="timbunandatangpadat">[7]Ans!#REF!</definedName>
    <definedName name="timbunandatangrataMP" localSheetId="3">[7]Ans!#REF!</definedName>
    <definedName name="timbunandatangrataMP">[7]Ans!#REF!</definedName>
    <definedName name="timbunandidatangkanpadat" localSheetId="3">[7]Ans!#REF!</definedName>
    <definedName name="timbunandidatangkanpadat">[7]Ans!#REF!</definedName>
    <definedName name="TIMBUNANK310" localSheetId="3">#REF!</definedName>
    <definedName name="TIMBUNANK310">#REF!</definedName>
    <definedName name="timbunanpasir" localSheetId="3">#REF!</definedName>
    <definedName name="timbunanpasir">#REF!</definedName>
    <definedName name="timbunantanah" localSheetId="3">#REF!</definedName>
    <definedName name="timbunantanah">#REF!</definedName>
    <definedName name="timbunantanahdarihasil" localSheetId="3">[7]Ans!#REF!</definedName>
    <definedName name="timbunantanahdarihasil">[7]Ans!#REF!</definedName>
    <definedName name="timdri" localSheetId="3">#REF!</definedName>
    <definedName name="timdri">#REF!</definedName>
    <definedName name="time" localSheetId="3">[226]Meth!#REF!</definedName>
    <definedName name="time">[226]Meth!#REF!</definedName>
    <definedName name="timfur" localSheetId="3">#REF!</definedName>
    <definedName name="timfur">#REF!</definedName>
    <definedName name="tiner" localSheetId="3">[7]DH!#REF!</definedName>
    <definedName name="tiner">[7]DH!#REF!</definedName>
    <definedName name="Tinner" localSheetId="3">'[98]harga lama'!#REF!</definedName>
    <definedName name="Tinner">'[98]harga lama'!#REF!</definedName>
    <definedName name="tire">[100]Harsat!$E$86</definedName>
    <definedName name="tire_roller">'[107]Daf-Harga'!$H$44</definedName>
    <definedName name="TIREROLLER">[4]Peralatan!$A$178:$J$178</definedName>
    <definedName name="tirol">[73]DHSD!$G$44</definedName>
    <definedName name="tj" localSheetId="8" hidden="1">{#N/A,#N/A,FALSE,"REK";#N/A,#N/A,FALSE,"Bq-ARS"}</definedName>
    <definedName name="tj" localSheetId="3" hidden="1">{#N/A,#N/A,FALSE,"REK";#N/A,#N/A,FALSE,"Bq-ARS"}</definedName>
    <definedName name="tj" hidden="1">{#N/A,#N/A,FALSE,"REK";#N/A,#N/A,FALSE,"Bq-ARS"}</definedName>
    <definedName name="tjj" localSheetId="8" hidden="1">{"'Sheet1'!$A$1"}</definedName>
    <definedName name="tjj" localSheetId="3" hidden="1">{"'Sheet1'!$A$1"}</definedName>
    <definedName name="tjj" hidden="1">{"'Sheet1'!$A$1"}</definedName>
    <definedName name="tjuu" localSheetId="8" hidden="1">{"'Sheet1'!$A$1"}</definedName>
    <definedName name="tjuu" localSheetId="3" hidden="1">{"'Sheet1'!$A$1"}</definedName>
    <definedName name="tjuu" hidden="1">{"'Sheet1'!$A$1"}</definedName>
    <definedName name="TK" localSheetId="3">[213]Meto!#REF!</definedName>
    <definedName name="TK">[213]Meto!#REF!</definedName>
    <definedName name="TK.ASPAL" localSheetId="3">#REF!</definedName>
    <definedName name="TK.ASPAL">#REF!</definedName>
    <definedName name="Tk.Batu" localSheetId="3">#REF!</definedName>
    <definedName name="Tk.Batu">#REF!</definedName>
    <definedName name="TK.BESI" localSheetId="3">#REF!</definedName>
    <definedName name="TK.BESI">#REF!</definedName>
    <definedName name="TK.CAT" localSheetId="3">#REF!</definedName>
    <definedName name="TK.CAT">#REF!</definedName>
    <definedName name="Tk.Gali" localSheetId="3">#REF!</definedName>
    <definedName name="Tk.Gali">#REF!</definedName>
    <definedName name="Tk.Kayu" localSheetId="3">#REF!</definedName>
    <definedName name="Tk.Kayu">#REF!</definedName>
    <definedName name="TK.LISTRIK" localSheetId="3">#REF!</definedName>
    <definedName name="TK.LISTRIK">#REF!</definedName>
    <definedName name="TK_01">'[93]HRG BHN'!$G$453</definedName>
    <definedName name="TK_03">'[93]HRG BHN'!$G$455</definedName>
    <definedName name="TK_03A">'[93]HRG BHN'!$G$456</definedName>
    <definedName name="TK_03B">'[236]HRG BHN'!$G$457</definedName>
    <definedName name="TK_04">'[93]HRG BHN'!$G$459</definedName>
    <definedName name="TK_04A">'[93]HRG BHN'!$G$460</definedName>
    <definedName name="TK_04B">'[236]HRG BHN'!$G$461</definedName>
    <definedName name="TK_13">'[93]HRG BHN'!$G$474</definedName>
    <definedName name="tk_batu" localSheetId="3">#REF!</definedName>
    <definedName name="tk_batu">#REF!</definedName>
    <definedName name="tk_besi" localSheetId="3">#REF!</definedName>
    <definedName name="tk_besi">#REF!</definedName>
    <definedName name="tk_kayu" localSheetId="3">#REF!</definedName>
    <definedName name="tk_kayu">#REF!</definedName>
    <definedName name="tkayu">'[181]UPAH DAN BAHAN'!$I$12</definedName>
    <definedName name="tkgli">'[224]HS-1'!$I$26</definedName>
    <definedName name="TL" localSheetId="3">#REF!</definedName>
    <definedName name="TL">#REF!</definedName>
    <definedName name="tloader" localSheetId="3">#REF!</definedName>
    <definedName name="tloader">#REF!</definedName>
    <definedName name="tnh">'[241]SAT-DAS'!$I$30</definedName>
    <definedName name="TO">[177]Rkp!$J$38</definedName>
    <definedName name="to2a">[69]analisa!$J$85</definedName>
    <definedName name="Tombak_Layar" localSheetId="3">#REF!</definedName>
    <definedName name="Tombak_Layar">#REF!</definedName>
    <definedName name="TOOL" localSheetId="3">#REF!</definedName>
    <definedName name="TOOL">#REF!</definedName>
    <definedName name="tot" localSheetId="3">#REF!</definedName>
    <definedName name="tot">#REF!</definedName>
    <definedName name="TOTAL">[308]Rekap!$I$32</definedName>
    <definedName name="Total_Interest" localSheetId="3">#REF!</definedName>
    <definedName name="Total_Interest">#REF!</definedName>
    <definedName name="Total_Pay" localSheetId="3">#REF!</definedName>
    <definedName name="Total_Pay">#REF!</definedName>
    <definedName name="Total_Payment" localSheetId="3">Scheduled_Payment+Extra_Payment</definedName>
    <definedName name="Total_Payment">Scheduled_Payment+Extra_Payment</definedName>
    <definedName name="TOTALTARGET" localSheetId="3">#REF!</definedName>
    <definedName name="TOTALTARGET">#REF!</definedName>
    <definedName name="tp" localSheetId="3">#REF!</definedName>
    <definedName name="tp">#REF!</definedName>
    <definedName name="tr" localSheetId="3">#REF!</definedName>
    <definedName name="tr">#REF!</definedName>
    <definedName name="TRACKLOADER" localSheetId="3">[4]Peralatan!#REF!</definedName>
    <definedName name="TRACKLOADER">[4]Peralatan!#REF!</definedName>
    <definedName name="TRACKSTANG" localSheetId="3">[37]BAHAN!#REF!</definedName>
    <definedName name="TRACKSTANG">[37]BAHAN!#REF!</definedName>
    <definedName name="TRAFEL">[188]BAHAN!$L$41</definedName>
    <definedName name="TRAILER20T0N" localSheetId="3">[152]Alat!#REF!</definedName>
    <definedName name="TRAILER20T0N">[152]Alat!#REF!</definedName>
    <definedName name="TRAILLER">'[32]Peralatan (2)'!$A$1:$J$59</definedName>
    <definedName name="traktor" localSheetId="3">#REF!</definedName>
    <definedName name="traktor">#REF!</definedName>
    <definedName name="tran">[186]AHSP!$V$180</definedName>
    <definedName name="tranmisi" localSheetId="3">'[133]DU&amp;B'!#REF!</definedName>
    <definedName name="tranmisi">'[133]DU&amp;B'!#REF!</definedName>
    <definedName name="Trans" localSheetId="3">'[146]Daftar Harga'!#REF!</definedName>
    <definedName name="Trans">'[146]Daftar Harga'!#REF!</definedName>
    <definedName name="Transmisi" localSheetId="3">#REF!</definedName>
    <definedName name="Transmisi">#REF!</definedName>
    <definedName name="Transport" localSheetId="3">#REF!</definedName>
    <definedName name="Transport">#REF!</definedName>
    <definedName name="Tras_Dinding" localSheetId="3">#REF!</definedName>
    <definedName name="Tras_Dinding">#REF!</definedName>
    <definedName name="Tras_KM_WC" localSheetId="3">#REF!</definedName>
    <definedName name="Tras_KM_WC">#REF!</definedName>
    <definedName name="travel" localSheetId="3">[37]BAHAN!#REF!</definedName>
    <definedName name="travel">[37]BAHAN!#REF!</definedName>
    <definedName name="tree30" localSheetId="3">#REF!</definedName>
    <definedName name="tree30">#REF!</definedName>
    <definedName name="tree51" localSheetId="3">#REF!</definedName>
    <definedName name="tree51">#REF!</definedName>
    <definedName name="tret">'[173]SAT-DAS'!$J$68</definedName>
    <definedName name="trhh" localSheetId="8" hidden="1">{"'Sheet1'!$A$1"}</definedName>
    <definedName name="trhh" localSheetId="3" hidden="1">{"'Sheet1'!$A$1"}</definedName>
    <definedName name="trhh" hidden="1">{"'Sheet1'!$A$1"}</definedName>
    <definedName name="Trip1" localSheetId="3">#REF!</definedName>
    <definedName name="Trip1">#REF!</definedName>
    <definedName name="Trip2" localSheetId="3">#REF!</definedName>
    <definedName name="Trip2">#REF!</definedName>
    <definedName name="Triplek">'[69]upah &amp; bhan'!$F$51</definedName>
    <definedName name="Triplek_3_mm">[92]upah!$G$72</definedName>
    <definedName name="triplek4mm" localSheetId="3">[108]ANALISAUPAHBAHAN!#REF!</definedName>
    <definedName name="triplek4mm">[108]ANALISAUPAHBAHAN!#REF!</definedName>
    <definedName name="tripleks4" localSheetId="3">[37]BAHAN!#REF!</definedName>
    <definedName name="tripleks4">[37]BAHAN!#REF!</definedName>
    <definedName name="troller" localSheetId="3">#REF!</definedName>
    <definedName name="troller">#REF!</definedName>
    <definedName name="truck35ton" localSheetId="3">#REF!</definedName>
    <definedName name="truck35ton">#REF!</definedName>
    <definedName name="trucktangki" localSheetId="3">#REF!</definedName>
    <definedName name="trucktangki">#REF!</definedName>
    <definedName name="Try">[156]Anls!$E$36</definedName>
    <definedName name="tryr" localSheetId="8" hidden="1">{"'Sheet1'!$A$1"}</definedName>
    <definedName name="tryr" localSheetId="3" hidden="1">{"'Sheet1'!$A$1"}</definedName>
    <definedName name="tryr" hidden="1">{"'Sheet1'!$A$1"}</definedName>
    <definedName name="ts" localSheetId="3">#REF!</definedName>
    <definedName name="ts">#REF!</definedName>
    <definedName name="TSL" localSheetId="3">#REF!</definedName>
    <definedName name="TSL">#REF!</definedName>
    <definedName name="TSN" localSheetId="3">#REF!</definedName>
    <definedName name="TSN">#REF!</definedName>
    <definedName name="TSS" localSheetId="3">#REF!</definedName>
    <definedName name="TSS">#REF!</definedName>
    <definedName name="TT" localSheetId="8" hidden="1">{"'Sheet1'!$A$1"}</definedName>
    <definedName name="TT" localSheetId="3" hidden="1">{"'Sheet1'!$A$1"}</definedName>
    <definedName name="TT" hidden="1">{"'Sheet1'!$A$1"}</definedName>
    <definedName name="TTDD">[77]TDTKP!$E$44+[77]TDTKP!$F$44+[77]TDTKP!$G$44</definedName>
    <definedName name="Ttik_Lampu_Instalasi">[126]H.Bahan!$E$62</definedName>
    <definedName name="ttimbun" localSheetId="3">#REF!</definedName>
    <definedName name="ttimbun">#REF!</definedName>
    <definedName name="TTK3p">'[77]TONGKE3p '!$C$295</definedName>
    <definedName name="ttttey" localSheetId="8" hidden="1">{"'Sheet1'!$A$1"}</definedName>
    <definedName name="ttttey" localSheetId="3" hidden="1">{"'Sheet1'!$A$1"}</definedName>
    <definedName name="ttttey" hidden="1">{"'Sheet1'!$A$1"}</definedName>
    <definedName name="tu" localSheetId="3">#REF!</definedName>
    <definedName name="tu">#REF!</definedName>
    <definedName name="TUB">[105]Bahan!$D$115</definedName>
    <definedName name="TUC">[105]Bahan!$D$113</definedName>
    <definedName name="tugboat" localSheetId="3">'[98]harga lama'!#REF!</definedName>
    <definedName name="tugboat">'[98]harga lama'!#REF!</definedName>
    <definedName name="TUK" localSheetId="3">#REF!</definedName>
    <definedName name="TUK">#REF!</definedName>
    <definedName name="tuk_batu">'[107]Daf-Harga'!$H$20</definedName>
    <definedName name="tuk_besi">'[107]Daf-Harga'!$H$21</definedName>
    <definedName name="tuk_cat">'[107]Daf-Harga'!$H$22</definedName>
    <definedName name="tuk_galtan" localSheetId="3">'[107]Daf-Harga'!#REF!</definedName>
    <definedName name="tuk_galtan">'[107]Daf-Harga'!#REF!</definedName>
    <definedName name="tuk_kayu">'[107]Daf-Harga'!$H$19</definedName>
    <definedName name="tuk_lis" localSheetId="3">'[107]Daf-Harga'!#REF!</definedName>
    <definedName name="tuk_lis">'[107]Daf-Harga'!#REF!</definedName>
    <definedName name="tuk_lump" localSheetId="3">'[107]Daf-Harga'!#REF!</definedName>
    <definedName name="tuk_lump">'[107]Daf-Harga'!#REF!</definedName>
    <definedName name="tuk_ma_aspl" localSheetId="3">'[107]Daf-Harga'!#REF!</definedName>
    <definedName name="tuk_ma_aspl">'[107]Daf-Harga'!#REF!</definedName>
    <definedName name="Tukang" localSheetId="3">[108]ANALISAUPAHBAHAN!#REF!</definedName>
    <definedName name="Tukang">[108]ANALISAUPAHBAHAN!#REF!</definedName>
    <definedName name="Tukanglas" localSheetId="3">[125]Harga!#REF!</definedName>
    <definedName name="Tukanglas">[125]Harga!#REF!</definedName>
    <definedName name="TUL">[105]Bahan!$D$118</definedName>
    <definedName name="tulangan" localSheetId="3">#REF!</definedName>
    <definedName name="tulangan">#REF!</definedName>
    <definedName name="Turap">[146]Analisa!$I$118</definedName>
    <definedName name="TUS">[105]Bahan!$D$117</definedName>
    <definedName name="tv" localSheetId="3">[213]Meto!#REF!</definedName>
    <definedName name="tv">[213]Meto!#REF!</definedName>
    <definedName name="twr" localSheetId="3">#REF!</definedName>
    <definedName name="twr">#REF!</definedName>
    <definedName name="ty" localSheetId="3">#REF!</definedName>
    <definedName name="ty">#REF!</definedName>
    <definedName name="type">[129]data!$H$387:$N$603</definedName>
    <definedName name="tyred" localSheetId="3">#REF!</definedName>
    <definedName name="tyred">#REF!</definedName>
    <definedName name="tytu" localSheetId="8" hidden="1">{"'Sheet1'!$A$1"}</definedName>
    <definedName name="tytu" localSheetId="3" hidden="1">{"'Sheet1'!$A$1"}</definedName>
    <definedName name="tytu" hidden="1">{"'Sheet1'!$A$1"}</definedName>
    <definedName name="tyyy" localSheetId="8" hidden="1">{"'Sheet1'!$A$1"}</definedName>
    <definedName name="tyyy" localSheetId="3" hidden="1">{"'Sheet1'!$A$1"}</definedName>
    <definedName name="tyyy" hidden="1">{"'Sheet1'!$A$1"}</definedName>
    <definedName name="U" localSheetId="3">#REF!</definedName>
    <definedName name="U">#REF!</definedName>
    <definedName name="U_KEPALA_TUKANG">'[216]UPAH&amp;BAHAN'!$C$6</definedName>
    <definedName name="U_MANDOR">'[216]UPAH&amp;BAHAN'!$C$5</definedName>
    <definedName name="U_PEKERJA">'[216]UPAH&amp;BAHAN'!$C$8</definedName>
    <definedName name="U_TUKANG">'[216]UPAH&amp;BAHAN'!$C$7</definedName>
    <definedName name="UBIN" localSheetId="3">#REF!</definedName>
    <definedName name="UBIN">#REF!</definedName>
    <definedName name="ubin30x30" localSheetId="3">#REF!</definedName>
    <definedName name="ubin30x30">#REF!</definedName>
    <definedName name="ubinkeramik" localSheetId="3">#REF!</definedName>
    <definedName name="ubinkeramik">#REF!</definedName>
    <definedName name="udo" localSheetId="8" hidden="1">{#N/A,#N/A,FALSE,"REK";#N/A,#N/A,FALSE,"rab"}</definedName>
    <definedName name="udo" localSheetId="3" hidden="1">{#N/A,#N/A,FALSE,"REK";#N/A,#N/A,FALSE,"rab"}</definedName>
    <definedName name="udo" hidden="1">{#N/A,#N/A,FALSE,"REK";#N/A,#N/A,FALSE,"rab"}</definedName>
    <definedName name="uebd" localSheetId="3">[7]PM!#REF!</definedName>
    <definedName name="uebd">[7]PM!#REF!</definedName>
    <definedName name="uecr" localSheetId="3">[7]PM!#REF!</definedName>
    <definedName name="uecr">[7]PM!#REF!</definedName>
    <definedName name="uecrane" localSheetId="3">[7]PM!#REF!</definedName>
    <definedName name="uecrane">[7]PM!#REF!</definedName>
    <definedName name="uedh" localSheetId="3">[7]PM!#REF!</definedName>
    <definedName name="uedh">[7]PM!#REF!</definedName>
    <definedName name="uegen" localSheetId="3">[7]PM!#REF!</definedName>
    <definedName name="uegen">[7]PM!#REF!</definedName>
    <definedName name="uegr" localSheetId="3">[7]PM!#REF!</definedName>
    <definedName name="uegr">[7]PM!#REF!</definedName>
    <definedName name="uekk" localSheetId="3">[7]PM!#REF!</definedName>
    <definedName name="uekk">[7]PM!#REF!</definedName>
    <definedName name="uelt" localSheetId="3">[7]PM!#REF!</definedName>
    <definedName name="uelt">[7]PM!#REF!</definedName>
    <definedName name="uemc" localSheetId="3">[7]PM!#REF!</definedName>
    <definedName name="uemc">[7]PM!#REF!</definedName>
    <definedName name="uemol" localSheetId="3">[7]PM!#REF!</definedName>
    <definedName name="uemol">[7]PM!#REF!</definedName>
    <definedName name="uest" localSheetId="3">[7]PM!#REF!</definedName>
    <definedName name="uest">[7]PM!#REF!</definedName>
    <definedName name="uevr" localSheetId="3">[7]PM!#REF!</definedName>
    <definedName name="uevr">[7]PM!#REF!</definedName>
    <definedName name="uewp" localSheetId="3">[7]PM!#REF!</definedName>
    <definedName name="uewp">[7]PM!#REF!</definedName>
    <definedName name="uhf">'[39]TE TS FA LAN MATV'!$F$77</definedName>
    <definedName name="uitem" localSheetId="3">#REF!</definedName>
    <definedName name="uitem">#REF!</definedName>
    <definedName name="UK" localSheetId="3">[7]Ans!#REF!</definedName>
    <definedName name="UK">[7]Ans!#REF!</definedName>
    <definedName name="ulin">[102]BASIC!$K$64</definedName>
    <definedName name="UMUM" localSheetId="3">#REF!</definedName>
    <definedName name="UMUM">#REF!</definedName>
    <definedName name="Umum_dan_persiapan">'[96]BOQ_Umum &amp; Samb. Rumah'!$J$26</definedName>
    <definedName name="UND">[268]CH!$A$7</definedName>
    <definedName name="unit" localSheetId="3">#REF!</definedName>
    <definedName name="unit">#REF!</definedName>
    <definedName name="upac" localSheetId="3">#REF!</definedName>
    <definedName name="upac">#REF!</definedName>
    <definedName name="Upah" localSheetId="3">#REF!</definedName>
    <definedName name="Upah">#REF!</definedName>
    <definedName name="Upah_beton_lt_kerja_rabat_beton">[309]UPAH!$K$17</definedName>
    <definedName name="Upah_kerja">'[310]Harga Bahan'!$C$7:$F$12</definedName>
    <definedName name="Upah_Pekerja">'[295]Harga Bahan_Upah'!$B$8:$D$11</definedName>
    <definedName name="upah2">[311]h.satuan!$C$14:$F$23</definedName>
    <definedName name="upahgergaji" localSheetId="3">[108]ANALISAUPAHBAHAN!#REF!</definedName>
    <definedName name="upahgergaji">[108]ANALISAUPAHBAHAN!#REF!</definedName>
    <definedName name="upahpancang" localSheetId="3">[7]Ans!#REF!</definedName>
    <definedName name="upahpancang">[7]Ans!#REF!</definedName>
    <definedName name="upahpolos" localSheetId="3">#REF!</definedName>
    <definedName name="upahpolos">#REF!</definedName>
    <definedName name="upahulir" localSheetId="3">#REF!</definedName>
    <definedName name="upahulir">#REF!</definedName>
    <definedName name="upclassa" localSheetId="3">#REF!</definedName>
    <definedName name="upclassa">#REF!</definedName>
    <definedName name="upclassb" localSheetId="3">#REF!</definedName>
    <definedName name="upclassb">#REF!</definedName>
    <definedName name="upcommon" localSheetId="3">#REF!</definedName>
    <definedName name="upcommon">#REF!</definedName>
    <definedName name="upembankment" localSheetId="3">#REF!</definedName>
    <definedName name="upembankment">#REF!</definedName>
    <definedName name="upk225el" localSheetId="3">#REF!</definedName>
    <definedName name="upk225el">#REF!</definedName>
    <definedName name="upk225found" localSheetId="3">#REF!</definedName>
    <definedName name="upk225found">#REF!</definedName>
    <definedName name="upkerb" localSheetId="3">#REF!</definedName>
    <definedName name="upkerb">#REF!</definedName>
    <definedName name="upms" localSheetId="3">#REF!</definedName>
    <definedName name="upms">#REF!</definedName>
    <definedName name="uprime" localSheetId="3">#REF!</definedName>
    <definedName name="uprime">#REF!</definedName>
    <definedName name="upselect" localSheetId="3">#REF!</definedName>
    <definedName name="upselect">#REF!</definedName>
    <definedName name="upsm" localSheetId="3">#REF!</definedName>
    <definedName name="upsm">#REF!</definedName>
    <definedName name="upsma" localSheetId="3">#REF!</definedName>
    <definedName name="upsma">#REF!</definedName>
    <definedName name="upsrs24" localSheetId="3">#REF!</definedName>
    <definedName name="upsrs24">#REF!</definedName>
    <definedName name="uptack" localSheetId="3">#REF!</definedName>
    <definedName name="uptack">#REF!</definedName>
    <definedName name="UR.KEMBALI" localSheetId="3">#REF!</definedName>
    <definedName name="UR.KEMBALI">#REF!</definedName>
    <definedName name="URAIAN" localSheetId="3">#REF!</definedName>
    <definedName name="URAIAN">#REF!</definedName>
    <definedName name="URAIAN101" localSheetId="3">#REF!</definedName>
    <definedName name="URAIAN101">#REF!</definedName>
    <definedName name="URAIAN1021" localSheetId="3">#REF!</definedName>
    <definedName name="URAIAN1021">#REF!</definedName>
    <definedName name="URAIAN1022" localSheetId="3">#REF!</definedName>
    <definedName name="URAIAN1022">#REF!</definedName>
    <definedName name="URAIAN1031" localSheetId="3">#REF!</definedName>
    <definedName name="URAIAN1031">#REF!</definedName>
    <definedName name="URAIAN1032" localSheetId="3">#REF!</definedName>
    <definedName name="URAIAN1032">#REF!</definedName>
    <definedName name="URAIAN1041" localSheetId="3">#REF!</definedName>
    <definedName name="URAIAN1041">#REF!</definedName>
    <definedName name="URAIAN1042" localSheetId="3">#REF!</definedName>
    <definedName name="URAIAN1042">#REF!</definedName>
    <definedName name="URAIAN21" localSheetId="3">#REF!</definedName>
    <definedName name="URAIAN21">#REF!</definedName>
    <definedName name="URAIAN22E" localSheetId="3">[83]DAMIJA!#REF!</definedName>
    <definedName name="URAIAN22E">[83]DAMIJA!#REF!</definedName>
    <definedName name="URAIAN22L" localSheetId="3">#REF!</definedName>
    <definedName name="URAIAN22L">#REF!</definedName>
    <definedName name="URAIAN231" localSheetId="3">[83]DAMIJA!#REF!</definedName>
    <definedName name="URAIAN231">[83]DAMIJA!#REF!</definedName>
    <definedName name="URAIAN232" localSheetId="3">[83]DAMIJA!#REF!</definedName>
    <definedName name="URAIAN232">[83]DAMIJA!#REF!</definedName>
    <definedName name="URAIAN233" localSheetId="3">[83]DAMIJA!#REF!</definedName>
    <definedName name="URAIAN233">[83]DAMIJA!#REF!</definedName>
    <definedName name="Uraian234" localSheetId="3">#REF!</definedName>
    <definedName name="Uraian234">#REF!</definedName>
    <definedName name="URAIAN234L" localSheetId="3">#REF!</definedName>
    <definedName name="URAIAN234L">#REF!</definedName>
    <definedName name="Uraian235">'[189]NP Div. 2'!$A$841:$J$960</definedName>
    <definedName name="Uraian236">'[189]NP Div. 2'!$A$961:$J$1080</definedName>
    <definedName name="URAIAN241" localSheetId="3">[83]DAMIJA!#REF!</definedName>
    <definedName name="URAIAN241">[83]DAMIJA!#REF!</definedName>
    <definedName name="URAIAN242" localSheetId="3">[83]DAMIJA!#REF!</definedName>
    <definedName name="URAIAN242">[83]DAMIJA!#REF!</definedName>
    <definedName name="URAIAN243" localSheetId="3">[83]DAMIJA!#REF!</definedName>
    <definedName name="URAIAN243">[83]DAMIJA!#REF!</definedName>
    <definedName name="Uraian311" localSheetId="3">#REF!</definedName>
    <definedName name="Uraian311">#REF!</definedName>
    <definedName name="Uraian312" localSheetId="3">[152]DIV3!#REF!</definedName>
    <definedName name="Uraian312">[152]DIV3!#REF!</definedName>
    <definedName name="Uraian313" localSheetId="3">[152]DIV3!#REF!</definedName>
    <definedName name="Uraian313">[152]DIV3!#REF!</definedName>
    <definedName name="Uraian314" localSheetId="3">[152]DIV3!#REF!</definedName>
    <definedName name="Uraian314">[152]DIV3!#REF!</definedName>
    <definedName name="Uraian315" localSheetId="3">[152]DIV3!#REF!</definedName>
    <definedName name="Uraian315">[152]DIV3!#REF!</definedName>
    <definedName name="URAIAN316" localSheetId="3">#REF!</definedName>
    <definedName name="URAIAN316">#REF!</definedName>
    <definedName name="Uraian319" localSheetId="3">#REF!</definedName>
    <definedName name="Uraian319">#REF!</definedName>
    <definedName name="URAIAN321" localSheetId="3">#REF!</definedName>
    <definedName name="URAIAN321">#REF!</definedName>
    <definedName name="Uraian322" localSheetId="3">#REF!</definedName>
    <definedName name="Uraian322">#REF!</definedName>
    <definedName name="URAIAN323" localSheetId="3">#REF!</definedName>
    <definedName name="URAIAN323">#REF!</definedName>
    <definedName name="URAIAN323L" localSheetId="3">#REF!</definedName>
    <definedName name="URAIAN323L">#REF!</definedName>
    <definedName name="Uraian324" localSheetId="3">#REF!</definedName>
    <definedName name="Uraian324">#REF!</definedName>
    <definedName name="URAIAN33" localSheetId="3">#REF!</definedName>
    <definedName name="URAIAN33">#REF!</definedName>
    <definedName name="Uraian331" localSheetId="3">#REF!</definedName>
    <definedName name="Uraian331">#REF!</definedName>
    <definedName name="Uraian346" localSheetId="3">#REF!</definedName>
    <definedName name="Uraian346">#REF!</definedName>
    <definedName name="URAIAN421" localSheetId="3">'[312]DIV.4 NP'!#REF!</definedName>
    <definedName name="URAIAN421">'[312]DIV.4 NP'!#REF!</definedName>
    <definedName name="URAIAN422" localSheetId="3">'[312]DIV.4 NP'!#REF!</definedName>
    <definedName name="URAIAN422">'[312]DIV.4 NP'!#REF!</definedName>
    <definedName name="URAIAN423" localSheetId="3">[191]DIV4!#REF!</definedName>
    <definedName name="URAIAN423">[191]DIV4!#REF!</definedName>
    <definedName name="URAIAN424" localSheetId="3">[191]DIV4!#REF!</definedName>
    <definedName name="URAIAN424">[191]DIV4!#REF!</definedName>
    <definedName name="URAIAN425" localSheetId="3">[191]DIV4!#REF!</definedName>
    <definedName name="URAIAN425">[191]DIV4!#REF!</definedName>
    <definedName name="URAIAN426" localSheetId="3">[191]DIV4!#REF!</definedName>
    <definedName name="URAIAN426">[191]DIV4!#REF!</definedName>
    <definedName name="URAIAN427" localSheetId="3">[191]DIV4!#REF!</definedName>
    <definedName name="URAIAN427">[191]DIV4!#REF!</definedName>
    <definedName name="URAIAN511" localSheetId="3">#REF!</definedName>
    <definedName name="URAIAN511">#REF!</definedName>
    <definedName name="URAIAN512" localSheetId="3">#REF!</definedName>
    <definedName name="URAIAN512">#REF!</definedName>
    <definedName name="URAIAN521" localSheetId="3">#REF!</definedName>
    <definedName name="URAIAN521">#REF!</definedName>
    <definedName name="URAIAN522" localSheetId="3">#REF!</definedName>
    <definedName name="URAIAN522">#REF!</definedName>
    <definedName name="URAIAN541" localSheetId="3">#REF!</definedName>
    <definedName name="URAIAN541">#REF!</definedName>
    <definedName name="URAIAN542" localSheetId="3">#REF!</definedName>
    <definedName name="URAIAN542">#REF!</definedName>
    <definedName name="URAIAN611" localSheetId="3">#REF!</definedName>
    <definedName name="URAIAN611">#REF!</definedName>
    <definedName name="URAIAN612" localSheetId="3">#REF!</definedName>
    <definedName name="URAIAN612">#REF!</definedName>
    <definedName name="URAIAN621" localSheetId="3">#REF!</definedName>
    <definedName name="URAIAN621">#REF!</definedName>
    <definedName name="URAIAN622" localSheetId="3">#REF!</definedName>
    <definedName name="URAIAN622">#REF!</definedName>
    <definedName name="URAIAN623" localSheetId="3">#REF!</definedName>
    <definedName name="URAIAN623">#REF!</definedName>
    <definedName name="URAIAN624" localSheetId="3">#REF!</definedName>
    <definedName name="URAIAN624">#REF!</definedName>
    <definedName name="URAIAN631" localSheetId="3">#REF!</definedName>
    <definedName name="URAIAN631">#REF!</definedName>
    <definedName name="URAIAN632" localSheetId="3">#REF!</definedName>
    <definedName name="URAIAN632">#REF!</definedName>
    <definedName name="URAIAN633" localSheetId="3">#REF!</definedName>
    <definedName name="URAIAN633">#REF!</definedName>
    <definedName name="URAIAN634" localSheetId="3">#REF!</definedName>
    <definedName name="URAIAN634">#REF!</definedName>
    <definedName name="URAIAN635" localSheetId="3">#REF!</definedName>
    <definedName name="URAIAN635">#REF!</definedName>
    <definedName name="URAIAN635A" localSheetId="3">#REF!</definedName>
    <definedName name="URAIAN635A">#REF!</definedName>
    <definedName name="URAIAN636" localSheetId="3">#REF!</definedName>
    <definedName name="URAIAN636">#REF!</definedName>
    <definedName name="URAIAN641L" localSheetId="3">#REF!</definedName>
    <definedName name="URAIAN641L">#REF!</definedName>
    <definedName name="URAIAN642" localSheetId="3">#REF!</definedName>
    <definedName name="URAIAN642">#REF!</definedName>
    <definedName name="URAIAN65" localSheetId="3">#REF!</definedName>
    <definedName name="URAIAN65">#REF!</definedName>
    <definedName name="URAIAN651" localSheetId="3">#REF!</definedName>
    <definedName name="URAIAN651">#REF!</definedName>
    <definedName name="URAIAN66" localSheetId="3">#REF!</definedName>
    <definedName name="URAIAN66">#REF!</definedName>
    <definedName name="URAIAN661" localSheetId="3">#REF!</definedName>
    <definedName name="URAIAN661">#REF!</definedName>
    <definedName name="URAIAN662" localSheetId="3">#REF!</definedName>
    <definedName name="URAIAN662">#REF!</definedName>
    <definedName name="URAIAN66PERATA" localSheetId="3">#REF!</definedName>
    <definedName name="URAIAN66PERATA">#REF!</definedName>
    <definedName name="URAIAN66PERMUKAAN" localSheetId="3">#REF!</definedName>
    <definedName name="URAIAN66PERMUKAAN">#REF!</definedName>
    <definedName name="URAIAN7101" localSheetId="3">[152]DIV7!#REF!</definedName>
    <definedName name="URAIAN7101">[152]DIV7!#REF!</definedName>
    <definedName name="URAIAN7102" localSheetId="3">[152]DIV7!#REF!</definedName>
    <definedName name="URAIAN7102">[152]DIV7!#REF!</definedName>
    <definedName name="URAIAN7103" localSheetId="3">#REF!</definedName>
    <definedName name="URAIAN7103">#REF!</definedName>
    <definedName name="URAIAN711">'[189]NP Div 7.3(2)'!$A$1:$J$179</definedName>
    <definedName name="URAIAN712" localSheetId="3">[152]DIV7!#REF!</definedName>
    <definedName name="URAIAN712">[152]DIV7!#REF!</definedName>
    <definedName name="URAIAN713" localSheetId="3">[152]DIV7!#REF!</definedName>
    <definedName name="URAIAN713">[152]DIV7!#REF!</definedName>
    <definedName name="URAIAN714">'[189]NP Div 7.3(2)'!$A$180:$J$358</definedName>
    <definedName name="URAIAN715" localSheetId="3">#REF!</definedName>
    <definedName name="URAIAN715">#REF!</definedName>
    <definedName name="URAIAN716" localSheetId="3">#REF!</definedName>
    <definedName name="URAIAN716">#REF!</definedName>
    <definedName name="URAIAN717" localSheetId="3">#REF!</definedName>
    <definedName name="URAIAN717">#REF!</definedName>
    <definedName name="URAIAN718" localSheetId="3">#REF!</definedName>
    <definedName name="URAIAN718">#REF!</definedName>
    <definedName name="URAIAN721">'[189]NP Div 7.3(2)'!$A$1919:$J$2039</definedName>
    <definedName name="URAIAN731">'[189]NP Div 7.3(2)'!$A$1319:$J$1438</definedName>
    <definedName name="URAIAN732">'[189]NP Div 7.3(2)'!$A$1439:$J$1558</definedName>
    <definedName name="URAIAN733">'[189]NP Div 7.3(2)'!$A$1559:$J$1678</definedName>
    <definedName name="URAIAN734">'[189]NP Div 7.3(2)'!$A$1679:$J$1798</definedName>
    <definedName name="URAIAN735">'[189]NP Div 7.3(2)'!$A$1799:$J$1918</definedName>
    <definedName name="URAIAN73PL" localSheetId="3">#REF!</definedName>
    <definedName name="URAIAN73PL">#REF!</definedName>
    <definedName name="URAIAN73UL" localSheetId="3">[152]DIV7!#REF!</definedName>
    <definedName name="URAIAN73UL">[152]DIV7!#REF!</definedName>
    <definedName name="URAIAN744">'[189]Div. 7.1(6), 7.9'!$A$1200:$J$1319</definedName>
    <definedName name="URAIAN745">'[189]Div. 7.1(6), 7.9'!$A$1320:$J$1500</definedName>
    <definedName name="URAIAN751" localSheetId="3">[152]DIV7!#REF!</definedName>
    <definedName name="URAIAN751">[152]DIV7!#REF!</definedName>
    <definedName name="URAIAN752" localSheetId="3">[152]DIV7!#REF!</definedName>
    <definedName name="URAIAN752">[152]DIV7!#REF!</definedName>
    <definedName name="URAIAN7610">'[189]Div. 7.1(6), 7.9'!$A$2287:$J$2407</definedName>
    <definedName name="URAIAN7611" localSheetId="3">[152]DIV7!#REF!</definedName>
    <definedName name="URAIAN7611">[152]DIV7!#REF!</definedName>
    <definedName name="URAIAN7612" localSheetId="3">[152]DIV7!#REF!</definedName>
    <definedName name="URAIAN7612">[152]DIV7!#REF!</definedName>
    <definedName name="URAIAN7612a">'[189]Div. 7.1(6), 7.9'!$A$2528:$J$2647</definedName>
    <definedName name="URAIAN7612b">'[189]Div. 7.1(6), 7.9'!$A$4527:$J$4646</definedName>
    <definedName name="URAIAN7612c">'[189]Div. 7.1(6), 7.9'!$A$4647:$J$4766</definedName>
    <definedName name="URAIAN7613" localSheetId="3">[152]DIV7!#REF!</definedName>
    <definedName name="URAIAN7613">[152]DIV7!#REF!</definedName>
    <definedName name="URAIAN7613a">'[189]Div. 7.1(6), 7.9'!$A$2408:$J$2527</definedName>
    <definedName name="URAIAN7613b">'[189]Div. 7.1(6), 7.9'!$A$4210:$J$4329</definedName>
    <definedName name="URAIAN7613c">'[189]Div. 7.1(6), 7.9'!$A$4407:$J$4526</definedName>
    <definedName name="URAIAN7614" localSheetId="3">[152]DIV7!#REF!</definedName>
    <definedName name="URAIAN7614">[152]DIV7!#REF!</definedName>
    <definedName name="URAIAN7614a">'[189]Div. 7.1(6), 7.9'!$A$2768:$J$2887</definedName>
    <definedName name="URAIAN7614b">'[189]Div. 7.1(6), 7.9'!$A$2888:$J$3007</definedName>
    <definedName name="URAIAN7614d">'[189]Div. 7.1(6), 7.9'!$A$3128:$J$3247</definedName>
    <definedName name="URAIAN7614e">'[189]Div. 7.1(6), 7.9'!$A$3248:$J$3367</definedName>
    <definedName name="URAIAN7615" localSheetId="3">[152]DIV7!#REF!</definedName>
    <definedName name="URAIAN7615">[152]DIV7!#REF!</definedName>
    <definedName name="URAIAN7616" localSheetId="3">[152]DIV7!#REF!</definedName>
    <definedName name="URAIAN7616">[152]DIV7!#REF!</definedName>
    <definedName name="URAIAN7617" localSheetId="3">[152]DIV7!#REF!</definedName>
    <definedName name="URAIAN7617">[152]DIV7!#REF!</definedName>
    <definedName name="URAIAN7618" localSheetId="3">[152]DIV7!#REF!</definedName>
    <definedName name="URAIAN7618">[152]DIV7!#REF!</definedName>
    <definedName name="URAIAN7619" localSheetId="3">[152]DIV7!#REF!</definedName>
    <definedName name="URAIAN7619">[152]DIV7!#REF!</definedName>
    <definedName name="URAIAN7620" localSheetId="3">[152]DIV7!#REF!</definedName>
    <definedName name="URAIAN7620">[152]DIV7!#REF!</definedName>
    <definedName name="URAIAN7621" localSheetId="3">[152]DIV7!#REF!</definedName>
    <definedName name="URAIAN7621">[152]DIV7!#REF!</definedName>
    <definedName name="URAIAN7625" localSheetId="3">[152]DIV7!#REF!</definedName>
    <definedName name="URAIAN7625">[152]DIV7!#REF!</definedName>
    <definedName name="URAIAN7626" localSheetId="3">[152]DIV7!#REF!</definedName>
    <definedName name="URAIAN7626">[152]DIV7!#REF!</definedName>
    <definedName name="URAIAN767" localSheetId="3">[152]DIV7!#REF!</definedName>
    <definedName name="URAIAN767">[152]DIV7!#REF!</definedName>
    <definedName name="URAIAN768" localSheetId="3">[152]DIV7!#REF!</definedName>
    <definedName name="URAIAN768">[152]DIV7!#REF!</definedName>
    <definedName name="URAIAN769" localSheetId="3">[152]DIV7!#REF!</definedName>
    <definedName name="URAIAN769">[152]DIV7!#REF!</definedName>
    <definedName name="URAIAN76x" localSheetId="3">[152]DIV7!#REF!</definedName>
    <definedName name="URAIAN76x">[152]DIV7!#REF!</definedName>
    <definedName name="URAIAN771" localSheetId="3">#REF!</definedName>
    <definedName name="URAIAN771">#REF!</definedName>
    <definedName name="URAIAN771a">'[189]NP Div 7.3(2)'!$A$359:$J$478</definedName>
    <definedName name="URAIAN771b">'[189]NP Div 7.3(2)'!$A$479:$J$598</definedName>
    <definedName name="URAIAN771c">'[189]NP Div 7.3(2)'!$A$599:$J$718</definedName>
    <definedName name="URAIAN771d">'[189]NP Div 7.3(2)'!$A$719:$J$838</definedName>
    <definedName name="URAIAN772a">'[189]NP Div 7.3(2)'!$A$839:$J$958</definedName>
    <definedName name="URAIAN772b">'[189]NP Div 7.3(2)'!$A$959:$J$1078</definedName>
    <definedName name="URAIAN772c">'[189]NP Div 7.3(2)'!$A$1079:$J$1198</definedName>
    <definedName name="URAIAN772d">'[189]NP Div 7.3(2)'!$A$1199:$J$1318</definedName>
    <definedName name="URAIAN775" localSheetId="3">#REF!</definedName>
    <definedName name="URAIAN775">#REF!</definedName>
    <definedName name="URAIAN79" localSheetId="3">#REF!</definedName>
    <definedName name="URAIAN79">#REF!</definedName>
    <definedName name="URAIAN79L" localSheetId="3">#REF!</definedName>
    <definedName name="URAIAN79L">#REF!</definedName>
    <definedName name="URAIAN79manual">'[189]Div. 7.1(6), 7.9'!$A$3608:$J$3727</definedName>
    <definedName name="URAIAN79mekanis">'[189]Div. 7.1(6), 7.9'!$A$3728:$J$3847</definedName>
    <definedName name="URAIAN811" localSheetId="3">#REF!</definedName>
    <definedName name="URAIAN811">#REF!</definedName>
    <definedName name="URAIAN812" localSheetId="3">#REF!</definedName>
    <definedName name="URAIAN812">#REF!</definedName>
    <definedName name="URAIAN813" localSheetId="3">#REF!</definedName>
    <definedName name="URAIAN813">#REF!</definedName>
    <definedName name="URAIAN814" localSheetId="3">#REF!</definedName>
    <definedName name="URAIAN814">#REF!</definedName>
    <definedName name="URAIAN815" localSheetId="3">#REF!</definedName>
    <definedName name="URAIAN815">#REF!</definedName>
    <definedName name="URAIAN817" localSheetId="3">#REF!</definedName>
    <definedName name="URAIAN817">#REF!</definedName>
    <definedName name="URAIAN818" localSheetId="3">#REF!</definedName>
    <definedName name="URAIAN818">#REF!</definedName>
    <definedName name="URAIAN819" localSheetId="3">#REF!</definedName>
    <definedName name="URAIAN819">#REF!</definedName>
    <definedName name="URAIAN82" localSheetId="3">#REF!</definedName>
    <definedName name="URAIAN82">#REF!</definedName>
    <definedName name="URAIAN83" localSheetId="3">[191]DIV8!#REF!</definedName>
    <definedName name="URAIAN83">[191]DIV8!#REF!</definedName>
    <definedName name="Uraian841" localSheetId="3">#REF!</definedName>
    <definedName name="Uraian841">#REF!</definedName>
    <definedName name="Uraian8410" localSheetId="3">#REF!</definedName>
    <definedName name="Uraian8410">#REF!</definedName>
    <definedName name="Uraian842" localSheetId="3">#REF!</definedName>
    <definedName name="Uraian842">#REF!</definedName>
    <definedName name="Uraian844" localSheetId="3">#REF!</definedName>
    <definedName name="Uraian844">#REF!</definedName>
    <definedName name="Uraian845" localSheetId="3">#REF!</definedName>
    <definedName name="Uraian845">#REF!</definedName>
    <definedName name="Uraian846" localSheetId="3">#REF!</definedName>
    <definedName name="Uraian846">#REF!</definedName>
    <definedName name="Uraian847" localSheetId="3">#REF!</definedName>
    <definedName name="Uraian847">#REF!</definedName>
    <definedName name="URAIAN910" localSheetId="3">#REF!</definedName>
    <definedName name="URAIAN910">#REF!</definedName>
    <definedName name="URAIAN911" localSheetId="3">#REF!</definedName>
    <definedName name="URAIAN911">#REF!</definedName>
    <definedName name="URAIAN912" localSheetId="3">#REF!</definedName>
    <definedName name="URAIAN912">#REF!</definedName>
    <definedName name="URAIAN913" localSheetId="3">#REF!</definedName>
    <definedName name="URAIAN913">#REF!</definedName>
    <definedName name="URAIAN914" localSheetId="3">#REF!</definedName>
    <definedName name="URAIAN914">#REF!</definedName>
    <definedName name="URAIAN915" localSheetId="3">#REF!</definedName>
    <definedName name="URAIAN915">#REF!</definedName>
    <definedName name="URAIAN916" localSheetId="3">#REF!</definedName>
    <definedName name="URAIAN916">#REF!</definedName>
    <definedName name="URAIAN917" localSheetId="3">#REF!</definedName>
    <definedName name="URAIAN917">#REF!</definedName>
    <definedName name="URAIAN918" localSheetId="3">#REF!</definedName>
    <definedName name="URAIAN918">#REF!</definedName>
    <definedName name="URAIAN919" localSheetId="3">#REF!</definedName>
    <definedName name="URAIAN919">#REF!</definedName>
    <definedName name="URAIAN920" localSheetId="3">'[312]DIV.9 NP'!#REF!</definedName>
    <definedName name="URAIAN920">'[312]DIV.9 NP'!#REF!</definedName>
    <definedName name="URAIAN94" localSheetId="3">#REF!</definedName>
    <definedName name="URAIAN94">#REF!</definedName>
    <definedName name="URAIAN95" localSheetId="3">#REF!</definedName>
    <definedName name="URAIAN95">#REF!</definedName>
    <definedName name="URAIAN96" localSheetId="3">#REF!</definedName>
    <definedName name="URAIAN96">#REF!</definedName>
    <definedName name="URAIAN97" localSheetId="3">#REF!</definedName>
    <definedName name="URAIAN97">#REF!</definedName>
    <definedName name="URAIAN98" localSheetId="3">#REF!</definedName>
    <definedName name="URAIAN98">#REF!</definedName>
    <definedName name="URAIAN99" localSheetId="3">#REF!</definedName>
    <definedName name="URAIAN99">#REF!</definedName>
    <definedName name="URAIANGEOTEKSTIL" localSheetId="3">[152]DIV7!#REF!</definedName>
    <definedName name="URAIANGEOTEKSTIL">[152]DIV7!#REF!</definedName>
    <definedName name="URAIANLatasirK" localSheetId="3">#REF!</definedName>
    <definedName name="URAIANLatasirK">#REF!</definedName>
    <definedName name="URAIANLatasirKL" localSheetId="3">#REF!</definedName>
    <definedName name="URAIANLatasirKL">#REF!</definedName>
    <definedName name="URIM">'[120]7.Landscape'!$B$22</definedName>
    <definedName name="urim_bahan">'[313]Basic Price'!$B$8:$G$95</definedName>
    <definedName name="urinoir" localSheetId="3">'[98]harga lama'!#REF!</definedName>
    <definedName name="urinoir">'[98]harga lama'!#REF!</definedName>
    <definedName name="urug" localSheetId="3">#REF!</definedName>
    <definedName name="urug">#REF!</definedName>
    <definedName name="URUG.PASIR" localSheetId="3">#REF!</definedName>
    <definedName name="URUG.PASIR">#REF!</definedName>
    <definedName name="Urugan_Pasir_1m3">'[126]Contoh Analisa'!$G$59</definedName>
    <definedName name="Urugan_Tanah_Kembali_1m3">'[126]Contoh Analisa'!$G$52</definedName>
    <definedName name="URUGANPASIRW1" localSheetId="3">#REF!</definedName>
    <definedName name="URUGANPASIRW1">#REF!</definedName>
    <definedName name="urugkembali" localSheetId="3">#REF!</definedName>
    <definedName name="urugkembali">#REF!</definedName>
    <definedName name="urukan">[101]URUKAN!$G$40</definedName>
    <definedName name="UTAIAN7614c">'[189]Div. 7.1(6), 7.9'!$A$3008:$J$3127</definedName>
    <definedName name="UTAMA" localSheetId="3">#REF!</definedName>
    <definedName name="UTAMA">#REF!</definedName>
    <definedName name="UU" localSheetId="8" hidden="1">{"'Sheet1'!$A$1"}</definedName>
    <definedName name="UU" localSheetId="3" hidden="1">{"'Sheet1'!$A$1"}</definedName>
    <definedName name="UU" hidden="1">{"'Sheet1'!$A$1"}</definedName>
    <definedName name="UYT" localSheetId="3" hidden="1">{#N/A,#N/A,FALSE,"REK-S-TPL";#N/A,#N/A,FALSE,"REK-TPML";#N/A,#N/A,FALSE,"RAB-TEMPEL"}</definedName>
    <definedName name="UYT" hidden="1">{#N/A,#N/A,FALSE,"REK-S-TPL";#N/A,#N/A,FALSE,"REK-TPML";#N/A,#N/A,FALSE,"RAB-TEMPEL"}</definedName>
    <definedName name="V" localSheetId="3">[122]Kuantitas!#REF!</definedName>
    <definedName name="V">[122]Kuantitas!#REF!</definedName>
    <definedName name="V_2">[314]Pipe!$A$12:$I$33</definedName>
    <definedName name="val">[315]Pipe!$A$12:$I$31</definedName>
    <definedName name="Values_Entered">#N/A</definedName>
    <definedName name="vcd">'[39]TE TS FA LAN MATV'!$F$84</definedName>
    <definedName name="VCVBT1">'[77]VCV-BE-TONG'!$G$11</definedName>
    <definedName name="VCVBT2">'[77]VCV-BE-TONG'!$G$17</definedName>
    <definedName name="vczv">'[173]SAT-DAS'!$J$53</definedName>
    <definedName name="verbatingplate">'[101]DAFTAR ALAT'!$H$25</definedName>
    <definedName name="vgfhh" localSheetId="8" hidden="1">{"'Sheet1'!$A$1"}</definedName>
    <definedName name="vgfhh" localSheetId="3" hidden="1">{"'Sheet1'!$A$1"}</definedName>
    <definedName name="vgfhh" hidden="1">{"'Sheet1'!$A$1"}</definedName>
    <definedName name="vhf">'[39]TE TS FA LAN MATV'!$F$78</definedName>
    <definedName name="vibrator" localSheetId="3">'[98]harga lama'!#REF!</definedName>
    <definedName name="vibrator">'[98]harga lama'!#REF!</definedName>
    <definedName name="vibratorc" localSheetId="3">[108]ANALISAUPAHBAHAN!#REF!</definedName>
    <definedName name="vibratorc">[108]ANALISAUPAHBAHAN!#REF!</definedName>
    <definedName name="vibratorroller">'[101]DAFTAR ALAT'!$H$24</definedName>
    <definedName name="vibratory" localSheetId="3">#REF!</definedName>
    <definedName name="vibratory">#REF!</definedName>
    <definedName name="vibro">'[107]Daf-Harga'!$H$49</definedName>
    <definedName name="vibro7" localSheetId="3">#REF!</definedName>
    <definedName name="vibro7">#REF!</definedName>
    <definedName name="VIBROROLLER">[4]Peralatan!$A$179:$J$236</definedName>
    <definedName name="VIII">'[316]MINGGU 8'!$A$14:$AF$61</definedName>
    <definedName name="virol">[73]DHSD!$G$45</definedName>
    <definedName name="VLHC">[77]TNHCHINH!$I$38</definedName>
    <definedName name="VOL.LANTAI" localSheetId="3" hidden="1">#REF!</definedName>
    <definedName name="VOL.LANTAI" hidden="1">#REF!</definedName>
    <definedName name="vroller" localSheetId="3">#REF!</definedName>
    <definedName name="vroller">#REF!</definedName>
    <definedName name="vvvvvvv" hidden="1">[317]H.Satuan!#REF!</definedName>
    <definedName name="W" localSheetId="3">#REF!</definedName>
    <definedName name="W">#REF!</definedName>
    <definedName name="w.01" localSheetId="3">#REF!</definedName>
    <definedName name="w.01">#REF!</definedName>
    <definedName name="W.0104" localSheetId="3">#REF!</definedName>
    <definedName name="W.0104">#REF!</definedName>
    <definedName name="w.02" localSheetId="3">#REF!</definedName>
    <definedName name="w.02">#REF!</definedName>
    <definedName name="W.0346" localSheetId="3">#REF!</definedName>
    <definedName name="W.0346">#REF!</definedName>
    <definedName name="w.03a" localSheetId="3">#REF!</definedName>
    <definedName name="w.03a">#REF!</definedName>
    <definedName name="w.03b" localSheetId="3">#REF!</definedName>
    <definedName name="w.03b">#REF!</definedName>
    <definedName name="w.04" localSheetId="3">#REF!</definedName>
    <definedName name="w.04">#REF!</definedName>
    <definedName name="w.05a" localSheetId="3">#REF!</definedName>
    <definedName name="w.05a">#REF!</definedName>
    <definedName name="w.05b" localSheetId="3">#REF!</definedName>
    <definedName name="w.05b">#REF!</definedName>
    <definedName name="W.2a" localSheetId="3">#REF!</definedName>
    <definedName name="W.2a">#REF!</definedName>
    <definedName name="W.3" localSheetId="3">#REF!</definedName>
    <definedName name="W.3">#REF!</definedName>
    <definedName name="W.O5B" localSheetId="3">#REF!</definedName>
    <definedName name="W.O5B">#REF!</definedName>
    <definedName name="walles">'[107]Daf-Harga'!$H$50</definedName>
    <definedName name="WallStud64mm">'[127]Harga Upah &amp; Bahan'!$E$76</definedName>
    <definedName name="WallTrackBottom">'[127]Harga Upah &amp; Bahan'!$E$78</definedName>
    <definedName name="WallTrackMead64mm">'[127]Harga Upah &amp; Bahan'!$E$77</definedName>
    <definedName name="WARTO" localSheetId="3" hidden="1">{#N/A,#N/A,FALSE,"REK";#N/A,#N/A,FALSE,"rab"}</definedName>
    <definedName name="WARTO" hidden="1">{#N/A,#N/A,FALSE,"REK";#N/A,#N/A,FALSE,"rab"}</definedName>
    <definedName name="WASH.OUT" localSheetId="3">#REF!</definedName>
    <definedName name="WASH.OUT">#REF!</definedName>
    <definedName name="WASH.OUT100" localSheetId="3">#REF!</definedName>
    <definedName name="WASH.OUT100">#REF!</definedName>
    <definedName name="wat_pump">'[107]Daf-Harga'!$H$46</definedName>
    <definedName name="water" localSheetId="3">#REF!</definedName>
    <definedName name="water">#REF!</definedName>
    <definedName name="water_meter">'[96]BOQ_Water Meter Induk'!$J$56</definedName>
    <definedName name="Waterpass" localSheetId="3">'[98]harga lama'!#REF!</definedName>
    <definedName name="Waterpass">'[98]harga lama'!#REF!</definedName>
    <definedName name="WATERPUMP" localSheetId="3">[4]Peralatan!#REF!</definedName>
    <definedName name="WATERPUMP">[4]Peralatan!#REF!</definedName>
    <definedName name="Waters" localSheetId="3">'[68]Daf HrG'!#REF!</definedName>
    <definedName name="Waters">'[68]Daf HrG'!#REF!</definedName>
    <definedName name="WATERTANKER" localSheetId="3">[4]Peralatan!#REF!</definedName>
    <definedName name="WATERTANKER">[4]Peralatan!#REF!</definedName>
    <definedName name="watertanktruck" localSheetId="3">[108]ANALISAUPAHBAHAN!#REF!</definedName>
    <definedName name="watertanktruck">[108]ANALISAUPAHBAHAN!#REF!</definedName>
    <definedName name="watkr">[73]DHSD!$G$47</definedName>
    <definedName name="watt">[129]data!$F$62:$Q$94</definedName>
    <definedName name="we" localSheetId="8" hidden="1">{#N/A,#N/A,FALSE,"REK";#N/A,#N/A,FALSE,"rab"}</definedName>
    <definedName name="we" localSheetId="3" hidden="1">{#N/A,#N/A,FALSE,"REK";#N/A,#N/A,FALSE,"rab"}</definedName>
    <definedName name="we" hidden="1">{#N/A,#N/A,FALSE,"REK";#N/A,#N/A,FALSE,"rab"}</definedName>
    <definedName name="wedus" localSheetId="8" hidden="1">#REF!</definedName>
    <definedName name="wedus" localSheetId="3" hidden="1">#REF!</definedName>
    <definedName name="wedus" hidden="1">#REF!</definedName>
    <definedName name="wefger" localSheetId="8" hidden="1">{"'Sheet1'!$A$1"}</definedName>
    <definedName name="wefger" localSheetId="3" hidden="1">{"'Sheet1'!$A$1"}</definedName>
    <definedName name="wefger" hidden="1">{"'Sheet1'!$A$1"}</definedName>
    <definedName name="wegtgty" localSheetId="8" hidden="1">{#N/A,#N/A,FALSE,"REK";#N/A,#N/A,FALSE,"rab"}</definedName>
    <definedName name="wegtgty" localSheetId="3" hidden="1">{#N/A,#N/A,FALSE,"REK";#N/A,#N/A,FALSE,"rab"}</definedName>
    <definedName name="wegtgty" hidden="1">{#N/A,#N/A,FALSE,"REK";#N/A,#N/A,FALSE,"rab"}</definedName>
    <definedName name="wel" localSheetId="3">'[133]DU&amp;B'!#REF!</definedName>
    <definedName name="wel">'[133]DU&amp;B'!#REF!</definedName>
    <definedName name="wel_loder_1.7">'[107]Daf-Harga'!$H$51</definedName>
    <definedName name="WELDINGSET" localSheetId="3">[152]Alat!#REF!</definedName>
    <definedName name="WELDINGSET">[152]Alat!#REF!</definedName>
    <definedName name="WERD" localSheetId="3" hidden="1">#REF!</definedName>
    <definedName name="WERD" hidden="1">#REF!</definedName>
    <definedName name="werg" localSheetId="8" hidden="1">{#N/A,#N/A,FALSE,"REK";#N/A,#N/A,FALSE,"rab"}</definedName>
    <definedName name="werg" localSheetId="3" hidden="1">{#N/A,#N/A,FALSE,"REK";#N/A,#N/A,FALSE,"rab"}</definedName>
    <definedName name="werg" hidden="1">{#N/A,#N/A,FALSE,"REK";#N/A,#N/A,FALSE,"rab"}</definedName>
    <definedName name="werge4t" hidden="1">[97]Div2!$G$12:$G$20</definedName>
    <definedName name="WERQWREQW" localSheetId="8" hidden="1">{#N/A,#N/A,TRUE,"Front";#N/A,#N/A,TRUE,"Simple Letter";#N/A,#N/A,TRUE,"Inside";#N/A,#N/A,TRUE,"Contents";#N/A,#N/A,TRUE,"Basis";#N/A,#N/A,TRUE,"Inclusions";#N/A,#N/A,TRUE,"Exclusions";#N/A,#N/A,TRUE,"Areas";#N/A,#N/A,TRUE,"Summary";#N/A,#N/A,TRUE,"Detail"}</definedName>
    <definedName name="WERQWREQW" localSheetId="3" hidden="1">{#N/A,#N/A,TRUE,"Front";#N/A,#N/A,TRUE,"Simple Letter";#N/A,#N/A,TRUE,"Inside";#N/A,#N/A,TRUE,"Contents";#N/A,#N/A,TRUE,"Basis";#N/A,#N/A,TRUE,"Inclusions";#N/A,#N/A,TRUE,"Exclusions";#N/A,#N/A,TRUE,"Areas";#N/A,#N/A,TRUE,"Summary";#N/A,#N/A,TRUE,"Detail"}</definedName>
    <definedName name="WERQWREQW" hidden="1">{#N/A,#N/A,TRUE,"Front";#N/A,#N/A,TRUE,"Simple Letter";#N/A,#N/A,TRUE,"Inside";#N/A,#N/A,TRUE,"Contents";#N/A,#N/A,TRUE,"Basis";#N/A,#N/A,TRUE,"Inclusions";#N/A,#N/A,TRUE,"Exclusions";#N/A,#N/A,TRUE,"Areas";#N/A,#N/A,TRUE,"Summary";#N/A,#N/A,TRUE,"Detail"}</definedName>
    <definedName name="wet" localSheetId="8" hidden="1">{#N/A,#N/A,FALSE,"REK";#N/A,#N/A,FALSE,"Bq-ARS"}</definedName>
    <definedName name="wet" localSheetId="3" hidden="1">{#N/A,#N/A,FALSE,"REK";#N/A,#N/A,FALSE,"Bq-ARS"}</definedName>
    <definedName name="wet" hidden="1">{#N/A,#N/A,FALSE,"REK";#N/A,#N/A,FALSE,"Bq-ARS"}</definedName>
    <definedName name="wetwerg" localSheetId="8" hidden="1">{#N/A,#N/A,FALSE,"REK";#N/A,#N/A,FALSE,"rab"}</definedName>
    <definedName name="wetwerg" localSheetId="3" hidden="1">{#N/A,#N/A,FALSE,"REK";#N/A,#N/A,FALSE,"rab"}</definedName>
    <definedName name="wetwerg" hidden="1">{#N/A,#N/A,FALSE,"REK";#N/A,#N/A,FALSE,"rab"}</definedName>
    <definedName name="weygt" localSheetId="8" hidden="1">{#N/A,#N/A,FALSE,"REK";#N/A,#N/A,FALSE,"Bq-ARS"}</definedName>
    <definedName name="weygt" localSheetId="3" hidden="1">{#N/A,#N/A,FALSE,"REK";#N/A,#N/A,FALSE,"Bq-ARS"}</definedName>
    <definedName name="weygt" hidden="1">{#N/A,#N/A,FALSE,"REK";#N/A,#N/A,FALSE,"Bq-ARS"}</definedName>
    <definedName name="Wheel">'[75]Analisa AB'!$H$111</definedName>
    <definedName name="Wheel1">'[75]Analisa AB'!$H$112</definedName>
    <definedName name="Wheel2">'[75]Analisa AB'!$H$113</definedName>
    <definedName name="WHEELLOADER" localSheetId="3">[4]Peralatan!#REF!</definedName>
    <definedName name="WHEELLOADER">[4]Peralatan!#REF!</definedName>
    <definedName name="Whell">'[75]Analisa AB'!$H$111</definedName>
    <definedName name="wil">[102]DATA!$E$4</definedName>
    <definedName name="win" localSheetId="3">#REF!</definedName>
    <definedName name="win">#REF!</definedName>
    <definedName name="Window">'[176]D &amp; W sizes'!$G$3:$I$19</definedName>
    <definedName name="wire" localSheetId="3">[7]DH!#REF!</definedName>
    <definedName name="wire">[7]DH!#REF!</definedName>
    <definedName name="wire9" localSheetId="3">[7]DH!#REF!</definedName>
    <definedName name="wire9">[7]DH!#REF!</definedName>
    <definedName name="wiremash" localSheetId="3">[7]Ans!#REF!</definedName>
    <definedName name="wiremash">[7]Ans!#REF!</definedName>
    <definedName name="wiremash9" localSheetId="3">[7]Ans!#REF!</definedName>
    <definedName name="wiremash9">[7]Ans!#REF!</definedName>
    <definedName name="WIWID5" hidden="1">'[318]struktur tdk dipakai'!#REF!</definedName>
    <definedName name="wl" localSheetId="3">#REF!</definedName>
    <definedName name="wl">#REF!</definedName>
    <definedName name="wloader" localSheetId="3">#REF!</definedName>
    <definedName name="wloader">#REF!</definedName>
    <definedName name="wood">'[28]s-curve BP05 (7)'!$I$70</definedName>
    <definedName name="WOYLA1" localSheetId="3">#REF!</definedName>
    <definedName name="WOYLA1">#REF!</definedName>
    <definedName name="WOYLA2" localSheetId="3">#REF!</definedName>
    <definedName name="WOYLA2">#REF!</definedName>
    <definedName name="wp" localSheetId="3">#REF!</definedName>
    <definedName name="wp">#REF!</definedName>
    <definedName name="wpump" localSheetId="3">#REF!</definedName>
    <definedName name="wpump">#REF!</definedName>
    <definedName name="WQEYGT" localSheetId="8" hidden="1">{#N/A,#N/A,FALSE,"REK";#N/A,#N/A,FALSE,"rab"}</definedName>
    <definedName name="WQEYGT" localSheetId="3" hidden="1">{#N/A,#N/A,FALSE,"REK";#N/A,#N/A,FALSE,"rab"}</definedName>
    <definedName name="WQEYGT" hidden="1">{#N/A,#N/A,FALSE,"REK";#N/A,#N/A,FALSE,"rab"}</definedName>
    <definedName name="wqeygtQWET" localSheetId="8" hidden="1">{#N/A,#N/A,FALSE,"REK";#N/A,#N/A,FALSE,"rab"}</definedName>
    <definedName name="wqeygtQWET" localSheetId="3" hidden="1">{#N/A,#N/A,FALSE,"REK";#N/A,#N/A,FALSE,"rab"}</definedName>
    <definedName name="wqeygtQWET" hidden="1">{#N/A,#N/A,FALSE,"REK";#N/A,#N/A,FALSE,"rab"}</definedName>
    <definedName name="wr" localSheetId="3">'[133]DU&amp;B'!#REF!</definedName>
    <definedName name="wr">'[133]DU&amp;B'!#REF!</definedName>
    <definedName name="wrg" localSheetId="8" hidden="1">{#N/A,#N/A,FALSE,"REK";#N/A,#N/A,FALSE,"rab"}</definedName>
    <definedName name="wrg" localSheetId="3" hidden="1">{#N/A,#N/A,FALSE,"REK";#N/A,#N/A,FALSE,"rab"}</definedName>
    <definedName name="wrg" hidden="1">{#N/A,#N/A,FALSE,"REK";#N/A,#N/A,FALSE,"rab"}</definedName>
    <definedName name="wrn" localSheetId="3" hidden="1">{#N/A,#N/A,FALSE,"Chi tiÆt"}</definedName>
    <definedName name="wrn" hidden="1">{#N/A,#N/A,FALSE,"Chi tiÆt"}</definedName>
    <definedName name="wrn.AAA." localSheetId="8" hidden="1">{#N/A,#N/A,FALSE,"REK";#N/A,#N/A,FALSE,"Bq-ARS"}</definedName>
    <definedName name="wrn.AAA." localSheetId="3" hidden="1">{#N/A,#N/A,FALSE,"REK";#N/A,#N/A,FALSE,"Bq-ARS"}</definedName>
    <definedName name="wrn.AAA." hidden="1">{#N/A,#N/A,FALSE,"REK";#N/A,#N/A,FALSE,"Bq-ARS"}</definedName>
    <definedName name="wrn.AAA.1" localSheetId="3" hidden="1">{#N/A,#N/A,FALSE,"REK";#N/A,#N/A,FALSE,"Bq-ARS"}</definedName>
    <definedName name="wrn.AAA.1" hidden="1">{#N/A,#N/A,FALSE,"REK";#N/A,#N/A,FALSE,"Bq-ARS"}</definedName>
    <definedName name="wrn.AAA.2" localSheetId="3" hidden="1">{#N/A,#N/A,FALSE,"REK";#N/A,#N/A,FALSE,"Bq-ARS"}</definedName>
    <definedName name="wrn.AAA.2" hidden="1">{#N/A,#N/A,FALSE,"REK";#N/A,#N/A,FALSE,"Bq-ARS"}</definedName>
    <definedName name="wrn.BIAYA._.UMUM._.LAP." localSheetId="3" hidden="1">{#N/A,#N/A,FALSE,"rekap (C)";#N/A,#N/A,FALSE,"C.100";#N/A,#N/A,FALSE,"C.200";#N/A,#N/A,FALSE,"C.300";#N/A,#N/A,FALSE,"C.400";#N/A,#N/A,FALSE,"C.500";#N/A,#N/A,FALSE,"C.600";#N/A,#N/A,FALSE,"C.700";#N/A,#N/A,FALSE,"C.800";#N/A,#N/A,FALSE,"C.900"}</definedName>
    <definedName name="wrn.BIAYA._.UMUM._.LAP." hidden="1">{#N/A,#N/A,FALSE,"rekap (C)";#N/A,#N/A,FALSE,"C.100";#N/A,#N/A,FALSE,"C.200";#N/A,#N/A,FALSE,"C.300";#N/A,#N/A,FALSE,"C.400";#N/A,#N/A,FALSE,"C.500";#N/A,#N/A,FALSE,"C.600";#N/A,#N/A,FALSE,"C.700";#N/A,#N/A,FALSE,"C.800";#N/A,#N/A,FALSE,"C.900"}</definedName>
    <definedName name="wrn.chi._.tiÆt." localSheetId="8" hidden="1">{#N/A,#N/A,FALSE,"Chi tiÆt"}</definedName>
    <definedName name="wrn.chi._.tiÆt." localSheetId="3" hidden="1">{#N/A,#N/A,FALSE,"Chi tiÆt"}</definedName>
    <definedName name="wrn.chi._.tiÆt." hidden="1">{#N/A,#N/A,FALSE,"Chi tiÆt"}</definedName>
    <definedName name="wrn.Full._.Report." localSheetId="8" hidden="1">{#N/A,#N/A,TRUE,"Front";#N/A,#N/A,TRUE,"Simple Letter";#N/A,#N/A,TRUE,"Inside";#N/A,#N/A,TRUE,"Contents";#N/A,#N/A,TRUE,"Basis";#N/A,#N/A,TRUE,"Inclusions";#N/A,#N/A,TRUE,"Exclusions";#N/A,#N/A,TRUE,"Areas";#N/A,#N/A,TRUE,"Summary";#N/A,#N/A,TRUE,"Detail"}</definedName>
    <definedName name="wrn.Full._.Report." localSheetId="3" hidden="1">{#N/A,#N/A,TRUE,"Front";#N/A,#N/A,TRUE,"Simple Letter";#N/A,#N/A,TRUE,"Inside";#N/A,#N/A,TRUE,"Contents";#N/A,#N/A,TRUE,"Basis";#N/A,#N/A,TRUE,"Inclusions";#N/A,#N/A,TRUE,"Exclusions";#N/A,#N/A,TRUE,"Areas";#N/A,#N/A,TRUE,"Summary";#N/A,#N/A,TRUE,"Detail"}</definedName>
    <definedName name="wrn.Full._.Report." hidden="1">{#N/A,#N/A,TRUE,"Front";#N/A,#N/A,TRUE,"Simple Letter";#N/A,#N/A,TRUE,"Inside";#N/A,#N/A,TRUE,"Contents";#N/A,#N/A,TRUE,"Basis";#N/A,#N/A,TRUE,"Inclusions";#N/A,#N/A,TRUE,"Exclusions";#N/A,#N/A,TRUE,"Areas";#N/A,#N/A,TRUE,"Summary";#N/A,#N/A,TRUE,"Detail"}</definedName>
    <definedName name="wrn.rtpl." localSheetId="8" hidden="1">{#N/A,#N/A,FALSE,"REK-S-TPL";#N/A,#N/A,FALSE,"REK-TPML";#N/A,#N/A,FALSE,"RAB-TEMPEL"}</definedName>
    <definedName name="wrn.rtpl." localSheetId="3" hidden="1">{#N/A,#N/A,FALSE,"REK-S-TPL";#N/A,#N/A,FALSE,"REK-TPML";#N/A,#N/A,FALSE,"RAB-TEMPEL"}</definedName>
    <definedName name="wrn.rtpl." hidden="1">{#N/A,#N/A,FALSE,"REK-S-TPL";#N/A,#N/A,FALSE,"REK-TPML";#N/A,#N/A,FALSE,"RAB-TEMPEL"}</definedName>
    <definedName name="wrn.rtpl.1" localSheetId="3" hidden="1">{#N/A,#N/A,FALSE,"REK-S-TPL";#N/A,#N/A,FALSE,"REK-TPML";#N/A,#N/A,FALSE,"RAB-TEMPEL"}</definedName>
    <definedName name="wrn.rtpl.1" hidden="1">{#N/A,#N/A,FALSE,"REK-S-TPL";#N/A,#N/A,FALSE,"REK-TPML";#N/A,#N/A,FALSE,"RAB-TEMPEL"}</definedName>
    <definedName name="wrn.rtpl.2" localSheetId="3" hidden="1">{#N/A,#N/A,FALSE,"REK-S-TPL";#N/A,#N/A,FALSE,"REK-TPML";#N/A,#N/A,FALSE,"RAB-TEMPEL"}</definedName>
    <definedName name="wrn.rtpl.2" hidden="1">{#N/A,#N/A,FALSE,"REK-S-TPL";#N/A,#N/A,FALSE,"REK-TPML";#N/A,#N/A,FALSE,"RAB-TEMPEL"}</definedName>
    <definedName name="wrn.rtpl.3" localSheetId="3" hidden="1">{#N/A,#N/A,FALSE,"REK-S-TPL";#N/A,#N/A,FALSE,"REK-TPML";#N/A,#N/A,FALSE,"RAB-TEMPEL"}</definedName>
    <definedName name="wrn.rtpl.3" hidden="1">{#N/A,#N/A,FALSE,"REK-S-TPL";#N/A,#N/A,FALSE,"REK-TPML";#N/A,#N/A,FALSE,"RAB-TEMPEL"}</definedName>
    <definedName name="wrn.ry." localSheetId="8" hidden="1">{#N/A,#N/A,FALSE,"REK";#N/A,#N/A,FALSE,"rab"}</definedName>
    <definedName name="wrn.ry." localSheetId="3" hidden="1">{#N/A,#N/A,FALSE,"REK";#N/A,#N/A,FALSE,"rab"}</definedName>
    <definedName name="wrn.ry." hidden="1">{#N/A,#N/A,FALSE,"REK";#N/A,#N/A,FALSE,"rab"}</definedName>
    <definedName name="wrn.ry.1" localSheetId="3" hidden="1">{#N/A,#N/A,FALSE,"REK";#N/A,#N/A,FALSE,"rab"}</definedName>
    <definedName name="wrn.ry.1" hidden="1">{#N/A,#N/A,FALSE,"REK";#N/A,#N/A,FALSE,"rab"}</definedName>
    <definedName name="wrn.ry.3" localSheetId="3" hidden="1">{#N/A,#N/A,FALSE,"REK";#N/A,#N/A,FALSE,"rab"}</definedName>
    <definedName name="wrn.ry.3" hidden="1">{#N/A,#N/A,FALSE,"REK";#N/A,#N/A,FALSE,"rab"}</definedName>
    <definedName name="wrn.semuanya." localSheetId="3" hidden="1">{#N/A,#N/A,FALSE,"REKAP";#N/A,#N/A,FALSE,"ITEM"}</definedName>
    <definedName name="wrn.semuanya." hidden="1">{#N/A,#N/A,FALSE,"REKAP";#N/A,#N/A,FALSE,"ITEM"}</definedName>
    <definedName name="wsf">[94]BoQ!$A$41:$H$59</definedName>
    <definedName name="WT">'[144]SAT-DAS'!$I$76</definedName>
    <definedName name="wtank" localSheetId="3">#REF!</definedName>
    <definedName name="wtank">#REF!</definedName>
    <definedName name="WTT" localSheetId="3">#REF!</definedName>
    <definedName name="WTT">#REF!</definedName>
    <definedName name="WW" localSheetId="8" hidden="1">{"'Sheet1'!$A$1"}</definedName>
    <definedName name="WW" localSheetId="3" hidden="1">{"'Sheet1'!$A$1"}</definedName>
    <definedName name="WW" hidden="1">{"'Sheet1'!$A$1"}</definedName>
    <definedName name="wwww" localSheetId="3">#REF!</definedName>
    <definedName name="wwww">#REF!</definedName>
    <definedName name="wwwwww">[94]BoQ!$A$235:$H$260</definedName>
    <definedName name="X010_" localSheetId="3">#REF!</definedName>
    <definedName name="X010_">#REF!</definedName>
    <definedName name="XCCT">0.5</definedName>
    <definedName name="XDDS" localSheetId="3">#REF!</definedName>
    <definedName name="XDDS">#REF!</definedName>
    <definedName name="XDLD" localSheetId="3">#REF!</definedName>
    <definedName name="XDLD">#REF!</definedName>
    <definedName name="XDLS" localSheetId="3">#REF!</definedName>
    <definedName name="XDLS">#REF!</definedName>
    <definedName name="XDLT" localSheetId="3">#REF!</definedName>
    <definedName name="XDLT">#REF!</definedName>
    <definedName name="XDSD" localSheetId="3">#REF!</definedName>
    <definedName name="XDSD">#REF!</definedName>
    <definedName name="XDSS" localSheetId="3">#REF!</definedName>
    <definedName name="XDSS">#REF!</definedName>
    <definedName name="xfconc3p">'[77]CHITIET VL-NC'!$G$94</definedName>
    <definedName name="xfcovl3p">'[77]CHITIET VL-NC'!$G$90</definedName>
    <definedName name="xiggnc">'[77]CHITIET VL-NC'!$G$57</definedName>
    <definedName name="xiggvl">'[77]CHITIET VL-NC'!$G$53</definedName>
    <definedName name="xin190nc3p">'[77]CHITIET VL-NC'!$G$76</definedName>
    <definedName name="xin190vl3p">'[77]CHITIET VL-NC'!$G$72</definedName>
    <definedName name="xindnc3p">'[77]CHITIET VL-NC'!$G$85</definedName>
    <definedName name="xindvl3p">'[77]CHITIET VL-NC'!$G$80</definedName>
    <definedName name="xittnc">'[77]CHITIET VL-NC'!$G$48</definedName>
    <definedName name="xittvl">'[77]CHITIET VL-NC'!$G$44</definedName>
    <definedName name="XIV">'[319]MINGGU 14'!$A$13:$AF$61</definedName>
    <definedName name="xk020a">'[87]ANL. Harga'!$K$7079</definedName>
    <definedName name="XK224a">'[87]ANL. Harga'!$K$1285</definedName>
    <definedName name="XK514.a">'[87]ANL. Harga'!$K$565</definedName>
    <definedName name="xk514a">'[87]ANL. Harga'!$J$679</definedName>
    <definedName name="xm">[167]gvl!$N$16</definedName>
    <definedName name="XNDD" localSheetId="3">#REF!</definedName>
    <definedName name="XNDD">#REF!</definedName>
    <definedName name="XNDE" localSheetId="3">#REF!</definedName>
    <definedName name="XNDE">#REF!</definedName>
    <definedName name="XNDN" localSheetId="3">#REF!</definedName>
    <definedName name="XNDN">#REF!</definedName>
    <definedName name="XNDS" localSheetId="3">#REF!</definedName>
    <definedName name="XNDS">#REF!</definedName>
    <definedName name="XNDSE" localSheetId="3">#REF!</definedName>
    <definedName name="XNDSE">#REF!</definedName>
    <definedName name="XNDT" localSheetId="3">#REF!</definedName>
    <definedName name="XNDT">#REF!</definedName>
    <definedName name="XNEN" localSheetId="3">#REF!</definedName>
    <definedName name="XNEN">#REF!</definedName>
    <definedName name="XNLD" localSheetId="3">#REF!</definedName>
    <definedName name="XNLD">#REF!</definedName>
    <definedName name="XNLN" localSheetId="3">#REF!</definedName>
    <definedName name="XNLN">#REF!</definedName>
    <definedName name="XNLT" localSheetId="3">#REF!</definedName>
    <definedName name="XNLT">#REF!</definedName>
    <definedName name="XNNS" localSheetId="3">#REF!</definedName>
    <definedName name="XNNS">#REF!</definedName>
    <definedName name="XNSN" localSheetId="3">#REF!</definedName>
    <definedName name="XNSN">#REF!</definedName>
    <definedName name="XNTS" localSheetId="3">#REF!</definedName>
    <definedName name="XNTS">#REF!</definedName>
    <definedName name="XRefCopyRangeCount" hidden="1">1</definedName>
    <definedName name="XSDD" localSheetId="3">#REF!</definedName>
    <definedName name="XSDD">#REF!</definedName>
    <definedName name="XSLD" localSheetId="3">#REF!</definedName>
    <definedName name="XSLD">#REF!</definedName>
    <definedName name="XSLEM" localSheetId="3">#REF!</definedName>
    <definedName name="XSLEM">#REF!</definedName>
    <definedName name="XSLEN" localSheetId="3">#REF!</definedName>
    <definedName name="XSLEN">#REF!</definedName>
    <definedName name="XSLL" localSheetId="3">#REF!</definedName>
    <definedName name="XSLL">#REF!</definedName>
    <definedName name="XSLTI" localSheetId="3">#REF!</definedName>
    <definedName name="XSLTI">#REF!</definedName>
    <definedName name="XSLTU" localSheetId="3">#REF!</definedName>
    <definedName name="XSLTU">#REF!</definedName>
    <definedName name="XSSD" localSheetId="3">#REF!</definedName>
    <definedName name="XSSD">#REF!</definedName>
    <definedName name="XSSS" localSheetId="3">#REF!</definedName>
    <definedName name="XSSS">#REF!</definedName>
    <definedName name="XSXXXXXXXXXXXX" hidden="1">[24]TJ1Q47!$G$7:$G$31</definedName>
    <definedName name="XTES" localSheetId="3">#REF!</definedName>
    <definedName name="XTES">#REF!</definedName>
    <definedName name="XTNS" localSheetId="3">#REF!</definedName>
    <definedName name="XTNS">#REF!</definedName>
    <definedName name="XXXXXXXXXXX" hidden="1">[24]TJ1Q47!$N$7:$N$31</definedName>
    <definedName name="Y" localSheetId="3">#REF!</definedName>
    <definedName name="Y">#REF!</definedName>
    <definedName name="yayuk" localSheetId="3" hidden="1">#REF!</definedName>
    <definedName name="yayuk" hidden="1">#REF!</definedName>
    <definedName name="YEN" localSheetId="3">#REF!</definedName>
    <definedName name="YEN">#REF!</definedName>
    <definedName name="yhh">'[182]SAT-DAS'!$J$19</definedName>
    <definedName name="yield" localSheetId="3">#REF!</definedName>
    <definedName name="yield">#REF!</definedName>
    <definedName name="ykk" localSheetId="8" hidden="1">{"'Sheet1'!$A$1"}</definedName>
    <definedName name="ykk" localSheetId="3" hidden="1">{"'Sheet1'!$A$1"}</definedName>
    <definedName name="ykk" hidden="1">{"'Sheet1'!$A$1"}</definedName>
    <definedName name="yky" localSheetId="8" hidden="1">{"'Sheet1'!$A$1"}</definedName>
    <definedName name="yky" localSheetId="3" hidden="1">{"'Sheet1'!$A$1"}</definedName>
    <definedName name="yky" hidden="1">{"'Sheet1'!$A$1"}</definedName>
    <definedName name="yoh">[320]Ch!$A$3</definedName>
    <definedName name="yu5u" localSheetId="8" hidden="1">{"'Sheet1'!$A$1"}</definedName>
    <definedName name="yu5u" localSheetId="3" hidden="1">{"'Sheet1'!$A$1"}</definedName>
    <definedName name="yu5u" hidden="1">{"'Sheet1'!$A$1"}</definedName>
    <definedName name="yuy">'[173]SAT-DAS'!$J$65</definedName>
    <definedName name="YY" localSheetId="8" hidden="1">{"'Sheet1'!$A$1"}</definedName>
    <definedName name="YY" localSheetId="3" hidden="1">{"'Sheet1'!$A$1"}</definedName>
    <definedName name="YY" hidden="1">{"'Sheet1'!$A$1"}</definedName>
    <definedName name="yyyyyyyyy">[94]BoQ!$A$231:$H$234</definedName>
    <definedName name="Z" localSheetId="3">[1]A!#REF!</definedName>
    <definedName name="Z">[1]A!#REF!</definedName>
    <definedName name="Z_423C5E37_8739_4120_93A0_C4EF6C600D63_.wvu.PrintArea" localSheetId="3" hidden="1">#REF!</definedName>
    <definedName name="Z_423C5E37_8739_4120_93A0_C4EF6C600D63_.wvu.PrintArea" hidden="1">#REF!</definedName>
    <definedName name="Z_4900D912_D400_4A61_8DD9_12CD5711EDE2_.wvu.FilterData" localSheetId="3" hidden="1">'[321]HRG BAHAN &amp; UPAH okk'!#REF!</definedName>
    <definedName name="Z_4900D912_D400_4A61_8DD9_12CD5711EDE2_.wvu.FilterData" hidden="1">'[321]HRG BAHAN &amp; UPAH okk'!#REF!</definedName>
    <definedName name="Z_5107985B_0AF1_481E_8B01_41E5AE471770_.wvu.FilterData" hidden="1">'[321]HRG BAHAN &amp; UPAH okk'!#REF!</definedName>
    <definedName name="Z_60C09D59_E1B8_4DE0_84A5_C4D52EC877AC_.wvu.Rows" hidden="1">'[321]Analis Kusen okk'!$A$17:$IV$20,'[321]Analis Kusen okk'!$A$25:$IV$26,'[321]Analis Kusen okk'!$A$28:$IV$30,'[321]Analis Kusen okk'!$A$33:$IV$42,'[321]Analis Kusen okk'!$A$44:$IV$44,'[321]Analis Kusen okk'!$A$47:$IV$50,'[321]Analis Kusen okk'!$A$52:$IV$60,'[321]Analis Kusen okk'!$A$65:$IV$67,'[321]Analis Kusen okk'!$A$143:$IV$878</definedName>
    <definedName name="Z_905CC869_795C_4E5E_B879_52BB42470404_.wvu.FilterData" localSheetId="3" hidden="1">'[321]HRG BAHAN &amp; UPAH okk'!#REF!</definedName>
    <definedName name="Z_905CC869_795C_4E5E_B879_52BB42470404_.wvu.FilterData" hidden="1">'[321]HRG BAHAN &amp; UPAH okk'!#REF!</definedName>
    <definedName name="Z_951381D6_C6D1_4C6C_A572_59CAF1F656FA_.wvu.Rows" localSheetId="3" hidden="1">#REF!</definedName>
    <definedName name="Z_951381D6_C6D1_4C6C_A572_59CAF1F656FA_.wvu.Rows" hidden="1">#REF!</definedName>
    <definedName name="Z_AEFAA9BC_77A3_4DB7_9FE7_A7F47A5E0AF8_.wvu.Rows" hidden="1">'[322]IN OUT'!$A$94:$IV$65536,'[322]IN OUT'!$A$5:$IV$93</definedName>
    <definedName name="Z_C5F07B99_5B9B_4D7E_8E51_7715CFFC23CA_.wvu.Rows" hidden="1">[318]Estimate!$A$32:$IV$42,[318]Estimate!$A$56:$IV$63,[318]Estimate!$A$69:$IV$72,[318]Estimate!$A$85:$IV$90,[318]Estimate!$A$103:$IV$108,[318]Estimate!$A$125:$IV$126,[318]Estimate!$A$142:$IV$147,[318]Estimate!$A$151:$IV$154,[318]Estimate!$A$158:$IV$191,[318]Estimate!$A$193:$IV$194,[318]Estimate!$A$198:$IV$225,[318]Estimate!$A$227:$IV$232,[318]Estimate!$A$253:$IV$254,[318]Estimate!$A$265:$IV$274,[318]Estimate!$A$287:$IV$316,[318]Estimate!$A$319:$IV$354</definedName>
    <definedName name="Z_C68F7E66_DBEE_4C62_8CE7_6B99B31303FC_.wvu.Rows" hidden="1">'[323]AnalisaSIPIL RIIL'!$A$208:$IV$214,'[323]AnalisaSIPIL RIIL'!$A$224:$IV$231,'[323]AnalisaSIPIL RIIL'!$A$468:$IV$482</definedName>
    <definedName name="zinc">[292]BAHAN!$N$27</definedName>
    <definedName name="Zincrinch" localSheetId="3">'[98]harga lama'!#REF!</definedName>
    <definedName name="Zincrinch">'[98]harga lama'!#REF!</definedName>
    <definedName name="zxf" localSheetId="8" hidden="1">{"'Sheet1'!$A$1"}</definedName>
    <definedName name="zxf" localSheetId="3" hidden="1">{"'Sheet1'!$A$1"}</definedName>
    <definedName name="zxf" hidden="1">{"'Sheet1'!$A$1"}</definedName>
    <definedName name="zzzzzzzz">[94]BoQ!$A$261:$H$354</definedName>
    <definedName name="ｽﾞｰﾑ2">[324]概総括1!$A$1:$O$29</definedName>
    <definedName name="労務費">[325]NET表!$K$68:$L$72</definedName>
    <definedName name="外貨レート">[325]NET表!$D$68:$H$72</definedName>
    <definedName name="工期計算式">[324]概総括1!$A$1:$O$29</definedName>
    <definedName name="空調換気">[324]概総括1!$A$1:$O$29</definedName>
    <definedName name="給排水衛生">[324]概総括1!$A$1:$O$29</definedName>
    <definedName name="見積提出用掛率">[325]BQ表!$Q$1:$V$8</definedName>
    <definedName name="見積方式">[325]BQ表!$AA$1:$AB$5</definedName>
    <definedName name="輸入材各種税率">[325]NET表!$D$74:$H$77</definedName>
    <definedName name="通貨名称">[325]BQ表!$Y$1:$Y$6</definedName>
    <definedName name="電気">[324]概総括1!$A$1:$O$29</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J54" i="178" l="1"/>
  <c r="J49" i="178"/>
  <c r="J28" i="178"/>
  <c r="J40" i="178"/>
  <c r="J20" i="178"/>
  <c r="F14" i="178" l="1"/>
  <c r="J137" i="178"/>
  <c r="J211" i="178" l="1"/>
  <c r="I211" i="178"/>
  <c r="H211" i="178"/>
  <c r="G211" i="178"/>
  <c r="F211" i="178"/>
  <c r="C211" i="178"/>
  <c r="R34" i="178"/>
  <c r="F35" i="178"/>
  <c r="F34" i="178"/>
  <c r="C36" i="178"/>
  <c r="C35" i="178"/>
  <c r="C34" i="178"/>
  <c r="J89" i="184"/>
  <c r="M89" i="184" s="1"/>
  <c r="F36" i="178" s="1"/>
  <c r="J88" i="184"/>
  <c r="M88" i="184" s="1"/>
  <c r="J87" i="184"/>
  <c r="M87" i="184" s="1"/>
  <c r="G60" i="178"/>
  <c r="C60" i="178"/>
  <c r="N147" i="184"/>
  <c r="M147" i="184"/>
  <c r="F60" i="178" s="1"/>
  <c r="H60" i="178"/>
  <c r="I60" i="178"/>
  <c r="M144" i="184"/>
  <c r="C57" i="178"/>
  <c r="M117" i="184"/>
  <c r="M140" i="184"/>
  <c r="M136" i="184"/>
  <c r="M131" i="184"/>
  <c r="C56" i="178"/>
  <c r="G128" i="184"/>
  <c r="M127" i="184"/>
  <c r="M123" i="184"/>
  <c r="H218" i="178"/>
  <c r="H219" i="178" s="1"/>
  <c r="H220" i="178" s="1"/>
  <c r="H221" i="178" s="1"/>
  <c r="H222" i="178" s="1"/>
  <c r="H223" i="178" s="1"/>
  <c r="H216" i="178"/>
  <c r="H215" i="178"/>
  <c r="G215" i="178"/>
  <c r="G216" i="178" s="1"/>
  <c r="G214" i="178"/>
  <c r="G217" i="178" s="1"/>
  <c r="G218" i="178" s="1"/>
  <c r="J223" i="178"/>
  <c r="F222" i="178"/>
  <c r="J222" i="178" s="1"/>
  <c r="F221" i="178"/>
  <c r="J221" i="178" s="1"/>
  <c r="F220" i="178"/>
  <c r="J220" i="178" s="1"/>
  <c r="F219" i="178"/>
  <c r="J219" i="178" s="1"/>
  <c r="F218" i="178"/>
  <c r="J218" i="178" s="1"/>
  <c r="F217" i="178"/>
  <c r="J217" i="178" s="1"/>
  <c r="F216" i="178"/>
  <c r="F215" i="178"/>
  <c r="F214" i="178"/>
  <c r="J214" i="178" s="1"/>
  <c r="C223" i="178"/>
  <c r="C214" i="178"/>
  <c r="N277" i="184"/>
  <c r="C222" i="178"/>
  <c r="C221" i="178"/>
  <c r="C220" i="178"/>
  <c r="C219" i="178"/>
  <c r="C218" i="178"/>
  <c r="C217" i="178"/>
  <c r="C216" i="178"/>
  <c r="C215" i="178"/>
  <c r="C213" i="178"/>
  <c r="C209" i="178"/>
  <c r="C50" i="178"/>
  <c r="H53" i="178"/>
  <c r="N271" i="184"/>
  <c r="N272" i="184" s="1"/>
  <c r="N275" i="184"/>
  <c r="J60" i="178" l="1"/>
  <c r="G219" i="178"/>
  <c r="G221" i="178"/>
  <c r="G222" i="178" l="1"/>
  <c r="G220" i="178"/>
  <c r="G223" i="178" s="1"/>
  <c r="M170" i="184" l="1"/>
  <c r="M166" i="184"/>
  <c r="M165" i="184"/>
  <c r="M160" i="184"/>
  <c r="M159" i="184"/>
  <c r="N283" i="184"/>
  <c r="M185" i="184"/>
  <c r="F119" i="178" s="1"/>
  <c r="G119" i="178"/>
  <c r="C119" i="178"/>
  <c r="M182" i="184"/>
  <c r="F117" i="178"/>
  <c r="J117" i="178" s="1"/>
  <c r="C117" i="178"/>
  <c r="I411" i="181"/>
  <c r="T173" i="184"/>
  <c r="S175" i="184" s="1"/>
  <c r="T192" i="184"/>
  <c r="T191" i="184"/>
  <c r="V176" i="184"/>
  <c r="V178" i="184" s="1"/>
  <c r="M171" i="184" s="1"/>
  <c r="F86" i="178" s="1"/>
  <c r="H51" i="178"/>
  <c r="O280" i="184" l="1"/>
  <c r="P281" i="184" s="1"/>
  <c r="M257" i="184" s="1"/>
  <c r="U173" i="184"/>
  <c r="M173" i="184" s="1"/>
  <c r="F101" i="178" s="1"/>
  <c r="T193" i="184"/>
  <c r="N102" i="184"/>
  <c r="H39" i="178"/>
  <c r="G38" i="178"/>
  <c r="G39" i="178"/>
  <c r="F39" i="178"/>
  <c r="J39" i="178" s="1"/>
  <c r="C39" i="178"/>
  <c r="M91" i="184"/>
  <c r="F38" i="178" s="1"/>
  <c r="C91" i="184"/>
  <c r="C48" i="178"/>
  <c r="C47" i="178"/>
  <c r="C46" i="178"/>
  <c r="C45" i="178"/>
  <c r="C44" i="178"/>
  <c r="C42" i="178"/>
  <c r="N111" i="184"/>
  <c r="N110" i="184" s="1"/>
  <c r="T290" i="184"/>
  <c r="Q289" i="184"/>
  <c r="T289" i="184" s="1"/>
  <c r="P288" i="184"/>
  <c r="T286" i="184"/>
  <c r="C202" i="178"/>
  <c r="M256" i="184"/>
  <c r="F202" i="178" s="1"/>
  <c r="C205" i="178"/>
  <c r="C204" i="178"/>
  <c r="C203" i="178"/>
  <c r="C201" i="178"/>
  <c r="C200" i="178"/>
  <c r="C199" i="178"/>
  <c r="B22" i="187"/>
  <c r="G21" i="187"/>
  <c r="G22" i="187" s="1"/>
  <c r="G23" i="187" s="1"/>
  <c r="H210" i="178"/>
  <c r="I1328" i="181"/>
  <c r="C1328" i="181"/>
  <c r="B314" i="182"/>
  <c r="I1336" i="181"/>
  <c r="I1337" i="181" s="1"/>
  <c r="H1333" i="181"/>
  <c r="I1333" i="181" s="1"/>
  <c r="H1332" i="181"/>
  <c r="I1332" i="181" s="1"/>
  <c r="H1331" i="181"/>
  <c r="I1331" i="181" s="1"/>
  <c r="H1330" i="181"/>
  <c r="I1330" i="181" s="1"/>
  <c r="H1329" i="181"/>
  <c r="I1329" i="181" s="1"/>
  <c r="H1328" i="181"/>
  <c r="H1327" i="181"/>
  <c r="I1327" i="181" s="1"/>
  <c r="H1324" i="181"/>
  <c r="I1324" i="181" s="1"/>
  <c r="H1323" i="181"/>
  <c r="I1323" i="181" s="1"/>
  <c r="H1322" i="181"/>
  <c r="I1322" i="181" s="1"/>
  <c r="I1325" i="181" s="1"/>
  <c r="T288" i="184" l="1"/>
  <c r="T291" i="184" s="1"/>
  <c r="I1334" i="181"/>
  <c r="I1338" i="181"/>
  <c r="I1339" i="181" s="1"/>
  <c r="I1340" i="181" s="1"/>
  <c r="I210" i="178" s="1"/>
  <c r="F210" i="178" l="1"/>
  <c r="J210" i="178" s="1"/>
  <c r="C210" i="178"/>
  <c r="C208" i="178"/>
  <c r="B23" i="187" s="1"/>
  <c r="J196" i="178"/>
  <c r="J195" i="178"/>
  <c r="J194" i="178"/>
  <c r="F193" i="178"/>
  <c r="J193" i="178" s="1"/>
  <c r="C196" i="178"/>
  <c r="C195" i="178"/>
  <c r="C194" i="178"/>
  <c r="C193" i="178"/>
  <c r="C192" i="178"/>
  <c r="I190" i="178"/>
  <c r="H189" i="178"/>
  <c r="H190" i="178" s="1"/>
  <c r="H193" i="178" s="1"/>
  <c r="H194" i="178" s="1"/>
  <c r="H195" i="178" s="1"/>
  <c r="H196" i="178" s="1"/>
  <c r="G189" i="178"/>
  <c r="G190" i="178" s="1"/>
  <c r="G193" i="178" s="1"/>
  <c r="G194" i="178" s="1"/>
  <c r="G195" i="178" s="1"/>
  <c r="F190" i="178"/>
  <c r="F189" i="178"/>
  <c r="J189" i="178" s="1"/>
  <c r="F188" i="178"/>
  <c r="C190" i="178"/>
  <c r="C189" i="178"/>
  <c r="C188" i="178"/>
  <c r="C187" i="178"/>
  <c r="F184" i="178"/>
  <c r="J184" i="178" s="1"/>
  <c r="C184" i="178"/>
  <c r="C183" i="178"/>
  <c r="C182" i="178"/>
  <c r="C180" i="178"/>
  <c r="C179" i="178"/>
  <c r="C178" i="178"/>
  <c r="C177" i="178"/>
  <c r="C175" i="178"/>
  <c r="C174" i="178"/>
  <c r="C173" i="178"/>
  <c r="H171" i="178"/>
  <c r="H167" i="178"/>
  <c r="F171" i="178"/>
  <c r="F170" i="178"/>
  <c r="G167" i="178"/>
  <c r="G171" i="178" s="1"/>
  <c r="G174" i="178" s="1"/>
  <c r="G175" i="178" s="1"/>
  <c r="G204" i="178" s="1"/>
  <c r="F167" i="178"/>
  <c r="G166" i="178"/>
  <c r="H162" i="178"/>
  <c r="F162" i="178"/>
  <c r="G161" i="178"/>
  <c r="H157" i="178"/>
  <c r="H155" i="178"/>
  <c r="H160" i="178" s="1"/>
  <c r="F157" i="178"/>
  <c r="G156" i="178"/>
  <c r="H154" i="178"/>
  <c r="H159" i="178" s="1"/>
  <c r="H164" i="178" s="1"/>
  <c r="H169" i="178" s="1"/>
  <c r="C153" i="178"/>
  <c r="C152" i="178"/>
  <c r="C145" i="178"/>
  <c r="C144" i="178"/>
  <c r="C143" i="178"/>
  <c r="C141" i="178"/>
  <c r="C140" i="178"/>
  <c r="G139" i="178"/>
  <c r="G140" i="178" s="1"/>
  <c r="C139" i="178"/>
  <c r="C138" i="178"/>
  <c r="C137" i="178"/>
  <c r="B21" i="187" s="1"/>
  <c r="I225" i="184"/>
  <c r="K224" i="184"/>
  <c r="F166" i="178" s="1"/>
  <c r="H224" i="184"/>
  <c r="K223" i="184"/>
  <c r="F161" i="178" s="1"/>
  <c r="J223" i="184"/>
  <c r="J224" i="184" s="1"/>
  <c r="I223" i="184"/>
  <c r="F160" i="178" s="1"/>
  <c r="K222" i="184"/>
  <c r="F156" i="178" s="1"/>
  <c r="I222" i="184"/>
  <c r="G101" i="178"/>
  <c r="N173" i="184"/>
  <c r="C101" i="178"/>
  <c r="G44" i="178"/>
  <c r="G45" i="178" s="1"/>
  <c r="G134" i="178"/>
  <c r="F134" i="178"/>
  <c r="C134" i="178"/>
  <c r="F133" i="178"/>
  <c r="C133" i="178"/>
  <c r="G132" i="178"/>
  <c r="C132" i="178"/>
  <c r="C131" i="178"/>
  <c r="C130" i="178"/>
  <c r="C125" i="178"/>
  <c r="G124" i="178"/>
  <c r="G125" i="178" s="1"/>
  <c r="F124" i="178"/>
  <c r="J124" i="178" s="1"/>
  <c r="C124" i="178"/>
  <c r="H123" i="178"/>
  <c r="H124" i="178" s="1"/>
  <c r="H125" i="178" s="1"/>
  <c r="F123" i="178"/>
  <c r="C123" i="178"/>
  <c r="G122" i="178"/>
  <c r="F122" i="178"/>
  <c r="C122" i="178"/>
  <c r="C121" i="178"/>
  <c r="C118" i="178"/>
  <c r="F116" i="178"/>
  <c r="H116" i="178"/>
  <c r="H119" i="178" s="1"/>
  <c r="C116" i="178"/>
  <c r="H115" i="178"/>
  <c r="H118" i="178" s="1"/>
  <c r="C115" i="178"/>
  <c r="C114" i="178"/>
  <c r="H111" i="178"/>
  <c r="H180" i="178" s="1"/>
  <c r="H202" i="178" s="1"/>
  <c r="C111" i="178"/>
  <c r="C109" i="178"/>
  <c r="C104" i="178"/>
  <c r="C103" i="178"/>
  <c r="H87" i="178"/>
  <c r="H175" i="178" s="1"/>
  <c r="C87" i="178"/>
  <c r="H86" i="178"/>
  <c r="H174" i="178" s="1"/>
  <c r="C86" i="178"/>
  <c r="C82" i="178"/>
  <c r="C81" i="178"/>
  <c r="F71" i="178"/>
  <c r="H71" i="178"/>
  <c r="H145" i="178" s="1"/>
  <c r="C71" i="178"/>
  <c r="H70" i="178"/>
  <c r="H144" i="178" s="1"/>
  <c r="C70" i="178"/>
  <c r="H67" i="178"/>
  <c r="H104" i="178" s="1"/>
  <c r="H178" i="178" s="1"/>
  <c r="C67" i="178"/>
  <c r="H66" i="178"/>
  <c r="H109" i="178" s="1"/>
  <c r="H179" i="178" s="1"/>
  <c r="C66" i="178"/>
  <c r="C65" i="178"/>
  <c r="C63" i="178"/>
  <c r="M258" i="184"/>
  <c r="F204" i="178" s="1"/>
  <c r="S271" i="184"/>
  <c r="S272" i="184" s="1"/>
  <c r="S264" i="184"/>
  <c r="N255" i="184"/>
  <c r="M255" i="184"/>
  <c r="F201" i="178" s="1"/>
  <c r="M254" i="184"/>
  <c r="F200" i="178" s="1"/>
  <c r="N243" i="184"/>
  <c r="N244" i="184" s="1"/>
  <c r="N247" i="184" s="1"/>
  <c r="N248" i="184" s="1"/>
  <c r="N249" i="184" s="1"/>
  <c r="M237" i="184"/>
  <c r="F183" i="178" s="1"/>
  <c r="N233" i="184"/>
  <c r="N234" i="184"/>
  <c r="M234" i="184"/>
  <c r="F180" i="178" s="1"/>
  <c r="M233" i="184"/>
  <c r="F179" i="178" s="1"/>
  <c r="M232" i="184"/>
  <c r="F178" i="178" s="1"/>
  <c r="T224" i="184"/>
  <c r="T223" i="184"/>
  <c r="M224" i="184"/>
  <c r="C225" i="184"/>
  <c r="M219" i="184"/>
  <c r="F169" i="178" s="1"/>
  <c r="C224" i="184"/>
  <c r="C223" i="184"/>
  <c r="C222" i="184"/>
  <c r="M217" i="184"/>
  <c r="F159" i="178" s="1"/>
  <c r="G216" i="184"/>
  <c r="M216" i="184" s="1"/>
  <c r="F154" i="178" s="1"/>
  <c r="M213" i="184"/>
  <c r="F145" i="178" s="1"/>
  <c r="N212" i="184"/>
  <c r="N213" i="184" s="1"/>
  <c r="N216" i="184" s="1"/>
  <c r="N217" i="184" s="1"/>
  <c r="N218" i="184" s="1"/>
  <c r="N219" i="184" s="1"/>
  <c r="N178" i="184"/>
  <c r="G177" i="184"/>
  <c r="G178" i="184" s="1"/>
  <c r="M178" i="184" s="1"/>
  <c r="F111" i="178" s="1"/>
  <c r="M176" i="184"/>
  <c r="F104" i="178" s="1"/>
  <c r="N208" i="184"/>
  <c r="G208" i="184"/>
  <c r="M208" i="184" s="1"/>
  <c r="F140" i="178" s="1"/>
  <c r="M207" i="184"/>
  <c r="M209" i="184" s="1"/>
  <c r="F141" i="178" s="1"/>
  <c r="N193" i="184"/>
  <c r="R189" i="184"/>
  <c r="Q189" i="184"/>
  <c r="R185" i="184"/>
  <c r="Q185" i="184"/>
  <c r="N202" i="184"/>
  <c r="T219" i="184"/>
  <c r="N199" i="184"/>
  <c r="X212" i="184"/>
  <c r="U211" i="184"/>
  <c r="T211" i="184"/>
  <c r="X210" i="184"/>
  <c r="X209" i="184"/>
  <c r="X208" i="184"/>
  <c r="Q198" i="184"/>
  <c r="Q172" i="184"/>
  <c r="F82" i="178"/>
  <c r="F70" i="178"/>
  <c r="J212" i="178" l="1"/>
  <c r="F155" i="178"/>
  <c r="I224" i="184"/>
  <c r="F165" i="178" s="1"/>
  <c r="M200" i="184"/>
  <c r="F132" i="178" s="1"/>
  <c r="N257" i="184"/>
  <c r="N256" i="184"/>
  <c r="U223" i="184"/>
  <c r="M228" i="184" s="1"/>
  <c r="M229" i="184" s="1"/>
  <c r="F175" i="178" s="1"/>
  <c r="H183" i="178"/>
  <c r="J197" i="178"/>
  <c r="M177" i="184"/>
  <c r="F109" i="178" s="1"/>
  <c r="F203" i="178"/>
  <c r="J188" i="178"/>
  <c r="F139" i="178"/>
  <c r="J190" i="178"/>
  <c r="H161" i="178"/>
  <c r="H165" i="178"/>
  <c r="H156" i="178"/>
  <c r="H140" i="178"/>
  <c r="H141" i="178"/>
  <c r="F125" i="178"/>
  <c r="J125" i="178" s="1"/>
  <c r="G212" i="184"/>
  <c r="M212" i="184" s="1"/>
  <c r="F144" i="178" s="1"/>
  <c r="G218" i="184"/>
  <c r="M218" i="184" s="1"/>
  <c r="F164" i="178" s="1"/>
  <c r="T188" i="184"/>
  <c r="T184" i="184"/>
  <c r="X211" i="184"/>
  <c r="Y211" i="184" s="1"/>
  <c r="S198" i="184"/>
  <c r="M172" i="184" s="1"/>
  <c r="X214" i="184" l="1"/>
  <c r="M199" i="184" s="1"/>
  <c r="F131" i="178" s="1"/>
  <c r="M184" i="184"/>
  <c r="F118" i="178" s="1"/>
  <c r="M181" i="184"/>
  <c r="F115" i="178" s="1"/>
  <c r="F174" i="178"/>
  <c r="J191" i="178"/>
  <c r="H166" i="178"/>
  <c r="H170" i="178"/>
  <c r="F87" i="178"/>
  <c r="N160" i="184" l="1"/>
  <c r="N161" i="184" s="1"/>
  <c r="N165" i="184" s="1"/>
  <c r="N166" i="184" s="1"/>
  <c r="F66" i="178"/>
  <c r="F65" i="178"/>
  <c r="B20" i="184"/>
  <c r="H1316" i="181"/>
  <c r="C1316" i="181"/>
  <c r="I1313" i="181"/>
  <c r="I1314" i="181" s="1"/>
  <c r="C1310" i="181"/>
  <c r="H1310" i="181" s="1"/>
  <c r="I1310" i="181" s="1"/>
  <c r="C1309" i="181"/>
  <c r="H1309" i="181" s="1"/>
  <c r="I1309" i="181" s="1"/>
  <c r="C1308" i="181"/>
  <c r="H1308" i="181" s="1"/>
  <c r="I1308" i="181" s="1"/>
  <c r="C1307" i="181"/>
  <c r="H1307" i="181" s="1"/>
  <c r="I1307" i="181" s="1"/>
  <c r="C1306" i="181"/>
  <c r="H1306" i="181" s="1"/>
  <c r="I1306" i="181" s="1"/>
  <c r="C1305" i="181"/>
  <c r="H1305" i="181" s="1"/>
  <c r="I1305" i="181" s="1"/>
  <c r="I1311" i="181" s="1"/>
  <c r="C1302" i="181"/>
  <c r="H1302" i="181" s="1"/>
  <c r="I1302" i="181" s="1"/>
  <c r="C1301" i="181"/>
  <c r="F1301" i="181" s="1"/>
  <c r="C1300" i="181"/>
  <c r="H1300" i="181" s="1"/>
  <c r="I1300" i="181" s="1"/>
  <c r="C1299" i="181"/>
  <c r="H1299" i="181" s="1"/>
  <c r="I1299" i="181" s="1"/>
  <c r="H1293" i="181"/>
  <c r="C1293" i="181"/>
  <c r="I1290" i="181"/>
  <c r="I1291" i="181" s="1"/>
  <c r="C1286" i="181"/>
  <c r="H1286" i="181" s="1"/>
  <c r="C1283" i="181"/>
  <c r="H1283" i="181" s="1"/>
  <c r="I1283" i="181" s="1"/>
  <c r="C1282" i="181"/>
  <c r="H1282" i="181" s="1"/>
  <c r="I1282" i="181" s="1"/>
  <c r="C1281" i="181"/>
  <c r="E1281" i="181" s="1"/>
  <c r="C1280" i="181"/>
  <c r="H1280" i="181" s="1"/>
  <c r="I1280" i="181" s="1"/>
  <c r="H1274" i="181"/>
  <c r="C1274" i="181"/>
  <c r="I1271" i="181"/>
  <c r="I1272" i="181" s="1"/>
  <c r="C1267" i="181"/>
  <c r="H1267" i="181" s="1"/>
  <c r="C1264" i="181"/>
  <c r="E1264" i="181" s="1"/>
  <c r="C1263" i="181"/>
  <c r="H1263" i="181" s="1"/>
  <c r="I1263" i="181" s="1"/>
  <c r="C1262" i="181"/>
  <c r="H1262" i="181" s="1"/>
  <c r="I1262" i="181" s="1"/>
  <c r="C1261" i="181"/>
  <c r="H1261" i="181" s="1"/>
  <c r="I1261" i="181" s="1"/>
  <c r="H1255" i="181"/>
  <c r="C1255" i="181"/>
  <c r="I1252" i="181"/>
  <c r="I1253" i="181" s="1"/>
  <c r="C1248" i="181"/>
  <c r="H1248" i="181" s="1"/>
  <c r="C1245" i="181"/>
  <c r="H1245" i="181" s="1"/>
  <c r="I1245" i="181" s="1"/>
  <c r="C1244" i="181"/>
  <c r="H1244" i="181" s="1"/>
  <c r="I1244" i="181" s="1"/>
  <c r="C1243" i="181"/>
  <c r="H1243" i="181" s="1"/>
  <c r="I1243" i="181" s="1"/>
  <c r="C1242" i="181"/>
  <c r="F1242" i="181" s="1"/>
  <c r="H1236" i="181"/>
  <c r="C1236" i="181"/>
  <c r="I1233" i="181"/>
  <c r="I1234" i="181" s="1"/>
  <c r="C1229" i="181"/>
  <c r="H1229" i="181" s="1"/>
  <c r="C1226" i="181"/>
  <c r="H1226" i="181" s="1"/>
  <c r="I1226" i="181" s="1"/>
  <c r="C1225" i="181"/>
  <c r="F1225" i="181" s="1"/>
  <c r="C1224" i="181"/>
  <c r="H1224" i="181" s="1"/>
  <c r="I1224" i="181" s="1"/>
  <c r="C1223" i="181"/>
  <c r="H1223" i="181" s="1"/>
  <c r="I1223" i="181" s="1"/>
  <c r="G53" i="178"/>
  <c r="G52" i="178"/>
  <c r="G51" i="178"/>
  <c r="F53" i="178"/>
  <c r="J53" i="178" s="1"/>
  <c r="F52" i="178"/>
  <c r="J52" i="178" s="1"/>
  <c r="F51" i="178"/>
  <c r="C53" i="178"/>
  <c r="C52" i="178"/>
  <c r="C51" i="178"/>
  <c r="H1225" i="181" l="1"/>
  <c r="I1225" i="181" s="1"/>
  <c r="F1281" i="181"/>
  <c r="H1242" i="181"/>
  <c r="I1242" i="181" s="1"/>
  <c r="I1246" i="181" s="1"/>
  <c r="F1280" i="181"/>
  <c r="F1226" i="181"/>
  <c r="F1282" i="181"/>
  <c r="E1299" i="181"/>
  <c r="E1282" i="181"/>
  <c r="E1261" i="181"/>
  <c r="F1299" i="181"/>
  <c r="E1263" i="181"/>
  <c r="F1243" i="181"/>
  <c r="I1227" i="181"/>
  <c r="F1263" i="181"/>
  <c r="H1301" i="181"/>
  <c r="I1301" i="181" s="1"/>
  <c r="I1303" i="181" s="1"/>
  <c r="I1315" i="181" s="1"/>
  <c r="I1316" i="181" s="1"/>
  <c r="I1317" i="181" s="1"/>
  <c r="G161" i="184"/>
  <c r="E1223" i="181"/>
  <c r="E1244" i="181"/>
  <c r="E1280" i="181"/>
  <c r="F1223" i="181"/>
  <c r="F1244" i="181"/>
  <c r="F1261" i="181"/>
  <c r="F1264" i="181"/>
  <c r="H1230" i="181"/>
  <c r="I1230" i="181" s="1"/>
  <c r="I1229" i="181"/>
  <c r="I1231" i="181" s="1"/>
  <c r="H1287" i="181"/>
  <c r="I1287" i="181" s="1"/>
  <c r="I1286" i="181"/>
  <c r="I1288" i="181" s="1"/>
  <c r="H1268" i="181"/>
  <c r="I1268" i="181" s="1"/>
  <c r="I1267" i="181"/>
  <c r="I1269" i="181" s="1"/>
  <c r="H1249" i="181"/>
  <c r="I1249" i="181" s="1"/>
  <c r="I1248" i="181"/>
  <c r="I1250" i="181" s="1"/>
  <c r="E1224" i="181"/>
  <c r="H1264" i="181"/>
  <c r="I1264" i="181" s="1"/>
  <c r="I1265" i="181" s="1"/>
  <c r="H1281" i="181"/>
  <c r="I1281" i="181" s="1"/>
  <c r="I1284" i="181" s="1"/>
  <c r="E1283" i="181"/>
  <c r="E1300" i="181"/>
  <c r="F1305" i="181"/>
  <c r="F1307" i="181"/>
  <c r="F1309" i="181"/>
  <c r="F1224" i="181"/>
  <c r="F1283" i="181"/>
  <c r="F1300" i="181"/>
  <c r="E1226" i="181"/>
  <c r="E1243" i="181"/>
  <c r="E1302" i="181"/>
  <c r="F1302" i="181"/>
  <c r="E1245" i="181"/>
  <c r="E1262" i="181"/>
  <c r="F1306" i="181"/>
  <c r="F1308" i="181"/>
  <c r="F1310" i="181"/>
  <c r="E1225" i="181"/>
  <c r="E1242" i="181"/>
  <c r="F1245" i="181"/>
  <c r="F1262" i="181"/>
  <c r="E1301" i="181"/>
  <c r="M161" i="184" l="1"/>
  <c r="F67" i="178" s="1"/>
  <c r="I1254" i="181"/>
  <c r="I1255" i="181" s="1"/>
  <c r="I1256" i="181" s="1"/>
  <c r="I216" i="178" s="1"/>
  <c r="J216" i="178" s="1"/>
  <c r="I1273" i="181"/>
  <c r="I1274" i="181" s="1"/>
  <c r="I1275" i="181" s="1"/>
  <c r="I1235" i="181"/>
  <c r="I1236" i="181" s="1"/>
  <c r="I1237" i="181" s="1"/>
  <c r="I1292" i="181"/>
  <c r="I1293" i="181" s="1"/>
  <c r="I1294" i="181" s="1"/>
  <c r="I51" i="178" l="1"/>
  <c r="I215" i="178"/>
  <c r="J215" i="178" s="1"/>
  <c r="J224" i="178" s="1"/>
  <c r="J208" i="178" s="1"/>
  <c r="J51" i="178"/>
  <c r="C43" i="178"/>
  <c r="F43" i="178"/>
  <c r="J43" i="178" s="1"/>
  <c r="B12" i="187"/>
  <c r="J38" i="178"/>
  <c r="J112" i="178"/>
  <c r="G141" i="178"/>
  <c r="G144" i="178" s="1"/>
  <c r="G145" i="178" s="1"/>
  <c r="G154" i="178" s="1"/>
  <c r="G159" i="178" s="1"/>
  <c r="G164" i="178" s="1"/>
  <c r="G169" i="178" s="1"/>
  <c r="G178" i="178" s="1"/>
  <c r="G179" i="178" s="1"/>
  <c r="G180" i="178" s="1"/>
  <c r="H15" i="178"/>
  <c r="G15" i="178"/>
  <c r="F45" i="178"/>
  <c r="J45" i="178" s="1"/>
  <c r="H134" i="178"/>
  <c r="H59" i="178"/>
  <c r="H133" i="178" s="1"/>
  <c r="H205" i="178" s="1"/>
  <c r="C59" i="178"/>
  <c r="H58" i="178"/>
  <c r="H132" i="178" s="1"/>
  <c r="H204" i="178" s="1"/>
  <c r="C58" i="178"/>
  <c r="H42" i="178"/>
  <c r="H43" i="178" s="1"/>
  <c r="F48" i="178"/>
  <c r="J48" i="178" s="1"/>
  <c r="F47" i="178"/>
  <c r="J47" i="178" s="1"/>
  <c r="F46" i="178"/>
  <c r="J46" i="178" s="1"/>
  <c r="F44" i="178"/>
  <c r="J44" i="178" s="1"/>
  <c r="F42" i="178"/>
  <c r="J42" i="178" s="1"/>
  <c r="C37" i="178"/>
  <c r="C33" i="178"/>
  <c r="C32" i="178"/>
  <c r="C31" i="178"/>
  <c r="H30" i="178"/>
  <c r="H31" i="178" s="1"/>
  <c r="H32" i="178" s="1"/>
  <c r="H33" i="178" s="1"/>
  <c r="C30" i="178"/>
  <c r="C29" i="178"/>
  <c r="C27" i="178"/>
  <c r="C26" i="178"/>
  <c r="H25" i="178"/>
  <c r="G25" i="178"/>
  <c r="G26" i="178" s="1"/>
  <c r="G27" i="178" s="1"/>
  <c r="G30" i="178" s="1"/>
  <c r="G31" i="178" s="1"/>
  <c r="G32" i="178" s="1"/>
  <c r="G33" i="178" s="1"/>
  <c r="C25" i="178"/>
  <c r="H65" i="178"/>
  <c r="H139" i="178" s="1"/>
  <c r="G66" i="178"/>
  <c r="G67" i="178" s="1"/>
  <c r="B71" i="178"/>
  <c r="B75" i="178" s="1"/>
  <c r="H72" i="178"/>
  <c r="H73" i="178"/>
  <c r="H74" i="178"/>
  <c r="F75" i="178"/>
  <c r="H76" i="178"/>
  <c r="H77" i="178"/>
  <c r="H78" i="178"/>
  <c r="H79" i="178"/>
  <c r="H83" i="178"/>
  <c r="M146" i="184"/>
  <c r="N971" i="181"/>
  <c r="H37" i="178" l="1"/>
  <c r="H34" i="178"/>
  <c r="H35" i="178" s="1"/>
  <c r="H36" i="178" s="1"/>
  <c r="G37" i="178"/>
  <c r="G34" i="178"/>
  <c r="G35" i="178" s="1"/>
  <c r="G36" i="178" s="1"/>
  <c r="G183" i="178"/>
  <c r="G200" i="178"/>
  <c r="G201" i="178" s="1"/>
  <c r="H26" i="178"/>
  <c r="H27" i="178" s="1"/>
  <c r="H200" i="178"/>
  <c r="H44" i="178"/>
  <c r="H46" i="178" s="1"/>
  <c r="H47" i="178" s="1"/>
  <c r="H48" i="178" s="1"/>
  <c r="F59" i="178"/>
  <c r="H56" i="178"/>
  <c r="G56" i="178"/>
  <c r="G57" i="178" s="1"/>
  <c r="M128" i="184"/>
  <c r="J150" i="178"/>
  <c r="H148" i="178"/>
  <c r="C152" i="184"/>
  <c r="B20" i="187"/>
  <c r="B19" i="187"/>
  <c r="B17" i="187"/>
  <c r="B16" i="187"/>
  <c r="B15" i="187"/>
  <c r="B13" i="187"/>
  <c r="B10" i="187"/>
  <c r="D5" i="187"/>
  <c r="D4" i="187"/>
  <c r="D3" i="187"/>
  <c r="G63" i="187"/>
  <c r="G62" i="187"/>
  <c r="J61" i="187"/>
  <c r="G61" i="187"/>
  <c r="J28" i="187"/>
  <c r="I26" i="187"/>
  <c r="J25" i="187"/>
  <c r="J149" i="178"/>
  <c r="H82" i="178" l="1"/>
  <c r="H131" i="178" s="1"/>
  <c r="H201" i="178" s="1"/>
  <c r="H203" i="178" s="1"/>
  <c r="H57" i="178"/>
  <c r="G203" i="178"/>
  <c r="G202" i="178"/>
  <c r="H45" i="178"/>
  <c r="G16" i="184"/>
  <c r="C21" i="177"/>
  <c r="C19" i="177"/>
  <c r="C17" i="177"/>
  <c r="C15" i="177"/>
  <c r="C110" i="178"/>
  <c r="C108" i="178"/>
  <c r="C107" i="178"/>
  <c r="C106" i="178"/>
  <c r="C105" i="178"/>
  <c r="G104" i="178"/>
  <c r="G109" i="178" s="1"/>
  <c r="G111" i="178" s="1"/>
  <c r="G115" i="178" s="1"/>
  <c r="M90" i="184"/>
  <c r="M86" i="184"/>
  <c r="F33" i="178" s="1"/>
  <c r="I85" i="184"/>
  <c r="M85" i="184" s="1"/>
  <c r="F32" i="178" s="1"/>
  <c r="I84" i="184"/>
  <c r="H105" i="178"/>
  <c r="H106" i="178" s="1"/>
  <c r="H107" i="178" s="1"/>
  <c r="H108" i="178" s="1"/>
  <c r="H110" i="178" s="1"/>
  <c r="M143" i="184"/>
  <c r="G105" i="178"/>
  <c r="G106" i="178" s="1"/>
  <c r="G107" i="178" s="1"/>
  <c r="G108" i="178" s="1"/>
  <c r="G110" i="178" s="1"/>
  <c r="G118" i="178" s="1"/>
  <c r="B14" i="187"/>
  <c r="G86" i="178"/>
  <c r="C22" i="178"/>
  <c r="M37" i="184"/>
  <c r="H38" i="184"/>
  <c r="M38" i="184" s="1"/>
  <c r="M36" i="184"/>
  <c r="C981" i="181"/>
  <c r="M141" i="184"/>
  <c r="J137" i="184"/>
  <c r="J138" i="184" s="1"/>
  <c r="J139" i="184" s="1"/>
  <c r="I137" i="184"/>
  <c r="I138" i="184" s="1"/>
  <c r="J132" i="184"/>
  <c r="I132" i="184"/>
  <c r="H132" i="184"/>
  <c r="I118" i="184"/>
  <c r="I119" i="184" s="1"/>
  <c r="H118" i="184"/>
  <c r="M83" i="184"/>
  <c r="F30" i="178" s="1"/>
  <c r="I120" i="184"/>
  <c r="I121" i="184" s="1"/>
  <c r="I122" i="184" s="1"/>
  <c r="I124" i="184" s="1"/>
  <c r="I125" i="184" s="1"/>
  <c r="M125" i="184" s="1"/>
  <c r="H101" i="178" l="1"/>
  <c r="I139" i="184"/>
  <c r="M138" i="184"/>
  <c r="H120" i="184"/>
  <c r="F110" i="178"/>
  <c r="F107" i="178"/>
  <c r="F26" i="178"/>
  <c r="F108" i="178"/>
  <c r="F37" i="178"/>
  <c r="F106" i="178"/>
  <c r="F25" i="178"/>
  <c r="F27" i="178"/>
  <c r="F148" i="178"/>
  <c r="M145" i="184"/>
  <c r="M84" i="184"/>
  <c r="F31" i="178" s="1"/>
  <c r="H139" i="184"/>
  <c r="M139" i="184" s="1"/>
  <c r="M137" i="184"/>
  <c r="M132" i="184"/>
  <c r="J118" i="184"/>
  <c r="J119" i="184" s="1"/>
  <c r="M119" i="184" s="1"/>
  <c r="M130" i="184" l="1"/>
  <c r="F57" i="178" s="1"/>
  <c r="M118" i="184"/>
  <c r="H121" i="184"/>
  <c r="G148" i="178"/>
  <c r="F58" i="178"/>
  <c r="F105" i="178"/>
  <c r="M126" i="184"/>
  <c r="J120" i="184"/>
  <c r="M120" i="184" s="1"/>
  <c r="H122" i="184" l="1"/>
  <c r="J121" i="184"/>
  <c r="M121" i="184" s="1"/>
  <c r="H124" i="184" l="1"/>
  <c r="M124" i="184" s="1"/>
  <c r="J122" i="184"/>
  <c r="M122" i="184" s="1"/>
  <c r="M116" i="184" s="1"/>
  <c r="F56" i="178" l="1"/>
  <c r="I41" i="184"/>
  <c r="G41" i="184"/>
  <c r="F183" i="182" l="1"/>
  <c r="F184" i="182"/>
  <c r="G81" i="180"/>
  <c r="H81" i="180"/>
  <c r="N132" i="184" s="1"/>
  <c r="C81" i="180"/>
  <c r="F290" i="182"/>
  <c r="C134" i="184"/>
  <c r="H83" i="180"/>
  <c r="N134" i="184" s="1"/>
  <c r="C83" i="180"/>
  <c r="M135" i="184"/>
  <c r="G84" i="180" s="1"/>
  <c r="H949" i="181"/>
  <c r="C949" i="181"/>
  <c r="I946" i="181"/>
  <c r="I947" i="181" s="1"/>
  <c r="F943" i="181"/>
  <c r="H942" i="181"/>
  <c r="I942" i="181" s="1"/>
  <c r="F942" i="181"/>
  <c r="C939" i="181"/>
  <c r="F939" i="181" s="1"/>
  <c r="C938" i="181"/>
  <c r="F938" i="181" s="1"/>
  <c r="C937" i="181"/>
  <c r="E937" i="181" s="1"/>
  <c r="C936" i="181"/>
  <c r="E936" i="181" s="1"/>
  <c r="G79" i="180"/>
  <c r="H79" i="180"/>
  <c r="C79" i="180"/>
  <c r="B79" i="180"/>
  <c r="H930" i="181"/>
  <c r="C930" i="181"/>
  <c r="I927" i="181"/>
  <c r="I928" i="181" s="1"/>
  <c r="F924" i="181"/>
  <c r="F923" i="181"/>
  <c r="H922" i="181"/>
  <c r="I922" i="181" s="1"/>
  <c r="F922" i="181"/>
  <c r="C919" i="181"/>
  <c r="C918" i="181"/>
  <c r="F918" i="181" s="1"/>
  <c r="C917" i="181"/>
  <c r="C916" i="181"/>
  <c r="H916" i="181" s="1"/>
  <c r="I916" i="181" s="1"/>
  <c r="H910" i="181"/>
  <c r="C910" i="181"/>
  <c r="I907" i="181"/>
  <c r="I908" i="181" s="1"/>
  <c r="F903" i="181"/>
  <c r="H902" i="181"/>
  <c r="I902" i="181" s="1"/>
  <c r="F902" i="181"/>
  <c r="C899" i="181"/>
  <c r="C898" i="181"/>
  <c r="E898" i="181" s="1"/>
  <c r="C897" i="181"/>
  <c r="E897" i="181" s="1"/>
  <c r="C896" i="181"/>
  <c r="H896" i="181" s="1"/>
  <c r="I896" i="181" s="1"/>
  <c r="F937" i="181" l="1"/>
  <c r="E917" i="181"/>
  <c r="E938" i="181"/>
  <c r="H938" i="181"/>
  <c r="I938" i="181" s="1"/>
  <c r="E939" i="181"/>
  <c r="F917" i="181"/>
  <c r="F936" i="181"/>
  <c r="F897" i="181"/>
  <c r="H936" i="181"/>
  <c r="I936" i="181" s="1"/>
  <c r="E918" i="181"/>
  <c r="E919" i="181"/>
  <c r="E916" i="181"/>
  <c r="F919" i="181"/>
  <c r="F916" i="181"/>
  <c r="H918" i="181"/>
  <c r="I918" i="181" s="1"/>
  <c r="F898" i="181"/>
  <c r="H898" i="181"/>
  <c r="I898" i="181" s="1"/>
  <c r="F904" i="181"/>
  <c r="E899" i="181"/>
  <c r="E896" i="181"/>
  <c r="F899" i="181"/>
  <c r="F896" i="181"/>
  <c r="B81" i="180" l="1"/>
  <c r="B133" i="184" l="1"/>
  <c r="B132" i="184"/>
  <c r="F32" i="186"/>
  <c r="D32" i="186"/>
  <c r="F30" i="186"/>
  <c r="D30" i="186"/>
  <c r="F28" i="186"/>
  <c r="D28" i="186"/>
  <c r="I51" i="184"/>
  <c r="H97" i="178"/>
  <c r="H92" i="178"/>
  <c r="H88" i="180"/>
  <c r="C88" i="180"/>
  <c r="B88" i="180"/>
  <c r="G98" i="184"/>
  <c r="M98" i="184" s="1"/>
  <c r="G99" i="184" s="1"/>
  <c r="M99" i="184" s="1"/>
  <c r="G67" i="180" s="1"/>
  <c r="F129" i="178" s="1"/>
  <c r="H67" i="180"/>
  <c r="N99" i="184" s="1"/>
  <c r="N143" i="184" s="1"/>
  <c r="N144" i="184" s="1"/>
  <c r="N145" i="184" s="1"/>
  <c r="C67" i="180"/>
  <c r="C99" i="184" s="1"/>
  <c r="I129" i="178"/>
  <c r="H129" i="178"/>
  <c r="B129" i="178"/>
  <c r="B67" i="180" s="1"/>
  <c r="H66" i="180"/>
  <c r="N98" i="184" s="1"/>
  <c r="C66" i="180"/>
  <c r="C98" i="184" s="1"/>
  <c r="B66" i="180"/>
  <c r="H128" i="178"/>
  <c r="M95" i="184"/>
  <c r="M94" i="184"/>
  <c r="M97" i="184"/>
  <c r="H133" i="184"/>
  <c r="H134" i="184" s="1"/>
  <c r="G133" i="184"/>
  <c r="K64" i="184"/>
  <c r="F63" i="182"/>
  <c r="K33" i="184"/>
  <c r="K28" i="184"/>
  <c r="K32" i="184"/>
  <c r="F84" i="182"/>
  <c r="F83" i="182"/>
  <c r="F73" i="182"/>
  <c r="F45" i="182"/>
  <c r="F21" i="182"/>
  <c r="I31" i="184"/>
  <c r="G53" i="184"/>
  <c r="G33" i="184"/>
  <c r="G50" i="184"/>
  <c r="J32" i="184"/>
  <c r="G22" i="184"/>
  <c r="H64" i="180"/>
  <c r="N94" i="184" s="1"/>
  <c r="N96" i="184" s="1"/>
  <c r="C64" i="180"/>
  <c r="B64" i="180"/>
  <c r="C88" i="178"/>
  <c r="C89" i="178"/>
  <c r="C90" i="178"/>
  <c r="F54" i="182"/>
  <c r="G51" i="184"/>
  <c r="G43" i="184"/>
  <c r="C133" i="184"/>
  <c r="H82" i="180"/>
  <c r="N133" i="184" s="1"/>
  <c r="C82" i="180"/>
  <c r="G58" i="178" l="1"/>
  <c r="H899" i="181"/>
  <c r="I899" i="181" s="1"/>
  <c r="H919" i="181"/>
  <c r="I919" i="181" s="1"/>
  <c r="H939" i="181"/>
  <c r="I939" i="181" s="1"/>
  <c r="G134" i="184"/>
  <c r="M134" i="184" s="1"/>
  <c r="G83" i="180" s="1"/>
  <c r="G66" i="180"/>
  <c r="F128" i="178" s="1"/>
  <c r="J129" i="178"/>
  <c r="M96" i="184"/>
  <c r="G64" i="180" s="1"/>
  <c r="N95" i="184"/>
  <c r="M78" i="184"/>
  <c r="G75" i="184"/>
  <c r="J76" i="184" s="1"/>
  <c r="C75" i="184"/>
  <c r="K76" i="184"/>
  <c r="K75" i="184"/>
  <c r="J75" i="184"/>
  <c r="J70" i="184"/>
  <c r="J69" i="184"/>
  <c r="K70" i="184"/>
  <c r="K69" i="184"/>
  <c r="I74" i="184"/>
  <c r="G74" i="184"/>
  <c r="H72" i="184"/>
  <c r="G72" i="184"/>
  <c r="M68" i="184"/>
  <c r="I66" i="184"/>
  <c r="G65" i="184"/>
  <c r="I61" i="184"/>
  <c r="G60" i="184"/>
  <c r="G58" i="184"/>
  <c r="J59" i="184" s="1"/>
  <c r="I56" i="184"/>
  <c r="G55" i="184"/>
  <c r="G63" i="184"/>
  <c r="I46" i="184"/>
  <c r="G45" i="184"/>
  <c r="G40" i="184"/>
  <c r="G39" i="180"/>
  <c r="G34" i="184"/>
  <c r="M21" i="184"/>
  <c r="F22" i="178" s="1"/>
  <c r="N78" i="184"/>
  <c r="H55" i="180"/>
  <c r="H56" i="180"/>
  <c r="H57" i="180"/>
  <c r="N74" i="184"/>
  <c r="N75" i="184"/>
  <c r="N76" i="184" s="1"/>
  <c r="N77" i="184" s="1"/>
  <c r="H65" i="180"/>
  <c r="C65" i="180"/>
  <c r="B65" i="180"/>
  <c r="C63" i="180"/>
  <c r="B63" i="180"/>
  <c r="H61" i="180"/>
  <c r="C61" i="180"/>
  <c r="H60" i="180"/>
  <c r="C60" i="180"/>
  <c r="B60" i="180"/>
  <c r="C59" i="180"/>
  <c r="B59" i="180"/>
  <c r="C31" i="177"/>
  <c r="C27" i="177"/>
  <c r="C25" i="177"/>
  <c r="C23" i="177"/>
  <c r="C67" i="184"/>
  <c r="C68" i="184"/>
  <c r="C69" i="184"/>
  <c r="C73" i="184"/>
  <c r="C74" i="184"/>
  <c r="C41" i="184"/>
  <c r="K40" i="184"/>
  <c r="C40" i="184"/>
  <c r="P39" i="184"/>
  <c r="K39" i="184"/>
  <c r="C39" i="184"/>
  <c r="H42" i="180"/>
  <c r="N41" i="184" s="1"/>
  <c r="C42" i="180"/>
  <c r="H41" i="180"/>
  <c r="N40" i="184" s="1"/>
  <c r="C41" i="180"/>
  <c r="K40" i="180"/>
  <c r="H40" i="180"/>
  <c r="N39" i="184" s="1"/>
  <c r="C40" i="180"/>
  <c r="H39" i="180"/>
  <c r="N36" i="184" s="1"/>
  <c r="N37" i="184" s="1"/>
  <c r="N38" i="184" s="1"/>
  <c r="C38" i="180"/>
  <c r="B38" i="180"/>
  <c r="H85" i="178"/>
  <c r="H84" i="178"/>
  <c r="B116" i="178"/>
  <c r="N97" i="184" l="1"/>
  <c r="M76" i="184"/>
  <c r="B61" i="180"/>
  <c r="G65" i="180"/>
  <c r="M75" i="184"/>
  <c r="M72" i="184"/>
  <c r="M69" i="184"/>
  <c r="M70" i="184"/>
  <c r="J60" i="184"/>
  <c r="G59" i="184"/>
  <c r="G61" i="184" s="1"/>
  <c r="G32" i="184"/>
  <c r="C39" i="180"/>
  <c r="G39" i="184"/>
  <c r="M41" i="184"/>
  <c r="M77" i="184" l="1"/>
  <c r="G42" i="180"/>
  <c r="F85" i="178" s="1"/>
  <c r="J40" i="184"/>
  <c r="M40" i="184" s="1"/>
  <c r="G41" i="180" s="1"/>
  <c r="F84" i="178" s="1"/>
  <c r="M71" i="184"/>
  <c r="M39" i="184"/>
  <c r="G40" i="180" s="1"/>
  <c r="F83" i="178" s="1"/>
  <c r="F32" i="185" l="1"/>
  <c r="D32" i="185"/>
  <c r="F30" i="185"/>
  <c r="D30" i="185"/>
  <c r="F28" i="185"/>
  <c r="D28" i="185"/>
  <c r="H22" i="178"/>
  <c r="G53" i="180" l="1"/>
  <c r="G70" i="180"/>
  <c r="G71" i="180"/>
  <c r="G72" i="180"/>
  <c r="G73" i="180"/>
  <c r="G74" i="180"/>
  <c r="M113" i="184"/>
  <c r="G75" i="180" s="1"/>
  <c r="M74" i="184"/>
  <c r="J61" i="184"/>
  <c r="M61" i="184" s="1"/>
  <c r="R66" i="184"/>
  <c r="K65" i="184"/>
  <c r="R63" i="184"/>
  <c r="C62" i="184"/>
  <c r="M57" i="180"/>
  <c r="N66" i="184"/>
  <c r="N65" i="184"/>
  <c r="N64" i="184"/>
  <c r="M54" i="180"/>
  <c r="H54" i="180"/>
  <c r="N63" i="184" s="1"/>
  <c r="N83" i="184" s="1"/>
  <c r="H53" i="180"/>
  <c r="C53" i="180"/>
  <c r="H100" i="178"/>
  <c r="H99" i="178"/>
  <c r="H98" i="178"/>
  <c r="K60" i="184"/>
  <c r="K59" i="184"/>
  <c r="M58" i="184"/>
  <c r="M57" i="184"/>
  <c r="C57" i="184"/>
  <c r="N61" i="184"/>
  <c r="N60" i="184"/>
  <c r="N59" i="184"/>
  <c r="N58" i="184"/>
  <c r="K55" i="184"/>
  <c r="G54" i="184"/>
  <c r="J55" i="184" s="1"/>
  <c r="K49" i="184"/>
  <c r="K54" i="184" s="1"/>
  <c r="K50" i="184"/>
  <c r="K45" i="184"/>
  <c r="K44" i="184"/>
  <c r="G25" i="184"/>
  <c r="M25" i="184" s="1"/>
  <c r="M16" i="184"/>
  <c r="G16" i="180" s="1"/>
  <c r="F16" i="178" s="1"/>
  <c r="G19" i="180"/>
  <c r="M42" i="184"/>
  <c r="M47" i="184"/>
  <c r="G48" i="180"/>
  <c r="G76" i="180"/>
  <c r="G77" i="180"/>
  <c r="G85" i="180"/>
  <c r="G86" i="180"/>
  <c r="G17" i="180"/>
  <c r="F17" i="178" s="1"/>
  <c r="G15" i="180"/>
  <c r="H35" i="180"/>
  <c r="N34" i="184" s="1"/>
  <c r="H34" i="180"/>
  <c r="N33" i="184" s="1"/>
  <c r="C34" i="180"/>
  <c r="C33" i="184"/>
  <c r="C149" i="184"/>
  <c r="C135" i="184"/>
  <c r="C113" i="184"/>
  <c r="B106" i="184"/>
  <c r="C52" i="184"/>
  <c r="C47" i="184"/>
  <c r="C46" i="184"/>
  <c r="C45" i="184"/>
  <c r="C44" i="184"/>
  <c r="C42" i="184"/>
  <c r="B42" i="184"/>
  <c r="C35" i="184"/>
  <c r="C32" i="184"/>
  <c r="C31" i="184"/>
  <c r="C30" i="184"/>
  <c r="C28" i="184"/>
  <c r="C27" i="184"/>
  <c r="C26" i="184"/>
  <c r="C25" i="184"/>
  <c r="C35" i="180"/>
  <c r="B21" i="184"/>
  <c r="C20" i="184"/>
  <c r="C17" i="184"/>
  <c r="C16" i="184"/>
  <c r="C15" i="184"/>
  <c r="B15" i="184"/>
  <c r="C14" i="184"/>
  <c r="R56" i="184"/>
  <c r="R53" i="184"/>
  <c r="P44" i="184"/>
  <c r="E9" i="184"/>
  <c r="E8" i="184"/>
  <c r="E7" i="184"/>
  <c r="H16" i="180"/>
  <c r="N16" i="184" s="1"/>
  <c r="H17" i="180"/>
  <c r="N17" i="184" s="1"/>
  <c r="H20" i="180"/>
  <c r="N21" i="184" s="1"/>
  <c r="H21" i="180"/>
  <c r="H22" i="180"/>
  <c r="H25" i="180"/>
  <c r="H26" i="180"/>
  <c r="N25" i="184" s="1"/>
  <c r="H28" i="180"/>
  <c r="H29" i="180"/>
  <c r="N28" i="184" s="1"/>
  <c r="H30" i="180"/>
  <c r="N29" i="184" s="1"/>
  <c r="H32" i="180"/>
  <c r="N31" i="184" s="1"/>
  <c r="H33" i="180"/>
  <c r="N32" i="184" s="1"/>
  <c r="N43" i="184"/>
  <c r="N44" i="184"/>
  <c r="N45" i="184"/>
  <c r="N46" i="184"/>
  <c r="H44" i="180"/>
  <c r="N48" i="184" s="1"/>
  <c r="H45" i="180"/>
  <c r="N49" i="184" s="1"/>
  <c r="H46" i="180"/>
  <c r="N50" i="184" s="1"/>
  <c r="H47" i="180"/>
  <c r="N51" i="184" s="1"/>
  <c r="H48" i="180"/>
  <c r="H49" i="180"/>
  <c r="N53" i="184" s="1"/>
  <c r="H50" i="180"/>
  <c r="N54" i="184" s="1"/>
  <c r="H51" i="180"/>
  <c r="N55" i="184" s="1"/>
  <c r="H52" i="180"/>
  <c r="N56" i="184" s="1"/>
  <c r="N68" i="184"/>
  <c r="N69" i="184"/>
  <c r="N70" i="184" s="1"/>
  <c r="N71" i="184" s="1"/>
  <c r="N72" i="184"/>
  <c r="H70" i="180"/>
  <c r="H71" i="180"/>
  <c r="H72" i="180"/>
  <c r="H73" i="180"/>
  <c r="H74" i="180"/>
  <c r="H75" i="180"/>
  <c r="N113" i="184" s="1"/>
  <c r="H78" i="180"/>
  <c r="N118" i="184" s="1"/>
  <c r="H80" i="180"/>
  <c r="H84" i="180"/>
  <c r="N135" i="184" s="1"/>
  <c r="H87" i="180"/>
  <c r="N149" i="184"/>
  <c r="H15" i="180"/>
  <c r="N15" i="184" s="1"/>
  <c r="C14" i="180"/>
  <c r="C15" i="180"/>
  <c r="C16" i="180"/>
  <c r="C17" i="180"/>
  <c r="C19" i="180"/>
  <c r="C20" i="180"/>
  <c r="C21" i="180"/>
  <c r="C22" i="180"/>
  <c r="C24" i="180"/>
  <c r="C26" i="180"/>
  <c r="C27" i="180"/>
  <c r="C28" i="180"/>
  <c r="C29" i="180"/>
  <c r="C31" i="180"/>
  <c r="C32" i="180"/>
  <c r="C33" i="180"/>
  <c r="C37" i="180"/>
  <c r="C43" i="180"/>
  <c r="C48" i="180"/>
  <c r="C69" i="180"/>
  <c r="C70" i="180"/>
  <c r="C71" i="180"/>
  <c r="C72" i="180"/>
  <c r="C73" i="180"/>
  <c r="C74" i="180"/>
  <c r="C75" i="180"/>
  <c r="C78" i="180"/>
  <c r="C80" i="180"/>
  <c r="C84" i="180"/>
  <c r="C86" i="180"/>
  <c r="C87" i="180"/>
  <c r="B15" i="180"/>
  <c r="B19" i="180"/>
  <c r="B20" i="180"/>
  <c r="B24" i="180"/>
  <c r="B25" i="180"/>
  <c r="B37" i="180"/>
  <c r="B69" i="180"/>
  <c r="B70" i="180"/>
  <c r="B77" i="180"/>
  <c r="B78" i="180"/>
  <c r="B86" i="180"/>
  <c r="B87" i="180"/>
  <c r="B14" i="180"/>
  <c r="C43" i="184"/>
  <c r="B149" i="184"/>
  <c r="L133" i="178"/>
  <c r="L132" i="178"/>
  <c r="B132" i="178"/>
  <c r="B133" i="178" s="1"/>
  <c r="C1206" i="181"/>
  <c r="F42" i="182"/>
  <c r="F62" i="182"/>
  <c r="F347" i="182"/>
  <c r="F348" i="182"/>
  <c r="F349" i="182" s="1"/>
  <c r="N120" i="184" l="1"/>
  <c r="N121" i="184" s="1"/>
  <c r="N122" i="184" s="1"/>
  <c r="N123" i="184" s="1"/>
  <c r="N124" i="184" s="1"/>
  <c r="N125" i="184" s="1"/>
  <c r="N126" i="184" s="1"/>
  <c r="N119" i="184"/>
  <c r="F15" i="178"/>
  <c r="J15" i="178" s="1"/>
  <c r="N109" i="184"/>
  <c r="N108" i="184" s="1"/>
  <c r="N107" i="184" s="1"/>
  <c r="N106" i="184" s="1"/>
  <c r="C30" i="180"/>
  <c r="C34" i="184"/>
  <c r="C29" i="184"/>
  <c r="C25" i="180"/>
  <c r="N85" i="184"/>
  <c r="N84" i="184"/>
  <c r="N23" i="184"/>
  <c r="N22" i="184"/>
  <c r="N27" i="184"/>
  <c r="G26" i="180"/>
  <c r="G24" i="180"/>
  <c r="G23" i="180"/>
  <c r="M63" i="184"/>
  <c r="G54" i="180" s="1"/>
  <c r="F97" i="178" s="1"/>
  <c r="G64" i="184"/>
  <c r="G60" i="180"/>
  <c r="G56" i="184"/>
  <c r="M56" i="184" s="1"/>
  <c r="M59" i="184"/>
  <c r="G66" i="184"/>
  <c r="M66" i="184" s="1"/>
  <c r="G57" i="180" s="1"/>
  <c r="F100" i="178" s="1"/>
  <c r="M60" i="184"/>
  <c r="M55" i="184"/>
  <c r="G51" i="180" s="1"/>
  <c r="F94" i="178" s="1"/>
  <c r="M54" i="184"/>
  <c r="G50" i="180" s="1"/>
  <c r="F93" i="178" s="1"/>
  <c r="M53" i="184"/>
  <c r="G49" i="180" s="1"/>
  <c r="F92" i="178" s="1"/>
  <c r="B72" i="180"/>
  <c r="B80" i="180"/>
  <c r="B71" i="180"/>
  <c r="B134" i="178"/>
  <c r="G43" i="178" l="1"/>
  <c r="G46" i="178" s="1"/>
  <c r="G47" i="178" s="1"/>
  <c r="G48" i="178" s="1"/>
  <c r="G117" i="178" s="1"/>
  <c r="N136" i="184"/>
  <c r="N127" i="184"/>
  <c r="N86" i="184"/>
  <c r="N90" i="184" s="1"/>
  <c r="B83" i="180"/>
  <c r="B82" i="180"/>
  <c r="G52" i="180"/>
  <c r="F95" i="178" s="1"/>
  <c r="G25" i="180"/>
  <c r="J65" i="184"/>
  <c r="M65" i="184" s="1"/>
  <c r="G56" i="180" s="1"/>
  <c r="F99" i="178" s="1"/>
  <c r="I27" i="177"/>
  <c r="M64" i="184"/>
  <c r="G55" i="180" s="1"/>
  <c r="F98" i="178" s="1"/>
  <c r="G46" i="184"/>
  <c r="M46" i="184" s="1"/>
  <c r="M43" i="184"/>
  <c r="G44" i="184"/>
  <c r="J45" i="184" s="1"/>
  <c r="B73" i="180"/>
  <c r="N137" i="184" l="1"/>
  <c r="N138" i="184" s="1"/>
  <c r="N139" i="184" s="1"/>
  <c r="N140" i="184" s="1"/>
  <c r="N141" i="184" s="1"/>
  <c r="N131" i="184"/>
  <c r="N130" i="184"/>
  <c r="N128" i="184"/>
  <c r="B84" i="180"/>
  <c r="G61" i="180"/>
  <c r="M45" i="184"/>
  <c r="M44" i="184"/>
  <c r="B74" i="180"/>
  <c r="I21" i="182"/>
  <c r="F97" i="182"/>
  <c r="L65" i="178"/>
  <c r="C1214" i="181"/>
  <c r="C1194" i="181"/>
  <c r="C1172" i="181"/>
  <c r="C1153" i="181"/>
  <c r="C1133" i="181"/>
  <c r="C1107" i="181"/>
  <c r="C1065" i="181"/>
  <c r="C1084" i="181"/>
  <c r="C1046" i="181"/>
  <c r="C1027" i="181"/>
  <c r="C1007" i="181"/>
  <c r="C988" i="181"/>
  <c r="C968" i="181"/>
  <c r="C890" i="181"/>
  <c r="C871" i="181"/>
  <c r="C851" i="181"/>
  <c r="C829" i="181"/>
  <c r="C810" i="181"/>
  <c r="C790" i="181"/>
  <c r="H95" i="178"/>
  <c r="H94" i="178"/>
  <c r="H93" i="178"/>
  <c r="H90" i="178"/>
  <c r="H89" i="178"/>
  <c r="H88" i="178"/>
  <c r="M52" i="180"/>
  <c r="C1097" i="181"/>
  <c r="C357" i="181"/>
  <c r="L8" i="178"/>
  <c r="I53" i="175"/>
  <c r="I50" i="175"/>
  <c r="I49" i="175"/>
  <c r="K31" i="175"/>
  <c r="B91" i="178" l="1"/>
  <c r="B96" i="178" s="1"/>
  <c r="B43" i="180"/>
  <c r="B47" i="184"/>
  <c r="C93" i="178"/>
  <c r="C45" i="180"/>
  <c r="C49" i="184"/>
  <c r="B21" i="180"/>
  <c r="B113" i="184"/>
  <c r="B75" i="180"/>
  <c r="M49" i="180"/>
  <c r="F46" i="182"/>
  <c r="F47" i="182" s="1"/>
  <c r="F48" i="182" s="1"/>
  <c r="C760" i="181"/>
  <c r="C782" i="181"/>
  <c r="C738" i="181"/>
  <c r="C716" i="181"/>
  <c r="C694" i="181"/>
  <c r="C672" i="181"/>
  <c r="C652" i="181"/>
  <c r="C631" i="181"/>
  <c r="C610" i="181"/>
  <c r="C589" i="181"/>
  <c r="C379" i="181"/>
  <c r="C335" i="181"/>
  <c r="C313" i="181"/>
  <c r="C289" i="181"/>
  <c r="C248" i="181"/>
  <c r="F1206" i="181"/>
  <c r="C59" i="184" l="1"/>
  <c r="B67" i="184"/>
  <c r="B57" i="184"/>
  <c r="B22" i="180"/>
  <c r="C54" i="184"/>
  <c r="C50" i="180"/>
  <c r="B48" i="180"/>
  <c r="B52" i="184"/>
  <c r="B62" i="184" l="1"/>
  <c r="B53" i="180"/>
  <c r="H16" i="178"/>
  <c r="C19" i="181"/>
  <c r="B73" i="184" l="1"/>
  <c r="F238" i="182"/>
  <c r="F154" i="182"/>
  <c r="F158" i="182" s="1"/>
  <c r="G961" i="181"/>
  <c r="F301" i="182"/>
  <c r="J146" i="182" l="1"/>
  <c r="J145" i="182"/>
  <c r="J144" i="182"/>
  <c r="F156" i="182"/>
  <c r="H1214" i="181"/>
  <c r="C1203" i="181"/>
  <c r="F1203" i="181" s="1"/>
  <c r="C1202" i="181"/>
  <c r="F1202" i="181" s="1"/>
  <c r="C1201" i="181"/>
  <c r="E1201" i="181" s="1"/>
  <c r="C1200" i="181"/>
  <c r="F1200" i="181" s="1"/>
  <c r="C1185" i="181"/>
  <c r="H1194" i="181"/>
  <c r="H1172" i="181"/>
  <c r="C1182" i="181"/>
  <c r="F1182" i="181" s="1"/>
  <c r="C1181" i="181"/>
  <c r="F1181" i="181" s="1"/>
  <c r="C1180" i="181"/>
  <c r="F1180" i="181" s="1"/>
  <c r="C1179" i="181"/>
  <c r="F1179" i="181" s="1"/>
  <c r="C1166" i="181"/>
  <c r="F1166" i="181" s="1"/>
  <c r="C1165" i="181"/>
  <c r="F1165" i="181" s="1"/>
  <c r="C1162" i="181"/>
  <c r="F1162" i="181" s="1"/>
  <c r="C1161" i="181"/>
  <c r="F1161" i="181" s="1"/>
  <c r="C1160" i="181"/>
  <c r="F1160" i="181" s="1"/>
  <c r="C1159" i="181"/>
  <c r="F1159" i="181" s="1"/>
  <c r="C1147" i="181"/>
  <c r="C1146" i="181"/>
  <c r="F1146" i="181" s="1"/>
  <c r="C1145" i="181"/>
  <c r="F1145" i="181" s="1"/>
  <c r="H1153" i="181"/>
  <c r="H1133" i="181"/>
  <c r="C1142" i="181"/>
  <c r="F1142" i="181" s="1"/>
  <c r="C1141" i="181"/>
  <c r="F1141" i="181" s="1"/>
  <c r="C1140" i="181"/>
  <c r="F1140" i="181" s="1"/>
  <c r="C1139" i="181"/>
  <c r="F1139" i="181" s="1"/>
  <c r="C1126" i="181"/>
  <c r="H1126" i="181" s="1"/>
  <c r="C1125" i="181"/>
  <c r="H1125" i="181" s="1"/>
  <c r="C1124" i="181"/>
  <c r="H1124" i="181" s="1"/>
  <c r="C1122" i="181"/>
  <c r="F1122" i="181" s="1"/>
  <c r="C1121" i="181"/>
  <c r="F1121" i="181" s="1"/>
  <c r="C1123" i="181"/>
  <c r="F1123" i="181" s="1"/>
  <c r="C1116" i="181"/>
  <c r="F1116" i="181" s="1"/>
  <c r="C1118" i="181"/>
  <c r="F1118" i="181" s="1"/>
  <c r="C1117" i="181"/>
  <c r="F1117" i="181" s="1"/>
  <c r="C1115" i="181"/>
  <c r="E1115" i="181" s="1"/>
  <c r="C1101" i="181"/>
  <c r="H1107" i="181"/>
  <c r="C1100" i="181"/>
  <c r="F1100" i="181" s="1"/>
  <c r="C1099" i="181"/>
  <c r="F1099" i="181" s="1"/>
  <c r="C1098" i="181"/>
  <c r="H1098" i="181" s="1"/>
  <c r="C1096" i="181"/>
  <c r="F1096" i="181" s="1"/>
  <c r="F1097" i="181"/>
  <c r="C1093" i="181"/>
  <c r="F1093" i="181" s="1"/>
  <c r="C1092" i="181"/>
  <c r="E1092" i="181" s="1"/>
  <c r="C1091" i="181"/>
  <c r="F1091" i="181" s="1"/>
  <c r="C1090" i="181"/>
  <c r="F1090" i="181" s="1"/>
  <c r="C1077" i="181"/>
  <c r="H1077" i="181" s="1"/>
  <c r="H1078" i="181" s="1"/>
  <c r="H1084" i="181"/>
  <c r="C1074" i="181"/>
  <c r="F1074" i="181" s="1"/>
  <c r="C1073" i="181"/>
  <c r="F1073" i="181" s="1"/>
  <c r="C1072" i="181"/>
  <c r="F1072" i="181" s="1"/>
  <c r="C1071" i="181"/>
  <c r="F1071" i="181" s="1"/>
  <c r="C1058" i="181"/>
  <c r="H1058" i="181" s="1"/>
  <c r="H1059" i="181" s="1"/>
  <c r="H1065" i="181"/>
  <c r="C1055" i="181"/>
  <c r="F1055" i="181" s="1"/>
  <c r="C1054" i="181"/>
  <c r="F1054" i="181" s="1"/>
  <c r="C1053" i="181"/>
  <c r="F1053" i="181" s="1"/>
  <c r="C1052" i="181"/>
  <c r="F1052" i="181" s="1"/>
  <c r="C1039" i="181"/>
  <c r="H1039" i="181" s="1"/>
  <c r="H1040" i="181" s="1"/>
  <c r="H1046" i="181"/>
  <c r="H1027" i="181"/>
  <c r="C1036" i="181"/>
  <c r="F1036" i="181" s="1"/>
  <c r="C1035" i="181"/>
  <c r="F1035" i="181" s="1"/>
  <c r="C1034" i="181"/>
  <c r="F1034" i="181" s="1"/>
  <c r="C1033" i="181"/>
  <c r="F1033" i="181" s="1"/>
  <c r="C1020" i="181"/>
  <c r="H1020" i="181" s="1"/>
  <c r="H1021" i="181" s="1"/>
  <c r="F262" i="182"/>
  <c r="C1015" i="181"/>
  <c r="C1017" i="181"/>
  <c r="F1017" i="181" s="1"/>
  <c r="C1016" i="181"/>
  <c r="F1016" i="181" s="1"/>
  <c r="C1014" i="181"/>
  <c r="F1014" i="181" s="1"/>
  <c r="C1000" i="181"/>
  <c r="C1001" i="181"/>
  <c r="C997" i="181"/>
  <c r="F997" i="181" s="1"/>
  <c r="C996" i="181"/>
  <c r="F996" i="181" s="1"/>
  <c r="C995" i="181"/>
  <c r="E995" i="181" s="1"/>
  <c r="C994" i="181"/>
  <c r="F994" i="181" s="1"/>
  <c r="H988" i="181"/>
  <c r="H1007" i="181"/>
  <c r="H968" i="181"/>
  <c r="C982" i="181"/>
  <c r="F982" i="181" s="1"/>
  <c r="F981" i="181"/>
  <c r="C976" i="181"/>
  <c r="F976" i="181" s="1"/>
  <c r="C978" i="181"/>
  <c r="F978" i="181" s="1"/>
  <c r="C977" i="181"/>
  <c r="F977" i="181" s="1"/>
  <c r="C975" i="181"/>
  <c r="H975" i="181" s="1"/>
  <c r="C961" i="181"/>
  <c r="H1121" i="181" l="1"/>
  <c r="H1159" i="181"/>
  <c r="H1122" i="181"/>
  <c r="H1181" i="181"/>
  <c r="H1185" i="181"/>
  <c r="H1186" i="181" s="1"/>
  <c r="I1186" i="181" s="1"/>
  <c r="F1185" i="181"/>
  <c r="H1139" i="181"/>
  <c r="H1200" i="181"/>
  <c r="H1202" i="181"/>
  <c r="F1147" i="181"/>
  <c r="E1200" i="181"/>
  <c r="F1201" i="181"/>
  <c r="E1203" i="181"/>
  <c r="E1202" i="181"/>
  <c r="H1179" i="181"/>
  <c r="H1141" i="181"/>
  <c r="F1125" i="181"/>
  <c r="H1161" i="181"/>
  <c r="F1126" i="181"/>
  <c r="H1145" i="181"/>
  <c r="F995" i="181"/>
  <c r="H994" i="181"/>
  <c r="H996" i="181"/>
  <c r="H1165" i="181"/>
  <c r="H1033" i="181"/>
  <c r="H1166" i="181"/>
  <c r="E994" i="181"/>
  <c r="E1179" i="181"/>
  <c r="E1180" i="181"/>
  <c r="E1181" i="181"/>
  <c r="E1182" i="181"/>
  <c r="E1159" i="181"/>
  <c r="E1160" i="181"/>
  <c r="E1161" i="181"/>
  <c r="E1162" i="181"/>
  <c r="E1139" i="181"/>
  <c r="E1140" i="181"/>
  <c r="E1141" i="181"/>
  <c r="E1142" i="181"/>
  <c r="F1124" i="181"/>
  <c r="H1099" i="181"/>
  <c r="E996" i="181"/>
  <c r="H1054" i="181"/>
  <c r="H1090" i="181"/>
  <c r="H1115" i="181"/>
  <c r="H1052" i="181"/>
  <c r="H1092" i="181"/>
  <c r="H1117" i="181"/>
  <c r="F1115" i="181"/>
  <c r="E1116" i="181"/>
  <c r="E1117" i="181"/>
  <c r="E1118" i="181"/>
  <c r="F1101" i="181"/>
  <c r="F1098" i="181"/>
  <c r="E1091" i="181"/>
  <c r="F1092" i="181"/>
  <c r="E1090" i="181"/>
  <c r="E1093" i="181"/>
  <c r="H1035" i="181"/>
  <c r="H1073" i="181"/>
  <c r="H1071" i="181"/>
  <c r="E1071" i="181"/>
  <c r="E1072" i="181"/>
  <c r="E1073" i="181"/>
  <c r="E1074" i="181"/>
  <c r="E1052" i="181"/>
  <c r="E1053" i="181"/>
  <c r="E1054" i="181"/>
  <c r="E1055" i="181"/>
  <c r="E1035" i="181"/>
  <c r="E1036" i="181"/>
  <c r="E1033" i="181"/>
  <c r="E1034" i="181"/>
  <c r="F1001" i="181"/>
  <c r="H977" i="181"/>
  <c r="E975" i="181"/>
  <c r="E976" i="181"/>
  <c r="E977" i="181"/>
  <c r="H1014" i="181"/>
  <c r="F975" i="181"/>
  <c r="H1016" i="181"/>
  <c r="E978" i="181"/>
  <c r="E997" i="181"/>
  <c r="F1015" i="181"/>
  <c r="E1014" i="181"/>
  <c r="E1015" i="181"/>
  <c r="E1016" i="181"/>
  <c r="E1017" i="181"/>
  <c r="F1000" i="181"/>
  <c r="F237" i="182" l="1"/>
  <c r="H961" i="181"/>
  <c r="C962" i="181"/>
  <c r="F962" i="181" s="1"/>
  <c r="F961" i="181"/>
  <c r="C958" i="181"/>
  <c r="F958" i="181" s="1"/>
  <c r="C957" i="181"/>
  <c r="F957" i="181" s="1"/>
  <c r="C956" i="181"/>
  <c r="F956" i="181" s="1"/>
  <c r="C955" i="181"/>
  <c r="F955" i="181" s="1"/>
  <c r="H890" i="181"/>
  <c r="C883" i="181"/>
  <c r="F883" i="181" s="1"/>
  <c r="C884" i="181"/>
  <c r="F884" i="181" s="1"/>
  <c r="C880" i="181"/>
  <c r="F880" i="181" s="1"/>
  <c r="C879" i="181"/>
  <c r="E879" i="181" s="1"/>
  <c r="C878" i="181"/>
  <c r="F878" i="181" s="1"/>
  <c r="C877" i="181"/>
  <c r="F877" i="181" s="1"/>
  <c r="H871" i="181"/>
  <c r="C865" i="181"/>
  <c r="F865" i="181" s="1"/>
  <c r="C863" i="181"/>
  <c r="F863" i="181" s="1"/>
  <c r="C864" i="181"/>
  <c r="F864" i="181" s="1"/>
  <c r="C860" i="181"/>
  <c r="F860" i="181" s="1"/>
  <c r="C859" i="181"/>
  <c r="H859" i="181" s="1"/>
  <c r="I859" i="181" s="1"/>
  <c r="C858" i="181"/>
  <c r="F858" i="181" s="1"/>
  <c r="C857" i="181"/>
  <c r="F857" i="181" s="1"/>
  <c r="C823" i="181"/>
  <c r="F823" i="181" s="1"/>
  <c r="C822" i="181"/>
  <c r="F822" i="181" s="1"/>
  <c r="H851" i="181"/>
  <c r="H829" i="181"/>
  <c r="C845" i="181"/>
  <c r="C843" i="181"/>
  <c r="C842" i="181"/>
  <c r="H842" i="181" s="1"/>
  <c r="I842" i="181" s="1"/>
  <c r="C844" i="181"/>
  <c r="I848" i="181"/>
  <c r="I849" i="181" s="1"/>
  <c r="C839" i="181"/>
  <c r="C838" i="181"/>
  <c r="H838" i="181" s="1"/>
  <c r="I838" i="181" s="1"/>
  <c r="C837" i="181"/>
  <c r="C836" i="181"/>
  <c r="H836" i="181" s="1"/>
  <c r="I836" i="181" s="1"/>
  <c r="C819" i="181"/>
  <c r="E819" i="181" s="1"/>
  <c r="C818" i="181"/>
  <c r="E818" i="181" s="1"/>
  <c r="C817" i="181"/>
  <c r="E817" i="181" s="1"/>
  <c r="C816" i="181"/>
  <c r="H816" i="181" s="1"/>
  <c r="I816" i="181" s="1"/>
  <c r="H810" i="181"/>
  <c r="C804" i="181"/>
  <c r="C803" i="181"/>
  <c r="C781" i="181"/>
  <c r="F781" i="181" s="1"/>
  <c r="F351" i="182"/>
  <c r="C800" i="181"/>
  <c r="C799" i="181"/>
  <c r="H799" i="181" s="1"/>
  <c r="I799" i="181" s="1"/>
  <c r="C798" i="181"/>
  <c r="E798" i="181" s="1"/>
  <c r="C797" i="181"/>
  <c r="H797" i="181" s="1"/>
  <c r="I797" i="181" s="1"/>
  <c r="H790" i="181"/>
  <c r="C784" i="181"/>
  <c r="F784" i="181" s="1"/>
  <c r="C783" i="181"/>
  <c r="F783" i="181" s="1"/>
  <c r="F782" i="181"/>
  <c r="C778" i="181"/>
  <c r="F778" i="181" s="1"/>
  <c r="C777" i="181"/>
  <c r="F777" i="181" s="1"/>
  <c r="C776" i="181"/>
  <c r="F776" i="181" s="1"/>
  <c r="C775" i="181"/>
  <c r="H775" i="181" s="1"/>
  <c r="I775" i="181" s="1"/>
  <c r="I1202" i="181"/>
  <c r="I1200" i="181"/>
  <c r="H1190" i="181"/>
  <c r="I1190" i="181" s="1"/>
  <c r="I1192" i="181" s="1"/>
  <c r="I1181" i="181"/>
  <c r="I1179" i="181"/>
  <c r="I1169" i="181"/>
  <c r="I1170" i="181" s="1"/>
  <c r="I1166" i="181"/>
  <c r="I1165" i="181"/>
  <c r="I1161" i="181"/>
  <c r="I1159" i="181"/>
  <c r="I1150" i="181"/>
  <c r="I1151" i="181" s="1"/>
  <c r="I1145" i="181"/>
  <c r="I1141" i="181"/>
  <c r="I1139" i="181"/>
  <c r="I1130" i="181"/>
  <c r="I1131" i="181" s="1"/>
  <c r="I1127" i="181"/>
  <c r="I1126" i="181"/>
  <c r="I1125" i="181"/>
  <c r="I1124" i="181"/>
  <c r="I1122" i="181"/>
  <c r="I1121" i="181"/>
  <c r="I1117" i="181"/>
  <c r="I1115" i="181"/>
  <c r="I1104" i="181"/>
  <c r="I1105" i="181" s="1"/>
  <c r="I1099" i="181"/>
  <c r="I1098" i="181"/>
  <c r="I1092" i="181"/>
  <c r="I1090" i="181"/>
  <c r="I1081" i="181"/>
  <c r="I1082" i="181" s="1"/>
  <c r="I1077" i="181"/>
  <c r="I1079" i="181" s="1"/>
  <c r="I1073" i="181"/>
  <c r="I1071" i="181"/>
  <c r="I1062" i="181"/>
  <c r="I1063" i="181" s="1"/>
  <c r="I1059" i="181"/>
  <c r="I1054" i="181"/>
  <c r="I1052" i="181"/>
  <c r="I1043" i="181"/>
  <c r="I1044" i="181" s="1"/>
  <c r="I1040" i="181"/>
  <c r="I1035" i="181"/>
  <c r="I1033" i="181"/>
  <c r="I1024" i="181"/>
  <c r="I1025" i="181" s="1"/>
  <c r="I1020" i="181"/>
  <c r="I1022" i="181" s="1"/>
  <c r="I1016" i="181"/>
  <c r="I1014" i="181"/>
  <c r="I1004" i="181"/>
  <c r="I1005" i="181" s="1"/>
  <c r="I996" i="181"/>
  <c r="I994" i="181"/>
  <c r="I985" i="181"/>
  <c r="I986" i="181" s="1"/>
  <c r="I977" i="181"/>
  <c r="I975" i="181"/>
  <c r="I965" i="181"/>
  <c r="I966" i="181" s="1"/>
  <c r="I887" i="181"/>
  <c r="I888" i="181" s="1"/>
  <c r="I868" i="181"/>
  <c r="I869" i="181" s="1"/>
  <c r="I826" i="181"/>
  <c r="I827" i="181" s="1"/>
  <c r="L822" i="181"/>
  <c r="I807" i="181"/>
  <c r="I808" i="181" s="1"/>
  <c r="I787" i="181"/>
  <c r="I788" i="181" s="1"/>
  <c r="M781" i="181"/>
  <c r="K781" i="181"/>
  <c r="K782" i="181" s="1"/>
  <c r="C759" i="181"/>
  <c r="E349" i="182"/>
  <c r="H769" i="181"/>
  <c r="C769" i="181"/>
  <c r="I766" i="181"/>
  <c r="C762" i="181"/>
  <c r="C761" i="181"/>
  <c r="H761" i="181" s="1"/>
  <c r="I761" i="181" s="1"/>
  <c r="C756" i="181"/>
  <c r="C755" i="181"/>
  <c r="E755" i="181" s="1"/>
  <c r="C754" i="181"/>
  <c r="C753" i="181"/>
  <c r="H753" i="181" s="1"/>
  <c r="I753" i="181" s="1"/>
  <c r="I347" i="182"/>
  <c r="C737" i="181"/>
  <c r="H747" i="181"/>
  <c r="C747" i="181"/>
  <c r="I744" i="181"/>
  <c r="C740" i="181"/>
  <c r="C739" i="181"/>
  <c r="H739" i="181" s="1"/>
  <c r="I739" i="181" s="1"/>
  <c r="C734" i="181"/>
  <c r="C733" i="181"/>
  <c r="E733" i="181" s="1"/>
  <c r="C732" i="181"/>
  <c r="C731" i="181"/>
  <c r="H731" i="181" s="1"/>
  <c r="I731" i="181" s="1"/>
  <c r="C715" i="181"/>
  <c r="H725" i="181"/>
  <c r="C725" i="181"/>
  <c r="I722" i="181"/>
  <c r="C718" i="181"/>
  <c r="C717" i="181"/>
  <c r="H717" i="181" s="1"/>
  <c r="I717" i="181" s="1"/>
  <c r="C712" i="181"/>
  <c r="C711" i="181"/>
  <c r="E711" i="181" s="1"/>
  <c r="C710" i="181"/>
  <c r="C709" i="181"/>
  <c r="H709" i="181" s="1"/>
  <c r="I709" i="181" s="1"/>
  <c r="C695" i="181"/>
  <c r="C693" i="181"/>
  <c r="C696" i="181"/>
  <c r="F350" i="182"/>
  <c r="H703" i="181"/>
  <c r="C703" i="181"/>
  <c r="I700" i="181"/>
  <c r="C690" i="181"/>
  <c r="C689" i="181"/>
  <c r="E689" i="181" s="1"/>
  <c r="C688" i="181"/>
  <c r="C687" i="181"/>
  <c r="H687" i="181" s="1"/>
  <c r="I687" i="181" s="1"/>
  <c r="H680" i="181"/>
  <c r="C680" i="181"/>
  <c r="I677" i="181"/>
  <c r="C673" i="181"/>
  <c r="H673" i="181" s="1"/>
  <c r="I673" i="181" s="1"/>
  <c r="C669" i="181"/>
  <c r="C668" i="181"/>
  <c r="F668" i="181" s="1"/>
  <c r="C667" i="181"/>
  <c r="C666" i="181"/>
  <c r="H666" i="181" s="1"/>
  <c r="I666" i="181" s="1"/>
  <c r="C653" i="181"/>
  <c r="H653" i="181" s="1"/>
  <c r="I653" i="181" s="1"/>
  <c r="H660" i="181"/>
  <c r="C660" i="181"/>
  <c r="I657" i="181"/>
  <c r="F652" i="181"/>
  <c r="C649" i="181"/>
  <c r="C648" i="181"/>
  <c r="H648" i="181" s="1"/>
  <c r="I648" i="181" s="1"/>
  <c r="C647" i="181"/>
  <c r="C646" i="181"/>
  <c r="F646" i="181" s="1"/>
  <c r="C630" i="181"/>
  <c r="H630" i="181" s="1"/>
  <c r="I630" i="181" s="1"/>
  <c r="H639" i="181"/>
  <c r="C639" i="181"/>
  <c r="I636" i="181"/>
  <c r="C632" i="181"/>
  <c r="F632" i="181" s="1"/>
  <c r="C627" i="181"/>
  <c r="F627" i="181" s="1"/>
  <c r="C626" i="181"/>
  <c r="H626" i="181" s="1"/>
  <c r="I626" i="181" s="1"/>
  <c r="C625" i="181"/>
  <c r="C624" i="181"/>
  <c r="H624" i="181" s="1"/>
  <c r="I624" i="181" s="1"/>
  <c r="H618" i="181"/>
  <c r="C618" i="181"/>
  <c r="I615" i="181"/>
  <c r="C611" i="181"/>
  <c r="F611" i="181" s="1"/>
  <c r="C609" i="181"/>
  <c r="C606" i="181"/>
  <c r="F606" i="181" s="1"/>
  <c r="C605" i="181"/>
  <c r="F605" i="181" s="1"/>
  <c r="C604" i="181"/>
  <c r="C603" i="181"/>
  <c r="H603" i="181" s="1"/>
  <c r="I603" i="181" s="1"/>
  <c r="C588" i="181"/>
  <c r="C590" i="181"/>
  <c r="C583" i="181"/>
  <c r="H597" i="181"/>
  <c r="C597" i="181"/>
  <c r="I594" i="181"/>
  <c r="C585" i="181"/>
  <c r="C584" i="181"/>
  <c r="H584" i="181" s="1"/>
  <c r="I584" i="181" s="1"/>
  <c r="C582" i="181"/>
  <c r="H582" i="181" s="1"/>
  <c r="I582" i="181" s="1"/>
  <c r="C567" i="181"/>
  <c r="F567" i="181" s="1"/>
  <c r="C566" i="181"/>
  <c r="F566" i="181" s="1"/>
  <c r="C565" i="181"/>
  <c r="H565" i="181" s="1"/>
  <c r="I565" i="181" s="1"/>
  <c r="C564" i="181"/>
  <c r="H564" i="181" s="1"/>
  <c r="I564" i="181" s="1"/>
  <c r="C563" i="181"/>
  <c r="C562" i="181"/>
  <c r="F562" i="181" s="1"/>
  <c r="C542" i="181"/>
  <c r="C541" i="181"/>
  <c r="C540" i="181"/>
  <c r="H540" i="181" s="1"/>
  <c r="I540" i="181" s="1"/>
  <c r="C539" i="181"/>
  <c r="H539" i="181" s="1"/>
  <c r="I539" i="181" s="1"/>
  <c r="C538" i="181"/>
  <c r="C537" i="181"/>
  <c r="C517" i="181"/>
  <c r="F517" i="181" s="1"/>
  <c r="C516" i="181"/>
  <c r="C515" i="181"/>
  <c r="H515" i="181" s="1"/>
  <c r="I515" i="181" s="1"/>
  <c r="C514" i="181"/>
  <c r="H514" i="181" s="1"/>
  <c r="I514" i="181" s="1"/>
  <c r="C513" i="181"/>
  <c r="C512" i="181"/>
  <c r="C492" i="181"/>
  <c r="F492" i="181" s="1"/>
  <c r="C491" i="181"/>
  <c r="C490" i="181"/>
  <c r="F490" i="181" s="1"/>
  <c r="C489" i="181"/>
  <c r="H489" i="181" s="1"/>
  <c r="I489" i="181" s="1"/>
  <c r="C488" i="181"/>
  <c r="F488" i="181" s="1"/>
  <c r="C487" i="181"/>
  <c r="F487" i="181" s="1"/>
  <c r="C467" i="181"/>
  <c r="H467" i="181" s="1"/>
  <c r="I467" i="181" s="1"/>
  <c r="C466" i="181"/>
  <c r="C465" i="181"/>
  <c r="C445" i="181"/>
  <c r="H445" i="181" s="1"/>
  <c r="I445" i="181" s="1"/>
  <c r="C444" i="181"/>
  <c r="C443" i="181"/>
  <c r="F443" i="181" s="1"/>
  <c r="H574" i="181"/>
  <c r="C574" i="181"/>
  <c r="I571" i="181"/>
  <c r="C559" i="181"/>
  <c r="F559" i="181" s="1"/>
  <c r="C558" i="181"/>
  <c r="H558" i="181" s="1"/>
  <c r="I558" i="181" s="1"/>
  <c r="C557" i="181"/>
  <c r="C556" i="181"/>
  <c r="H556" i="181" s="1"/>
  <c r="I556" i="181" s="1"/>
  <c r="H549" i="181"/>
  <c r="C549" i="181"/>
  <c r="I546" i="181"/>
  <c r="C534" i="181"/>
  <c r="C533" i="181"/>
  <c r="H533" i="181" s="1"/>
  <c r="I533" i="181" s="1"/>
  <c r="C532" i="181"/>
  <c r="C531" i="181"/>
  <c r="F531" i="181" s="1"/>
  <c r="H524" i="181"/>
  <c r="C524" i="181"/>
  <c r="I521" i="181"/>
  <c r="C509" i="181"/>
  <c r="C508" i="181"/>
  <c r="H508" i="181" s="1"/>
  <c r="I508" i="181" s="1"/>
  <c r="C507" i="181"/>
  <c r="C506" i="181"/>
  <c r="H506" i="181" s="1"/>
  <c r="I506" i="181" s="1"/>
  <c r="H499" i="181"/>
  <c r="C499" i="181"/>
  <c r="I496" i="181"/>
  <c r="C484" i="181"/>
  <c r="C483" i="181"/>
  <c r="H483" i="181" s="1"/>
  <c r="I483" i="181" s="1"/>
  <c r="C482" i="181"/>
  <c r="C481" i="181"/>
  <c r="H481" i="181" s="1"/>
  <c r="I481" i="181" s="1"/>
  <c r="H474" i="181"/>
  <c r="C474" i="181"/>
  <c r="I471" i="181"/>
  <c r="C462" i="181"/>
  <c r="C461" i="181"/>
  <c r="H461" i="181" s="1"/>
  <c r="I461" i="181" s="1"/>
  <c r="C460" i="181"/>
  <c r="C459" i="181"/>
  <c r="F459" i="181" s="1"/>
  <c r="F289" i="181"/>
  <c r="F417" i="181"/>
  <c r="F396" i="181"/>
  <c r="E396" i="181"/>
  <c r="C438" i="181"/>
  <c r="H452" i="181"/>
  <c r="C452" i="181"/>
  <c r="I449" i="181"/>
  <c r="C440" i="181"/>
  <c r="C439" i="181"/>
  <c r="H439" i="181" s="1"/>
  <c r="I439" i="181" s="1"/>
  <c r="C437" i="181"/>
  <c r="H437" i="181" s="1"/>
  <c r="I437" i="181" s="1"/>
  <c r="C422" i="181"/>
  <c r="F422" i="181" s="1"/>
  <c r="C423" i="181"/>
  <c r="F423" i="181" s="1"/>
  <c r="C402" i="181"/>
  <c r="C401" i="181"/>
  <c r="F401" i="181" s="1"/>
  <c r="C382" i="181"/>
  <c r="H382" i="181" s="1"/>
  <c r="I382" i="181" s="1"/>
  <c r="C381" i="181"/>
  <c r="F381" i="181" s="1"/>
  <c r="C380" i="181"/>
  <c r="F380" i="181" s="1"/>
  <c r="F379" i="181"/>
  <c r="C360" i="181"/>
  <c r="F360" i="181" s="1"/>
  <c r="C359" i="181"/>
  <c r="F359" i="181" s="1"/>
  <c r="C358" i="181"/>
  <c r="F358" i="181" s="1"/>
  <c r="F357" i="181"/>
  <c r="C338" i="181"/>
  <c r="H338" i="181" s="1"/>
  <c r="I338" i="181" s="1"/>
  <c r="C337" i="181"/>
  <c r="F337" i="181" s="1"/>
  <c r="C336" i="181"/>
  <c r="F336" i="181" s="1"/>
  <c r="F335" i="181"/>
  <c r="C316" i="181"/>
  <c r="H316" i="181" s="1"/>
  <c r="I316" i="181" s="1"/>
  <c r="C315" i="181"/>
  <c r="F315" i="181" s="1"/>
  <c r="C314" i="181"/>
  <c r="F314" i="181" s="1"/>
  <c r="F313" i="181"/>
  <c r="C290" i="181"/>
  <c r="C291" i="181"/>
  <c r="F291" i="181" s="1"/>
  <c r="C292" i="181"/>
  <c r="F292" i="181" s="1"/>
  <c r="C269" i="181"/>
  <c r="C268" i="181"/>
  <c r="C249" i="181"/>
  <c r="F249" i="181" s="1"/>
  <c r="C247" i="181"/>
  <c r="C242" i="181"/>
  <c r="F242" i="181" s="1"/>
  <c r="C265" i="181"/>
  <c r="C264" i="181"/>
  <c r="C263" i="181"/>
  <c r="C262" i="181"/>
  <c r="C286" i="181"/>
  <c r="F286" i="181" s="1"/>
  <c r="C285" i="181"/>
  <c r="H285" i="181" s="1"/>
  <c r="I285" i="181" s="1"/>
  <c r="C284" i="181"/>
  <c r="F284" i="181" s="1"/>
  <c r="C283" i="181"/>
  <c r="H283" i="181" s="1"/>
  <c r="I283" i="181" s="1"/>
  <c r="C310" i="181"/>
  <c r="E310" i="181" s="1"/>
  <c r="C309" i="181"/>
  <c r="F309" i="181" s="1"/>
  <c r="C308" i="181"/>
  <c r="F308" i="181" s="1"/>
  <c r="C307" i="181"/>
  <c r="H307" i="181" s="1"/>
  <c r="I307" i="181" s="1"/>
  <c r="C332" i="181"/>
  <c r="F332" i="181" s="1"/>
  <c r="C331" i="181"/>
  <c r="H331" i="181" s="1"/>
  <c r="I331" i="181" s="1"/>
  <c r="C330" i="181"/>
  <c r="F330" i="181" s="1"/>
  <c r="C329" i="181"/>
  <c r="H329" i="181" s="1"/>
  <c r="I329" i="181" s="1"/>
  <c r="C354" i="181"/>
  <c r="E354" i="181" s="1"/>
  <c r="C353" i="181"/>
  <c r="H353" i="181" s="1"/>
  <c r="I353" i="181" s="1"/>
  <c r="C352" i="181"/>
  <c r="E352" i="181" s="1"/>
  <c r="C351" i="181"/>
  <c r="H351" i="181" s="1"/>
  <c r="I351" i="181" s="1"/>
  <c r="C374" i="181"/>
  <c r="F374" i="181" s="1"/>
  <c r="C376" i="181"/>
  <c r="F376" i="181" s="1"/>
  <c r="C375" i="181"/>
  <c r="H375" i="181" s="1"/>
  <c r="I375" i="181" s="1"/>
  <c r="C373" i="181"/>
  <c r="H373" i="181" s="1"/>
  <c r="I373" i="181" s="1"/>
  <c r="C398" i="181"/>
  <c r="E398" i="181" s="1"/>
  <c r="C397" i="181"/>
  <c r="F397" i="181" s="1"/>
  <c r="C395" i="181"/>
  <c r="F395" i="181" s="1"/>
  <c r="F150" i="182"/>
  <c r="H430" i="181"/>
  <c r="C430" i="181"/>
  <c r="I427" i="181"/>
  <c r="C419" i="181"/>
  <c r="F419" i="181" s="1"/>
  <c r="C418" i="181"/>
  <c r="F418" i="181" s="1"/>
  <c r="E417" i="181"/>
  <c r="C416" i="181"/>
  <c r="H416" i="181" s="1"/>
  <c r="I416" i="181" s="1"/>
  <c r="H409" i="181"/>
  <c r="C409" i="181"/>
  <c r="I406" i="181"/>
  <c r="H389" i="181"/>
  <c r="C389" i="181"/>
  <c r="I386" i="181"/>
  <c r="H367" i="181"/>
  <c r="C367" i="181"/>
  <c r="I364" i="181"/>
  <c r="H345" i="181"/>
  <c r="C345" i="181"/>
  <c r="I342" i="181"/>
  <c r="H323" i="181"/>
  <c r="C323" i="181"/>
  <c r="I320" i="181"/>
  <c r="F52" i="182"/>
  <c r="H299" i="181"/>
  <c r="C299" i="181"/>
  <c r="I296" i="181"/>
  <c r="H256" i="181"/>
  <c r="C256" i="181"/>
  <c r="I253" i="181"/>
  <c r="E244" i="181"/>
  <c r="H243" i="181"/>
  <c r="I243" i="181" s="1"/>
  <c r="H241" i="181"/>
  <c r="I241" i="181" s="1"/>
  <c r="E816" i="181" l="1"/>
  <c r="E858" i="181"/>
  <c r="E797" i="181"/>
  <c r="H955" i="181"/>
  <c r="I955" i="181" s="1"/>
  <c r="H957" i="181"/>
  <c r="I957" i="181" s="1"/>
  <c r="H879" i="181"/>
  <c r="I879" i="181" s="1"/>
  <c r="F879" i="181"/>
  <c r="H883" i="181"/>
  <c r="I883" i="181" s="1"/>
  <c r="H877" i="181"/>
  <c r="I877" i="181" s="1"/>
  <c r="E776" i="181"/>
  <c r="F859" i="181"/>
  <c r="E857" i="181"/>
  <c r="H857" i="181"/>
  <c r="I857" i="181" s="1"/>
  <c r="E859" i="181"/>
  <c r="H863" i="181"/>
  <c r="I863" i="181" s="1"/>
  <c r="E860" i="181"/>
  <c r="E957" i="181"/>
  <c r="E775" i="181"/>
  <c r="E955" i="181"/>
  <c r="E956" i="181"/>
  <c r="E958" i="181"/>
  <c r="E877" i="181"/>
  <c r="E878" i="181"/>
  <c r="E880" i="181"/>
  <c r="F797" i="181"/>
  <c r="F798" i="181"/>
  <c r="F799" i="181"/>
  <c r="F844" i="181"/>
  <c r="F804" i="181"/>
  <c r="F816" i="181"/>
  <c r="E799" i="181"/>
  <c r="F817" i="181"/>
  <c r="F845" i="181"/>
  <c r="E837" i="181"/>
  <c r="F842" i="181"/>
  <c r="F837" i="181"/>
  <c r="E777" i="181"/>
  <c r="F818" i="181"/>
  <c r="E778" i="181"/>
  <c r="F819" i="181"/>
  <c r="F843" i="181"/>
  <c r="E838" i="181"/>
  <c r="F800" i="181"/>
  <c r="H818" i="181"/>
  <c r="I818" i="181" s="1"/>
  <c r="L818" i="181" s="1"/>
  <c r="F838" i="181"/>
  <c r="F803" i="181"/>
  <c r="E800" i="181"/>
  <c r="E839" i="181"/>
  <c r="E836" i="181"/>
  <c r="F839" i="181"/>
  <c r="F836" i="181"/>
  <c r="F775" i="181"/>
  <c r="H777" i="181"/>
  <c r="I777" i="181" s="1"/>
  <c r="H783" i="181"/>
  <c r="I783" i="181" s="1"/>
  <c r="I1167" i="181"/>
  <c r="I961" i="181"/>
  <c r="I1058" i="181"/>
  <c r="I1060" i="181" s="1"/>
  <c r="L816" i="181"/>
  <c r="I1078" i="181"/>
  <c r="I1021" i="181"/>
  <c r="I1185" i="181"/>
  <c r="I1188" i="181" s="1"/>
  <c r="H733" i="181"/>
  <c r="I733" i="181" s="1"/>
  <c r="I1039" i="181"/>
  <c r="I1041" i="181" s="1"/>
  <c r="F711" i="181"/>
  <c r="H715" i="181"/>
  <c r="I715" i="181" s="1"/>
  <c r="F755" i="181"/>
  <c r="F733" i="181"/>
  <c r="H755" i="181"/>
  <c r="I755" i="181" s="1"/>
  <c r="H737" i="181"/>
  <c r="I737" i="181" s="1"/>
  <c r="F761" i="181"/>
  <c r="E756" i="181"/>
  <c r="E753" i="181"/>
  <c r="F756" i="181"/>
  <c r="F753" i="181"/>
  <c r="F762" i="181"/>
  <c r="E754" i="181"/>
  <c r="F759" i="181"/>
  <c r="F754" i="181"/>
  <c r="F760" i="181"/>
  <c r="F739" i="181"/>
  <c r="E734" i="181"/>
  <c r="E731" i="181"/>
  <c r="F734" i="181"/>
  <c r="F731" i="181"/>
  <c r="F740" i="181"/>
  <c r="H711" i="181"/>
  <c r="I711" i="181" s="1"/>
  <c r="E732" i="181"/>
  <c r="F737" i="181"/>
  <c r="F732" i="181"/>
  <c r="F738" i="181"/>
  <c r="F717" i="181"/>
  <c r="E712" i="181"/>
  <c r="E709" i="181"/>
  <c r="F712" i="181"/>
  <c r="F709" i="181"/>
  <c r="F718" i="181"/>
  <c r="E710" i="181"/>
  <c r="F715" i="181"/>
  <c r="F710" i="181"/>
  <c r="F716" i="181"/>
  <c r="H402" i="181"/>
  <c r="I402" i="181" s="1"/>
  <c r="F689" i="181"/>
  <c r="H689" i="181"/>
  <c r="I689" i="181" s="1"/>
  <c r="H695" i="181"/>
  <c r="I695" i="181" s="1"/>
  <c r="H290" i="181"/>
  <c r="I290" i="181" s="1"/>
  <c r="F695" i="181"/>
  <c r="E690" i="181"/>
  <c r="E687" i="181"/>
  <c r="F690" i="181"/>
  <c r="F687" i="181"/>
  <c r="F696" i="181"/>
  <c r="E688" i="181"/>
  <c r="F693" i="181"/>
  <c r="F688" i="181"/>
  <c r="F694" i="181"/>
  <c r="F667" i="181"/>
  <c r="H668" i="181"/>
  <c r="I668" i="181" s="1"/>
  <c r="F666" i="181"/>
  <c r="F673" i="181"/>
  <c r="F672" i="181"/>
  <c r="F669" i="181"/>
  <c r="F589" i="181"/>
  <c r="F647" i="181"/>
  <c r="F626" i="181"/>
  <c r="F648" i="181"/>
  <c r="H315" i="181"/>
  <c r="I315" i="181" s="1"/>
  <c r="F649" i="181"/>
  <c r="H646" i="181"/>
  <c r="I646" i="181" s="1"/>
  <c r="F653" i="181"/>
  <c r="F625" i="181"/>
  <c r="H360" i="181"/>
  <c r="I360" i="181" s="1"/>
  <c r="F631" i="181"/>
  <c r="F445" i="181"/>
  <c r="F590" i="181"/>
  <c r="F512" i="181"/>
  <c r="F624" i="181"/>
  <c r="F513" i="181"/>
  <c r="F588" i="181"/>
  <c r="F630" i="181"/>
  <c r="F604" i="181"/>
  <c r="H605" i="181"/>
  <c r="I605" i="181" s="1"/>
  <c r="F610" i="181"/>
  <c r="F603" i="181"/>
  <c r="F609" i="181"/>
  <c r="F563" i="181"/>
  <c r="F584" i="181"/>
  <c r="F564" i="181"/>
  <c r="H490" i="181"/>
  <c r="I490" i="181" s="1"/>
  <c r="F585" i="181"/>
  <c r="F444" i="181"/>
  <c r="F583" i="181"/>
  <c r="F582" i="181"/>
  <c r="F466" i="181"/>
  <c r="F467" i="181"/>
  <c r="F537" i="181"/>
  <c r="F541" i="181"/>
  <c r="F542" i="181"/>
  <c r="F514" i="181"/>
  <c r="F515" i="181"/>
  <c r="F556" i="181"/>
  <c r="F538" i="181"/>
  <c r="F465" i="181"/>
  <c r="F489" i="181"/>
  <c r="F516" i="181"/>
  <c r="F491" i="181"/>
  <c r="F565" i="181"/>
  <c r="F539" i="181"/>
  <c r="F540" i="181"/>
  <c r="H531" i="181"/>
  <c r="I531" i="181" s="1"/>
  <c r="F557" i="181"/>
  <c r="F558" i="181"/>
  <c r="F506" i="181"/>
  <c r="F534" i="181"/>
  <c r="H292" i="181"/>
  <c r="I292" i="181" s="1"/>
  <c r="H309" i="181"/>
  <c r="I309" i="181" s="1"/>
  <c r="F532" i="181"/>
  <c r="F437" i="181"/>
  <c r="F533" i="181"/>
  <c r="F509" i="181"/>
  <c r="H459" i="181"/>
  <c r="I459" i="181" s="1"/>
  <c r="F484" i="181"/>
  <c r="H397" i="181"/>
  <c r="I397" i="181" s="1"/>
  <c r="E307" i="181"/>
  <c r="F507" i="181"/>
  <c r="F508" i="181"/>
  <c r="H423" i="181"/>
  <c r="I423" i="181" s="1"/>
  <c r="F438" i="181"/>
  <c r="F481" i="181"/>
  <c r="E397" i="181"/>
  <c r="E308" i="181"/>
  <c r="E309" i="181"/>
  <c r="E373" i="181"/>
  <c r="E374" i="181"/>
  <c r="F439" i="181"/>
  <c r="F482" i="181"/>
  <c r="E375" i="181"/>
  <c r="F483" i="181"/>
  <c r="E283" i="181"/>
  <c r="E284" i="181"/>
  <c r="E285" i="181"/>
  <c r="E286" i="181"/>
  <c r="E395" i="181"/>
  <c r="F352" i="181"/>
  <c r="E376" i="181"/>
  <c r="F354" i="181"/>
  <c r="F440" i="181"/>
  <c r="E351" i="181"/>
  <c r="F283" i="181"/>
  <c r="F373" i="181"/>
  <c r="F460" i="181"/>
  <c r="F290" i="181"/>
  <c r="F382" i="181"/>
  <c r="F285" i="181"/>
  <c r="F375" i="181"/>
  <c r="E329" i="181"/>
  <c r="F307" i="181"/>
  <c r="F461" i="181"/>
  <c r="F353" i="181"/>
  <c r="E353" i="181"/>
  <c r="E330" i="181"/>
  <c r="F316" i="181"/>
  <c r="F402" i="181"/>
  <c r="F351" i="181"/>
  <c r="E331" i="181"/>
  <c r="E332" i="181"/>
  <c r="F310" i="181"/>
  <c r="F398" i="181"/>
  <c r="F329" i="181"/>
  <c r="F416" i="181"/>
  <c r="F462" i="181"/>
  <c r="F338" i="181"/>
  <c r="F331" i="181"/>
  <c r="H358" i="181"/>
  <c r="I358" i="181" s="1"/>
  <c r="H337" i="181"/>
  <c r="I337" i="181" s="1"/>
  <c r="H418" i="181"/>
  <c r="I418" i="181" s="1"/>
  <c r="E418" i="181"/>
  <c r="H381" i="181"/>
  <c r="I381" i="181" s="1"/>
  <c r="H291" i="181"/>
  <c r="I291" i="181" s="1"/>
  <c r="E416" i="181"/>
  <c r="H359" i="181"/>
  <c r="I359" i="181" s="1"/>
  <c r="H336" i="181"/>
  <c r="I336" i="181" s="1"/>
  <c r="H314" i="181"/>
  <c r="I314" i="181" s="1"/>
  <c r="H380" i="181"/>
  <c r="I380" i="181" s="1"/>
  <c r="E419" i="181"/>
  <c r="H395" i="181"/>
  <c r="I395" i="181" s="1"/>
  <c r="F243" i="181"/>
  <c r="E241" i="181"/>
  <c r="F244" i="181"/>
  <c r="F241" i="181"/>
  <c r="F248" i="181"/>
  <c r="E242" i="181"/>
  <c r="F247" i="181"/>
  <c r="E243" i="181"/>
  <c r="H269" i="181"/>
  <c r="I269" i="181" s="1"/>
  <c r="F263" i="181"/>
  <c r="E262" i="181"/>
  <c r="H264" i="181"/>
  <c r="I264" i="181" s="1"/>
  <c r="F265" i="181"/>
  <c r="H276" i="181"/>
  <c r="C276" i="181"/>
  <c r="I273" i="181"/>
  <c r="F262" i="181" l="1"/>
  <c r="H262" i="181"/>
  <c r="I262" i="181" s="1"/>
  <c r="F269" i="181"/>
  <c r="E264" i="181"/>
  <c r="F264" i="181"/>
  <c r="F268" i="181"/>
  <c r="E265" i="181"/>
  <c r="E263" i="181"/>
  <c r="F362" i="182" l="1"/>
  <c r="F361" i="182"/>
  <c r="F360" i="182"/>
  <c r="F358" i="182"/>
  <c r="F356" i="182"/>
  <c r="F354" i="182"/>
  <c r="F355" i="182"/>
  <c r="F341" i="182"/>
  <c r="F340" i="182"/>
  <c r="F337" i="182"/>
  <c r="F336" i="182"/>
  <c r="F335" i="182"/>
  <c r="F334" i="182"/>
  <c r="F319" i="182"/>
  <c r="F333" i="182" s="1"/>
  <c r="F318" i="182"/>
  <c r="F317" i="182"/>
  <c r="F315" i="182"/>
  <c r="H981" i="181" s="1"/>
  <c r="F299" i="182"/>
  <c r="F297" i="182"/>
  <c r="F298" i="182"/>
  <c r="F296" i="182"/>
  <c r="F295" i="182"/>
  <c r="I292" i="182"/>
  <c r="I290" i="182"/>
  <c r="F282" i="182"/>
  <c r="F286" i="182" s="1"/>
  <c r="F279" i="182"/>
  <c r="F278" i="182" s="1"/>
  <c r="F277" i="182" s="1"/>
  <c r="F256" i="182"/>
  <c r="F255" i="182"/>
  <c r="F248" i="182"/>
  <c r="F243" i="182"/>
  <c r="F244" i="182"/>
  <c r="F228" i="182"/>
  <c r="F200" i="182"/>
  <c r="F199" i="182"/>
  <c r="F201" i="182" s="1"/>
  <c r="F195" i="182"/>
  <c r="H1000" i="181" s="1"/>
  <c r="I1000" i="181" s="1"/>
  <c r="F193" i="182"/>
  <c r="F192" i="182"/>
  <c r="F182" i="182"/>
  <c r="F179" i="182"/>
  <c r="F167" i="182"/>
  <c r="F164" i="182"/>
  <c r="F165" i="182"/>
  <c r="F159" i="182"/>
  <c r="F163" i="182" l="1"/>
  <c r="F155" i="182"/>
  <c r="F353" i="182"/>
  <c r="H632" i="181"/>
  <c r="I632" i="181" s="1"/>
  <c r="H249" i="181"/>
  <c r="I249" i="181" s="1"/>
  <c r="H590" i="181"/>
  <c r="I590" i="181" s="1"/>
  <c r="H611" i="181"/>
  <c r="I611" i="181" s="1"/>
  <c r="F326" i="182"/>
  <c r="F352" i="182"/>
  <c r="F322" i="182"/>
  <c r="F327" i="182"/>
  <c r="F328" i="182"/>
  <c r="F321" i="182"/>
  <c r="F329" i="182"/>
  <c r="F325" i="182"/>
  <c r="F330" i="182"/>
  <c r="F324" i="182"/>
  <c r="F241" i="182"/>
  <c r="F331" i="182"/>
  <c r="F320" i="182"/>
  <c r="F323" i="182"/>
  <c r="F332" i="182"/>
  <c r="F160" i="182"/>
  <c r="F242" i="182" s="1"/>
  <c r="F345" i="182"/>
  <c r="F135" i="182"/>
  <c r="F117" i="182"/>
  <c r="F116" i="182"/>
  <c r="F115" i="182"/>
  <c r="F104" i="182"/>
  <c r="F105" i="182"/>
  <c r="F106" i="182"/>
  <c r="F103" i="182"/>
  <c r="F93" i="182"/>
  <c r="F92" i="182"/>
  <c r="F87" i="182"/>
  <c r="F88" i="182"/>
  <c r="F89" i="182"/>
  <c r="F90" i="182"/>
  <c r="F86" i="182"/>
  <c r="I82" i="182"/>
  <c r="J82" i="182" s="1"/>
  <c r="F82" i="182" s="1"/>
  <c r="I81" i="182"/>
  <c r="J81" i="182" s="1"/>
  <c r="F81" i="182" s="1"/>
  <c r="I77" i="182"/>
  <c r="J77" i="182" s="1"/>
  <c r="F77" i="182" s="1"/>
  <c r="I76" i="182"/>
  <c r="J76" i="182" s="1"/>
  <c r="F76" i="182" s="1"/>
  <c r="I75" i="182"/>
  <c r="J75" i="182" s="1"/>
  <c r="F75" i="182" s="1"/>
  <c r="F72" i="182"/>
  <c r="F68" i="182"/>
  <c r="F61" i="182"/>
  <c r="F65" i="182" s="1"/>
  <c r="F60" i="182"/>
  <c r="F59" i="182"/>
  <c r="F56" i="182"/>
  <c r="F57" i="182"/>
  <c r="H1100" i="181"/>
  <c r="I1100" i="181" s="1"/>
  <c r="F43" i="182"/>
  <c r="H923" i="181" l="1"/>
  <c r="I923" i="181" s="1"/>
  <c r="H903" i="181"/>
  <c r="I903" i="181" s="1"/>
  <c r="F235" i="182"/>
  <c r="F181" i="182"/>
  <c r="H401" i="181"/>
  <c r="I401" i="181" s="1"/>
  <c r="I403" i="181" s="1"/>
  <c r="H1101" i="181"/>
  <c r="I1101" i="181" s="1"/>
  <c r="H782" i="181"/>
  <c r="H1097" i="181"/>
  <c r="I1097" i="181" s="1"/>
  <c r="F357" i="182"/>
  <c r="H694" i="181"/>
  <c r="I694" i="181" s="1"/>
  <c r="H738" i="181"/>
  <c r="I738" i="181" s="1"/>
  <c r="H760" i="181"/>
  <c r="I760" i="181" s="1"/>
  <c r="H716" i="181"/>
  <c r="I716" i="181" s="1"/>
  <c r="F346" i="182"/>
  <c r="H562" i="181"/>
  <c r="I562" i="181" s="1"/>
  <c r="H487" i="181"/>
  <c r="I487" i="181" s="1"/>
  <c r="H443" i="181"/>
  <c r="I443" i="181" s="1"/>
  <c r="H465" i="181"/>
  <c r="I465" i="181" s="1"/>
  <c r="H537" i="181"/>
  <c r="I537" i="181" s="1"/>
  <c r="H512" i="181"/>
  <c r="I512" i="181" s="1"/>
  <c r="H610" i="181"/>
  <c r="I610" i="181" s="1"/>
  <c r="H693" i="181"/>
  <c r="I693" i="181" s="1"/>
  <c r="H652" i="181"/>
  <c r="I652" i="181" s="1"/>
  <c r="I654" i="181" s="1"/>
  <c r="H672" i="181"/>
  <c r="I672" i="181" s="1"/>
  <c r="I674" i="181" s="1"/>
  <c r="H589" i="181"/>
  <c r="I589" i="181" s="1"/>
  <c r="H631" i="181"/>
  <c r="I631" i="181" s="1"/>
  <c r="I633" i="181" s="1"/>
  <c r="H517" i="181"/>
  <c r="I517" i="181" s="1"/>
  <c r="H542" i="181"/>
  <c r="I542" i="181" s="1"/>
  <c r="H492" i="181"/>
  <c r="I492" i="181" s="1"/>
  <c r="H567" i="181"/>
  <c r="I567" i="181" s="1"/>
  <c r="F85" i="182"/>
  <c r="F133" i="182" s="1"/>
  <c r="H357" i="181"/>
  <c r="I357" i="181" s="1"/>
  <c r="I361" i="181" s="1"/>
  <c r="H379" i="181"/>
  <c r="I379" i="181" s="1"/>
  <c r="I383" i="181" s="1"/>
  <c r="H289" i="181"/>
  <c r="I289" i="181" s="1"/>
  <c r="I293" i="181" s="1"/>
  <c r="H313" i="181"/>
  <c r="I313" i="181" s="1"/>
  <c r="I317" i="181" s="1"/>
  <c r="H248" i="181"/>
  <c r="I248" i="181" s="1"/>
  <c r="H335" i="181"/>
  <c r="I335" i="181" s="1"/>
  <c r="I339" i="181" s="1"/>
  <c r="H781" i="181" l="1"/>
  <c r="I781" i="181" s="1"/>
  <c r="H759" i="181"/>
  <c r="I759" i="181" s="1"/>
  <c r="H422" i="181"/>
  <c r="I422" i="181" s="1"/>
  <c r="I424" i="181" s="1"/>
  <c r="H247" i="181"/>
  <c r="I247" i="181" s="1"/>
  <c r="I250" i="181" s="1"/>
  <c r="H268" i="181"/>
  <c r="I268" i="181" s="1"/>
  <c r="I270" i="181" s="1"/>
  <c r="I74" i="182"/>
  <c r="J74" i="182" s="1"/>
  <c r="H1096" i="181"/>
  <c r="I1096" i="181" s="1"/>
  <c r="I1102" i="181" s="1"/>
  <c r="I260" i="182"/>
  <c r="F260" i="182" s="1"/>
  <c r="F261" i="182"/>
  <c r="F259" i="182"/>
  <c r="F258" i="182"/>
  <c r="I124" i="182"/>
  <c r="F124" i="182" s="1"/>
  <c r="I123" i="182"/>
  <c r="F123" i="182" s="1"/>
  <c r="F313" i="182"/>
  <c r="F312" i="182"/>
  <c r="F128" i="182"/>
  <c r="I128" i="182"/>
  <c r="I127" i="182"/>
  <c r="F127" i="182" s="1"/>
  <c r="F126" i="182"/>
  <c r="F125" i="182"/>
  <c r="I981" i="181" s="1"/>
  <c r="F187" i="182"/>
  <c r="F186" i="182"/>
  <c r="H1147" i="181"/>
  <c r="I1147" i="181" s="1"/>
  <c r="H1206" i="181"/>
  <c r="F316" i="182"/>
  <c r="F311" i="182"/>
  <c r="H784" i="181" s="1"/>
  <c r="I784" i="181" s="1"/>
  <c r="F309" i="182"/>
  <c r="F308" i="182"/>
  <c r="F307" i="182"/>
  <c r="F302" i="182"/>
  <c r="F293" i="182"/>
  <c r="F291" i="182"/>
  <c r="J292" i="182" s="1"/>
  <c r="F292" i="182" s="1"/>
  <c r="F257" i="182"/>
  <c r="F236" i="182"/>
  <c r="H822" i="181" s="1"/>
  <c r="I822" i="181" s="1"/>
  <c r="F233" i="182"/>
  <c r="H804" i="181" s="1"/>
  <c r="I804" i="181" s="1"/>
  <c r="F234" i="182"/>
  <c r="F229" i="182"/>
  <c r="F227" i="182"/>
  <c r="F210" i="182"/>
  <c r="F203" i="182"/>
  <c r="F204" i="182"/>
  <c r="F205" i="182"/>
  <c r="F206" i="182"/>
  <c r="F207" i="182"/>
  <c r="F208" i="182"/>
  <c r="F209" i="182"/>
  <c r="F211" i="182"/>
  <c r="F212" i="182"/>
  <c r="F213" i="182"/>
  <c r="F214" i="182"/>
  <c r="F215" i="182"/>
  <c r="F216" i="182"/>
  <c r="F217" i="182"/>
  <c r="F218" i="182"/>
  <c r="F219" i="182"/>
  <c r="F220" i="182"/>
  <c r="H943" i="181" s="1"/>
  <c r="I943" i="181" s="1"/>
  <c r="I944" i="181" s="1"/>
  <c r="F221" i="182"/>
  <c r="F222" i="182"/>
  <c r="F223" i="182"/>
  <c r="F224" i="182"/>
  <c r="F232" i="182" s="1"/>
  <c r="F202" i="182"/>
  <c r="F191" i="182"/>
  <c r="F185" i="182"/>
  <c r="F180" i="182"/>
  <c r="F176" i="182"/>
  <c r="F166" i="182"/>
  <c r="F151" i="182"/>
  <c r="F152" i="182"/>
  <c r="F153" i="182"/>
  <c r="F149" i="182"/>
  <c r="F114" i="182"/>
  <c r="F113" i="182"/>
  <c r="F112" i="182"/>
  <c r="F111" i="182"/>
  <c r="F110" i="182"/>
  <c r="F108" i="182"/>
  <c r="F107" i="182"/>
  <c r="F101" i="182"/>
  <c r="F102" i="182"/>
  <c r="F100" i="182"/>
  <c r="F99" i="182"/>
  <c r="F98" i="182"/>
  <c r="F94" i="182"/>
  <c r="F67" i="182"/>
  <c r="F66" i="182"/>
  <c r="F64" i="182"/>
  <c r="F58" i="182"/>
  <c r="F44" i="182"/>
  <c r="C227" i="181"/>
  <c r="H227" i="181" s="1"/>
  <c r="I227" i="181" s="1"/>
  <c r="H234" i="181"/>
  <c r="C234" i="181"/>
  <c r="I231" i="181"/>
  <c r="C224" i="181"/>
  <c r="C223" i="181"/>
  <c r="H223" i="181" s="1"/>
  <c r="I223" i="181" s="1"/>
  <c r="C196" i="181"/>
  <c r="E196" i="181" s="1"/>
  <c r="H217" i="181"/>
  <c r="C217" i="181"/>
  <c r="I214" i="181"/>
  <c r="I211" i="181"/>
  <c r="C207" i="181"/>
  <c r="C206" i="181"/>
  <c r="F206" i="181" s="1"/>
  <c r="H200" i="181"/>
  <c r="C200" i="181"/>
  <c r="C190" i="181"/>
  <c r="C189" i="181"/>
  <c r="H189" i="181" s="1"/>
  <c r="I189" i="181" s="1"/>
  <c r="C17" i="181"/>
  <c r="C18" i="181"/>
  <c r="F18" i="181" s="1"/>
  <c r="F19" i="181"/>
  <c r="C14" i="181"/>
  <c r="C13" i="181"/>
  <c r="H13" i="181" s="1"/>
  <c r="I13" i="181" s="1"/>
  <c r="C12" i="181"/>
  <c r="I23" i="181"/>
  <c r="H26" i="181"/>
  <c r="C26" i="181"/>
  <c r="C11" i="181"/>
  <c r="E11" i="181" s="1"/>
  <c r="H183" i="181"/>
  <c r="C183" i="181"/>
  <c r="I180" i="181"/>
  <c r="I177" i="181"/>
  <c r="C173" i="181"/>
  <c r="C172" i="181"/>
  <c r="E172" i="181" s="1"/>
  <c r="H166" i="181"/>
  <c r="C166" i="181"/>
  <c r="I163" i="181"/>
  <c r="I160" i="181"/>
  <c r="C156" i="181"/>
  <c r="F156" i="181" s="1"/>
  <c r="C155" i="181"/>
  <c r="H155" i="181" s="1"/>
  <c r="I155" i="181" s="1"/>
  <c r="C142" i="181"/>
  <c r="H142" i="181" s="1"/>
  <c r="I142" i="181" s="1"/>
  <c r="I143" i="181" s="1"/>
  <c r="H149" i="181"/>
  <c r="C149" i="181"/>
  <c r="I146" i="181"/>
  <c r="C139" i="181"/>
  <c r="C138" i="181"/>
  <c r="F138" i="181" s="1"/>
  <c r="C125" i="181"/>
  <c r="F125" i="181" s="1"/>
  <c r="H132" i="181"/>
  <c r="C132" i="181"/>
  <c r="I129" i="181"/>
  <c r="C122" i="181"/>
  <c r="C121" i="181"/>
  <c r="H121" i="181" s="1"/>
  <c r="I121" i="181" s="1"/>
  <c r="H115" i="181"/>
  <c r="C115" i="181"/>
  <c r="I112" i="181"/>
  <c r="I109" i="181"/>
  <c r="C105" i="181"/>
  <c r="C104" i="181"/>
  <c r="H104" i="181" s="1"/>
  <c r="I104" i="181" s="1"/>
  <c r="H98" i="181"/>
  <c r="C98" i="181"/>
  <c r="I95" i="181"/>
  <c r="I92" i="181"/>
  <c r="C88" i="181"/>
  <c r="C87" i="181"/>
  <c r="E87" i="181" s="1"/>
  <c r="H81" i="181"/>
  <c r="C81" i="181"/>
  <c r="I78" i="181"/>
  <c r="I75" i="181"/>
  <c r="C71" i="181"/>
  <c r="C70" i="181"/>
  <c r="H70" i="181" s="1"/>
  <c r="I70" i="181" s="1"/>
  <c r="H64" i="181"/>
  <c r="H46" i="181"/>
  <c r="C64" i="181"/>
  <c r="I61" i="181"/>
  <c r="C54" i="181"/>
  <c r="F54" i="181" s="1"/>
  <c r="C53" i="181"/>
  <c r="E53" i="181" s="1"/>
  <c r="C39" i="181"/>
  <c r="C38" i="181"/>
  <c r="C35" i="181"/>
  <c r="C34" i="181"/>
  <c r="C33" i="181"/>
  <c r="C32" i="181"/>
  <c r="H904" i="181" l="1"/>
  <c r="I904" i="181" s="1"/>
  <c r="I905" i="181" s="1"/>
  <c r="H924" i="181"/>
  <c r="I924" i="181" s="1"/>
  <c r="I925" i="181" s="1"/>
  <c r="H1123" i="181"/>
  <c r="I1123" i="181" s="1"/>
  <c r="I1128" i="181" s="1"/>
  <c r="H1146" i="181"/>
  <c r="I1146" i="181" s="1"/>
  <c r="I1148" i="181" s="1"/>
  <c r="I1206" i="181"/>
  <c r="I1208" i="181" s="1"/>
  <c r="H1210" i="181"/>
  <c r="I1210" i="181" s="1"/>
  <c r="I1212" i="181" s="1"/>
  <c r="H1001" i="181"/>
  <c r="I1001" i="181" s="1"/>
  <c r="I1002" i="181" s="1"/>
  <c r="H982" i="181"/>
  <c r="I982" i="181" s="1"/>
  <c r="I983" i="181" s="1"/>
  <c r="H823" i="181"/>
  <c r="I823" i="181" s="1"/>
  <c r="L823" i="181" s="1"/>
  <c r="L824" i="181" s="1"/>
  <c r="H962" i="181"/>
  <c r="I962" i="181" s="1"/>
  <c r="I963" i="181" s="1"/>
  <c r="H843" i="181"/>
  <c r="I843" i="181" s="1"/>
  <c r="H864" i="181"/>
  <c r="I864" i="181" s="1"/>
  <c r="H844" i="181"/>
  <c r="I844" i="181" s="1"/>
  <c r="H803" i="181"/>
  <c r="I803" i="181" s="1"/>
  <c r="I805" i="181" s="1"/>
  <c r="H884" i="181"/>
  <c r="I884" i="181" s="1"/>
  <c r="I885" i="181" s="1"/>
  <c r="H845" i="181"/>
  <c r="I845" i="181" s="1"/>
  <c r="H865" i="181"/>
  <c r="I865" i="181" s="1"/>
  <c r="H696" i="181"/>
  <c r="I696" i="181" s="1"/>
  <c r="I697" i="181" s="1"/>
  <c r="H718" i="181"/>
  <c r="I718" i="181" s="1"/>
  <c r="I719" i="181" s="1"/>
  <c r="H740" i="181"/>
  <c r="H762" i="181"/>
  <c r="I762" i="181" s="1"/>
  <c r="I763" i="181" s="1"/>
  <c r="H588" i="181"/>
  <c r="I588" i="181" s="1"/>
  <c r="I591" i="181" s="1"/>
  <c r="H609" i="181"/>
  <c r="I609" i="181" s="1"/>
  <c r="I612" i="181" s="1"/>
  <c r="H538" i="181"/>
  <c r="I538" i="181" s="1"/>
  <c r="H466" i="181"/>
  <c r="I466" i="181" s="1"/>
  <c r="I468" i="181" s="1"/>
  <c r="H513" i="181"/>
  <c r="I513" i="181" s="1"/>
  <c r="H563" i="181"/>
  <c r="I563" i="181" s="1"/>
  <c r="H488" i="181"/>
  <c r="I488" i="181" s="1"/>
  <c r="H444" i="181"/>
  <c r="I444" i="181" s="1"/>
  <c r="I446" i="181" s="1"/>
  <c r="H566" i="181"/>
  <c r="I566" i="181" s="1"/>
  <c r="H516" i="181"/>
  <c r="I516" i="181" s="1"/>
  <c r="H491" i="181"/>
  <c r="I491" i="181" s="1"/>
  <c r="H541" i="181"/>
  <c r="I541" i="181" s="1"/>
  <c r="F74" i="182"/>
  <c r="F161" i="182"/>
  <c r="F162" i="182" s="1"/>
  <c r="J290" i="182"/>
  <c r="F289" i="182" s="1"/>
  <c r="H206" i="181"/>
  <c r="I206" i="181" s="1"/>
  <c r="E206" i="181"/>
  <c r="E207" i="181"/>
  <c r="E224" i="181"/>
  <c r="F224" i="181"/>
  <c r="I228" i="181"/>
  <c r="F223" i="181"/>
  <c r="F227" i="181"/>
  <c r="E223" i="181"/>
  <c r="H196" i="181"/>
  <c r="I196" i="181" s="1"/>
  <c r="I197" i="181" s="1"/>
  <c r="F207" i="181"/>
  <c r="E190" i="181"/>
  <c r="F190" i="181"/>
  <c r="F189" i="181"/>
  <c r="I194" i="181"/>
  <c r="E189" i="181"/>
  <c r="H18" i="181"/>
  <c r="I18" i="181" s="1"/>
  <c r="H19" i="181"/>
  <c r="I19" i="181" s="1"/>
  <c r="F17" i="181"/>
  <c r="H125" i="181"/>
  <c r="I125" i="181" s="1"/>
  <c r="I126" i="181" s="1"/>
  <c r="E14" i="181"/>
  <c r="E71" i="181"/>
  <c r="E104" i="181"/>
  <c r="F14" i="181"/>
  <c r="E121" i="181"/>
  <c r="H138" i="181"/>
  <c r="I138" i="181" s="1"/>
  <c r="E12" i="181"/>
  <c r="F12" i="181"/>
  <c r="E13" i="181"/>
  <c r="F13" i="181"/>
  <c r="E173" i="181"/>
  <c r="E70" i="181"/>
  <c r="F70" i="181"/>
  <c r="F104" i="181"/>
  <c r="F121" i="181"/>
  <c r="E88" i="181"/>
  <c r="E138" i="181"/>
  <c r="E139" i="181"/>
  <c r="F139" i="181"/>
  <c r="F11" i="181"/>
  <c r="H11" i="181"/>
  <c r="I11" i="181" s="1"/>
  <c r="F172" i="181"/>
  <c r="H172" i="181"/>
  <c r="I172" i="181" s="1"/>
  <c r="F173" i="181"/>
  <c r="F155" i="181"/>
  <c r="E156" i="181"/>
  <c r="E155" i="181"/>
  <c r="F142" i="181"/>
  <c r="F122" i="181"/>
  <c r="E122" i="181"/>
  <c r="F105" i="181"/>
  <c r="E105" i="181"/>
  <c r="H87" i="181"/>
  <c r="I87" i="181" s="1"/>
  <c r="F88" i="181"/>
  <c r="F87" i="181"/>
  <c r="F71" i="181"/>
  <c r="F53" i="181"/>
  <c r="H53" i="181"/>
  <c r="I53" i="181" s="1"/>
  <c r="I58" i="181"/>
  <c r="E54" i="181"/>
  <c r="C46" i="181"/>
  <c r="I43" i="181"/>
  <c r="H34" i="181"/>
  <c r="I34" i="181" s="1"/>
  <c r="H32" i="181"/>
  <c r="I32" i="181" s="1"/>
  <c r="F39" i="181"/>
  <c r="F38" i="181"/>
  <c r="B6" i="182"/>
  <c r="B7" i="182" s="1"/>
  <c r="B8" i="182" s="1"/>
  <c r="B9" i="182" s="1"/>
  <c r="B10" i="182" s="1"/>
  <c r="B11" i="182" s="1"/>
  <c r="B12" i="182" s="1"/>
  <c r="B13" i="182" s="1"/>
  <c r="B14" i="182" s="1"/>
  <c r="B15" i="182" s="1"/>
  <c r="B16" i="182" s="1"/>
  <c r="B17" i="182" s="1"/>
  <c r="B18" i="182" s="1"/>
  <c r="B19" i="182" s="1"/>
  <c r="B20" i="182" s="1"/>
  <c r="B21" i="182" s="1"/>
  <c r="B22" i="182" s="1"/>
  <c r="B23" i="182" s="1"/>
  <c r="B24" i="182" s="1"/>
  <c r="B25" i="182" s="1"/>
  <c r="B26" i="182" s="1"/>
  <c r="B27" i="182" s="1"/>
  <c r="B28" i="182" s="1"/>
  <c r="B29" i="182" s="1"/>
  <c r="B30" i="182" s="1"/>
  <c r="B31" i="182" s="1"/>
  <c r="B32" i="182" s="1"/>
  <c r="E371" i="182"/>
  <c r="E372" i="182" s="1"/>
  <c r="E373" i="182" s="1"/>
  <c r="B370" i="182"/>
  <c r="B371" i="182" s="1"/>
  <c r="B372" i="182" s="1"/>
  <c r="B373" i="182" s="1"/>
  <c r="B374" i="182" s="1"/>
  <c r="B375" i="182" s="1"/>
  <c r="B41" i="182"/>
  <c r="B42" i="182" s="1"/>
  <c r="B43" i="182" s="1"/>
  <c r="B44" i="182" s="1"/>
  <c r="B45" i="182" s="1"/>
  <c r="B46" i="182" s="1"/>
  <c r="B47" i="182" s="1"/>
  <c r="B49" i="182" s="1"/>
  <c r="F31" i="182"/>
  <c r="F26" i="182"/>
  <c r="F28" i="182" s="1"/>
  <c r="F30" i="182" s="1"/>
  <c r="F7" i="182"/>
  <c r="F8" i="182" s="1"/>
  <c r="H1203" i="181" l="1"/>
  <c r="I1203" i="181" s="1"/>
  <c r="H1182" i="181"/>
  <c r="I1182" i="181" s="1"/>
  <c r="H1142" i="181"/>
  <c r="I1142" i="181" s="1"/>
  <c r="H1162" i="181"/>
  <c r="I1162" i="181" s="1"/>
  <c r="H776" i="181"/>
  <c r="I776" i="181" s="1"/>
  <c r="H1091" i="181"/>
  <c r="I1091" i="181" s="1"/>
  <c r="H1118" i="181"/>
  <c r="I1118" i="181" s="1"/>
  <c r="H1093" i="181"/>
  <c r="I1093" i="181" s="1"/>
  <c r="H1055" i="181"/>
  <c r="I1055" i="181" s="1"/>
  <c r="H1074" i="181"/>
  <c r="I1074" i="181" s="1"/>
  <c r="H1036" i="181"/>
  <c r="I1036" i="181" s="1"/>
  <c r="H997" i="181"/>
  <c r="I997" i="181" s="1"/>
  <c r="H1017" i="181"/>
  <c r="I1017" i="181" s="1"/>
  <c r="I824" i="181"/>
  <c r="H978" i="181"/>
  <c r="I978" i="181" s="1"/>
  <c r="H958" i="181"/>
  <c r="I958" i="181" s="1"/>
  <c r="H778" i="181"/>
  <c r="I778" i="181" s="1"/>
  <c r="H880" i="181"/>
  <c r="I880" i="181" s="1"/>
  <c r="H839" i="181"/>
  <c r="I839" i="181" s="1"/>
  <c r="H819" i="181"/>
  <c r="I819" i="181" s="1"/>
  <c r="L819" i="181" s="1"/>
  <c r="H860" i="181"/>
  <c r="I860" i="181" s="1"/>
  <c r="H800" i="181"/>
  <c r="I800" i="181" s="1"/>
  <c r="I866" i="181"/>
  <c r="I846" i="181"/>
  <c r="I740" i="181"/>
  <c r="I741" i="181" s="1"/>
  <c r="I782" i="181"/>
  <c r="I785" i="181" s="1"/>
  <c r="H756" i="181"/>
  <c r="I756" i="181" s="1"/>
  <c r="H734" i="181"/>
  <c r="I734" i="181" s="1"/>
  <c r="H712" i="181"/>
  <c r="I712" i="181" s="1"/>
  <c r="H754" i="181"/>
  <c r="I754" i="181" s="1"/>
  <c r="H732" i="181"/>
  <c r="I732" i="181" s="1"/>
  <c r="H710" i="181"/>
  <c r="I710" i="181" s="1"/>
  <c r="H627" i="181"/>
  <c r="I627" i="181" s="1"/>
  <c r="H462" i="181"/>
  <c r="I462" i="181" s="1"/>
  <c r="H649" i="181"/>
  <c r="I649" i="181" s="1"/>
  <c r="H690" i="181"/>
  <c r="I690" i="181" s="1"/>
  <c r="H669" i="181"/>
  <c r="I669" i="181" s="1"/>
  <c r="H585" i="181"/>
  <c r="I585" i="181" s="1"/>
  <c r="H534" i="181"/>
  <c r="I534" i="181" s="1"/>
  <c r="H484" i="181"/>
  <c r="I484" i="181" s="1"/>
  <c r="H440" i="181"/>
  <c r="I440" i="181" s="1"/>
  <c r="H606" i="181"/>
  <c r="I606" i="181" s="1"/>
  <c r="H509" i="181"/>
  <c r="I509" i="181" s="1"/>
  <c r="H559" i="181"/>
  <c r="I559" i="181" s="1"/>
  <c r="I493" i="181"/>
  <c r="H625" i="181"/>
  <c r="I625" i="181" s="1"/>
  <c r="H688" i="181"/>
  <c r="I688" i="181" s="1"/>
  <c r="H583" i="181"/>
  <c r="I583" i="181" s="1"/>
  <c r="H604" i="181"/>
  <c r="I604" i="181" s="1"/>
  <c r="H647" i="181"/>
  <c r="I647" i="181" s="1"/>
  <c r="H667" i="181"/>
  <c r="I667" i="181" s="1"/>
  <c r="I568" i="181"/>
  <c r="I518" i="181"/>
  <c r="I543" i="181"/>
  <c r="F9" i="182"/>
  <c r="H374" i="181"/>
  <c r="I374" i="181" s="1"/>
  <c r="H242" i="181"/>
  <c r="I242" i="181" s="1"/>
  <c r="H352" i="181"/>
  <c r="I352" i="181" s="1"/>
  <c r="H284" i="181"/>
  <c r="I284" i="181" s="1"/>
  <c r="H308" i="181"/>
  <c r="I308" i="181" s="1"/>
  <c r="H330" i="181"/>
  <c r="I330" i="181" s="1"/>
  <c r="H263" i="181"/>
  <c r="I263" i="181" s="1"/>
  <c r="F24" i="182"/>
  <c r="F27" i="182" s="1"/>
  <c r="F29" i="182" s="1"/>
  <c r="H354" i="181"/>
  <c r="I354" i="181" s="1"/>
  <c r="H310" i="181"/>
  <c r="I310" i="181" s="1"/>
  <c r="H286" i="181"/>
  <c r="I286" i="181" s="1"/>
  <c r="H376" i="181"/>
  <c r="I376" i="181" s="1"/>
  <c r="H332" i="181"/>
  <c r="I332" i="181" s="1"/>
  <c r="H419" i="181"/>
  <c r="I419" i="181" s="1"/>
  <c r="H244" i="181"/>
  <c r="I244" i="181" s="1"/>
  <c r="H398" i="181"/>
  <c r="I398" i="181" s="1"/>
  <c r="H265" i="181"/>
  <c r="I265" i="181" s="1"/>
  <c r="H54" i="181"/>
  <c r="I54" i="181" s="1"/>
  <c r="I55" i="181" s="1"/>
  <c r="I63" i="181" s="1"/>
  <c r="I64" i="181" s="1"/>
  <c r="I65" i="181" s="1"/>
  <c r="H122" i="181"/>
  <c r="I122" i="181" s="1"/>
  <c r="I123" i="181" s="1"/>
  <c r="I131" i="181" s="1"/>
  <c r="I132" i="181" s="1"/>
  <c r="I133" i="181" s="1"/>
  <c r="H88" i="181"/>
  <c r="I88" i="181" s="1"/>
  <c r="I89" i="181" s="1"/>
  <c r="I97" i="181" s="1"/>
  <c r="I98" i="181" s="1"/>
  <c r="I99" i="181" s="1"/>
  <c r="I67" i="178" s="1"/>
  <c r="H224" i="181"/>
  <c r="I224" i="181" s="1"/>
  <c r="I225" i="181" s="1"/>
  <c r="I233" i="181" s="1"/>
  <c r="I234" i="181" s="1"/>
  <c r="I235" i="181" s="1"/>
  <c r="H139" i="181"/>
  <c r="I139" i="181" s="1"/>
  <c r="I140" i="181" s="1"/>
  <c r="I148" i="181" s="1"/>
  <c r="I149" i="181" s="1"/>
  <c r="I150" i="181" s="1"/>
  <c r="I65" i="178" s="1"/>
  <c r="H207" i="181"/>
  <c r="I207" i="181" s="1"/>
  <c r="I208" i="181" s="1"/>
  <c r="I216" i="181" s="1"/>
  <c r="I217" i="181" s="1"/>
  <c r="I218" i="181" s="1"/>
  <c r="H190" i="181"/>
  <c r="I190" i="181" s="1"/>
  <c r="I191" i="181" s="1"/>
  <c r="I199" i="181" s="1"/>
  <c r="I200" i="181" s="1"/>
  <c r="I201" i="181" s="1"/>
  <c r="H35" i="181"/>
  <c r="I35" i="181" s="1"/>
  <c r="H173" i="181"/>
  <c r="I173" i="181" s="1"/>
  <c r="I174" i="181" s="1"/>
  <c r="I182" i="181" s="1"/>
  <c r="I183" i="181" s="1"/>
  <c r="I184" i="181" s="1"/>
  <c r="H105" i="181"/>
  <c r="I105" i="181" s="1"/>
  <c r="I106" i="181" s="1"/>
  <c r="I114" i="181" s="1"/>
  <c r="I115" i="181" s="1"/>
  <c r="I116" i="181" s="1"/>
  <c r="H14" i="181"/>
  <c r="I14" i="181" s="1"/>
  <c r="H156" i="181"/>
  <c r="I156" i="181" s="1"/>
  <c r="I157" i="181" s="1"/>
  <c r="I165" i="181" s="1"/>
  <c r="I166" i="181" s="1"/>
  <c r="I167" i="181" s="1"/>
  <c r="H71" i="181"/>
  <c r="I71" i="181" s="1"/>
  <c r="I72" i="181" s="1"/>
  <c r="I80" i="181" s="1"/>
  <c r="I81" i="181" s="1"/>
  <c r="I82" i="181" s="1"/>
  <c r="E374" i="182"/>
  <c r="E375" i="182" s="1"/>
  <c r="F196" i="181"/>
  <c r="E34" i="181"/>
  <c r="F34" i="181"/>
  <c r="H38" i="181"/>
  <c r="I38" i="181" s="1"/>
  <c r="E35" i="181"/>
  <c r="F35" i="181"/>
  <c r="H39" i="181"/>
  <c r="I39" i="181" s="1"/>
  <c r="E32" i="181"/>
  <c r="F32" i="181"/>
  <c r="E33" i="181"/>
  <c r="F33" i="181"/>
  <c r="B50" i="182"/>
  <c r="B51" i="182" s="1"/>
  <c r="H14" i="178"/>
  <c r="J17" i="178"/>
  <c r="F8" i="177"/>
  <c r="F9" i="177"/>
  <c r="F10" i="177"/>
  <c r="E9" i="180"/>
  <c r="E8" i="180"/>
  <c r="E7" i="180"/>
  <c r="F30" i="176"/>
  <c r="F30" i="179" s="1"/>
  <c r="F28" i="176"/>
  <c r="F28" i="179" s="1"/>
  <c r="H99" i="180"/>
  <c r="H98" i="180"/>
  <c r="H93" i="180"/>
  <c r="H92" i="180"/>
  <c r="H91" i="180"/>
  <c r="H90" i="180"/>
  <c r="D32" i="179"/>
  <c r="D30" i="179"/>
  <c r="D28" i="179"/>
  <c r="B15" i="177"/>
  <c r="F32" i="176"/>
  <c r="F32" i="179" s="1"/>
  <c r="D32" i="176"/>
  <c r="D30" i="176"/>
  <c r="D28" i="176"/>
  <c r="I66" i="178" l="1"/>
  <c r="J66" i="178" s="1"/>
  <c r="J65" i="178"/>
  <c r="I139" i="178"/>
  <c r="I104" i="178"/>
  <c r="I178" i="178" s="1"/>
  <c r="J178" i="178" s="1"/>
  <c r="I141" i="178"/>
  <c r="J67" i="178"/>
  <c r="H956" i="181"/>
  <c r="I956" i="181" s="1"/>
  <c r="I959" i="181" s="1"/>
  <c r="I967" i="181" s="1"/>
  <c r="I968" i="181" s="1"/>
  <c r="I969" i="181" s="1"/>
  <c r="H897" i="181"/>
  <c r="I897" i="181" s="1"/>
  <c r="I900" i="181" s="1"/>
  <c r="I909" i="181" s="1"/>
  <c r="I910" i="181" s="1"/>
  <c r="I911" i="181" s="1"/>
  <c r="I30" i="178" s="1"/>
  <c r="H917" i="181"/>
  <c r="I917" i="181" s="1"/>
  <c r="I920" i="181" s="1"/>
  <c r="I929" i="181" s="1"/>
  <c r="I930" i="181" s="1"/>
  <c r="I931" i="181" s="1"/>
  <c r="H937" i="181"/>
  <c r="I937" i="181" s="1"/>
  <c r="I940" i="181" s="1"/>
  <c r="I948" i="181" s="1"/>
  <c r="I949" i="181" s="1"/>
  <c r="I950" i="181" s="1"/>
  <c r="I22" i="178"/>
  <c r="J22" i="178" s="1"/>
  <c r="B16" i="184"/>
  <c r="B16" i="180"/>
  <c r="I779" i="181"/>
  <c r="I789" i="181" s="1"/>
  <c r="I790" i="181" s="1"/>
  <c r="I791" i="181" s="1"/>
  <c r="I1094" i="181"/>
  <c r="I1106" i="181" s="1"/>
  <c r="H33" i="181"/>
  <c r="I33" i="181" s="1"/>
  <c r="I36" i="181" s="1"/>
  <c r="H878" i="181"/>
  <c r="I878" i="181" s="1"/>
  <c r="I881" i="181" s="1"/>
  <c r="I889" i="181" s="1"/>
  <c r="H858" i="181"/>
  <c r="I858" i="181" s="1"/>
  <c r="I861" i="181" s="1"/>
  <c r="I870" i="181" s="1"/>
  <c r="H837" i="181"/>
  <c r="I837" i="181" s="1"/>
  <c r="I840" i="181" s="1"/>
  <c r="I850" i="181" s="1"/>
  <c r="H817" i="181"/>
  <c r="I817" i="181" s="1"/>
  <c r="H798" i="181"/>
  <c r="I798" i="181" s="1"/>
  <c r="I801" i="181" s="1"/>
  <c r="I809" i="181" s="1"/>
  <c r="I810" i="181" s="1"/>
  <c r="I811" i="181" s="1"/>
  <c r="I713" i="181"/>
  <c r="I724" i="181" s="1"/>
  <c r="I725" i="181" s="1"/>
  <c r="I735" i="181"/>
  <c r="I746" i="181" s="1"/>
  <c r="I747" i="181" s="1"/>
  <c r="I748" i="181" s="1"/>
  <c r="I757" i="181"/>
  <c r="I768" i="181" s="1"/>
  <c r="I769" i="181" s="1"/>
  <c r="I770" i="181" s="1"/>
  <c r="I650" i="181"/>
  <c r="I659" i="181" s="1"/>
  <c r="I660" i="181" s="1"/>
  <c r="I661" i="181" s="1"/>
  <c r="I586" i="181"/>
  <c r="I596" i="181" s="1"/>
  <c r="I597" i="181" s="1"/>
  <c r="I598" i="181" s="1"/>
  <c r="I128" i="178" s="1"/>
  <c r="J128" i="178" s="1"/>
  <c r="I691" i="181"/>
  <c r="I702" i="181" s="1"/>
  <c r="I703" i="181" s="1"/>
  <c r="I704" i="181" s="1"/>
  <c r="I266" i="181"/>
  <c r="I275" i="181" s="1"/>
  <c r="I276" i="181" s="1"/>
  <c r="I277" i="181" s="1"/>
  <c r="F10" i="182"/>
  <c r="H438" i="181"/>
  <c r="I438" i="181" s="1"/>
  <c r="I441" i="181" s="1"/>
  <c r="I451" i="181" s="1"/>
  <c r="I452" i="181" s="1"/>
  <c r="I453" i="181" s="1"/>
  <c r="I454" i="181" s="1"/>
  <c r="I74" i="178" s="1"/>
  <c r="H557" i="181"/>
  <c r="I557" i="181" s="1"/>
  <c r="I560" i="181" s="1"/>
  <c r="I573" i="181" s="1"/>
  <c r="I574" i="181" s="1"/>
  <c r="I575" i="181" s="1"/>
  <c r="I576" i="181" s="1"/>
  <c r="H482" i="181"/>
  <c r="I482" i="181" s="1"/>
  <c r="I485" i="181" s="1"/>
  <c r="I498" i="181" s="1"/>
  <c r="I499" i="181" s="1"/>
  <c r="I500" i="181" s="1"/>
  <c r="I501" i="181" s="1"/>
  <c r="H507" i="181"/>
  <c r="I507" i="181" s="1"/>
  <c r="I510" i="181" s="1"/>
  <c r="I523" i="181" s="1"/>
  <c r="I524" i="181" s="1"/>
  <c r="I525" i="181" s="1"/>
  <c r="I526" i="181" s="1"/>
  <c r="I167" i="178" s="1"/>
  <c r="J167" i="178" s="1"/>
  <c r="H460" i="181"/>
  <c r="I460" i="181" s="1"/>
  <c r="I463" i="181" s="1"/>
  <c r="I473" i="181" s="1"/>
  <c r="I474" i="181" s="1"/>
  <c r="I475" i="181" s="1"/>
  <c r="I476" i="181" s="1"/>
  <c r="H532" i="181"/>
  <c r="I532" i="181" s="1"/>
  <c r="I535" i="181" s="1"/>
  <c r="I548" i="181" s="1"/>
  <c r="I549" i="181" s="1"/>
  <c r="I550" i="181" s="1"/>
  <c r="I551" i="181" s="1"/>
  <c r="I171" i="178" s="1"/>
  <c r="J171" i="178" s="1"/>
  <c r="I670" i="181"/>
  <c r="I679" i="181" s="1"/>
  <c r="I680" i="181" s="1"/>
  <c r="I681" i="181" s="1"/>
  <c r="H12" i="181"/>
  <c r="I12" i="181" s="1"/>
  <c r="I15" i="181" s="1"/>
  <c r="I607" i="181"/>
  <c r="I617" i="181" s="1"/>
  <c r="I618" i="181" s="1"/>
  <c r="I619" i="181" s="1"/>
  <c r="I628" i="181"/>
  <c r="I638" i="181" s="1"/>
  <c r="I639" i="181" s="1"/>
  <c r="I640" i="181" s="1"/>
  <c r="I245" i="181"/>
  <c r="I255" i="181" s="1"/>
  <c r="I256" i="181" s="1"/>
  <c r="I257" i="181" s="1"/>
  <c r="I71" i="178" s="1"/>
  <c r="I333" i="181"/>
  <c r="I344" i="181" s="1"/>
  <c r="I345" i="181" s="1"/>
  <c r="I346" i="181" s="1"/>
  <c r="I154" i="178" s="1"/>
  <c r="I311" i="181"/>
  <c r="I322" i="181" s="1"/>
  <c r="I323" i="181" s="1"/>
  <c r="I324" i="181" s="1"/>
  <c r="I287" i="181"/>
  <c r="I298" i="181" s="1"/>
  <c r="I299" i="181" s="1"/>
  <c r="I300" i="181" s="1"/>
  <c r="I355" i="181"/>
  <c r="I366" i="181" s="1"/>
  <c r="I367" i="181" s="1"/>
  <c r="I368" i="181" s="1"/>
  <c r="I377" i="181"/>
  <c r="I388" i="181" s="1"/>
  <c r="I389" i="181" s="1"/>
  <c r="I390" i="181" s="1"/>
  <c r="F11" i="182"/>
  <c r="F12" i="182" s="1"/>
  <c r="F13" i="182" s="1"/>
  <c r="H396" i="181"/>
  <c r="I396" i="181" s="1"/>
  <c r="I399" i="181" s="1"/>
  <c r="I408" i="181" s="1"/>
  <c r="I409" i="181" s="1"/>
  <c r="I410" i="181" s="1"/>
  <c r="I155" i="178" s="1"/>
  <c r="I40" i="181"/>
  <c r="B53" i="182"/>
  <c r="B54" i="182" s="1"/>
  <c r="B55" i="182" s="1"/>
  <c r="B56" i="182" s="1"/>
  <c r="B57" i="182" s="1"/>
  <c r="B58" i="182" s="1"/>
  <c r="B59" i="182" s="1"/>
  <c r="B60" i="182" s="1"/>
  <c r="B61" i="182" s="1"/>
  <c r="B62" i="182" s="1"/>
  <c r="J68" i="178" l="1"/>
  <c r="J71" i="178"/>
  <c r="I70" i="178"/>
  <c r="I159" i="178"/>
  <c r="J154" i="178"/>
  <c r="I79" i="178"/>
  <c r="I162" i="178"/>
  <c r="J162" i="178" s="1"/>
  <c r="I87" i="178"/>
  <c r="I175" i="178" s="1"/>
  <c r="J175" i="178" s="1"/>
  <c r="H23" i="187"/>
  <c r="I111" i="178"/>
  <c r="I85" i="178"/>
  <c r="J85" i="178" s="1"/>
  <c r="I157" i="178"/>
  <c r="J157" i="178" s="1"/>
  <c r="I161" i="178"/>
  <c r="J161" i="178" s="1"/>
  <c r="I160" i="178"/>
  <c r="J155" i="178"/>
  <c r="I156" i="178"/>
  <c r="J156" i="178" s="1"/>
  <c r="I109" i="178"/>
  <c r="I140" i="178"/>
  <c r="I86" i="178"/>
  <c r="I174" i="178" s="1"/>
  <c r="J174" i="178" s="1"/>
  <c r="I76" i="178"/>
  <c r="I25" i="178"/>
  <c r="I200" i="178" s="1"/>
  <c r="J200" i="178" s="1"/>
  <c r="I72" i="178"/>
  <c r="I31" i="178"/>
  <c r="I56" i="178"/>
  <c r="I57" i="178" s="1"/>
  <c r="J57" i="178" s="1"/>
  <c r="J30" i="178"/>
  <c r="I83" i="178"/>
  <c r="J83" i="178" s="1"/>
  <c r="I73" i="178"/>
  <c r="I77" i="178"/>
  <c r="I78" i="178"/>
  <c r="J139" i="178"/>
  <c r="J23" i="178"/>
  <c r="I97" i="178"/>
  <c r="J97" i="178" s="1"/>
  <c r="I92" i="178"/>
  <c r="I726" i="181"/>
  <c r="J122" i="178"/>
  <c r="I84" i="178"/>
  <c r="J84" i="178" s="1"/>
  <c r="I100" i="178"/>
  <c r="J100" i="178" s="1"/>
  <c r="I99" i="178"/>
  <c r="J99" i="178" s="1"/>
  <c r="I98" i="178"/>
  <c r="J98" i="178" s="1"/>
  <c r="C47" i="180"/>
  <c r="C51" i="184"/>
  <c r="C46" i="180"/>
  <c r="C50" i="184"/>
  <c r="B17" i="180"/>
  <c r="B17" i="184"/>
  <c r="C95" i="178"/>
  <c r="C100" i="178" s="1"/>
  <c r="C94" i="178"/>
  <c r="C99" i="178" s="1"/>
  <c r="I88" i="178"/>
  <c r="I94" i="178"/>
  <c r="I89" i="178"/>
  <c r="I93" i="178"/>
  <c r="I90" i="178"/>
  <c r="I95" i="178"/>
  <c r="H1160" i="181"/>
  <c r="I1160" i="181" s="1"/>
  <c r="I1163" i="181" s="1"/>
  <c r="I1171" i="181" s="1"/>
  <c r="I1172" i="181" s="1"/>
  <c r="I1173" i="181" s="1"/>
  <c r="H1140" i="181"/>
  <c r="I1140" i="181" s="1"/>
  <c r="I1143" i="181" s="1"/>
  <c r="I1152" i="181" s="1"/>
  <c r="I1153" i="181" s="1"/>
  <c r="I1154" i="181" s="1"/>
  <c r="H995" i="181"/>
  <c r="I995" i="181" s="1"/>
  <c r="I998" i="181" s="1"/>
  <c r="I1006" i="181" s="1"/>
  <c r="I1007" i="181" s="1"/>
  <c r="I1008" i="181" s="1"/>
  <c r="I59" i="178" s="1"/>
  <c r="H1201" i="181"/>
  <c r="I1201" i="181" s="1"/>
  <c r="I1204" i="181" s="1"/>
  <c r="I1213" i="181" s="1"/>
  <c r="I1214" i="181" s="1"/>
  <c r="I1215" i="181" s="1"/>
  <c r="H1180" i="181"/>
  <c r="I1180" i="181" s="1"/>
  <c r="I1183" i="181" s="1"/>
  <c r="I1193" i="181" s="1"/>
  <c r="I1194" i="181" s="1"/>
  <c r="I1195" i="181" s="1"/>
  <c r="K681" i="181"/>
  <c r="F14" i="182"/>
  <c r="F15" i="182" s="1"/>
  <c r="F16" i="182" s="1"/>
  <c r="F17" i="182" s="1"/>
  <c r="F18" i="182" s="1"/>
  <c r="F19" i="182" s="1"/>
  <c r="F32" i="182" s="1"/>
  <c r="H1116" i="181"/>
  <c r="I1116" i="181" s="1"/>
  <c r="I1119" i="181" s="1"/>
  <c r="I1132" i="181" s="1"/>
  <c r="I1107" i="181"/>
  <c r="I1108" i="181" s="1"/>
  <c r="H1072" i="181"/>
  <c r="I1072" i="181" s="1"/>
  <c r="I1075" i="181" s="1"/>
  <c r="I1083" i="181" s="1"/>
  <c r="I1084" i="181" s="1"/>
  <c r="I1085" i="181" s="1"/>
  <c r="H417" i="181"/>
  <c r="I417" i="181" s="1"/>
  <c r="I420" i="181" s="1"/>
  <c r="I429" i="181" s="1"/>
  <c r="I430" i="181" s="1"/>
  <c r="I431" i="181" s="1"/>
  <c r="I432" i="181" s="1"/>
  <c r="H976" i="181"/>
  <c r="I976" i="181" s="1"/>
  <c r="I979" i="181" s="1"/>
  <c r="I987" i="181" s="1"/>
  <c r="I871" i="181"/>
  <c r="I872" i="181" s="1"/>
  <c r="I115" i="178" s="1"/>
  <c r="J115" i="178" s="1"/>
  <c r="I851" i="181"/>
  <c r="I852" i="181" s="1"/>
  <c r="L817" i="181"/>
  <c r="L820" i="181" s="1"/>
  <c r="L828" i="181" s="1"/>
  <c r="L829" i="181" s="1"/>
  <c r="L830" i="181" s="1"/>
  <c r="I820" i="181"/>
  <c r="I828" i="181" s="1"/>
  <c r="I829" i="181" s="1"/>
  <c r="I830" i="181" s="1"/>
  <c r="I890" i="181"/>
  <c r="I891" i="181" s="1"/>
  <c r="I116" i="178" s="1"/>
  <c r="I45" i="181"/>
  <c r="I46" i="181" s="1"/>
  <c r="I47" i="181" s="1"/>
  <c r="B64" i="182"/>
  <c r="B65" i="182" s="1"/>
  <c r="B66" i="182" s="1"/>
  <c r="B67" i="182" s="1"/>
  <c r="B68" i="182" s="1"/>
  <c r="B69" i="182" s="1"/>
  <c r="B70" i="182" s="1"/>
  <c r="B71" i="182" s="1"/>
  <c r="B72" i="182" s="1"/>
  <c r="B73" i="182" s="1"/>
  <c r="B75" i="182" s="1"/>
  <c r="B76" i="182" s="1"/>
  <c r="B63" i="182"/>
  <c r="J116" i="178" l="1"/>
  <c r="I119" i="178"/>
  <c r="J119" i="178" s="1"/>
  <c r="J176" i="178"/>
  <c r="I118" i="178"/>
  <c r="J118" i="178" s="1"/>
  <c r="I183" i="178"/>
  <c r="J183" i="178" s="1"/>
  <c r="J185" i="178" s="1"/>
  <c r="I166" i="178"/>
  <c r="J166" i="178" s="1"/>
  <c r="I165" i="178"/>
  <c r="J160" i="178"/>
  <c r="I180" i="178"/>
  <c r="J111" i="178"/>
  <c r="I164" i="178"/>
  <c r="J159" i="178"/>
  <c r="I179" i="178"/>
  <c r="J179" i="178" s="1"/>
  <c r="J109" i="178"/>
  <c r="I144" i="178"/>
  <c r="I145" i="178" s="1"/>
  <c r="J145" i="178" s="1"/>
  <c r="J70" i="178"/>
  <c r="I134" i="178"/>
  <c r="J134" i="178" s="1"/>
  <c r="J59" i="178"/>
  <c r="I133" i="178"/>
  <c r="J56" i="178"/>
  <c r="I82" i="178"/>
  <c r="I101" i="178" s="1"/>
  <c r="J101" i="178" s="1"/>
  <c r="I32" i="178"/>
  <c r="J31" i="178"/>
  <c r="I26" i="178"/>
  <c r="J25" i="178"/>
  <c r="J86" i="178"/>
  <c r="J123" i="178"/>
  <c r="J126" i="178" s="1"/>
  <c r="C55" i="180"/>
  <c r="C64" i="184"/>
  <c r="C72" i="184"/>
  <c r="C61" i="184"/>
  <c r="C60" i="184"/>
  <c r="C56" i="184"/>
  <c r="C52" i="180"/>
  <c r="C55" i="184"/>
  <c r="C51" i="180"/>
  <c r="H1034" i="181"/>
  <c r="I1034" i="181" s="1"/>
  <c r="I1037" i="181" s="1"/>
  <c r="I1045" i="181" s="1"/>
  <c r="I1046" i="181" s="1"/>
  <c r="I1047" i="181" s="1"/>
  <c r="H1053" i="181"/>
  <c r="I1053" i="181" s="1"/>
  <c r="I1056" i="181" s="1"/>
  <c r="I1064" i="181" s="1"/>
  <c r="I1065" i="181" s="1"/>
  <c r="I1066" i="181" s="1"/>
  <c r="H1015" i="181"/>
  <c r="I1015" i="181" s="1"/>
  <c r="I1018" i="181" s="1"/>
  <c r="I1026" i="181" s="1"/>
  <c r="I1027" i="181" s="1"/>
  <c r="I1028" i="181" s="1"/>
  <c r="I1133" i="181"/>
  <c r="I1134" i="181" s="1"/>
  <c r="I148" i="178" s="1"/>
  <c r="J148" i="178" s="1"/>
  <c r="J151" i="178" s="1"/>
  <c r="H20" i="187" s="1"/>
  <c r="F25" i="182"/>
  <c r="I988" i="181"/>
  <c r="I989" i="181" s="1"/>
  <c r="B78" i="182"/>
  <c r="B79" i="182" s="1"/>
  <c r="B80" i="182" s="1"/>
  <c r="B81" i="182" s="1"/>
  <c r="J120" i="178" l="1"/>
  <c r="I23" i="177" s="1"/>
  <c r="J80" i="178"/>
  <c r="I19" i="177" s="1"/>
  <c r="J180" i="178"/>
  <c r="J181" i="178" s="1"/>
  <c r="I202" i="178"/>
  <c r="J202" i="178" s="1"/>
  <c r="J133" i="178"/>
  <c r="I205" i="178"/>
  <c r="J205" i="178" s="1"/>
  <c r="J144" i="178"/>
  <c r="J146" i="178" s="1"/>
  <c r="H19" i="187" s="1"/>
  <c r="I169" i="178"/>
  <c r="J169" i="178" s="1"/>
  <c r="J164" i="178"/>
  <c r="I170" i="178"/>
  <c r="J170" i="178" s="1"/>
  <c r="J165" i="178"/>
  <c r="J82" i="178"/>
  <c r="I131" i="178"/>
  <c r="I58" i="178"/>
  <c r="J140" i="178"/>
  <c r="I27" i="178"/>
  <c r="J27" i="178" s="1"/>
  <c r="J26" i="178"/>
  <c r="I33" i="178"/>
  <c r="I34" i="178" s="1"/>
  <c r="J32" i="178"/>
  <c r="H16" i="187"/>
  <c r="I17" i="177"/>
  <c r="J141" i="178"/>
  <c r="I105" i="178"/>
  <c r="J104" i="178"/>
  <c r="J113" i="178" s="1"/>
  <c r="I31" i="177"/>
  <c r="C56" i="180"/>
  <c r="C65" i="184"/>
  <c r="C66" i="184"/>
  <c r="C57" i="180"/>
  <c r="C48" i="184"/>
  <c r="C44" i="180"/>
  <c r="B25" i="184"/>
  <c r="B26" i="180"/>
  <c r="C92" i="178"/>
  <c r="C97" i="178" s="1"/>
  <c r="B82" i="182"/>
  <c r="I35" i="178" l="1"/>
  <c r="J34" i="178"/>
  <c r="H15" i="187"/>
  <c r="J131" i="178"/>
  <c r="I201" i="178"/>
  <c r="J172" i="178"/>
  <c r="J142" i="178"/>
  <c r="J58" i="178"/>
  <c r="J61" i="178" s="1"/>
  <c r="I132" i="178"/>
  <c r="I37" i="178"/>
  <c r="J37" i="178" s="1"/>
  <c r="J33" i="178"/>
  <c r="I106" i="178"/>
  <c r="J105" i="178"/>
  <c r="C78" i="184"/>
  <c r="C58" i="184"/>
  <c r="C49" i="180"/>
  <c r="C53" i="184"/>
  <c r="B26" i="184"/>
  <c r="B27" i="180"/>
  <c r="B83" i="182"/>
  <c r="I36" i="178" l="1"/>
  <c r="J36" i="178" s="1"/>
  <c r="J35" i="178"/>
  <c r="H11" i="187" s="1"/>
  <c r="H21" i="187"/>
  <c r="J132" i="178"/>
  <c r="J135" i="178" s="1"/>
  <c r="H17" i="187" s="1"/>
  <c r="I204" i="178"/>
  <c r="J204" i="178" s="1"/>
  <c r="I203" i="178"/>
  <c r="J203" i="178" s="1"/>
  <c r="J201" i="178"/>
  <c r="H18" i="187"/>
  <c r="I107" i="178"/>
  <c r="J106" i="178"/>
  <c r="C63" i="184"/>
  <c r="C54" i="180"/>
  <c r="B30" i="184"/>
  <c r="B31" i="180"/>
  <c r="B84" i="182"/>
  <c r="B85" i="182" s="1"/>
  <c r="B86" i="182" s="1"/>
  <c r="B87" i="182" s="1"/>
  <c r="B88" i="182" s="1"/>
  <c r="B89" i="182" s="1"/>
  <c r="B90" i="182" s="1"/>
  <c r="B91" i="182" s="1"/>
  <c r="B92" i="182" s="1"/>
  <c r="B93" i="182" s="1"/>
  <c r="B94" i="182" s="1"/>
  <c r="B95" i="182" s="1"/>
  <c r="J206" i="178" l="1"/>
  <c r="J199" i="178" s="1"/>
  <c r="H22" i="187" s="1"/>
  <c r="J107" i="178"/>
  <c r="I108" i="178"/>
  <c r="B96" i="182"/>
  <c r="B97" i="182" s="1"/>
  <c r="B98" i="182"/>
  <c r="B99" i="182" s="1"/>
  <c r="B100" i="182" s="1"/>
  <c r="B101" i="182" s="1"/>
  <c r="B102" i="182" s="1"/>
  <c r="B103" i="182" s="1"/>
  <c r="B104" i="182" s="1"/>
  <c r="B105" i="182" s="1"/>
  <c r="B106" i="182" s="1"/>
  <c r="B107" i="182" s="1"/>
  <c r="B108" i="182" s="1"/>
  <c r="B109" i="182" s="1"/>
  <c r="B110" i="182" s="1"/>
  <c r="B111" i="182" s="1"/>
  <c r="B112" i="182" s="1"/>
  <c r="B113" i="182" s="1"/>
  <c r="B114" i="182" s="1"/>
  <c r="B115" i="182" s="1"/>
  <c r="B116" i="182" s="1"/>
  <c r="B117" i="182" s="1"/>
  <c r="B118" i="182" s="1"/>
  <c r="B119" i="182" s="1"/>
  <c r="B120" i="182" s="1"/>
  <c r="B121" i="182" s="1"/>
  <c r="B122" i="182" s="1"/>
  <c r="I110" i="178" l="1"/>
  <c r="J110" i="178" s="1"/>
  <c r="J108" i="178"/>
  <c r="B123" i="182"/>
  <c r="B124" i="182" s="1"/>
  <c r="B125" i="182"/>
  <c r="B126" i="182" s="1"/>
  <c r="B127" i="182" s="1"/>
  <c r="B128" i="182" s="1"/>
  <c r="B129" i="182"/>
  <c r="B130" i="182" s="1"/>
  <c r="B131" i="182" s="1"/>
  <c r="B132" i="182" s="1"/>
  <c r="B133" i="182" s="1"/>
  <c r="B134" i="182" s="1"/>
  <c r="B135" i="182" s="1"/>
  <c r="B136" i="182" s="1"/>
  <c r="B137" i="182" s="1"/>
  <c r="B138" i="182" s="1"/>
  <c r="B139" i="182" s="1"/>
  <c r="B140" i="182" s="1"/>
  <c r="B141" i="182" s="1"/>
  <c r="B142" i="182" s="1"/>
  <c r="B143" i="182" s="1"/>
  <c r="B144" i="182" s="1"/>
  <c r="B145" i="182" s="1"/>
  <c r="B146" i="182" s="1"/>
  <c r="B147" i="182" s="1"/>
  <c r="B148" i="182" s="1"/>
  <c r="B149" i="182" s="1"/>
  <c r="H14" i="187" l="1"/>
  <c r="B150" i="182"/>
  <c r="B151" i="182" s="1"/>
  <c r="B152" i="182" s="1"/>
  <c r="B153" i="182" s="1"/>
  <c r="B154" i="182" s="1"/>
  <c r="B155" i="182" s="1"/>
  <c r="B156" i="182" s="1"/>
  <c r="B157" i="182" s="1"/>
  <c r="B158" i="182" s="1"/>
  <c r="B159" i="182" s="1"/>
  <c r="B160" i="182" s="1"/>
  <c r="B161" i="182" s="1"/>
  <c r="B162" i="182" s="1"/>
  <c r="B163" i="182" s="1"/>
  <c r="B164" i="182" s="1"/>
  <c r="B165" i="182" s="1"/>
  <c r="B166" i="182" s="1"/>
  <c r="B167" i="182" s="1"/>
  <c r="B168" i="182" s="1"/>
  <c r="B169" i="182" s="1"/>
  <c r="B170" i="182" s="1"/>
  <c r="B171" i="182" s="1"/>
  <c r="B172" i="182" s="1"/>
  <c r="B173" i="182" s="1"/>
  <c r="B174" i="182" s="1"/>
  <c r="B175" i="182" l="1"/>
  <c r="B176" i="182" s="1"/>
  <c r="B177" i="182" s="1"/>
  <c r="B178" i="182" s="1"/>
  <c r="B179" i="182" s="1"/>
  <c r="B180" i="182" s="1"/>
  <c r="B181" i="182" s="1"/>
  <c r="B182" i="182" s="1"/>
  <c r="B183" i="182" s="1"/>
  <c r="B184" i="182" s="1"/>
  <c r="B185" i="182" s="1"/>
  <c r="B186" i="182" s="1"/>
  <c r="B187" i="182" s="1"/>
  <c r="B188" i="182" l="1"/>
  <c r="B189" i="182" s="1"/>
  <c r="B190" i="182" l="1"/>
  <c r="B191" i="182" s="1"/>
  <c r="B192" i="182" s="1"/>
  <c r="B193" i="182" s="1"/>
  <c r="B194" i="182" s="1"/>
  <c r="B195" i="182" s="1"/>
  <c r="B196" i="182" s="1"/>
  <c r="B197" i="182" s="1"/>
  <c r="B198" i="182" s="1"/>
  <c r="B199" i="182" s="1"/>
  <c r="B200" i="182" s="1"/>
  <c r="B201" i="182" s="1"/>
  <c r="B202" i="182" s="1"/>
  <c r="B203" i="182" s="1"/>
  <c r="B204" i="182" s="1"/>
  <c r="B205" i="182" s="1"/>
  <c r="B206" i="182" s="1"/>
  <c r="B207" i="182" s="1"/>
  <c r="B208" i="182" s="1"/>
  <c r="B209" i="182" s="1"/>
  <c r="B210" i="182" s="1"/>
  <c r="B211" i="182" s="1"/>
  <c r="B212" i="182" s="1"/>
  <c r="B213" i="182" s="1"/>
  <c r="B214" i="182" s="1"/>
  <c r="B215" i="182" s="1"/>
  <c r="B216" i="182" s="1"/>
  <c r="B217" i="182" s="1"/>
  <c r="B218" i="182" s="1"/>
  <c r="B219" i="182" s="1"/>
  <c r="B220" i="182" s="1"/>
  <c r="B221" i="182" s="1"/>
  <c r="B222" i="182" s="1"/>
  <c r="B223" i="182" s="1"/>
  <c r="B224" i="182" s="1"/>
  <c r="B225" i="182" s="1"/>
  <c r="B226" i="182" s="1"/>
  <c r="B227" i="182" s="1"/>
  <c r="B228" i="182" s="1"/>
  <c r="B229" i="182" s="1"/>
  <c r="B230" i="182" s="1"/>
  <c r="B231" i="182" s="1"/>
  <c r="B233" i="182" s="1"/>
  <c r="B234" i="182" s="1"/>
  <c r="B235" i="182" s="1"/>
  <c r="B236" i="182" s="1"/>
  <c r="B237" i="182" s="1"/>
  <c r="B238" i="182" s="1"/>
  <c r="B239" i="182" s="1"/>
  <c r="B240" i="182" s="1"/>
  <c r="B241" i="182" s="1"/>
  <c r="B242" i="182" s="1"/>
  <c r="B243" i="182" s="1"/>
  <c r="B244" i="182" s="1"/>
  <c r="B245" i="182" s="1"/>
  <c r="B246" i="182" s="1"/>
  <c r="B247" i="182" s="1"/>
  <c r="B249" i="182" s="1"/>
  <c r="B250" i="182" s="1"/>
  <c r="B251" i="182" s="1"/>
  <c r="B252" i="182" s="1"/>
  <c r="B253" i="182" s="1"/>
  <c r="B254" i="182" s="1"/>
  <c r="B255" i="182" s="1"/>
  <c r="B256" i="182" s="1"/>
  <c r="B257" i="182" s="1"/>
  <c r="B260" i="182" s="1"/>
  <c r="B261" i="182" s="1"/>
  <c r="B262" i="182" s="1"/>
  <c r="B263" i="182" s="1"/>
  <c r="B264" i="182" s="1"/>
  <c r="B265" i="182" s="1"/>
  <c r="B266" i="182" s="1"/>
  <c r="B267" i="182" s="1"/>
  <c r="B268" i="182" s="1"/>
  <c r="B269" i="182" s="1"/>
  <c r="B270" i="182" s="1"/>
  <c r="B271" i="182" s="1"/>
  <c r="B272" i="182" s="1"/>
  <c r="B273" i="182" s="1"/>
  <c r="B274" i="182" s="1"/>
  <c r="B275" i="182" s="1"/>
  <c r="B258" i="182" l="1"/>
  <c r="B259" i="182" s="1"/>
  <c r="B232" i="182"/>
  <c r="B276" i="182"/>
  <c r="B277" i="182" s="1"/>
  <c r="B278" i="182" s="1"/>
  <c r="I29" i="177" l="1"/>
  <c r="B279" i="182"/>
  <c r="B281" i="182" l="1"/>
  <c r="B282" i="182" s="1"/>
  <c r="B283" i="182" s="1"/>
  <c r="B284" i="182" s="1"/>
  <c r="B285" i="182" s="1"/>
  <c r="B286" i="182" s="1"/>
  <c r="B287" i="182" s="1"/>
  <c r="B288" i="182" s="1"/>
  <c r="B289" i="182" s="1"/>
  <c r="B290" i="182" s="1"/>
  <c r="B291" i="182" s="1"/>
  <c r="B292" i="182" s="1"/>
  <c r="B293" i="182" s="1"/>
  <c r="B294" i="182" s="1"/>
  <c r="B295" i="182" s="1"/>
  <c r="B296" i="182" s="1"/>
  <c r="B297" i="182" s="1"/>
  <c r="B298" i="182" s="1"/>
  <c r="B299" i="182" s="1"/>
  <c r="B300" i="182" s="1"/>
  <c r="B301" i="182" s="1"/>
  <c r="B302" i="182" s="1"/>
  <c r="B303" i="182" s="1"/>
  <c r="B304" i="182" s="1"/>
  <c r="B305" i="182" s="1"/>
  <c r="B306" i="182" s="1"/>
  <c r="B307" i="182" s="1"/>
  <c r="B308" i="182" s="1"/>
  <c r="B309" i="182" s="1"/>
  <c r="B310" i="182" s="1"/>
  <c r="B311" i="182" s="1"/>
  <c r="B280" i="182"/>
  <c r="B312" i="182" l="1"/>
  <c r="B313" i="182" s="1"/>
  <c r="B315" i="182" s="1"/>
  <c r="B316" i="182" s="1"/>
  <c r="B317" i="182" s="1"/>
  <c r="B318" i="182" s="1"/>
  <c r="B319" i="182" s="1"/>
  <c r="B320" i="182" s="1"/>
  <c r="B321" i="182" s="1"/>
  <c r="B322" i="182" s="1"/>
  <c r="B323" i="182" s="1"/>
  <c r="B324" i="182" s="1"/>
  <c r="B325" i="182" s="1"/>
  <c r="B326" i="182" s="1"/>
  <c r="B327" i="182" s="1"/>
  <c r="B328" i="182" s="1"/>
  <c r="B329" i="182" s="1"/>
  <c r="B330" i="182" s="1"/>
  <c r="B331" i="182" s="1"/>
  <c r="B332" i="182" s="1"/>
  <c r="B333" i="182" s="1"/>
  <c r="B334" i="182" s="1"/>
  <c r="B335" i="182" s="1"/>
  <c r="B336" i="182" s="1"/>
  <c r="B337" i="182" s="1"/>
  <c r="B338" i="182" s="1"/>
  <c r="B339" i="182" s="1"/>
  <c r="B340" i="182" s="1"/>
  <c r="B341" i="182" s="1"/>
  <c r="B342" i="182" s="1"/>
  <c r="B343" i="182" s="1"/>
  <c r="B344" i="182" s="1"/>
  <c r="B345" i="182" s="1"/>
  <c r="B346" i="182" s="1"/>
  <c r="B347" i="182" s="1"/>
  <c r="B348" i="182" s="1"/>
  <c r="B349" i="182" l="1"/>
  <c r="B351" i="182" s="1"/>
  <c r="B350" i="182"/>
  <c r="B352" i="182" s="1"/>
  <c r="B353" i="182" s="1"/>
  <c r="B354" i="182" s="1"/>
  <c r="B355" i="182" s="1"/>
  <c r="B356" i="182" s="1"/>
  <c r="B357" i="182" s="1"/>
  <c r="B358" i="182" s="1"/>
  <c r="B359" i="182" s="1"/>
  <c r="B360" i="182" s="1"/>
  <c r="B361" i="182" s="1"/>
  <c r="B362" i="182" s="1"/>
  <c r="B363" i="182" s="1"/>
  <c r="B364" i="182" s="1"/>
  <c r="K76" i="175"/>
  <c r="K53" i="175"/>
  <c r="K50" i="175"/>
  <c r="K49" i="175"/>
  <c r="D44" i="175"/>
  <c r="D45" i="175" s="1"/>
  <c r="D46" i="175" s="1"/>
  <c r="D47" i="175" s="1"/>
  <c r="D48" i="175" s="1"/>
  <c r="D49" i="175" s="1"/>
  <c r="D50" i="175" s="1"/>
  <c r="D51" i="175" s="1"/>
  <c r="D52" i="175" s="1"/>
  <c r="D53" i="175" s="1"/>
  <c r="D54" i="175" s="1"/>
  <c r="D55" i="175" s="1"/>
  <c r="K43" i="175"/>
  <c r="K37" i="175"/>
  <c r="D37" i="175"/>
  <c r="D38" i="175" s="1"/>
  <c r="D39" i="175" s="1"/>
  <c r="D40" i="175" s="1"/>
  <c r="D41" i="175" s="1"/>
  <c r="D22" i="175"/>
  <c r="D23" i="175" s="1"/>
  <c r="D24" i="175" s="1"/>
  <c r="D25" i="175" s="1"/>
  <c r="K13" i="175"/>
  <c r="G13" i="174"/>
  <c r="H13" i="174" s="1"/>
  <c r="G12" i="174"/>
  <c r="H12" i="174" s="1"/>
  <c r="G10" i="174"/>
  <c r="H10" i="174" s="1"/>
  <c r="H69" i="174"/>
  <c r="G61" i="174"/>
  <c r="H61" i="174" s="1"/>
  <c r="G60" i="174"/>
  <c r="H60" i="174" s="1"/>
  <c r="G58" i="174"/>
  <c r="H58" i="174" s="1"/>
  <c r="K83" i="175" l="1"/>
  <c r="K121" i="175"/>
  <c r="K32" i="175"/>
  <c r="K56" i="175"/>
  <c r="K62" i="175"/>
  <c r="K73" i="175"/>
  <c r="K102" i="175"/>
  <c r="K133" i="175"/>
  <c r="K134" i="175" l="1"/>
  <c r="I14" i="178" s="1"/>
  <c r="H47" i="174"/>
  <c r="G39" i="174"/>
  <c r="H39" i="174" s="1"/>
  <c r="G38" i="174"/>
  <c r="H38" i="174" s="1"/>
  <c r="G36" i="174"/>
  <c r="H36" i="174" s="1"/>
  <c r="G18" i="174" l="1"/>
  <c r="H18" i="174" s="1"/>
  <c r="G64" i="174"/>
  <c r="H64" i="174" s="1"/>
  <c r="G42" i="174"/>
  <c r="H42" i="174" s="1"/>
  <c r="G59" i="174" l="1"/>
  <c r="H59" i="174" s="1"/>
  <c r="H62" i="174" s="1"/>
  <c r="G11" i="174"/>
  <c r="H11" i="174" s="1"/>
  <c r="H14" i="174" s="1"/>
  <c r="G37" i="174"/>
  <c r="H37" i="174" s="1"/>
  <c r="H40" i="174" s="1"/>
  <c r="G19" i="174" l="1"/>
  <c r="H19" i="174" s="1"/>
  <c r="G65" i="174"/>
  <c r="H65" i="174" s="1"/>
  <c r="H66" i="174" s="1"/>
  <c r="H71" i="174" s="1"/>
  <c r="H72" i="174" s="1"/>
  <c r="H73" i="174" s="1"/>
  <c r="G43" i="174"/>
  <c r="H43" i="174" s="1"/>
  <c r="H44" i="174" s="1"/>
  <c r="H49" i="174" s="1"/>
  <c r="H50" i="174" s="1"/>
  <c r="H51" i="174" s="1"/>
  <c r="H17" i="181" l="1"/>
  <c r="I17" i="181" s="1"/>
  <c r="I20" i="181" s="1"/>
  <c r="I25" i="181" s="1"/>
  <c r="F240" i="182"/>
  <c r="I26" i="181" l="1"/>
  <c r="I27" i="181" s="1"/>
  <c r="I16" i="178" s="1"/>
  <c r="J16" i="178" s="1"/>
  <c r="J94" i="178" l="1"/>
  <c r="J95" i="178" l="1"/>
  <c r="J93" i="178"/>
  <c r="J92" i="178"/>
  <c r="J14" i="178" l="1"/>
  <c r="J18" i="178" s="1"/>
  <c r="H10" i="187" s="1"/>
  <c r="H24" i="187" s="1"/>
  <c r="H25" i="187" s="1"/>
  <c r="I15" i="177" l="1"/>
  <c r="M27" i="184"/>
  <c r="G28" i="180" s="1"/>
  <c r="F72" i="178" s="1"/>
  <c r="J72" i="178" s="1"/>
  <c r="M32" i="184"/>
  <c r="G33" i="180" s="1"/>
  <c r="F77" i="178" s="1"/>
  <c r="J77" i="178" s="1"/>
  <c r="J28" i="184"/>
  <c r="J34" i="184"/>
  <c r="M34" i="184" s="1"/>
  <c r="J33" i="184"/>
  <c r="M33" i="184" s="1"/>
  <c r="G34" i="180" s="1"/>
  <c r="F78" i="178" s="1"/>
  <c r="J78" i="178" s="1"/>
  <c r="J31" i="184"/>
  <c r="J25" i="184"/>
  <c r="J29" i="184"/>
  <c r="M29" i="184" s="1"/>
  <c r="G30" i="180" s="1"/>
  <c r="F74" i="178" s="1"/>
  <c r="J74" i="178" s="1"/>
  <c r="M31" i="184" l="1"/>
  <c r="G32" i="180" s="1"/>
  <c r="F76" i="178" s="1"/>
  <c r="J76" i="178" s="1"/>
  <c r="J48" i="184"/>
  <c r="M28" i="184"/>
  <c r="G29" i="180" s="1"/>
  <c r="F73" i="178" s="1"/>
  <c r="J73" i="178" s="1"/>
  <c r="M22" i="184"/>
  <c r="G35" i="180"/>
  <c r="F79" i="178" s="1"/>
  <c r="J79" i="178" s="1"/>
  <c r="J49" i="184" l="1"/>
  <c r="M49" i="184" s="1"/>
  <c r="G45" i="180" s="1"/>
  <c r="F88" i="178" s="1"/>
  <c r="J88" i="178" s="1"/>
  <c r="J50" i="184"/>
  <c r="M50" i="184" s="1"/>
  <c r="G46" i="180" s="1"/>
  <c r="F89" i="178" s="1"/>
  <c r="J89" i="178" s="1"/>
  <c r="M48" i="184"/>
  <c r="G44" i="180" s="1"/>
  <c r="J87" i="178" s="1"/>
  <c r="J102" i="178" s="1"/>
  <c r="J51" i="184"/>
  <c r="M51" i="184" s="1"/>
  <c r="M23" i="184"/>
  <c r="G47" i="180" l="1"/>
  <c r="F90" i="178" s="1"/>
  <c r="J90" i="178" s="1"/>
  <c r="G87" i="180"/>
  <c r="G21" i="180"/>
  <c r="G20" i="180"/>
  <c r="J63" i="178" l="1"/>
  <c r="H12" i="187" s="1"/>
  <c r="H13" i="187"/>
  <c r="I21" i="177"/>
  <c r="G78" i="180"/>
  <c r="M133" i="184"/>
  <c r="G88" i="180" l="1"/>
  <c r="G82" i="180"/>
  <c r="G80" i="180"/>
  <c r="G22" i="180" l="1"/>
  <c r="I25" i="177"/>
  <c r="I34" i="177" l="1"/>
  <c r="I35" i="177" s="1"/>
  <c r="I36" i="177" l="1"/>
  <c r="I37" i="177" s="1"/>
  <c r="J36" i="177" s="1"/>
  <c r="B71" i="177" l="1"/>
  <c r="B106" i="177" s="1"/>
  <c r="D106" i="177" s="1"/>
  <c r="O106" i="177" s="1"/>
  <c r="Q106" i="177" s="1"/>
  <c r="S106" i="177" s="1"/>
  <c r="U106" i="177" s="1"/>
  <c r="L7" i="178"/>
  <c r="L6" i="178" s="1"/>
  <c r="H106" i="177" l="1"/>
  <c r="L106" i="177"/>
  <c r="E106" i="177"/>
  <c r="J106" i="177"/>
  <c r="I91" i="177"/>
  <c r="N91" i="177" s="1"/>
  <c r="H91" i="177"/>
  <c r="M91" i="177" s="1"/>
  <c r="R106" i="177"/>
  <c r="P106" i="177"/>
  <c r="D91" i="177"/>
  <c r="K91" i="177" s="1"/>
  <c r="B91" i="177"/>
  <c r="J91" i="177" s="1"/>
  <c r="I106" i="177" l="1"/>
  <c r="K106" i="177" s="1"/>
  <c r="M106" i="177" s="1"/>
  <c r="T106" i="177" s="1"/>
  <c r="N106" i="177" l="1"/>
  <c r="E91" i="177"/>
  <c r="L91" i="177" s="1"/>
  <c r="B107" i="177"/>
  <c r="D107" i="177" l="1"/>
  <c r="O107" i="177" l="1"/>
  <c r="R107" i="177"/>
  <c r="I92" i="177"/>
  <c r="N92" i="177" s="1"/>
  <c r="E107" i="177"/>
  <c r="D92" i="177"/>
  <c r="K92" i="177" s="1"/>
  <c r="L107" i="177"/>
  <c r="E92" i="177"/>
  <c r="L92" i="177" s="1"/>
  <c r="H107" i="177"/>
  <c r="J107" i="177"/>
  <c r="P107" i="177"/>
  <c r="B92" i="177"/>
  <c r="J92" i="177" s="1"/>
  <c r="Q107" i="177" l="1"/>
  <c r="S107" i="177" s="1"/>
  <c r="U107" i="177" s="1"/>
  <c r="K107" i="177"/>
  <c r="M107" i="177" s="1"/>
  <c r="N107" i="177" s="1"/>
  <c r="I107" i="177"/>
  <c r="T107" i="177" l="1"/>
  <c r="B108" i="177" s="1"/>
  <c r="D108" i="177" s="1"/>
  <c r="H92" i="177"/>
  <c r="M92" i="177" s="1"/>
  <c r="B109" i="177" l="1"/>
  <c r="D109" i="177" s="1"/>
  <c r="D93" i="177"/>
  <c r="K93" i="177" s="1"/>
  <c r="P108" i="177"/>
  <c r="O108" i="177"/>
  <c r="B93" i="177"/>
  <c r="J93" i="177" s="1"/>
  <c r="J108" i="177"/>
  <c r="H108" i="177"/>
  <c r="H93" i="177"/>
  <c r="M93" i="177" s="1"/>
  <c r="R108" i="177"/>
  <c r="E93" i="177"/>
  <c r="L93" i="177" s="1"/>
  <c r="E108" i="177"/>
  <c r="L108" i="177"/>
  <c r="B110" i="177" l="1"/>
  <c r="D110" i="177" s="1"/>
  <c r="I108" i="177"/>
  <c r="Q108" i="177"/>
  <c r="S108" i="177" s="1"/>
  <c r="U108" i="177" s="1"/>
  <c r="K108" i="177"/>
  <c r="M108" i="177" s="1"/>
  <c r="D94" i="177"/>
  <c r="K94" i="177" s="1"/>
  <c r="E109" i="177"/>
  <c r="O109" i="177"/>
  <c r="J109" i="177"/>
  <c r="L109" i="177"/>
  <c r="B94" i="177"/>
  <c r="J94" i="177" s="1"/>
  <c r="R109" i="177"/>
  <c r="H109" i="177"/>
  <c r="E94" i="177"/>
  <c r="L94" i="177" s="1"/>
  <c r="H94" i="177"/>
  <c r="M94" i="177" s="1"/>
  <c r="P109" i="177"/>
  <c r="B111" i="177" l="1"/>
  <c r="D111" i="177" s="1"/>
  <c r="K109" i="177"/>
  <c r="M109" i="177" s="1"/>
  <c r="N109" i="177" s="1"/>
  <c r="T109" i="177" s="1"/>
  <c r="I109" i="177"/>
  <c r="B95" i="177"/>
  <c r="J95" i="177" s="1"/>
  <c r="J110" i="177"/>
  <c r="D95" i="177"/>
  <c r="K95" i="177" s="1"/>
  <c r="E95" i="177"/>
  <c r="L95" i="177" s="1"/>
  <c r="E110" i="177"/>
  <c r="P110" i="177"/>
  <c r="O110" i="177"/>
  <c r="R110" i="177"/>
  <c r="L110" i="177"/>
  <c r="H110" i="177"/>
  <c r="H95" i="177"/>
  <c r="M95" i="177" s="1"/>
  <c r="N108" i="177"/>
  <c r="T108" i="177" s="1"/>
  <c r="I93" i="177"/>
  <c r="N93" i="177" s="1"/>
  <c r="Q109" i="177"/>
  <c r="S109" i="177" s="1"/>
  <c r="U109" i="177" s="1"/>
  <c r="B112" i="177" l="1"/>
  <c r="D112" i="177" s="1"/>
  <c r="I94" i="177"/>
  <c r="N94" i="177" s="1"/>
  <c r="K110" i="177"/>
  <c r="M110" i="177" s="1"/>
  <c r="N110" i="177" s="1"/>
  <c r="T110" i="177" s="1"/>
  <c r="Q110" i="177"/>
  <c r="S110" i="177" s="1"/>
  <c r="U110" i="177" s="1"/>
  <c r="O111" i="177"/>
  <c r="H111" i="177"/>
  <c r="J111" i="177"/>
  <c r="D96" i="177"/>
  <c r="K96" i="177" s="1"/>
  <c r="B96" i="177"/>
  <c r="J96" i="177" s="1"/>
  <c r="R111" i="177"/>
  <c r="E111" i="177"/>
  <c r="P111" i="177"/>
  <c r="L111" i="177"/>
  <c r="H96" i="177"/>
  <c r="M96" i="177" s="1"/>
  <c r="E96" i="177"/>
  <c r="L96" i="177" s="1"/>
  <c r="I110" i="177"/>
  <c r="B113" i="177" l="1"/>
  <c r="D113" i="177" s="1"/>
  <c r="I111" i="177"/>
  <c r="I95" i="177"/>
  <c r="N95" i="177" s="1"/>
  <c r="K111" i="177"/>
  <c r="M111" i="177" s="1"/>
  <c r="Q111" i="177"/>
  <c r="S111" i="177" s="1"/>
  <c r="U111" i="177" s="1"/>
  <c r="H112" i="177"/>
  <c r="P112" i="177"/>
  <c r="L112" i="177"/>
  <c r="E112" i="177"/>
  <c r="B97" i="177"/>
  <c r="J97" i="177" s="1"/>
  <c r="R112" i="177"/>
  <c r="O112" i="177"/>
  <c r="J112" i="177"/>
  <c r="E97" i="177"/>
  <c r="L97" i="177" s="1"/>
  <c r="H97" i="177"/>
  <c r="M97" i="177" s="1"/>
  <c r="D97" i="177"/>
  <c r="K97" i="177" s="1"/>
  <c r="B114" i="177" l="1"/>
  <c r="B115" i="177" s="1"/>
  <c r="I112" i="177"/>
  <c r="K112" i="177"/>
  <c r="M112" i="177" s="1"/>
  <c r="B98" i="177"/>
  <c r="J98" i="177" s="1"/>
  <c r="E113" i="177"/>
  <c r="R113" i="177"/>
  <c r="O113" i="177"/>
  <c r="J113" i="177"/>
  <c r="L113" i="177"/>
  <c r="D98" i="177"/>
  <c r="K98" i="177" s="1"/>
  <c r="H113" i="177"/>
  <c r="H98" i="177"/>
  <c r="M98" i="177" s="1"/>
  <c r="E98" i="177"/>
  <c r="L98" i="177" s="1"/>
  <c r="P113" i="177"/>
  <c r="Q112" i="177"/>
  <c r="S112" i="177" s="1"/>
  <c r="U112" i="177" s="1"/>
  <c r="N111" i="177"/>
  <c r="T111" i="177" s="1"/>
  <c r="I96" i="177"/>
  <c r="N96" i="177" s="1"/>
  <c r="D114" i="177" l="1"/>
  <c r="H99" i="177" s="1"/>
  <c r="M99" i="177" s="1"/>
  <c r="K113" i="177"/>
  <c r="M113" i="177" s="1"/>
  <c r="N113" i="177" s="1"/>
  <c r="T113" i="177" s="1"/>
  <c r="Q113" i="177"/>
  <c r="S113" i="177" s="1"/>
  <c r="U113" i="177" s="1"/>
  <c r="D115" i="177"/>
  <c r="B116" i="177"/>
  <c r="I113" i="177"/>
  <c r="N112" i="177"/>
  <c r="T112" i="177" s="1"/>
  <c r="I97" i="177"/>
  <c r="N97" i="177" s="1"/>
  <c r="H114" i="177" l="1"/>
  <c r="K114" i="177" s="1"/>
  <c r="M114" i="177" s="1"/>
  <c r="J114" i="177"/>
  <c r="L114" i="177"/>
  <c r="P114" i="177"/>
  <c r="E114" i="177"/>
  <c r="I114" i="177" s="1"/>
  <c r="D99" i="177"/>
  <c r="K99" i="177" s="1"/>
  <c r="O114" i="177"/>
  <c r="Q114" i="177" s="1"/>
  <c r="S114" i="177" s="1"/>
  <c r="U114" i="177" s="1"/>
  <c r="E99" i="177"/>
  <c r="L99" i="177" s="1"/>
  <c r="B99" i="177"/>
  <c r="J99" i="177" s="1"/>
  <c r="R114" i="177"/>
  <c r="I98" i="177"/>
  <c r="N98" i="177" s="1"/>
  <c r="H100" i="177"/>
  <c r="M100" i="177" s="1"/>
  <c r="L115" i="177"/>
  <c r="D100" i="177"/>
  <c r="K100" i="177" s="1"/>
  <c r="B100" i="177"/>
  <c r="J100" i="177" s="1"/>
  <c r="H115" i="177"/>
  <c r="P115" i="177"/>
  <c r="O115" i="177"/>
  <c r="E100" i="177"/>
  <c r="L100" i="177" s="1"/>
  <c r="E115" i="177"/>
  <c r="R115" i="177"/>
  <c r="J115" i="177"/>
  <c r="D116" i="177"/>
  <c r="B117" i="177"/>
  <c r="I115" i="177" l="1"/>
  <c r="Q115" i="177"/>
  <c r="S115" i="177" s="1"/>
  <c r="U115" i="177" s="1"/>
  <c r="K115" i="177"/>
  <c r="M115" i="177" s="1"/>
  <c r="N115" i="177" s="1"/>
  <c r="T115" i="177" s="1"/>
  <c r="N114" i="177"/>
  <c r="T114" i="177" s="1"/>
  <c r="I99" i="177"/>
  <c r="N99" i="177" s="1"/>
  <c r="D117" i="177"/>
  <c r="B118" i="177"/>
  <c r="H116" i="177"/>
  <c r="O116" i="177"/>
  <c r="H101" i="177"/>
  <c r="M101" i="177" s="1"/>
  <c r="L116" i="177"/>
  <c r="E116" i="177"/>
  <c r="B101" i="177"/>
  <c r="J101" i="177" s="1"/>
  <c r="E101" i="177"/>
  <c r="L101" i="177" s="1"/>
  <c r="R116" i="177"/>
  <c r="P116" i="177"/>
  <c r="D101" i="177"/>
  <c r="K101" i="177" s="1"/>
  <c r="J116" i="177"/>
  <c r="I116" i="177" l="1"/>
  <c r="I100" i="177"/>
  <c r="N100" i="177" s="1"/>
  <c r="B102" i="177"/>
  <c r="J102" i="177" s="1"/>
  <c r="D102" i="177"/>
  <c r="K102" i="177" s="1"/>
  <c r="E102" i="177"/>
  <c r="L102" i="177" s="1"/>
  <c r="P117" i="177"/>
  <c r="E117" i="177"/>
  <c r="R117" i="177"/>
  <c r="J117" i="177"/>
  <c r="H102" i="177"/>
  <c r="M102" i="177" s="1"/>
  <c r="L117" i="177"/>
  <c r="O117" i="177"/>
  <c r="H117" i="177"/>
  <c r="Q116" i="177"/>
  <c r="S116" i="177" s="1"/>
  <c r="U116" i="177" s="1"/>
  <c r="K116" i="177"/>
  <c r="M116" i="177" s="1"/>
  <c r="D118" i="177"/>
  <c r="B119" i="177"/>
  <c r="K117" i="177" l="1"/>
  <c r="M117" i="177" s="1"/>
  <c r="Q117" i="177"/>
  <c r="S117" i="177" s="1"/>
  <c r="U117" i="177" s="1"/>
  <c r="N116" i="177"/>
  <c r="T116" i="177" s="1"/>
  <c r="I101" i="177"/>
  <c r="N101" i="177" s="1"/>
  <c r="E103" i="177"/>
  <c r="L103" i="177" s="1"/>
  <c r="L104" i="177" s="1"/>
  <c r="E77" i="177" s="1"/>
  <c r="J118" i="177"/>
  <c r="L118" i="177"/>
  <c r="H118" i="177"/>
  <c r="H103" i="177"/>
  <c r="M103" i="177" s="1"/>
  <c r="M104" i="177" s="1"/>
  <c r="H77" i="177" s="1"/>
  <c r="E118" i="177"/>
  <c r="O118" i="177"/>
  <c r="D103" i="177"/>
  <c r="K103" i="177" s="1"/>
  <c r="K104" i="177" s="1"/>
  <c r="D77" i="177" s="1"/>
  <c r="R118" i="177"/>
  <c r="P118" i="177"/>
  <c r="B103" i="177"/>
  <c r="J103" i="177" s="1"/>
  <c r="J104" i="177" s="1"/>
  <c r="B77" i="177" s="1"/>
  <c r="B120" i="177"/>
  <c r="D119" i="177"/>
  <c r="I117" i="177"/>
  <c r="K118" i="177" l="1"/>
  <c r="M118" i="177" s="1"/>
  <c r="N118" i="177" s="1"/>
  <c r="T118" i="177" s="1"/>
  <c r="Q118" i="177"/>
  <c r="S118" i="177" s="1"/>
  <c r="U118" i="177" s="1"/>
  <c r="E119" i="177"/>
  <c r="H119" i="177"/>
  <c r="R119" i="177"/>
  <c r="J119" i="177"/>
  <c r="P119" i="177"/>
  <c r="L119" i="177"/>
  <c r="O119" i="177"/>
  <c r="D120" i="177"/>
  <c r="I118" i="177"/>
  <c r="B123" i="177"/>
  <c r="B80" i="177"/>
  <c r="K80" i="177"/>
  <c r="B160" i="177"/>
  <c r="B172" i="177"/>
  <c r="B364" i="177"/>
  <c r="B260" i="177"/>
  <c r="B342" i="177"/>
  <c r="B240" i="177"/>
  <c r="B196" i="177"/>
  <c r="B258" i="177"/>
  <c r="B366" i="177"/>
  <c r="B124" i="177"/>
  <c r="B264" i="177"/>
  <c r="B296" i="177"/>
  <c r="B300" i="177"/>
  <c r="B360" i="177"/>
  <c r="B130" i="177"/>
  <c r="B162" i="177"/>
  <c r="B238" i="177"/>
  <c r="B246" i="177"/>
  <c r="B188" i="177"/>
  <c r="B262" i="177"/>
  <c r="B294" i="177"/>
  <c r="B344" i="177"/>
  <c r="B132" i="177"/>
  <c r="B166" i="177"/>
  <c r="B230" i="177"/>
  <c r="B286" i="177"/>
  <c r="B314" i="177"/>
  <c r="B180" i="177"/>
  <c r="B192" i="177"/>
  <c r="B206" i="177"/>
  <c r="B308" i="177"/>
  <c r="B256" i="177"/>
  <c r="B336" i="177"/>
  <c r="B330" i="177"/>
  <c r="B290" i="177"/>
  <c r="B248" i="177"/>
  <c r="B220" i="177"/>
  <c r="B212" i="177"/>
  <c r="B198" i="177"/>
  <c r="B186" i="177"/>
  <c r="B326" i="177"/>
  <c r="B270" i="177"/>
  <c r="B134" i="177"/>
  <c r="B274" i="177"/>
  <c r="B174" i="177"/>
  <c r="B146" i="177"/>
  <c r="B152" i="177"/>
  <c r="B138" i="177"/>
  <c r="B254" i="177"/>
  <c r="B352" i="177"/>
  <c r="B310" i="177"/>
  <c r="B266" i="177"/>
  <c r="B158" i="177"/>
  <c r="B226" i="177"/>
  <c r="B250" i="177"/>
  <c r="B164" i="177"/>
  <c r="B242" i="177"/>
  <c r="B346" i="177"/>
  <c r="B320" i="177"/>
  <c r="B156" i="177"/>
  <c r="B302" i="177"/>
  <c r="B298" i="177"/>
  <c r="B148" i="177"/>
  <c r="B140" i="177"/>
  <c r="B338" i="177"/>
  <c r="B170" i="177"/>
  <c r="B328" i="177"/>
  <c r="B316" i="177"/>
  <c r="B324" i="177"/>
  <c r="B202" i="177"/>
  <c r="B228" i="177"/>
  <c r="B278" i="177"/>
  <c r="B214" i="177"/>
  <c r="B184" i="177"/>
  <c r="B332" i="177"/>
  <c r="B222" i="177"/>
  <c r="B268" i="177"/>
  <c r="B168" i="177"/>
  <c r="B368" i="177"/>
  <c r="B244" i="177"/>
  <c r="B288" i="177"/>
  <c r="B322" i="177"/>
  <c r="B356" i="177"/>
  <c r="B306" i="177"/>
  <c r="B252" i="177"/>
  <c r="B190" i="177"/>
  <c r="B178" i="177"/>
  <c r="B276" i="177"/>
  <c r="B340" i="177"/>
  <c r="B234" i="177"/>
  <c r="B354" i="177"/>
  <c r="B194" i="177"/>
  <c r="B176" i="177"/>
  <c r="B370" i="177"/>
  <c r="B318" i="177"/>
  <c r="B362" i="177"/>
  <c r="B292" i="177"/>
  <c r="B182" i="177"/>
  <c r="B200" i="177"/>
  <c r="B284" i="177"/>
  <c r="B280" i="177"/>
  <c r="B304" i="177"/>
  <c r="B232" i="177"/>
  <c r="B312" i="177"/>
  <c r="B204" i="177"/>
  <c r="B210" i="177"/>
  <c r="B348" i="177"/>
  <c r="B128" i="177"/>
  <c r="B136" i="177"/>
  <c r="B224" i="177"/>
  <c r="B358" i="177"/>
  <c r="B126" i="177"/>
  <c r="B208" i="177"/>
  <c r="B272" i="177"/>
  <c r="L80" i="177"/>
  <c r="B350" i="177"/>
  <c r="B154" i="177"/>
  <c r="B236" i="177"/>
  <c r="B218" i="177"/>
  <c r="B282" i="177"/>
  <c r="B144" i="177"/>
  <c r="B216" i="177"/>
  <c r="B334" i="177"/>
  <c r="B150" i="177"/>
  <c r="B142" i="177"/>
  <c r="D272" i="177"/>
  <c r="D330" i="177"/>
  <c r="D314" i="177"/>
  <c r="D316" i="177"/>
  <c r="D294" i="177"/>
  <c r="D126" i="177"/>
  <c r="D260" i="177"/>
  <c r="D280" i="177"/>
  <c r="D136" i="177"/>
  <c r="D284" i="177"/>
  <c r="D220" i="177"/>
  <c r="D342" i="177"/>
  <c r="D274" i="177"/>
  <c r="D296" i="177"/>
  <c r="D366" i="177"/>
  <c r="D304" i="177"/>
  <c r="D282" i="177"/>
  <c r="D362" i="177"/>
  <c r="D242" i="177"/>
  <c r="D164" i="177"/>
  <c r="D262" i="177"/>
  <c r="D244" i="177"/>
  <c r="D360" i="177"/>
  <c r="D248" i="177"/>
  <c r="L81" i="177"/>
  <c r="D202" i="177"/>
  <c r="D240" i="177"/>
  <c r="D146" i="177"/>
  <c r="D356" i="177"/>
  <c r="D216" i="177"/>
  <c r="D232" i="177"/>
  <c r="D176" i="177"/>
  <c r="D302" i="177"/>
  <c r="D346" i="177"/>
  <c r="D132" i="177"/>
  <c r="D134" i="177"/>
  <c r="D336" i="177"/>
  <c r="D354" i="177"/>
  <c r="D170" i="177"/>
  <c r="D186" i="177"/>
  <c r="D222" i="177"/>
  <c r="D350" i="177"/>
  <c r="D236" i="177"/>
  <c r="D124" i="177"/>
  <c r="D154" i="177"/>
  <c r="D290" i="177"/>
  <c r="D138" i="177"/>
  <c r="D340" i="177"/>
  <c r="D194" i="177"/>
  <c r="D338" i="177"/>
  <c r="D192" i="177"/>
  <c r="D364" i="177"/>
  <c r="D238" i="177"/>
  <c r="D368" i="177"/>
  <c r="D322" i="177"/>
  <c r="D196" i="177"/>
  <c r="D180" i="177"/>
  <c r="D80" i="177"/>
  <c r="D268" i="177"/>
  <c r="D264" i="177"/>
  <c r="D166" i="177"/>
  <c r="D152" i="177"/>
  <c r="D123" i="177"/>
  <c r="D142" i="177"/>
  <c r="D214" i="177"/>
  <c r="D174" i="177"/>
  <c r="D226" i="177"/>
  <c r="D148" i="177"/>
  <c r="D130" i="177"/>
  <c r="D156" i="177"/>
  <c r="D278" i="177"/>
  <c r="D162" i="177"/>
  <c r="D358" i="177"/>
  <c r="D200" i="177"/>
  <c r="D352" i="177"/>
  <c r="D292" i="177"/>
  <c r="D344" i="177"/>
  <c r="D320" i="177"/>
  <c r="D348" i="177"/>
  <c r="D286" i="177"/>
  <c r="D204" i="177"/>
  <c r="D140" i="177"/>
  <c r="D252" i="177"/>
  <c r="D168" i="177"/>
  <c r="D158" i="177"/>
  <c r="D224" i="177"/>
  <c r="D212" i="177"/>
  <c r="D258" i="177"/>
  <c r="D288" i="177"/>
  <c r="D300" i="177"/>
  <c r="D312" i="177"/>
  <c r="D306" i="177"/>
  <c r="D190" i="177"/>
  <c r="D206" i="177"/>
  <c r="D326" i="177"/>
  <c r="D198" i="177"/>
  <c r="D270" i="177"/>
  <c r="D310" i="177"/>
  <c r="D178" i="177"/>
  <c r="D230" i="177"/>
  <c r="D234" i="177"/>
  <c r="D128" i="177"/>
  <c r="D332" i="177"/>
  <c r="D250" i="177"/>
  <c r="D218" i="177"/>
  <c r="D370" i="177"/>
  <c r="D328" i="177"/>
  <c r="D276" i="177"/>
  <c r="D208" i="177"/>
  <c r="D318" i="177"/>
  <c r="D298" i="177"/>
  <c r="D210" i="177"/>
  <c r="D182" i="177"/>
  <c r="D308" i="177"/>
  <c r="D160" i="177"/>
  <c r="D334" i="177"/>
  <c r="D150" i="177"/>
  <c r="D266" i="177"/>
  <c r="D184" i="177"/>
  <c r="D144" i="177"/>
  <c r="D254" i="177"/>
  <c r="D172" i="177"/>
  <c r="D188" i="177"/>
  <c r="D246" i="177"/>
  <c r="D324" i="177"/>
  <c r="D256" i="177"/>
  <c r="D228" i="177"/>
  <c r="H123" i="177"/>
  <c r="H248" i="177"/>
  <c r="H296" i="177"/>
  <c r="H148" i="177"/>
  <c r="H344" i="177"/>
  <c r="H352" i="177"/>
  <c r="H192" i="177"/>
  <c r="H286" i="177"/>
  <c r="H290" i="177"/>
  <c r="H220" i="177"/>
  <c r="H318" i="177"/>
  <c r="H178" i="177"/>
  <c r="H266" i="177"/>
  <c r="H164" i="177"/>
  <c r="H340" i="177"/>
  <c r="H346" i="177"/>
  <c r="H212" i="177"/>
  <c r="H172" i="177"/>
  <c r="H342" i="177"/>
  <c r="H260" i="177"/>
  <c r="H328" i="177"/>
  <c r="H146" i="177"/>
  <c r="H134" i="177"/>
  <c r="H140" i="177"/>
  <c r="H226" i="177"/>
  <c r="H270" i="177"/>
  <c r="H316" i="177"/>
  <c r="H332" i="177"/>
  <c r="H124" i="177"/>
  <c r="H152" i="177"/>
  <c r="H128" i="177"/>
  <c r="H80" i="177"/>
  <c r="H254" i="177"/>
  <c r="H132" i="177"/>
  <c r="H162" i="177"/>
  <c r="H306" i="177"/>
  <c r="H258" i="177"/>
  <c r="H190" i="177"/>
  <c r="H230" i="177"/>
  <c r="H368" i="177"/>
  <c r="H360" i="177"/>
  <c r="H218" i="177"/>
  <c r="H314" i="177"/>
  <c r="H242" i="177"/>
  <c r="H364" i="177"/>
  <c r="H198" i="177"/>
  <c r="H310" i="177"/>
  <c r="H240" i="177"/>
  <c r="H214" i="177"/>
  <c r="H188" i="177"/>
  <c r="H252" i="177"/>
  <c r="H236" i="177"/>
  <c r="H232" i="177"/>
  <c r="H126" i="177"/>
  <c r="H326" i="177"/>
  <c r="H334" i="177"/>
  <c r="H350" i="177"/>
  <c r="H330" i="177"/>
  <c r="H144" i="177"/>
  <c r="H312" i="177"/>
  <c r="H284" i="177"/>
  <c r="H324" i="177"/>
  <c r="H302" i="177"/>
  <c r="H156" i="177"/>
  <c r="H264" i="177"/>
  <c r="H280" i="177"/>
  <c r="L83" i="177"/>
  <c r="H200" i="177"/>
  <c r="H150" i="177"/>
  <c r="H354" i="177"/>
  <c r="H282" i="177"/>
  <c r="H138" i="177"/>
  <c r="H362" i="177"/>
  <c r="H358" i="177"/>
  <c r="H154" i="177"/>
  <c r="H298" i="177"/>
  <c r="H228" i="177"/>
  <c r="H366" i="177"/>
  <c r="H288" i="177"/>
  <c r="H194" i="177"/>
  <c r="H246" i="177"/>
  <c r="H224" i="177"/>
  <c r="H168" i="177"/>
  <c r="H206" i="177"/>
  <c r="H196" i="177"/>
  <c r="H274" i="177"/>
  <c r="H250" i="177"/>
  <c r="H186" i="177"/>
  <c r="H300" i="177"/>
  <c r="H292" i="177"/>
  <c r="H338" i="177"/>
  <c r="H216" i="177"/>
  <c r="H158" i="177"/>
  <c r="H276" i="177"/>
  <c r="H268" i="177"/>
  <c r="H202" i="177"/>
  <c r="H182" i="177"/>
  <c r="H308" i="177"/>
  <c r="H210" i="177"/>
  <c r="H234" i="177"/>
  <c r="H170" i="177"/>
  <c r="H278" i="177"/>
  <c r="H184" i="177"/>
  <c r="H304" i="177"/>
  <c r="H244" i="177"/>
  <c r="H136" i="177"/>
  <c r="H322" i="177"/>
  <c r="H208" i="177"/>
  <c r="H348" i="177"/>
  <c r="H160" i="177"/>
  <c r="H238" i="177"/>
  <c r="H356" i="177"/>
  <c r="H204" i="177"/>
  <c r="H262" i="177"/>
  <c r="H222" i="177"/>
  <c r="H320" i="177"/>
  <c r="H180" i="177"/>
  <c r="H370" i="177"/>
  <c r="H142" i="177"/>
  <c r="H166" i="177"/>
  <c r="H176" i="177"/>
  <c r="H130" i="177"/>
  <c r="H256" i="177"/>
  <c r="H294" i="177"/>
  <c r="H272" i="177"/>
  <c r="H174" i="177"/>
  <c r="H336" i="177"/>
  <c r="E123" i="177"/>
  <c r="E246" i="177"/>
  <c r="E176" i="177"/>
  <c r="E214" i="177"/>
  <c r="E146" i="177"/>
  <c r="E150" i="177"/>
  <c r="E160" i="177"/>
  <c r="E222" i="177"/>
  <c r="E236" i="177"/>
  <c r="E320" i="177"/>
  <c r="E268" i="177"/>
  <c r="E290" i="177"/>
  <c r="E318" i="177"/>
  <c r="E324" i="177"/>
  <c r="E244" i="177"/>
  <c r="E252" i="177"/>
  <c r="E360" i="177"/>
  <c r="E356" i="177"/>
  <c r="E274" i="177"/>
  <c r="E258" i="177"/>
  <c r="E308" i="177"/>
  <c r="E234" i="177"/>
  <c r="E194" i="177"/>
  <c r="E242" i="177"/>
  <c r="E254" i="177"/>
  <c r="L82" i="177"/>
  <c r="E266" i="177"/>
  <c r="E218" i="177"/>
  <c r="E80" i="177"/>
  <c r="E328" i="177"/>
  <c r="E196" i="177"/>
  <c r="E182" i="177"/>
  <c r="E186" i="177"/>
  <c r="E200" i="177"/>
  <c r="E350" i="177"/>
  <c r="E346" i="177"/>
  <c r="E276" i="177"/>
  <c r="E128" i="177"/>
  <c r="E172" i="177"/>
  <c r="E248" i="177"/>
  <c r="E348" i="177"/>
  <c r="E272" i="177"/>
  <c r="E178" i="177"/>
  <c r="E164" i="177"/>
  <c r="E240" i="177"/>
  <c r="E338" i="177"/>
  <c r="E370" i="177"/>
  <c r="E212" i="177"/>
  <c r="E316" i="177"/>
  <c r="E210" i="177"/>
  <c r="E314" i="177"/>
  <c r="E322" i="177"/>
  <c r="E302" i="177"/>
  <c r="E170" i="177"/>
  <c r="E130" i="177"/>
  <c r="E188" i="177"/>
  <c r="E224" i="177"/>
  <c r="E148" i="177"/>
  <c r="E326" i="177"/>
  <c r="E278" i="177"/>
  <c r="E310" i="177"/>
  <c r="E294" i="177"/>
  <c r="E140" i="177"/>
  <c r="E270" i="177"/>
  <c r="E136" i="177"/>
  <c r="E168" i="177"/>
  <c r="E198" i="177"/>
  <c r="E300" i="177"/>
  <c r="E126" i="177"/>
  <c r="E190" i="177"/>
  <c r="E306" i="177"/>
  <c r="E352" i="177"/>
  <c r="E264" i="177"/>
  <c r="E362" i="177"/>
  <c r="E184" i="177"/>
  <c r="E174" i="177"/>
  <c r="E340" i="177"/>
  <c r="E208" i="177"/>
  <c r="E156" i="177"/>
  <c r="E312" i="177"/>
  <c r="E154" i="177"/>
  <c r="E342" i="177"/>
  <c r="E250" i="177"/>
  <c r="E366" i="177"/>
  <c r="E344" i="177"/>
  <c r="E202" i="177"/>
  <c r="E238" i="177"/>
  <c r="E262" i="177"/>
  <c r="E296" i="177"/>
  <c r="E336" i="177"/>
  <c r="E228" i="177"/>
  <c r="E192" i="177"/>
  <c r="E220" i="177"/>
  <c r="E354" i="177"/>
  <c r="E158" i="177"/>
  <c r="E226" i="177"/>
  <c r="E206" i="177"/>
  <c r="E292" i="177"/>
  <c r="E358" i="177"/>
  <c r="E330" i="177"/>
  <c r="E124" i="177"/>
  <c r="E334" i="177"/>
  <c r="E166" i="177"/>
  <c r="E282" i="177"/>
  <c r="E232" i="177"/>
  <c r="E138" i="177"/>
  <c r="E284" i="177"/>
  <c r="E298" i="177"/>
  <c r="E216" i="177"/>
  <c r="E230" i="177"/>
  <c r="E260" i="177"/>
  <c r="E286" i="177"/>
  <c r="E364" i="177"/>
  <c r="E368" i="177"/>
  <c r="E332" i="177"/>
  <c r="E180" i="177"/>
  <c r="E256" i="177"/>
  <c r="E204" i="177"/>
  <c r="E288" i="177"/>
  <c r="E142" i="177"/>
  <c r="E132" i="177"/>
  <c r="E152" i="177"/>
  <c r="E304" i="177"/>
  <c r="E280" i="177"/>
  <c r="E144" i="177"/>
  <c r="E162" i="177"/>
  <c r="E134" i="177"/>
  <c r="N117" i="177"/>
  <c r="T117" i="177" s="1"/>
  <c r="I102" i="177"/>
  <c r="N102" i="177" s="1"/>
  <c r="I103" i="177" l="1"/>
  <c r="N103" i="177" s="1"/>
  <c r="N104" i="177" s="1"/>
  <c r="I77" i="177" s="1"/>
  <c r="Q119" i="177"/>
  <c r="S119" i="177" s="1"/>
  <c r="U119" i="177" s="1"/>
  <c r="K119" i="177"/>
  <c r="M119" i="177" s="1"/>
  <c r="N119" i="177" s="1"/>
  <c r="T119" i="177" s="1"/>
  <c r="H125" i="177"/>
  <c r="H127" i="177" s="1"/>
  <c r="H129" i="177" s="1"/>
  <c r="H131" i="177" s="1"/>
  <c r="H133" i="177" s="1"/>
  <c r="H135" i="177" s="1"/>
  <c r="H137" i="177" s="1"/>
  <c r="H139" i="177" s="1"/>
  <c r="H141" i="177" s="1"/>
  <c r="H143" i="177" s="1"/>
  <c r="H145" i="177" s="1"/>
  <c r="H147" i="177" s="1"/>
  <c r="H149" i="177" s="1"/>
  <c r="H151" i="177" s="1"/>
  <c r="H153" i="177" s="1"/>
  <c r="H155" i="177" s="1"/>
  <c r="H157" i="177" s="1"/>
  <c r="H159" i="177" s="1"/>
  <c r="H161" i="177" s="1"/>
  <c r="H163" i="177" s="1"/>
  <c r="H165" i="177" s="1"/>
  <c r="H167" i="177" s="1"/>
  <c r="H169" i="177" s="1"/>
  <c r="H171" i="177" s="1"/>
  <c r="H173" i="177" s="1"/>
  <c r="H175" i="177" s="1"/>
  <c r="H177" i="177" s="1"/>
  <c r="H179" i="177" s="1"/>
  <c r="H181" i="177" s="1"/>
  <c r="H183" i="177" s="1"/>
  <c r="H185" i="177" s="1"/>
  <c r="H187" i="177" s="1"/>
  <c r="H189" i="177" s="1"/>
  <c r="H191" i="177" s="1"/>
  <c r="H193" i="177" s="1"/>
  <c r="H195" i="177" s="1"/>
  <c r="H197" i="177" s="1"/>
  <c r="H199" i="177" s="1"/>
  <c r="H201" i="177" s="1"/>
  <c r="H203" i="177" s="1"/>
  <c r="H205" i="177" s="1"/>
  <c r="H207" i="177" s="1"/>
  <c r="H209" i="177" s="1"/>
  <c r="H211" i="177" s="1"/>
  <c r="H213" i="177" s="1"/>
  <c r="H215" i="177" s="1"/>
  <c r="H217" i="177" s="1"/>
  <c r="H219" i="177" s="1"/>
  <c r="H221" i="177" s="1"/>
  <c r="H223" i="177" s="1"/>
  <c r="H225" i="177" s="1"/>
  <c r="H227" i="177" s="1"/>
  <c r="H229" i="177" s="1"/>
  <c r="H231" i="177" s="1"/>
  <c r="H233" i="177" s="1"/>
  <c r="H235" i="177" s="1"/>
  <c r="H237" i="177" s="1"/>
  <c r="H239" i="177" s="1"/>
  <c r="H241" i="177" s="1"/>
  <c r="H243" i="177" s="1"/>
  <c r="H245" i="177" s="1"/>
  <c r="H247" i="177" s="1"/>
  <c r="H249" i="177" s="1"/>
  <c r="H251" i="177" s="1"/>
  <c r="H253" i="177" s="1"/>
  <c r="H255" i="177" s="1"/>
  <c r="H257" i="177" s="1"/>
  <c r="H259" i="177" s="1"/>
  <c r="H261" i="177" s="1"/>
  <c r="H263" i="177" s="1"/>
  <c r="H265" i="177" s="1"/>
  <c r="H267" i="177" s="1"/>
  <c r="H269" i="177" s="1"/>
  <c r="H271" i="177" s="1"/>
  <c r="H273" i="177" s="1"/>
  <c r="H275" i="177" s="1"/>
  <c r="H277" i="177" s="1"/>
  <c r="H279" i="177" s="1"/>
  <c r="H281" i="177" s="1"/>
  <c r="H283" i="177" s="1"/>
  <c r="H285" i="177" s="1"/>
  <c r="H287" i="177" s="1"/>
  <c r="H289" i="177" s="1"/>
  <c r="H291" i="177" s="1"/>
  <c r="H293" i="177" s="1"/>
  <c r="H295" i="177" s="1"/>
  <c r="H297" i="177" s="1"/>
  <c r="H299" i="177" s="1"/>
  <c r="H301" i="177" s="1"/>
  <c r="H303" i="177" s="1"/>
  <c r="H305" i="177" s="1"/>
  <c r="H307" i="177" s="1"/>
  <c r="H309" i="177" s="1"/>
  <c r="H311" i="177" s="1"/>
  <c r="H313" i="177" s="1"/>
  <c r="H315" i="177" s="1"/>
  <c r="H317" i="177" s="1"/>
  <c r="H319" i="177" s="1"/>
  <c r="H321" i="177" s="1"/>
  <c r="H323" i="177" s="1"/>
  <c r="H325" i="177" s="1"/>
  <c r="H327" i="177" s="1"/>
  <c r="H329" i="177" s="1"/>
  <c r="H331" i="177" s="1"/>
  <c r="H333" i="177" s="1"/>
  <c r="H335" i="177" s="1"/>
  <c r="H337" i="177" s="1"/>
  <c r="H339" i="177" s="1"/>
  <c r="H341" i="177" s="1"/>
  <c r="H343" i="177" s="1"/>
  <c r="H345" i="177" s="1"/>
  <c r="H347" i="177" s="1"/>
  <c r="H349" i="177" s="1"/>
  <c r="H351" i="177" s="1"/>
  <c r="H353" i="177" s="1"/>
  <c r="H355" i="177" s="1"/>
  <c r="H357" i="177" s="1"/>
  <c r="H359" i="177" s="1"/>
  <c r="H361" i="177" s="1"/>
  <c r="H363" i="177" s="1"/>
  <c r="H365" i="177" s="1"/>
  <c r="H367" i="177" s="1"/>
  <c r="H369" i="177" s="1"/>
  <c r="H371" i="177" s="1"/>
  <c r="K83" i="177" s="1"/>
  <c r="M83" i="177" s="1"/>
  <c r="N83" i="177" s="1"/>
  <c r="B125" i="177"/>
  <c r="B127" i="177" s="1"/>
  <c r="B129" i="177" s="1"/>
  <c r="B131" i="177" s="1"/>
  <c r="B133" i="177" s="1"/>
  <c r="B135" i="177" s="1"/>
  <c r="B137" i="177" s="1"/>
  <c r="B139" i="177" s="1"/>
  <c r="B141" i="177" s="1"/>
  <c r="B143" i="177" s="1"/>
  <c r="B145" i="177" s="1"/>
  <c r="B147" i="177" s="1"/>
  <c r="B149" i="177" s="1"/>
  <c r="B151" i="177" s="1"/>
  <c r="B153" i="177" s="1"/>
  <c r="B155" i="177" s="1"/>
  <c r="B157" i="177" s="1"/>
  <c r="B159" i="177" s="1"/>
  <c r="B161" i="177" s="1"/>
  <c r="B163" i="177" s="1"/>
  <c r="B165" i="177" s="1"/>
  <c r="B167" i="177" s="1"/>
  <c r="B169" i="177" s="1"/>
  <c r="B171" i="177" s="1"/>
  <c r="B173" i="177" s="1"/>
  <c r="B175" i="177" s="1"/>
  <c r="B177" i="177" s="1"/>
  <c r="B179" i="177" s="1"/>
  <c r="B181" i="177" s="1"/>
  <c r="B183" i="177" s="1"/>
  <c r="B185" i="177" s="1"/>
  <c r="B187" i="177" s="1"/>
  <c r="B189" i="177" s="1"/>
  <c r="B191" i="177" s="1"/>
  <c r="B193" i="177" s="1"/>
  <c r="B195" i="177" s="1"/>
  <c r="B197" i="177" s="1"/>
  <c r="B199" i="177" s="1"/>
  <c r="B201" i="177" s="1"/>
  <c r="B203" i="177" s="1"/>
  <c r="B205" i="177" s="1"/>
  <c r="B207" i="177" s="1"/>
  <c r="B209" i="177" s="1"/>
  <c r="B211" i="177" s="1"/>
  <c r="B213" i="177" s="1"/>
  <c r="B215" i="177" s="1"/>
  <c r="B217" i="177" s="1"/>
  <c r="B219" i="177" s="1"/>
  <c r="B221" i="177" s="1"/>
  <c r="B223" i="177" s="1"/>
  <c r="B225" i="177" s="1"/>
  <c r="B227" i="177" s="1"/>
  <c r="B229" i="177" s="1"/>
  <c r="B231" i="177" s="1"/>
  <c r="B233" i="177" s="1"/>
  <c r="B235" i="177" s="1"/>
  <c r="B237" i="177" s="1"/>
  <c r="B239" i="177" s="1"/>
  <c r="B241" i="177" s="1"/>
  <c r="B243" i="177" s="1"/>
  <c r="B245" i="177" s="1"/>
  <c r="B247" i="177" s="1"/>
  <c r="B249" i="177" s="1"/>
  <c r="B251" i="177" s="1"/>
  <c r="B253" i="177" s="1"/>
  <c r="B255" i="177" s="1"/>
  <c r="B257" i="177" s="1"/>
  <c r="B259" i="177" s="1"/>
  <c r="B261" i="177" s="1"/>
  <c r="B263" i="177" s="1"/>
  <c r="B265" i="177" s="1"/>
  <c r="B267" i="177" s="1"/>
  <c r="B269" i="177" s="1"/>
  <c r="B271" i="177" s="1"/>
  <c r="B273" i="177" s="1"/>
  <c r="B275" i="177" s="1"/>
  <c r="B277" i="177" s="1"/>
  <c r="B279" i="177" s="1"/>
  <c r="B281" i="177" s="1"/>
  <c r="B283" i="177" s="1"/>
  <c r="B285" i="177" s="1"/>
  <c r="B287" i="177" s="1"/>
  <c r="B289" i="177" s="1"/>
  <c r="B291" i="177" s="1"/>
  <c r="B293" i="177" s="1"/>
  <c r="B295" i="177" s="1"/>
  <c r="B297" i="177" s="1"/>
  <c r="B299" i="177" s="1"/>
  <c r="B301" i="177" s="1"/>
  <c r="B303" i="177" s="1"/>
  <c r="B305" i="177" s="1"/>
  <c r="B307" i="177" s="1"/>
  <c r="B309" i="177" s="1"/>
  <c r="B311" i="177" s="1"/>
  <c r="B313" i="177" s="1"/>
  <c r="B315" i="177" s="1"/>
  <c r="B317" i="177" s="1"/>
  <c r="B319" i="177" s="1"/>
  <c r="B321" i="177" s="1"/>
  <c r="B323" i="177" s="1"/>
  <c r="B325" i="177" s="1"/>
  <c r="B327" i="177" s="1"/>
  <c r="B329" i="177" s="1"/>
  <c r="B331" i="177" s="1"/>
  <c r="B333" i="177" s="1"/>
  <c r="B335" i="177" s="1"/>
  <c r="B337" i="177" s="1"/>
  <c r="B339" i="177" s="1"/>
  <c r="B341" i="177" s="1"/>
  <c r="B343" i="177" s="1"/>
  <c r="B345" i="177" s="1"/>
  <c r="B347" i="177" s="1"/>
  <c r="B349" i="177" s="1"/>
  <c r="B351" i="177" s="1"/>
  <c r="B353" i="177" s="1"/>
  <c r="B355" i="177" s="1"/>
  <c r="B357" i="177" s="1"/>
  <c r="B359" i="177" s="1"/>
  <c r="B361" i="177" s="1"/>
  <c r="B363" i="177" s="1"/>
  <c r="B365" i="177" s="1"/>
  <c r="B367" i="177" s="1"/>
  <c r="B369" i="177" s="1"/>
  <c r="B371" i="177" s="1"/>
  <c r="E125" i="177"/>
  <c r="E127" i="177" s="1"/>
  <c r="E129" i="177" s="1"/>
  <c r="E131" i="177" s="1"/>
  <c r="E133" i="177" s="1"/>
  <c r="E135" i="177" s="1"/>
  <c r="E137" i="177" s="1"/>
  <c r="E139" i="177" s="1"/>
  <c r="E141" i="177" s="1"/>
  <c r="E143" i="177" s="1"/>
  <c r="E145" i="177" s="1"/>
  <c r="E147" i="177" s="1"/>
  <c r="E149" i="177" s="1"/>
  <c r="E151" i="177" s="1"/>
  <c r="E153" i="177" s="1"/>
  <c r="E155" i="177" s="1"/>
  <c r="E157" i="177" s="1"/>
  <c r="E159" i="177" s="1"/>
  <c r="E161" i="177" s="1"/>
  <c r="E163" i="177" s="1"/>
  <c r="E165" i="177" s="1"/>
  <c r="E167" i="177" s="1"/>
  <c r="E169" i="177" s="1"/>
  <c r="E171" i="177" s="1"/>
  <c r="E173" i="177" s="1"/>
  <c r="E175" i="177" s="1"/>
  <c r="E177" i="177" s="1"/>
  <c r="E179" i="177" s="1"/>
  <c r="E181" i="177" s="1"/>
  <c r="E183" i="177" s="1"/>
  <c r="E185" i="177" s="1"/>
  <c r="E187" i="177" s="1"/>
  <c r="E189" i="177" s="1"/>
  <c r="E191" i="177" s="1"/>
  <c r="E193" i="177" s="1"/>
  <c r="E195" i="177" s="1"/>
  <c r="E197" i="177" s="1"/>
  <c r="E199" i="177" s="1"/>
  <c r="E201" i="177" s="1"/>
  <c r="E203" i="177" s="1"/>
  <c r="E205" i="177" s="1"/>
  <c r="E207" i="177" s="1"/>
  <c r="E209" i="177" s="1"/>
  <c r="E211" i="177" s="1"/>
  <c r="E213" i="177" s="1"/>
  <c r="E215" i="177" s="1"/>
  <c r="E217" i="177" s="1"/>
  <c r="E219" i="177" s="1"/>
  <c r="E221" i="177" s="1"/>
  <c r="E223" i="177" s="1"/>
  <c r="E225" i="177" s="1"/>
  <c r="E227" i="177" s="1"/>
  <c r="E229" i="177" s="1"/>
  <c r="E231" i="177" s="1"/>
  <c r="E233" i="177" s="1"/>
  <c r="E235" i="177" s="1"/>
  <c r="E237" i="177" s="1"/>
  <c r="E239" i="177" s="1"/>
  <c r="E241" i="177" s="1"/>
  <c r="E243" i="177" s="1"/>
  <c r="E245" i="177" s="1"/>
  <c r="E247" i="177" s="1"/>
  <c r="E249" i="177" s="1"/>
  <c r="E251" i="177" s="1"/>
  <c r="E253" i="177" s="1"/>
  <c r="E255" i="177" s="1"/>
  <c r="E257" i="177" s="1"/>
  <c r="E259" i="177" s="1"/>
  <c r="E261" i="177" s="1"/>
  <c r="E263" i="177" s="1"/>
  <c r="E265" i="177" s="1"/>
  <c r="E267" i="177" s="1"/>
  <c r="E269" i="177" s="1"/>
  <c r="E271" i="177" s="1"/>
  <c r="E273" i="177" s="1"/>
  <c r="E275" i="177" s="1"/>
  <c r="E277" i="177" s="1"/>
  <c r="E279" i="177" s="1"/>
  <c r="E281" i="177" s="1"/>
  <c r="E283" i="177" s="1"/>
  <c r="E285" i="177" s="1"/>
  <c r="E287" i="177" s="1"/>
  <c r="E289" i="177" s="1"/>
  <c r="E291" i="177" s="1"/>
  <c r="E293" i="177" s="1"/>
  <c r="E295" i="177" s="1"/>
  <c r="E297" i="177" s="1"/>
  <c r="E299" i="177" s="1"/>
  <c r="E301" i="177" s="1"/>
  <c r="E303" i="177" s="1"/>
  <c r="E305" i="177" s="1"/>
  <c r="E307" i="177" s="1"/>
  <c r="E309" i="177" s="1"/>
  <c r="E311" i="177" s="1"/>
  <c r="E313" i="177" s="1"/>
  <c r="E315" i="177" s="1"/>
  <c r="E317" i="177" s="1"/>
  <c r="E319" i="177" s="1"/>
  <c r="E321" i="177" s="1"/>
  <c r="E323" i="177" s="1"/>
  <c r="E325" i="177" s="1"/>
  <c r="E327" i="177" s="1"/>
  <c r="E329" i="177" s="1"/>
  <c r="E331" i="177" s="1"/>
  <c r="E333" i="177" s="1"/>
  <c r="E335" i="177" s="1"/>
  <c r="E337" i="177" s="1"/>
  <c r="E339" i="177" s="1"/>
  <c r="E341" i="177" s="1"/>
  <c r="E343" i="177" s="1"/>
  <c r="E345" i="177" s="1"/>
  <c r="E347" i="177" s="1"/>
  <c r="E349" i="177" s="1"/>
  <c r="E351" i="177" s="1"/>
  <c r="E353" i="177" s="1"/>
  <c r="E355" i="177" s="1"/>
  <c r="E357" i="177" s="1"/>
  <c r="E359" i="177" s="1"/>
  <c r="E361" i="177" s="1"/>
  <c r="E363" i="177" s="1"/>
  <c r="E365" i="177" s="1"/>
  <c r="E367" i="177" s="1"/>
  <c r="E369" i="177" s="1"/>
  <c r="E371" i="177" s="1"/>
  <c r="K82" i="177" s="1"/>
  <c r="M82" i="177" s="1"/>
  <c r="N82" i="177" s="1"/>
  <c r="D125" i="177"/>
  <c r="D127" i="177" s="1"/>
  <c r="D129" i="177" s="1"/>
  <c r="D131" i="177" s="1"/>
  <c r="D133" i="177" s="1"/>
  <c r="D135" i="177" s="1"/>
  <c r="D137" i="177" s="1"/>
  <c r="D139" i="177" s="1"/>
  <c r="D141" i="177" s="1"/>
  <c r="D143" i="177" s="1"/>
  <c r="D145" i="177" s="1"/>
  <c r="D147" i="177" s="1"/>
  <c r="D149" i="177" s="1"/>
  <c r="D151" i="177" s="1"/>
  <c r="D153" i="177" s="1"/>
  <c r="D155" i="177" s="1"/>
  <c r="D157" i="177" s="1"/>
  <c r="D159" i="177" s="1"/>
  <c r="D161" i="177" s="1"/>
  <c r="D163" i="177" s="1"/>
  <c r="D165" i="177" s="1"/>
  <c r="D167" i="177" s="1"/>
  <c r="D169" i="177" s="1"/>
  <c r="D171" i="177" s="1"/>
  <c r="D173" i="177" s="1"/>
  <c r="D175" i="177" s="1"/>
  <c r="D177" i="177" s="1"/>
  <c r="D179" i="177" s="1"/>
  <c r="D181" i="177" s="1"/>
  <c r="D183" i="177" s="1"/>
  <c r="D185" i="177" s="1"/>
  <c r="D187" i="177" s="1"/>
  <c r="D189" i="177" s="1"/>
  <c r="D191" i="177" s="1"/>
  <c r="D193" i="177" s="1"/>
  <c r="D195" i="177" s="1"/>
  <c r="D197" i="177" s="1"/>
  <c r="D199" i="177" s="1"/>
  <c r="D201" i="177" s="1"/>
  <c r="D203" i="177" s="1"/>
  <c r="D205" i="177" s="1"/>
  <c r="D207" i="177" s="1"/>
  <c r="D209" i="177" s="1"/>
  <c r="D211" i="177" s="1"/>
  <c r="D213" i="177" s="1"/>
  <c r="D215" i="177" s="1"/>
  <c r="D217" i="177" s="1"/>
  <c r="D219" i="177" s="1"/>
  <c r="D221" i="177" s="1"/>
  <c r="D223" i="177" s="1"/>
  <c r="D225" i="177" s="1"/>
  <c r="D227" i="177" s="1"/>
  <c r="D229" i="177" s="1"/>
  <c r="D231" i="177" s="1"/>
  <c r="D233" i="177" s="1"/>
  <c r="D235" i="177" s="1"/>
  <c r="D237" i="177" s="1"/>
  <c r="D239" i="177" s="1"/>
  <c r="D241" i="177" s="1"/>
  <c r="D243" i="177" s="1"/>
  <c r="D245" i="177" s="1"/>
  <c r="D247" i="177" s="1"/>
  <c r="D249" i="177" s="1"/>
  <c r="D251" i="177" s="1"/>
  <c r="D253" i="177" s="1"/>
  <c r="D255" i="177" s="1"/>
  <c r="D257" i="177" s="1"/>
  <c r="D259" i="177" s="1"/>
  <c r="D261" i="177" s="1"/>
  <c r="D263" i="177" s="1"/>
  <c r="D265" i="177" s="1"/>
  <c r="D267" i="177" s="1"/>
  <c r="D269" i="177" s="1"/>
  <c r="D271" i="177" s="1"/>
  <c r="D273" i="177" s="1"/>
  <c r="D275" i="177" s="1"/>
  <c r="D277" i="177" s="1"/>
  <c r="D279" i="177" s="1"/>
  <c r="D281" i="177" s="1"/>
  <c r="D283" i="177" s="1"/>
  <c r="D285" i="177" s="1"/>
  <c r="D287" i="177" s="1"/>
  <c r="D289" i="177" s="1"/>
  <c r="D291" i="177" s="1"/>
  <c r="D293" i="177" s="1"/>
  <c r="D295" i="177" s="1"/>
  <c r="D297" i="177" s="1"/>
  <c r="D299" i="177" s="1"/>
  <c r="D301" i="177" s="1"/>
  <c r="D303" i="177" s="1"/>
  <c r="D305" i="177" s="1"/>
  <c r="D307" i="177" s="1"/>
  <c r="D309" i="177" s="1"/>
  <c r="D311" i="177" s="1"/>
  <c r="D313" i="177" s="1"/>
  <c r="D315" i="177" s="1"/>
  <c r="D317" i="177" s="1"/>
  <c r="D319" i="177" s="1"/>
  <c r="D321" i="177" s="1"/>
  <c r="D323" i="177" s="1"/>
  <c r="D325" i="177" s="1"/>
  <c r="D327" i="177" s="1"/>
  <c r="D329" i="177" s="1"/>
  <c r="D331" i="177" s="1"/>
  <c r="D333" i="177" s="1"/>
  <c r="D335" i="177" s="1"/>
  <c r="D337" i="177" s="1"/>
  <c r="D339" i="177" s="1"/>
  <c r="D341" i="177" s="1"/>
  <c r="D343" i="177" s="1"/>
  <c r="D345" i="177" s="1"/>
  <c r="D347" i="177" s="1"/>
  <c r="D349" i="177" s="1"/>
  <c r="D351" i="177" s="1"/>
  <c r="D353" i="177" s="1"/>
  <c r="D355" i="177" s="1"/>
  <c r="D357" i="177" s="1"/>
  <c r="D359" i="177" s="1"/>
  <c r="D361" i="177" s="1"/>
  <c r="D363" i="177" s="1"/>
  <c r="D365" i="177" s="1"/>
  <c r="D367" i="177" s="1"/>
  <c r="D369" i="177" s="1"/>
  <c r="D371" i="177" s="1"/>
  <c r="K81" i="177" s="1"/>
  <c r="M81" i="177" s="1"/>
  <c r="N81" i="177" s="1"/>
  <c r="M80" i="177"/>
  <c r="N80" i="177" s="1"/>
  <c r="I119" i="177"/>
  <c r="L120" i="177"/>
  <c r="H120" i="177"/>
  <c r="P120" i="177"/>
  <c r="O120" i="177"/>
  <c r="R120" i="177"/>
  <c r="E120" i="177"/>
  <c r="J120" i="177"/>
  <c r="I166" i="177" l="1"/>
  <c r="I298" i="177"/>
  <c r="I326" i="177"/>
  <c r="I190" i="177"/>
  <c r="I234" i="177"/>
  <c r="I366" i="177"/>
  <c r="I364" i="177"/>
  <c r="I188" i="177"/>
  <c r="I336" i="177"/>
  <c r="I258" i="177"/>
  <c r="I264" i="177"/>
  <c r="I212" i="177"/>
  <c r="I248" i="177"/>
  <c r="I344" i="177"/>
  <c r="I140" i="177"/>
  <c r="I250" i="177"/>
  <c r="I216" i="177"/>
  <c r="I290" i="177"/>
  <c r="I146" i="177"/>
  <c r="I306" i="177"/>
  <c r="I206" i="177"/>
  <c r="I272" i="177"/>
  <c r="I218" i="177"/>
  <c r="I332" i="177"/>
  <c r="I340" i="177"/>
  <c r="I316" i="177"/>
  <c r="I288" i="177"/>
  <c r="I308" i="177"/>
  <c r="I242" i="177"/>
  <c r="I160" i="177"/>
  <c r="I164" i="177"/>
  <c r="I176" i="177"/>
  <c r="I330" i="177"/>
  <c r="I148" i="177"/>
  <c r="I150" i="177"/>
  <c r="I130" i="177"/>
  <c r="I196" i="177"/>
  <c r="I126" i="177"/>
  <c r="I342" i="177"/>
  <c r="I174" i="177"/>
  <c r="I228" i="177"/>
  <c r="I172" i="177"/>
  <c r="I252" i="177"/>
  <c r="I152" i="177"/>
  <c r="I362" i="177"/>
  <c r="I192" i="177"/>
  <c r="I80" i="177"/>
  <c r="B81" i="177" s="1"/>
  <c r="I312" i="177"/>
  <c r="I324" i="177"/>
  <c r="I236" i="177"/>
  <c r="I222" i="177"/>
  <c r="I260" i="177"/>
  <c r="I358" i="177"/>
  <c r="I210" i="177"/>
  <c r="I182" i="177"/>
  <c r="I178" i="177"/>
  <c r="I214" i="177"/>
  <c r="I274" i="177"/>
  <c r="I142" i="177"/>
  <c r="I280" i="177"/>
  <c r="I156" i="177"/>
  <c r="I240" i="177"/>
  <c r="I198" i="177"/>
  <c r="I338" i="177"/>
  <c r="I184" i="177"/>
  <c r="I360" i="177"/>
  <c r="I254" i="177"/>
  <c r="I136" i="177"/>
  <c r="I262" i="177"/>
  <c r="I286" i="177"/>
  <c r="I270" i="177"/>
  <c r="I168" i="177"/>
  <c r="I200" i="177"/>
  <c r="I144" i="177"/>
  <c r="I202" i="177"/>
  <c r="I232" i="177"/>
  <c r="I226" i="177"/>
  <c r="I370" i="177"/>
  <c r="I328" i="177"/>
  <c r="I138" i="177"/>
  <c r="I180" i="177"/>
  <c r="I208" i="177"/>
  <c r="I220" i="177"/>
  <c r="I294" i="177"/>
  <c r="I348" i="177"/>
  <c r="I352" i="177"/>
  <c r="I194" i="177"/>
  <c r="I334" i="177"/>
  <c r="I256" i="177"/>
  <c r="I356" i="177"/>
  <c r="I124" i="177"/>
  <c r="I244" i="177"/>
  <c r="I320" i="177"/>
  <c r="I314" i="177"/>
  <c r="I278" i="177"/>
  <c r="I284" i="177"/>
  <c r="I154" i="177"/>
  <c r="I158" i="177"/>
  <c r="I354" i="177"/>
  <c r="I302" i="177"/>
  <c r="I123" i="177"/>
  <c r="I246" i="177"/>
  <c r="I346" i="177"/>
  <c r="I238" i="177"/>
  <c r="I224" i="177"/>
  <c r="I162" i="177"/>
  <c r="I132" i="177"/>
  <c r="I322" i="177"/>
  <c r="I310" i="177"/>
  <c r="I268" i="177"/>
  <c r="I318" i="177"/>
  <c r="I134" i="177"/>
  <c r="I266" i="177"/>
  <c r="I204" i="177"/>
  <c r="I276" i="177"/>
  <c r="I120" i="177"/>
  <c r="I300" i="177"/>
  <c r="I282" i="177"/>
  <c r="I368" i="177"/>
  <c r="I170" i="177"/>
  <c r="I186" i="177"/>
  <c r="I296" i="177"/>
  <c r="I350" i="177"/>
  <c r="I128" i="177"/>
  <c r="I230" i="177"/>
  <c r="I292" i="177"/>
  <c r="I304" i="177"/>
  <c r="K120" i="177"/>
  <c r="M120" i="177" s="1"/>
  <c r="N120" i="177" s="1"/>
  <c r="T120" i="177" s="1"/>
  <c r="T121" i="177" s="1"/>
  <c r="Q120" i="177"/>
  <c r="S120" i="177" s="1"/>
  <c r="U120" i="177" s="1"/>
  <c r="I125" i="177" l="1"/>
  <c r="I127" i="177" s="1"/>
  <c r="I129" i="177" s="1"/>
  <c r="I131" i="177" s="1"/>
  <c r="I133" i="177" s="1"/>
  <c r="I135" i="177" s="1"/>
  <c r="I137" i="177" s="1"/>
  <c r="I139" i="177" s="1"/>
  <c r="I141" i="177" s="1"/>
  <c r="I143" i="177" s="1"/>
  <c r="I145" i="177" s="1"/>
  <c r="I147" i="177" s="1"/>
  <c r="I149" i="177" s="1"/>
  <c r="I151" i="177" s="1"/>
  <c r="I153" i="177" s="1"/>
  <c r="I155" i="177" s="1"/>
  <c r="I157" i="177" s="1"/>
  <c r="I159" i="177" s="1"/>
  <c r="I161" i="177" s="1"/>
  <c r="I163" i="177" s="1"/>
  <c r="I165" i="177" s="1"/>
  <c r="I167" i="177" s="1"/>
  <c r="I169" i="177" s="1"/>
  <c r="I171" i="177" s="1"/>
  <c r="I173" i="177" s="1"/>
  <c r="I175" i="177" s="1"/>
  <c r="I177" i="177" s="1"/>
  <c r="I179" i="177" s="1"/>
  <c r="I181" i="177" s="1"/>
  <c r="I183" i="177" s="1"/>
  <c r="I185" i="177" s="1"/>
  <c r="I187" i="177" s="1"/>
  <c r="I189" i="177" s="1"/>
  <c r="I191" i="177" s="1"/>
  <c r="I193" i="177" s="1"/>
  <c r="I195" i="177" s="1"/>
  <c r="I197" i="177" s="1"/>
  <c r="I199" i="177" s="1"/>
  <c r="I201" i="177" s="1"/>
  <c r="I203" i="177" s="1"/>
  <c r="I205" i="177" s="1"/>
  <c r="I207" i="177" s="1"/>
  <c r="I209" i="177" s="1"/>
  <c r="I211" i="177" s="1"/>
  <c r="I213" i="177" s="1"/>
  <c r="I215" i="177" s="1"/>
  <c r="I217" i="177" s="1"/>
  <c r="I219" i="177" s="1"/>
  <c r="I221" i="177" s="1"/>
  <c r="I223" i="177" s="1"/>
  <c r="I225" i="177" s="1"/>
  <c r="I227" i="177" s="1"/>
  <c r="I229" i="177" s="1"/>
  <c r="I231" i="177" s="1"/>
  <c r="I233" i="177" s="1"/>
  <c r="I235" i="177" s="1"/>
  <c r="I237" i="177" s="1"/>
  <c r="I239" i="177" s="1"/>
  <c r="I241" i="177" s="1"/>
  <c r="I243" i="177" s="1"/>
  <c r="I245" i="177" s="1"/>
  <c r="I247" i="177" s="1"/>
  <c r="I249" i="177" s="1"/>
  <c r="I251" i="177" s="1"/>
  <c r="I253" i="177" s="1"/>
  <c r="I255" i="177" s="1"/>
  <c r="I257" i="177" s="1"/>
  <c r="I259" i="177" s="1"/>
  <c r="I261" i="177" s="1"/>
  <c r="I263" i="177" s="1"/>
  <c r="I265" i="177" s="1"/>
  <c r="I267" i="177" s="1"/>
  <c r="I269" i="177" s="1"/>
  <c r="I271" i="177" s="1"/>
  <c r="I273" i="177" s="1"/>
  <c r="I275" i="177" s="1"/>
  <c r="I277" i="177" s="1"/>
  <c r="I279" i="177" s="1"/>
  <c r="I281" i="177" s="1"/>
  <c r="I283" i="177" s="1"/>
  <c r="I285" i="177" s="1"/>
  <c r="I287" i="177" s="1"/>
  <c r="I289" i="177" s="1"/>
  <c r="I291" i="177" s="1"/>
  <c r="I293" i="177" s="1"/>
  <c r="I295" i="177" s="1"/>
  <c r="I297" i="177" s="1"/>
  <c r="I299" i="177" s="1"/>
  <c r="I301" i="177" s="1"/>
  <c r="I303" i="177" s="1"/>
  <c r="I305" i="177" s="1"/>
  <c r="I307" i="177" s="1"/>
  <c r="I309" i="177" s="1"/>
  <c r="I311" i="177" s="1"/>
  <c r="I313" i="177" s="1"/>
  <c r="I315" i="177" s="1"/>
  <c r="I317" i="177" s="1"/>
  <c r="I319" i="177" s="1"/>
  <c r="I321" i="177" s="1"/>
  <c r="I323" i="177" s="1"/>
  <c r="I325" i="177" s="1"/>
  <c r="I327" i="177" s="1"/>
  <c r="I329" i="177" s="1"/>
  <c r="I331" i="177" s="1"/>
  <c r="I333" i="177" s="1"/>
  <c r="I335" i="177" s="1"/>
  <c r="I337" i="177" s="1"/>
  <c r="I339" i="177" s="1"/>
  <c r="I341" i="177" s="1"/>
  <c r="I343" i="177" s="1"/>
  <c r="I345" i="177" s="1"/>
  <c r="I347" i="177" s="1"/>
  <c r="I349" i="177" s="1"/>
  <c r="I351" i="177" s="1"/>
  <c r="I353" i="177" s="1"/>
  <c r="I355" i="177" s="1"/>
  <c r="I357" i="177" s="1"/>
  <c r="I359" i="177" s="1"/>
  <c r="I361" i="177" s="1"/>
  <c r="I363" i="177" s="1"/>
  <c r="I365" i="177" s="1"/>
  <c r="I367" i="177" s="1"/>
  <c r="I369" i="177" s="1"/>
  <c r="I371" i="177" s="1"/>
  <c r="K84" i="177" s="1"/>
  <c r="M84" i="177" s="1"/>
  <c r="N84" i="177" s="1"/>
  <c r="L85" i="177" s="1"/>
  <c r="L86" i="177" s="1"/>
  <c r="B105" i="177" l="1"/>
  <c r="L87" i="177"/>
  <c r="L88" i="177" s="1"/>
  <c r="L89" i="177" s="1"/>
  <c r="B72" i="177" s="1"/>
  <c r="D38" i="177" s="1"/>
  <c r="B18" i="187"/>
  <c r="C29" i="177"/>
  <c r="C77" i="180"/>
  <c r="H26" i="187" l="1"/>
  <c r="H27" i="187" s="1"/>
  <c r="J27" i="187"/>
</calcChain>
</file>

<file path=xl/sharedStrings.xml><?xml version="1.0" encoding="utf-8"?>
<sst xmlns="http://schemas.openxmlformats.org/spreadsheetml/2006/main" count="3506" uniqueCount="1088">
  <si>
    <t>A</t>
  </si>
  <si>
    <t>L.01</t>
  </si>
  <si>
    <t>OH</t>
  </si>
  <si>
    <t>L.02</t>
  </si>
  <si>
    <t>L.03</t>
  </si>
  <si>
    <t>L.04</t>
  </si>
  <si>
    <t>B</t>
  </si>
  <si>
    <t>C</t>
  </si>
  <si>
    <t>D</t>
  </si>
  <si>
    <t>E</t>
  </si>
  <si>
    <t>....% x D</t>
  </si>
  <si>
    <t>F</t>
  </si>
  <si>
    <t>Lbr</t>
  </si>
  <si>
    <t>Kg</t>
  </si>
  <si>
    <t>kg</t>
  </si>
  <si>
    <t>Liter</t>
  </si>
  <si>
    <t>L</t>
  </si>
  <si>
    <t>Kawat benrad</t>
  </si>
  <si>
    <t>Minyak bekisting</t>
  </si>
  <si>
    <t>Papan Kayu kelas III</t>
  </si>
  <si>
    <t>Balok kayu kelas II</t>
  </si>
  <si>
    <t>Kayu kelas III</t>
  </si>
  <si>
    <t>Batang</t>
  </si>
  <si>
    <t>Lantai kerja t=10cm</t>
  </si>
  <si>
    <t>Phenol film 12mm</t>
  </si>
  <si>
    <t>buah</t>
  </si>
  <si>
    <t>Paku (5 s.d.7) cm</t>
  </si>
  <si>
    <t>Paku (5 s.d.7)cm</t>
  </si>
  <si>
    <t>L.08</t>
  </si>
  <si>
    <t>Papan cor</t>
  </si>
  <si>
    <t>Kawat las</t>
  </si>
  <si>
    <t>Pintu gulung besi</t>
  </si>
  <si>
    <t>Pintu lipat</t>
  </si>
  <si>
    <t>Besi strip</t>
  </si>
  <si>
    <t>Pengelasan</t>
  </si>
  <si>
    <t>cm</t>
  </si>
  <si>
    <t>Kawat nyamuk</t>
  </si>
  <si>
    <t>m</t>
  </si>
  <si>
    <t>Seng pelat</t>
  </si>
  <si>
    <t>m’</t>
  </si>
  <si>
    <t>Sealant</t>
  </si>
  <si>
    <t>Tube</t>
  </si>
  <si>
    <t>Profil aluminium</t>
  </si>
  <si>
    <t>Pintu aluminium</t>
  </si>
  <si>
    <t>Profil kaca</t>
  </si>
  <si>
    <t>Besi angker diameter 8</t>
  </si>
  <si>
    <t>HB-15</t>
  </si>
  <si>
    <t>HB-10</t>
  </si>
  <si>
    <t>Bata Terawang</t>
  </si>
  <si>
    <t>Bata Berongga</t>
  </si>
  <si>
    <t>No</t>
  </si>
  <si>
    <t>Uraian</t>
  </si>
  <si>
    <t>Kode</t>
  </si>
  <si>
    <t>Satuan</t>
  </si>
  <si>
    <t>Koefisien</t>
  </si>
  <si>
    <t>Serbuk Batu granit</t>
  </si>
  <si>
    <t>Serbuk Batu Traso</t>
  </si>
  <si>
    <t>Ubin Abu-abu</t>
  </si>
  <si>
    <t>Bh</t>
  </si>
  <si>
    <t>Ubin Warna</t>
  </si>
  <si>
    <t>Semen Warna</t>
  </si>
  <si>
    <t>Ubin Teraso</t>
  </si>
  <si>
    <t>Ubin Teralux</t>
  </si>
  <si>
    <t>Plint Ubin PC</t>
  </si>
  <si>
    <t>Plint Ubin warna</t>
  </si>
  <si>
    <t>Plint Ubin teraso</t>
  </si>
  <si>
    <t>Plint Ubin granit</t>
  </si>
  <si>
    <t>Teraso Cor</t>
  </si>
  <si>
    <t>Ubin Keramik</t>
  </si>
  <si>
    <t>Dus</t>
  </si>
  <si>
    <t>Plint Keramik</t>
  </si>
  <si>
    <t>Internal Cove</t>
  </si>
  <si>
    <t>Marmer</t>
  </si>
  <si>
    <t>Karpet</t>
  </si>
  <si>
    <t>Lem Karet</t>
  </si>
  <si>
    <t>Underlayer</t>
  </si>
  <si>
    <t>Parquet gymfloor</t>
  </si>
  <si>
    <t>Lem Kayu</t>
  </si>
  <si>
    <t>Porslen</t>
  </si>
  <si>
    <t>Keramik Artistik</t>
  </si>
  <si>
    <t>Keramik</t>
  </si>
  <si>
    <t>Paku 12cm</t>
  </si>
  <si>
    <t>Bata Pelapis</t>
  </si>
  <si>
    <t>Batu paras</t>
  </si>
  <si>
    <t>Buah</t>
  </si>
  <si>
    <t>Batu Tempel hitam</t>
  </si>
  <si>
    <t>Floor harderner</t>
  </si>
  <si>
    <t>Papan kayu kelas 1</t>
  </si>
  <si>
    <t>Paku/skrup 5cm</t>
  </si>
  <si>
    <t>Serat semen</t>
  </si>
  <si>
    <t>Paku tripleks</t>
  </si>
  <si>
    <t>Lembar</t>
  </si>
  <si>
    <t>Kayu Lapis</t>
  </si>
  <si>
    <t>Kayu papan</t>
  </si>
  <si>
    <t>Paku sekrup</t>
  </si>
  <si>
    <t>List Kayu profil</t>
  </si>
  <si>
    <t>Paku</t>
  </si>
  <si>
    <t>Kawat Ø4 mm</t>
  </si>
  <si>
    <t>Ramset</t>
  </si>
  <si>
    <t>Genteng palentong</t>
  </si>
  <si>
    <t>Genteng kodok</t>
  </si>
  <si>
    <t>Genteng Bubung</t>
  </si>
  <si>
    <t>Rooflight 90x180</t>
  </si>
  <si>
    <t>Paku pancing 6x23</t>
  </si>
  <si>
    <t>Bubung Setel gel.</t>
  </si>
  <si>
    <t>Nok Paten 92cm</t>
  </si>
  <si>
    <t>Nok Paten 105cm</t>
  </si>
  <si>
    <t>Nok Paten 108cm</t>
  </si>
  <si>
    <t>Nok setel rata 92cm</t>
  </si>
  <si>
    <t>Genteng Beton</t>
  </si>
  <si>
    <t>Plastik aerator</t>
  </si>
  <si>
    <t>Sirap kayu</t>
  </si>
  <si>
    <t>Nok Genteng beton</t>
  </si>
  <si>
    <t>Nok genteng aspal</t>
  </si>
  <si>
    <t>Seng gel 3”x6”</t>
  </si>
  <si>
    <t>Paku pancing</t>
  </si>
  <si>
    <t>Nok standar</t>
  </si>
  <si>
    <t>Balok Kayu</t>
  </si>
  <si>
    <t>Paku 10 cm</t>
  </si>
  <si>
    <t>Papan kayu</t>
  </si>
  <si>
    <t>Formika 120x240</t>
  </si>
  <si>
    <t>Paku 12 cm</t>
  </si>
  <si>
    <t>Kaso-kaso 5 x 7cm</t>
  </si>
  <si>
    <t>Reng 2 x 3 cm</t>
  </si>
  <si>
    <t>Reng (3 x 4) cm</t>
  </si>
  <si>
    <t>Kayu Kelas II</t>
  </si>
  <si>
    <t>Paku 5 - 10 cm</t>
  </si>
  <si>
    <t>Paku 5 dan 7 cm</t>
  </si>
  <si>
    <t>kayu lapis 4 mm</t>
  </si>
  <si>
    <t>lembar</t>
  </si>
  <si>
    <t>Bilik bambu</t>
  </si>
  <si>
    <t>List kayu 2cmx4xm</t>
  </si>
  <si>
    <t>Kunci tanam KM</t>
  </si>
  <si>
    <t>Kunci silinder</t>
  </si>
  <si>
    <t>Engsel pintu</t>
  </si>
  <si>
    <t>Engsel</t>
  </si>
  <si>
    <t>Engsel angin</t>
  </si>
  <si>
    <t>Spring knip</t>
  </si>
  <si>
    <t>Kait angin</t>
  </si>
  <si>
    <t>Door closer</t>
  </si>
  <si>
    <t>set</t>
  </si>
  <si>
    <t>Kunci slot</t>
  </si>
  <si>
    <t>Door holder</t>
  </si>
  <si>
    <t>Door stop</t>
  </si>
  <si>
    <t>Rel pintu sorong</t>
  </si>
  <si>
    <t>Set</t>
  </si>
  <si>
    <t>Kunci lemari</t>
  </si>
  <si>
    <t>Kaca Tebal 3mm</t>
  </si>
  <si>
    <t>Kaca tebal 5 mm</t>
  </si>
  <si>
    <t>Kaca tebal 8 mm</t>
  </si>
  <si>
    <t>Kaca buram 12 mm</t>
  </si>
  <si>
    <t>Kaca cermin 5 mm</t>
  </si>
  <si>
    <t>Kaca cermin 8 mm</t>
  </si>
  <si>
    <t>Kaca patri 5mm</t>
  </si>
  <si>
    <t>Cat dasar</t>
  </si>
  <si>
    <t>Pengencer</t>
  </si>
  <si>
    <t>Closet duduk</t>
  </si>
  <si>
    <t>Unit</t>
  </si>
  <si>
    <t>Ls</t>
  </si>
  <si>
    <t>Closet jongkok</t>
  </si>
  <si>
    <t>Pas. Bata 1PC:PS</t>
  </si>
  <si>
    <t>Porselen 11x11</t>
  </si>
  <si>
    <t>bh</t>
  </si>
  <si>
    <t>Bathtub</t>
  </si>
  <si>
    <t>Beton 1:2:3</t>
  </si>
  <si>
    <t>Kayu bekisting</t>
  </si>
  <si>
    <t>Pipa galvanis ½”</t>
  </si>
  <si>
    <t>Pipa galvanis 3/4”</t>
  </si>
  <si>
    <t>Pipa galvanis 1”</t>
  </si>
  <si>
    <t>Pipa galvanis 11/2”</t>
  </si>
  <si>
    <t>Pipa galvanis 3”</t>
  </si>
  <si>
    <t>Pipa galvanis 4”</t>
  </si>
  <si>
    <t>Pipa PVC 1/2”</t>
  </si>
  <si>
    <t>Pipa PVC 1”</t>
  </si>
  <si>
    <t>Pipa PVC 11/2”</t>
  </si>
  <si>
    <t>Pipa PVC 2”</t>
  </si>
  <si>
    <t>Pipa PVC 21/2”</t>
  </si>
  <si>
    <t>Pipa PVC 3”</t>
  </si>
  <si>
    <t>Sealtape</t>
  </si>
  <si>
    <t>Floor drain</t>
  </si>
  <si>
    <t>Pipa Tanah</t>
  </si>
  <si>
    <t>Pipa Tanah dia 15</t>
  </si>
  <si>
    <t>Pipa listrik 5/8”</t>
  </si>
  <si>
    <t>btg</t>
  </si>
  <si>
    <t>Kabel</t>
  </si>
  <si>
    <t>T Dus</t>
  </si>
  <si>
    <t>L Bow</t>
  </si>
  <si>
    <t>Klem biasa</t>
  </si>
  <si>
    <t>MCCB (Boks MCB)</t>
  </si>
  <si>
    <t>MCB</t>
  </si>
  <si>
    <t>Las Dop</t>
  </si>
  <si>
    <t>Klem</t>
  </si>
  <si>
    <t>Mongkok</t>
  </si>
  <si>
    <t>Saklar</t>
  </si>
  <si>
    <t>Fitting</t>
  </si>
  <si>
    <t xml:space="preserve">A.1.1.1.11 </t>
  </si>
  <si>
    <t>Harga Satuan (Rp)</t>
  </si>
  <si>
    <t>Jumlah Harga (Rp)</t>
  </si>
  <si>
    <t xml:space="preserve">Catatan: Pembuatan steger/perancah secara sewa dapat menggunakan analisis bidang SDA. </t>
  </si>
  <si>
    <t>Paku 5 – 10 cm</t>
  </si>
  <si>
    <t>Paku 5 dan 10</t>
  </si>
  <si>
    <t>Serat semen gel
92x250</t>
  </si>
  <si>
    <t>Serat semen gel
92x200</t>
  </si>
  <si>
    <t>Serat semen gel
92x180</t>
  </si>
  <si>
    <t>Serat semen gel
105x300</t>
  </si>
  <si>
    <t>Serat semen gel
105x240</t>
  </si>
  <si>
    <t>Serat Semen Gel
105x210</t>
  </si>
  <si>
    <t>Serat semen gel
105x150</t>
  </si>
  <si>
    <t>Serat semen gel
108x300</t>
  </si>
  <si>
    <t>Serat semen gel
108x270</t>
  </si>
  <si>
    <t>Serat Semen gel
108x240</t>
  </si>
  <si>
    <t>Serat Semen gel
108x210</t>
  </si>
  <si>
    <t>Serat semen gel
108x180</t>
  </si>
  <si>
    <t>Seng pelat 3’ x 6’
90cmx180cm</t>
  </si>
  <si>
    <t>Serat semen gel
105x270</t>
  </si>
  <si>
    <t>Nok Setel rata
105cm</t>
  </si>
  <si>
    <t>Silicone Sealant
300 ml</t>
  </si>
  <si>
    <t>Seng pelat
3”x6”bjls28</t>
  </si>
  <si>
    <t>Kunci tanam antik</t>
  </si>
  <si>
    <t>Kunci tanam biasa</t>
  </si>
  <si>
    <t xml:space="preserve"> Pekerja</t>
  </si>
  <si>
    <t xml:space="preserve"> TENAGA KERJA</t>
  </si>
  <si>
    <t xml:space="preserve"> Tukang Kayu</t>
  </si>
  <si>
    <t xml:space="preserve"> Kepala Tukang</t>
  </si>
  <si>
    <t xml:space="preserve"> Mandor</t>
  </si>
  <si>
    <t xml:space="preserve"> BAHAN</t>
  </si>
  <si>
    <t xml:space="preserve"> PERALATAN</t>
  </si>
  <si>
    <t xml:space="preserve"> JUMLAH HARGA TENAGA KERJA</t>
  </si>
  <si>
    <t xml:space="preserve"> JUMLAH HARGA BAHAN</t>
  </si>
  <si>
    <t xml:space="preserve"> JUMLAH HARGA ALAT</t>
  </si>
  <si>
    <t xml:space="preserve"> Jumlah (A+B+C)</t>
  </si>
  <si>
    <t xml:space="preserve"> Biaya Umum dan Keuntungan (Maks 15%)</t>
  </si>
  <si>
    <t xml:space="preserve"> Harga Satuan Pekerjaan (D+E)</t>
  </si>
  <si>
    <t>m3</t>
  </si>
  <si>
    <t>Kayu kaso 5/7 (lebar 5 cm. tinggi 7 cm)</t>
  </si>
  <si>
    <t>Jendela nako (rangka + kaca 5 mm. lebar 15 cm)</t>
  </si>
  <si>
    <t>Paku skrup
1 cm – 2.5 cm</t>
  </si>
  <si>
    <t>Paku 1 cm – 2.5 cm</t>
  </si>
  <si>
    <t>Paku skrup 3.5”</t>
  </si>
  <si>
    <t>Paku 1 – 2.5 cm</t>
  </si>
  <si>
    <t>Balok kayu. 6 x 12</t>
  </si>
  <si>
    <t>Paku 1 dan 2.5</t>
  </si>
  <si>
    <t>Pembuatan1 m2 Steger/Perancah dari Bambu sd Tinggi 6 meter</t>
  </si>
  <si>
    <t>m2</t>
  </si>
  <si>
    <t xml:space="preserve"> Bambu diameter 6-8/600cm</t>
  </si>
  <si>
    <t xml:space="preserve"> Tali  Ijuk</t>
  </si>
  <si>
    <t>Kran  Air</t>
  </si>
  <si>
    <t>Genteng Palentong Besar (Morando)</t>
  </si>
  <si>
    <t>L.13</t>
  </si>
  <si>
    <t>Sewa Crane</t>
  </si>
  <si>
    <t>ANALISA HARGA SATUAN PEKERJAAN</t>
  </si>
  <si>
    <t>A.1.1.1.11</t>
  </si>
  <si>
    <t>m1</t>
  </si>
  <si>
    <t>Untuk Harga Satuan Upah dan Bahan Silahkan diisi sesuai dengan daerah masing-masing</t>
  </si>
  <si>
    <t>Disclaimer !!!</t>
  </si>
  <si>
    <t>2. Jika datanya sudah ada, namun masih keluar #N/A, silahkan cek nama dan satuan yang dimasukkan. Apakah sudah sama persis atau belum, karena rumus ini sangat sensitif bahkan beda 1 spasi ( )saja langsung keluar #N/A</t>
  </si>
  <si>
    <t>1. Data yang teman-teman masukkan BELUM ADA di sheet bahan atau upah, jadi teman-teman silahkan isi terlebih dahulu data nya pada sheet yang ada</t>
  </si>
  <si>
    <t>Salam Engineer !!!</t>
  </si>
  <si>
    <t>Jika sudah mengcopy rumus namun yang keluar ternyata #N/A itu bisa terdapat beberapa kemungkinan :</t>
  </si>
  <si>
    <t>Pada Harga Satuan PEKERJA Menggunakan Rumus VLOOKUP</t>
  </si>
  <si>
    <t>Pada Harga Satuan BAHAN menggunakan rumus kombinasi INDEKS DAN MATCH</t>
  </si>
  <si>
    <t xml:space="preserve"> Kepala Tukang </t>
  </si>
  <si>
    <t>Contoh Kasus #N/A</t>
  </si>
  <si>
    <t>Analisa ini menggunakan rumus otomatis untuk menghindari Human Error misalnya salah link, jadi teman-teman Engineer kalau mau membuat/memasukkan analisa yang belum ada tinggal copy saja rumus tersebut sesuai jenisnya</t>
  </si>
  <si>
    <t>Setelah diperbaiki, akan langsung muncul</t>
  </si>
  <si>
    <t>batang</t>
  </si>
  <si>
    <t xml:space="preserve">RINCIAN MATA PEMBAYARAN </t>
  </si>
  <si>
    <t>SISTEM MANAJEMEN KESELAMATAN KONSTRUKSI</t>
  </si>
  <si>
    <t xml:space="preserve"> UNTUK PEKERJAAN GEDUNG</t>
  </si>
  <si>
    <t>:</t>
  </si>
  <si>
    <t>LOKASI</t>
  </si>
  <si>
    <t>TAHUN ANGGARAN</t>
  </si>
  <si>
    <t>NO</t>
  </si>
  <si>
    <t>URAIAN PEKERJAAN</t>
  </si>
  <si>
    <t>SATUAN</t>
  </si>
  <si>
    <t>KUANTITAS</t>
  </si>
  <si>
    <t>HARGA SATUAN</t>
  </si>
  <si>
    <t>TOTAL HARGA</t>
  </si>
  <si>
    <t>KETERANGAN</t>
  </si>
  <si>
    <t>UKURAN</t>
  </si>
  <si>
    <t>(Rp)</t>
  </si>
  <si>
    <t>I</t>
  </si>
  <si>
    <t>II</t>
  </si>
  <si>
    <t>III</t>
  </si>
  <si>
    <t>IV</t>
  </si>
  <si>
    <t>V</t>
  </si>
  <si>
    <t>VI</t>
  </si>
  <si>
    <t>VII</t>
  </si>
  <si>
    <t>Penyiapan RKK</t>
  </si>
  <si>
    <t>a</t>
  </si>
  <si>
    <t>Pembuatan Dokumen RKK, RKPPL,
RMLLP, RMPK</t>
  </si>
  <si>
    <t>b</t>
  </si>
  <si>
    <t xml:space="preserve">Pembuatan Prosedur dan Instruksi Kerja </t>
  </si>
  <si>
    <t>c</t>
  </si>
  <si>
    <t>Penyusunan Pelaporan Penerapan
SMKK</t>
  </si>
  <si>
    <t>Sub Total Penyiapan RKK</t>
  </si>
  <si>
    <t>Sosialisasi, Promosi, dan Pelatihan:</t>
  </si>
  <si>
    <t>Org</t>
  </si>
  <si>
    <t>d</t>
  </si>
  <si>
    <t xml:space="preserve">Patroli keselamatan konstruksi </t>
  </si>
  <si>
    <t>Durasi</t>
  </si>
  <si>
    <t>e</t>
  </si>
  <si>
    <t>Pelatihan Keselamatan Konstruksi,
antara lain:</t>
  </si>
  <si>
    <t>Bekerja di ketinggian</t>
  </si>
  <si>
    <t>Penggunaan bahan kimia (MSDS)</t>
  </si>
  <si>
    <t xml:space="preserve">Analisis keselamatan pekerjaan </t>
  </si>
  <si>
    <t>Perilaku berbasis keselamatan
(Budaya berkeselamatan konstruksi)</t>
  </si>
  <si>
    <t xml:space="preserve">P3K </t>
  </si>
  <si>
    <t>f</t>
  </si>
  <si>
    <t xml:space="preserve">Sosialisasi/penyuluhan HIV/AIDS </t>
  </si>
  <si>
    <t>g</t>
  </si>
  <si>
    <t xml:space="preserve">Simulasi Keselamatan Konstruksi </t>
  </si>
  <si>
    <t>h</t>
  </si>
  <si>
    <t>Lb</t>
  </si>
  <si>
    <t>Papan Informasi Keselamatan Konstruksi</t>
  </si>
  <si>
    <t>Sub Total Sosialisasi, Promosi, dan Pelatihan</t>
  </si>
  <si>
    <t>Alat Pelindung Kerja dan Alat Pelindung Diri</t>
  </si>
  <si>
    <t>APK, Antara Lain:</t>
  </si>
  <si>
    <t>Roll</t>
  </si>
  <si>
    <t xml:space="preserve">Perlengkapan Keselamatan Bencana </t>
  </si>
  <si>
    <t xml:space="preserve"> APD, antara lain: </t>
  </si>
  <si>
    <t>Psg</t>
  </si>
  <si>
    <t>Pelindung Pernafasan dan Mulut
(Masker, Masker Respirator)</t>
  </si>
  <si>
    <t>Sub Total Alat Pelindung Kerja dan Alat Pelindung Diri</t>
  </si>
  <si>
    <t xml:space="preserve">Asuransi dan Perizinan Terkait Keselamatan Konstruksi: </t>
  </si>
  <si>
    <t>Asuransi 
(Construction All Risk/ CAR)</t>
  </si>
  <si>
    <t xml:space="preserve">Asuransi Pengiriman Peralatan </t>
  </si>
  <si>
    <t xml:space="preserve">Uji Riksa Peralatan  </t>
  </si>
  <si>
    <t>Alat/Kend</t>
  </si>
  <si>
    <t>Sub Total Asuransi dan perizinan</t>
  </si>
  <si>
    <t xml:space="preserve">Personel Keselamatan Konstruksi : </t>
  </si>
  <si>
    <t>Ahli K3 konstruksi atau Ahli
Keselamatan Konstruksi (Sebagai
Pimpinan UKK/Personil Manajerial)</t>
  </si>
  <si>
    <t>Ahli K3 Konstruksi atau Ahli
Keselamatan Konstruksi</t>
  </si>
  <si>
    <t>Petugas Keselamatan Konstruksi,
Petugas K3 Konstruksi</t>
  </si>
  <si>
    <t>Petugas Pengelolaan Lingkungan</t>
  </si>
  <si>
    <t>Petugas Tanggap Darurat/Petugas
Pemadam Kebakaran</t>
  </si>
  <si>
    <t xml:space="preserve">Petugas P3K </t>
  </si>
  <si>
    <t>Tenaga Medis dan/atau Kesehatan
(Dokter atau Paramedis)</t>
  </si>
  <si>
    <t xml:space="preserve">Petugas Pengatur Lalu Lintas  </t>
  </si>
  <si>
    <t xml:space="preserve">Sub Total Personel Keselamatan Konstruksi : </t>
  </si>
  <si>
    <t xml:space="preserve">Fasilitas, Sarana dan Prasarana Kesehatan: </t>
  </si>
  <si>
    <t>Peralatan P3K</t>
  </si>
  <si>
    <t>Ruang P3K</t>
  </si>
  <si>
    <t>Peralatan Pengasapan (Obat dan mesin
Fogging)</t>
  </si>
  <si>
    <t>Biaya Protokol Kesehatan Wabah
Menular (Misal: Tempat Cuci Tangan,
Swab, Vitamin di Masa Pandemi Covid19)</t>
  </si>
  <si>
    <t xml:space="preserve">Pemeriksaan Psikotropika dan HIV </t>
  </si>
  <si>
    <t xml:space="preserve">Perlengkapan Isolasi Mandiri  </t>
  </si>
  <si>
    <t xml:space="preserve">Ambulans </t>
  </si>
  <si>
    <t>Sub Total Fasilitas, Sarana dan Prasarana Kesehatan</t>
  </si>
  <si>
    <t xml:space="preserve">Rambu dan Perlengkapan Lalu Lintas yang Diperlukan atau Manajemen lalu lintas: </t>
  </si>
  <si>
    <t xml:space="preserve">Rambu Petunjuk </t>
  </si>
  <si>
    <t xml:space="preserve">Rambu Larangan </t>
  </si>
  <si>
    <t xml:space="preserve">Rambu Peringatan </t>
  </si>
  <si>
    <t xml:space="preserve">Rambu Kewajiban </t>
  </si>
  <si>
    <t xml:space="preserve">Rambu Informasi </t>
  </si>
  <si>
    <t xml:space="preserve">Rambu Pekerjaan Sementara </t>
  </si>
  <si>
    <t>i</t>
  </si>
  <si>
    <t>j</t>
  </si>
  <si>
    <t>k</t>
  </si>
  <si>
    <t>l</t>
  </si>
  <si>
    <t xml:space="preserve">Lampu/Alat Penerangan Sementara </t>
  </si>
  <si>
    <t>Rambu/ Alat Pemberi Isyarat Lalu Lintas Sementara</t>
  </si>
  <si>
    <t>n</t>
  </si>
  <si>
    <t xml:space="preserve">Marka Jalan Sementara </t>
  </si>
  <si>
    <t>o</t>
  </si>
  <si>
    <t xml:space="preserve">Alat Pengendali Pemakaian Jalan
Sementara Antara Lain: Alat Pembatas
Kecepatan, Alat Pembatas Tinggi Dan
Lebar Kendaraan </t>
  </si>
  <si>
    <t>p</t>
  </si>
  <si>
    <t xml:space="preserve">Alat Pengamanan Pemakai Jalan
Sementara, Antara Lain: Penghalang Lalu
Lintas, Cermin Tikungan, Patok
Pengarah/Delineator, Pulau-Ulau Lalu
Lintas Sementara, Pita Pengaduh/Rumblestrip </t>
  </si>
  <si>
    <t>G</t>
  </si>
  <si>
    <t>Sub Total Rambu-rambu yang diperlukan</t>
  </si>
  <si>
    <t>Konsultasi dengan Ahli terkait Keselamatan Konstruksi:</t>
  </si>
  <si>
    <t xml:space="preserve">Ahli Lingkungan </t>
  </si>
  <si>
    <t xml:space="preserve">OJ/ OK </t>
  </si>
  <si>
    <t xml:space="preserve">Ahli Jembatan  </t>
  </si>
  <si>
    <t xml:space="preserve">Ahli Gedung </t>
  </si>
  <si>
    <t xml:space="preserve">Ahli Struktur </t>
  </si>
  <si>
    <t xml:space="preserve">Ahli Pondasi </t>
  </si>
  <si>
    <t xml:space="preserve">Ahli Bendungan </t>
  </si>
  <si>
    <t xml:space="preserve">Ahli Gempa  </t>
  </si>
  <si>
    <t xml:space="preserve">Ahli Likuifaksi </t>
  </si>
  <si>
    <t xml:space="preserve">Ahli Lapangan Terbang </t>
  </si>
  <si>
    <t xml:space="preserve">Ahli Mekanikal </t>
  </si>
  <si>
    <t xml:space="preserve">Ahli Pertambangan </t>
  </si>
  <si>
    <t xml:space="preserve">Ahli Peledakan </t>
  </si>
  <si>
    <t xml:space="preserve">Ahli Elektrikal </t>
  </si>
  <si>
    <t xml:space="preserve">Ahli Perminyakan </t>
  </si>
  <si>
    <t xml:space="preserve">Ahli Manajemen  </t>
  </si>
  <si>
    <t xml:space="preserve">Ahli Proteksi Kebakaran Gedung </t>
  </si>
  <si>
    <t>H</t>
  </si>
  <si>
    <t xml:space="preserve">Sub Total Konsultansi dengan Ahli terkait Keselamatan Konstruksi
</t>
  </si>
  <si>
    <t>Lain- Lain Terkait Pengendalian Risiko Keselamatan Konstruksi:</t>
  </si>
  <si>
    <t>Alat Pemadam Api Ringan (APAR)</t>
  </si>
  <si>
    <t xml:space="preserve">Penangkal Petir </t>
  </si>
  <si>
    <t xml:space="preserve">Anemometer  </t>
  </si>
  <si>
    <t xml:space="preserve">Bendera K3 </t>
  </si>
  <si>
    <t>Pembuatan Kartu Identitas Pekerja
(KIP)</t>
  </si>
  <si>
    <t xml:space="preserve">Lampu Darurat (Emergency Lamp) </t>
  </si>
  <si>
    <t xml:space="preserve">Pemeriksaan lingkungan/uji sampling 
antara lain: 
- pengujian kualitas air, 
- udara, 
- kebisingan, 
- getaran, 
- 
limbah B3,  
- pencahayaan </t>
  </si>
  <si>
    <t>Titik Lokasi</t>
  </si>
  <si>
    <t>Audit eksternal</t>
  </si>
  <si>
    <t>Periode</t>
  </si>
  <si>
    <t xml:space="preserve">CCTV </t>
  </si>
  <si>
    <t>Lain- Lain Terkait Pengendalian 
Risiko Keselamatan Konstruksi :</t>
  </si>
  <si>
    <t>Total Mata Pembayaran Penyelenggaraan SMKK Pekerjaan Gedung</t>
  </si>
  <si>
    <t>Sumber : effryann.blogspot.com</t>
  </si>
  <si>
    <t>ENGINEERING ESTIMATE ( E E )</t>
  </si>
  <si>
    <t>KONSULTAN PERENCANA</t>
  </si>
  <si>
    <t>REKAPITULASI</t>
  </si>
  <si>
    <t>DAFTAR KUANTITAS DAN HARGA</t>
  </si>
  <si>
    <t>NAMA PAKET</t>
  </si>
  <si>
    <t>2023</t>
  </si>
  <si>
    <t>NO.</t>
  </si>
  <si>
    <t>JUMLAH                                          HARGA                                                    (Rp)</t>
  </si>
  <si>
    <t>(A)</t>
  </si>
  <si>
    <t>JUMLAH HARGA PEKERJAAN (termasuk biaya umum dan keuntungan)</t>
  </si>
  <si>
    <t>(B)</t>
  </si>
  <si>
    <t>PAJAK PERTAMBAHAN NILAI (PPn) = 11% x (A)</t>
  </si>
  <si>
    <t>(C)</t>
  </si>
  <si>
    <t>JUMLAH TOTAL PEKERJAAN = (A) + (B)</t>
  </si>
  <si>
    <t>(D)</t>
  </si>
  <si>
    <t>DIBULATKAN</t>
  </si>
  <si>
    <t>Dihitung oleh :</t>
  </si>
  <si>
    <t>Konsultan Perencana</t>
  </si>
  <si>
    <t>CV. TRISAGOE DESIGN CONSULTANT</t>
  </si>
  <si>
    <t>Direktur</t>
  </si>
  <si>
    <t>NIP. 19760612 200504 1 001</t>
  </si>
  <si>
    <t>Triliun</t>
  </si>
  <si>
    <t>miliar</t>
  </si>
  <si>
    <t>Rt Juta</t>
  </si>
  <si>
    <t>Juta</t>
  </si>
  <si>
    <t>Ribu</t>
  </si>
  <si>
    <t>g  =  c  x  f</t>
  </si>
  <si>
    <t>PEKERJAAN PERSIAPAN</t>
  </si>
  <si>
    <t>1</t>
  </si>
  <si>
    <t>Keselamatan dan Kesehatan Kerja</t>
  </si>
  <si>
    <t>M3</t>
  </si>
  <si>
    <t>M2</t>
  </si>
  <si>
    <t>B A C K   U P   D A T A</t>
  </si>
  <si>
    <t>VOLUME</t>
  </si>
  <si>
    <t>Diperiksa oleh :</t>
  </si>
  <si>
    <t>PEJABAT PELAKSANA TEKNIS KEGIATAN (PPTK)</t>
  </si>
  <si>
    <t>ABDI SISWADI, ST. MT</t>
  </si>
  <si>
    <t>NIP. 19841130 200504 1 001</t>
  </si>
  <si>
    <t>PERENCANAAN TATA RUANG</t>
  </si>
  <si>
    <t>ANALISA</t>
  </si>
  <si>
    <t>Pengukuran dan Pemasangan Bouwplank</t>
  </si>
  <si>
    <t>Administrasi dan Dokumentasi</t>
  </si>
  <si>
    <t>PEKERJAAN TANAH</t>
  </si>
  <si>
    <t>PEKERJAAN PONDASI</t>
  </si>
  <si>
    <t>- Bekisting + Bongkar dan Siram</t>
  </si>
  <si>
    <t>- Besi Beton Polos Ø6 (Sengkang)</t>
  </si>
  <si>
    <t>PEKERJAAN LANTAI</t>
  </si>
  <si>
    <t>Taksir</t>
  </si>
  <si>
    <t>Instalasi Titik Lampu</t>
  </si>
  <si>
    <t>Instalasi Titik Stop Kontak</t>
  </si>
  <si>
    <t>Stop Kontak</t>
  </si>
  <si>
    <t>HARGA                                 SATUAN                                           (Rp)</t>
  </si>
  <si>
    <r>
      <t xml:space="preserve">Induksi Keselamatan Konstruksi </t>
    </r>
    <r>
      <rPr>
        <i/>
        <sz val="12"/>
        <color theme="1"/>
        <rFont val="Cambria"/>
        <family val="1"/>
        <scheme val="major"/>
      </rPr>
      <t>(Safety Induction)</t>
    </r>
  </si>
  <si>
    <r>
      <t xml:space="preserve">Pengarahan Keselamatan Konstruksi </t>
    </r>
    <r>
      <rPr>
        <i/>
        <sz val="12"/>
        <color theme="1"/>
        <rFont val="Cambria"/>
        <family val="1"/>
        <scheme val="major"/>
      </rPr>
      <t>(Safety Briefing)</t>
    </r>
  </si>
  <si>
    <r>
      <t xml:space="preserve">Pertemuan keselamatan </t>
    </r>
    <r>
      <rPr>
        <i/>
        <sz val="12"/>
        <color theme="1"/>
        <rFont val="Cambria"/>
        <family val="1"/>
        <scheme val="major"/>
      </rPr>
      <t xml:space="preserve">(Safety Talk </t>
    </r>
    <r>
      <rPr>
        <sz val="12"/>
        <color theme="1"/>
        <rFont val="Cambria"/>
        <family val="1"/>
        <scheme val="major"/>
      </rPr>
      <t xml:space="preserve">dan/atau </t>
    </r>
    <r>
      <rPr>
        <i/>
        <sz val="12"/>
        <color theme="1"/>
        <rFont val="Cambria"/>
        <family val="1"/>
        <scheme val="major"/>
      </rPr>
      <t>Tool Box Meeting)</t>
    </r>
  </si>
  <si>
    <r>
      <t xml:space="preserve">Spanduk </t>
    </r>
    <r>
      <rPr>
        <i/>
        <sz val="12"/>
        <color theme="1"/>
        <rFont val="Cambria"/>
        <family val="1"/>
        <scheme val="major"/>
      </rPr>
      <t>(Banner)</t>
    </r>
  </si>
  <si>
    <r>
      <t>Poster/</t>
    </r>
    <r>
      <rPr>
        <i/>
        <sz val="12"/>
        <color theme="1"/>
        <rFont val="Cambria"/>
        <family val="1"/>
        <scheme val="major"/>
      </rPr>
      <t>Leaflet</t>
    </r>
  </si>
  <si>
    <r>
      <t xml:space="preserve">Jaring Pengaman </t>
    </r>
    <r>
      <rPr>
        <i/>
        <sz val="12"/>
        <color theme="1"/>
        <rFont val="Cambria"/>
        <family val="1"/>
        <scheme val="major"/>
      </rPr>
      <t xml:space="preserve">(Safety Net) </t>
    </r>
  </si>
  <si>
    <r>
      <t xml:space="preserve">Tali Keselamatan </t>
    </r>
    <r>
      <rPr>
        <i/>
        <sz val="12"/>
        <color theme="1"/>
        <rFont val="Cambria"/>
        <family val="1"/>
        <scheme val="major"/>
      </rPr>
      <t xml:space="preserve">(Life Line) </t>
    </r>
  </si>
  <si>
    <r>
      <t xml:space="preserve">Penahan Jatuh </t>
    </r>
    <r>
      <rPr>
        <i/>
        <sz val="12"/>
        <color theme="1"/>
        <rFont val="Cambria"/>
        <family val="1"/>
        <scheme val="major"/>
      </rPr>
      <t xml:space="preserve">(Safety Deck) </t>
    </r>
  </si>
  <si>
    <r>
      <t xml:space="preserve">Pagar Pengaman </t>
    </r>
    <r>
      <rPr>
        <i/>
        <sz val="12"/>
        <color theme="1"/>
        <rFont val="Cambria"/>
        <family val="1"/>
        <scheme val="major"/>
      </rPr>
      <t xml:space="preserve">(Guard Railling) </t>
    </r>
  </si>
  <si>
    <r>
      <t xml:space="preserve">Pembatas Area </t>
    </r>
    <r>
      <rPr>
        <i/>
        <sz val="12"/>
        <color theme="1"/>
        <rFont val="Cambria"/>
        <family val="1"/>
        <scheme val="major"/>
      </rPr>
      <t xml:space="preserve">(Restricted Area) </t>
    </r>
  </si>
  <si>
    <r>
      <t>Topi Pelindung (</t>
    </r>
    <r>
      <rPr>
        <i/>
        <sz val="12"/>
        <color indexed="8"/>
        <rFont val="Cambria"/>
        <family val="1"/>
        <scheme val="major"/>
      </rPr>
      <t>Safety Helmet</t>
    </r>
    <r>
      <rPr>
        <sz val="12"/>
        <color indexed="8"/>
        <rFont val="Cambria"/>
        <family val="1"/>
        <scheme val="major"/>
      </rPr>
      <t xml:space="preserve">) </t>
    </r>
  </si>
  <si>
    <r>
      <t>Pelindung Mata (</t>
    </r>
    <r>
      <rPr>
        <i/>
        <sz val="12"/>
        <color indexed="8"/>
        <rFont val="Cambria"/>
        <family val="1"/>
        <scheme val="major"/>
      </rPr>
      <t>Goggles,Spectacles</t>
    </r>
    <r>
      <rPr>
        <sz val="12"/>
        <color indexed="8"/>
        <rFont val="Cambria"/>
        <family val="1"/>
        <scheme val="major"/>
      </rPr>
      <t>)</t>
    </r>
  </si>
  <si>
    <r>
      <t>Tameng Muka (</t>
    </r>
    <r>
      <rPr>
        <i/>
        <sz val="12"/>
        <color indexed="8"/>
        <rFont val="Cambria"/>
        <family val="1"/>
        <scheme val="major"/>
      </rPr>
      <t>Face Shield</t>
    </r>
    <r>
      <rPr>
        <sz val="12"/>
        <color indexed="8"/>
        <rFont val="Cambria"/>
        <family val="1"/>
        <scheme val="major"/>
      </rPr>
      <t xml:space="preserve">) </t>
    </r>
  </si>
  <si>
    <r>
      <t xml:space="preserve">Masker Selam </t>
    </r>
    <r>
      <rPr>
        <i/>
        <sz val="12"/>
        <color theme="1"/>
        <rFont val="Cambria"/>
        <family val="1"/>
        <scheme val="major"/>
      </rPr>
      <t xml:space="preserve">(Breathing Apparatus) </t>
    </r>
  </si>
  <si>
    <r>
      <t xml:space="preserve">Pelindung Telinga </t>
    </r>
    <r>
      <rPr>
        <i/>
        <sz val="12"/>
        <color theme="1"/>
        <rFont val="Cambria"/>
        <family val="1"/>
        <scheme val="major"/>
      </rPr>
      <t xml:space="preserve">(Ear Plug, Ear Muff) </t>
    </r>
  </si>
  <si>
    <r>
      <t>Sarung Tangan (</t>
    </r>
    <r>
      <rPr>
        <i/>
        <sz val="12"/>
        <color indexed="8"/>
        <rFont val="Cambria"/>
        <family val="1"/>
        <scheme val="major"/>
      </rPr>
      <t>Safety Gloves</t>
    </r>
    <r>
      <rPr>
        <sz val="12"/>
        <color indexed="8"/>
        <rFont val="Cambria"/>
        <family val="1"/>
        <scheme val="major"/>
      </rPr>
      <t>)</t>
    </r>
  </si>
  <si>
    <r>
      <t xml:space="preserve">Sepatu Keselamatan </t>
    </r>
    <r>
      <rPr>
        <i/>
        <sz val="12"/>
        <color theme="1"/>
        <rFont val="Cambria"/>
        <family val="1"/>
        <scheme val="major"/>
      </rPr>
      <t>(Safety Shoes,
Rubber Safety Shoes and Toe Cap)</t>
    </r>
  </si>
  <si>
    <r>
      <t xml:space="preserve">Penunjang seluruh tubuh </t>
    </r>
    <r>
      <rPr>
        <i/>
        <sz val="12"/>
        <color theme="1"/>
        <rFont val="Cambria"/>
        <family val="1"/>
        <scheme val="major"/>
      </rPr>
      <t>(Full Body Harness)</t>
    </r>
  </si>
  <si>
    <r>
      <t>Jaket Pelampung</t>
    </r>
    <r>
      <rPr>
        <i/>
        <sz val="12"/>
        <color theme="1"/>
        <rFont val="Cambria"/>
        <family val="1"/>
        <scheme val="major"/>
      </rPr>
      <t xml:space="preserve"> (Life Vest)</t>
    </r>
  </si>
  <si>
    <r>
      <t>Rompi keselamatan</t>
    </r>
    <r>
      <rPr>
        <i/>
        <sz val="12"/>
        <color theme="1"/>
        <rFont val="Cambria"/>
        <family val="1"/>
        <scheme val="major"/>
      </rPr>
      <t xml:space="preserve"> (Safety Vest) </t>
    </r>
  </si>
  <si>
    <r>
      <t>Celemek</t>
    </r>
    <r>
      <rPr>
        <i/>
        <sz val="12"/>
        <color theme="1"/>
        <rFont val="Cambria"/>
        <family val="1"/>
        <scheme val="major"/>
      </rPr>
      <t xml:space="preserve"> (Apron/Coveralls) </t>
    </r>
  </si>
  <si>
    <r>
      <t>Pelindung Jatuh</t>
    </r>
    <r>
      <rPr>
        <i/>
        <sz val="12"/>
        <color theme="1"/>
        <rFont val="Cambria"/>
        <family val="1"/>
        <scheme val="major"/>
      </rPr>
      <t xml:space="preserve"> (Fall Arrester) </t>
    </r>
  </si>
  <si>
    <r>
      <t xml:space="preserve">Jalur Evakuasi (Petunjuk </t>
    </r>
    <r>
      <rPr>
        <i/>
        <sz val="12"/>
        <color theme="1"/>
        <rFont val="Cambria"/>
        <family val="1"/>
        <scheme val="major"/>
      </rPr>
      <t xml:space="preserve">Escape Route) </t>
    </r>
  </si>
  <si>
    <r>
      <t>Kerucut Lalu Lintas</t>
    </r>
    <r>
      <rPr>
        <i/>
        <sz val="12"/>
        <color theme="1"/>
        <rFont val="Cambria"/>
        <family val="1"/>
        <scheme val="major"/>
      </rPr>
      <t xml:space="preserve"> (Traffic Cone)</t>
    </r>
  </si>
  <si>
    <r>
      <t>Lampu Putar</t>
    </r>
    <r>
      <rPr>
        <i/>
        <sz val="12"/>
        <color theme="1"/>
        <rFont val="Cambria"/>
        <family val="1"/>
        <scheme val="major"/>
      </rPr>
      <t xml:space="preserve"> (Rotary Lamp) </t>
    </r>
  </si>
  <si>
    <r>
      <t>Pembatas Jalan</t>
    </r>
    <r>
      <rPr>
        <i/>
        <sz val="12"/>
        <color theme="1"/>
        <rFont val="Cambria"/>
        <family val="1"/>
        <scheme val="major"/>
      </rPr>
      <t xml:space="preserve"> (Water Barrier) </t>
    </r>
  </si>
  <si>
    <r>
      <t xml:space="preserve">Beton Pembatas Jalan </t>
    </r>
    <r>
      <rPr>
        <i/>
        <sz val="12"/>
        <color theme="1"/>
        <rFont val="Cambria"/>
        <family val="1"/>
        <scheme val="major"/>
      </rPr>
      <t xml:space="preserve">(Concrete Barrier) </t>
    </r>
  </si>
  <si>
    <t>A.1.SMKK</t>
  </si>
  <si>
    <t>PAGU</t>
  </si>
  <si>
    <t>No.</t>
  </si>
  <si>
    <t>Koefesien</t>
  </si>
  <si>
    <t>TENAGA KERJA</t>
  </si>
  <si>
    <t>BAHAN</t>
  </si>
  <si>
    <t>PERALATAN</t>
  </si>
  <si>
    <t>Jumlah Harga Tenaga Kerja</t>
  </si>
  <si>
    <t>Jumlah Harga Bahan</t>
  </si>
  <si>
    <t>Jumlah Harga Alat</t>
  </si>
  <si>
    <t>Jumlah (A + B + C)</t>
  </si>
  <si>
    <t>Harga Satuan Pekerjaan (D + E)</t>
  </si>
  <si>
    <r>
      <t xml:space="preserve">Biaya Umum dan Keuntungan (D x 10%) </t>
    </r>
    <r>
      <rPr>
        <i/>
        <sz val="11"/>
        <color rgb="FF000000"/>
        <rFont val="Cambria"/>
        <family val="1"/>
        <scheme val="major"/>
      </rPr>
      <t>Maks. 15%</t>
    </r>
  </si>
  <si>
    <t>Pembuatan 1 m2 Steger/Perancah dari Bambu s.d. Tinggi 6 meter</t>
  </si>
  <si>
    <t>Jumlah                                   Harga                                   (Rp)</t>
  </si>
  <si>
    <t>Harga                             Satuan                                  (Rp)</t>
  </si>
  <si>
    <t>Bambu diameter 6-8/600cm</t>
  </si>
  <si>
    <t>Air</t>
  </si>
  <si>
    <t>Ijuk</t>
  </si>
  <si>
    <t>Kawat Jaring</t>
  </si>
  <si>
    <t>Kerikil</t>
  </si>
  <si>
    <t>Kerikil (2cm/3cm)</t>
  </si>
  <si>
    <t>Kerikil (Maks 30mm)</t>
  </si>
  <si>
    <t>Kolom Beton Pracetak</t>
  </si>
  <si>
    <t>Panel Beton Pracetak</t>
  </si>
  <si>
    <t>Pasir Beton</t>
  </si>
  <si>
    <t>Pekerja</t>
  </si>
  <si>
    <t>Tukang</t>
  </si>
  <si>
    <t>Tukang Alumunium</t>
  </si>
  <si>
    <t>Tukang Batu</t>
  </si>
  <si>
    <t>Tukang Kayu</t>
  </si>
  <si>
    <t>Tukang Besi</t>
  </si>
  <si>
    <t>Tukang Besi Konstruksi</t>
  </si>
  <si>
    <t>Tukang Besi Profil</t>
  </si>
  <si>
    <t>Tukang Cat</t>
  </si>
  <si>
    <t>Tukang Ereksi</t>
  </si>
  <si>
    <t>Tukang Las Konstruksi</t>
  </si>
  <si>
    <t>Tukang Las</t>
  </si>
  <si>
    <t>Tukang Listrik</t>
  </si>
  <si>
    <t>Tukang Pipa</t>
  </si>
  <si>
    <t>Tukang Vibrator</t>
  </si>
  <si>
    <t>Kepala Tukang</t>
  </si>
  <si>
    <t>Mandor</t>
  </si>
  <si>
    <t>Operator Alat Berat</t>
  </si>
  <si>
    <t>Supir Truk</t>
  </si>
  <si>
    <t>Pembantu Operator Alat Berat</t>
  </si>
  <si>
    <t>Kenek Truk</t>
  </si>
  <si>
    <t>Operator Crane</t>
  </si>
  <si>
    <t>Pembantu Operator Crane</t>
  </si>
  <si>
    <t>Operator Alat Pipa</t>
  </si>
  <si>
    <t>Pembantu Operator Alat Pipa</t>
  </si>
  <si>
    <t>Operator Alat Elektronik</t>
  </si>
  <si>
    <t>Penjaga Malam</t>
  </si>
  <si>
    <t>Tukang Pasang Keramik</t>
  </si>
  <si>
    <t>Pasir Urug</t>
  </si>
  <si>
    <t>Semen Portland</t>
  </si>
  <si>
    <t>Tali  Ijuk</t>
  </si>
  <si>
    <t>Akustik</t>
  </si>
  <si>
    <t>Akustik 60 x 120</t>
  </si>
  <si>
    <t>Aluminium Foil</t>
  </si>
  <si>
    <t>Aluminium Gelombang Uk. 95x180cm</t>
  </si>
  <si>
    <t>Aluminium Strip</t>
  </si>
  <si>
    <t>Baja Profil</t>
  </si>
  <si>
    <t>Baja Strip 0.2x2cm</t>
  </si>
  <si>
    <t>Baja Tulangan</t>
  </si>
  <si>
    <t>Bak Air Fibreglass</t>
  </si>
  <si>
    <t>Bak Cuci Piring</t>
  </si>
  <si>
    <t>Bak Teraso</t>
  </si>
  <si>
    <t>Bata Merah</t>
  </si>
  <si>
    <t>Dolken Kayu 8/10cm Panjang 4m</t>
  </si>
  <si>
    <t>HB-20</t>
  </si>
  <si>
    <t>Jaring Anyaman Tulangan Tunggal M6-M8</t>
  </si>
  <si>
    <t>Minyak Cetakan (Bekisting)</t>
  </si>
  <si>
    <t>Pasir Pasang</t>
  </si>
  <si>
    <t xml:space="preserve">Pasir Pasang </t>
  </si>
  <si>
    <t>Plywood 4mm 90x220cm</t>
  </si>
  <si>
    <t>Plywood 4mm 120x240cm</t>
  </si>
  <si>
    <t>Sekrup 3.5”</t>
  </si>
  <si>
    <t>Serat Semen Gel 92x2.25</t>
  </si>
  <si>
    <t>Urinoir Lengkap</t>
  </si>
  <si>
    <t>Venetions Blinds dan Vertical Blinds (Tirai)</t>
  </si>
  <si>
    <t>Vynil</t>
  </si>
  <si>
    <t>Wallpaper</t>
  </si>
  <si>
    <t>Wastafel Lengkap</t>
  </si>
  <si>
    <t>Waterdrain</t>
  </si>
  <si>
    <t>L.09</t>
  </si>
  <si>
    <t>L.10</t>
  </si>
  <si>
    <t>L.11</t>
  </si>
  <si>
    <t>L.14</t>
  </si>
  <si>
    <t>DAFTAR HARGA UPAH</t>
  </si>
  <si>
    <t>KODE</t>
  </si>
  <si>
    <t>URAIAN</t>
  </si>
  <si>
    <t>HARGA                                             (Rp)</t>
  </si>
  <si>
    <t>DAFTAR HARGA BAHAN</t>
  </si>
  <si>
    <t>Bata rooster</t>
  </si>
  <si>
    <t>Besi hollow (50 x 50 x 3) mm</t>
  </si>
  <si>
    <t>Besi strip tebal 5 mm</t>
  </si>
  <si>
    <t>Besi Strip tebal
5mm</t>
  </si>
  <si>
    <t>Kaca wireglassed 5 mm</t>
  </si>
  <si>
    <t>Kayu kelas III (papan)</t>
  </si>
  <si>
    <t>Mortar Siap Pakai
(semen instan)</t>
  </si>
  <si>
    <t>Nok genteng metal panjang 100cm</t>
  </si>
  <si>
    <t>Paku 5 – 7 cm</t>
  </si>
  <si>
    <t>Paku 5 cm – 10 cm</t>
  </si>
  <si>
    <t>Paku 5 cm – 12 cm</t>
  </si>
  <si>
    <t>Paku 5 cm dan
10 cm</t>
  </si>
  <si>
    <t>Paku 5 dan 10 cm</t>
  </si>
  <si>
    <t>Paku 7 – 10 cm</t>
  </si>
  <si>
    <t>Paku 7 cm – 10 cm</t>
  </si>
  <si>
    <t>Paku biasa ½”-1”</t>
  </si>
  <si>
    <t>Paku biasa 2”-5”</t>
  </si>
  <si>
    <t>Paku sekrup 10 cm</t>
  </si>
  <si>
    <t>Paku skrup ½”-1”</t>
  </si>
  <si>
    <t>Papan Gipsum
120x240 cm</t>
  </si>
  <si>
    <t>Papan kayu kelas II
atau III</t>
  </si>
  <si>
    <t>Papan Kayu kelas
III</t>
  </si>
  <si>
    <t>Parquet kayu</t>
  </si>
  <si>
    <t>Pasangan bata
1PC:3PS</t>
  </si>
  <si>
    <t>Pavingblock 6cm</t>
  </si>
  <si>
    <t>Pavingblock 6cm berwarna</t>
  </si>
  <si>
    <t>Pavingblock 8cm natural</t>
  </si>
  <si>
    <t>Pavingblock8cm berwarna</t>
  </si>
  <si>
    <t>Penjaga jarak bekisting/spacer</t>
  </si>
  <si>
    <t>Plint Teralux kerang</t>
  </si>
  <si>
    <t>Plint Teralux marmer</t>
  </si>
  <si>
    <t>Plywood 6mm</t>
  </si>
  <si>
    <t>Plywood tebal 4 mm
Ukuran (90 x 220)
cm</t>
  </si>
  <si>
    <t>Plywood tebal 9 mm</t>
  </si>
  <si>
    <t>Profil Alum”T”</t>
  </si>
  <si>
    <t>Profil aluminium 4 inch</t>
  </si>
  <si>
    <t>Rangka metal hollow
40.40</t>
  </si>
  <si>
    <t>Rolling door
aluminium</t>
  </si>
  <si>
    <t>Skrup fixer</t>
  </si>
  <si>
    <t>Strorox – 100</t>
  </si>
  <si>
    <t>Sunscreen aluminium</t>
  </si>
  <si>
    <t>Teakwood 4 mm
90 x 220 cm</t>
  </si>
  <si>
    <t>Ubin porselen
20x20cm</t>
  </si>
  <si>
    <t>Ubin Teralux
Marmer</t>
  </si>
  <si>
    <t>Bata ringan tebal 10cm</t>
  </si>
  <si>
    <t>Bata ringan tebal 7.5cm</t>
  </si>
  <si>
    <t>Dolken kayu Ø 8-10cm panjang 4 m</t>
  </si>
  <si>
    <t>Dolken kayu Ø (8–10)cm panjang 4 m</t>
  </si>
  <si>
    <t>Dinabolt Ø12mm (10 s.d.15cm)</t>
  </si>
  <si>
    <t>Dinabolt Ø 12mm (10 s.d.15cm)</t>
  </si>
  <si>
    <t>Dinabolt Ø12mm (10-15cm)</t>
  </si>
  <si>
    <t>Dolken kayu galam. (8–10) cm panjang 4m</t>
  </si>
  <si>
    <t>Paku biasa ½”-1” 1.5cm -2.5cm</t>
  </si>
  <si>
    <t>Per m’</t>
  </si>
  <si>
    <t>DAFTAR HARGA ALAT</t>
  </si>
  <si>
    <t>Sewa Pipe Support</t>
  </si>
  <si>
    <t>Sewa Scaffolding</t>
  </si>
  <si>
    <t>Sewa Jack Hammer</t>
  </si>
  <si>
    <t>Sewa Molen/ Concrete Mixer</t>
  </si>
  <si>
    <t>Bh/Hari</t>
  </si>
  <si>
    <t>Genteng aspal Ukuran 0.8x1m</t>
  </si>
  <si>
    <t>KET.</t>
  </si>
  <si>
    <t>A.1.7.1.a</t>
  </si>
  <si>
    <t>Penggalian 1 m3 Tanah Biasa Sedalam s.d. 1 m</t>
  </si>
  <si>
    <t>A.1.7.1.b</t>
  </si>
  <si>
    <t>Penggalian 1 m3 Tanah Lumpur Sedalam 1 m</t>
  </si>
  <si>
    <t>A.1.7.2.a</t>
  </si>
  <si>
    <t>Pengurugan Kembali 1 m3 Galian Tanah</t>
  </si>
  <si>
    <t>A.1.7.2.c</t>
  </si>
  <si>
    <t>Pemadatan Tanah 1 m3 per 20 cm dengan alat Timbris</t>
  </si>
  <si>
    <t>A.1.7.2.d</t>
  </si>
  <si>
    <t>Pengurugan 1 m3 dengan Pasir Urug</t>
  </si>
  <si>
    <t>A.1.7.2.e</t>
  </si>
  <si>
    <t>Pengurugan dan Pemadatan 1 m3 Sirtu</t>
  </si>
  <si>
    <t>A.1.7.3.1.a</t>
  </si>
  <si>
    <t>1 m2 Pembersihan dan Pengupasan Permukaan Tanah</t>
  </si>
  <si>
    <t>A.1.7.3.1.b.1</t>
  </si>
  <si>
    <t>Tebas Tebang 1 m2 Tanaman/ Tumbuhan ∅ &gt;5 s.d 15 cm</t>
  </si>
  <si>
    <t>Waterpass</t>
  </si>
  <si>
    <t>To.43</t>
  </si>
  <si>
    <t>Kaso-kaso 5 x 7 cm</t>
  </si>
  <si>
    <t>Kaso 5/7 cm</t>
  </si>
  <si>
    <t>A.2.2.1.4</t>
  </si>
  <si>
    <t>Pengukuran dan Pemasangan 1 m' Bouwplank</t>
  </si>
  <si>
    <t>Kayu balok</t>
  </si>
  <si>
    <t>A.1.7.14.c</t>
  </si>
  <si>
    <t>1 m3 Pemadatan Tanah</t>
  </si>
  <si>
    <t>Stamper 250 Kg</t>
  </si>
  <si>
    <t>E.31.d</t>
  </si>
  <si>
    <t>Hari</t>
  </si>
  <si>
    <t>A.1.7.14.d</t>
  </si>
  <si>
    <t>Pemadatan Tanah 1 m3 Per 20 Cm Dengan Alat Timbris</t>
  </si>
  <si>
    <t>A.1.7.14.e</t>
  </si>
  <si>
    <t>1 m3 Timbunan Pasir</t>
  </si>
  <si>
    <t>M</t>
  </si>
  <si>
    <t>Baja Ringan Canai Dingin C75 x 0.75 mm</t>
  </si>
  <si>
    <t>Baja Ringan Canai Dingin C75 x 0.60 mm</t>
  </si>
  <si>
    <t>Cat Tembok Vinilex</t>
  </si>
  <si>
    <t>Lampu LED Hannock 25 Watt</t>
  </si>
  <si>
    <t>Lampu LED Hannock 9 Watt</t>
  </si>
  <si>
    <t>Seng Spandek 0,35 mm</t>
  </si>
  <si>
    <t>Seng Spandek 0,40 mm</t>
  </si>
  <si>
    <t>Plafond PVC Putih</t>
  </si>
  <si>
    <t>Plafond PVC 8 mm (Terpasang)</t>
  </si>
  <si>
    <t>Semen Sikka Top</t>
  </si>
  <si>
    <t>Semen Sikka Grout</t>
  </si>
  <si>
    <t>Granit Hitam 60x60 cm</t>
  </si>
  <si>
    <t>Granit Cream 60x60 cm</t>
  </si>
  <si>
    <t>Pintu PVC</t>
  </si>
  <si>
    <t>Pintu dan Jendela PVC</t>
  </si>
  <si>
    <t>A.1.5.1</t>
  </si>
  <si>
    <t>HARGA SATUAN PEKERJAAN TANAH</t>
  </si>
  <si>
    <t>A.3.1.1</t>
  </si>
  <si>
    <t>HARGA SATUAN PEKERJAAN PONDASI</t>
  </si>
  <si>
    <t>Pemasangan 1 m3 Batu Kosong (Aanstamping) untuk Pondasi Gedung</t>
  </si>
  <si>
    <t>A.3.2.1.9</t>
  </si>
  <si>
    <t>A.3.2.1.2</t>
  </si>
  <si>
    <t>Pemasangan 1 m3 pondasi batu belah campuran 1 SP : 4 PP</t>
  </si>
  <si>
    <t>A.4.1.1</t>
  </si>
  <si>
    <t>A.4.1.1.1</t>
  </si>
  <si>
    <t>Membuat 1 m3 beton mutu F'c = 7.4 Mpa (K 100), Slump (12±2) cm, w/c = 0.87</t>
  </si>
  <si>
    <t>Harga Satuan (Rp.)</t>
  </si>
  <si>
    <t>Jumlah Harga (Rp.)</t>
  </si>
  <si>
    <t>A.</t>
  </si>
  <si>
    <t>TENAGA</t>
  </si>
  <si>
    <t>Jumlah Tenaga Kerja :</t>
  </si>
  <si>
    <t>B.</t>
  </si>
  <si>
    <t>Jumlah Harga Bahan :</t>
  </si>
  <si>
    <t>C.</t>
  </si>
  <si>
    <t>Jumlah Harga Alat :</t>
  </si>
  <si>
    <t>Jumlah  (A+B+C)</t>
  </si>
  <si>
    <t>Harga Satuan Pekerjaan (D+E)</t>
  </si>
  <si>
    <t>Catatan :</t>
  </si>
  <si>
    <t>HARGA SATUAN PEKEJAAN BETON</t>
  </si>
  <si>
    <t>Pasir Beton (m3)</t>
  </si>
  <si>
    <t>Kerikil (Maks 30mm) (m3)</t>
  </si>
  <si>
    <t>Bobot isi pasir = 1.400 kg/m3, Bobot isi kerikil = 1.350 kg/m3, Buckling Factor pasir = 20 %</t>
  </si>
  <si>
    <t>A.4.1.1.5</t>
  </si>
  <si>
    <t>Pembuatan 1 m3 Beton Mutu f’c = 14.5 Mpa (K175)</t>
  </si>
  <si>
    <t>A.4.1.1.6.</t>
  </si>
  <si>
    <t>Pembuatan 1 m3 Beton Mutu f’c = 16.9 Mpa (K200)</t>
  </si>
  <si>
    <t>A.4.1.1.7</t>
  </si>
  <si>
    <t>Membuat 1 m3 beton mutu Fc=19.3 Mpa (K 225), Slump (12±2) cm, w/c = 0.58</t>
  </si>
  <si>
    <t>A.4.1.1.8</t>
  </si>
  <si>
    <t>Membuat 1 m3 beton mutu Fc=21.7 Mpa (K 250), Slump (12±2) cm, w/c = 0.56</t>
  </si>
  <si>
    <t>A.4.1.1.15.a</t>
  </si>
  <si>
    <t>A.4.1.1.15.b</t>
  </si>
  <si>
    <t>Kawat beton</t>
  </si>
  <si>
    <t>Besi Beton Polos</t>
  </si>
  <si>
    <t>Besi Beton Ulir</t>
  </si>
  <si>
    <t>Harga Per 1 Kg Pembesian (F/10 kg)</t>
  </si>
  <si>
    <t>A.4.1.1.18</t>
  </si>
  <si>
    <t>Pemasangan 1 m2 bekisting untuk Pondasi Telapak Beton Bangunan Gedung</t>
  </si>
  <si>
    <t>Pemakaian 2 x pakai</t>
  </si>
  <si>
    <t>A.4.1.1.19</t>
  </si>
  <si>
    <t>Pemasangan 1 m2 bekisting untuk Sloof Beton Bangunan Gedung</t>
  </si>
  <si>
    <t>A.4.1.1.20</t>
  </si>
  <si>
    <t>Pemasangan 1 m2 bekisting untuk Kolom Bangunan Gedung</t>
  </si>
  <si>
    <t>A.4.1.1.21</t>
  </si>
  <si>
    <t>Pemasangan 1 m2 bekisting untuk Balok Bangunan Gedung</t>
  </si>
  <si>
    <t>A.4.1.1.22</t>
  </si>
  <si>
    <t>Pemasangan 1 m2 bekisting untuk Plat Lantai Beton Bangunan Gedung</t>
  </si>
  <si>
    <t>A.4.1.1.23</t>
  </si>
  <si>
    <t>Pemasangan 1 m2 bekisting untuk Tangga Beton Bangunan Gedung</t>
  </si>
  <si>
    <t>A.4.4.1</t>
  </si>
  <si>
    <t>HARGA SATUAN PEKERJAAN PASANGAN DINDING</t>
  </si>
  <si>
    <t>A.4.4.1.7</t>
  </si>
  <si>
    <t>Pemasangan 1m2 dinding bata merah  (5x11x22) cm tebal ½ batu  dengan mortar tipe m, fc’ 17, 7 MPa ( setara campuran  1SP : 2PP)</t>
  </si>
  <si>
    <t>Pemasangan 1m2 Dinding Bata Merah (5x11x22) cm Tebal ½ Batu dengan
Mortar tipe N.fc’ 5.2 Mpa ( Setara Campuran 1SP : 4PP)</t>
  </si>
  <si>
    <t>A.4.4.1.9</t>
  </si>
  <si>
    <t>Pemasangan 1 m2 Dinding Terawang (rooster) 12x11x24 dengan Mortar
Tipe N.fc’ 5.2 Mpa ( Setara Campuran 1SP : 4PP)</t>
  </si>
  <si>
    <t>A.4.4.1.23.</t>
  </si>
  <si>
    <t>A.4.4.2</t>
  </si>
  <si>
    <t>HARGA SATUAN PEKERJAAN PLESTERAN</t>
  </si>
  <si>
    <t>A.4.4.2.2</t>
  </si>
  <si>
    <t>Pemasangan 1 m2 plesteran 1 SP : 2 PP tebal 15 mm</t>
  </si>
  <si>
    <t>A.4.4.2.4</t>
  </si>
  <si>
    <t>Pemasangan 1 m2 plesteran 1 SP : 4 PP tebal 15 mm</t>
  </si>
  <si>
    <t>A.4.4.3</t>
  </si>
  <si>
    <t>HARGA SATUAN PEKERJAAN PENUTUP LANTAI DAN PENUTUP DINDING</t>
  </si>
  <si>
    <t>A.4.4.3.35</t>
  </si>
  <si>
    <t>Pemasangan 1 m2 Lantai Keramik ukuran 25cmx25cm</t>
  </si>
  <si>
    <t>Ubin Keramik 40x40 cm</t>
  </si>
  <si>
    <t>Ubin Keramik 25x25 cm</t>
  </si>
  <si>
    <t>Pemasangan 1 m2 lantai keramik Ukuran 40 x 40 cm</t>
  </si>
  <si>
    <t>A.4.4.3.36</t>
  </si>
  <si>
    <t>Ubin Granit 60x60 cm (Polished)</t>
  </si>
  <si>
    <t>Pemasangan 1 m2 Lantai Granite ukuran 60cmx60cm (Polished)</t>
  </si>
  <si>
    <t>A.4.4.3.25.</t>
  </si>
  <si>
    <t>Pemasangan 1 m2 Dinding Keramik ukuran 25cmx40cm</t>
  </si>
  <si>
    <t>A.4.4.3.53b</t>
  </si>
  <si>
    <t>Ubin Keramik 25x40 cm</t>
  </si>
  <si>
    <t>HARGA SATUAN PEKERJAAN PERSIAPAN</t>
  </si>
  <si>
    <t>A.4.4.3.36a</t>
  </si>
  <si>
    <t>Pemasangan 1 m2 lantai keramik Ukuran 60 x 60 cm</t>
  </si>
  <si>
    <t>A.4.5.1</t>
  </si>
  <si>
    <t>SATUAN PEKERJAAN LANGIT-LANGIT (PLAFOND)</t>
  </si>
  <si>
    <t>A.4.5.1.5</t>
  </si>
  <si>
    <t>Pemasangan 1 m2 langit-langit tripleks ukuran (120x240) cm, tebal 3mm, 4mm &amp; 6mm</t>
  </si>
  <si>
    <t>A.4.5.1.7</t>
  </si>
  <si>
    <t>Pemasangan 1 m2 langit-langit gypsum board ukuran (120x240x9) mm, tebal 9mm</t>
  </si>
  <si>
    <t>A.4.6.1</t>
  </si>
  <si>
    <t>HARGA SATUAN PEKERJAAN KAYU</t>
  </si>
  <si>
    <t>A.4.6.1.1</t>
  </si>
  <si>
    <t>A.4.6.1.5</t>
  </si>
  <si>
    <t>Pembuatan dan pemasangan 1 m2 daun pintu panel, kayu kelas I atau II</t>
  </si>
  <si>
    <t>A.4.6.1.21</t>
  </si>
  <si>
    <t>A.4.5.2</t>
  </si>
  <si>
    <t>HARGA SATUAN PEKERJAAN PENUTUP ATAP</t>
  </si>
  <si>
    <t>A.4.5.2.32</t>
  </si>
  <si>
    <t>A.4.5.2.36</t>
  </si>
  <si>
    <t>Pemasangan 1 m' nok  metal</t>
  </si>
  <si>
    <t>A.5.1.1</t>
  </si>
  <si>
    <t>HARGA SATUAN PEKERJAAN SANITASI DALAM GEDUNG</t>
  </si>
  <si>
    <t>A.5.1.1.26</t>
  </si>
  <si>
    <t>Pemasangan 1 m' pipa PVC tipe AW diameter  3/4"</t>
  </si>
  <si>
    <t>%</t>
  </si>
  <si>
    <t>A.5.1.1.30</t>
  </si>
  <si>
    <t>Pemasangan 1 m' pipa PVC tipe AW diameter 2"</t>
  </si>
  <si>
    <t>.</t>
  </si>
  <si>
    <t>A.5.1.1.31</t>
  </si>
  <si>
    <t>Pemasangan 1 m' pipa PVC tipe AW diameter 3"</t>
  </si>
  <si>
    <t>A.5.1.1.32</t>
  </si>
  <si>
    <t>Pemasangan 1 m' pipa PVC tipe AW diameter 4"</t>
  </si>
  <si>
    <t xml:space="preserve"> </t>
  </si>
  <si>
    <t>A.5.1.1.16</t>
  </si>
  <si>
    <t>Pemasangan 1 buah bak kontrol pasangan bata 45cmx45cm tinggi 50cm</t>
  </si>
  <si>
    <t>A.4.7.1</t>
  </si>
  <si>
    <t>HARGA SATUAN PEKERJAAN PENGECATAN</t>
  </si>
  <si>
    <t>A.4.7.1.4</t>
  </si>
  <si>
    <t>1 m2 Pengecatan bidang kayu baru (1 lapis plamuur, 1 lapis cat dasar, 2 lapis cat penutup)</t>
  </si>
  <si>
    <t>Kuas</t>
  </si>
  <si>
    <t>Ampelas</t>
  </si>
  <si>
    <t>A.4.7.1.10</t>
  </si>
  <si>
    <t>Pelaburan 1 m2 tembok baru (1 lapis plamur, 1 lapis cat dasar, 2 lapis cat penutup)</t>
  </si>
  <si>
    <t>Plamur</t>
  </si>
  <si>
    <t>Cat Penutup</t>
  </si>
  <si>
    <t>A.4.7.1.16</t>
  </si>
  <si>
    <t>Pengecatan 1 m2 Permukaan Baja dengan menie besi</t>
  </si>
  <si>
    <t>A.4.2.1</t>
  </si>
  <si>
    <t>HARGA SATUAN PEKERJAAN BESI DAN ALUMUNIUM</t>
  </si>
  <si>
    <t>A.4.2.1.21</t>
  </si>
  <si>
    <t>Pemasangan 1 m2 Rangka Besi Hollow Galvanis 40.40 mm, Modul 60 x 60 cm, untuk Plafond</t>
  </si>
  <si>
    <t>Aksesoris</t>
  </si>
  <si>
    <t>A.4.2.1.22</t>
  </si>
  <si>
    <t>Pemasangan 1 m2 Atap Pelana Rangka Atap Baja Ringan (Canai Dingin) profil C75</t>
  </si>
  <si>
    <t>Ubin Keramik 60x60 cm</t>
  </si>
  <si>
    <t>A.4.6.1.25.</t>
  </si>
  <si>
    <t>Pemasangan 1 m2 Dinding Pemisah Plywood Rangkap Rangka Kayu Kelas II</t>
  </si>
  <si>
    <t>Pembuatan dan pemasangan 1 m3 kusen pintu dan jendela, kayu kelas II</t>
  </si>
  <si>
    <t>Papan Lisplank GRC 244x20x0.9 cm</t>
  </si>
  <si>
    <t>Pemasangan 1 m' lisplank Uk. (3 x 20) Cm, Kayu Klas I</t>
  </si>
  <si>
    <t>Paku seng</t>
  </si>
  <si>
    <t>Perlengkapan</t>
  </si>
  <si>
    <t>Pipa PVC 3/4”</t>
  </si>
  <si>
    <t>Pipa PVC 4”</t>
  </si>
  <si>
    <t>Minyak Cat</t>
  </si>
  <si>
    <t>Cat Meni</t>
  </si>
  <si>
    <t>JUMLAH HARGA                                                    (Rp)</t>
  </si>
  <si>
    <t>Batu Kali</t>
  </si>
  <si>
    <t>A.1.1.1</t>
  </si>
  <si>
    <t>PERMEN PUPR NO. 1 TAHUN 2022</t>
  </si>
  <si>
    <t>TERBILANG  :</t>
  </si>
  <si>
    <t>VOLUME PEKERJAAN RUMAH DINAS</t>
  </si>
  <si>
    <t>pond</t>
  </si>
  <si>
    <t>kolom</t>
  </si>
  <si>
    <t>d6</t>
  </si>
  <si>
    <t>- Besi Beton Polos Ø12 (Tulangan)</t>
  </si>
  <si>
    <t>Disetujui :</t>
  </si>
  <si>
    <t>Mengetahui :</t>
  </si>
  <si>
    <t>Ir. F A U Z A N ,  S T</t>
  </si>
  <si>
    <t>PEMERINTAH KABUPATEN NAGAN RAYA</t>
  </si>
  <si>
    <t>DINAS KELAUTAN, PERIKANAN DAN PANGAN</t>
  </si>
  <si>
    <t xml:space="preserve"> Kode Pos 23671</t>
  </si>
  <si>
    <t>Jalan Paduka Yang Mulia Presiden Soekarno Telp./Fax (0655) 7556410 (23671)</t>
  </si>
  <si>
    <t>SUKA MAKMUE</t>
  </si>
  <si>
    <t>Perencanaan Rehabilitasi dan Peningkatan BBI Lhok Parom</t>
  </si>
  <si>
    <t>Pejabat Pelaksana Teknis Kegiatan (PPTK)</t>
  </si>
  <si>
    <t>Kabupaten Nagan Raya</t>
  </si>
  <si>
    <t>MOHD. SALIHIN, A.md</t>
  </si>
  <si>
    <t>Nip. 19670116198803 1 004</t>
  </si>
  <si>
    <t>NASRUN,ST</t>
  </si>
  <si>
    <t>Nip. 19820402 201003 1 002</t>
  </si>
  <si>
    <t>Pejabat Pembuat Komitmen (PPK)</t>
  </si>
  <si>
    <t>PANJANG</t>
  </si>
  <si>
    <t>LEBAR</t>
  </si>
  <si>
    <t>TINGGI</t>
  </si>
  <si>
    <t>JUMLAH</t>
  </si>
  <si>
    <t>KOEFISIEN</t>
  </si>
  <si>
    <t>PENGURANG</t>
  </si>
  <si>
    <t>RENCANA KERJA DAN SYARAT-SYARAT            ( RKS )</t>
  </si>
  <si>
    <t>PEKERJAAN DINDING</t>
  </si>
  <si>
    <t>Ring Balok (Uk. 15 cm x 25 cm)</t>
  </si>
  <si>
    <t>Balok Letai (Uk. 13 cm x 13 cm)</t>
  </si>
  <si>
    <t>P=1 M</t>
  </si>
  <si>
    <t>P=4,25 M</t>
  </si>
  <si>
    <t>X=4,4 M</t>
  </si>
  <si>
    <t>Y=4,4 M</t>
  </si>
  <si>
    <t>Suka Makmue,                 2023</t>
  </si>
  <si>
    <t>Pedestal (Uk. 25 cm x 25 cm)</t>
  </si>
  <si>
    <t>menerus</t>
  </si>
  <si>
    <t>- Besi Beton Polos Ø10 (Tulangan)</t>
  </si>
  <si>
    <t>Tangga</t>
  </si>
  <si>
    <t>Pond. Tangga</t>
  </si>
  <si>
    <t>Pasangan Batu Bata 1 Pc : 2 Psr (Rolag)</t>
  </si>
  <si>
    <t>Plasteran 1 Pc : 2 Psr (Rolag)</t>
  </si>
  <si>
    <t>- Pengadaan Beton K-175</t>
  </si>
  <si>
    <t>Pemakaian 3 x pakai</t>
  </si>
  <si>
    <t>RENCANA KERJA &amp; SYARAT-SYARAT</t>
  </si>
  <si>
    <t>(RKS)</t>
  </si>
  <si>
    <t>A.4.6.1.13</t>
  </si>
  <si>
    <t>Pemasangan 1 m3 Konstruksi Kuda-kuda Konvensional. Kayu Kelas I, II dan III Bentang S/D 6 Meter</t>
  </si>
  <si>
    <t>A.4.6.1.15</t>
  </si>
  <si>
    <t>Pemasangan 1 m3 Konstruksi Gordeng. Kayu kelas II</t>
  </si>
  <si>
    <t>A.4.6.1.20</t>
  </si>
  <si>
    <t>Pemasangan 1 m2 Rangka Langit-Langit 60x60cm. Kayu Kelas II atau III</t>
  </si>
  <si>
    <t xml:space="preserve">Sokong Miring </t>
  </si>
  <si>
    <t>Balok Tarik</t>
  </si>
  <si>
    <t>Nok Bawah</t>
  </si>
  <si>
    <t xml:space="preserve">Sokong Tegak </t>
  </si>
  <si>
    <t>Tiang Kuda-kuda</t>
  </si>
  <si>
    <t>Kaki Kuda-kuda</t>
  </si>
  <si>
    <t>Gording+Nok</t>
  </si>
  <si>
    <t xml:space="preserve">Pemasangan 1 m2 Seng Gelombang </t>
  </si>
  <si>
    <t xml:space="preserve">Rabat Beton </t>
  </si>
  <si>
    <t xml:space="preserve">Seng atas </t>
  </si>
  <si>
    <t>Seng bawah</t>
  </si>
  <si>
    <t xml:space="preserve">PEKERJAAN BETON </t>
  </si>
  <si>
    <t>PEKERJAAN KUSEN</t>
  </si>
  <si>
    <t>Silinder Beton Penyangga</t>
  </si>
  <si>
    <t>J</t>
  </si>
  <si>
    <t>Pekerjaan</t>
  </si>
  <si>
    <t>Lokasi</t>
  </si>
  <si>
    <t>Tahun Anggaran</t>
  </si>
  <si>
    <t>Instansi</t>
  </si>
  <si>
    <t>........</t>
  </si>
  <si>
    <t>JUMLAH HARGA
(Rp)</t>
  </si>
  <si>
    <t>Rp.</t>
  </si>
  <si>
    <t>TOTAL</t>
  </si>
  <si>
    <t>PPN 11%</t>
  </si>
  <si>
    <t xml:space="preserve">TERBILANG  : </t>
  </si>
  <si>
    <t>`</t>
  </si>
  <si>
    <t>PEKERJAAN STRUKTUR KAYU</t>
  </si>
  <si>
    <t>PEKERJAAN FINISHING</t>
  </si>
  <si>
    <t>K</t>
  </si>
  <si>
    <t>PERENCANAAN PEMBANGUNAN KANDANG AYAM PETELUR</t>
  </si>
  <si>
    <t>ACEH BARAT</t>
  </si>
  <si>
    <t>PEKERJAAN PENGECATAN DAN FINISHING</t>
  </si>
  <si>
    <t>Cat Dinding Kayu Barak Pekerja</t>
  </si>
  <si>
    <t>Pembersihan Akhir</t>
  </si>
  <si>
    <t xml:space="preserve">Rabung </t>
  </si>
  <si>
    <t>Tiang kandang kayu 10/10  kelas II</t>
  </si>
  <si>
    <t>Tiang 1 penyangga Kandang Kayu 5/5 Kelas II</t>
  </si>
  <si>
    <t>Tiang 2 Penyangga kandang Kayu 5/5 Kelas II</t>
  </si>
  <si>
    <t>Galian Tapak 60 x 60</t>
  </si>
  <si>
    <t>PEKERJAAN KANDANG</t>
  </si>
  <si>
    <t>Seng Gel 3"x6"</t>
  </si>
  <si>
    <t>Penyambungan Arus Listrik 16 A</t>
  </si>
  <si>
    <t>Pembersihan Lokasi</t>
  </si>
  <si>
    <t>Tapak Beton Tapak 60 x 60</t>
  </si>
  <si>
    <t>Kotak + Roda Rel Umpan Ayam Terpasang</t>
  </si>
  <si>
    <t>Feeding System Terpasang</t>
  </si>
  <si>
    <t>Hopper (Terpasang)</t>
  </si>
  <si>
    <t>VOLUME PEKERJAAN KANDANG AYAM PETELUR</t>
  </si>
  <si>
    <t>PEKERJAAN SANITASI &amp; PLUMBING</t>
  </si>
  <si>
    <t>M1</t>
  </si>
  <si>
    <t>Niple</t>
  </si>
  <si>
    <t>Pipa Paralon Pakan ayam 6''</t>
  </si>
  <si>
    <t>PEKERJAAN KADANG</t>
  </si>
  <si>
    <t>Galian Tanah Pondasi</t>
  </si>
  <si>
    <t>Urugan Pasir bawah Pondasi</t>
  </si>
  <si>
    <t>Urugan Tanah Kembali</t>
  </si>
  <si>
    <t xml:space="preserve"> Pasangan Astamping</t>
  </si>
  <si>
    <t>Pasangan Batu Kali 1 : 4</t>
  </si>
  <si>
    <t>Tiang Kolom Kayu 10/10</t>
  </si>
  <si>
    <t>PEKERJAAN KAYU &amp; DINDING</t>
  </si>
  <si>
    <t>Pasagan Bata 1:4</t>
  </si>
  <si>
    <t xml:space="preserve">Plasteran </t>
  </si>
  <si>
    <t>PEKERJAAN ATAP</t>
  </si>
  <si>
    <t>Kuda-kuda K1</t>
  </si>
  <si>
    <t xml:space="preserve">Kaki Kuda </t>
  </si>
  <si>
    <t>Gapit</t>
  </si>
  <si>
    <t>Tiang Kuda</t>
  </si>
  <si>
    <t>Gording</t>
  </si>
  <si>
    <t>Atap Seng Gel 3''x6''</t>
  </si>
  <si>
    <t>Rabung</t>
  </si>
  <si>
    <t>Lisplank</t>
  </si>
  <si>
    <t>KUSEN</t>
  </si>
  <si>
    <t>Kusen Jendela</t>
  </si>
  <si>
    <t>Daun jendela</t>
  </si>
  <si>
    <t>PEKERJAAN LISTRIK</t>
  </si>
  <si>
    <t xml:space="preserve">MCB </t>
  </si>
  <si>
    <t>Lampu LED 20 watt</t>
  </si>
  <si>
    <t>Instalasi Stop Kontak</t>
  </si>
  <si>
    <t>PEKERJAAN TOILET</t>
  </si>
  <si>
    <t>Urugan Pasir Bawah Pondasi</t>
  </si>
  <si>
    <t>Urugan Tanah Bawah Lantai</t>
  </si>
  <si>
    <t>Urugan Pasir Bawah Lantai</t>
  </si>
  <si>
    <t>Pasangan Astamping</t>
  </si>
  <si>
    <t>Pasangan Batu Kali 1: 4</t>
  </si>
  <si>
    <t>Balok Sloof Uk 15/15</t>
  </si>
  <si>
    <t>Sloof 1x 15</t>
  </si>
  <si>
    <t xml:space="preserve">Kolom </t>
  </si>
  <si>
    <t>besi</t>
  </si>
  <si>
    <t>beton k 17 5</t>
  </si>
  <si>
    <t xml:space="preserve">tulangan </t>
  </si>
  <si>
    <t xml:space="preserve">beghel </t>
  </si>
  <si>
    <t xml:space="preserve">Bekisting </t>
  </si>
  <si>
    <t>Bekisting</t>
  </si>
  <si>
    <t xml:space="preserve">beton </t>
  </si>
  <si>
    <t xml:space="preserve">bekisting </t>
  </si>
  <si>
    <t xml:space="preserve">ringbalk </t>
  </si>
  <si>
    <t xml:space="preserve">plat dak </t>
  </si>
  <si>
    <t>Beghel</t>
  </si>
  <si>
    <t xml:space="preserve">Jumlah total volume </t>
  </si>
  <si>
    <t>x</t>
  </si>
  <si>
    <t>PEKERJAAN BETON</t>
  </si>
  <si>
    <t>Ring balok Uk 20/15</t>
  </si>
  <si>
    <t>PEKERJAAN PEMBESIAN</t>
  </si>
  <si>
    <t>Kolom 15/15</t>
  </si>
  <si>
    <t>Atap Cor T= 12 Cm</t>
  </si>
  <si>
    <t>76,99</t>
  </si>
  <si>
    <t>Pasangan bata 1:4</t>
  </si>
  <si>
    <t xml:space="preserve">Plasteran 1:4 </t>
  </si>
  <si>
    <t>Beton Tumbuk T = 7 cm</t>
  </si>
  <si>
    <t>Urugan Pasir Bawah Lantai T = 5Cm</t>
  </si>
  <si>
    <t xml:space="preserve">Kusen Pintu  </t>
  </si>
  <si>
    <t xml:space="preserve">Kloset Jongkok </t>
  </si>
  <si>
    <t>Bak Fiber</t>
  </si>
  <si>
    <t>Septiktank</t>
  </si>
  <si>
    <t>Lampu LED 9 watt</t>
  </si>
  <si>
    <t>PEKERJAAN GUDANG LIMBAH</t>
  </si>
  <si>
    <t>Beton Tapak 50X50 cm</t>
  </si>
  <si>
    <t>Tiang Kayu 10/10</t>
  </si>
  <si>
    <t>Kuda-kuda</t>
  </si>
  <si>
    <t>Seng</t>
  </si>
  <si>
    <t xml:space="preserve">VI </t>
  </si>
  <si>
    <t>Pagar Seng Bekas</t>
  </si>
  <si>
    <t>Dinding Papan</t>
  </si>
  <si>
    <t>Diameter</t>
  </si>
  <si>
    <t>- Besi Beton Polos Ø8 (Beghel)</t>
  </si>
  <si>
    <t>- Bikisting+Bongkar Dan Siram</t>
  </si>
  <si>
    <t>- Pengadaan Beton K200</t>
  </si>
  <si>
    <t>Pembesian 1 Kg dengan besi polos</t>
  </si>
  <si>
    <t>Pembesian 1 Kg dengan besi ulir</t>
  </si>
  <si>
    <t>Kolom Uk. 15/15</t>
  </si>
  <si>
    <t>Ring Balok UK.15/20</t>
  </si>
  <si>
    <t>Plat Dak T = 12 Cm</t>
  </si>
  <si>
    <t>Daun Pintu PVC</t>
  </si>
  <si>
    <t>Saklar ( Terpasang)</t>
  </si>
  <si>
    <t>Kran Air ( terpasang)</t>
  </si>
  <si>
    <t>1.1.b (c</t>
  </si>
  <si>
    <t>Pembuatan Pagar Sementara Dari Seng Tinggi 2 m</t>
  </si>
  <si>
    <t>Semen PC</t>
  </si>
  <si>
    <t>Kerikil Sungai</t>
  </si>
  <si>
    <t>Kayu 5/5 Kelas III</t>
  </si>
  <si>
    <t>Dolken kayu Dia 8-10/400 cm</t>
  </si>
  <si>
    <t>Btg</t>
  </si>
  <si>
    <t>Paku Kayu</t>
  </si>
  <si>
    <t>Overhead &amp; Profit</t>
  </si>
  <si>
    <t>10 % x D :</t>
  </si>
  <si>
    <t>Seng Bekas gel 3”x6”</t>
  </si>
  <si>
    <t>Cor Lantai  5cm</t>
  </si>
  <si>
    <t>TARIK</t>
  </si>
  <si>
    <t>GAPIT</t>
  </si>
  <si>
    <t>KAKI</t>
  </si>
  <si>
    <t>TIANG</t>
  </si>
  <si>
    <t>GORDING</t>
  </si>
  <si>
    <t>saklar</t>
  </si>
  <si>
    <t>PEKERJAAN GUDANG PAKAN &amp; RUMAH PEKERJA</t>
  </si>
  <si>
    <t>P1</t>
  </si>
  <si>
    <t>Kusen P1 2 Unit</t>
  </si>
  <si>
    <t>Daun Pintu P1</t>
  </si>
  <si>
    <t>Pintu P2</t>
  </si>
  <si>
    <t>Beton Tumbuk T= 5 Cm</t>
  </si>
  <si>
    <t>Kran Air (Terpasang)</t>
  </si>
  <si>
    <t>L bow 3/4''</t>
  </si>
  <si>
    <t>L Bow 2''</t>
  </si>
  <si>
    <t>Instalasi Pipa PVC  2 ''</t>
  </si>
  <si>
    <t xml:space="preserve"> Instalasi Pipa PVC 3/4''</t>
  </si>
  <si>
    <t>Lem Pipa Kaleng</t>
  </si>
  <si>
    <t xml:space="preserve">PEKERJAAN SANITASI </t>
  </si>
  <si>
    <t>PEKERJAAN PAGAR,SANITASI &amp; PLUMBING</t>
  </si>
  <si>
    <t>PEKERJAAN PAGAR</t>
  </si>
  <si>
    <t>Toren Air</t>
  </si>
  <si>
    <t>Tong Obat</t>
  </si>
  <si>
    <t xml:space="preserve">Taksir </t>
  </si>
  <si>
    <t>Fitting Saambungan Pipa  2''</t>
  </si>
  <si>
    <t xml:space="preserve">Fitting Sambungan Pipa 3/4'' </t>
  </si>
  <si>
    <t>Kuda-Kuda K1</t>
  </si>
  <si>
    <t xml:space="preserve">Tiang Kuda-Kuda </t>
  </si>
  <si>
    <t>Ikatan Angin</t>
  </si>
  <si>
    <t>Kaki Kuda Kuda 1</t>
  </si>
  <si>
    <t>Kaki Kuda kuda 2</t>
  </si>
  <si>
    <t>Sokong Miring 2</t>
  </si>
  <si>
    <t xml:space="preserve">Gording </t>
  </si>
  <si>
    <t>Balok Nok</t>
  </si>
  <si>
    <t>Ring balok</t>
  </si>
  <si>
    <t>kuda kuda K2</t>
  </si>
  <si>
    <t>Sokong Tegak</t>
  </si>
  <si>
    <t>Sokong Miring 1</t>
  </si>
  <si>
    <t>PEKERJAAN KANDANG (2 UNIT)</t>
  </si>
  <si>
    <t xml:space="preserve">Tiang 3 penyangga Kandang Kelas II Kayu 5/5 </t>
  </si>
  <si>
    <t xml:space="preserve">Kayu Rel Umpan Ayam Kayu 5/5 Kelas II </t>
  </si>
  <si>
    <t xml:space="preserve">Tiang 4 penyangga Kandang Kelas II Kayu 5/5 </t>
  </si>
  <si>
    <t xml:space="preserve">Tiang 5 penyangga Kandang Kelas II Kayu 5/5 </t>
  </si>
  <si>
    <t xml:space="preserve">Tiang 6 penyangga Kandang Kelas II Kayu 5/5 </t>
  </si>
  <si>
    <t>Kandang Batray</t>
  </si>
  <si>
    <t>Timbunan Pasir Pada Halaman</t>
  </si>
  <si>
    <t>ENAM RATUS DELAPAN PULUH ENAM JUTA TUJUH RATUS LIMA PULUH RIBU RUPIAH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</si>
</sst>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42" formatCode="_(&quot;$&quot;* #,##0_);_(&quot;$&quot;* \(#,##0\);_(&quot;$&quot;* &quot;-&quot;_);_(@_)"/>
    <numFmt numFmtId="41" formatCode="_(* #,##0_);_(* \(#,##0\);_(* &quot;-&quot;_);_(@_)"/>
    <numFmt numFmtId="43" formatCode="_(* #,##0.00_);_(* \(#,##0.00\);_(* &quot;-&quot;??_);_(@_)"/>
    <numFmt numFmtId="164" formatCode="_-&quot;Rp&quot;* #,##0.00_-;\-&quot;Rp&quot;* #,##0.00_-;_-&quot;Rp&quot;* &quot;-&quot;??_-;_-@_-"/>
    <numFmt numFmtId="165" formatCode="_-* #,##0.00_-;\-* #,##0.00_-;_-* &quot;-&quot;??_-;_-@_-"/>
    <numFmt numFmtId="166" formatCode="0.000"/>
    <numFmt numFmtId="167" formatCode="#,##0\)_);\(&quot;$&quot;#,##0\)"/>
    <numFmt numFmtId="168" formatCode="_(&quot;Rp.&quot;* #,##0_);_(&quot;Rp.&quot;* \(#,##0\);_(&quot;Rp.&quot;* &quot;-&quot;_);_(@_)"/>
    <numFmt numFmtId="169" formatCode="_(&quot;Rp&quot;* #,##0_);_(&quot;Rp&quot;* \(#,##0\);_(&quot;Rp&quot;* &quot;-&quot;_);_(@_)"/>
    <numFmt numFmtId="170" formatCode="_-[$Rp-421]* #,##0.00_-;\-[$Rp-421]* #,##0.00_-;_-[$Rp-421]* &quot;-&quot;??_-;_-@_-"/>
    <numFmt numFmtId="171" formatCode="_(&quot;Rp.&quot;* #,##0.00_);_(&quot;Rp.&quot;* \(#,##0.00\);_(&quot;Rp.&quot;* &quot;-&quot;??_);_(@_)"/>
    <numFmt numFmtId="172" formatCode="_-* #,##0_-;\-* #,##0_-;_-* &quot;-&quot;??_-;_-@_-"/>
    <numFmt numFmtId="173" formatCode="_-* #,##0.000_-;\-* #,##0.000_-;_-* &quot;-&quot;??_-;_-@_-"/>
    <numFmt numFmtId="174" formatCode="General&quot;.&quot;"/>
    <numFmt numFmtId="175" formatCode="_([$Rp-421]* #,##0.00_);_([$Rp-421]* \(#,##0.00\);_([$Rp-421]* &quot;-&quot;??_);_(@_)"/>
    <numFmt numFmtId="176" formatCode="0.0000"/>
    <numFmt numFmtId="177" formatCode="#,##0.000"/>
    <numFmt numFmtId="178" formatCode="_-* #,##0.0_-;\-* #,##0.0_-;_-* &quot;-&quot;??_-;_-@_-"/>
    <numFmt numFmtId="179" formatCode="0.0"/>
  </numFmts>
  <fonts count="77" x14ac:knownFonts="1">
    <font>
      <sz val="11"/>
      <color rgb="FF000000"/>
      <name val="Calibri"/>
      <family val="2"/>
      <charset val="204"/>
    </font>
    <font>
      <sz val="11"/>
      <color theme="1"/>
      <name val="Calibri"/>
      <family val="2"/>
      <scheme val="minor"/>
    </font>
    <font>
      <sz val="11"/>
      <color theme="1"/>
      <name val="Calibri"/>
      <family val="2"/>
      <scheme val="minor"/>
    </font>
    <font>
      <sz val="11"/>
      <color theme="1"/>
      <name val="Calibri"/>
      <family val="2"/>
      <charset val="1"/>
      <scheme val="minor"/>
    </font>
    <font>
      <sz val="11"/>
      <color rgb="FF000000"/>
      <name val="Bookman Old Style"/>
      <family val="1"/>
    </font>
    <font>
      <sz val="10"/>
      <color rgb="FF000000"/>
      <name val="Bookman Old Style"/>
      <family val="1"/>
    </font>
    <font>
      <b/>
      <sz val="11"/>
      <color rgb="FF000000"/>
      <name val="Bookman Old Style"/>
      <family val="1"/>
    </font>
    <font>
      <sz val="10"/>
      <color indexed="8"/>
      <name val="Calibri"/>
      <family val="2"/>
    </font>
    <font>
      <b/>
      <sz val="12"/>
      <color indexed="8"/>
      <name val="Times New Roman"/>
      <family val="1"/>
    </font>
    <font>
      <b/>
      <sz val="10"/>
      <color indexed="8"/>
      <name val="Bookman Old Style"/>
      <family val="1"/>
    </font>
    <font>
      <b/>
      <sz val="10"/>
      <name val="Bookman Old Style"/>
      <family val="1"/>
    </font>
    <font>
      <sz val="10"/>
      <color indexed="8"/>
      <name val="Bookman Old Style"/>
      <family val="1"/>
    </font>
    <font>
      <sz val="10"/>
      <name val="Bookman Old Style"/>
      <family val="1"/>
    </font>
    <font>
      <b/>
      <sz val="10"/>
      <color rgb="FF000000"/>
      <name val="Bookman Old Style"/>
      <family val="1"/>
    </font>
    <font>
      <b/>
      <sz val="11"/>
      <color rgb="FF000000"/>
      <name val="Calibri"/>
      <family val="2"/>
      <charset val="204"/>
    </font>
    <font>
      <b/>
      <sz val="12"/>
      <color indexed="8"/>
      <name val="Bookman Old Style"/>
      <family val="1"/>
    </font>
    <font>
      <sz val="11"/>
      <color theme="1"/>
      <name val="Calibri"/>
      <family val="2"/>
      <charset val="1"/>
      <scheme val="minor"/>
    </font>
    <font>
      <sz val="11"/>
      <color rgb="FF000000"/>
      <name val="Calibri"/>
      <family val="2"/>
      <charset val="204"/>
    </font>
    <font>
      <sz val="11"/>
      <color theme="1"/>
      <name val="Calibri"/>
      <family val="2"/>
      <scheme val="minor"/>
    </font>
    <font>
      <b/>
      <sz val="16"/>
      <color rgb="FFFF0000"/>
      <name val="Bookman Old Style"/>
      <family val="1"/>
    </font>
    <font>
      <b/>
      <sz val="20"/>
      <color rgb="FFFF0000"/>
      <name val="Bookman Old Style"/>
      <family val="1"/>
    </font>
    <font>
      <sz val="11"/>
      <color theme="1"/>
      <name val="Cambria"/>
      <family val="1"/>
    </font>
    <font>
      <b/>
      <sz val="14"/>
      <color theme="1"/>
      <name val="Cambria"/>
      <family val="1"/>
    </font>
    <font>
      <b/>
      <sz val="18"/>
      <color theme="1"/>
      <name val="Cambria"/>
      <family val="1"/>
    </font>
    <font>
      <b/>
      <sz val="12"/>
      <color theme="1"/>
      <name val="Cambria"/>
      <family val="1"/>
    </font>
    <font>
      <b/>
      <sz val="28"/>
      <color theme="1"/>
      <name val="Cambria"/>
      <family val="1"/>
    </font>
    <font>
      <b/>
      <sz val="16"/>
      <color theme="1"/>
      <name val="Cambria"/>
      <family val="1"/>
    </font>
    <font>
      <b/>
      <sz val="11"/>
      <color theme="1"/>
      <name val="Cambria"/>
      <family val="1"/>
    </font>
    <font>
      <i/>
      <sz val="9"/>
      <color theme="1"/>
      <name val="Cambria"/>
      <family val="1"/>
    </font>
    <font>
      <b/>
      <i/>
      <sz val="11"/>
      <color theme="1"/>
      <name val="Cambria"/>
      <family val="1"/>
    </font>
    <font>
      <b/>
      <u/>
      <sz val="11"/>
      <color theme="1"/>
      <name val="Cambria"/>
      <family val="1"/>
    </font>
    <font>
      <sz val="10"/>
      <name val="Arial"/>
      <family val="2"/>
    </font>
    <font>
      <sz val="10"/>
      <name val="Cambria"/>
      <family val="1"/>
    </font>
    <font>
      <sz val="12"/>
      <name val="Cambria"/>
      <family val="1"/>
    </font>
    <font>
      <b/>
      <sz val="12"/>
      <name val="Cambria"/>
      <family val="1"/>
    </font>
    <font>
      <sz val="12"/>
      <color theme="1"/>
      <name val="Cambria"/>
      <family val="1"/>
    </font>
    <font>
      <b/>
      <i/>
      <sz val="12"/>
      <name val="Cambria"/>
      <family val="1"/>
    </font>
    <font>
      <b/>
      <sz val="14"/>
      <color theme="1"/>
      <name val="Cambria"/>
      <family val="1"/>
      <scheme val="major"/>
    </font>
    <font>
      <sz val="12"/>
      <color theme="1"/>
      <name val="Cambria"/>
      <family val="1"/>
      <scheme val="major"/>
    </font>
    <font>
      <b/>
      <sz val="12"/>
      <color theme="1"/>
      <name val="Cambria"/>
      <family val="1"/>
      <scheme val="major"/>
    </font>
    <font>
      <i/>
      <sz val="12"/>
      <color theme="1"/>
      <name val="Cambria"/>
      <family val="1"/>
      <scheme val="major"/>
    </font>
    <font>
      <i/>
      <sz val="12"/>
      <color indexed="8"/>
      <name val="Cambria"/>
      <family val="1"/>
      <scheme val="major"/>
    </font>
    <font>
      <sz val="12"/>
      <color indexed="8"/>
      <name val="Cambria"/>
      <family val="1"/>
      <scheme val="major"/>
    </font>
    <font>
      <b/>
      <sz val="11"/>
      <color rgb="FFC00000"/>
      <name val="Cambria"/>
      <family val="1"/>
    </font>
    <font>
      <sz val="11"/>
      <color rgb="FF000000"/>
      <name val="Cambria"/>
      <family val="1"/>
      <scheme val="major"/>
    </font>
    <font>
      <i/>
      <sz val="11"/>
      <color rgb="FF000000"/>
      <name val="Cambria"/>
      <family val="1"/>
      <scheme val="major"/>
    </font>
    <font>
      <b/>
      <sz val="11"/>
      <color rgb="FF000000"/>
      <name val="Cambria"/>
      <family val="1"/>
      <scheme val="major"/>
    </font>
    <font>
      <b/>
      <sz val="12"/>
      <color rgb="FF000000"/>
      <name val="Cambria"/>
      <family val="1"/>
      <scheme val="major"/>
    </font>
    <font>
      <b/>
      <sz val="14"/>
      <color rgb="FF000000"/>
      <name val="Cambria"/>
      <family val="1"/>
      <scheme val="major"/>
    </font>
    <font>
      <b/>
      <sz val="12"/>
      <color rgb="FF000000"/>
      <name val="Bookman Old Style"/>
      <family val="1"/>
    </font>
    <font>
      <sz val="10"/>
      <name val="Century Gothic"/>
      <family val="2"/>
    </font>
    <font>
      <b/>
      <sz val="11"/>
      <name val="Cambria"/>
      <family val="1"/>
      <scheme val="major"/>
    </font>
    <font>
      <sz val="11"/>
      <name val="Cambria"/>
      <family val="1"/>
      <scheme val="major"/>
    </font>
    <font>
      <sz val="11"/>
      <color rgb="FF000000"/>
      <name val="Cambria"/>
      <family val="1"/>
    </font>
    <font>
      <b/>
      <sz val="11"/>
      <name val="Cambria"/>
      <family val="1"/>
    </font>
    <font>
      <sz val="11"/>
      <name val="Cambria"/>
      <family val="1"/>
    </font>
    <font>
      <b/>
      <i/>
      <sz val="11"/>
      <name val="Cambria"/>
      <family val="1"/>
    </font>
    <font>
      <i/>
      <sz val="11"/>
      <name val="Cambria"/>
      <family val="1"/>
    </font>
    <font>
      <sz val="11"/>
      <color theme="0"/>
      <name val="Cambria"/>
      <family val="1"/>
    </font>
    <font>
      <b/>
      <sz val="11"/>
      <color theme="0"/>
      <name val="Cambria"/>
      <family val="1"/>
    </font>
    <font>
      <b/>
      <u/>
      <sz val="11"/>
      <color theme="0"/>
      <name val="Cambria"/>
      <family val="1"/>
    </font>
    <font>
      <b/>
      <sz val="11"/>
      <color rgb="FF0070C0"/>
      <name val="Cambria"/>
      <family val="1"/>
    </font>
    <font>
      <b/>
      <sz val="16"/>
      <name val="Tahoma"/>
      <family val="2"/>
    </font>
    <font>
      <sz val="12"/>
      <name val="Tahoma"/>
      <family val="2"/>
    </font>
    <font>
      <b/>
      <u/>
      <sz val="12"/>
      <name val="Tahoma"/>
      <family val="2"/>
    </font>
    <font>
      <b/>
      <sz val="12"/>
      <name val="Tahoma"/>
      <family val="2"/>
    </font>
    <font>
      <i/>
      <sz val="10"/>
      <name val="Tahoma"/>
      <family val="2"/>
    </font>
    <font>
      <b/>
      <sz val="14"/>
      <name val="Tahoma"/>
      <family val="2"/>
    </font>
    <font>
      <b/>
      <sz val="12"/>
      <color rgb="FFFF0000"/>
      <name val="Tahoma"/>
      <family val="2"/>
    </font>
    <font>
      <b/>
      <sz val="14"/>
      <color rgb="FFC00000"/>
      <name val="Tahoma"/>
      <family val="2"/>
    </font>
    <font>
      <b/>
      <i/>
      <sz val="12"/>
      <name val="Tahoma"/>
      <family val="2"/>
    </font>
    <font>
      <b/>
      <i/>
      <sz val="9"/>
      <color theme="1"/>
      <name val="Cambria"/>
      <family val="1"/>
    </font>
    <font>
      <b/>
      <sz val="10"/>
      <name val="Century Gothic"/>
      <family val="2"/>
    </font>
    <font>
      <b/>
      <i/>
      <sz val="10"/>
      <name val="Century Gothic"/>
      <family val="2"/>
    </font>
    <font>
      <b/>
      <sz val="11"/>
      <color rgb="FFFF0000"/>
      <name val="Cambria"/>
      <family val="1"/>
    </font>
    <font>
      <sz val="11"/>
      <color rgb="FFFF0000"/>
      <name val="Cambria"/>
      <family val="1"/>
    </font>
    <font>
      <sz val="8"/>
      <name val="Calibri"/>
      <family val="2"/>
      <charset val="204"/>
    </font>
  </fonts>
  <fills count="11">
    <fill>
      <patternFill patternType="none"/>
    </fill>
    <fill>
      <patternFill patternType="gray125"/>
    </fill>
    <fill>
      <patternFill patternType="solid">
        <fgColor theme="3" tint="0.59999389629810485"/>
        <bgColor indexed="64"/>
      </patternFill>
    </fill>
    <fill>
      <patternFill patternType="solid">
        <fgColor rgb="FFFF0000"/>
        <bgColor indexed="64"/>
      </patternFill>
    </fill>
    <fill>
      <patternFill patternType="solid">
        <fgColor indexed="15"/>
        <bgColor indexed="64"/>
      </patternFill>
    </fill>
    <fill>
      <patternFill patternType="solid">
        <fgColor indexed="13"/>
        <bgColor indexed="64"/>
      </patternFill>
    </fill>
    <fill>
      <patternFill patternType="solid">
        <fgColor indexed="8"/>
        <bgColor indexed="64"/>
      </patternFill>
    </fill>
    <fill>
      <patternFill patternType="solid">
        <fgColor theme="9" tint="0.59999389629810485"/>
        <bgColor indexed="64"/>
      </patternFill>
    </fill>
    <fill>
      <patternFill patternType="solid">
        <fgColor rgb="FFFFFF00"/>
        <bgColor indexed="64"/>
      </patternFill>
    </fill>
    <fill>
      <patternFill patternType="solid">
        <fgColor theme="0"/>
        <bgColor indexed="64"/>
      </patternFill>
    </fill>
    <fill>
      <patternFill patternType="solid">
        <fgColor rgb="FF92D050"/>
        <bgColor indexed="64"/>
      </patternFill>
    </fill>
  </fills>
  <borders count="149">
    <border>
      <left/>
      <right/>
      <top/>
      <bottom/>
      <diagonal/>
    </border>
    <border>
      <left/>
      <right/>
      <top/>
      <bottom/>
      <diagonal/>
    </border>
    <border>
      <left style="medium">
        <color auto="1"/>
      </left>
      <right style="medium">
        <color auto="1"/>
      </right>
      <top style="medium">
        <color auto="1"/>
      </top>
      <bottom style="medium">
        <color auto="1"/>
      </bottom>
      <diagonal/>
    </border>
    <border>
      <left style="medium">
        <color auto="1"/>
      </left>
      <right/>
      <top style="medium">
        <color auto="1"/>
      </top>
      <bottom style="medium">
        <color auto="1"/>
      </bottom>
      <diagonal/>
    </border>
    <border>
      <left style="medium">
        <color auto="1"/>
      </left>
      <right style="medium">
        <color auto="1"/>
      </right>
      <top style="thin">
        <color indexed="64"/>
      </top>
      <bottom style="thin">
        <color indexed="64"/>
      </bottom>
      <diagonal/>
    </border>
    <border>
      <left style="medium">
        <color auto="1"/>
      </left>
      <right/>
      <top style="thin">
        <color auto="1"/>
      </top>
      <bottom style="thin">
        <color auto="1"/>
      </bottom>
      <diagonal/>
    </border>
    <border>
      <left/>
      <right style="medium">
        <color auto="1"/>
      </right>
      <top style="thin">
        <color auto="1"/>
      </top>
      <bottom style="thin">
        <color auto="1"/>
      </bottom>
      <diagonal/>
    </border>
    <border>
      <left/>
      <right/>
      <top style="thin">
        <color rgb="FF000000"/>
      </top>
      <bottom style="thin">
        <color rgb="FF000000"/>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style="medium">
        <color indexed="64"/>
      </right>
      <top style="medium">
        <color indexed="64"/>
      </top>
      <bottom style="medium">
        <color indexed="64"/>
      </bottom>
      <diagonal/>
    </border>
    <border>
      <left style="medium">
        <color indexed="64"/>
      </left>
      <right/>
      <top style="thin">
        <color rgb="FF000000"/>
      </top>
      <bottom style="thin">
        <color rgb="FF000000"/>
      </bottom>
      <diagonal/>
    </border>
    <border>
      <left style="medium">
        <color indexed="64"/>
      </left>
      <right/>
      <top style="thin">
        <color rgb="FF000000"/>
      </top>
      <bottom/>
      <diagonal/>
    </border>
    <border>
      <left style="medium">
        <color rgb="FF000000"/>
      </left>
      <right/>
      <top style="thin">
        <color indexed="64"/>
      </top>
      <bottom style="thin">
        <color rgb="FF000000"/>
      </bottom>
      <diagonal/>
    </border>
    <border>
      <left style="medium">
        <color rgb="FF000000"/>
      </left>
      <right/>
      <top style="thin">
        <color rgb="FF000000"/>
      </top>
      <bottom style="thin">
        <color rgb="FF000000"/>
      </bottom>
      <diagonal/>
    </border>
    <border>
      <left style="medium">
        <color rgb="FF000000"/>
      </left>
      <right/>
      <top style="thin">
        <color rgb="FF000000"/>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rgb="FF000000"/>
      </top>
      <bottom style="thin">
        <color rgb="FF000000"/>
      </bottom>
      <diagonal/>
    </border>
    <border>
      <left style="medium">
        <color indexed="64"/>
      </left>
      <right style="medium">
        <color indexed="64"/>
      </right>
      <top style="thin">
        <color rgb="FF000000"/>
      </top>
      <bottom style="medium">
        <color indexed="64"/>
      </bottom>
      <diagonal/>
    </border>
    <border>
      <left/>
      <right/>
      <top style="thin">
        <color auto="1"/>
      </top>
      <bottom style="thin">
        <color auto="1"/>
      </bottom>
      <diagonal/>
    </border>
    <border>
      <left/>
      <right/>
      <top style="thin">
        <color rgb="FF000000"/>
      </top>
      <bottom/>
      <diagonal/>
    </border>
    <border>
      <left style="medium">
        <color indexed="64"/>
      </left>
      <right/>
      <top/>
      <bottom/>
      <diagonal/>
    </border>
    <border>
      <left/>
      <right/>
      <top style="medium">
        <color indexed="64"/>
      </top>
      <bottom style="medium">
        <color indexed="64"/>
      </bottom>
      <diagonal/>
    </border>
    <border>
      <left/>
      <right style="medium">
        <color auto="1"/>
      </right>
      <top/>
      <bottom/>
      <diagonal/>
    </border>
    <border>
      <left style="medium">
        <color rgb="FF000000"/>
      </left>
      <right style="medium">
        <color rgb="FF000000"/>
      </right>
      <top style="thin">
        <color rgb="FF000000"/>
      </top>
      <bottom style="thin">
        <color rgb="FF000000"/>
      </bottom>
      <diagonal/>
    </border>
    <border>
      <left/>
      <right/>
      <top/>
      <bottom style="medium">
        <color auto="1"/>
      </bottom>
      <diagonal/>
    </border>
    <border>
      <left style="medium">
        <color auto="1"/>
      </left>
      <right/>
      <top/>
      <bottom style="thin">
        <color auto="1"/>
      </bottom>
      <diagonal/>
    </border>
    <border>
      <left/>
      <right/>
      <top/>
      <bottom style="thin">
        <color auto="1"/>
      </bottom>
      <diagonal/>
    </border>
    <border>
      <left/>
      <right/>
      <top style="thin">
        <color auto="1"/>
      </top>
      <bottom/>
      <diagonal/>
    </border>
    <border>
      <left/>
      <right/>
      <top style="thin">
        <color auto="1"/>
      </top>
      <bottom style="medium">
        <color auto="1"/>
      </bottom>
      <diagonal/>
    </border>
    <border>
      <left style="medium">
        <color indexed="64"/>
      </left>
      <right/>
      <top style="medium">
        <color indexed="64"/>
      </top>
      <bottom/>
      <diagonal/>
    </border>
    <border>
      <left/>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top style="medium">
        <color auto="1"/>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style="thin">
        <color indexed="64"/>
      </top>
      <bottom style="thin">
        <color indexed="64"/>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auto="1"/>
      </left>
      <right style="thin">
        <color auto="1"/>
      </right>
      <top/>
      <bottom/>
      <diagonal/>
    </border>
    <border>
      <left style="thin">
        <color indexed="64"/>
      </left>
      <right style="medium">
        <color indexed="64"/>
      </right>
      <top/>
      <bottom/>
      <diagonal/>
    </border>
    <border>
      <left style="thin">
        <color indexed="64"/>
      </left>
      <right style="medium">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medium">
        <color indexed="64"/>
      </left>
      <right/>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medium">
        <color indexed="64"/>
      </right>
      <top style="thin">
        <color indexed="64"/>
      </top>
      <bottom style="double">
        <color indexed="64"/>
      </bottom>
      <diagonal/>
    </border>
    <border>
      <left style="medium">
        <color auto="1"/>
      </left>
      <right/>
      <top/>
      <bottom style="medium">
        <color auto="1"/>
      </bottom>
      <diagonal/>
    </border>
    <border>
      <left style="thin">
        <color indexed="64"/>
      </left>
      <right style="thin">
        <color indexed="64"/>
      </right>
      <top/>
      <bottom style="medium">
        <color indexed="64"/>
      </bottom>
      <diagonal/>
    </border>
    <border>
      <left/>
      <right style="medium">
        <color auto="1"/>
      </right>
      <top/>
      <bottom style="medium">
        <color auto="1"/>
      </bottom>
      <diagonal/>
    </border>
    <border>
      <left/>
      <right style="medium">
        <color indexed="64"/>
      </right>
      <top style="medium">
        <color indexed="64"/>
      </top>
      <bottom/>
      <diagonal/>
    </border>
    <border>
      <left style="thin">
        <color indexed="64"/>
      </left>
      <right style="thin">
        <color indexed="64"/>
      </right>
      <top style="medium">
        <color indexed="64"/>
      </top>
      <bottom style="thin">
        <color indexed="64"/>
      </bottom>
      <diagonal/>
    </border>
    <border>
      <left style="medium">
        <color auto="1"/>
      </left>
      <right style="thin">
        <color auto="1"/>
      </right>
      <top/>
      <bottom style="medium">
        <color auto="1"/>
      </bottom>
      <diagonal/>
    </border>
    <border>
      <left style="thin">
        <color indexed="64"/>
      </left>
      <right style="medium">
        <color indexed="64"/>
      </right>
      <top/>
      <bottom style="medium">
        <color indexed="64"/>
      </bottom>
      <diagonal/>
    </border>
    <border>
      <left style="medium">
        <color indexed="64"/>
      </left>
      <right style="thin">
        <color indexed="64"/>
      </right>
      <top/>
      <bottom/>
      <diagonal/>
    </border>
    <border>
      <left style="thin">
        <color indexed="64"/>
      </left>
      <right/>
      <top/>
      <bottom/>
      <diagonal/>
    </border>
    <border>
      <left/>
      <right style="thin">
        <color auto="1"/>
      </right>
      <top/>
      <bottom/>
      <diagonal/>
    </border>
    <border>
      <left style="thin">
        <color indexed="64"/>
      </left>
      <right/>
      <top/>
      <bottom style="medium">
        <color auto="1"/>
      </bottom>
      <diagonal/>
    </border>
    <border>
      <left/>
      <right style="thin">
        <color indexed="64"/>
      </right>
      <top/>
      <bottom style="medium">
        <color auto="1"/>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style="thin">
        <color auto="1"/>
      </left>
      <right/>
      <top style="medium">
        <color indexed="64"/>
      </top>
      <bottom style="medium">
        <color indexed="64"/>
      </bottom>
      <diagonal/>
    </border>
    <border>
      <left style="thick">
        <color indexed="64"/>
      </left>
      <right style="thick">
        <color indexed="64"/>
      </right>
      <top style="thick">
        <color indexed="64"/>
      </top>
      <bottom style="thick">
        <color indexed="64"/>
      </bottom>
      <diagonal/>
    </border>
    <border>
      <left style="mediumDashed">
        <color indexed="64"/>
      </left>
      <right style="mediumDashed">
        <color indexed="64"/>
      </right>
      <top style="mediumDashed">
        <color indexed="64"/>
      </top>
      <bottom style="mediumDashed">
        <color indexed="64"/>
      </bottom>
      <diagonal/>
    </border>
    <border>
      <left/>
      <right style="mediumDashDotDot">
        <color indexed="64"/>
      </right>
      <top style="mediumDashDotDot">
        <color indexed="64"/>
      </top>
      <bottom/>
      <diagonal/>
    </border>
    <border>
      <left/>
      <right/>
      <top style="mediumDashDotDot">
        <color indexed="64"/>
      </top>
      <bottom/>
      <diagonal/>
    </border>
    <border>
      <left style="mediumDashDotDot">
        <color indexed="64"/>
      </left>
      <right/>
      <top style="mediumDashDotDot">
        <color indexed="64"/>
      </top>
      <bottom/>
      <diagonal/>
    </border>
    <border>
      <left style="mediumDashDotDot">
        <color indexed="64"/>
      </left>
      <right/>
      <top/>
      <bottom/>
      <diagonal/>
    </border>
    <border>
      <left/>
      <right style="mediumDashDotDot">
        <color indexed="64"/>
      </right>
      <top/>
      <bottom/>
      <diagonal/>
    </border>
    <border>
      <left/>
      <right style="mediumDashDotDot">
        <color indexed="64"/>
      </right>
      <top/>
      <bottom style="mediumDashDotDot">
        <color indexed="64"/>
      </bottom>
      <diagonal/>
    </border>
    <border>
      <left/>
      <right/>
      <top/>
      <bottom style="mediumDashDotDot">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thin">
        <color indexed="64"/>
      </left>
      <right/>
      <top style="thin">
        <color indexed="64"/>
      </top>
      <bottom style="medium">
        <color indexed="64"/>
      </bottom>
      <diagonal/>
    </border>
    <border>
      <left style="medium">
        <color indexed="64"/>
      </left>
      <right style="thin">
        <color indexed="64"/>
      </right>
      <top style="medium">
        <color auto="1"/>
      </top>
      <bottom style="hair">
        <color indexed="64"/>
      </bottom>
      <diagonal/>
    </border>
    <border>
      <left style="thin">
        <color indexed="64"/>
      </left>
      <right/>
      <top style="medium">
        <color auto="1"/>
      </top>
      <bottom style="hair">
        <color indexed="64"/>
      </bottom>
      <diagonal/>
    </border>
    <border>
      <left/>
      <right/>
      <top style="medium">
        <color auto="1"/>
      </top>
      <bottom style="hair">
        <color indexed="64"/>
      </bottom>
      <diagonal/>
    </border>
    <border>
      <left/>
      <right style="thin">
        <color indexed="64"/>
      </right>
      <top style="medium">
        <color auto="1"/>
      </top>
      <bottom style="hair">
        <color indexed="64"/>
      </bottom>
      <diagonal/>
    </border>
    <border>
      <left style="thin">
        <color auto="1"/>
      </left>
      <right style="thin">
        <color auto="1"/>
      </right>
      <top style="medium">
        <color auto="1"/>
      </top>
      <bottom style="hair">
        <color indexed="64"/>
      </bottom>
      <diagonal/>
    </border>
    <border>
      <left style="thin">
        <color indexed="64"/>
      </left>
      <right style="medium">
        <color indexed="64"/>
      </right>
      <top style="medium">
        <color auto="1"/>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auto="1"/>
      </right>
      <top style="hair">
        <color indexed="64"/>
      </top>
      <bottom style="hair">
        <color indexed="64"/>
      </bottom>
      <diagonal/>
    </border>
    <border>
      <left style="thin">
        <color auto="1"/>
      </left>
      <right style="thin">
        <color auto="1"/>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medium">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right style="thin">
        <color auto="1"/>
      </right>
      <top style="thin">
        <color indexed="64"/>
      </top>
      <bottom style="hair">
        <color indexed="64"/>
      </bottom>
      <diagonal/>
    </border>
    <border>
      <left style="thin">
        <color auto="1"/>
      </left>
      <right style="thin">
        <color auto="1"/>
      </right>
      <top style="thin">
        <color indexed="64"/>
      </top>
      <bottom style="hair">
        <color indexed="64"/>
      </bottom>
      <diagonal/>
    </border>
    <border>
      <left style="medium">
        <color indexed="64"/>
      </left>
      <right style="thin">
        <color auto="1"/>
      </right>
      <top style="hair">
        <color indexed="64"/>
      </top>
      <bottom style="medium">
        <color indexed="64"/>
      </bottom>
      <diagonal/>
    </border>
    <border>
      <left style="thin">
        <color indexed="64"/>
      </left>
      <right/>
      <top style="hair">
        <color indexed="64"/>
      </top>
      <bottom style="medium">
        <color indexed="64"/>
      </bottom>
      <diagonal/>
    </border>
    <border>
      <left/>
      <right style="thin">
        <color indexed="64"/>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medium">
        <color auto="1"/>
      </right>
      <top style="thin">
        <color auto="1"/>
      </top>
      <bottom style="hair">
        <color indexed="64"/>
      </bottom>
      <diagonal/>
    </border>
    <border>
      <left/>
      <right style="medium">
        <color auto="1"/>
      </right>
      <top style="hair">
        <color indexed="64"/>
      </top>
      <bottom style="hair">
        <color indexed="64"/>
      </bottom>
      <diagonal/>
    </border>
    <border>
      <left/>
      <right style="medium">
        <color auto="1"/>
      </right>
      <top style="hair">
        <color indexed="64"/>
      </top>
      <bottom style="medium">
        <color auto="1"/>
      </bottom>
      <diagonal/>
    </border>
    <border>
      <left style="medium">
        <color indexed="64"/>
      </left>
      <right style="thin">
        <color indexed="64"/>
      </right>
      <top/>
      <bottom style="hair">
        <color indexed="64"/>
      </bottom>
      <diagonal/>
    </border>
    <border>
      <left style="thin">
        <color auto="1"/>
      </left>
      <right style="thin">
        <color auto="1"/>
      </right>
      <top/>
      <bottom style="hair">
        <color indexed="64"/>
      </bottom>
      <diagonal/>
    </border>
    <border>
      <left style="thin">
        <color indexed="64"/>
      </left>
      <right style="medium">
        <color indexed="64"/>
      </right>
      <top/>
      <bottom style="hair">
        <color indexed="64"/>
      </bottom>
      <diagonal/>
    </border>
    <border>
      <left/>
      <right style="thin">
        <color indexed="64"/>
      </right>
      <top style="medium">
        <color indexed="64"/>
      </top>
      <bottom style="thin">
        <color indexed="64"/>
      </bottom>
      <diagonal/>
    </border>
    <border>
      <left/>
      <right style="thin">
        <color indexed="64"/>
      </right>
      <top/>
      <bottom style="hair">
        <color indexed="64"/>
      </bottom>
      <diagonal/>
    </border>
    <border>
      <left style="thin">
        <color indexed="64"/>
      </left>
      <right/>
      <top/>
      <bottom style="hair">
        <color indexed="64"/>
      </bottom>
      <diagonal/>
    </border>
    <border>
      <left/>
      <right style="medium">
        <color indexed="64"/>
      </right>
      <top style="hair">
        <color indexed="64"/>
      </top>
      <bottom style="thin">
        <color indexed="64"/>
      </bottom>
      <diagonal/>
    </border>
    <border>
      <left/>
      <right style="medium">
        <color indexed="64"/>
      </right>
      <top/>
      <bottom style="hair">
        <color indexed="64"/>
      </bottom>
      <diagonal/>
    </border>
    <border>
      <left/>
      <right/>
      <top/>
      <bottom style="hair">
        <color indexed="64"/>
      </bottom>
      <diagonal/>
    </border>
    <border>
      <left/>
      <right style="thin">
        <color indexed="64"/>
      </right>
      <top style="thin">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top style="hair">
        <color indexed="64"/>
      </top>
      <bottom style="hair">
        <color indexed="64"/>
      </bottom>
      <diagonal/>
    </border>
    <border>
      <left style="thin">
        <color indexed="64"/>
      </left>
      <right style="medium">
        <color auto="1"/>
      </right>
      <top style="medium">
        <color indexed="64"/>
      </top>
      <bottom style="medium">
        <color auto="1"/>
      </bottom>
      <diagonal/>
    </border>
    <border>
      <left style="medium">
        <color indexed="64"/>
      </left>
      <right/>
      <top/>
      <bottom style="hair">
        <color indexed="64"/>
      </bottom>
      <diagonal/>
    </border>
    <border>
      <left/>
      <right style="medium">
        <color indexed="64"/>
      </right>
      <top style="medium">
        <color indexed="64"/>
      </top>
      <bottom style="hair">
        <color indexed="64"/>
      </bottom>
      <diagonal/>
    </border>
    <border>
      <left/>
      <right style="thin">
        <color indexed="64"/>
      </right>
      <top style="medium">
        <color indexed="64"/>
      </top>
      <bottom style="medium">
        <color indexed="64"/>
      </bottom>
      <diagonal/>
    </border>
    <border>
      <left style="thin">
        <color indexed="64"/>
      </left>
      <right/>
      <top style="hair">
        <color indexed="64"/>
      </top>
      <bottom/>
      <diagonal/>
    </border>
    <border>
      <left/>
      <right/>
      <top style="hair">
        <color indexed="64"/>
      </top>
      <bottom/>
      <diagonal/>
    </border>
    <border>
      <left/>
      <right style="thin">
        <color auto="1"/>
      </right>
      <top style="hair">
        <color indexed="64"/>
      </top>
      <bottom/>
      <diagonal/>
    </border>
    <border>
      <left style="medium">
        <color indexed="64"/>
      </left>
      <right/>
      <top style="medium">
        <color indexed="64"/>
      </top>
      <bottom style="thin">
        <color indexed="64"/>
      </bottom>
      <diagonal/>
    </border>
    <border>
      <left/>
      <right style="medium">
        <color auto="1"/>
      </right>
      <top style="medium">
        <color auto="1"/>
      </top>
      <bottom style="thin">
        <color auto="1"/>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auto="1"/>
      </left>
      <right/>
      <top style="thin">
        <color indexed="64"/>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medium">
        <color indexed="64"/>
      </left>
      <right style="thin">
        <color auto="1"/>
      </right>
      <top style="hair">
        <color indexed="64"/>
      </top>
      <bottom/>
      <diagonal/>
    </border>
    <border>
      <left/>
      <right/>
      <top style="hair">
        <color auto="1"/>
      </top>
      <bottom style="medium">
        <color auto="1"/>
      </bottom>
      <diagonal/>
    </border>
    <border>
      <left style="medium">
        <color auto="1"/>
      </left>
      <right style="thin">
        <color auto="1"/>
      </right>
      <top/>
      <bottom style="thin">
        <color auto="1"/>
      </bottom>
      <diagonal/>
    </border>
    <border>
      <left style="thin">
        <color indexed="64"/>
      </left>
      <right style="thin">
        <color indexed="64"/>
      </right>
      <top style="hair">
        <color indexed="64"/>
      </top>
      <bottom/>
      <diagonal/>
    </border>
    <border>
      <left/>
      <right style="medium">
        <color auto="1"/>
      </right>
      <top style="hair">
        <color indexed="64"/>
      </top>
      <bottom/>
      <diagonal/>
    </border>
    <border>
      <left style="thin">
        <color auto="1"/>
      </left>
      <right style="medium">
        <color auto="1"/>
      </right>
      <top style="hair">
        <color auto="1"/>
      </top>
      <bottom/>
      <diagonal/>
    </border>
  </borders>
  <cellStyleXfs count="34">
    <xf numFmtId="0" fontId="0" fillId="0" borderId="0"/>
    <xf numFmtId="0" fontId="16" fillId="0" borderId="1"/>
    <xf numFmtId="41" fontId="16" fillId="0" borderId="1" applyFont="0" applyFill="0" applyBorder="0" applyAlignment="0" applyProtection="0"/>
    <xf numFmtId="0" fontId="7" fillId="0" borderId="1" applyNumberFormat="0" applyFill="0" applyBorder="0" applyProtection="0">
      <alignment horizontal="left" vertical="top" wrapText="1"/>
    </xf>
    <xf numFmtId="0" fontId="18" fillId="0" borderId="1"/>
    <xf numFmtId="9" fontId="7" fillId="0" borderId="1" applyFont="0" applyFill="0" applyBorder="0" applyAlignment="0" applyProtection="0"/>
    <xf numFmtId="0" fontId="18" fillId="0" borderId="1"/>
    <xf numFmtId="165" fontId="17" fillId="0" borderId="0" applyFont="0" applyFill="0" applyBorder="0" applyAlignment="0" applyProtection="0"/>
    <xf numFmtId="0" fontId="3" fillId="0" borderId="1"/>
    <xf numFmtId="165" fontId="3" fillId="0" borderId="1" applyFont="0" applyFill="0" applyBorder="0" applyAlignment="0" applyProtection="0"/>
    <xf numFmtId="0" fontId="31" fillId="0" borderId="1"/>
    <xf numFmtId="0" fontId="31" fillId="0" borderId="1" applyNumberFormat="0" applyFont="0" applyFill="0" applyBorder="0" applyAlignment="0" applyProtection="0">
      <alignment vertical="top"/>
    </xf>
    <xf numFmtId="42" fontId="31" fillId="0" borderId="1" applyFont="0" applyFill="0" applyBorder="0" applyAlignment="0" applyProtection="0"/>
    <xf numFmtId="41" fontId="31" fillId="0" borderId="1" applyFont="0" applyFill="0" applyBorder="0" applyAlignment="0" applyProtection="0"/>
    <xf numFmtId="0" fontId="3" fillId="0" borderId="1"/>
    <xf numFmtId="169" fontId="31" fillId="0" borderId="1" applyFont="0" applyFill="0" applyBorder="0" applyAlignment="0" applyProtection="0"/>
    <xf numFmtId="0" fontId="31" fillId="0" borderId="1" applyFont="0" applyFill="0" applyBorder="0" applyAlignment="0" applyProtection="0"/>
    <xf numFmtId="164" fontId="3" fillId="0" borderId="1" applyFont="0" applyFill="0" applyBorder="0" applyAlignment="0" applyProtection="0"/>
    <xf numFmtId="0" fontId="31" fillId="0" borderId="1">
      <alignment vertical="top"/>
    </xf>
    <xf numFmtId="4" fontId="31" fillId="0" borderId="1" applyFont="0" applyFill="0" applyBorder="0" applyAlignment="0" applyProtection="0"/>
    <xf numFmtId="0" fontId="31" fillId="0" borderId="1">
      <alignment vertical="top"/>
    </xf>
    <xf numFmtId="0" fontId="31" fillId="0" borderId="1"/>
    <xf numFmtId="41" fontId="2" fillId="0" borderId="1" applyFont="0" applyFill="0" applyBorder="0" applyAlignment="0" applyProtection="0"/>
    <xf numFmtId="169" fontId="2" fillId="0" borderId="1" applyFont="0" applyFill="0" applyBorder="0" applyAlignment="0" applyProtection="0"/>
    <xf numFmtId="165" fontId="17" fillId="0" borderId="1" applyFont="0" applyFill="0" applyBorder="0" applyAlignment="0" applyProtection="0"/>
    <xf numFmtId="0" fontId="17" fillId="0" borderId="1"/>
    <xf numFmtId="0" fontId="17" fillId="0" borderId="1"/>
    <xf numFmtId="0" fontId="3" fillId="0" borderId="1"/>
    <xf numFmtId="41" fontId="3" fillId="0" borderId="1" applyFont="0" applyFill="0" applyBorder="0" applyAlignment="0" applyProtection="0"/>
    <xf numFmtId="0" fontId="1" fillId="0" borderId="1"/>
    <xf numFmtId="0" fontId="1" fillId="0" borderId="1"/>
    <xf numFmtId="165" fontId="17" fillId="0" borderId="1" applyFont="0" applyFill="0" applyBorder="0" applyAlignment="0" applyProtection="0"/>
    <xf numFmtId="41" fontId="1" fillId="0" borderId="1" applyFont="0" applyFill="0" applyBorder="0" applyAlignment="0" applyProtection="0"/>
    <xf numFmtId="169" fontId="1" fillId="0" borderId="1" applyFont="0" applyFill="0" applyBorder="0" applyAlignment="0" applyProtection="0"/>
  </cellStyleXfs>
  <cellXfs count="1159">
    <xf numFmtId="0" fontId="0" fillId="0" borderId="0" xfId="0"/>
    <xf numFmtId="0" fontId="7" fillId="0" borderId="0" xfId="0" applyFont="1" applyAlignment="1">
      <alignment horizontal="left" vertical="top"/>
    </xf>
    <xf numFmtId="0" fontId="8" fillId="0" borderId="0" xfId="0" applyFont="1" applyAlignment="1">
      <alignment horizontal="center" vertical="center" wrapText="1"/>
    </xf>
    <xf numFmtId="0" fontId="9" fillId="0" borderId="2" xfId="0" applyFont="1" applyBorder="1" applyAlignment="1">
      <alignment horizontal="center" vertical="center" wrapText="1"/>
    </xf>
    <xf numFmtId="2" fontId="9" fillId="0" borderId="2" xfId="0" applyNumberFormat="1" applyFont="1" applyBorder="1" applyAlignment="1">
      <alignment horizontal="center" vertical="center"/>
    </xf>
    <xf numFmtId="43" fontId="10" fillId="0" borderId="3" xfId="0" applyNumberFormat="1" applyFont="1" applyBorder="1" applyAlignment="1">
      <alignment horizontal="center" vertical="center" wrapText="1"/>
    </xf>
    <xf numFmtId="0" fontId="11" fillId="0" borderId="4" xfId="0" applyFont="1" applyBorder="1" applyAlignment="1">
      <alignment horizontal="center" vertical="center"/>
    </xf>
    <xf numFmtId="43" fontId="12" fillId="0" borderId="5" xfId="0" applyNumberFormat="1" applyFont="1" applyBorder="1" applyAlignment="1">
      <alignment horizontal="right" vertical="center" wrapText="1"/>
    </xf>
    <xf numFmtId="43" fontId="11" fillId="0" borderId="4" xfId="0" applyNumberFormat="1" applyFont="1" applyBorder="1" applyAlignment="1">
      <alignment horizontal="right" vertical="center"/>
    </xf>
    <xf numFmtId="0" fontId="12" fillId="0" borderId="4" xfId="0" applyFont="1" applyBorder="1" applyAlignment="1">
      <alignment horizontal="center" vertical="center"/>
    </xf>
    <xf numFmtId="43" fontId="10" fillId="0" borderId="2" xfId="0" applyNumberFormat="1" applyFont="1" applyBorder="1" applyAlignment="1">
      <alignment horizontal="center" vertical="center"/>
    </xf>
    <xf numFmtId="0" fontId="0" fillId="0" borderId="0" xfId="0" applyAlignment="1">
      <alignment horizontal="center" vertical="center"/>
    </xf>
    <xf numFmtId="0" fontId="4" fillId="0" borderId="1" xfId="0" applyFont="1" applyBorder="1" applyAlignment="1">
      <alignment horizontal="center" vertical="center" wrapText="1"/>
    </xf>
    <xf numFmtId="0" fontId="4" fillId="0" borderId="1" xfId="0" applyFont="1" applyBorder="1" applyAlignment="1">
      <alignment horizontal="left" vertical="center"/>
    </xf>
    <xf numFmtId="0" fontId="0" fillId="0" borderId="0" xfId="0" applyAlignment="1">
      <alignment horizontal="left" vertical="center"/>
    </xf>
    <xf numFmtId="0" fontId="12" fillId="0" borderId="5" xfId="0" applyFont="1" applyBorder="1" applyAlignment="1">
      <alignment horizontal="left" vertical="center"/>
    </xf>
    <xf numFmtId="0" fontId="5" fillId="0" borderId="8" xfId="0" applyFont="1" applyBorder="1" applyAlignment="1">
      <alignment horizontal="center" vertical="center"/>
    </xf>
    <xf numFmtId="0" fontId="5" fillId="0" borderId="2" xfId="0" applyFont="1" applyBorder="1" applyAlignment="1">
      <alignment horizontal="center" vertical="center"/>
    </xf>
    <xf numFmtId="0" fontId="5" fillId="0" borderId="9" xfId="0" applyFont="1" applyBorder="1" applyAlignment="1">
      <alignment horizontal="center" vertical="center"/>
    </xf>
    <xf numFmtId="0" fontId="5" fillId="0" borderId="11" xfId="0" applyFont="1" applyBorder="1" applyAlignment="1">
      <alignment horizontal="center" vertical="center"/>
    </xf>
    <xf numFmtId="0" fontId="11" fillId="0" borderId="5" xfId="0" applyFont="1" applyBorder="1" applyAlignment="1">
      <alignment horizontal="left" vertical="center"/>
    </xf>
    <xf numFmtId="0" fontId="5" fillId="0" borderId="13" xfId="0" applyFont="1" applyBorder="1" applyAlignment="1">
      <alignment horizontal="left" vertical="center"/>
    </xf>
    <xf numFmtId="0" fontId="5" fillId="0" borderId="14" xfId="0" applyFont="1" applyBorder="1" applyAlignment="1">
      <alignment horizontal="left" vertical="center"/>
    </xf>
    <xf numFmtId="0" fontId="0" fillId="0" borderId="14" xfId="0" applyBorder="1" applyAlignment="1">
      <alignment horizontal="left" vertical="center"/>
    </xf>
    <xf numFmtId="0" fontId="0" fillId="0" borderId="15" xfId="0" applyBorder="1" applyAlignment="1">
      <alignment horizontal="left" vertical="center"/>
    </xf>
    <xf numFmtId="0" fontId="11" fillId="0" borderId="16" xfId="0" applyFont="1" applyBorder="1" applyAlignment="1">
      <alignment horizontal="center" vertical="center"/>
    </xf>
    <xf numFmtId="0" fontId="4" fillId="0" borderId="17" xfId="0" applyFont="1" applyBorder="1" applyAlignment="1">
      <alignment horizontal="center" vertical="center"/>
    </xf>
    <xf numFmtId="0" fontId="0" fillId="0" borderId="17" xfId="0" applyBorder="1" applyAlignment="1">
      <alignment horizontal="center" vertical="center"/>
    </xf>
    <xf numFmtId="0" fontId="0" fillId="0" borderId="18" xfId="0" applyBorder="1" applyAlignment="1">
      <alignment horizontal="center" vertical="center"/>
    </xf>
    <xf numFmtId="2" fontId="11" fillId="0" borderId="6" xfId="0" applyNumberFormat="1" applyFont="1" applyBorder="1" applyAlignment="1">
      <alignment horizontal="center" vertical="center"/>
    </xf>
    <xf numFmtId="0" fontId="5" fillId="0" borderId="17" xfId="0" applyFont="1" applyBorder="1" applyAlignment="1">
      <alignment horizontal="center" vertical="center"/>
    </xf>
    <xf numFmtId="43" fontId="11" fillId="0" borderId="16" xfId="0" applyNumberFormat="1" applyFont="1" applyBorder="1" applyAlignment="1">
      <alignment horizontal="right" vertical="center"/>
    </xf>
    <xf numFmtId="0" fontId="4" fillId="0" borderId="7" xfId="0" applyFont="1" applyBorder="1" applyAlignment="1">
      <alignment horizontal="center" vertical="center"/>
    </xf>
    <xf numFmtId="0" fontId="0" fillId="0" borderId="7" xfId="0" applyBorder="1" applyAlignment="1">
      <alignment horizontal="center" vertical="center"/>
    </xf>
    <xf numFmtId="0" fontId="0" fillId="0" borderId="20" xfId="0" applyBorder="1" applyAlignment="1">
      <alignment horizontal="center" vertical="center"/>
    </xf>
    <xf numFmtId="0" fontId="10" fillId="0" borderId="2" xfId="0" applyFont="1" applyBorder="1" applyAlignment="1">
      <alignment horizontal="center" vertical="center"/>
    </xf>
    <xf numFmtId="0" fontId="4" fillId="0" borderId="1" xfId="0" applyFont="1" applyBorder="1" applyAlignment="1">
      <alignment vertical="center"/>
    </xf>
    <xf numFmtId="0" fontId="5" fillId="0" borderId="3" xfId="0" applyFont="1" applyBorder="1" applyAlignment="1">
      <alignment vertical="center"/>
    </xf>
    <xf numFmtId="0" fontId="5" fillId="0" borderId="22" xfId="0" applyFont="1" applyBorder="1" applyAlignment="1">
      <alignment horizontal="center" vertical="center"/>
    </xf>
    <xf numFmtId="43" fontId="12" fillId="0" borderId="5" xfId="0" applyNumberFormat="1" applyFont="1" applyBorder="1" applyAlignment="1">
      <alignment horizontal="left" vertical="center" wrapText="1"/>
    </xf>
    <xf numFmtId="0" fontId="14" fillId="0" borderId="0" xfId="0" applyFont="1" applyAlignment="1">
      <alignment horizontal="center" vertical="center"/>
    </xf>
    <xf numFmtId="0" fontId="14" fillId="0" borderId="0" xfId="0" applyFont="1"/>
    <xf numFmtId="0" fontId="9" fillId="0" borderId="2" xfId="0" applyFont="1" applyBorder="1" applyAlignment="1">
      <alignment horizontal="center" vertical="center"/>
    </xf>
    <xf numFmtId="0" fontId="4" fillId="0" borderId="0" xfId="0" applyFont="1" applyAlignment="1">
      <alignment vertical="center"/>
    </xf>
    <xf numFmtId="0" fontId="15" fillId="0" borderId="0" xfId="0" applyFont="1" applyAlignment="1">
      <alignment horizontal="left" vertical="center"/>
    </xf>
    <xf numFmtId="0" fontId="4" fillId="0" borderId="0" xfId="0" applyFont="1" applyAlignment="1">
      <alignment horizontal="left" vertical="center"/>
    </xf>
    <xf numFmtId="0" fontId="4" fillId="0" borderId="0" xfId="0" applyFont="1" applyAlignment="1">
      <alignment horizontal="center" vertical="center"/>
    </xf>
    <xf numFmtId="0" fontId="4" fillId="0" borderId="11" xfId="0" applyFont="1" applyBorder="1" applyAlignment="1">
      <alignment horizontal="center" vertical="center"/>
    </xf>
    <xf numFmtId="0" fontId="4" fillId="0" borderId="12" xfId="0" applyFont="1" applyBorder="1" applyAlignment="1">
      <alignment horizontal="center" vertical="center"/>
    </xf>
    <xf numFmtId="43" fontId="0" fillId="0" borderId="0" xfId="0" applyNumberFormat="1" applyAlignment="1">
      <alignment horizontal="right" vertical="center"/>
    </xf>
    <xf numFmtId="43" fontId="14" fillId="0" borderId="0" xfId="0" applyNumberFormat="1" applyFont="1" applyAlignment="1">
      <alignment horizontal="right" vertical="center"/>
    </xf>
    <xf numFmtId="43" fontId="0" fillId="0" borderId="17" xfId="0" applyNumberFormat="1" applyBorder="1" applyAlignment="1">
      <alignment horizontal="right" vertical="center"/>
    </xf>
    <xf numFmtId="43" fontId="5" fillId="0" borderId="10" xfId="0" applyNumberFormat="1" applyFont="1" applyBorder="1" applyAlignment="1">
      <alignment vertical="center"/>
    </xf>
    <xf numFmtId="43" fontId="4" fillId="0" borderId="1" xfId="0" applyNumberFormat="1" applyFont="1" applyBorder="1" applyAlignment="1">
      <alignment vertical="center" wrapText="1"/>
    </xf>
    <xf numFmtId="43" fontId="4" fillId="0" borderId="1" xfId="0" applyNumberFormat="1" applyFont="1" applyBorder="1" applyAlignment="1">
      <alignment horizontal="right" vertical="center" wrapText="1"/>
    </xf>
    <xf numFmtId="43" fontId="4" fillId="0" borderId="17" xfId="0" applyNumberFormat="1" applyFont="1" applyBorder="1" applyAlignment="1">
      <alignment horizontal="right" vertical="center"/>
    </xf>
    <xf numFmtId="43" fontId="5" fillId="0" borderId="0" xfId="0" applyNumberFormat="1" applyFont="1" applyAlignment="1">
      <alignment horizontal="right" vertical="center"/>
    </xf>
    <xf numFmtId="43" fontId="13" fillId="0" borderId="0" xfId="0" applyNumberFormat="1" applyFont="1" applyAlignment="1">
      <alignment horizontal="right" vertical="center"/>
    </xf>
    <xf numFmtId="43" fontId="5" fillId="0" borderId="17" xfId="0" applyNumberFormat="1" applyFont="1" applyBorder="1" applyAlignment="1">
      <alignment horizontal="right" vertical="center"/>
    </xf>
    <xf numFmtId="43" fontId="5" fillId="0" borderId="17" xfId="0" applyNumberFormat="1" applyFont="1" applyBorder="1" applyAlignment="1">
      <alignment vertical="center"/>
    </xf>
    <xf numFmtId="43" fontId="5" fillId="0" borderId="1" xfId="0" applyNumberFormat="1" applyFont="1" applyBorder="1" applyAlignment="1">
      <alignment vertical="center" wrapText="1"/>
    </xf>
    <xf numFmtId="43" fontId="5" fillId="0" borderId="1" xfId="0" applyNumberFormat="1" applyFont="1" applyBorder="1" applyAlignment="1">
      <alignment horizontal="right" vertical="center" wrapText="1"/>
    </xf>
    <xf numFmtId="43" fontId="0" fillId="0" borderId="18" xfId="0" applyNumberFormat="1" applyBorder="1" applyAlignment="1">
      <alignment horizontal="right" vertical="center"/>
    </xf>
    <xf numFmtId="43" fontId="0" fillId="0" borderId="2" xfId="0" applyNumberFormat="1" applyBorder="1" applyAlignment="1">
      <alignment horizontal="right" vertical="center"/>
    </xf>
    <xf numFmtId="9" fontId="5" fillId="0" borderId="10" xfId="0" applyNumberFormat="1" applyFont="1" applyBorder="1" applyAlignment="1">
      <alignment horizontal="center" vertical="center"/>
    </xf>
    <xf numFmtId="9" fontId="5" fillId="0" borderId="2" xfId="0" applyNumberFormat="1" applyFont="1" applyBorder="1" applyAlignment="1">
      <alignment horizontal="center" vertical="center"/>
    </xf>
    <xf numFmtId="43" fontId="5" fillId="0" borderId="24" xfId="0" applyNumberFormat="1" applyFont="1" applyBorder="1" applyAlignment="1">
      <alignment horizontal="right" vertical="center"/>
    </xf>
    <xf numFmtId="0" fontId="5" fillId="0" borderId="24" xfId="0" applyFont="1" applyBorder="1" applyAlignment="1">
      <alignment horizontal="left" vertical="center"/>
    </xf>
    <xf numFmtId="0" fontId="5" fillId="0" borderId="3" xfId="0" applyFont="1" applyBorder="1" applyAlignment="1">
      <alignment horizontal="left" vertical="center"/>
    </xf>
    <xf numFmtId="0" fontId="5" fillId="0" borderId="22" xfId="0" applyFont="1" applyBorder="1" applyAlignment="1">
      <alignment horizontal="center" vertical="center" wrapText="1"/>
    </xf>
    <xf numFmtId="166" fontId="12" fillId="0" borderId="6" xfId="0" applyNumberFormat="1" applyFont="1" applyBorder="1" applyAlignment="1">
      <alignment horizontal="center" vertical="center"/>
    </xf>
    <xf numFmtId="0" fontId="4" fillId="0" borderId="0" xfId="0" applyFont="1" applyAlignment="1">
      <alignment vertical="center" wrapText="1"/>
    </xf>
    <xf numFmtId="0" fontId="19" fillId="0" borderId="0" xfId="0" applyFont="1" applyAlignment="1">
      <alignment vertical="top"/>
    </xf>
    <xf numFmtId="0" fontId="6" fillId="0" borderId="0" xfId="0" applyFont="1" applyAlignment="1">
      <alignment vertical="center"/>
    </xf>
    <xf numFmtId="0" fontId="10" fillId="2" borderId="5" xfId="0" applyFont="1" applyFill="1" applyBorder="1" applyAlignment="1">
      <alignment horizontal="left" vertical="center"/>
    </xf>
    <xf numFmtId="0" fontId="5" fillId="2" borderId="17" xfId="0" applyFont="1" applyFill="1" applyBorder="1" applyAlignment="1">
      <alignment horizontal="center" vertical="center" wrapText="1"/>
    </xf>
    <xf numFmtId="0" fontId="5" fillId="3" borderId="17" xfId="0" applyFont="1" applyFill="1" applyBorder="1" applyAlignment="1">
      <alignment horizontal="center" vertical="center" wrapText="1"/>
    </xf>
    <xf numFmtId="0" fontId="12" fillId="3" borderId="5" xfId="0" applyFont="1" applyFill="1" applyBorder="1" applyAlignment="1">
      <alignment horizontal="left" vertical="center"/>
    </xf>
    <xf numFmtId="0" fontId="21" fillId="0" borderId="1" xfId="8" applyFont="1" applyAlignment="1">
      <alignment horizontal="center" vertical="center"/>
    </xf>
    <xf numFmtId="0" fontId="21" fillId="0" borderId="1" xfId="8" applyFont="1" applyAlignment="1">
      <alignment vertical="center"/>
    </xf>
    <xf numFmtId="0" fontId="21" fillId="0" borderId="30" xfId="8" applyFont="1" applyBorder="1" applyAlignment="1">
      <alignment vertical="center"/>
    </xf>
    <xf numFmtId="0" fontId="21" fillId="0" borderId="31" xfId="8" applyFont="1" applyBorder="1" applyAlignment="1">
      <alignment vertical="center"/>
    </xf>
    <xf numFmtId="0" fontId="21" fillId="0" borderId="61" xfId="8" applyFont="1" applyBorder="1" applyAlignment="1">
      <alignment vertical="center"/>
    </xf>
    <xf numFmtId="0" fontId="21" fillId="0" borderId="58" xfId="8" applyFont="1" applyBorder="1" applyAlignment="1">
      <alignment vertical="center"/>
    </xf>
    <xf numFmtId="0" fontId="21" fillId="0" borderId="25" xfId="8" applyFont="1" applyBorder="1" applyAlignment="1">
      <alignment vertical="center"/>
    </xf>
    <xf numFmtId="0" fontId="21" fillId="0" borderId="60" xfId="8" applyFont="1" applyBorder="1" applyAlignment="1">
      <alignment vertical="center"/>
    </xf>
    <xf numFmtId="0" fontId="21" fillId="0" borderId="21" xfId="8" applyFont="1" applyBorder="1" applyAlignment="1">
      <alignment vertical="center"/>
    </xf>
    <xf numFmtId="0" fontId="21" fillId="0" borderId="23" xfId="8" applyFont="1" applyBorder="1" applyAlignment="1">
      <alignment vertical="center"/>
    </xf>
    <xf numFmtId="0" fontId="22" fillId="0" borderId="21" xfId="8" applyFont="1" applyBorder="1" applyAlignment="1">
      <alignment vertical="center"/>
    </xf>
    <xf numFmtId="0" fontId="22" fillId="0" borderId="1" xfId="8" applyFont="1" applyAlignment="1">
      <alignment vertical="center"/>
    </xf>
    <xf numFmtId="0" fontId="22" fillId="0" borderId="23" xfId="8" applyFont="1" applyBorder="1" applyAlignment="1">
      <alignment vertical="center"/>
    </xf>
    <xf numFmtId="0" fontId="22" fillId="0" borderId="23" xfId="8" applyFont="1" applyBorder="1" applyAlignment="1">
      <alignment vertical="center" wrapText="1"/>
    </xf>
    <xf numFmtId="0" fontId="22" fillId="0" borderId="21" xfId="8" applyFont="1" applyBorder="1"/>
    <xf numFmtId="0" fontId="22" fillId="0" borderId="1" xfId="8" applyFont="1"/>
    <xf numFmtId="0" fontId="22" fillId="0" borderId="23" xfId="8" applyFont="1" applyBorder="1"/>
    <xf numFmtId="0" fontId="21" fillId="0" borderId="30" xfId="8" applyFont="1" applyBorder="1" applyAlignment="1">
      <alignment horizontal="center" vertical="center"/>
    </xf>
    <xf numFmtId="0" fontId="21" fillId="0" borderId="21" xfId="8" applyFont="1" applyBorder="1" applyAlignment="1">
      <alignment horizontal="center" vertical="center"/>
    </xf>
    <xf numFmtId="0" fontId="21" fillId="0" borderId="21" xfId="8" applyFont="1" applyBorder="1" applyAlignment="1">
      <alignment horizontal="left" vertical="center"/>
    </xf>
    <xf numFmtId="0" fontId="27" fillId="0" borderId="32" xfId="8" applyFont="1" applyBorder="1" applyAlignment="1">
      <alignment horizontal="center" vertical="center"/>
    </xf>
    <xf numFmtId="0" fontId="27" fillId="0" borderId="36" xfId="8" applyFont="1" applyBorder="1" applyAlignment="1">
      <alignment horizontal="center" vertical="center" wrapText="1"/>
    </xf>
    <xf numFmtId="0" fontId="28" fillId="0" borderId="63" xfId="8" applyFont="1" applyBorder="1" applyAlignment="1">
      <alignment horizontal="center" vertical="center"/>
    </xf>
    <xf numFmtId="0" fontId="28" fillId="0" borderId="64" xfId="8" applyFont="1" applyBorder="1" applyAlignment="1">
      <alignment horizontal="center" vertical="center"/>
    </xf>
    <xf numFmtId="0" fontId="21" fillId="0" borderId="65" xfId="8" applyFont="1" applyBorder="1" applyAlignment="1">
      <alignment horizontal="center" vertical="center"/>
    </xf>
    <xf numFmtId="0" fontId="21" fillId="0" borderId="34" xfId="8" applyFont="1" applyBorder="1" applyAlignment="1">
      <alignment vertical="center"/>
    </xf>
    <xf numFmtId="0" fontId="21" fillId="0" borderId="48" xfId="8" applyFont="1" applyBorder="1" applyAlignment="1">
      <alignment vertical="center"/>
    </xf>
    <xf numFmtId="0" fontId="21" fillId="0" borderId="67" xfId="8" applyFont="1" applyBorder="1" applyAlignment="1">
      <alignment vertical="center"/>
    </xf>
    <xf numFmtId="165" fontId="21" fillId="0" borderId="48" xfId="9" applyFont="1" applyBorder="1" applyAlignment="1">
      <alignment vertical="center"/>
    </xf>
    <xf numFmtId="0" fontId="21" fillId="0" borderId="63" xfId="8" applyFont="1" applyBorder="1" applyAlignment="1">
      <alignment horizontal="center" vertical="center"/>
    </xf>
    <xf numFmtId="0" fontId="21" fillId="0" borderId="69" xfId="8" applyFont="1" applyBorder="1" applyAlignment="1">
      <alignment vertical="center"/>
    </xf>
    <xf numFmtId="165" fontId="27" fillId="0" borderId="64" xfId="9" applyFont="1" applyBorder="1" applyAlignment="1">
      <alignment vertical="center"/>
    </xf>
    <xf numFmtId="0" fontId="21" fillId="0" borderId="70" xfId="8" applyFont="1" applyBorder="1" applyAlignment="1">
      <alignment horizontal="center" vertical="center"/>
    </xf>
    <xf numFmtId="165" fontId="21" fillId="0" borderId="71" xfId="9" applyFont="1" applyBorder="1" applyAlignment="1">
      <alignment vertical="center"/>
    </xf>
    <xf numFmtId="0" fontId="27" fillId="0" borderId="65" xfId="8" applyFont="1" applyBorder="1" applyAlignment="1">
      <alignment horizontal="center" vertical="center"/>
    </xf>
    <xf numFmtId="0" fontId="27" fillId="0" borderId="1" xfId="8" applyFont="1" applyAlignment="1">
      <alignment vertical="center"/>
    </xf>
    <xf numFmtId="0" fontId="27" fillId="0" borderId="67" xfId="8" applyFont="1" applyBorder="1" applyAlignment="1">
      <alignment vertical="center"/>
    </xf>
    <xf numFmtId="165" fontId="27" fillId="0" borderId="48" xfId="9" applyFont="1" applyBorder="1" applyAlignment="1">
      <alignment vertical="center"/>
    </xf>
    <xf numFmtId="0" fontId="29" fillId="0" borderId="72" xfId="8" applyFont="1" applyBorder="1" applyAlignment="1">
      <alignment horizontal="left" vertical="center"/>
    </xf>
    <xf numFmtId="165" fontId="21" fillId="0" borderId="61" xfId="9" applyFont="1" applyBorder="1" applyAlignment="1">
      <alignment vertical="center"/>
    </xf>
    <xf numFmtId="165" fontId="21" fillId="0" borderId="23" xfId="9" applyFont="1" applyBorder="1" applyAlignment="1">
      <alignment vertical="center"/>
    </xf>
    <xf numFmtId="165" fontId="21" fillId="0" borderId="60" xfId="9" applyFont="1" applyBorder="1" applyAlignment="1">
      <alignment vertical="center"/>
    </xf>
    <xf numFmtId="0" fontId="32" fillId="0" borderId="1" xfId="10" applyFont="1" applyAlignment="1">
      <alignment vertical="center"/>
    </xf>
    <xf numFmtId="0" fontId="33" fillId="0" borderId="50" xfId="11" applyFont="1" applyBorder="1" applyAlignment="1">
      <alignment vertical="center"/>
    </xf>
    <xf numFmtId="168" fontId="34" fillId="0" borderId="28" xfId="12" applyNumberFormat="1" applyFont="1" applyBorder="1" applyAlignment="1">
      <alignment vertical="center"/>
    </xf>
    <xf numFmtId="168" fontId="34" fillId="0" borderId="28" xfId="12" applyNumberFormat="1" applyFont="1" applyBorder="1" applyAlignment="1">
      <alignment vertical="center" shrinkToFit="1"/>
    </xf>
    <xf numFmtId="0" fontId="33" fillId="0" borderId="28" xfId="11" applyFont="1" applyBorder="1" applyAlignment="1">
      <alignment vertical="center" shrinkToFit="1"/>
    </xf>
    <xf numFmtId="41" fontId="33" fillId="0" borderId="28" xfId="13" applyFont="1" applyBorder="1" applyAlignment="1">
      <alignment vertical="center" shrinkToFit="1"/>
    </xf>
    <xf numFmtId="0" fontId="33" fillId="0" borderId="28" xfId="11" applyFont="1" applyBorder="1" applyAlignment="1">
      <alignment vertical="center"/>
    </xf>
    <xf numFmtId="0" fontId="33" fillId="0" borderId="51" xfId="11" applyFont="1" applyBorder="1" applyAlignment="1">
      <alignment vertical="center"/>
    </xf>
    <xf numFmtId="0" fontId="33" fillId="0" borderId="1" xfId="11" applyFont="1" applyAlignment="1">
      <alignment vertical="center"/>
    </xf>
    <xf numFmtId="0" fontId="35" fillId="0" borderId="1" xfId="14" applyFont="1" applyAlignment="1">
      <alignment vertical="center"/>
    </xf>
    <xf numFmtId="0" fontId="33" fillId="0" borderId="66" xfId="11" applyFont="1" applyBorder="1" applyAlignment="1">
      <alignment vertical="center"/>
    </xf>
    <xf numFmtId="0" fontId="36" fillId="0" borderId="1" xfId="11" applyFont="1" applyAlignment="1">
      <alignment vertical="center"/>
    </xf>
    <xf numFmtId="0" fontId="36" fillId="0" borderId="1" xfId="11" applyFont="1" applyAlignment="1">
      <alignment horizontal="justify" vertical="center" shrinkToFit="1"/>
    </xf>
    <xf numFmtId="0" fontId="33" fillId="0" borderId="67" xfId="11" applyFont="1" applyBorder="1" applyAlignment="1">
      <alignment vertical="center"/>
    </xf>
    <xf numFmtId="0" fontId="33" fillId="0" borderId="38" xfId="11" applyFont="1" applyBorder="1" applyAlignment="1">
      <alignment vertical="center"/>
    </xf>
    <xf numFmtId="0" fontId="33" fillId="0" borderId="27" xfId="11" applyFont="1" applyBorder="1" applyAlignment="1">
      <alignment vertical="center"/>
    </xf>
    <xf numFmtId="0" fontId="33" fillId="0" borderId="39" xfId="11" applyFont="1" applyBorder="1" applyAlignment="1">
      <alignment vertical="center"/>
    </xf>
    <xf numFmtId="0" fontId="34" fillId="0" borderId="1" xfId="11" applyFont="1" applyAlignment="1">
      <alignment vertical="center" shrinkToFit="1"/>
    </xf>
    <xf numFmtId="0" fontId="33" fillId="0" borderId="1" xfId="11" applyFont="1" applyAlignment="1">
      <alignment vertical="center" shrinkToFit="1"/>
    </xf>
    <xf numFmtId="0" fontId="33" fillId="0" borderId="1" xfId="11" quotePrefix="1" applyFont="1" applyAlignment="1">
      <alignment vertical="center" shrinkToFit="1"/>
    </xf>
    <xf numFmtId="41" fontId="33" fillId="0" borderId="74" xfId="13" applyFont="1" applyBorder="1" applyAlignment="1">
      <alignment vertical="center" shrinkToFit="1"/>
    </xf>
    <xf numFmtId="0" fontId="33" fillId="0" borderId="44" xfId="11" applyFont="1" applyBorder="1" applyAlignment="1">
      <alignment vertical="center" shrinkToFit="1"/>
    </xf>
    <xf numFmtId="0" fontId="33" fillId="0" borderId="74" xfId="11" applyFont="1" applyBorder="1" applyAlignment="1">
      <alignment vertical="center" shrinkToFit="1"/>
    </xf>
    <xf numFmtId="41" fontId="34" fillId="0" borderId="1" xfId="11" applyNumberFormat="1" applyFont="1" applyAlignment="1">
      <alignment vertical="center" shrinkToFit="1"/>
    </xf>
    <xf numFmtId="41" fontId="33" fillId="0" borderId="1" xfId="13" applyFont="1" applyBorder="1" applyAlignment="1">
      <alignment vertical="center" shrinkToFit="1"/>
    </xf>
    <xf numFmtId="0" fontId="34" fillId="0" borderId="75" xfId="11" applyFont="1" applyBorder="1" applyAlignment="1">
      <alignment vertical="center"/>
    </xf>
    <xf numFmtId="170" fontId="33" fillId="0" borderId="1" xfId="15" applyNumberFormat="1" applyFont="1" applyBorder="1" applyAlignment="1">
      <alignment vertical="center" shrinkToFit="1"/>
    </xf>
    <xf numFmtId="0" fontId="34" fillId="0" borderId="1" xfId="11" applyFont="1" applyAlignment="1">
      <alignment vertical="center"/>
    </xf>
    <xf numFmtId="0" fontId="34" fillId="4" borderId="1" xfId="11" applyFont="1" applyFill="1" applyAlignment="1">
      <alignment vertical="center" shrinkToFit="1"/>
    </xf>
    <xf numFmtId="0" fontId="33" fillId="5" borderId="1" xfId="11" applyFont="1" applyFill="1" applyAlignment="1">
      <alignment vertical="center" shrinkToFit="1"/>
    </xf>
    <xf numFmtId="0" fontId="33" fillId="6" borderId="1" xfId="11" applyFont="1" applyFill="1" applyAlignment="1">
      <alignment vertical="center" shrinkToFit="1"/>
    </xf>
    <xf numFmtId="41" fontId="34" fillId="0" borderId="1" xfId="13" applyFont="1" applyBorder="1" applyAlignment="1">
      <alignment vertical="center" shrinkToFit="1"/>
    </xf>
    <xf numFmtId="0" fontId="33" fillId="0" borderId="76" xfId="11" applyFont="1" applyBorder="1" applyAlignment="1">
      <alignment horizontal="center" vertical="center" shrinkToFit="1"/>
    </xf>
    <xf numFmtId="0" fontId="33" fillId="0" borderId="77" xfId="11" applyFont="1" applyBorder="1" applyAlignment="1">
      <alignment horizontal="center" vertical="center" shrinkToFit="1"/>
    </xf>
    <xf numFmtId="0" fontId="33" fillId="0" borderId="78" xfId="11" applyFont="1" applyBorder="1" applyAlignment="1">
      <alignment horizontal="center" vertical="center" shrinkToFit="1"/>
    </xf>
    <xf numFmtId="41" fontId="33" fillId="0" borderId="50" xfId="13" applyFont="1" applyBorder="1" applyAlignment="1">
      <alignment vertical="center" shrinkToFit="1"/>
    </xf>
    <xf numFmtId="0" fontId="33" fillId="0" borderId="28" xfId="12" applyNumberFormat="1" applyFont="1" applyBorder="1" applyAlignment="1">
      <alignment vertical="center" shrinkToFit="1"/>
    </xf>
    <xf numFmtId="41" fontId="33" fillId="0" borderId="44" xfId="13" applyFont="1" applyBorder="1" applyAlignment="1">
      <alignment vertical="center" shrinkToFit="1"/>
    </xf>
    <xf numFmtId="41" fontId="33" fillId="0" borderId="1" xfId="11" applyNumberFormat="1" applyFont="1" applyAlignment="1">
      <alignment vertical="center" shrinkToFit="1"/>
    </xf>
    <xf numFmtId="0" fontId="33" fillId="0" borderId="1" xfId="11" applyFont="1" applyAlignment="1">
      <alignment horizontal="center" vertical="center" shrinkToFit="1"/>
    </xf>
    <xf numFmtId="0" fontId="33" fillId="0" borderId="79" xfId="11" applyFont="1" applyBorder="1" applyAlignment="1">
      <alignment horizontal="center" vertical="center" shrinkToFit="1"/>
    </xf>
    <xf numFmtId="0" fontId="33" fillId="0" borderId="80" xfId="11" applyFont="1" applyBorder="1" applyAlignment="1">
      <alignment horizontal="center" vertical="center" shrinkToFit="1"/>
    </xf>
    <xf numFmtId="0" fontId="33" fillId="0" borderId="1" xfId="12" applyNumberFormat="1" applyFont="1" applyBorder="1" applyAlignment="1">
      <alignment vertical="center" shrinkToFit="1"/>
    </xf>
    <xf numFmtId="0" fontId="33" fillId="0" borderId="81" xfId="11" applyFont="1" applyBorder="1" applyAlignment="1">
      <alignment horizontal="center" vertical="center" shrinkToFit="1"/>
    </xf>
    <xf numFmtId="0" fontId="33" fillId="0" borderId="82" xfId="11" applyFont="1" applyBorder="1" applyAlignment="1">
      <alignment horizontal="center" vertical="center" shrinkToFit="1"/>
    </xf>
    <xf numFmtId="0" fontId="33" fillId="0" borderId="27" xfId="12" applyNumberFormat="1" applyFont="1" applyBorder="1" applyAlignment="1">
      <alignment vertical="center" shrinkToFit="1"/>
    </xf>
    <xf numFmtId="41" fontId="33" fillId="0" borderId="27" xfId="13" applyFont="1" applyBorder="1" applyAlignment="1">
      <alignment vertical="center" shrinkToFit="1"/>
    </xf>
    <xf numFmtId="41" fontId="34" fillId="5" borderId="1" xfId="11" applyNumberFormat="1" applyFont="1" applyFill="1" applyAlignment="1">
      <alignment vertical="center" shrinkToFit="1"/>
    </xf>
    <xf numFmtId="171" fontId="33" fillId="0" borderId="1" xfId="16" applyNumberFormat="1" applyFont="1" applyBorder="1" applyAlignment="1">
      <alignment vertical="center" shrinkToFit="1"/>
    </xf>
    <xf numFmtId="0" fontId="35" fillId="0" borderId="1" xfId="14" applyFont="1" applyAlignment="1">
      <alignment horizontal="center" vertical="center"/>
    </xf>
    <xf numFmtId="0" fontId="21" fillId="0" borderId="1" xfId="8" applyFont="1"/>
    <xf numFmtId="0" fontId="21" fillId="0" borderId="1" xfId="14" applyFont="1" applyAlignment="1">
      <alignment horizontal="center" vertical="center"/>
    </xf>
    <xf numFmtId="0" fontId="21" fillId="0" borderId="1" xfId="14" applyFont="1" applyAlignment="1">
      <alignment vertical="center"/>
    </xf>
    <xf numFmtId="165" fontId="21" fillId="0" borderId="1" xfId="9" applyFont="1" applyAlignment="1">
      <alignment vertical="center"/>
    </xf>
    <xf numFmtId="0" fontId="21" fillId="0" borderId="30" xfId="14" applyFont="1" applyBorder="1" applyAlignment="1">
      <alignment horizontal="center" vertical="center"/>
    </xf>
    <xf numFmtId="0" fontId="21" fillId="0" borderId="31" xfId="14" applyFont="1" applyBorder="1" applyAlignment="1">
      <alignment vertical="center"/>
    </xf>
    <xf numFmtId="0" fontId="21" fillId="0" borderId="31" xfId="14" applyFont="1" applyBorder="1" applyAlignment="1">
      <alignment horizontal="center" vertical="center"/>
    </xf>
    <xf numFmtId="0" fontId="21" fillId="0" borderId="61" xfId="14" applyFont="1" applyBorder="1" applyAlignment="1">
      <alignment vertical="center"/>
    </xf>
    <xf numFmtId="0" fontId="21" fillId="0" borderId="21" xfId="14" applyFont="1" applyBorder="1" applyAlignment="1">
      <alignment horizontal="center" vertical="center"/>
    </xf>
    <xf numFmtId="0" fontId="21" fillId="0" borderId="23" xfId="14" applyFont="1" applyBorder="1" applyAlignment="1">
      <alignment vertical="center"/>
    </xf>
    <xf numFmtId="0" fontId="21" fillId="0" borderId="21" xfId="14" applyFont="1" applyBorder="1" applyAlignment="1">
      <alignment horizontal="left" vertical="center"/>
    </xf>
    <xf numFmtId="164" fontId="21" fillId="0" borderId="1" xfId="17" applyFont="1" applyAlignment="1">
      <alignment vertical="center"/>
    </xf>
    <xf numFmtId="0" fontId="21" fillId="0" borderId="1" xfId="14" quotePrefix="1" applyFont="1" applyAlignment="1">
      <alignment vertical="center"/>
    </xf>
    <xf numFmtId="0" fontId="27" fillId="0" borderId="32" xfId="14" applyFont="1" applyBorder="1" applyAlignment="1">
      <alignment horizontal="center" vertical="center"/>
    </xf>
    <xf numFmtId="0" fontId="27" fillId="0" borderId="62" xfId="14" applyFont="1" applyBorder="1" applyAlignment="1">
      <alignment horizontal="center" vertical="center"/>
    </xf>
    <xf numFmtId="0" fontId="27" fillId="0" borderId="36" xfId="14" applyFont="1" applyBorder="1" applyAlignment="1">
      <alignment horizontal="center" vertical="center" wrapText="1"/>
    </xf>
    <xf numFmtId="165" fontId="21" fillId="0" borderId="1" xfId="9" applyFont="1" applyAlignment="1">
      <alignment horizontal="center" vertical="center"/>
    </xf>
    <xf numFmtId="0" fontId="28" fillId="0" borderId="63" xfId="14" applyFont="1" applyBorder="1" applyAlignment="1">
      <alignment horizontal="center" vertical="center"/>
    </xf>
    <xf numFmtId="0" fontId="28" fillId="0" borderId="59" xfId="14" applyFont="1" applyBorder="1" applyAlignment="1">
      <alignment horizontal="center" vertical="center"/>
    </xf>
    <xf numFmtId="0" fontId="28" fillId="0" borderId="64" xfId="14" applyFont="1" applyBorder="1" applyAlignment="1">
      <alignment horizontal="center" vertical="center"/>
    </xf>
    <xf numFmtId="0" fontId="21" fillId="0" borderId="65" xfId="14" applyFont="1" applyBorder="1" applyAlignment="1">
      <alignment horizontal="center" vertical="center"/>
    </xf>
    <xf numFmtId="0" fontId="21" fillId="0" borderId="25" xfId="14" applyFont="1" applyBorder="1" applyAlignment="1">
      <alignment vertical="center"/>
    </xf>
    <xf numFmtId="0" fontId="21" fillId="0" borderId="30" xfId="14" applyFont="1" applyBorder="1" applyAlignment="1">
      <alignment vertical="center"/>
    </xf>
    <xf numFmtId="0" fontId="21" fillId="0" borderId="58" xfId="14" applyFont="1" applyBorder="1" applyAlignment="1">
      <alignment vertical="center"/>
    </xf>
    <xf numFmtId="0" fontId="21" fillId="0" borderId="60" xfId="14" applyFont="1" applyBorder="1" applyAlignment="1">
      <alignment vertical="center"/>
    </xf>
    <xf numFmtId="0" fontId="21" fillId="0" borderId="21" xfId="14" applyFont="1" applyBorder="1" applyAlignment="1">
      <alignment vertical="center"/>
    </xf>
    <xf numFmtId="0" fontId="22" fillId="0" borderId="21" xfId="14" applyFont="1" applyBorder="1" applyAlignment="1">
      <alignment vertical="center"/>
    </xf>
    <xf numFmtId="0" fontId="22" fillId="0" borderId="1" xfId="14" applyFont="1" applyAlignment="1">
      <alignment vertical="center"/>
    </xf>
    <xf numFmtId="0" fontId="22" fillId="0" borderId="23" xfId="14" applyFont="1" applyBorder="1" applyAlignment="1">
      <alignment vertical="center"/>
    </xf>
    <xf numFmtId="0" fontId="22" fillId="0" borderId="23" xfId="14" applyFont="1" applyBorder="1" applyAlignment="1">
      <alignment vertical="center" wrapText="1"/>
    </xf>
    <xf numFmtId="0" fontId="22" fillId="0" borderId="21" xfId="14" applyFont="1" applyBorder="1"/>
    <xf numFmtId="0" fontId="22" fillId="0" borderId="1" xfId="14" applyFont="1"/>
    <xf numFmtId="0" fontId="22" fillId="0" borderId="23" xfId="14" applyFont="1" applyBorder="1"/>
    <xf numFmtId="0" fontId="21" fillId="0" borderId="58" xfId="14" applyFont="1" applyBorder="1" applyAlignment="1">
      <alignment horizontal="center" vertical="center"/>
    </xf>
    <xf numFmtId="0" fontId="21" fillId="0" borderId="35" xfId="14" applyFont="1" applyBorder="1" applyAlignment="1">
      <alignment vertical="center"/>
    </xf>
    <xf numFmtId="0" fontId="21" fillId="0" borderId="71" xfId="14" applyFont="1" applyBorder="1" applyAlignment="1">
      <alignment vertical="center"/>
    </xf>
    <xf numFmtId="0" fontId="38" fillId="0" borderId="1" xfId="6" applyFont="1" applyAlignment="1">
      <alignment vertical="center"/>
    </xf>
    <xf numFmtId="0" fontId="38" fillId="0" borderId="1" xfId="6" applyFont="1" applyAlignment="1">
      <alignment horizontal="center" vertical="center"/>
    </xf>
    <xf numFmtId="0" fontId="39" fillId="0" borderId="35" xfId="6" applyFont="1" applyBorder="1" applyAlignment="1">
      <alignment horizontal="center" vertical="center"/>
    </xf>
    <xf numFmtId="0" fontId="39" fillId="0" borderId="37" xfId="6" applyFont="1" applyBorder="1" applyAlignment="1">
      <alignment horizontal="center" vertical="center"/>
    </xf>
    <xf numFmtId="0" fontId="39" fillId="0" borderId="40" xfId="6" applyFont="1" applyBorder="1" applyAlignment="1">
      <alignment horizontal="center" vertical="center"/>
    </xf>
    <xf numFmtId="0" fontId="39" fillId="0" borderId="41" xfId="6" applyFont="1" applyBorder="1" applyAlignment="1">
      <alignment horizontal="center" vertical="center"/>
    </xf>
    <xf numFmtId="0" fontId="39" fillId="0" borderId="19" xfId="6" applyFont="1" applyBorder="1" applyAlignment="1">
      <alignment horizontal="center" vertical="center"/>
    </xf>
    <xf numFmtId="0" fontId="39" fillId="0" borderId="44" xfId="6" applyFont="1" applyBorder="1" applyAlignment="1">
      <alignment horizontal="center" vertical="center"/>
    </xf>
    <xf numFmtId="0" fontId="39" fillId="0" borderId="21" xfId="6" applyFont="1" applyBorder="1" applyAlignment="1">
      <alignment horizontal="center" vertical="center"/>
    </xf>
    <xf numFmtId="0" fontId="39" fillId="0" borderId="42" xfId="6" applyFont="1" applyBorder="1" applyAlignment="1">
      <alignment vertical="center"/>
    </xf>
    <xf numFmtId="0" fontId="38" fillId="0" borderId="19" xfId="6" applyFont="1" applyBorder="1" applyAlignment="1">
      <alignment vertical="center"/>
    </xf>
    <xf numFmtId="0" fontId="38" fillId="0" borderId="19" xfId="6" applyFont="1" applyBorder="1" applyAlignment="1">
      <alignment horizontal="center" vertical="center"/>
    </xf>
    <xf numFmtId="0" fontId="38" fillId="0" borderId="6" xfId="6" applyFont="1" applyBorder="1" applyAlignment="1">
      <alignment vertical="center"/>
    </xf>
    <xf numFmtId="0" fontId="38" fillId="0" borderId="21" xfId="6" applyFont="1" applyBorder="1" applyAlignment="1">
      <alignment horizontal="center" vertical="center"/>
    </xf>
    <xf numFmtId="0" fontId="38" fillId="0" borderId="44" xfId="6" applyFont="1" applyBorder="1" applyAlignment="1">
      <alignment horizontal="center" vertical="top"/>
    </xf>
    <xf numFmtId="0" fontId="38" fillId="0" borderId="42" xfId="6" applyFont="1" applyBorder="1" applyAlignment="1">
      <alignment vertical="top"/>
    </xf>
    <xf numFmtId="0" fontId="38" fillId="0" borderId="19" xfId="6" applyFont="1" applyBorder="1" applyAlignment="1">
      <alignment vertical="top"/>
    </xf>
    <xf numFmtId="0" fontId="38" fillId="0" borderId="43" xfId="6" applyFont="1" applyBorder="1" applyAlignment="1">
      <alignment vertical="top"/>
    </xf>
    <xf numFmtId="0" fontId="38" fillId="0" borderId="45" xfId="6" applyFont="1" applyBorder="1" applyAlignment="1">
      <alignment horizontal="center" vertical="center"/>
    </xf>
    <xf numFmtId="165" fontId="38" fillId="0" borderId="45" xfId="6" applyNumberFormat="1" applyFont="1" applyBorder="1" applyAlignment="1">
      <alignment vertical="center"/>
    </xf>
    <xf numFmtId="0" fontId="38" fillId="0" borderId="42" xfId="6" applyFont="1" applyBorder="1" applyAlignment="1">
      <alignment vertical="top" wrapText="1"/>
    </xf>
    <xf numFmtId="0" fontId="38" fillId="0" borderId="19" xfId="6" applyFont="1" applyBorder="1" applyAlignment="1">
      <alignment vertical="top" wrapText="1"/>
    </xf>
    <xf numFmtId="0" fontId="38" fillId="0" borderId="43" xfId="6" applyFont="1" applyBorder="1" applyAlignment="1">
      <alignment vertical="top" wrapText="1"/>
    </xf>
    <xf numFmtId="0" fontId="39" fillId="0" borderId="45" xfId="6" applyFont="1" applyBorder="1" applyAlignment="1">
      <alignment horizontal="center" vertical="center"/>
    </xf>
    <xf numFmtId="0" fontId="39" fillId="0" borderId="50" xfId="6" applyFont="1" applyBorder="1" applyAlignment="1">
      <alignment vertical="center"/>
    </xf>
    <xf numFmtId="0" fontId="39" fillId="0" borderId="28" xfId="6" applyFont="1" applyBorder="1" applyAlignment="1">
      <alignment vertical="center"/>
    </xf>
    <xf numFmtId="0" fontId="39" fillId="0" borderId="51" xfId="6" applyFont="1" applyBorder="1" applyAlignment="1">
      <alignment vertical="center"/>
    </xf>
    <xf numFmtId="165" fontId="39" fillId="0" borderId="45" xfId="6" applyNumberFormat="1" applyFont="1" applyBorder="1" applyAlignment="1">
      <alignment vertical="center"/>
    </xf>
    <xf numFmtId="165" fontId="39" fillId="0" borderId="46" xfId="6" applyNumberFormat="1" applyFont="1" applyBorder="1" applyAlignment="1">
      <alignment vertical="center"/>
    </xf>
    <xf numFmtId="0" fontId="39" fillId="0" borderId="1" xfId="6" applyFont="1" applyAlignment="1">
      <alignment vertical="center"/>
    </xf>
    <xf numFmtId="0" fontId="38" fillId="0" borderId="5" xfId="6" applyFont="1" applyBorder="1" applyAlignment="1">
      <alignment horizontal="center" vertical="center"/>
    </xf>
    <xf numFmtId="165" fontId="38" fillId="0" borderId="19" xfId="6" applyNumberFormat="1" applyFont="1" applyBorder="1" applyAlignment="1">
      <alignment vertical="center"/>
    </xf>
    <xf numFmtId="165" fontId="38" fillId="0" borderId="6" xfId="6" applyNumberFormat="1" applyFont="1" applyBorder="1" applyAlignment="1">
      <alignment vertical="center"/>
    </xf>
    <xf numFmtId="0" fontId="38" fillId="0" borderId="42" xfId="6" applyFont="1" applyBorder="1" applyAlignment="1">
      <alignment vertical="center"/>
    </xf>
    <xf numFmtId="0" fontId="38" fillId="0" borderId="44" xfId="6" applyFont="1" applyBorder="1" applyAlignment="1">
      <alignment horizontal="center" vertical="center" wrapText="1"/>
    </xf>
    <xf numFmtId="165" fontId="38" fillId="0" borderId="45" xfId="6" applyNumberFormat="1" applyFont="1" applyBorder="1" applyAlignment="1">
      <alignment vertical="top"/>
    </xf>
    <xf numFmtId="165" fontId="38" fillId="0" borderId="44" xfId="6" applyNumberFormat="1" applyFont="1" applyBorder="1" applyAlignment="1">
      <alignment vertical="top" wrapText="1"/>
    </xf>
    <xf numFmtId="165" fontId="38" fillId="0" borderId="41" xfId="6" applyNumberFormat="1" applyFont="1" applyBorder="1" applyAlignment="1">
      <alignment vertical="top" wrapText="1"/>
    </xf>
    <xf numFmtId="0" fontId="38" fillId="0" borderId="44" xfId="6" applyFont="1" applyBorder="1" applyAlignment="1">
      <alignment horizontal="center" vertical="center"/>
    </xf>
    <xf numFmtId="165" fontId="38" fillId="0" borderId="44" xfId="6" applyNumberFormat="1" applyFont="1" applyBorder="1" applyAlignment="1">
      <alignment vertical="top"/>
    </xf>
    <xf numFmtId="165" fontId="38" fillId="0" borderId="41" xfId="6" applyNumberFormat="1" applyFont="1" applyBorder="1" applyAlignment="1">
      <alignment vertical="top"/>
    </xf>
    <xf numFmtId="0" fontId="38" fillId="0" borderId="45" xfId="6" applyFont="1" applyBorder="1" applyAlignment="1">
      <alignment horizontal="center" vertical="top"/>
    </xf>
    <xf numFmtId="0" fontId="38" fillId="0" borderId="50" xfId="6" applyFont="1" applyBorder="1" applyAlignment="1">
      <alignment vertical="top"/>
    </xf>
    <xf numFmtId="0" fontId="38" fillId="0" borderId="28" xfId="6" applyFont="1" applyBorder="1" applyAlignment="1">
      <alignment vertical="top"/>
    </xf>
    <xf numFmtId="0" fontId="38" fillId="0" borderId="51" xfId="6" applyFont="1" applyBorder="1" applyAlignment="1">
      <alignment vertical="top"/>
    </xf>
    <xf numFmtId="165" fontId="38" fillId="0" borderId="46" xfId="6" applyNumberFormat="1" applyFont="1" applyBorder="1" applyAlignment="1">
      <alignment vertical="top"/>
    </xf>
    <xf numFmtId="0" fontId="38" fillId="0" borderId="50" xfId="6" applyFont="1" applyBorder="1" applyAlignment="1">
      <alignment vertical="top" wrapText="1"/>
    </xf>
    <xf numFmtId="167" fontId="38" fillId="0" borderId="45" xfId="6" applyNumberFormat="1" applyFont="1" applyBorder="1" applyAlignment="1">
      <alignment horizontal="center" vertical="top"/>
    </xf>
    <xf numFmtId="0" fontId="39" fillId="0" borderId="21" xfId="6" applyFont="1" applyBorder="1" applyAlignment="1">
      <alignment horizontal="center" vertical="top"/>
    </xf>
    <xf numFmtId="0" fontId="39" fillId="0" borderId="45" xfId="6" applyFont="1" applyBorder="1" applyAlignment="1">
      <alignment horizontal="center" vertical="top"/>
    </xf>
    <xf numFmtId="0" fontId="39" fillId="0" borderId="19" xfId="6" applyFont="1" applyBorder="1" applyAlignment="1">
      <alignment vertical="top" wrapText="1"/>
    </xf>
    <xf numFmtId="0" fontId="39" fillId="0" borderId="43" xfId="6" applyFont="1" applyBorder="1" applyAlignment="1">
      <alignment vertical="top" wrapText="1"/>
    </xf>
    <xf numFmtId="165" fontId="39" fillId="0" borderId="45" xfId="6" applyNumberFormat="1" applyFont="1" applyBorder="1" applyAlignment="1">
      <alignment vertical="top"/>
    </xf>
    <xf numFmtId="165" fontId="39" fillId="0" borderId="46" xfId="6" applyNumberFormat="1" applyFont="1" applyBorder="1" applyAlignment="1">
      <alignment vertical="top"/>
    </xf>
    <xf numFmtId="0" fontId="39" fillId="0" borderId="1" xfId="6" applyFont="1" applyAlignment="1">
      <alignment vertical="top"/>
    </xf>
    <xf numFmtId="0" fontId="39" fillId="0" borderId="5" xfId="6" applyFont="1" applyBorder="1" applyAlignment="1">
      <alignment horizontal="center" vertical="center"/>
    </xf>
    <xf numFmtId="0" fontId="39" fillId="0" borderId="19" xfId="6" applyFont="1" applyBorder="1" applyAlignment="1">
      <alignment vertical="center"/>
    </xf>
    <xf numFmtId="165" fontId="39" fillId="0" borderId="19" xfId="6" applyNumberFormat="1" applyFont="1" applyBorder="1" applyAlignment="1">
      <alignment vertical="center"/>
    </xf>
    <xf numFmtId="165" fontId="39" fillId="0" borderId="6" xfId="6" applyNumberFormat="1" applyFont="1" applyBorder="1" applyAlignment="1">
      <alignment vertical="center"/>
    </xf>
    <xf numFmtId="0" fontId="39" fillId="0" borderId="44" xfId="6" applyFont="1" applyBorder="1" applyAlignment="1">
      <alignment horizontal="center" vertical="top"/>
    </xf>
    <xf numFmtId="0" fontId="39" fillId="0" borderId="42" xfId="6" applyFont="1" applyBorder="1" applyAlignment="1">
      <alignment vertical="top"/>
    </xf>
    <xf numFmtId="0" fontId="38" fillId="0" borderId="44" xfId="6" applyFont="1" applyBorder="1" applyAlignment="1">
      <alignment horizontal="center" vertical="top" wrapText="1"/>
    </xf>
    <xf numFmtId="165" fontId="38" fillId="0" borderId="44" xfId="6" applyNumberFormat="1" applyFont="1" applyBorder="1" applyAlignment="1">
      <alignment vertical="center" wrapText="1"/>
    </xf>
    <xf numFmtId="165" fontId="38" fillId="0" borderId="44" xfId="6" applyNumberFormat="1" applyFont="1" applyBorder="1" applyAlignment="1">
      <alignment vertical="center"/>
    </xf>
    <xf numFmtId="0" fontId="39" fillId="0" borderId="28" xfId="6" applyFont="1" applyBorder="1" applyAlignment="1">
      <alignment vertical="top" wrapText="1"/>
    </xf>
    <xf numFmtId="0" fontId="39" fillId="0" borderId="51" xfId="6" applyFont="1" applyBorder="1" applyAlignment="1">
      <alignment vertical="top" wrapText="1"/>
    </xf>
    <xf numFmtId="0" fontId="38" fillId="0" borderId="28" xfId="6" applyFont="1" applyBorder="1" applyAlignment="1">
      <alignment vertical="top" wrapText="1"/>
    </xf>
    <xf numFmtId="0" fontId="38" fillId="0" borderId="51" xfId="6" applyFont="1" applyBorder="1" applyAlignment="1">
      <alignment vertical="top" wrapText="1"/>
    </xf>
    <xf numFmtId="167" fontId="38" fillId="0" borderId="45" xfId="6" applyNumberFormat="1" applyFont="1" applyBorder="1" applyAlignment="1">
      <alignment horizontal="center" vertical="center"/>
    </xf>
    <xf numFmtId="0" fontId="39" fillId="0" borderId="44" xfId="6" applyFont="1" applyBorder="1" applyAlignment="1">
      <alignment horizontal="center" vertical="top" wrapText="1"/>
    </xf>
    <xf numFmtId="165" fontId="39" fillId="0" borderId="44" xfId="6" applyNumberFormat="1" applyFont="1" applyBorder="1" applyAlignment="1">
      <alignment vertical="top" wrapText="1"/>
    </xf>
    <xf numFmtId="165" fontId="39" fillId="0" borderId="41" xfId="6" applyNumberFormat="1" applyFont="1" applyBorder="1" applyAlignment="1">
      <alignment vertical="top" wrapText="1"/>
    </xf>
    <xf numFmtId="0" fontId="39" fillId="0" borderId="6" xfId="6" applyFont="1" applyBorder="1" applyAlignment="1">
      <alignment vertical="center"/>
    </xf>
    <xf numFmtId="165" fontId="39" fillId="0" borderId="44" xfId="6" applyNumberFormat="1" applyFont="1" applyBorder="1" applyAlignment="1">
      <alignment vertical="center" wrapText="1"/>
    </xf>
    <xf numFmtId="0" fontId="38" fillId="0" borderId="1" xfId="6" applyFont="1" applyAlignment="1">
      <alignment vertical="center" wrapText="1"/>
    </xf>
    <xf numFmtId="0" fontId="38" fillId="0" borderId="19" xfId="6" applyFont="1" applyBorder="1" applyAlignment="1">
      <alignment horizontal="center" vertical="top"/>
    </xf>
    <xf numFmtId="165" fontId="38" fillId="0" borderId="19" xfId="6" applyNumberFormat="1" applyFont="1" applyBorder="1" applyAlignment="1">
      <alignment vertical="top"/>
    </xf>
    <xf numFmtId="165" fontId="38" fillId="0" borderId="6" xfId="6" applyNumberFormat="1" applyFont="1" applyBorder="1" applyAlignment="1">
      <alignment vertical="top"/>
    </xf>
    <xf numFmtId="0" fontId="38" fillId="0" borderId="1" xfId="6" applyFont="1" applyAlignment="1">
      <alignment vertical="top"/>
    </xf>
    <xf numFmtId="0" fontId="39" fillId="0" borderId="52" xfId="6" applyFont="1" applyBorder="1" applyAlignment="1">
      <alignment horizontal="center" vertical="center"/>
    </xf>
    <xf numFmtId="0" fontId="39" fillId="0" borderId="53" xfId="6" applyFont="1" applyBorder="1" applyAlignment="1">
      <alignment horizontal="center" vertical="top"/>
    </xf>
    <xf numFmtId="0" fontId="39" fillId="0" borderId="53" xfId="6" applyFont="1" applyBorder="1" applyAlignment="1">
      <alignment horizontal="center" vertical="top" wrapText="1"/>
    </xf>
    <xf numFmtId="165" fontId="39" fillId="0" borderId="53" xfId="6" applyNumberFormat="1" applyFont="1" applyBorder="1" applyAlignment="1">
      <alignment vertical="top" wrapText="1"/>
    </xf>
    <xf numFmtId="165" fontId="39" fillId="0" borderId="53" xfId="6" applyNumberFormat="1" applyFont="1" applyBorder="1" applyAlignment="1">
      <alignment vertical="center"/>
    </xf>
    <xf numFmtId="165" fontId="39" fillId="0" borderId="57" xfId="6" applyNumberFormat="1" applyFont="1" applyBorder="1" applyAlignment="1">
      <alignment vertical="top" wrapText="1"/>
    </xf>
    <xf numFmtId="165" fontId="39" fillId="0" borderId="59" xfId="6" applyNumberFormat="1" applyFont="1" applyBorder="1" applyAlignment="1">
      <alignment vertical="center" wrapText="1"/>
    </xf>
    <xf numFmtId="0" fontId="39" fillId="0" borderId="60" xfId="6" applyFont="1" applyBorder="1" applyAlignment="1">
      <alignment vertical="center"/>
    </xf>
    <xf numFmtId="0" fontId="38" fillId="0" borderId="40" xfId="6" applyFont="1" applyBorder="1" applyAlignment="1">
      <alignment horizontal="center" vertical="top"/>
    </xf>
    <xf numFmtId="0" fontId="38" fillId="0" borderId="38" xfId="6" applyFont="1" applyBorder="1" applyAlignment="1">
      <alignment vertical="top"/>
    </xf>
    <xf numFmtId="0" fontId="38" fillId="0" borderId="27" xfId="6" applyFont="1" applyBorder="1" applyAlignment="1">
      <alignment vertical="top" wrapText="1"/>
    </xf>
    <xf numFmtId="0" fontId="38" fillId="0" borderId="39" xfId="6" applyFont="1" applyBorder="1" applyAlignment="1">
      <alignment vertical="top" wrapText="1"/>
    </xf>
    <xf numFmtId="0" fontId="38" fillId="0" borderId="40" xfId="6" applyFont="1" applyBorder="1" applyAlignment="1">
      <alignment horizontal="center" vertical="top" wrapText="1"/>
    </xf>
    <xf numFmtId="165" fontId="38" fillId="0" borderId="40" xfId="6" applyNumberFormat="1" applyFont="1" applyBorder="1" applyAlignment="1">
      <alignment vertical="top" wrapText="1"/>
    </xf>
    <xf numFmtId="165" fontId="38" fillId="0" borderId="40" xfId="6" applyNumberFormat="1" applyFont="1" applyBorder="1" applyAlignment="1">
      <alignment vertical="center" wrapText="1"/>
    </xf>
    <xf numFmtId="165" fontId="38" fillId="0" borderId="49" xfId="6" applyNumberFormat="1" applyFont="1" applyBorder="1" applyAlignment="1">
      <alignment vertical="top" wrapText="1"/>
    </xf>
    <xf numFmtId="0" fontId="38" fillId="0" borderId="26" xfId="6" applyFont="1" applyBorder="1" applyAlignment="1">
      <alignment horizontal="center" vertical="center"/>
    </xf>
    <xf numFmtId="164" fontId="43" fillId="0" borderId="1" xfId="17" applyFont="1" applyAlignment="1">
      <alignment vertical="center"/>
    </xf>
    <xf numFmtId="0" fontId="43" fillId="0" borderId="1" xfId="14" applyFont="1" applyAlignment="1">
      <alignment vertical="center"/>
    </xf>
    <xf numFmtId="0" fontId="21" fillId="0" borderId="94" xfId="14" applyFont="1" applyBorder="1" applyAlignment="1">
      <alignment vertical="center"/>
    </xf>
    <xf numFmtId="165" fontId="21" fillId="0" borderId="96" xfId="9" applyFont="1" applyBorder="1" applyAlignment="1">
      <alignment vertical="center"/>
    </xf>
    <xf numFmtId="0" fontId="44" fillId="0" borderId="0" xfId="0" applyFont="1" applyAlignment="1">
      <alignment vertical="center"/>
    </xf>
    <xf numFmtId="0" fontId="44" fillId="0" borderId="0" xfId="0" applyFont="1" applyAlignment="1">
      <alignment horizontal="center" vertical="center"/>
    </xf>
    <xf numFmtId="165" fontId="44" fillId="0" borderId="0" xfId="7" applyFont="1" applyAlignment="1">
      <alignment vertical="center"/>
    </xf>
    <xf numFmtId="165" fontId="46" fillId="0" borderId="0" xfId="7" applyFont="1" applyAlignment="1">
      <alignment vertical="center"/>
    </xf>
    <xf numFmtId="0" fontId="44" fillId="0" borderId="58" xfId="0" applyFont="1" applyBorder="1" applyAlignment="1">
      <alignment vertical="center"/>
    </xf>
    <xf numFmtId="0" fontId="44" fillId="0" borderId="25" xfId="0" applyFont="1" applyBorder="1" applyAlignment="1">
      <alignment vertical="center"/>
    </xf>
    <xf numFmtId="0" fontId="44" fillId="0" borderId="60" xfId="0" applyFont="1" applyBorder="1" applyAlignment="1">
      <alignment vertical="center"/>
    </xf>
    <xf numFmtId="0" fontId="44" fillId="0" borderId="112" xfId="0" applyFont="1" applyBorder="1" applyAlignment="1">
      <alignment vertical="center"/>
    </xf>
    <xf numFmtId="0" fontId="44" fillId="0" borderId="113" xfId="0" applyFont="1" applyBorder="1" applyAlignment="1">
      <alignment vertical="center"/>
    </xf>
    <xf numFmtId="0" fontId="44" fillId="0" borderId="114" xfId="0" applyFont="1" applyBorder="1" applyAlignment="1">
      <alignment vertical="center"/>
    </xf>
    <xf numFmtId="0" fontId="44" fillId="0" borderId="102" xfId="0" applyFont="1" applyBorder="1" applyAlignment="1">
      <alignment horizontal="center" vertical="center"/>
    </xf>
    <xf numFmtId="165" fontId="44" fillId="0" borderId="106" xfId="7" applyFont="1" applyBorder="1" applyAlignment="1">
      <alignment vertical="center"/>
    </xf>
    <xf numFmtId="0" fontId="44" fillId="0" borderId="106" xfId="0" applyFont="1" applyBorder="1" applyAlignment="1">
      <alignment horizontal="center" vertical="center"/>
    </xf>
    <xf numFmtId="0" fontId="44" fillId="0" borderId="92" xfId="0" applyFont="1" applyBorder="1" applyAlignment="1">
      <alignment horizontal="center" vertical="center"/>
    </xf>
    <xf numFmtId="165" fontId="44" fillId="0" borderId="96" xfId="7" applyFont="1" applyBorder="1" applyAlignment="1">
      <alignment vertical="center"/>
    </xf>
    <xf numFmtId="0" fontId="44" fillId="0" borderId="96" xfId="0" applyFont="1" applyBorder="1" applyAlignment="1">
      <alignment horizontal="center" vertical="center"/>
    </xf>
    <xf numFmtId="0" fontId="44" fillId="0" borderId="97" xfId="0" applyFont="1" applyBorder="1" applyAlignment="1">
      <alignment vertical="center"/>
    </xf>
    <xf numFmtId="0" fontId="44" fillId="0" borderId="107" xfId="0" applyFont="1" applyBorder="1" applyAlignment="1">
      <alignment vertical="center"/>
    </xf>
    <xf numFmtId="0" fontId="44" fillId="0" borderId="110" xfId="0" applyFont="1" applyBorder="1" applyAlignment="1">
      <alignment vertical="center"/>
    </xf>
    <xf numFmtId="0" fontId="44" fillId="0" borderId="111" xfId="0" applyFont="1" applyBorder="1" applyAlignment="1">
      <alignment vertical="center"/>
    </xf>
    <xf numFmtId="0" fontId="44" fillId="0" borderId="115" xfId="0" applyFont="1" applyBorder="1" applyAlignment="1">
      <alignment horizontal="center" vertical="center"/>
    </xf>
    <xf numFmtId="165" fontId="44" fillId="0" borderId="116" xfId="7" applyFont="1" applyBorder="1" applyAlignment="1">
      <alignment vertical="center"/>
    </xf>
    <xf numFmtId="0" fontId="44" fillId="0" borderId="116" xfId="0" applyFont="1" applyBorder="1" applyAlignment="1">
      <alignment horizontal="center" vertical="center"/>
    </xf>
    <xf numFmtId="0" fontId="44" fillId="0" borderId="117" xfId="0" applyFont="1" applyBorder="1" applyAlignment="1">
      <alignment vertical="center"/>
    </xf>
    <xf numFmtId="0" fontId="44" fillId="0" borderId="98" xfId="0" applyFont="1" applyBorder="1" applyAlignment="1">
      <alignment horizontal="center" vertical="center"/>
    </xf>
    <xf numFmtId="165" fontId="44" fillId="0" borderId="101" xfId="7" applyFont="1" applyBorder="1" applyAlignment="1">
      <alignment vertical="center"/>
    </xf>
    <xf numFmtId="0" fontId="44" fillId="0" borderId="101" xfId="0" applyFont="1" applyBorder="1" applyAlignment="1">
      <alignment horizontal="center" vertical="center"/>
    </xf>
    <xf numFmtId="0" fontId="44" fillId="0" borderId="109" xfId="0" applyFont="1" applyBorder="1" applyAlignment="1">
      <alignment vertical="center"/>
    </xf>
    <xf numFmtId="0" fontId="44" fillId="0" borderId="103" xfId="0" applyFont="1" applyBorder="1" applyAlignment="1">
      <alignment horizontal="left" vertical="center"/>
    </xf>
    <xf numFmtId="165" fontId="44" fillId="0" borderId="105" xfId="7" applyFont="1" applyBorder="1" applyAlignment="1">
      <alignment horizontal="left" vertical="center"/>
    </xf>
    <xf numFmtId="0" fontId="44" fillId="0" borderId="93" xfId="0" applyFont="1" applyBorder="1" applyAlignment="1">
      <alignment horizontal="left" vertical="center"/>
    </xf>
    <xf numFmtId="165" fontId="44" fillId="0" borderId="95" xfId="7" applyFont="1" applyBorder="1" applyAlignment="1">
      <alignment horizontal="left" vertical="center"/>
    </xf>
    <xf numFmtId="0" fontId="44" fillId="0" borderId="99" xfId="0" applyFont="1" applyBorder="1" applyAlignment="1">
      <alignment horizontal="left" vertical="center"/>
    </xf>
    <xf numFmtId="165" fontId="44" fillId="0" borderId="100" xfId="7" applyFont="1" applyBorder="1" applyAlignment="1">
      <alignment horizontal="left" vertical="center"/>
    </xf>
    <xf numFmtId="0" fontId="44" fillId="0" borderId="120" xfId="0" applyFont="1" applyBorder="1" applyAlignment="1">
      <alignment horizontal="left" vertical="center"/>
    </xf>
    <xf numFmtId="0" fontId="44" fillId="0" borderId="108" xfId="0" applyFont="1" applyBorder="1" applyAlignment="1">
      <alignment vertical="center"/>
    </xf>
    <xf numFmtId="165" fontId="44" fillId="0" borderId="95" xfId="7" applyFont="1" applyBorder="1" applyAlignment="1">
      <alignment vertical="center"/>
    </xf>
    <xf numFmtId="165" fontId="44" fillId="0" borderId="120" xfId="7" applyFont="1" applyBorder="1" applyAlignment="1">
      <alignment vertical="center"/>
    </xf>
    <xf numFmtId="165" fontId="44" fillId="0" borderId="93" xfId="7" applyFont="1" applyBorder="1" applyAlignment="1">
      <alignment vertical="center"/>
    </xf>
    <xf numFmtId="165" fontId="44" fillId="0" borderId="103" xfId="7" applyFont="1" applyBorder="1" applyAlignment="1">
      <alignment vertical="center"/>
    </xf>
    <xf numFmtId="165" fontId="44" fillId="0" borderId="99" xfId="7" applyFont="1" applyBorder="1" applyAlignment="1">
      <alignment vertical="center"/>
    </xf>
    <xf numFmtId="165" fontId="44" fillId="0" borderId="119" xfId="7" quotePrefix="1" applyFont="1" applyBorder="1" applyAlignment="1">
      <alignment vertical="center"/>
    </xf>
    <xf numFmtId="165" fontId="44" fillId="0" borderId="120" xfId="7" applyFont="1" applyBorder="1" applyAlignment="1">
      <alignment horizontal="center" vertical="center"/>
    </xf>
    <xf numFmtId="165" fontId="44" fillId="0" borderId="93" xfId="7" applyFont="1" applyBorder="1" applyAlignment="1">
      <alignment horizontal="center" vertical="center"/>
    </xf>
    <xf numFmtId="0" fontId="44" fillId="0" borderId="108" xfId="0" applyFont="1" applyBorder="1" applyAlignment="1">
      <alignment horizontal="center" vertical="center"/>
    </xf>
    <xf numFmtId="0" fontId="44" fillId="0" borderId="121" xfId="0" applyFont="1" applyBorder="1" applyAlignment="1">
      <alignment vertical="center"/>
    </xf>
    <xf numFmtId="0" fontId="44" fillId="0" borderId="122" xfId="0" applyFont="1" applyBorder="1" applyAlignment="1">
      <alignment vertical="center"/>
    </xf>
    <xf numFmtId="0" fontId="46" fillId="0" borderId="44" xfId="0" applyFont="1" applyBorder="1" applyAlignment="1">
      <alignment horizontal="center" vertical="center"/>
    </xf>
    <xf numFmtId="0" fontId="44" fillId="0" borderId="44" xfId="0" applyFont="1" applyBorder="1" applyAlignment="1">
      <alignment horizontal="center" vertical="center"/>
    </xf>
    <xf numFmtId="165" fontId="44" fillId="0" borderId="44" xfId="7" applyFont="1" applyBorder="1" applyAlignment="1">
      <alignment vertical="center"/>
    </xf>
    <xf numFmtId="165" fontId="44" fillId="0" borderId="44" xfId="7" applyFont="1" applyBorder="1" applyAlignment="1">
      <alignment horizontal="center" vertical="center"/>
    </xf>
    <xf numFmtId="165" fontId="46" fillId="0" borderId="44" xfId="7" applyFont="1" applyBorder="1" applyAlignment="1">
      <alignment vertical="center"/>
    </xf>
    <xf numFmtId="165" fontId="44" fillId="0" borderId="42" xfId="7" applyFont="1" applyBorder="1" applyAlignment="1">
      <alignment vertical="center"/>
    </xf>
    <xf numFmtId="165" fontId="44" fillId="0" borderId="42" xfId="7" applyFont="1" applyBorder="1" applyAlignment="1">
      <alignment horizontal="left" vertical="center"/>
    </xf>
    <xf numFmtId="0" fontId="47" fillId="0" borderId="0" xfId="0" applyFont="1" applyAlignment="1">
      <alignment horizontal="center" vertical="center"/>
    </xf>
    <xf numFmtId="43" fontId="44" fillId="0" borderId="0" xfId="0" applyNumberFormat="1" applyFont="1" applyAlignment="1">
      <alignment vertical="center"/>
    </xf>
    <xf numFmtId="165" fontId="44" fillId="0" borderId="95" xfId="7" applyFont="1" applyFill="1" applyBorder="1" applyAlignment="1">
      <alignment horizontal="left" vertical="center"/>
    </xf>
    <xf numFmtId="165" fontId="44" fillId="0" borderId="96" xfId="7" applyFont="1" applyFill="1" applyBorder="1" applyAlignment="1">
      <alignment vertical="center"/>
    </xf>
    <xf numFmtId="165" fontId="44" fillId="0" borderId="93" xfId="7" applyFont="1" applyFill="1" applyBorder="1" applyAlignment="1">
      <alignment vertical="center"/>
    </xf>
    <xf numFmtId="0" fontId="49" fillId="7" borderId="0" xfId="0" applyFont="1" applyFill="1" applyAlignment="1">
      <alignment horizontal="left" vertical="center"/>
    </xf>
    <xf numFmtId="0" fontId="49" fillId="7" borderId="0" xfId="0" applyFont="1" applyFill="1" applyAlignment="1">
      <alignment vertical="center"/>
    </xf>
    <xf numFmtId="0" fontId="50" fillId="0" borderId="1" xfId="18" applyFont="1" applyAlignment="1">
      <alignment vertical="center"/>
    </xf>
    <xf numFmtId="0" fontId="51" fillId="0" borderId="44" xfId="18" applyFont="1" applyBorder="1" applyAlignment="1">
      <alignment horizontal="center" vertical="center"/>
    </xf>
    <xf numFmtId="0" fontId="52" fillId="0" borderId="1" xfId="18" applyFont="1" applyAlignment="1">
      <alignment vertical="center"/>
    </xf>
    <xf numFmtId="0" fontId="46" fillId="7" borderId="0" xfId="0" applyFont="1" applyFill="1" applyAlignment="1">
      <alignment vertical="center"/>
    </xf>
    <xf numFmtId="165" fontId="46" fillId="0" borderId="27" xfId="7" applyFont="1" applyBorder="1" applyAlignment="1">
      <alignment vertical="center"/>
    </xf>
    <xf numFmtId="0" fontId="47" fillId="7" borderId="0" xfId="0" applyFont="1" applyFill="1" applyAlignment="1">
      <alignment horizontal="left" vertical="center"/>
    </xf>
    <xf numFmtId="0" fontId="53" fillId="0" borderId="0" xfId="0" applyFont="1" applyAlignment="1">
      <alignment vertical="center"/>
    </xf>
    <xf numFmtId="0" fontId="54" fillId="0" borderId="1" xfId="18" applyFont="1" applyAlignment="1">
      <alignment vertical="center"/>
    </xf>
    <xf numFmtId="0" fontId="55" fillId="0" borderId="1" xfId="18" applyFont="1" applyAlignment="1">
      <alignment horizontal="center" vertical="center"/>
    </xf>
    <xf numFmtId="0" fontId="55" fillId="0" borderId="1" xfId="18" applyFont="1" applyAlignment="1">
      <alignment vertical="center"/>
    </xf>
    <xf numFmtId="0" fontId="54" fillId="0" borderId="44" xfId="18" applyFont="1" applyBorder="1" applyAlignment="1">
      <alignment horizontal="center" vertical="center" wrapText="1"/>
    </xf>
    <xf numFmtId="0" fontId="55" fillId="0" borderId="42" xfId="18" applyFont="1" applyBorder="1" applyAlignment="1">
      <alignment horizontal="center" vertical="center"/>
    </xf>
    <xf numFmtId="0" fontId="55" fillId="0" borderId="116" xfId="18" applyFont="1" applyBorder="1" applyAlignment="1">
      <alignment horizontal="center" vertical="center"/>
    </xf>
    <xf numFmtId="0" fontId="54" fillId="0" borderId="44" xfId="18" applyFont="1" applyBorder="1" applyAlignment="1">
      <alignment horizontal="center" vertical="center"/>
    </xf>
    <xf numFmtId="4" fontId="55" fillId="0" borderId="1" xfId="18" applyNumberFormat="1" applyFont="1" applyAlignment="1">
      <alignment vertical="center"/>
    </xf>
    <xf numFmtId="0" fontId="54" fillId="0" borderId="0" xfId="0" applyFont="1" applyAlignment="1">
      <alignment vertical="center"/>
    </xf>
    <xf numFmtId="0" fontId="55" fillId="0" borderId="0" xfId="0" applyFont="1" applyAlignment="1">
      <alignment vertical="center"/>
    </xf>
    <xf numFmtId="0" fontId="54" fillId="0" borderId="44" xfId="0" applyFont="1" applyBorder="1" applyAlignment="1">
      <alignment horizontal="center" vertical="center" wrapText="1"/>
    </xf>
    <xf numFmtId="0" fontId="55" fillId="0" borderId="42" xfId="0" applyFont="1" applyBorder="1" applyAlignment="1">
      <alignment horizontal="center" vertical="center"/>
    </xf>
    <xf numFmtId="0" fontId="55" fillId="0" borderId="116" xfId="0" applyFont="1" applyBorder="1" applyAlignment="1">
      <alignment horizontal="center" vertical="center"/>
    </xf>
    <xf numFmtId="0" fontId="54" fillId="0" borderId="44" xfId="0" applyFont="1" applyBorder="1" applyAlignment="1">
      <alignment horizontal="center" vertical="center"/>
    </xf>
    <xf numFmtId="0" fontId="54" fillId="0" borderId="1" xfId="20" applyFont="1" applyAlignment="1">
      <alignment vertical="center"/>
    </xf>
    <xf numFmtId="0" fontId="55" fillId="0" borderId="1" xfId="20" applyFont="1" applyAlignment="1">
      <alignment vertical="center"/>
    </xf>
    <xf numFmtId="0" fontId="54" fillId="0" borderId="44" xfId="20" applyFont="1" applyBorder="1" applyAlignment="1">
      <alignment horizontal="center" vertical="center" wrapText="1"/>
    </xf>
    <xf numFmtId="0" fontId="55" fillId="0" borderId="42" xfId="20" applyFont="1" applyBorder="1" applyAlignment="1">
      <alignment horizontal="center" vertical="center"/>
    </xf>
    <xf numFmtId="0" fontId="55" fillId="0" borderId="116" xfId="20" applyFont="1" applyBorder="1" applyAlignment="1">
      <alignment horizontal="center" vertical="center"/>
    </xf>
    <xf numFmtId="0" fontId="54" fillId="0" borderId="44" xfId="20" applyFont="1" applyBorder="1" applyAlignment="1">
      <alignment horizontal="center" vertical="center"/>
    </xf>
    <xf numFmtId="4" fontId="57" fillId="0" borderId="44" xfId="18" applyNumberFormat="1" applyFont="1" applyBorder="1" applyAlignment="1">
      <alignment horizontal="right" vertical="center"/>
    </xf>
    <xf numFmtId="0" fontId="55" fillId="0" borderId="44" xfId="18" applyFont="1" applyBorder="1" applyAlignment="1">
      <alignment horizontal="center" vertical="center"/>
    </xf>
    <xf numFmtId="0" fontId="55" fillId="0" borderId="44" xfId="0" applyFont="1" applyBorder="1" applyAlignment="1">
      <alignment horizontal="center" vertical="center"/>
    </xf>
    <xf numFmtId="0" fontId="55" fillId="0" borderId="44" xfId="20" applyFont="1" applyBorder="1" applyAlignment="1">
      <alignment horizontal="center" vertical="center"/>
    </xf>
    <xf numFmtId="0" fontId="54" fillId="7" borderId="1" xfId="18" applyFont="1" applyFill="1" applyAlignment="1">
      <alignment vertical="center"/>
    </xf>
    <xf numFmtId="0" fontId="54" fillId="7" borderId="1" xfId="20" applyFont="1" applyFill="1" applyAlignment="1">
      <alignment vertical="center"/>
    </xf>
    <xf numFmtId="0" fontId="55" fillId="0" borderId="45" xfId="18" applyFont="1" applyBorder="1" applyAlignment="1">
      <alignment horizontal="center" vertical="center"/>
    </xf>
    <xf numFmtId="0" fontId="55" fillId="0" borderId="45" xfId="0" applyFont="1" applyBorder="1" applyAlignment="1">
      <alignment horizontal="center" vertical="center"/>
    </xf>
    <xf numFmtId="0" fontId="55" fillId="0" borderId="45" xfId="20" applyFont="1" applyBorder="1" applyAlignment="1">
      <alignment horizontal="center" vertical="center"/>
    </xf>
    <xf numFmtId="0" fontId="27" fillId="0" borderId="1" xfId="14" applyFont="1" applyAlignment="1">
      <alignment vertical="center"/>
    </xf>
    <xf numFmtId="165" fontId="61" fillId="0" borderId="1" xfId="7" applyFont="1" applyBorder="1" applyAlignment="1">
      <alignment vertical="center"/>
    </xf>
    <xf numFmtId="43" fontId="21" fillId="0" borderId="1" xfId="8" applyNumberFormat="1" applyFont="1" applyAlignment="1">
      <alignment vertical="center"/>
    </xf>
    <xf numFmtId="0" fontId="21" fillId="0" borderId="31" xfId="8" applyFont="1" applyBorder="1" applyAlignment="1">
      <alignment horizontal="center" vertical="center"/>
    </xf>
    <xf numFmtId="0" fontId="21" fillId="0" borderId="1" xfId="8" applyFont="1" applyAlignment="1">
      <alignment horizontal="left" vertical="center"/>
    </xf>
    <xf numFmtId="0" fontId="21" fillId="0" borderId="25" xfId="8" applyFont="1" applyBorder="1" applyAlignment="1">
      <alignment horizontal="center" vertical="center"/>
    </xf>
    <xf numFmtId="0" fontId="27" fillId="0" borderId="1" xfId="8" applyFont="1" applyAlignment="1">
      <alignment horizontal="center" vertical="center"/>
    </xf>
    <xf numFmtId="0" fontId="21" fillId="0" borderId="33" xfId="8" applyFont="1" applyBorder="1" applyAlignment="1">
      <alignment horizontal="center" vertical="center"/>
    </xf>
    <xf numFmtId="0" fontId="29" fillId="0" borderId="73" xfId="8" applyFont="1" applyBorder="1" applyAlignment="1">
      <alignment horizontal="left" vertical="center"/>
    </xf>
    <xf numFmtId="165" fontId="21" fillId="0" borderId="66" xfId="7" applyFont="1" applyBorder="1" applyAlignment="1">
      <alignment vertical="center"/>
    </xf>
    <xf numFmtId="165" fontId="21" fillId="0" borderId="68" xfId="7" applyFont="1" applyBorder="1" applyAlignment="1">
      <alignment horizontal="center" vertical="center"/>
    </xf>
    <xf numFmtId="165" fontId="21" fillId="0" borderId="33" xfId="7" applyFont="1" applyBorder="1" applyAlignment="1">
      <alignment vertical="center"/>
    </xf>
    <xf numFmtId="165" fontId="27" fillId="0" borderId="66" xfId="7" applyFont="1" applyBorder="1" applyAlignment="1">
      <alignment vertical="center"/>
    </xf>
    <xf numFmtId="0" fontId="58" fillId="0" borderId="1" xfId="8" applyFont="1" applyAlignment="1">
      <alignment horizontal="center" vertical="center"/>
    </xf>
    <xf numFmtId="0" fontId="30" fillId="0" borderId="1" xfId="8" applyFont="1" applyAlignment="1">
      <alignment vertical="center"/>
    </xf>
    <xf numFmtId="0" fontId="30" fillId="0" borderId="1" xfId="8" applyFont="1" applyAlignment="1">
      <alignment horizontal="center" vertical="center"/>
    </xf>
    <xf numFmtId="0" fontId="21" fillId="0" borderId="58" xfId="8" applyFont="1" applyBorder="1" applyAlignment="1">
      <alignment horizontal="center" vertical="center"/>
    </xf>
    <xf numFmtId="0" fontId="58" fillId="0" borderId="25" xfId="8" applyFont="1" applyBorder="1" applyAlignment="1">
      <alignment horizontal="center" vertical="center"/>
    </xf>
    <xf numFmtId="0" fontId="21" fillId="0" borderId="25" xfId="14" applyFont="1" applyBorder="1" applyAlignment="1">
      <alignment horizontal="center" vertical="center"/>
    </xf>
    <xf numFmtId="0" fontId="21" fillId="0" borderId="35" xfId="14" applyFont="1" applyBorder="1" applyAlignment="1">
      <alignment horizontal="center" vertical="center"/>
    </xf>
    <xf numFmtId="165" fontId="47" fillId="0" borderId="0" xfId="7" applyFont="1" applyAlignment="1">
      <alignment horizontal="center" vertical="center"/>
    </xf>
    <xf numFmtId="165" fontId="47" fillId="7" borderId="0" xfId="7" applyFont="1" applyFill="1" applyAlignment="1">
      <alignment horizontal="left" vertical="center"/>
    </xf>
    <xf numFmtId="165" fontId="47" fillId="7" borderId="0" xfId="7" applyFont="1" applyFill="1" applyAlignment="1">
      <alignment horizontal="center" vertical="center"/>
    </xf>
    <xf numFmtId="165" fontId="46" fillId="0" borderId="44" xfId="7" applyFont="1" applyBorder="1" applyAlignment="1">
      <alignment horizontal="center" vertical="center"/>
    </xf>
    <xf numFmtId="165" fontId="46" fillId="0" borderId="44" xfId="7" applyFont="1" applyBorder="1" applyAlignment="1">
      <alignment horizontal="center" vertical="center" wrapText="1"/>
    </xf>
    <xf numFmtId="165" fontId="44" fillId="0" borderId="43" xfId="7" applyFont="1" applyBorder="1" applyAlignment="1">
      <alignment vertical="center"/>
    </xf>
    <xf numFmtId="165" fontId="44" fillId="0" borderId="19" xfId="7" applyFont="1" applyBorder="1" applyAlignment="1">
      <alignment vertical="center"/>
    </xf>
    <xf numFmtId="165" fontId="49" fillId="7" borderId="0" xfId="7" applyFont="1" applyFill="1" applyAlignment="1">
      <alignment horizontal="left" vertical="center"/>
    </xf>
    <xf numFmtId="165" fontId="14" fillId="7" borderId="0" xfId="7" applyFont="1" applyFill="1" applyAlignment="1">
      <alignment horizontal="center" vertical="center"/>
    </xf>
    <xf numFmtId="165" fontId="13" fillId="7" borderId="0" xfId="7" applyFont="1" applyFill="1" applyAlignment="1">
      <alignment horizontal="right" vertical="center"/>
    </xf>
    <xf numFmtId="165" fontId="14" fillId="7" borderId="0" xfId="7" applyFont="1" applyFill="1" applyAlignment="1">
      <alignment horizontal="right" vertical="center"/>
    </xf>
    <xf numFmtId="165" fontId="49" fillId="7" borderId="1" xfId="7" applyFont="1" applyFill="1" applyBorder="1" applyAlignment="1">
      <alignment vertical="center"/>
    </xf>
    <xf numFmtId="165" fontId="49" fillId="7" borderId="1" xfId="7" applyFont="1" applyFill="1" applyBorder="1" applyAlignment="1">
      <alignment horizontal="center" vertical="center" wrapText="1"/>
    </xf>
    <xf numFmtId="165" fontId="13" fillId="7" borderId="1" xfId="7" applyFont="1" applyFill="1" applyBorder="1" applyAlignment="1">
      <alignment vertical="center" wrapText="1"/>
    </xf>
    <xf numFmtId="165" fontId="49" fillId="7" borderId="1" xfId="7" applyFont="1" applyFill="1" applyBorder="1" applyAlignment="1">
      <alignment vertical="center" wrapText="1"/>
    </xf>
    <xf numFmtId="165" fontId="51" fillId="0" borderId="44" xfId="7" applyFont="1" applyBorder="1" applyAlignment="1">
      <alignment horizontal="right" vertical="center"/>
    </xf>
    <xf numFmtId="165" fontId="46" fillId="7" borderId="0" xfId="7" applyFont="1" applyFill="1" applyAlignment="1">
      <alignment vertical="center"/>
    </xf>
    <xf numFmtId="165" fontId="44" fillId="7" borderId="0" xfId="7" applyFont="1" applyFill="1" applyAlignment="1">
      <alignment vertical="center"/>
    </xf>
    <xf numFmtId="165" fontId="54" fillId="0" borderId="1" xfId="7" applyFont="1" applyBorder="1" applyAlignment="1">
      <alignment vertical="center"/>
    </xf>
    <xf numFmtId="165" fontId="54" fillId="0" borderId="1" xfId="7" applyFont="1" applyBorder="1" applyAlignment="1">
      <alignment horizontal="center" vertical="center"/>
    </xf>
    <xf numFmtId="165" fontId="54" fillId="0" borderId="44" xfId="7" applyFont="1" applyBorder="1" applyAlignment="1">
      <alignment horizontal="center" vertical="center" wrapText="1"/>
    </xf>
    <xf numFmtId="165" fontId="55" fillId="0" borderId="19" xfId="7" applyFont="1" applyBorder="1" applyAlignment="1">
      <alignment vertical="center"/>
    </xf>
    <xf numFmtId="165" fontId="55" fillId="0" borderId="44" xfId="7" applyFont="1" applyBorder="1" applyAlignment="1">
      <alignment horizontal="center" vertical="center"/>
    </xf>
    <xf numFmtId="165" fontId="55" fillId="0" borderId="19" xfId="7" applyFont="1" applyBorder="1" applyAlignment="1">
      <alignment horizontal="center" vertical="center"/>
    </xf>
    <xf numFmtId="165" fontId="55" fillId="0" borderId="44" xfId="7" applyFont="1" applyFill="1" applyBorder="1" applyAlignment="1">
      <alignment horizontal="center" vertical="center"/>
    </xf>
    <xf numFmtId="165" fontId="55" fillId="0" borderId="44" xfId="7" applyFont="1" applyFill="1" applyBorder="1" applyAlignment="1">
      <alignment horizontal="right" vertical="center"/>
    </xf>
    <xf numFmtId="165" fontId="57" fillId="0" borderId="43" xfId="7" applyFont="1" applyBorder="1" applyAlignment="1">
      <alignment horizontal="right" vertical="center"/>
    </xf>
    <xf numFmtId="165" fontId="57" fillId="0" borderId="44" xfId="7" applyFont="1" applyBorder="1" applyAlignment="1">
      <alignment horizontal="right" vertical="center"/>
    </xf>
    <xf numFmtId="165" fontId="55" fillId="0" borderId="123" xfId="7" applyFont="1" applyBorder="1" applyAlignment="1">
      <alignment vertical="center"/>
    </xf>
    <xf numFmtId="165" fontId="55" fillId="0" borderId="116" xfId="7" applyFont="1" applyBorder="1" applyAlignment="1">
      <alignment horizontal="center" vertical="center"/>
    </xf>
    <xf numFmtId="165" fontId="55" fillId="0" borderId="123" xfId="7" applyFont="1" applyBorder="1" applyAlignment="1">
      <alignment horizontal="center" vertical="center"/>
    </xf>
    <xf numFmtId="165" fontId="55" fillId="0" borderId="116" xfId="7" applyFont="1" applyFill="1" applyBorder="1" applyAlignment="1">
      <alignment horizontal="center" vertical="center"/>
    </xf>
    <xf numFmtId="165" fontId="55" fillId="0" borderId="123" xfId="7" applyFont="1" applyFill="1" applyBorder="1" applyAlignment="1">
      <alignment horizontal="right" vertical="center"/>
    </xf>
    <xf numFmtId="165" fontId="55" fillId="0" borderId="116" xfId="7" applyFont="1" applyFill="1" applyBorder="1" applyAlignment="1">
      <alignment horizontal="right" vertical="center"/>
    </xf>
    <xf numFmtId="165" fontId="57" fillId="0" borderId="19" xfId="7" applyFont="1" applyBorder="1" applyAlignment="1">
      <alignment horizontal="right" vertical="center"/>
    </xf>
    <xf numFmtId="165" fontId="54" fillId="0" borderId="19" xfId="7" applyFont="1" applyBorder="1" applyAlignment="1">
      <alignment vertical="center"/>
    </xf>
    <xf numFmtId="165" fontId="54" fillId="0" borderId="19" xfId="7" applyFont="1" applyBorder="1" applyAlignment="1">
      <alignment horizontal="center" vertical="center"/>
    </xf>
    <xf numFmtId="165" fontId="56" fillId="0" borderId="19" xfId="7" applyFont="1" applyBorder="1" applyAlignment="1">
      <alignment horizontal="right" vertical="center"/>
    </xf>
    <xf numFmtId="165" fontId="56" fillId="0" borderId="44" xfId="7" applyFont="1" applyBorder="1" applyAlignment="1">
      <alignment horizontal="right" vertical="center"/>
    </xf>
    <xf numFmtId="165" fontId="53" fillId="0" borderId="0" xfId="7" applyFont="1" applyAlignment="1">
      <alignment vertical="center"/>
    </xf>
    <xf numFmtId="165" fontId="54" fillId="7" borderId="1" xfId="7" applyFont="1" applyFill="1" applyBorder="1" applyAlignment="1">
      <alignment vertical="center"/>
    </xf>
    <xf numFmtId="165" fontId="54" fillId="7" borderId="1" xfId="7" applyFont="1" applyFill="1" applyBorder="1" applyAlignment="1">
      <alignment horizontal="center" vertical="center"/>
    </xf>
    <xf numFmtId="165" fontId="55" fillId="0" borderId="1" xfId="7" applyFont="1" applyBorder="1" applyAlignment="1">
      <alignment vertical="center"/>
    </xf>
    <xf numFmtId="165" fontId="55" fillId="0" borderId="1" xfId="7" applyFont="1" applyBorder="1" applyAlignment="1">
      <alignment horizontal="center" vertical="center"/>
    </xf>
    <xf numFmtId="165" fontId="55" fillId="0" borderId="28" xfId="7" applyFont="1" applyBorder="1" applyAlignment="1">
      <alignment vertical="center"/>
    </xf>
    <xf numFmtId="165" fontId="55" fillId="0" borderId="45" xfId="7" applyFont="1" applyBorder="1" applyAlignment="1">
      <alignment horizontal="center" vertical="center"/>
    </xf>
    <xf numFmtId="165" fontId="55" fillId="0" borderId="28" xfId="7" applyFont="1" applyBorder="1" applyAlignment="1">
      <alignment horizontal="center" vertical="center"/>
    </xf>
    <xf numFmtId="165" fontId="57" fillId="0" borderId="1" xfId="7" applyFont="1" applyBorder="1" applyAlignment="1">
      <alignment horizontal="right" vertical="center"/>
    </xf>
    <xf numFmtId="165" fontId="54" fillId="0" borderId="0" xfId="7" applyFont="1" applyAlignment="1">
      <alignment vertical="center"/>
    </xf>
    <xf numFmtId="165" fontId="54" fillId="0" borderId="0" xfId="7" applyFont="1" applyAlignment="1">
      <alignment horizontal="center" vertical="center"/>
    </xf>
    <xf numFmtId="165" fontId="55" fillId="0" borderId="45" xfId="7" applyFont="1" applyFill="1" applyBorder="1" applyAlignment="1">
      <alignment horizontal="center" vertical="center"/>
    </xf>
    <xf numFmtId="165" fontId="55" fillId="0" borderId="45" xfId="7" applyFont="1" applyFill="1" applyBorder="1" applyAlignment="1">
      <alignment horizontal="right" vertical="center"/>
    </xf>
    <xf numFmtId="165" fontId="55" fillId="0" borderId="0" xfId="7" applyFont="1" applyAlignment="1">
      <alignment vertical="center"/>
    </xf>
    <xf numFmtId="165" fontId="55" fillId="0" borderId="0" xfId="7" applyFont="1" applyAlignment="1">
      <alignment horizontal="center" vertical="center"/>
    </xf>
    <xf numFmtId="165" fontId="55" fillId="0" borderId="104" xfId="7" applyFont="1" applyBorder="1" applyAlignment="1">
      <alignment horizontal="center" vertical="center"/>
    </xf>
    <xf numFmtId="165" fontId="55" fillId="0" borderId="19" xfId="7" applyFont="1" applyFill="1" applyBorder="1" applyAlignment="1">
      <alignment horizontal="right" vertical="center"/>
    </xf>
    <xf numFmtId="0" fontId="46" fillId="0" borderId="70" xfId="0" applyFont="1" applyBorder="1" applyAlignment="1">
      <alignment horizontal="center" vertical="center"/>
    </xf>
    <xf numFmtId="0" fontId="46" fillId="0" borderId="35" xfId="0" applyFont="1" applyBorder="1" applyAlignment="1">
      <alignment horizontal="center" vertical="center"/>
    </xf>
    <xf numFmtId="0" fontId="46" fillId="0" borderId="35" xfId="0" applyFont="1" applyBorder="1" applyAlignment="1">
      <alignment horizontal="center" vertical="center" wrapText="1"/>
    </xf>
    <xf numFmtId="0" fontId="44" fillId="0" borderId="86" xfId="0" applyFont="1" applyBorder="1" applyAlignment="1">
      <alignment horizontal="center" vertical="center"/>
    </xf>
    <xf numFmtId="0" fontId="44" fillId="0" borderId="87" xfId="0" applyFont="1" applyBorder="1" applyAlignment="1">
      <alignment horizontal="left" vertical="center"/>
    </xf>
    <xf numFmtId="165" fontId="44" fillId="0" borderId="89" xfId="7" applyFont="1" applyBorder="1" applyAlignment="1">
      <alignment horizontal="left" vertical="center"/>
    </xf>
    <xf numFmtId="0" fontId="44" fillId="0" borderId="90" xfId="0" applyFont="1" applyBorder="1" applyAlignment="1">
      <alignment horizontal="center" vertical="center"/>
    </xf>
    <xf numFmtId="165" fontId="44" fillId="0" borderId="90" xfId="7" applyFont="1" applyBorder="1" applyAlignment="1">
      <alignment vertical="center"/>
    </xf>
    <xf numFmtId="165" fontId="44" fillId="0" borderId="87" xfId="7" applyFont="1" applyBorder="1" applyAlignment="1">
      <alignment vertical="center"/>
    </xf>
    <xf numFmtId="0" fontId="44" fillId="0" borderId="129" xfId="0" applyFont="1" applyBorder="1" applyAlignment="1">
      <alignment vertical="center"/>
    </xf>
    <xf numFmtId="0" fontId="44" fillId="0" borderId="107" xfId="0" applyFont="1" applyBorder="1" applyAlignment="1">
      <alignment horizontal="center" vertical="center"/>
    </xf>
    <xf numFmtId="0" fontId="44" fillId="0" borderId="108" xfId="0" applyFont="1" applyBorder="1" applyAlignment="1">
      <alignment horizontal="left" vertical="center"/>
    </xf>
    <xf numFmtId="165" fontId="44" fillId="0" borderId="109" xfId="7" applyFont="1" applyBorder="1" applyAlignment="1">
      <alignment horizontal="left" vertical="center"/>
    </xf>
    <xf numFmtId="0" fontId="44" fillId="0" borderId="110" xfId="0" applyFont="1" applyBorder="1" applyAlignment="1">
      <alignment horizontal="center" vertical="center"/>
    </xf>
    <xf numFmtId="165" fontId="44" fillId="0" borderId="110" xfId="7" applyFont="1" applyBorder="1" applyAlignment="1">
      <alignment vertical="center"/>
    </xf>
    <xf numFmtId="165" fontId="44" fillId="0" borderId="108" xfId="7" applyFont="1" applyBorder="1" applyAlignment="1">
      <alignment vertical="center"/>
    </xf>
    <xf numFmtId="0" fontId="46" fillId="0" borderId="72" xfId="0" applyFont="1" applyBorder="1" applyAlignment="1">
      <alignment horizontal="center" vertical="center"/>
    </xf>
    <xf numFmtId="0" fontId="46" fillId="0" borderId="125" xfId="0" applyFont="1" applyBorder="1" applyAlignment="1">
      <alignment horizontal="center" vertical="center"/>
    </xf>
    <xf numFmtId="0" fontId="46" fillId="0" borderId="125" xfId="0" applyFont="1" applyBorder="1" applyAlignment="1">
      <alignment horizontal="center" vertical="center" wrapText="1"/>
    </xf>
    <xf numFmtId="0" fontId="46" fillId="0" borderId="73" xfId="0" applyFont="1" applyBorder="1" applyAlignment="1">
      <alignment horizontal="center" vertical="center" wrapText="1"/>
    </xf>
    <xf numFmtId="0" fontId="46" fillId="0" borderId="127" xfId="0" applyFont="1" applyBorder="1" applyAlignment="1">
      <alignment horizontal="center" vertical="center"/>
    </xf>
    <xf numFmtId="0" fontId="44" fillId="0" borderId="63" xfId="0" applyFont="1" applyBorder="1" applyAlignment="1">
      <alignment vertical="center"/>
    </xf>
    <xf numFmtId="0" fontId="44" fillId="0" borderId="68" xfId="0" applyFont="1" applyBorder="1" applyAlignment="1">
      <alignment vertical="center"/>
    </xf>
    <xf numFmtId="0" fontId="44" fillId="0" borderId="69" xfId="0" applyFont="1" applyBorder="1" applyAlignment="1">
      <alignment vertical="center"/>
    </xf>
    <xf numFmtId="0" fontId="44" fillId="0" borderId="59" xfId="0" applyFont="1" applyBorder="1" applyAlignment="1">
      <alignment vertical="center"/>
    </xf>
    <xf numFmtId="165" fontId="44" fillId="0" borderId="109" xfId="7" applyFont="1" applyBorder="1" applyAlignment="1">
      <alignment vertical="center"/>
    </xf>
    <xf numFmtId="165" fontId="44" fillId="0" borderId="119" xfId="7" applyFont="1" applyBorder="1" applyAlignment="1">
      <alignment vertical="center"/>
    </xf>
    <xf numFmtId="165" fontId="21" fillId="0" borderId="1" xfId="9" applyFont="1" applyFill="1" applyAlignment="1">
      <alignment vertical="center"/>
    </xf>
    <xf numFmtId="0" fontId="32" fillId="0" borderId="84" xfId="10" applyFont="1" applyBorder="1" applyAlignment="1">
      <alignment vertical="center"/>
    </xf>
    <xf numFmtId="0" fontId="44" fillId="0" borderId="1" xfId="0" applyFont="1" applyBorder="1" applyAlignment="1">
      <alignment vertical="center"/>
    </xf>
    <xf numFmtId="0" fontId="44" fillId="0" borderId="1" xfId="0" applyFont="1" applyBorder="1" applyAlignment="1">
      <alignment horizontal="center" vertical="center"/>
    </xf>
    <xf numFmtId="0" fontId="58" fillId="0" borderId="1" xfId="14" applyFont="1" applyAlignment="1">
      <alignment vertical="center"/>
    </xf>
    <xf numFmtId="0" fontId="58" fillId="0" borderId="1" xfId="14" applyFont="1" applyAlignment="1">
      <alignment horizontal="center" vertical="center"/>
    </xf>
    <xf numFmtId="0" fontId="59" fillId="0" borderId="1" xfId="14" applyFont="1" applyAlignment="1">
      <alignment horizontal="center" vertical="center"/>
    </xf>
    <xf numFmtId="0" fontId="27" fillId="0" borderId="1" xfId="14" applyFont="1" applyAlignment="1">
      <alignment horizontal="center" vertical="center"/>
    </xf>
    <xf numFmtId="0" fontId="60" fillId="0" borderId="1" xfId="14" applyFont="1" applyAlignment="1">
      <alignment horizontal="center" vertical="center"/>
    </xf>
    <xf numFmtId="0" fontId="30" fillId="0" borderId="1" xfId="14" applyFont="1" applyAlignment="1">
      <alignment horizontal="center" vertical="center"/>
    </xf>
    <xf numFmtId="0" fontId="58" fillId="0" borderId="25" xfId="14" applyFont="1" applyBorder="1" applyAlignment="1">
      <alignment vertical="center"/>
    </xf>
    <xf numFmtId="0" fontId="58" fillId="0" borderId="25" xfId="14" applyFont="1" applyBorder="1" applyAlignment="1">
      <alignment horizontal="center" vertical="center"/>
    </xf>
    <xf numFmtId="0" fontId="21" fillId="0" borderId="31" xfId="14" applyFont="1" applyBorder="1" applyAlignment="1">
      <alignment horizontal="left" vertical="center"/>
    </xf>
    <xf numFmtId="0" fontId="21" fillId="0" borderId="25" xfId="14" applyFont="1" applyBorder="1" applyAlignment="1">
      <alignment horizontal="left" vertical="center"/>
    </xf>
    <xf numFmtId="0" fontId="21" fillId="0" borderId="33" xfId="14" applyFont="1" applyBorder="1" applyAlignment="1">
      <alignment horizontal="left" vertical="center"/>
    </xf>
    <xf numFmtId="0" fontId="21" fillId="0" borderId="1" xfId="14" applyFont="1" applyAlignment="1">
      <alignment horizontal="left" vertical="center"/>
    </xf>
    <xf numFmtId="0" fontId="27" fillId="0" borderId="128" xfId="14" applyFont="1" applyBorder="1" applyAlignment="1">
      <alignment horizontal="center" vertical="center"/>
    </xf>
    <xf numFmtId="0" fontId="27" fillId="0" borderId="120" xfId="14" applyFont="1" applyBorder="1" applyAlignment="1">
      <alignment horizontal="left" vertical="center"/>
    </xf>
    <xf numFmtId="165" fontId="27" fillId="0" borderId="123" xfId="9" applyFont="1" applyBorder="1" applyAlignment="1">
      <alignment vertical="center"/>
    </xf>
    <xf numFmtId="165" fontId="27" fillId="0" borderId="116" xfId="9" applyFont="1" applyBorder="1" applyAlignment="1">
      <alignment vertical="center"/>
    </xf>
    <xf numFmtId="0" fontId="27" fillId="0" borderId="116" xfId="14" applyFont="1" applyBorder="1" applyAlignment="1">
      <alignment horizontal="center" vertical="center"/>
    </xf>
    <xf numFmtId="0" fontId="27" fillId="0" borderId="117" xfId="14" applyFont="1" applyBorder="1" applyAlignment="1">
      <alignment horizontal="center" vertical="center"/>
    </xf>
    <xf numFmtId="0" fontId="21" fillId="0" borderId="126" xfId="14" applyFont="1" applyBorder="1" applyAlignment="1">
      <alignment horizontal="center" vertical="center"/>
    </xf>
    <xf numFmtId="0" fontId="21" fillId="0" borderId="93" xfId="14" applyFont="1" applyBorder="1" applyAlignment="1">
      <alignment horizontal="left" vertical="center"/>
    </xf>
    <xf numFmtId="165" fontId="21" fillId="0" borderId="94" xfId="9" applyFont="1" applyBorder="1" applyAlignment="1">
      <alignment vertical="center"/>
    </xf>
    <xf numFmtId="165" fontId="21" fillId="0" borderId="96" xfId="9" applyFont="1" applyBorder="1" applyAlignment="1">
      <alignment horizontal="center" vertical="center"/>
    </xf>
    <xf numFmtId="0" fontId="21" fillId="0" borderId="97" xfId="14" applyFont="1" applyBorder="1" applyAlignment="1">
      <alignment horizontal="center" vertical="center"/>
    </xf>
    <xf numFmtId="165" fontId="27" fillId="0" borderId="94" xfId="9" applyFont="1" applyBorder="1" applyAlignment="1">
      <alignment vertical="center"/>
    </xf>
    <xf numFmtId="0" fontId="27" fillId="0" borderId="94" xfId="14" applyFont="1" applyBorder="1" applyAlignment="1">
      <alignment vertical="center"/>
    </xf>
    <xf numFmtId="0" fontId="27" fillId="0" borderId="97" xfId="14" applyFont="1" applyBorder="1" applyAlignment="1">
      <alignment horizontal="center" vertical="center"/>
    </xf>
    <xf numFmtId="0" fontId="27" fillId="0" borderId="126" xfId="14" applyFont="1" applyBorder="1" applyAlignment="1">
      <alignment horizontal="center" vertical="center"/>
    </xf>
    <xf numFmtId="0" fontId="27" fillId="0" borderId="93" xfId="14" applyFont="1" applyBorder="1" applyAlignment="1">
      <alignment horizontal="left" vertical="center"/>
    </xf>
    <xf numFmtId="165" fontId="27" fillId="0" borderId="96" xfId="9" applyFont="1" applyBorder="1" applyAlignment="1">
      <alignment horizontal="center" vertical="center"/>
    </xf>
    <xf numFmtId="165" fontId="27" fillId="0" borderId="96" xfId="9" applyFont="1" applyBorder="1" applyAlignment="1">
      <alignment vertical="center"/>
    </xf>
    <xf numFmtId="0" fontId="21" fillId="8" borderId="1" xfId="14" applyFont="1" applyFill="1" applyAlignment="1">
      <alignment vertical="center"/>
    </xf>
    <xf numFmtId="0" fontId="21" fillId="9" borderId="1" xfId="14" applyFont="1" applyFill="1" applyAlignment="1">
      <alignment vertical="center"/>
    </xf>
    <xf numFmtId="165" fontId="21" fillId="8" borderId="1" xfId="9" applyFont="1" applyFill="1" applyAlignment="1">
      <alignment vertical="center"/>
    </xf>
    <xf numFmtId="165" fontId="21" fillId="0" borderId="96" xfId="7" applyFont="1" applyFill="1" applyBorder="1" applyAlignment="1">
      <alignment vertical="center"/>
    </xf>
    <xf numFmtId="165" fontId="27" fillId="0" borderId="1" xfId="9" applyFont="1" applyBorder="1" applyAlignment="1">
      <alignment vertical="center"/>
    </xf>
    <xf numFmtId="0" fontId="63" fillId="0" borderId="1" xfId="21" applyFont="1" applyProtection="1">
      <protection locked="0"/>
    </xf>
    <xf numFmtId="0" fontId="64" fillId="0" borderId="30" xfId="21" applyFont="1" applyBorder="1" applyAlignment="1" applyProtection="1">
      <alignment horizontal="center" vertical="center"/>
      <protection locked="0"/>
    </xf>
    <xf numFmtId="0" fontId="64" fillId="0" borderId="31" xfId="21" applyFont="1" applyBorder="1" applyAlignment="1" applyProtection="1">
      <alignment horizontal="center" vertical="center"/>
      <protection locked="0"/>
    </xf>
    <xf numFmtId="0" fontId="64" fillId="0" borderId="31" xfId="21" applyFont="1" applyBorder="1" applyAlignment="1" applyProtection="1">
      <alignment horizontal="left" vertical="center" indent="1"/>
      <protection locked="0"/>
    </xf>
    <xf numFmtId="0" fontId="64" fillId="0" borderId="61" xfId="21" applyFont="1" applyBorder="1" applyAlignment="1" applyProtection="1">
      <alignment horizontal="center" vertical="center"/>
      <protection locked="0"/>
    </xf>
    <xf numFmtId="0" fontId="63" fillId="0" borderId="21" xfId="21" applyFont="1" applyBorder="1" applyAlignment="1" applyProtection="1">
      <alignment horizontal="left" vertical="top" indent="1"/>
      <protection locked="0"/>
    </xf>
    <xf numFmtId="0" fontId="63" fillId="0" borderId="23" xfId="21" applyFont="1" applyBorder="1" applyProtection="1">
      <protection locked="0"/>
    </xf>
    <xf numFmtId="0" fontId="65" fillId="0" borderId="23" xfId="21" applyFont="1" applyBorder="1" applyAlignment="1" applyProtection="1">
      <alignment horizontal="left" vertical="top"/>
      <protection locked="0"/>
    </xf>
    <xf numFmtId="0" fontId="65" fillId="0" borderId="58" xfId="21" applyFont="1" applyBorder="1" applyAlignment="1" applyProtection="1">
      <alignment horizontal="left" vertical="top"/>
      <protection locked="0"/>
    </xf>
    <xf numFmtId="0" fontId="65" fillId="0" borderId="25" xfId="21" applyFont="1" applyBorder="1" applyAlignment="1" applyProtection="1">
      <alignment horizontal="left" vertical="top"/>
      <protection locked="0"/>
    </xf>
    <xf numFmtId="0" fontId="65" fillId="0" borderId="25" xfId="21" applyFont="1" applyBorder="1" applyAlignment="1" applyProtection="1">
      <alignment horizontal="left" vertical="top" indent="1"/>
      <protection locked="0"/>
    </xf>
    <xf numFmtId="0" fontId="65" fillId="0" borderId="60" xfId="21" applyFont="1" applyBorder="1" applyAlignment="1" applyProtection="1">
      <alignment horizontal="left" vertical="top"/>
      <protection locked="0"/>
    </xf>
    <xf numFmtId="0" fontId="65" fillId="0" borderId="134" xfId="21" applyFont="1" applyBorder="1" applyAlignment="1" applyProtection="1">
      <alignment horizontal="center" vertical="center"/>
      <protection locked="0"/>
    </xf>
    <xf numFmtId="0" fontId="65" fillId="0" borderId="84" xfId="21" applyFont="1" applyBorder="1" applyAlignment="1" applyProtection="1">
      <alignment horizontal="center" vertical="center"/>
      <protection locked="0"/>
    </xf>
    <xf numFmtId="0" fontId="63" fillId="0" borderId="1" xfId="21" applyFont="1" applyAlignment="1" applyProtection="1">
      <alignment horizontal="left"/>
      <protection locked="0"/>
    </xf>
    <xf numFmtId="0" fontId="66" fillId="0" borderId="136" xfId="21" applyFont="1" applyBorder="1" applyAlignment="1" applyProtection="1">
      <alignment horizontal="center" vertical="center"/>
      <protection locked="0"/>
    </xf>
    <xf numFmtId="174" fontId="63" fillId="0" borderId="21" xfId="21" applyNumberFormat="1" applyFont="1" applyBorder="1" applyAlignment="1" applyProtection="1">
      <alignment horizontal="center" vertical="center"/>
      <protection locked="0"/>
    </xf>
    <xf numFmtId="0" fontId="63" fillId="0" borderId="66" xfId="21" applyFont="1" applyBorder="1" applyAlignment="1" applyProtection="1">
      <alignment horizontal="left" vertical="center" indent="1"/>
      <protection locked="0"/>
    </xf>
    <xf numFmtId="0" fontId="65" fillId="0" borderId="67" xfId="21" applyFont="1" applyBorder="1" applyAlignment="1" applyProtection="1">
      <alignment horizontal="left" vertical="center"/>
      <protection locked="0"/>
    </xf>
    <xf numFmtId="165" fontId="63" fillId="0" borderId="66" xfId="21" applyNumberFormat="1" applyFont="1" applyBorder="1" applyAlignment="1" applyProtection="1">
      <alignment horizontal="center" vertical="center"/>
      <protection locked="0"/>
    </xf>
    <xf numFmtId="41" fontId="63" fillId="0" borderId="23" xfId="22" applyFont="1" applyFill="1" applyBorder="1" applyAlignment="1" applyProtection="1">
      <alignment vertical="center"/>
      <protection locked="0" hidden="1"/>
    </xf>
    <xf numFmtId="41" fontId="63" fillId="0" borderId="1" xfId="22" applyFont="1" applyFill="1" applyBorder="1" applyProtection="1">
      <protection locked="0"/>
    </xf>
    <xf numFmtId="41" fontId="63" fillId="0" borderId="1" xfId="22" applyFont="1" applyFill="1" applyBorder="1" applyAlignment="1" applyProtection="1">
      <alignment horizontal="left"/>
      <protection locked="0"/>
    </xf>
    <xf numFmtId="0" fontId="63" fillId="0" borderId="134" xfId="21" applyFont="1" applyBorder="1" applyAlignment="1" applyProtection="1">
      <alignment horizontal="center" vertical="center"/>
      <protection locked="0"/>
    </xf>
    <xf numFmtId="0" fontId="65" fillId="0" borderId="83" xfId="21" applyFont="1" applyBorder="1" applyAlignment="1" applyProtection="1">
      <alignment horizontal="left" vertical="center" indent="1"/>
      <protection locked="0"/>
    </xf>
    <xf numFmtId="0" fontId="65" fillId="0" borderId="84" xfId="21" applyFont="1" applyBorder="1" applyAlignment="1" applyProtection="1">
      <alignment horizontal="right" vertical="center"/>
      <protection locked="0"/>
    </xf>
    <xf numFmtId="165" fontId="63" fillId="0" borderId="33" xfId="21" applyNumberFormat="1" applyFont="1" applyBorder="1" applyAlignment="1" applyProtection="1">
      <alignment horizontal="center" vertical="center"/>
      <protection locked="0"/>
    </xf>
    <xf numFmtId="41" fontId="65" fillId="0" borderId="135" xfId="22" applyFont="1" applyFill="1" applyBorder="1" applyAlignment="1" applyProtection="1">
      <alignment vertical="center"/>
      <protection locked="0"/>
    </xf>
    <xf numFmtId="0" fontId="65" fillId="0" borderId="1" xfId="21" applyFont="1" applyAlignment="1" applyProtection="1">
      <alignment horizontal="left" vertical="center" indent="1"/>
      <protection locked="0"/>
    </xf>
    <xf numFmtId="0" fontId="63" fillId="0" borderId="1" xfId="21" applyFont="1" applyAlignment="1" applyProtection="1">
      <alignment vertical="center"/>
      <protection locked="0"/>
    </xf>
    <xf numFmtId="0" fontId="63" fillId="0" borderId="5" xfId="21" applyFont="1" applyBorder="1" applyAlignment="1" applyProtection="1">
      <alignment horizontal="center" vertical="center"/>
      <protection locked="0"/>
    </xf>
    <xf numFmtId="0" fontId="65" fillId="0" borderId="42" xfId="21" applyFont="1" applyBorder="1" applyAlignment="1" applyProtection="1">
      <alignment horizontal="left" vertical="center" indent="1"/>
      <protection locked="0"/>
    </xf>
    <xf numFmtId="0" fontId="65" fillId="0" borderId="19" xfId="21" applyFont="1" applyBorder="1" applyAlignment="1" applyProtection="1">
      <alignment horizontal="right" vertical="center"/>
      <protection locked="0"/>
    </xf>
    <xf numFmtId="0" fontId="65" fillId="0" borderId="19" xfId="21" applyFont="1" applyBorder="1" applyAlignment="1" applyProtection="1">
      <alignment horizontal="center" vertical="center"/>
      <protection locked="0"/>
    </xf>
    <xf numFmtId="0" fontId="65" fillId="0" borderId="43" xfId="21" applyFont="1" applyBorder="1" applyAlignment="1" applyProtection="1">
      <alignment horizontal="center" vertical="center"/>
      <protection locked="0"/>
    </xf>
    <xf numFmtId="165" fontId="63" fillId="0" borderId="42" xfId="21" applyNumberFormat="1" applyFont="1" applyBorder="1" applyAlignment="1" applyProtection="1">
      <alignment horizontal="center" vertical="center"/>
      <protection locked="0"/>
    </xf>
    <xf numFmtId="41" fontId="63" fillId="0" borderId="6" xfId="22" applyFont="1" applyFill="1" applyBorder="1" applyAlignment="1" applyProtection="1">
      <alignment vertical="center"/>
      <protection locked="0"/>
    </xf>
    <xf numFmtId="175" fontId="65" fillId="0" borderId="1" xfId="21" applyNumberFormat="1" applyFont="1" applyAlignment="1" applyProtection="1">
      <alignment horizontal="left" vertical="center" indent="1"/>
      <protection locked="0"/>
    </xf>
    <xf numFmtId="41" fontId="67" fillId="0" borderId="1" xfId="22" applyFont="1" applyFill="1" applyBorder="1" applyAlignment="1" applyProtection="1">
      <alignment vertical="center"/>
      <protection locked="0"/>
    </xf>
    <xf numFmtId="0" fontId="63" fillId="0" borderId="138" xfId="21" applyFont="1" applyBorder="1" applyAlignment="1" applyProtection="1">
      <alignment horizontal="center" vertical="center"/>
      <protection locked="0"/>
    </xf>
    <xf numFmtId="41" fontId="65" fillId="0" borderId="1" xfId="21" applyNumberFormat="1" applyFont="1" applyAlignment="1" applyProtection="1">
      <alignment horizontal="left" vertical="center" indent="1"/>
      <protection locked="0"/>
    </xf>
    <xf numFmtId="41" fontId="65" fillId="0" borderId="1" xfId="21" applyNumberFormat="1" applyFont="1" applyAlignment="1" applyProtection="1">
      <alignment vertical="center"/>
      <protection locked="0"/>
    </xf>
    <xf numFmtId="0" fontId="63" fillId="0" borderId="136" xfId="21" applyFont="1" applyBorder="1" applyAlignment="1" applyProtection="1">
      <alignment horizontal="center" vertical="center"/>
      <protection locked="0"/>
    </xf>
    <xf numFmtId="0" fontId="65" fillId="0" borderId="85" xfId="21" applyFont="1" applyBorder="1" applyAlignment="1" applyProtection="1">
      <alignment horizontal="left" vertical="center" indent="1"/>
      <protection locked="0"/>
    </xf>
    <xf numFmtId="0" fontId="65" fillId="0" borderId="29" xfId="21" applyFont="1" applyBorder="1" applyAlignment="1" applyProtection="1">
      <alignment horizontal="right" vertical="center"/>
      <protection locked="0"/>
    </xf>
    <xf numFmtId="0" fontId="65" fillId="0" borderId="29" xfId="21" applyFont="1" applyBorder="1" applyAlignment="1" applyProtection="1">
      <alignment horizontal="center" vertical="center"/>
      <protection locked="0"/>
    </xf>
    <xf numFmtId="0" fontId="65" fillId="0" borderId="124" xfId="21" applyFont="1" applyBorder="1" applyAlignment="1" applyProtection="1">
      <alignment horizontal="center" vertical="center"/>
      <protection locked="0"/>
    </xf>
    <xf numFmtId="41" fontId="65" fillId="0" borderId="137" xfId="22" applyFont="1" applyFill="1" applyBorder="1" applyAlignment="1" applyProtection="1">
      <alignment vertical="center"/>
      <protection locked="0"/>
    </xf>
    <xf numFmtId="41" fontId="68" fillId="0" borderId="1" xfId="21" applyNumberFormat="1" applyFont="1" applyAlignment="1" applyProtection="1">
      <alignment horizontal="left" vertical="center" indent="1"/>
      <protection locked="0"/>
    </xf>
    <xf numFmtId="41" fontId="69" fillId="0" borderId="1" xfId="21" applyNumberFormat="1" applyFont="1" applyAlignment="1" applyProtection="1">
      <alignment vertical="center"/>
      <protection locked="0"/>
    </xf>
    <xf numFmtId="0" fontId="63" fillId="0" borderId="30" xfId="21" applyFont="1" applyBorder="1" applyAlignment="1" applyProtection="1">
      <alignment vertical="center"/>
      <protection locked="0"/>
    </xf>
    <xf numFmtId="0" fontId="65" fillId="0" borderId="31" xfId="21" applyFont="1" applyBorder="1" applyAlignment="1" applyProtection="1">
      <alignment horizontal="center" vertical="center"/>
      <protection locked="0"/>
    </xf>
    <xf numFmtId="165" fontId="65" fillId="0" borderId="31" xfId="21" applyNumberFormat="1" applyFont="1" applyBorder="1" applyAlignment="1" applyProtection="1">
      <alignment horizontal="right" vertical="center"/>
      <protection locked="0"/>
    </xf>
    <xf numFmtId="165" fontId="65" fillId="0" borderId="61" xfId="21" applyNumberFormat="1" applyFont="1" applyBorder="1" applyAlignment="1" applyProtection="1">
      <alignment vertical="center"/>
      <protection locked="0"/>
    </xf>
    <xf numFmtId="0" fontId="65" fillId="0" borderId="58" xfId="21" applyFont="1" applyBorder="1" applyAlignment="1" applyProtection="1">
      <alignment horizontal="left" vertical="top" indent="1"/>
      <protection locked="0"/>
    </xf>
    <xf numFmtId="0" fontId="70" fillId="0" borderId="25" xfId="21" applyFont="1" applyBorder="1" applyAlignment="1" applyProtection="1">
      <alignment horizontal="left" vertical="top" indent="1"/>
      <protection locked="0"/>
    </xf>
    <xf numFmtId="0" fontId="70" fillId="0" borderId="25" xfId="21" applyFont="1" applyBorder="1" applyProtection="1">
      <protection locked="0"/>
    </xf>
    <xf numFmtId="0" fontId="70" fillId="0" borderId="25" xfId="21" applyFont="1" applyBorder="1" applyAlignment="1" applyProtection="1">
      <alignment vertical="top" wrapText="1"/>
      <protection locked="0"/>
    </xf>
    <xf numFmtId="0" fontId="65" fillId="0" borderId="25" xfId="21" applyFont="1" applyBorder="1" applyAlignment="1" applyProtection="1">
      <alignment vertical="top" wrapText="1"/>
      <protection locked="0"/>
    </xf>
    <xf numFmtId="0" fontId="65" fillId="0" borderId="60" xfId="21" applyFont="1" applyBorder="1" applyAlignment="1" applyProtection="1">
      <alignment vertical="top" wrapText="1"/>
      <protection locked="0"/>
    </xf>
    <xf numFmtId="0" fontId="65" fillId="0" borderId="1" xfId="22" applyNumberFormat="1" applyFont="1" applyFill="1" applyBorder="1" applyAlignment="1" applyProtection="1">
      <alignment horizontal="left" vertical="center" indent="1"/>
      <protection locked="0"/>
    </xf>
    <xf numFmtId="41" fontId="65" fillId="0" borderId="1" xfId="22" applyFont="1" applyFill="1" applyBorder="1" applyAlignment="1" applyProtection="1">
      <alignment vertical="center"/>
      <protection locked="0"/>
    </xf>
    <xf numFmtId="41" fontId="65" fillId="0" borderId="1" xfId="22" applyFont="1" applyFill="1" applyBorder="1" applyProtection="1">
      <protection locked="0"/>
    </xf>
    <xf numFmtId="0" fontId="65" fillId="0" borderId="30" xfId="21" applyFont="1" applyBorder="1" applyAlignment="1" applyProtection="1">
      <alignment horizontal="left" vertical="top" indent="1"/>
      <protection locked="0"/>
    </xf>
    <xf numFmtId="0" fontId="63" fillId="0" borderId="31" xfId="21" applyFont="1" applyBorder="1" applyProtection="1">
      <protection locked="0"/>
    </xf>
    <xf numFmtId="0" fontId="65" fillId="0" borderId="31" xfId="21" applyFont="1" applyBorder="1" applyAlignment="1" applyProtection="1">
      <alignment vertical="top" wrapText="1"/>
      <protection locked="0"/>
    </xf>
    <xf numFmtId="0" fontId="65" fillId="0" borderId="61" xfId="21" applyFont="1" applyBorder="1" applyAlignment="1" applyProtection="1">
      <alignment vertical="top" wrapText="1"/>
      <protection locked="0"/>
    </xf>
    <xf numFmtId="41" fontId="65" fillId="0" borderId="1" xfId="22" applyFont="1" applyFill="1" applyBorder="1" applyAlignment="1" applyProtection="1">
      <alignment horizontal="left" vertical="center" indent="1"/>
      <protection locked="0"/>
    </xf>
    <xf numFmtId="0" fontId="65" fillId="0" borderId="21" xfId="21" applyFont="1" applyBorder="1" applyAlignment="1" applyProtection="1">
      <alignment horizontal="left" vertical="top" indent="1"/>
      <protection locked="0"/>
    </xf>
    <xf numFmtId="0" fontId="65" fillId="0" borderId="23" xfId="21" applyFont="1" applyBorder="1" applyAlignment="1" applyProtection="1">
      <alignment vertical="top" wrapText="1"/>
      <protection locked="0"/>
    </xf>
    <xf numFmtId="169" fontId="65" fillId="0" borderId="1" xfId="23" applyFont="1" applyFill="1" applyBorder="1" applyAlignment="1" applyProtection="1">
      <alignment horizontal="left" vertical="center" indent="1"/>
      <protection locked="0"/>
    </xf>
    <xf numFmtId="0" fontId="63" fillId="0" borderId="21" xfId="21" applyFont="1" applyBorder="1" applyProtection="1">
      <protection locked="0"/>
    </xf>
    <xf numFmtId="0" fontId="63" fillId="0" borderId="1" xfId="21" applyFont="1" applyAlignment="1" applyProtection="1">
      <alignment horizontal="center"/>
      <protection locked="0"/>
    </xf>
    <xf numFmtId="165" fontId="63" fillId="0" borderId="1" xfId="21" applyNumberFormat="1" applyFont="1" applyAlignment="1" applyProtection="1">
      <alignment horizontal="right"/>
      <protection locked="0"/>
    </xf>
    <xf numFmtId="165" fontId="63" fillId="0" borderId="23" xfId="21" applyNumberFormat="1" applyFont="1" applyBorder="1" applyProtection="1">
      <protection locked="0"/>
    </xf>
    <xf numFmtId="41" fontId="65" fillId="0" borderId="1" xfId="22" applyFont="1" applyFill="1" applyAlignment="1" applyProtection="1">
      <alignment vertical="center"/>
      <protection locked="0"/>
    </xf>
    <xf numFmtId="41" fontId="65" fillId="0" borderId="1" xfId="21" applyNumberFormat="1" applyFont="1" applyProtection="1">
      <protection locked="0"/>
    </xf>
    <xf numFmtId="165" fontId="63" fillId="0" borderId="23" xfId="21" applyNumberFormat="1" applyFont="1" applyBorder="1" applyAlignment="1" applyProtection="1">
      <alignment horizontal="center" vertical="center"/>
      <protection locked="0"/>
    </xf>
    <xf numFmtId="10" fontId="65" fillId="0" borderId="1" xfId="21" applyNumberFormat="1" applyFont="1" applyAlignment="1" applyProtection="1">
      <alignment vertical="center"/>
      <protection locked="0"/>
    </xf>
    <xf numFmtId="0" fontId="63" fillId="0" borderId="21" xfId="21" applyFont="1" applyBorder="1" applyAlignment="1" applyProtection="1">
      <alignment horizontal="center" vertical="center"/>
      <protection locked="0"/>
    </xf>
    <xf numFmtId="0" fontId="63" fillId="0" borderId="23" xfId="21" applyFont="1" applyBorder="1" applyAlignment="1" applyProtection="1">
      <alignment horizontal="center"/>
      <protection locked="0"/>
    </xf>
    <xf numFmtId="0" fontId="65" fillId="0" borderId="1" xfId="21" applyFont="1" applyAlignment="1" applyProtection="1">
      <alignment horizontal="right" vertical="center"/>
      <protection locked="0"/>
    </xf>
    <xf numFmtId="0" fontId="65" fillId="0" borderId="23" xfId="21" applyFont="1" applyBorder="1" applyAlignment="1" applyProtection="1">
      <alignment horizontal="center" vertical="center"/>
      <protection locked="0"/>
    </xf>
    <xf numFmtId="9" fontId="65" fillId="0" borderId="1" xfId="21" applyNumberFormat="1" applyFont="1" applyProtection="1">
      <protection locked="0"/>
    </xf>
    <xf numFmtId="0" fontId="63" fillId="0" borderId="23" xfId="21" applyFont="1" applyBorder="1" applyAlignment="1" applyProtection="1">
      <alignment horizontal="center" vertical="center"/>
      <protection locked="0"/>
    </xf>
    <xf numFmtId="0" fontId="63" fillId="0" borderId="21" xfId="21" applyFont="1" applyBorder="1" applyAlignment="1" applyProtection="1">
      <alignment vertical="center"/>
      <protection locked="0"/>
    </xf>
    <xf numFmtId="0" fontId="64" fillId="0" borderId="23" xfId="21" applyFont="1" applyBorder="1" applyAlignment="1" applyProtection="1">
      <alignment horizontal="center" vertical="center"/>
      <protection locked="0"/>
    </xf>
    <xf numFmtId="0" fontId="65" fillId="0" borderId="23" xfId="21" applyFont="1" applyBorder="1" applyAlignment="1" applyProtection="1">
      <alignment horizontal="center"/>
      <protection locked="0"/>
    </xf>
    <xf numFmtId="2" fontId="63" fillId="0" borderId="1" xfId="21" applyNumberFormat="1" applyFont="1" applyProtection="1">
      <protection locked="0"/>
    </xf>
    <xf numFmtId="165" fontId="63" fillId="0" borderId="1" xfId="21" applyNumberFormat="1" applyFont="1" applyProtection="1">
      <protection locked="0"/>
    </xf>
    <xf numFmtId="0" fontId="64" fillId="0" borderId="1" xfId="21" applyFont="1" applyProtection="1">
      <protection locked="0"/>
    </xf>
    <xf numFmtId="0" fontId="65" fillId="0" borderId="1" xfId="21" applyFont="1" applyProtection="1">
      <protection locked="0"/>
    </xf>
    <xf numFmtId="0" fontId="63" fillId="0" borderId="21" xfId="21" applyFont="1" applyBorder="1" applyAlignment="1" applyProtection="1">
      <alignment horizontal="center"/>
      <protection locked="0"/>
    </xf>
    <xf numFmtId="0" fontId="63" fillId="0" borderId="58" xfId="21" applyFont="1" applyBorder="1" applyAlignment="1" applyProtection="1">
      <alignment horizontal="center"/>
      <protection locked="0"/>
    </xf>
    <xf numFmtId="0" fontId="63" fillId="0" borderId="25" xfId="21" applyFont="1" applyBorder="1" applyAlignment="1" applyProtection="1">
      <alignment horizontal="center"/>
      <protection locked="0"/>
    </xf>
    <xf numFmtId="165" fontId="63" fillId="0" borderId="25" xfId="21" applyNumberFormat="1" applyFont="1" applyBorder="1" applyAlignment="1" applyProtection="1">
      <alignment horizontal="right"/>
      <protection locked="0"/>
    </xf>
    <xf numFmtId="165" fontId="63" fillId="0" borderId="60" xfId="21" applyNumberFormat="1" applyFont="1" applyBorder="1" applyProtection="1">
      <protection locked="0"/>
    </xf>
    <xf numFmtId="165" fontId="21" fillId="0" borderId="96" xfId="7" applyFont="1" applyBorder="1" applyAlignment="1">
      <alignment vertical="center"/>
    </xf>
    <xf numFmtId="165" fontId="27" fillId="0" borderId="96" xfId="7" applyFont="1" applyBorder="1" applyAlignment="1">
      <alignment vertical="center"/>
    </xf>
    <xf numFmtId="165" fontId="27" fillId="0" borderId="1" xfId="9" applyFont="1" applyAlignment="1">
      <alignment vertical="center"/>
    </xf>
    <xf numFmtId="0" fontId="63" fillId="0" borderId="1" xfId="21" applyFont="1" applyAlignment="1" applyProtection="1">
      <alignment horizontal="left" vertical="top"/>
      <protection locked="0"/>
    </xf>
    <xf numFmtId="0" fontId="65" fillId="0" borderId="1" xfId="21" applyFont="1" applyAlignment="1" applyProtection="1">
      <alignment horizontal="left" vertical="top" wrapText="1"/>
      <protection locked="0"/>
    </xf>
    <xf numFmtId="0" fontId="65" fillId="0" borderId="1" xfId="21" applyFont="1" applyAlignment="1" applyProtection="1">
      <alignment horizontal="left" vertical="top"/>
      <protection locked="0"/>
    </xf>
    <xf numFmtId="0" fontId="65" fillId="0" borderId="1" xfId="21" applyFont="1" applyAlignment="1" applyProtection="1">
      <alignment horizontal="left" vertical="top" indent="1"/>
      <protection locked="0"/>
    </xf>
    <xf numFmtId="0" fontId="65" fillId="0" borderId="1" xfId="21" applyFont="1" applyAlignment="1" applyProtection="1">
      <alignment horizontal="left" vertical="center"/>
      <protection locked="0"/>
    </xf>
    <xf numFmtId="0" fontId="65" fillId="0" borderId="1" xfId="21" applyFont="1" applyAlignment="1" applyProtection="1">
      <alignment vertical="top" wrapText="1"/>
      <protection locked="0"/>
    </xf>
    <xf numFmtId="165" fontId="63" fillId="0" borderId="1" xfId="21" applyNumberFormat="1" applyFont="1" applyAlignment="1" applyProtection="1">
      <alignment horizontal="center" vertical="center"/>
      <protection locked="0"/>
    </xf>
    <xf numFmtId="0" fontId="65" fillId="0" borderId="1" xfId="21" applyFont="1" applyAlignment="1" applyProtection="1">
      <alignment horizontal="center" vertical="center"/>
      <protection locked="0"/>
    </xf>
    <xf numFmtId="0" fontId="63" fillId="0" borderId="1" xfId="21" quotePrefix="1" applyFont="1" applyAlignment="1" applyProtection="1">
      <alignment horizontal="left" vertical="center"/>
      <protection locked="0"/>
    </xf>
    <xf numFmtId="0" fontId="63" fillId="0" borderId="1" xfId="21" applyFont="1" applyAlignment="1" applyProtection="1">
      <alignment horizontal="right" vertical="center"/>
      <protection locked="0"/>
    </xf>
    <xf numFmtId="43" fontId="63" fillId="0" borderId="1" xfId="21" applyNumberFormat="1" applyFont="1" applyProtection="1">
      <protection locked="0"/>
    </xf>
    <xf numFmtId="16" fontId="63" fillId="0" borderId="1" xfId="21" applyNumberFormat="1" applyFont="1" applyAlignment="1" applyProtection="1">
      <alignment horizontal="center" vertical="center"/>
      <protection locked="0"/>
    </xf>
    <xf numFmtId="0" fontId="64" fillId="0" borderId="1" xfId="21" applyFont="1" applyAlignment="1" applyProtection="1">
      <alignment horizontal="center" vertical="center"/>
      <protection locked="0"/>
    </xf>
    <xf numFmtId="0" fontId="64" fillId="0" borderId="1" xfId="21" applyFont="1" applyAlignment="1" applyProtection="1">
      <alignment horizontal="center"/>
      <protection locked="0"/>
    </xf>
    <xf numFmtId="165" fontId="44" fillId="0" borderId="42" xfId="24" applyFont="1" applyBorder="1" applyAlignment="1">
      <alignment vertical="center"/>
    </xf>
    <xf numFmtId="165" fontId="44" fillId="0" borderId="43" xfId="24" applyFont="1" applyBorder="1" applyAlignment="1">
      <alignment vertical="center"/>
    </xf>
    <xf numFmtId="165" fontId="44" fillId="0" borderId="44" xfId="24" applyFont="1" applyBorder="1" applyAlignment="1">
      <alignment horizontal="center" vertical="center"/>
    </xf>
    <xf numFmtId="165" fontId="44" fillId="0" borderId="44" xfId="24" applyFont="1" applyBorder="1" applyAlignment="1">
      <alignment vertical="center"/>
    </xf>
    <xf numFmtId="165" fontId="44" fillId="0" borderId="19" xfId="24" applyFont="1" applyBorder="1" applyAlignment="1">
      <alignment vertical="center"/>
    </xf>
    <xf numFmtId="165" fontId="44" fillId="0" borderId="42" xfId="24" applyFont="1" applyBorder="1" applyAlignment="1">
      <alignment horizontal="left" vertical="center"/>
    </xf>
    <xf numFmtId="165" fontId="54" fillId="0" borderId="1" xfId="24" applyFont="1" applyBorder="1" applyAlignment="1">
      <alignment vertical="center"/>
    </xf>
    <xf numFmtId="165" fontId="54" fillId="0" borderId="1" xfId="24" applyFont="1" applyBorder="1" applyAlignment="1">
      <alignment horizontal="center" vertical="center"/>
    </xf>
    <xf numFmtId="165" fontId="54" fillId="0" borderId="44" xfId="24" applyFont="1" applyBorder="1" applyAlignment="1">
      <alignment horizontal="center" vertical="center" wrapText="1"/>
    </xf>
    <xf numFmtId="165" fontId="55" fillId="0" borderId="19" xfId="24" applyFont="1" applyBorder="1" applyAlignment="1">
      <alignment vertical="center"/>
    </xf>
    <xf numFmtId="165" fontId="55" fillId="0" borderId="44" xfId="24" applyFont="1" applyBorder="1" applyAlignment="1">
      <alignment horizontal="center" vertical="center"/>
    </xf>
    <xf numFmtId="165" fontId="55" fillId="0" borderId="19" xfId="24" applyFont="1" applyBorder="1" applyAlignment="1">
      <alignment horizontal="center" vertical="center"/>
    </xf>
    <xf numFmtId="165" fontId="55" fillId="0" borderId="44" xfId="24" applyFont="1" applyFill="1" applyBorder="1" applyAlignment="1">
      <alignment horizontal="center" vertical="center"/>
    </xf>
    <xf numFmtId="165" fontId="55" fillId="0" borderId="44" xfId="24" applyFont="1" applyFill="1" applyBorder="1" applyAlignment="1">
      <alignment horizontal="right" vertical="center"/>
    </xf>
    <xf numFmtId="165" fontId="57" fillId="0" borderId="43" xfId="24" applyFont="1" applyBorder="1" applyAlignment="1">
      <alignment horizontal="right" vertical="center"/>
    </xf>
    <xf numFmtId="165" fontId="57" fillId="0" borderId="44" xfId="24" applyFont="1" applyBorder="1" applyAlignment="1">
      <alignment horizontal="right" vertical="center"/>
    </xf>
    <xf numFmtId="165" fontId="55" fillId="0" borderId="123" xfId="24" applyFont="1" applyBorder="1" applyAlignment="1">
      <alignment vertical="center"/>
    </xf>
    <xf numFmtId="165" fontId="55" fillId="0" borderId="116" xfId="24" applyFont="1" applyBorder="1" applyAlignment="1">
      <alignment horizontal="center" vertical="center"/>
    </xf>
    <xf numFmtId="165" fontId="55" fillId="0" borderId="123" xfId="24" applyFont="1" applyBorder="1" applyAlignment="1">
      <alignment horizontal="center" vertical="center"/>
    </xf>
    <xf numFmtId="165" fontId="55" fillId="0" borderId="116" xfId="24" applyFont="1" applyFill="1" applyBorder="1" applyAlignment="1">
      <alignment horizontal="center" vertical="center"/>
    </xf>
    <xf numFmtId="165" fontId="55" fillId="0" borderId="123" xfId="24" applyFont="1" applyFill="1" applyBorder="1" applyAlignment="1">
      <alignment horizontal="right" vertical="center"/>
    </xf>
    <xf numFmtId="165" fontId="55" fillId="0" borderId="116" xfId="24" applyFont="1" applyFill="1" applyBorder="1" applyAlignment="1">
      <alignment horizontal="right" vertical="center"/>
    </xf>
    <xf numFmtId="165" fontId="57" fillId="0" borderId="19" xfId="24" applyFont="1" applyBorder="1" applyAlignment="1">
      <alignment horizontal="right" vertical="center"/>
    </xf>
    <xf numFmtId="165" fontId="54" fillId="0" borderId="19" xfId="24" applyFont="1" applyBorder="1" applyAlignment="1">
      <alignment vertical="center"/>
    </xf>
    <xf numFmtId="165" fontId="54" fillId="0" borderId="19" xfId="24" applyFont="1" applyBorder="1" applyAlignment="1">
      <alignment horizontal="center" vertical="center"/>
    </xf>
    <xf numFmtId="165" fontId="56" fillId="0" borderId="19" xfId="24" applyFont="1" applyBorder="1" applyAlignment="1">
      <alignment horizontal="right" vertical="center"/>
    </xf>
    <xf numFmtId="165" fontId="56" fillId="0" borderId="44" xfId="24" applyFont="1" applyBorder="1" applyAlignment="1">
      <alignment horizontal="right" vertical="center"/>
    </xf>
    <xf numFmtId="165" fontId="54" fillId="7" borderId="1" xfId="24" applyFont="1" applyFill="1" applyBorder="1" applyAlignment="1">
      <alignment vertical="center"/>
    </xf>
    <xf numFmtId="165" fontId="54" fillId="7" borderId="1" xfId="24" applyFont="1" applyFill="1" applyBorder="1" applyAlignment="1">
      <alignment horizontal="center" vertical="center"/>
    </xf>
    <xf numFmtId="165" fontId="55" fillId="0" borderId="1" xfId="24" applyFont="1" applyBorder="1" applyAlignment="1">
      <alignment vertical="center"/>
    </xf>
    <xf numFmtId="165" fontId="55" fillId="0" borderId="1" xfId="24" applyFont="1" applyBorder="1" applyAlignment="1">
      <alignment horizontal="center" vertical="center"/>
    </xf>
    <xf numFmtId="165" fontId="55" fillId="0" borderId="28" xfId="24" applyFont="1" applyBorder="1" applyAlignment="1">
      <alignment vertical="center"/>
    </xf>
    <xf numFmtId="165" fontId="55" fillId="0" borderId="45" xfId="24" applyFont="1" applyBorder="1" applyAlignment="1">
      <alignment horizontal="center" vertical="center"/>
    </xf>
    <xf numFmtId="165" fontId="55" fillId="0" borderId="28" xfId="24" applyFont="1" applyBorder="1" applyAlignment="1">
      <alignment horizontal="center" vertical="center"/>
    </xf>
    <xf numFmtId="0" fontId="54" fillId="0" borderId="1" xfId="25" applyFont="1" applyAlignment="1">
      <alignment vertical="center"/>
    </xf>
    <xf numFmtId="165" fontId="54" fillId="0" borderId="1" xfId="24" applyFont="1" applyAlignment="1">
      <alignment vertical="center"/>
    </xf>
    <xf numFmtId="165" fontId="54" fillId="0" borderId="1" xfId="24" applyFont="1" applyAlignment="1">
      <alignment horizontal="center" vertical="center"/>
    </xf>
    <xf numFmtId="0" fontId="55" fillId="0" borderId="1" xfId="25" applyFont="1" applyAlignment="1">
      <alignment vertical="center"/>
    </xf>
    <xf numFmtId="0" fontId="54" fillId="0" borderId="44" xfId="25" applyFont="1" applyBorder="1" applyAlignment="1">
      <alignment horizontal="center" vertical="center" wrapText="1"/>
    </xf>
    <xf numFmtId="0" fontId="55" fillId="0" borderId="44" xfId="25" applyFont="1" applyBorder="1" applyAlignment="1">
      <alignment horizontal="center" vertical="center"/>
    </xf>
    <xf numFmtId="0" fontId="55" fillId="0" borderId="42" xfId="25" applyFont="1" applyBorder="1" applyAlignment="1">
      <alignment horizontal="center" vertical="center"/>
    </xf>
    <xf numFmtId="0" fontId="55" fillId="0" borderId="45" xfId="25" applyFont="1" applyBorder="1" applyAlignment="1">
      <alignment horizontal="center" vertical="center"/>
    </xf>
    <xf numFmtId="0" fontId="55" fillId="0" borderId="116" xfId="25" applyFont="1" applyBorder="1" applyAlignment="1">
      <alignment horizontal="center" vertical="center"/>
    </xf>
    <xf numFmtId="0" fontId="54" fillId="0" borderId="44" xfId="25" applyFont="1" applyBorder="1" applyAlignment="1">
      <alignment horizontal="center" vertical="center"/>
    </xf>
    <xf numFmtId="165" fontId="55" fillId="0" borderId="1" xfId="24" applyFont="1" applyAlignment="1">
      <alignment vertical="center"/>
    </xf>
    <xf numFmtId="165" fontId="55" fillId="0" borderId="1" xfId="24" applyFont="1" applyAlignment="1">
      <alignment horizontal="center" vertical="center"/>
    </xf>
    <xf numFmtId="2" fontId="21" fillId="0" borderId="96" xfId="14" applyNumberFormat="1" applyFont="1" applyBorder="1" applyAlignment="1">
      <alignment horizontal="left" vertical="center"/>
    </xf>
    <xf numFmtId="0" fontId="21" fillId="0" borderId="96" xfId="14" applyFont="1" applyBorder="1" applyAlignment="1">
      <alignment horizontal="left" vertical="center"/>
    </xf>
    <xf numFmtId="165" fontId="21" fillId="0" borderId="96" xfId="7" applyFont="1" applyBorder="1" applyAlignment="1">
      <alignment horizontal="left" vertical="center"/>
    </xf>
    <xf numFmtId="0" fontId="21" fillId="0" borderId="94" xfId="14" applyFont="1" applyBorder="1" applyAlignment="1">
      <alignment horizontal="center" vertical="center"/>
    </xf>
    <xf numFmtId="0" fontId="21" fillId="0" borderId="94" xfId="14" quotePrefix="1" applyFont="1" applyBorder="1" applyAlignment="1">
      <alignment horizontal="center" vertical="center"/>
    </xf>
    <xf numFmtId="0" fontId="21" fillId="0" borderId="94" xfId="14" applyFont="1" applyBorder="1" applyAlignment="1">
      <alignment horizontal="left" vertical="center"/>
    </xf>
    <xf numFmtId="0" fontId="21" fillId="0" borderId="95" xfId="14" applyFont="1" applyBorder="1" applyAlignment="1">
      <alignment horizontal="left" vertical="center"/>
    </xf>
    <xf numFmtId="0" fontId="27" fillId="0" borderId="95" xfId="14" applyFont="1" applyBorder="1" applyAlignment="1">
      <alignment horizontal="left" vertical="center"/>
    </xf>
    <xf numFmtId="0" fontId="27" fillId="0" borderId="96" xfId="14" applyFont="1" applyBorder="1" applyAlignment="1">
      <alignment horizontal="left" vertical="center"/>
    </xf>
    <xf numFmtId="0" fontId="27" fillId="0" borderId="93" xfId="14" applyFont="1" applyBorder="1" applyAlignment="1">
      <alignment horizontal="center" vertical="center"/>
    </xf>
    <xf numFmtId="0" fontId="27" fillId="0" borderId="94" xfId="14" applyFont="1" applyBorder="1" applyAlignment="1">
      <alignment horizontal="center" vertical="center"/>
    </xf>
    <xf numFmtId="0" fontId="27" fillId="0" borderId="95" xfId="14" applyFont="1" applyBorder="1" applyAlignment="1">
      <alignment horizontal="center" vertical="center"/>
    </xf>
    <xf numFmtId="0" fontId="21" fillId="0" borderId="93" xfId="14" applyFont="1" applyBorder="1" applyAlignment="1">
      <alignment vertical="center"/>
    </xf>
    <xf numFmtId="0" fontId="21" fillId="0" borderId="95" xfId="14" applyFont="1" applyBorder="1" applyAlignment="1">
      <alignment vertical="center"/>
    </xf>
    <xf numFmtId="0" fontId="71" fillId="0" borderId="59" xfId="14" applyFont="1" applyBorder="1" applyAlignment="1">
      <alignment horizontal="center" vertical="center"/>
    </xf>
    <xf numFmtId="0" fontId="27" fillId="0" borderId="93" xfId="14" applyFont="1" applyBorder="1" applyAlignment="1">
      <alignment vertical="center"/>
    </xf>
    <xf numFmtId="0" fontId="27" fillId="0" borderId="95" xfId="14" applyFont="1" applyBorder="1" applyAlignment="1">
      <alignment vertical="center"/>
    </xf>
    <xf numFmtId="0" fontId="27" fillId="0" borderId="94" xfId="14" applyFont="1" applyBorder="1" applyAlignment="1">
      <alignment horizontal="left" vertical="center"/>
    </xf>
    <xf numFmtId="0" fontId="21" fillId="0" borderId="93" xfId="14" quotePrefix="1" applyFont="1" applyBorder="1" applyAlignment="1">
      <alignment horizontal="left" vertical="center"/>
    </xf>
    <xf numFmtId="0" fontId="21" fillId="0" borderId="19" xfId="14" applyFont="1" applyBorder="1" applyAlignment="1">
      <alignment horizontal="center" vertical="center"/>
    </xf>
    <xf numFmtId="0" fontId="21" fillId="9" borderId="42" xfId="14" applyFont="1" applyFill="1" applyBorder="1" applyAlignment="1">
      <alignment horizontal="left" vertical="center"/>
    </xf>
    <xf numFmtId="0" fontId="21" fillId="9" borderId="19" xfId="14" applyFont="1" applyFill="1" applyBorder="1" applyAlignment="1">
      <alignment horizontal="left" vertical="center"/>
    </xf>
    <xf numFmtId="0" fontId="21" fillId="9" borderId="43" xfId="14" applyFont="1" applyFill="1" applyBorder="1" applyAlignment="1">
      <alignment horizontal="left" vertical="center"/>
    </xf>
    <xf numFmtId="0" fontId="27" fillId="0" borderId="19" xfId="14" applyFont="1" applyBorder="1" applyAlignment="1">
      <alignment horizontal="left" vertical="center"/>
    </xf>
    <xf numFmtId="0" fontId="21" fillId="9" borderId="44" xfId="14" applyFont="1" applyFill="1" applyBorder="1" applyAlignment="1">
      <alignment horizontal="left" vertical="center"/>
    </xf>
    <xf numFmtId="0" fontId="21" fillId="0" borderId="42" xfId="14" applyFont="1" applyBorder="1" applyAlignment="1">
      <alignment horizontal="left" vertical="center"/>
    </xf>
    <xf numFmtId="0" fontId="21" fillId="0" borderId="19" xfId="14" applyFont="1" applyBorder="1" applyAlignment="1">
      <alignment horizontal="left" vertical="center"/>
    </xf>
    <xf numFmtId="0" fontId="21" fillId="0" borderId="43" xfId="14" applyFont="1" applyBorder="1" applyAlignment="1">
      <alignment horizontal="left" vertical="center"/>
    </xf>
    <xf numFmtId="0" fontId="28" fillId="0" borderId="44" xfId="14" applyFont="1" applyBorder="1" applyAlignment="1">
      <alignment horizontal="center" vertical="center"/>
    </xf>
    <xf numFmtId="0" fontId="21" fillId="0" borderId="44" xfId="14" applyFont="1" applyBorder="1" applyAlignment="1">
      <alignment horizontal="left" vertical="center"/>
    </xf>
    <xf numFmtId="0" fontId="21" fillId="0" borderId="44" xfId="14" applyFont="1" applyBorder="1" applyAlignment="1">
      <alignment horizontal="right" vertical="center"/>
    </xf>
    <xf numFmtId="0" fontId="21" fillId="9" borderId="44" xfId="14" applyFont="1" applyFill="1" applyBorder="1" applyAlignment="1">
      <alignment vertical="center"/>
    </xf>
    <xf numFmtId="0" fontId="21" fillId="0" borderId="19" xfId="14" applyFont="1" applyBorder="1" applyAlignment="1">
      <alignment vertical="center"/>
    </xf>
    <xf numFmtId="0" fontId="21" fillId="0" borderId="43" xfId="14" applyFont="1" applyBorder="1" applyAlignment="1">
      <alignment vertical="center"/>
    </xf>
    <xf numFmtId="0" fontId="75" fillId="0" borderId="1" xfId="14" applyFont="1" applyAlignment="1">
      <alignment vertical="center"/>
    </xf>
    <xf numFmtId="0" fontId="21" fillId="0" borderId="96" xfId="14" quotePrefix="1" applyFont="1" applyBorder="1" applyAlignment="1">
      <alignment vertical="center"/>
    </xf>
    <xf numFmtId="178" fontId="21" fillId="0" borderId="96" xfId="14" quotePrefix="1" applyNumberFormat="1" applyFont="1" applyBorder="1" applyAlignment="1">
      <alignment horizontal="center" vertical="center"/>
    </xf>
    <xf numFmtId="165" fontId="21" fillId="0" borderId="95" xfId="9" applyFont="1" applyFill="1" applyBorder="1" applyAlignment="1">
      <alignment vertical="center"/>
    </xf>
    <xf numFmtId="165" fontId="21" fillId="0" borderId="113" xfId="9" applyFont="1" applyFill="1" applyBorder="1" applyAlignment="1">
      <alignment vertical="center"/>
    </xf>
    <xf numFmtId="0" fontId="21" fillId="0" borderId="94" xfId="14" quotePrefix="1" applyFont="1" applyBorder="1" applyAlignment="1">
      <alignment vertical="center"/>
    </xf>
    <xf numFmtId="177" fontId="75" fillId="10" borderId="1" xfId="14" applyNumberFormat="1" applyFont="1" applyFill="1" applyAlignment="1">
      <alignment vertical="center"/>
    </xf>
    <xf numFmtId="0" fontId="17" fillId="0" borderId="1" xfId="26"/>
    <xf numFmtId="0" fontId="27" fillId="0" borderId="62" xfId="14" applyFont="1" applyBorder="1" applyAlignment="1">
      <alignment horizontal="center" vertical="center" wrapText="1"/>
    </xf>
    <xf numFmtId="0" fontId="27" fillId="0" borderId="92" xfId="14" applyFont="1" applyBorder="1" applyAlignment="1">
      <alignment horizontal="center" vertical="center"/>
    </xf>
    <xf numFmtId="0" fontId="21" fillId="0" borderId="96" xfId="14" applyFont="1" applyBorder="1" applyAlignment="1">
      <alignment vertical="center"/>
    </xf>
    <xf numFmtId="0" fontId="21" fillId="0" borderId="96" xfId="14" applyFont="1" applyBorder="1" applyAlignment="1">
      <alignment horizontal="center" vertical="center"/>
    </xf>
    <xf numFmtId="0" fontId="21" fillId="0" borderId="92" xfId="14" quotePrefix="1" applyFont="1" applyBorder="1" applyAlignment="1">
      <alignment horizontal="center" vertical="center"/>
    </xf>
    <xf numFmtId="0" fontId="21" fillId="0" borderId="96" xfId="14" quotePrefix="1" applyFont="1" applyBorder="1" applyAlignment="1">
      <alignment horizontal="center" vertical="center"/>
    </xf>
    <xf numFmtId="165" fontId="21" fillId="0" borderId="97" xfId="9" applyFont="1" applyBorder="1" applyAlignment="1">
      <alignment vertical="center"/>
    </xf>
    <xf numFmtId="0" fontId="21" fillId="0" borderId="92" xfId="14" applyFont="1" applyBorder="1" applyAlignment="1">
      <alignment horizontal="center" vertical="center"/>
    </xf>
    <xf numFmtId="0" fontId="21" fillId="0" borderId="93" xfId="14" quotePrefix="1" applyFont="1" applyBorder="1" applyAlignment="1">
      <alignment vertical="center"/>
    </xf>
    <xf numFmtId="0" fontId="21" fillId="0" borderId="120" xfId="14" applyFont="1" applyBorder="1" applyAlignment="1">
      <alignment vertical="center"/>
    </xf>
    <xf numFmtId="0" fontId="21" fillId="0" borderId="123" xfId="14" applyFont="1" applyBorder="1" applyAlignment="1">
      <alignment vertical="center"/>
    </xf>
    <xf numFmtId="0" fontId="21" fillId="0" borderId="119" xfId="14" applyFont="1" applyBorder="1" applyAlignment="1">
      <alignment vertical="center"/>
    </xf>
    <xf numFmtId="165" fontId="21" fillId="0" borderId="116" xfId="9" applyFont="1" applyBorder="1" applyAlignment="1">
      <alignment vertical="center"/>
    </xf>
    <xf numFmtId="0" fontId="21" fillId="0" borderId="116" xfId="14" applyFont="1" applyBorder="1" applyAlignment="1">
      <alignment horizontal="center" vertical="center"/>
    </xf>
    <xf numFmtId="0" fontId="21" fillId="0" borderId="116" xfId="14" quotePrefix="1" applyFont="1" applyBorder="1" applyAlignment="1">
      <alignment horizontal="center" vertical="center"/>
    </xf>
    <xf numFmtId="165" fontId="21" fillId="0" borderId="117" xfId="9" applyFont="1" applyBorder="1" applyAlignment="1">
      <alignment vertical="center"/>
    </xf>
    <xf numFmtId="0" fontId="21" fillId="0" borderId="115" xfId="14" applyFont="1" applyBorder="1" applyAlignment="1">
      <alignment horizontal="center" vertical="center"/>
    </xf>
    <xf numFmtId="165" fontId="21" fillId="0" borderId="96" xfId="9" applyFont="1" applyFill="1" applyBorder="1" applyAlignment="1">
      <alignment vertical="center"/>
    </xf>
    <xf numFmtId="165" fontId="21" fillId="0" borderId="97" xfId="9" applyFont="1" applyFill="1" applyBorder="1" applyAlignment="1">
      <alignment vertical="center"/>
    </xf>
    <xf numFmtId="165" fontId="27" fillId="0" borderId="97" xfId="9" applyFont="1" applyBorder="1" applyAlignment="1">
      <alignment vertical="center"/>
    </xf>
    <xf numFmtId="165" fontId="27" fillId="0" borderId="97" xfId="9" applyFont="1" applyFill="1" applyBorder="1" applyAlignment="1">
      <alignment vertical="center"/>
    </xf>
    <xf numFmtId="0" fontId="27" fillId="0" borderId="93" xfId="14" quotePrefix="1" applyFont="1" applyBorder="1" applyAlignment="1">
      <alignment vertical="center"/>
    </xf>
    <xf numFmtId="0" fontId="28" fillId="0" borderId="37" xfId="14" applyFont="1" applyBorder="1" applyAlignment="1">
      <alignment horizontal="center" vertical="center"/>
    </xf>
    <xf numFmtId="0" fontId="28" fillId="0" borderId="41" xfId="14" applyFont="1" applyBorder="1" applyAlignment="1">
      <alignment horizontal="center" vertical="center"/>
    </xf>
    <xf numFmtId="0" fontId="21" fillId="0" borderId="37" xfId="14" applyFont="1" applyBorder="1" applyAlignment="1">
      <alignment horizontal="center" vertical="center"/>
    </xf>
    <xf numFmtId="0" fontId="21" fillId="0" borderId="44" xfId="14" applyFont="1" applyBorder="1" applyAlignment="1">
      <alignment vertical="center"/>
    </xf>
    <xf numFmtId="0" fontId="21" fillId="0" borderId="44" xfId="14" applyFont="1" applyBorder="1" applyAlignment="1">
      <alignment horizontal="center" vertical="center"/>
    </xf>
    <xf numFmtId="0" fontId="21" fillId="0" borderId="41" xfId="14" applyFont="1" applyBorder="1" applyAlignment="1">
      <alignment vertical="center"/>
    </xf>
    <xf numFmtId="0" fontId="27" fillId="0" borderId="37" xfId="14" applyFont="1" applyBorder="1" applyAlignment="1">
      <alignment horizontal="center" vertical="center"/>
    </xf>
    <xf numFmtId="165" fontId="27" fillId="0" borderId="44" xfId="9" applyFont="1" applyBorder="1" applyAlignment="1">
      <alignment vertical="center"/>
    </xf>
    <xf numFmtId="0" fontId="27" fillId="0" borderId="44" xfId="14" applyFont="1" applyBorder="1" applyAlignment="1">
      <alignment horizontal="center" vertical="center"/>
    </xf>
    <xf numFmtId="0" fontId="27" fillId="0" borderId="41" xfId="14" applyFont="1" applyBorder="1" applyAlignment="1">
      <alignment horizontal="center" vertical="center"/>
    </xf>
    <xf numFmtId="165" fontId="21" fillId="0" borderId="44" xfId="9" applyFont="1" applyBorder="1" applyAlignment="1">
      <alignment vertical="center"/>
    </xf>
    <xf numFmtId="165" fontId="21" fillId="0" borderId="44" xfId="9" applyFont="1" applyBorder="1" applyAlignment="1">
      <alignment horizontal="center" vertical="center"/>
    </xf>
    <xf numFmtId="0" fontId="21" fillId="0" borderId="41" xfId="14" applyFont="1" applyBorder="1" applyAlignment="1">
      <alignment horizontal="center" vertical="center"/>
    </xf>
    <xf numFmtId="165" fontId="27" fillId="0" borderId="44" xfId="9" applyFont="1" applyBorder="1" applyAlignment="1">
      <alignment horizontal="center" vertical="center"/>
    </xf>
    <xf numFmtId="0" fontId="27" fillId="0" borderId="44" xfId="14" applyFont="1" applyBorder="1" applyAlignment="1">
      <alignment vertical="center"/>
    </xf>
    <xf numFmtId="165" fontId="21" fillId="9" borderId="44" xfId="9" applyFont="1" applyFill="1" applyBorder="1" applyAlignment="1">
      <alignment vertical="center"/>
    </xf>
    <xf numFmtId="165" fontId="21" fillId="9" borderId="44" xfId="9" applyFont="1" applyFill="1" applyBorder="1" applyAlignment="1">
      <alignment horizontal="center" vertical="center"/>
    </xf>
    <xf numFmtId="0" fontId="21" fillId="9" borderId="41" xfId="14" applyFont="1" applyFill="1" applyBorder="1" applyAlignment="1">
      <alignment horizontal="center" vertical="center"/>
    </xf>
    <xf numFmtId="173" fontId="21" fillId="0" borderId="44" xfId="9" applyNumberFormat="1" applyFont="1" applyBorder="1" applyAlignment="1">
      <alignment horizontal="center" vertical="center"/>
    </xf>
    <xf numFmtId="0" fontId="21" fillId="8" borderId="37" xfId="14" applyFont="1" applyFill="1" applyBorder="1" applyAlignment="1">
      <alignment horizontal="center" vertical="center"/>
    </xf>
    <xf numFmtId="0" fontId="21" fillId="8" borderId="44" xfId="14" applyFont="1" applyFill="1" applyBorder="1" applyAlignment="1">
      <alignment vertical="center"/>
    </xf>
    <xf numFmtId="165" fontId="21" fillId="8" borderId="44" xfId="9" applyFont="1" applyFill="1" applyBorder="1" applyAlignment="1">
      <alignment vertical="center"/>
    </xf>
    <xf numFmtId="165" fontId="21" fillId="8" borderId="44" xfId="9" applyFont="1" applyFill="1" applyBorder="1" applyAlignment="1">
      <alignment horizontal="center" vertical="center"/>
    </xf>
    <xf numFmtId="0" fontId="21" fillId="8" borderId="41" xfId="14" applyFont="1" applyFill="1" applyBorder="1" applyAlignment="1">
      <alignment horizontal="center" vertical="center"/>
    </xf>
    <xf numFmtId="172" fontId="21" fillId="0" borderId="44" xfId="9" applyNumberFormat="1" applyFont="1" applyBorder="1" applyAlignment="1">
      <alignment horizontal="center" vertical="center"/>
    </xf>
    <xf numFmtId="0" fontId="21" fillId="9" borderId="37" xfId="14" applyFont="1" applyFill="1" applyBorder="1" applyAlignment="1">
      <alignment horizontal="center" vertical="center"/>
    </xf>
    <xf numFmtId="165" fontId="21" fillId="9" borderId="44" xfId="14" applyNumberFormat="1" applyFont="1" applyFill="1" applyBorder="1" applyAlignment="1">
      <alignment vertical="center"/>
    </xf>
    <xf numFmtId="172" fontId="21" fillId="9" borderId="44" xfId="9" applyNumberFormat="1" applyFont="1" applyFill="1" applyBorder="1" applyAlignment="1">
      <alignment vertical="center"/>
    </xf>
    <xf numFmtId="43" fontId="21" fillId="9" borderId="44" xfId="14" applyNumberFormat="1" applyFont="1" applyFill="1" applyBorder="1" applyAlignment="1">
      <alignment vertical="center"/>
    </xf>
    <xf numFmtId="172" fontId="21" fillId="9" borderId="44" xfId="9" applyNumberFormat="1" applyFont="1" applyFill="1" applyBorder="1" applyAlignment="1">
      <alignment horizontal="center" vertical="center"/>
    </xf>
    <xf numFmtId="0" fontId="21" fillId="0" borderId="139" xfId="14" applyFont="1" applyBorder="1" applyAlignment="1">
      <alignment horizontal="center" vertical="center"/>
    </xf>
    <xf numFmtId="165" fontId="27" fillId="9" borderId="44" xfId="9" applyFont="1" applyFill="1" applyBorder="1" applyAlignment="1">
      <alignment horizontal="center" vertical="center"/>
    </xf>
    <xf numFmtId="165" fontId="21" fillId="0" borderId="44" xfId="9" applyFont="1" applyBorder="1" applyAlignment="1">
      <alignment horizontal="left" vertical="center"/>
    </xf>
    <xf numFmtId="0" fontId="27" fillId="0" borderId="21" xfId="14" applyFont="1" applyBorder="1" applyAlignment="1">
      <alignment horizontal="center" vertical="center"/>
    </xf>
    <xf numFmtId="0" fontId="21" fillId="0" borderId="92" xfId="14" applyFont="1" applyBorder="1" applyAlignment="1">
      <alignment vertical="center"/>
    </xf>
    <xf numFmtId="165" fontId="27" fillId="0" borderId="97" xfId="14" applyNumberFormat="1" applyFont="1" applyBorder="1" applyAlignment="1">
      <alignment vertical="center"/>
    </xf>
    <xf numFmtId="165" fontId="21" fillId="0" borderId="113" xfId="9" applyFont="1" applyBorder="1" applyAlignment="1">
      <alignment vertical="center"/>
    </xf>
    <xf numFmtId="165" fontId="27" fillId="0" borderId="113" xfId="9" applyFont="1" applyBorder="1" applyAlignment="1">
      <alignment vertical="center"/>
    </xf>
    <xf numFmtId="165" fontId="27" fillId="0" borderId="23" xfId="9" applyFont="1" applyBorder="1" applyAlignment="1">
      <alignment vertical="center"/>
    </xf>
    <xf numFmtId="0" fontId="27" fillId="0" borderId="30" xfId="14" applyFont="1" applyBorder="1" applyAlignment="1">
      <alignment horizontal="center" vertical="center"/>
    </xf>
    <xf numFmtId="0" fontId="27" fillId="0" borderId="31" xfId="14" applyFont="1" applyBorder="1" applyAlignment="1">
      <alignment vertical="center"/>
    </xf>
    <xf numFmtId="0" fontId="27" fillId="0" borderId="31" xfId="14" applyFont="1" applyBorder="1" applyAlignment="1">
      <alignment horizontal="center" vertical="center"/>
    </xf>
    <xf numFmtId="0" fontId="27" fillId="0" borderId="61" xfId="14" applyFont="1" applyBorder="1" applyAlignment="1">
      <alignment vertical="center"/>
    </xf>
    <xf numFmtId="0" fontId="27" fillId="0" borderId="21" xfId="14" applyFont="1" applyBorder="1" applyAlignment="1">
      <alignment horizontal="left" vertical="center"/>
    </xf>
    <xf numFmtId="0" fontId="27" fillId="0" borderId="23" xfId="14" applyFont="1" applyBorder="1" applyAlignment="1">
      <alignment vertical="center"/>
    </xf>
    <xf numFmtId="0" fontId="71" fillId="0" borderId="63" xfId="14" applyFont="1" applyBorder="1" applyAlignment="1">
      <alignment horizontal="center" vertical="center"/>
    </xf>
    <xf numFmtId="0" fontId="71" fillId="0" borderId="64" xfId="14" applyFont="1" applyBorder="1" applyAlignment="1">
      <alignment horizontal="center" vertical="center"/>
    </xf>
    <xf numFmtId="0" fontId="27" fillId="0" borderId="86" xfId="14" applyFont="1" applyBorder="1" applyAlignment="1">
      <alignment horizontal="center" vertical="center"/>
    </xf>
    <xf numFmtId="0" fontId="27" fillId="0" borderId="90" xfId="14" applyFont="1" applyBorder="1" applyAlignment="1">
      <alignment vertical="center"/>
    </xf>
    <xf numFmtId="0" fontId="27" fillId="0" borderId="90" xfId="14" applyFont="1" applyBorder="1" applyAlignment="1">
      <alignment horizontal="center" vertical="center"/>
    </xf>
    <xf numFmtId="0" fontId="27" fillId="0" borderId="91" xfId="14" applyFont="1" applyBorder="1" applyAlignment="1">
      <alignment vertical="center"/>
    </xf>
    <xf numFmtId="0" fontId="27" fillId="0" borderId="96" xfId="14" applyFont="1" applyBorder="1" applyAlignment="1">
      <alignment horizontal="center" vertical="center"/>
    </xf>
    <xf numFmtId="0" fontId="27" fillId="0" borderId="96" xfId="14" applyFont="1" applyBorder="1" applyAlignment="1">
      <alignment vertical="center"/>
    </xf>
    <xf numFmtId="0" fontId="27" fillId="0" borderId="92" xfId="14" quotePrefix="1" applyFont="1" applyBorder="1" applyAlignment="1">
      <alignment horizontal="center" vertical="center"/>
    </xf>
    <xf numFmtId="0" fontId="27" fillId="0" borderId="96" xfId="14" quotePrefix="1" applyFont="1" applyBorder="1" applyAlignment="1">
      <alignment horizontal="center" vertical="center"/>
    </xf>
    <xf numFmtId="165" fontId="27" fillId="0" borderId="96" xfId="9" applyFont="1" applyFill="1" applyBorder="1" applyAlignment="1">
      <alignment vertical="center"/>
    </xf>
    <xf numFmtId="43" fontId="27" fillId="0" borderId="96" xfId="14" quotePrefix="1" applyNumberFormat="1" applyFont="1" applyBorder="1" applyAlignment="1">
      <alignment horizontal="center" vertical="center"/>
    </xf>
    <xf numFmtId="2" fontId="27" fillId="0" borderId="96" xfId="14" applyNumberFormat="1" applyFont="1" applyBorder="1" applyAlignment="1">
      <alignment vertical="center"/>
    </xf>
    <xf numFmtId="0" fontId="27" fillId="0" borderId="63" xfId="14" applyFont="1" applyBorder="1" applyAlignment="1">
      <alignment horizontal="center" vertical="center"/>
    </xf>
    <xf numFmtId="0" fontId="21" fillId="9" borderId="44" xfId="14" applyFont="1" applyFill="1" applyBorder="1" applyAlignment="1">
      <alignment horizontal="right" vertical="center"/>
    </xf>
    <xf numFmtId="0" fontId="21" fillId="0" borderId="142" xfId="14" applyFont="1" applyBorder="1" applyAlignment="1">
      <alignment horizontal="center" vertical="center"/>
    </xf>
    <xf numFmtId="0" fontId="54" fillId="0" borderId="1" xfId="20" applyFont="1" applyAlignment="1">
      <alignment horizontal="center" vertical="center"/>
    </xf>
    <xf numFmtId="0" fontId="72" fillId="0" borderId="1" xfId="18" applyFont="1" applyAlignment="1">
      <alignment vertical="center"/>
    </xf>
    <xf numFmtId="0" fontId="50" fillId="0" borderId="1" xfId="18" applyFont="1" applyAlignment="1">
      <alignment horizontal="center" vertical="center"/>
    </xf>
    <xf numFmtId="0" fontId="72" fillId="0" borderId="44" xfId="18" applyFont="1" applyBorder="1" applyAlignment="1">
      <alignment horizontal="center" vertical="center" wrapText="1"/>
    </xf>
    <xf numFmtId="0" fontId="72" fillId="0" borderId="106" xfId="18" applyFont="1" applyBorder="1" applyAlignment="1">
      <alignment horizontal="center" vertical="center"/>
    </xf>
    <xf numFmtId="0" fontId="72" fillId="0" borderId="104" xfId="18" applyFont="1" applyBorder="1" applyAlignment="1">
      <alignment vertical="center"/>
    </xf>
    <xf numFmtId="0" fontId="50" fillId="0" borderId="104" xfId="18" applyFont="1" applyBorder="1" applyAlignment="1">
      <alignment vertical="center"/>
    </xf>
    <xf numFmtId="0" fontId="50" fillId="0" borderId="106" xfId="18" applyFont="1" applyBorder="1" applyAlignment="1">
      <alignment horizontal="center" vertical="center"/>
    </xf>
    <xf numFmtId="0" fontId="50" fillId="0" borderId="104" xfId="18" applyFont="1" applyBorder="1" applyAlignment="1">
      <alignment horizontal="center" vertical="center"/>
    </xf>
    <xf numFmtId="0" fontId="72" fillId="0" borderId="116" xfId="18" applyFont="1" applyBorder="1" applyAlignment="1">
      <alignment horizontal="center" vertical="center"/>
    </xf>
    <xf numFmtId="0" fontId="50" fillId="0" borderId="94" xfId="18" applyFont="1" applyBorder="1" applyAlignment="1">
      <alignment vertical="center"/>
    </xf>
    <xf numFmtId="0" fontId="50" fillId="0" borderId="96" xfId="18" applyFont="1" applyBorder="1" applyAlignment="1">
      <alignment horizontal="center" vertical="center"/>
    </xf>
    <xf numFmtId="0" fontId="50" fillId="0" borderId="94" xfId="18" applyFont="1" applyBorder="1" applyAlignment="1">
      <alignment horizontal="center" vertical="center"/>
    </xf>
    <xf numFmtId="177" fontId="50" fillId="0" borderId="96" xfId="19" applyNumberFormat="1" applyFont="1" applyFill="1" applyBorder="1" applyAlignment="1">
      <alignment horizontal="center" vertical="center"/>
    </xf>
    <xf numFmtId="4" fontId="50" fillId="0" borderId="94" xfId="19" applyFont="1" applyFill="1" applyBorder="1" applyAlignment="1">
      <alignment horizontal="right" vertical="center"/>
    </xf>
    <xf numFmtId="4" fontId="50" fillId="0" borderId="96" xfId="19" applyFont="1" applyFill="1" applyBorder="1" applyAlignment="1">
      <alignment horizontal="right" vertical="center"/>
    </xf>
    <xf numFmtId="0" fontId="50" fillId="0" borderId="42" xfId="18" applyFont="1" applyBorder="1" applyAlignment="1">
      <alignment horizontal="center" vertical="center"/>
    </xf>
    <xf numFmtId="0" fontId="50" fillId="0" borderId="19" xfId="18" applyFont="1" applyBorder="1" applyAlignment="1">
      <alignment vertical="center"/>
    </xf>
    <xf numFmtId="0" fontId="50" fillId="0" borderId="19" xfId="18" applyFont="1" applyBorder="1" applyAlignment="1">
      <alignment horizontal="center" vertical="center"/>
    </xf>
    <xf numFmtId="0" fontId="73" fillId="0" borderId="43" xfId="18" applyFont="1" applyBorder="1" applyAlignment="1">
      <alignment horizontal="right" vertical="center"/>
    </xf>
    <xf numFmtId="4" fontId="73" fillId="0" borderId="44" xfId="18" applyNumberFormat="1" applyFont="1" applyBorder="1" applyAlignment="1">
      <alignment horizontal="right" vertical="center"/>
    </xf>
    <xf numFmtId="0" fontId="50" fillId="0" borderId="123" xfId="18" applyFont="1" applyBorder="1" applyAlignment="1">
      <alignment vertical="center"/>
    </xf>
    <xf numFmtId="0" fontId="50" fillId="0" borderId="116" xfId="18" applyFont="1" applyBorder="1" applyAlignment="1">
      <alignment horizontal="center" vertical="center"/>
    </xf>
    <xf numFmtId="0" fontId="50" fillId="0" borderId="123" xfId="18" applyFont="1" applyBorder="1" applyAlignment="1">
      <alignment horizontal="center" vertical="center"/>
    </xf>
    <xf numFmtId="4" fontId="50" fillId="0" borderId="116" xfId="19" applyFont="1" applyFill="1" applyBorder="1" applyAlignment="1">
      <alignment horizontal="center" vertical="center"/>
    </xf>
    <xf numFmtId="177" fontId="50" fillId="0" borderId="116" xfId="19" applyNumberFormat="1" applyFont="1" applyFill="1" applyBorder="1" applyAlignment="1">
      <alignment horizontal="center" vertical="center"/>
    </xf>
    <xf numFmtId="0" fontId="73" fillId="0" borderId="19" xfId="18" applyFont="1" applyBorder="1" applyAlignment="1">
      <alignment horizontal="right" vertical="center"/>
    </xf>
    <xf numFmtId="0" fontId="72" fillId="0" borderId="44" xfId="18" applyFont="1" applyBorder="1" applyAlignment="1">
      <alignment horizontal="center" vertical="center"/>
    </xf>
    <xf numFmtId="0" fontId="72" fillId="0" borderId="19" xfId="18" applyFont="1" applyBorder="1" applyAlignment="1">
      <alignment vertical="center"/>
    </xf>
    <xf numFmtId="0" fontId="21" fillId="10" borderId="1" xfId="14" applyFont="1" applyFill="1" applyAlignment="1">
      <alignment vertical="center"/>
    </xf>
    <xf numFmtId="0" fontId="27" fillId="10" borderId="1" xfId="14" applyFont="1" applyFill="1" applyAlignment="1">
      <alignment vertical="center"/>
    </xf>
    <xf numFmtId="0" fontId="74" fillId="10" borderId="1" xfId="14" applyFont="1" applyFill="1" applyAlignment="1">
      <alignment vertical="center"/>
    </xf>
    <xf numFmtId="0" fontId="75" fillId="10" borderId="1" xfId="14" applyFont="1" applyFill="1" applyAlignment="1">
      <alignment vertical="center"/>
    </xf>
    <xf numFmtId="0" fontId="21" fillId="0" borderId="143" xfId="14" applyFont="1" applyBorder="1" applyAlignment="1">
      <alignment horizontal="center" vertical="center"/>
    </xf>
    <xf numFmtId="165" fontId="56" fillId="0" borderId="1" xfId="24" applyFont="1" applyBorder="1" applyAlignment="1">
      <alignment horizontal="right" vertical="center"/>
    </xf>
    <xf numFmtId="165" fontId="50" fillId="0" borderId="123" xfId="18" applyNumberFormat="1" applyFont="1" applyBorder="1" applyAlignment="1">
      <alignment vertical="center"/>
    </xf>
    <xf numFmtId="0" fontId="0" fillId="0" borderId="1" xfId="26" applyFont="1"/>
    <xf numFmtId="165" fontId="27" fillId="0" borderId="122" xfId="9" applyFont="1" applyBorder="1" applyAlignment="1">
      <alignment vertical="center"/>
    </xf>
    <xf numFmtId="165" fontId="21" fillId="0" borderId="96" xfId="14" applyNumberFormat="1" applyFont="1" applyBorder="1" applyAlignment="1">
      <alignment vertical="center"/>
    </xf>
    <xf numFmtId="43" fontId="21" fillId="0" borderId="113" xfId="14" applyNumberFormat="1" applyFont="1" applyBorder="1" applyAlignment="1">
      <alignment vertical="center"/>
    </xf>
    <xf numFmtId="43" fontId="27" fillId="0" borderId="113" xfId="14" applyNumberFormat="1" applyFont="1" applyBorder="1" applyAlignment="1">
      <alignment vertical="center"/>
    </xf>
    <xf numFmtId="0" fontId="27" fillId="0" borderId="113" xfId="14" applyFont="1" applyBorder="1" applyAlignment="1">
      <alignment vertical="center"/>
    </xf>
    <xf numFmtId="165" fontId="21" fillId="0" borderId="113" xfId="14" applyNumberFormat="1" applyFont="1" applyBorder="1" applyAlignment="1">
      <alignment vertical="center"/>
    </xf>
    <xf numFmtId="178" fontId="21" fillId="0" borderId="96" xfId="14" applyNumberFormat="1" applyFont="1" applyBorder="1" applyAlignment="1">
      <alignment horizontal="center" vertical="center"/>
    </xf>
    <xf numFmtId="165" fontId="21" fillId="0" borderId="113" xfId="7" applyFont="1" applyBorder="1" applyAlignment="1">
      <alignment vertical="center"/>
    </xf>
    <xf numFmtId="4" fontId="21" fillId="0" borderId="96" xfId="14" applyNumberFormat="1" applyFont="1" applyBorder="1" applyAlignment="1">
      <alignment vertical="center"/>
    </xf>
    <xf numFmtId="0" fontId="30" fillId="0" borderId="19" xfId="14" applyFont="1" applyBorder="1" applyAlignment="1">
      <alignment horizontal="center" vertical="center"/>
    </xf>
    <xf numFmtId="0" fontId="21" fillId="0" borderId="28" xfId="14" applyFont="1" applyBorder="1" applyAlignment="1">
      <alignment vertical="center"/>
    </xf>
    <xf numFmtId="0" fontId="58" fillId="0" borderId="19" xfId="14" applyFont="1" applyBorder="1" applyAlignment="1">
      <alignment vertical="center"/>
    </xf>
    <xf numFmtId="0" fontId="60" fillId="0" borderId="19" xfId="14" applyFont="1" applyBorder="1" applyAlignment="1">
      <alignment horizontal="center" vertical="center"/>
    </xf>
    <xf numFmtId="0" fontId="21" fillId="0" borderId="28" xfId="14" applyFont="1" applyBorder="1" applyAlignment="1">
      <alignment horizontal="left" vertical="center"/>
    </xf>
    <xf numFmtId="0" fontId="21" fillId="0" borderId="40" xfId="14" applyFont="1" applyBorder="1" applyAlignment="1">
      <alignment vertical="center"/>
    </xf>
    <xf numFmtId="0" fontId="21" fillId="0" borderId="40" xfId="14" applyFont="1" applyBorder="1" applyAlignment="1">
      <alignment horizontal="center" vertical="center"/>
    </xf>
    <xf numFmtId="0" fontId="30" fillId="0" borderId="44" xfId="14" applyFont="1" applyBorder="1" applyAlignment="1">
      <alignment horizontal="center" vertical="center"/>
    </xf>
    <xf numFmtId="2" fontId="21" fillId="0" borderId="44" xfId="14" applyNumberFormat="1" applyFont="1" applyBorder="1" applyAlignment="1">
      <alignment vertical="center"/>
    </xf>
    <xf numFmtId="0" fontId="21" fillId="0" borderId="45" xfId="14" applyFont="1" applyBorder="1" applyAlignment="1">
      <alignment vertical="center"/>
    </xf>
    <xf numFmtId="0" fontId="21" fillId="0" borderId="45" xfId="14" applyFont="1" applyBorder="1" applyAlignment="1">
      <alignment horizontal="center" vertical="center"/>
    </xf>
    <xf numFmtId="0" fontId="27" fillId="0" borderId="1" xfId="14" applyFont="1" applyAlignment="1">
      <alignment horizontal="left" vertical="center"/>
    </xf>
    <xf numFmtId="165" fontId="21" fillId="0" borderId="49" xfId="9" applyFont="1" applyBorder="1" applyAlignment="1">
      <alignment vertical="center"/>
    </xf>
    <xf numFmtId="165" fontId="21" fillId="0" borderId="41" xfId="9" applyFont="1" applyBorder="1" applyAlignment="1">
      <alignment vertical="center"/>
    </xf>
    <xf numFmtId="165" fontId="21" fillId="0" borderId="41" xfId="14" applyNumberFormat="1" applyFont="1" applyBorder="1" applyAlignment="1">
      <alignment vertical="center"/>
    </xf>
    <xf numFmtId="0" fontId="21" fillId="0" borderId="140" xfId="14" applyFont="1" applyBorder="1" applyAlignment="1">
      <alignment vertical="center"/>
    </xf>
    <xf numFmtId="0" fontId="21" fillId="0" borderId="140" xfId="14" applyFont="1" applyBorder="1" applyAlignment="1">
      <alignment horizontal="center" vertical="center"/>
    </xf>
    <xf numFmtId="43" fontId="27" fillId="0" borderId="97" xfId="14" applyNumberFormat="1" applyFont="1" applyBorder="1" applyAlignment="1">
      <alignment vertical="center"/>
    </xf>
    <xf numFmtId="0" fontId="27" fillId="0" borderId="97" xfId="14" applyFont="1" applyBorder="1" applyAlignment="1">
      <alignment vertical="center"/>
    </xf>
    <xf numFmtId="0" fontId="27" fillId="0" borderId="65" xfId="14" applyFont="1" applyBorder="1" applyAlignment="1">
      <alignment vertical="center"/>
    </xf>
    <xf numFmtId="0" fontId="27" fillId="0" borderId="65" xfId="14" applyFont="1" applyBorder="1" applyAlignment="1">
      <alignment horizontal="center" vertical="center"/>
    </xf>
    <xf numFmtId="0" fontId="27" fillId="0" borderId="115" xfId="14" applyFont="1" applyBorder="1" applyAlignment="1">
      <alignment horizontal="center" vertical="center"/>
    </xf>
    <xf numFmtId="0" fontId="27" fillId="0" borderId="145" xfId="14" applyFont="1" applyBorder="1" applyAlignment="1">
      <alignment horizontal="center" vertical="center"/>
    </xf>
    <xf numFmtId="0" fontId="27" fillId="0" borderId="42" xfId="14" applyFont="1" applyBorder="1" applyAlignment="1">
      <alignment horizontal="left" vertical="center"/>
    </xf>
    <xf numFmtId="0" fontId="27" fillId="0" borderId="43" xfId="14" applyFont="1" applyBorder="1" applyAlignment="1">
      <alignment horizontal="left" vertical="center"/>
    </xf>
    <xf numFmtId="166" fontId="21" fillId="0" borderId="44" xfId="14" applyNumberFormat="1" applyFont="1" applyBorder="1" applyAlignment="1">
      <alignment horizontal="right" vertical="center"/>
    </xf>
    <xf numFmtId="0" fontId="21" fillId="0" borderId="1" xfId="14" applyFont="1" applyAlignment="1">
      <alignment horizontal="right" vertical="center"/>
    </xf>
    <xf numFmtId="176" fontId="21" fillId="0" borderId="44" xfId="14" applyNumberFormat="1" applyFont="1" applyBorder="1" applyAlignment="1">
      <alignment horizontal="right" vertical="center"/>
    </xf>
    <xf numFmtId="0" fontId="21" fillId="0" borderId="140" xfId="14" applyFont="1" applyBorder="1" applyAlignment="1">
      <alignment horizontal="right" vertical="center"/>
    </xf>
    <xf numFmtId="0" fontId="27" fillId="0" borderId="142" xfId="14" applyFont="1" applyBorder="1" applyAlignment="1">
      <alignment horizontal="center" vertical="center"/>
    </xf>
    <xf numFmtId="0" fontId="27" fillId="0" borderId="28" xfId="14" applyFont="1" applyBorder="1" applyAlignment="1">
      <alignment horizontal="left" vertical="center"/>
    </xf>
    <xf numFmtId="0" fontId="21" fillId="0" borderId="45" xfId="14" applyFont="1" applyBorder="1" applyAlignment="1">
      <alignment horizontal="right" vertical="center"/>
    </xf>
    <xf numFmtId="0" fontId="21" fillId="0" borderId="46" xfId="14" applyFont="1" applyBorder="1" applyAlignment="1">
      <alignment vertical="center"/>
    </xf>
    <xf numFmtId="0" fontId="27" fillId="0" borderId="146" xfId="14" applyFont="1" applyBorder="1" applyAlignment="1">
      <alignment vertical="center"/>
    </xf>
    <xf numFmtId="43" fontId="27" fillId="0" borderId="147" xfId="14" applyNumberFormat="1" applyFont="1" applyBorder="1" applyAlignment="1">
      <alignment vertical="center"/>
    </xf>
    <xf numFmtId="0" fontId="21" fillId="0" borderId="41" xfId="14" applyFont="1" applyBorder="1" applyAlignment="1">
      <alignment horizontal="left" vertical="center"/>
    </xf>
    <xf numFmtId="43" fontId="21" fillId="0" borderId="97" xfId="14" applyNumberFormat="1" applyFont="1" applyBorder="1" applyAlignment="1">
      <alignment vertical="center"/>
    </xf>
    <xf numFmtId="0" fontId="27" fillId="0" borderId="148" xfId="14" applyFont="1" applyBorder="1" applyAlignment="1">
      <alignment vertical="center"/>
    </xf>
    <xf numFmtId="0" fontId="27" fillId="0" borderId="120" xfId="14" applyFont="1" applyBorder="1" applyAlignment="1">
      <alignment vertical="center"/>
    </xf>
    <xf numFmtId="0" fontId="27" fillId="0" borderId="123" xfId="14" applyFont="1" applyBorder="1" applyAlignment="1">
      <alignment vertical="center"/>
    </xf>
    <xf numFmtId="0" fontId="27" fillId="0" borderId="119" xfId="14" applyFont="1" applyBorder="1" applyAlignment="1">
      <alignment vertical="center"/>
    </xf>
    <xf numFmtId="0" fontId="21" fillId="0" borderId="141" xfId="14" applyFont="1" applyBorder="1" applyAlignment="1">
      <alignment horizontal="left" vertical="center"/>
    </xf>
    <xf numFmtId="0" fontId="27" fillId="0" borderId="59" xfId="14" applyFont="1" applyBorder="1" applyAlignment="1">
      <alignment horizontal="center" vertical="center"/>
    </xf>
    <xf numFmtId="0" fontId="27" fillId="0" borderId="59" xfId="14" applyFont="1" applyBorder="1" applyAlignment="1">
      <alignment vertical="center"/>
    </xf>
    <xf numFmtId="0" fontId="27" fillId="0" borderId="64" xfId="14" applyFont="1" applyBorder="1" applyAlignment="1">
      <alignment vertical="center"/>
    </xf>
    <xf numFmtId="0" fontId="27" fillId="0" borderId="1" xfId="14" quotePrefix="1" applyFont="1" applyAlignment="1">
      <alignment vertical="center"/>
    </xf>
    <xf numFmtId="0" fontId="27" fillId="0" borderId="143" xfId="14" applyFont="1" applyBorder="1" applyAlignment="1">
      <alignment horizontal="center" vertical="center"/>
    </xf>
    <xf numFmtId="0" fontId="27" fillId="0" borderId="107" xfId="14" applyFont="1" applyBorder="1" applyAlignment="1">
      <alignment horizontal="center" vertical="center"/>
    </xf>
    <xf numFmtId="43" fontId="27" fillId="0" borderId="111" xfId="14" applyNumberFormat="1" applyFont="1" applyBorder="1" applyAlignment="1">
      <alignment vertical="center"/>
    </xf>
    <xf numFmtId="172" fontId="21" fillId="9" borderId="19" xfId="9" applyNumberFormat="1" applyFont="1" applyFill="1" applyBorder="1" applyAlignment="1">
      <alignment vertical="center"/>
    </xf>
    <xf numFmtId="165" fontId="21" fillId="9" borderId="19" xfId="9" applyFont="1" applyFill="1" applyBorder="1" applyAlignment="1">
      <alignment vertical="center"/>
    </xf>
    <xf numFmtId="165" fontId="21" fillId="9" borderId="19" xfId="9" applyFont="1" applyFill="1" applyBorder="1" applyAlignment="1">
      <alignment horizontal="center" vertical="center"/>
    </xf>
    <xf numFmtId="165" fontId="21" fillId="9" borderId="43" xfId="9" applyFont="1" applyFill="1" applyBorder="1" applyAlignment="1">
      <alignment horizontal="center" vertical="center"/>
    </xf>
    <xf numFmtId="0" fontId="27" fillId="9" borderId="37" xfId="14" applyFont="1" applyFill="1" applyBorder="1" applyAlignment="1">
      <alignment horizontal="center" vertical="center"/>
    </xf>
    <xf numFmtId="179" fontId="21" fillId="0" borderId="45" xfId="14" applyNumberFormat="1" applyFont="1" applyBorder="1" applyAlignment="1">
      <alignment horizontal="right" vertical="center"/>
    </xf>
    <xf numFmtId="165" fontId="21" fillId="0" borderId="147" xfId="7" applyFont="1" applyBorder="1" applyAlignment="1">
      <alignment vertical="center"/>
    </xf>
    <xf numFmtId="0" fontId="4" fillId="2" borderId="0" xfId="0" applyFont="1" applyFill="1" applyAlignment="1">
      <alignment horizontal="center" vertical="center" wrapText="1"/>
    </xf>
    <xf numFmtId="0" fontId="20" fillId="0" borderId="0" xfId="0" applyFont="1" applyAlignment="1">
      <alignment horizontal="center" vertical="top"/>
    </xf>
    <xf numFmtId="0" fontId="4" fillId="0" borderId="0" xfId="0" applyFont="1" applyAlignment="1">
      <alignment horizontal="left" vertical="center" wrapText="1"/>
    </xf>
    <xf numFmtId="0" fontId="22" fillId="0" borderId="1" xfId="8" applyFont="1" applyAlignment="1">
      <alignment horizontal="left" vertical="center"/>
    </xf>
    <xf numFmtId="0" fontId="22" fillId="0" borderId="30" xfId="8" applyFont="1" applyBorder="1" applyAlignment="1">
      <alignment horizontal="center" vertical="center"/>
    </xf>
    <xf numFmtId="0" fontId="22" fillId="0" borderId="31" xfId="8" applyFont="1" applyBorder="1" applyAlignment="1">
      <alignment horizontal="center" vertical="center"/>
    </xf>
    <xf numFmtId="0" fontId="22" fillId="0" borderId="61" xfId="8" applyFont="1" applyBorder="1" applyAlignment="1">
      <alignment horizontal="center" vertical="center"/>
    </xf>
    <xf numFmtId="0" fontId="22" fillId="0" borderId="58" xfId="8" applyFont="1" applyBorder="1" applyAlignment="1">
      <alignment horizontal="center" vertical="center"/>
    </xf>
    <xf numFmtId="0" fontId="22" fillId="0" borderId="25" xfId="8" applyFont="1" applyBorder="1" applyAlignment="1">
      <alignment horizontal="center" vertical="center"/>
    </xf>
    <xf numFmtId="0" fontId="22" fillId="0" borderId="60" xfId="8" applyFont="1" applyBorder="1" applyAlignment="1">
      <alignment horizontal="center" vertical="center"/>
    </xf>
    <xf numFmtId="0" fontId="22" fillId="0" borderId="21" xfId="8" applyFont="1" applyBorder="1" applyAlignment="1">
      <alignment horizontal="center" vertical="center"/>
    </xf>
    <xf numFmtId="0" fontId="22" fillId="0" borderId="1" xfId="8" applyFont="1" applyAlignment="1">
      <alignment horizontal="center" vertical="center"/>
    </xf>
    <xf numFmtId="0" fontId="22" fillId="0" borderId="23" xfId="8" applyFont="1" applyBorder="1" applyAlignment="1">
      <alignment horizontal="center" vertical="center"/>
    </xf>
    <xf numFmtId="0" fontId="23" fillId="0" borderId="21" xfId="8" applyFont="1" applyBorder="1" applyAlignment="1">
      <alignment horizontal="center" vertical="center"/>
    </xf>
    <xf numFmtId="0" fontId="23" fillId="0" borderId="1" xfId="8" applyFont="1" applyAlignment="1">
      <alignment horizontal="center" vertical="center"/>
    </xf>
    <xf numFmtId="0" fontId="23" fillId="0" borderId="23" xfId="8" applyFont="1" applyBorder="1" applyAlignment="1">
      <alignment horizontal="center" vertical="center"/>
    </xf>
    <xf numFmtId="0" fontId="24" fillId="0" borderId="21" xfId="8" applyFont="1" applyBorder="1" applyAlignment="1">
      <alignment horizontal="center" vertical="center"/>
    </xf>
    <xf numFmtId="0" fontId="24" fillId="0" borderId="1" xfId="8" applyFont="1" applyAlignment="1">
      <alignment horizontal="center" vertical="center"/>
    </xf>
    <xf numFmtId="0" fontId="24" fillId="0" borderId="23" xfId="8" applyFont="1" applyBorder="1" applyAlignment="1">
      <alignment horizontal="center" vertical="center"/>
    </xf>
    <xf numFmtId="0" fontId="25" fillId="0" borderId="21" xfId="8" applyFont="1" applyBorder="1" applyAlignment="1">
      <alignment horizontal="center" vertical="center"/>
    </xf>
    <xf numFmtId="0" fontId="25" fillId="0" borderId="1" xfId="8" applyFont="1" applyAlignment="1">
      <alignment horizontal="center" vertical="center"/>
    </xf>
    <xf numFmtId="0" fontId="25" fillId="0" borderId="23" xfId="8" applyFont="1" applyBorder="1" applyAlignment="1">
      <alignment horizontal="center" vertical="center"/>
    </xf>
    <xf numFmtId="0" fontId="22" fillId="0" borderId="1" xfId="8" applyFont="1" applyAlignment="1">
      <alignment horizontal="left" vertical="top" wrapText="1"/>
    </xf>
    <xf numFmtId="0" fontId="26" fillId="0" borderId="21" xfId="8" applyFont="1" applyBorder="1" applyAlignment="1">
      <alignment horizontal="center" vertical="center"/>
    </xf>
    <xf numFmtId="0" fontId="26" fillId="0" borderId="1" xfId="8" applyFont="1" applyAlignment="1">
      <alignment horizontal="center" vertical="center"/>
    </xf>
    <xf numFmtId="0" fontId="26" fillId="0" borderId="23" xfId="8" applyFont="1" applyBorder="1" applyAlignment="1">
      <alignment horizontal="center" vertical="center"/>
    </xf>
    <xf numFmtId="0" fontId="34" fillId="6" borderId="1" xfId="11" applyFont="1" applyFill="1" applyAlignment="1">
      <alignment horizontal="center" vertical="center" shrinkToFit="1"/>
    </xf>
    <xf numFmtId="0" fontId="29" fillId="0" borderId="22" xfId="8" applyFont="1" applyBorder="1" applyAlignment="1">
      <alignment horizontal="left" vertical="center"/>
    </xf>
    <xf numFmtId="0" fontId="29" fillId="0" borderId="10" xfId="8" applyFont="1" applyBorder="1" applyAlignment="1">
      <alignment horizontal="left" vertical="center"/>
    </xf>
    <xf numFmtId="0" fontId="27" fillId="0" borderId="83" xfId="8" applyFont="1" applyBorder="1" applyAlignment="1">
      <alignment horizontal="center" vertical="center"/>
    </xf>
    <xf numFmtId="0" fontId="27" fillId="0" borderId="84" xfId="8" applyFont="1" applyBorder="1" applyAlignment="1">
      <alignment horizontal="center" vertical="center"/>
    </xf>
    <xf numFmtId="0" fontId="27" fillId="0" borderId="118" xfId="8" applyFont="1" applyBorder="1" applyAlignment="1">
      <alignment horizontal="center" vertical="center"/>
    </xf>
    <xf numFmtId="0" fontId="28" fillId="0" borderId="85" xfId="8" applyFont="1" applyBorder="1" applyAlignment="1">
      <alignment horizontal="center" vertical="center"/>
    </xf>
    <xf numFmtId="0" fontId="28" fillId="0" borderId="29" xfId="8" applyFont="1" applyBorder="1" applyAlignment="1">
      <alignment horizontal="center" vertical="center"/>
    </xf>
    <xf numFmtId="0" fontId="28" fillId="0" borderId="124" xfId="8" applyFont="1" applyBorder="1" applyAlignment="1">
      <alignment horizontal="center" vertical="center"/>
    </xf>
    <xf numFmtId="0" fontId="62" fillId="0" borderId="3" xfId="21" applyFont="1" applyBorder="1" applyAlignment="1" applyProtection="1">
      <alignment horizontal="center" vertical="center"/>
      <protection locked="0"/>
    </xf>
    <xf numFmtId="0" fontId="62" fillId="0" borderId="22" xfId="21" applyFont="1" applyBorder="1" applyAlignment="1" applyProtection="1">
      <alignment horizontal="center" vertical="center"/>
      <protection locked="0"/>
    </xf>
    <xf numFmtId="0" fontId="62" fillId="0" borderId="10" xfId="21" applyFont="1" applyBorder="1" applyAlignment="1" applyProtection="1">
      <alignment horizontal="center" vertical="center"/>
      <protection locked="0"/>
    </xf>
    <xf numFmtId="0" fontId="65" fillId="0" borderId="83" xfId="21" applyFont="1" applyBorder="1" applyAlignment="1" applyProtection="1">
      <alignment horizontal="center" vertical="center"/>
      <protection locked="0"/>
    </xf>
    <xf numFmtId="0" fontId="65" fillId="0" borderId="84" xfId="21" applyFont="1" applyBorder="1" applyAlignment="1" applyProtection="1">
      <alignment horizontal="center" vertical="center"/>
      <protection locked="0"/>
    </xf>
    <xf numFmtId="0" fontId="65" fillId="0" borderId="118" xfId="21" applyFont="1" applyBorder="1" applyAlignment="1" applyProtection="1">
      <alignment horizontal="center" vertical="center"/>
      <protection locked="0"/>
    </xf>
    <xf numFmtId="0" fontId="65" fillId="0" borderId="83" xfId="21" applyFont="1" applyBorder="1" applyAlignment="1" applyProtection="1">
      <alignment horizontal="center" vertical="center" wrapText="1"/>
      <protection locked="0"/>
    </xf>
    <xf numFmtId="0" fontId="65" fillId="0" borderId="135" xfId="21" applyFont="1" applyBorder="1" applyAlignment="1" applyProtection="1">
      <alignment horizontal="center" vertical="center"/>
      <protection locked="0"/>
    </xf>
    <xf numFmtId="0" fontId="66" fillId="0" borderId="85" xfId="21" applyFont="1" applyBorder="1" applyAlignment="1" applyProtection="1">
      <alignment horizontal="center" vertical="center"/>
      <protection locked="0"/>
    </xf>
    <xf numFmtId="0" fontId="66" fillId="0" borderId="29" xfId="21" applyFont="1" applyBorder="1" applyAlignment="1" applyProtection="1">
      <alignment horizontal="center" vertical="center"/>
      <protection locked="0"/>
    </xf>
    <xf numFmtId="0" fontId="66" fillId="0" borderId="124" xfId="21" applyFont="1" applyBorder="1" applyAlignment="1" applyProtection="1">
      <alignment horizontal="center" vertical="center"/>
      <protection locked="0"/>
    </xf>
    <xf numFmtId="0" fontId="66" fillId="0" borderId="85" xfId="21" applyFont="1" applyBorder="1" applyAlignment="1" applyProtection="1">
      <alignment horizontal="center" vertical="center" wrapText="1"/>
      <protection locked="0"/>
    </xf>
    <xf numFmtId="0" fontId="66" fillId="0" borderId="137" xfId="21" applyFont="1" applyBorder="1" applyAlignment="1" applyProtection="1">
      <alignment horizontal="center" vertical="center" wrapText="1"/>
      <protection locked="0"/>
    </xf>
    <xf numFmtId="0" fontId="27" fillId="0" borderId="93" xfId="14" applyFont="1" applyBorder="1" applyAlignment="1">
      <alignment horizontal="center" vertical="center"/>
    </xf>
    <xf numFmtId="0" fontId="27" fillId="0" borderId="94" xfId="14" applyFont="1" applyBorder="1" applyAlignment="1">
      <alignment horizontal="center" vertical="center"/>
    </xf>
    <xf numFmtId="0" fontId="27" fillId="0" borderId="95" xfId="14" applyFont="1" applyBorder="1" applyAlignment="1">
      <alignment horizontal="center" vertical="center"/>
    </xf>
    <xf numFmtId="0" fontId="27" fillId="0" borderId="93" xfId="14" applyFont="1" applyBorder="1" applyAlignment="1">
      <alignment horizontal="left" vertical="center"/>
    </xf>
    <xf numFmtId="0" fontId="27" fillId="0" borderId="94" xfId="14" applyFont="1" applyBorder="1" applyAlignment="1">
      <alignment horizontal="left" vertical="center"/>
    </xf>
    <xf numFmtId="0" fontId="27" fillId="0" borderId="95" xfId="14" applyFont="1" applyBorder="1" applyAlignment="1">
      <alignment horizontal="left" vertical="center"/>
    </xf>
    <xf numFmtId="0" fontId="21" fillId="0" borderId="93" xfId="14" applyFont="1" applyBorder="1" applyAlignment="1">
      <alignment horizontal="left" vertical="center"/>
    </xf>
    <xf numFmtId="0" fontId="21" fillId="0" borderId="94" xfId="14" applyFont="1" applyBorder="1" applyAlignment="1">
      <alignment horizontal="left" vertical="center"/>
    </xf>
    <xf numFmtId="0" fontId="21" fillId="0" borderId="95" xfId="14" applyFont="1" applyBorder="1" applyAlignment="1">
      <alignment horizontal="left" vertical="center"/>
    </xf>
    <xf numFmtId="0" fontId="26" fillId="0" borderId="21" xfId="14" applyFont="1" applyBorder="1" applyAlignment="1">
      <alignment horizontal="center" vertical="center"/>
    </xf>
    <xf numFmtId="0" fontId="26" fillId="0" borderId="1" xfId="14" applyFont="1" applyAlignment="1">
      <alignment horizontal="center" vertical="center"/>
    </xf>
    <xf numFmtId="0" fontId="26" fillId="0" borderId="23" xfId="14" applyFont="1" applyBorder="1" applyAlignment="1">
      <alignment horizontal="center" vertical="center"/>
    </xf>
    <xf numFmtId="0" fontId="27" fillId="0" borderId="62" xfId="14" applyFont="1" applyBorder="1" applyAlignment="1">
      <alignment horizontal="center" vertical="center"/>
    </xf>
    <xf numFmtId="0" fontId="71" fillId="0" borderId="59" xfId="14" applyFont="1" applyBorder="1" applyAlignment="1">
      <alignment horizontal="center" vertical="center"/>
    </xf>
    <xf numFmtId="0" fontId="24" fillId="0" borderId="21" xfId="14" applyFont="1" applyBorder="1" applyAlignment="1">
      <alignment horizontal="center" vertical="center"/>
    </xf>
    <xf numFmtId="0" fontId="24" fillId="0" borderId="1" xfId="14" applyFont="1" applyAlignment="1">
      <alignment horizontal="center" vertical="center"/>
    </xf>
    <xf numFmtId="0" fontId="24" fillId="0" borderId="23" xfId="14" applyFont="1" applyBorder="1" applyAlignment="1">
      <alignment horizontal="center" vertical="center"/>
    </xf>
    <xf numFmtId="0" fontId="21" fillId="0" borderId="93" xfId="14" applyFont="1" applyBorder="1" applyAlignment="1">
      <alignment vertical="center"/>
    </xf>
    <xf numFmtId="0" fontId="21" fillId="0" borderId="94" xfId="14" applyFont="1" applyBorder="1" applyAlignment="1">
      <alignment vertical="center"/>
    </xf>
    <xf numFmtId="0" fontId="21" fillId="0" borderId="95" xfId="14" applyFont="1" applyBorder="1" applyAlignment="1">
      <alignment vertical="center"/>
    </xf>
    <xf numFmtId="0" fontId="27" fillId="0" borderId="87" xfId="14" applyFont="1" applyBorder="1" applyAlignment="1">
      <alignment vertical="center"/>
    </xf>
    <xf numFmtId="0" fontId="27" fillId="0" borderId="88" xfId="14" applyFont="1" applyBorder="1" applyAlignment="1">
      <alignment vertical="center"/>
    </xf>
    <xf numFmtId="0" fontId="27" fillId="0" borderId="89" xfId="14" applyFont="1" applyBorder="1" applyAlignment="1">
      <alignment vertical="center"/>
    </xf>
    <xf numFmtId="0" fontId="27" fillId="0" borderId="93" xfId="14" applyFont="1" applyBorder="1" applyAlignment="1">
      <alignment vertical="center"/>
    </xf>
    <xf numFmtId="0" fontId="27" fillId="0" borderId="94" xfId="14" applyFont="1" applyBorder="1" applyAlignment="1">
      <alignment vertical="center"/>
    </xf>
    <xf numFmtId="0" fontId="27" fillId="0" borderId="95" xfId="14" applyFont="1" applyBorder="1" applyAlignment="1">
      <alignment vertical="center"/>
    </xf>
    <xf numFmtId="0" fontId="21" fillId="0" borderId="131" xfId="14" applyFont="1" applyBorder="1" applyAlignment="1">
      <alignment horizontal="left" vertical="center"/>
    </xf>
    <xf numFmtId="0" fontId="21" fillId="0" borderId="132" xfId="14" applyFont="1" applyBorder="1" applyAlignment="1">
      <alignment horizontal="left" vertical="center"/>
    </xf>
    <xf numFmtId="0" fontId="21" fillId="0" borderId="133" xfId="14" applyFont="1" applyBorder="1" applyAlignment="1">
      <alignment horizontal="left" vertical="center"/>
    </xf>
    <xf numFmtId="0" fontId="21" fillId="0" borderId="93" xfId="14" quotePrefix="1" applyFont="1" applyBorder="1" applyAlignment="1">
      <alignment horizontal="left" vertical="center"/>
    </xf>
    <xf numFmtId="0" fontId="21" fillId="0" borderId="94" xfId="14" quotePrefix="1" applyFont="1" applyBorder="1" applyAlignment="1">
      <alignment horizontal="left" vertical="center"/>
    </xf>
    <xf numFmtId="0" fontId="21" fillId="0" borderId="95" xfId="14" quotePrefix="1" applyFont="1" applyBorder="1" applyAlignment="1">
      <alignment horizontal="left" vertical="center"/>
    </xf>
    <xf numFmtId="0" fontId="27" fillId="0" borderId="120" xfId="14" applyFont="1" applyBorder="1" applyAlignment="1">
      <alignment horizontal="center" vertical="center"/>
    </xf>
    <xf numFmtId="0" fontId="27" fillId="0" borderId="123" xfId="14" applyFont="1" applyBorder="1" applyAlignment="1">
      <alignment horizontal="center" vertical="center"/>
    </xf>
    <xf numFmtId="0" fontId="27" fillId="0" borderId="119" xfId="14" applyFont="1" applyBorder="1" applyAlignment="1">
      <alignment horizontal="center" vertical="center"/>
    </xf>
    <xf numFmtId="0" fontId="27" fillId="0" borderId="93" xfId="14" quotePrefix="1" applyFont="1" applyBorder="1" applyAlignment="1">
      <alignment horizontal="center" vertical="center"/>
    </xf>
    <xf numFmtId="0" fontId="27" fillId="0" borderId="94" xfId="14" quotePrefix="1" applyFont="1" applyBorder="1" applyAlignment="1">
      <alignment horizontal="center" vertical="center"/>
    </xf>
    <xf numFmtId="0" fontId="27" fillId="0" borderId="95" xfId="14" quotePrefix="1" applyFont="1" applyBorder="1" applyAlignment="1">
      <alignment horizontal="center" vertical="center"/>
    </xf>
    <xf numFmtId="0" fontId="27" fillId="0" borderId="93" xfId="14" quotePrefix="1" applyFont="1" applyBorder="1" applyAlignment="1">
      <alignment horizontal="left" vertical="center"/>
    </xf>
    <xf numFmtId="0" fontId="27" fillId="0" borderId="94" xfId="14" quotePrefix="1" applyFont="1" applyBorder="1" applyAlignment="1">
      <alignment horizontal="left" vertical="center"/>
    </xf>
    <xf numFmtId="0" fontId="27" fillId="0" borderId="95" xfId="14" quotePrefix="1" applyFont="1" applyBorder="1" applyAlignment="1">
      <alignment horizontal="left" vertical="center"/>
    </xf>
    <xf numFmtId="0" fontId="27" fillId="0" borderId="47" xfId="14" applyFont="1" applyBorder="1" applyAlignment="1">
      <alignment horizontal="center" vertical="center"/>
    </xf>
    <xf numFmtId="0" fontId="27" fillId="0" borderId="96" xfId="14" applyFont="1" applyBorder="1" applyAlignment="1">
      <alignment horizontal="left" vertical="center"/>
    </xf>
    <xf numFmtId="0" fontId="27" fillId="0" borderId="68" xfId="14" applyFont="1" applyBorder="1" applyAlignment="1">
      <alignment horizontal="center" vertical="center"/>
    </xf>
    <xf numFmtId="0" fontId="27" fillId="0" borderId="25" xfId="14" applyFont="1" applyBorder="1" applyAlignment="1">
      <alignment horizontal="center" vertical="center"/>
    </xf>
    <xf numFmtId="0" fontId="27" fillId="0" borderId="69" xfId="14" applyFont="1" applyBorder="1" applyAlignment="1">
      <alignment horizontal="center" vertical="center"/>
    </xf>
    <xf numFmtId="0" fontId="21" fillId="0" borderId="93" xfId="14" applyFont="1" applyBorder="1" applyAlignment="1">
      <alignment horizontal="left" vertical="center" wrapText="1"/>
    </xf>
    <xf numFmtId="0" fontId="21" fillId="0" borderId="94" xfId="14" applyFont="1" applyBorder="1" applyAlignment="1">
      <alignment horizontal="left" vertical="center" wrapText="1"/>
    </xf>
    <xf numFmtId="0" fontId="21" fillId="0" borderId="95" xfId="14" applyFont="1" applyBorder="1" applyAlignment="1">
      <alignment horizontal="left" vertical="center" wrapText="1"/>
    </xf>
    <xf numFmtId="0" fontId="27" fillId="0" borderId="108" xfId="14" applyFont="1" applyBorder="1" applyAlignment="1">
      <alignment horizontal="center" vertical="center"/>
    </xf>
    <xf numFmtId="0" fontId="27" fillId="0" borderId="144" xfId="14" applyFont="1" applyBorder="1" applyAlignment="1">
      <alignment horizontal="center" vertical="center"/>
    </xf>
    <xf numFmtId="0" fontId="27" fillId="0" borderId="109" xfId="14" applyFont="1" applyBorder="1" applyAlignment="1">
      <alignment horizontal="center" vertical="center"/>
    </xf>
    <xf numFmtId="0" fontId="22" fillId="0" borderId="1" xfId="14" applyFont="1" applyAlignment="1">
      <alignment horizontal="left" vertical="top" wrapText="1"/>
    </xf>
    <xf numFmtId="0" fontId="22" fillId="0" borderId="1" xfId="14" applyFont="1" applyAlignment="1">
      <alignment horizontal="left" vertical="center"/>
    </xf>
    <xf numFmtId="0" fontId="22" fillId="0" borderId="21" xfId="14" applyFont="1" applyBorder="1" applyAlignment="1">
      <alignment horizontal="center" vertical="center"/>
    </xf>
    <xf numFmtId="0" fontId="22" fillId="0" borderId="1" xfId="14" applyFont="1" applyAlignment="1">
      <alignment horizontal="center" vertical="center"/>
    </xf>
    <xf numFmtId="0" fontId="22" fillId="0" borderId="23" xfId="14" applyFont="1" applyBorder="1" applyAlignment="1">
      <alignment horizontal="center" vertical="center"/>
    </xf>
    <xf numFmtId="0" fontId="23" fillId="0" borderId="21" xfId="14" applyFont="1" applyBorder="1" applyAlignment="1">
      <alignment horizontal="center" vertical="center"/>
    </xf>
    <xf numFmtId="0" fontId="23" fillId="0" borderId="1" xfId="14" applyFont="1" applyAlignment="1">
      <alignment horizontal="center" vertical="center"/>
    </xf>
    <xf numFmtId="0" fontId="23" fillId="0" borderId="23" xfId="14" applyFont="1" applyBorder="1" applyAlignment="1">
      <alignment horizontal="center" vertical="center"/>
    </xf>
    <xf numFmtId="0" fontId="25" fillId="0" borderId="21" xfId="14" applyFont="1" applyBorder="1" applyAlignment="1">
      <alignment horizontal="center" vertical="center"/>
    </xf>
    <xf numFmtId="0" fontId="25" fillId="0" borderId="1" xfId="14" applyFont="1" applyAlignment="1">
      <alignment horizontal="center" vertical="center"/>
    </xf>
    <xf numFmtId="0" fontId="25" fillId="0" borderId="23" xfId="14" applyFont="1" applyBorder="1" applyAlignment="1">
      <alignment horizontal="center" vertical="center"/>
    </xf>
    <xf numFmtId="0" fontId="21" fillId="0" borderId="44" xfId="14" applyFont="1" applyBorder="1" applyAlignment="1">
      <alignment horizontal="right" vertical="center"/>
    </xf>
    <xf numFmtId="0" fontId="21" fillId="0" borderId="42" xfId="14" applyFont="1" applyBorder="1" applyAlignment="1">
      <alignment horizontal="left" vertical="center"/>
    </xf>
    <xf numFmtId="0" fontId="21" fillId="0" borderId="19" xfId="14" applyFont="1" applyBorder="1" applyAlignment="1">
      <alignment horizontal="left" vertical="center"/>
    </xf>
    <xf numFmtId="0" fontId="21" fillId="0" borderId="43" xfId="14" applyFont="1" applyBorder="1" applyAlignment="1">
      <alignment horizontal="left" vertical="center"/>
    </xf>
    <xf numFmtId="0" fontId="21" fillId="0" borderId="42" xfId="14" applyFont="1" applyBorder="1" applyAlignment="1">
      <alignment vertical="center"/>
    </xf>
    <xf numFmtId="0" fontId="21" fillId="0" borderId="19" xfId="14" applyFont="1" applyBorder="1" applyAlignment="1">
      <alignment vertical="center"/>
    </xf>
    <xf numFmtId="0" fontId="21" fillId="0" borderId="43" xfId="14" applyFont="1" applyBorder="1" applyAlignment="1">
      <alignment vertical="center"/>
    </xf>
    <xf numFmtId="0" fontId="21" fillId="9" borderId="42" xfId="14" applyFont="1" applyFill="1" applyBorder="1" applyAlignment="1">
      <alignment horizontal="left" vertical="center"/>
    </xf>
    <xf numFmtId="0" fontId="21" fillId="9" borderId="19" xfId="14" applyFont="1" applyFill="1" applyBorder="1" applyAlignment="1">
      <alignment horizontal="left" vertical="center"/>
    </xf>
    <xf numFmtId="0" fontId="21" fillId="9" borderId="43" xfId="14" applyFont="1" applyFill="1" applyBorder="1" applyAlignment="1">
      <alignment horizontal="left" vertical="center"/>
    </xf>
    <xf numFmtId="0" fontId="27" fillId="0" borderId="42" xfId="14" applyFont="1" applyBorder="1" applyAlignment="1">
      <alignment horizontal="left" vertical="center"/>
    </xf>
    <xf numFmtId="0" fontId="27" fillId="0" borderId="19" xfId="14" applyFont="1" applyBorder="1" applyAlignment="1">
      <alignment horizontal="left" vertical="center"/>
    </xf>
    <xf numFmtId="0" fontId="27" fillId="0" borderId="43" xfId="14" applyFont="1" applyBorder="1" applyAlignment="1">
      <alignment horizontal="left" vertical="center"/>
    </xf>
    <xf numFmtId="0" fontId="27" fillId="0" borderId="44" xfId="14" applyFont="1" applyBorder="1" applyAlignment="1">
      <alignment horizontal="left" vertical="center"/>
    </xf>
    <xf numFmtId="0" fontId="21" fillId="0" borderId="42" xfId="14" applyFont="1" applyBorder="1" applyAlignment="1">
      <alignment horizontal="center" vertical="center"/>
    </xf>
    <xf numFmtId="0" fontId="21" fillId="0" borderId="19" xfId="14" applyFont="1" applyBorder="1" applyAlignment="1">
      <alignment horizontal="center" vertical="center"/>
    </xf>
    <xf numFmtId="0" fontId="21" fillId="0" borderId="43" xfId="14" applyFont="1" applyBorder="1" applyAlignment="1">
      <alignment horizontal="center" vertical="center"/>
    </xf>
    <xf numFmtId="0" fontId="21" fillId="8" borderId="44" xfId="14" applyFont="1" applyFill="1" applyBorder="1" applyAlignment="1">
      <alignment horizontal="left" vertical="center"/>
    </xf>
    <xf numFmtId="0" fontId="21" fillId="0" borderId="44" xfId="14" applyFont="1" applyBorder="1" applyAlignment="1">
      <alignment horizontal="left" vertical="center"/>
    </xf>
    <xf numFmtId="0" fontId="21" fillId="9" borderId="44" xfId="14" applyFont="1" applyFill="1" applyBorder="1" applyAlignment="1">
      <alignment horizontal="left" vertical="center"/>
    </xf>
    <xf numFmtId="0" fontId="28" fillId="0" borderId="44" xfId="14" applyFont="1" applyBorder="1" applyAlignment="1">
      <alignment horizontal="center" vertical="center"/>
    </xf>
    <xf numFmtId="0" fontId="27" fillId="0" borderId="42" xfId="14" applyFont="1" applyBorder="1" applyAlignment="1">
      <alignment horizontal="center" vertical="center"/>
    </xf>
    <xf numFmtId="0" fontId="27" fillId="0" borderId="19" xfId="14" applyFont="1" applyBorder="1" applyAlignment="1">
      <alignment horizontal="center" vertical="center"/>
    </xf>
    <xf numFmtId="0" fontId="27" fillId="0" borderId="43" xfId="14" applyFont="1" applyBorder="1" applyAlignment="1">
      <alignment horizontal="center" vertical="center"/>
    </xf>
    <xf numFmtId="0" fontId="21" fillId="0" borderId="1" xfId="14" applyFont="1" applyAlignment="1">
      <alignment horizontal="center" vertical="center" wrapText="1"/>
    </xf>
    <xf numFmtId="0" fontId="27" fillId="9" borderId="42" xfId="14" applyFont="1" applyFill="1" applyBorder="1" applyAlignment="1">
      <alignment horizontal="left" vertical="center"/>
    </xf>
    <xf numFmtId="0" fontId="27" fillId="9" borderId="19" xfId="14" applyFont="1" applyFill="1" applyBorder="1" applyAlignment="1">
      <alignment horizontal="left" vertical="center"/>
    </xf>
    <xf numFmtId="0" fontId="27" fillId="9" borderId="43" xfId="14" applyFont="1" applyFill="1" applyBorder="1" applyAlignment="1">
      <alignment horizontal="left" vertical="center"/>
    </xf>
    <xf numFmtId="0" fontId="21" fillId="9" borderId="44" xfId="14" applyFont="1" applyFill="1" applyBorder="1" applyAlignment="1">
      <alignment vertical="center"/>
    </xf>
    <xf numFmtId="0" fontId="21" fillId="0" borderId="1" xfId="14" applyFont="1" applyAlignment="1">
      <alignment horizontal="center" vertical="center"/>
    </xf>
    <xf numFmtId="176" fontId="21" fillId="0" borderId="1" xfId="14" applyNumberFormat="1" applyFont="1" applyAlignment="1">
      <alignment horizontal="center" vertical="center"/>
    </xf>
    <xf numFmtId="0" fontId="27" fillId="0" borderId="27" xfId="14" applyFont="1" applyBorder="1" applyAlignment="1">
      <alignment horizontal="left" vertical="center"/>
    </xf>
    <xf numFmtId="0" fontId="21" fillId="0" borderId="85" xfId="14" applyFont="1" applyBorder="1" applyAlignment="1">
      <alignment horizontal="left" vertical="center"/>
    </xf>
    <xf numFmtId="0" fontId="21" fillId="0" borderId="29" xfId="14" applyFont="1" applyBorder="1" applyAlignment="1">
      <alignment horizontal="left" vertical="center"/>
    </xf>
    <xf numFmtId="0" fontId="21" fillId="0" borderId="124" xfId="14" applyFont="1" applyBorder="1" applyAlignment="1">
      <alignment horizontal="left" vertical="center"/>
    </xf>
    <xf numFmtId="0" fontId="21" fillId="9" borderId="42" xfId="14" applyFont="1" applyFill="1" applyBorder="1" applyAlignment="1">
      <alignment horizontal="center" vertical="center"/>
    </xf>
    <xf numFmtId="0" fontId="21" fillId="9" borderId="19" xfId="14" applyFont="1" applyFill="1" applyBorder="1" applyAlignment="1">
      <alignment horizontal="center" vertical="center"/>
    </xf>
    <xf numFmtId="0" fontId="21" fillId="9" borderId="6" xfId="14" applyFont="1" applyFill="1" applyBorder="1" applyAlignment="1">
      <alignment horizontal="center" vertical="center"/>
    </xf>
    <xf numFmtId="0" fontId="21" fillId="0" borderId="1" xfId="14" applyFont="1" applyAlignment="1">
      <alignment horizontal="left" vertical="center"/>
    </xf>
    <xf numFmtId="165" fontId="54" fillId="0" borderId="44" xfId="24" applyFont="1" applyBorder="1" applyAlignment="1">
      <alignment horizontal="center" vertical="center" wrapText="1"/>
    </xf>
    <xf numFmtId="165" fontId="44" fillId="0" borderId="42" xfId="24" applyFont="1" applyBorder="1" applyAlignment="1">
      <alignment horizontal="left" vertical="center"/>
    </xf>
    <xf numFmtId="165" fontId="44" fillId="0" borderId="19" xfId="24" applyFont="1" applyBorder="1" applyAlignment="1">
      <alignment horizontal="left" vertical="center"/>
    </xf>
    <xf numFmtId="165" fontId="44" fillId="0" borderId="43" xfId="24" applyFont="1" applyBorder="1" applyAlignment="1">
      <alignment horizontal="left" vertical="center"/>
    </xf>
    <xf numFmtId="165" fontId="44" fillId="0" borderId="42" xfId="7" applyFont="1" applyBorder="1" applyAlignment="1">
      <alignment horizontal="right" vertical="center"/>
    </xf>
    <xf numFmtId="165" fontId="44" fillId="0" borderId="19" xfId="7" applyFont="1" applyBorder="1" applyAlignment="1">
      <alignment horizontal="right" vertical="center"/>
    </xf>
    <xf numFmtId="165" fontId="44" fillId="0" borderId="43" xfId="7" applyFont="1" applyBorder="1" applyAlignment="1">
      <alignment horizontal="right" vertical="center"/>
    </xf>
    <xf numFmtId="165" fontId="44" fillId="0" borderId="42" xfId="7" applyFont="1" applyBorder="1" applyAlignment="1">
      <alignment horizontal="left" vertical="center"/>
    </xf>
    <xf numFmtId="165" fontId="44" fillId="0" borderId="19" xfId="7" applyFont="1" applyBorder="1" applyAlignment="1">
      <alignment horizontal="left" vertical="center"/>
    </xf>
    <xf numFmtId="165" fontId="44" fillId="0" borderId="43" xfId="7" applyFont="1" applyBorder="1" applyAlignment="1">
      <alignment horizontal="left" vertical="center"/>
    </xf>
    <xf numFmtId="165" fontId="46" fillId="0" borderId="42" xfId="7" applyFont="1" applyBorder="1" applyAlignment="1">
      <alignment horizontal="left" vertical="center"/>
    </xf>
    <xf numFmtId="165" fontId="46" fillId="0" borderId="19" xfId="7" applyFont="1" applyBorder="1" applyAlignment="1">
      <alignment horizontal="left" vertical="center"/>
    </xf>
    <xf numFmtId="165" fontId="46" fillId="0" borderId="43" xfId="7" applyFont="1" applyBorder="1" applyAlignment="1">
      <alignment horizontal="left" vertical="center"/>
    </xf>
    <xf numFmtId="165" fontId="46" fillId="0" borderId="44" xfId="7" applyFont="1" applyBorder="1" applyAlignment="1">
      <alignment horizontal="center" vertical="center"/>
    </xf>
    <xf numFmtId="0" fontId="48" fillId="0" borderId="0" xfId="0" applyFont="1" applyAlignment="1">
      <alignment horizontal="center" vertical="center"/>
    </xf>
    <xf numFmtId="0" fontId="47" fillId="0" borderId="0" xfId="0" applyFont="1" applyAlignment="1">
      <alignment horizontal="center" vertical="center"/>
    </xf>
    <xf numFmtId="165" fontId="46" fillId="0" borderId="27" xfId="7" applyFont="1" applyBorder="1" applyAlignment="1">
      <alignment horizontal="left" vertical="center" wrapText="1"/>
    </xf>
    <xf numFmtId="165" fontId="54" fillId="0" borderId="44" xfId="7" applyFont="1" applyBorder="1" applyAlignment="1">
      <alignment horizontal="center" vertical="center" wrapText="1"/>
    </xf>
    <xf numFmtId="0" fontId="72" fillId="0" borderId="44" xfId="18" applyFont="1" applyBorder="1" applyAlignment="1">
      <alignment horizontal="center" vertical="center" wrapText="1"/>
    </xf>
    <xf numFmtId="0" fontId="39" fillId="0" borderId="42" xfId="6" applyFont="1" applyBorder="1" applyAlignment="1">
      <alignment vertical="top" wrapText="1"/>
    </xf>
    <xf numFmtId="0" fontId="39" fillId="0" borderId="19" xfId="6" applyFont="1" applyBorder="1" applyAlignment="1">
      <alignment vertical="top" wrapText="1"/>
    </xf>
    <xf numFmtId="0" fontId="39" fillId="0" borderId="43" xfId="6" applyFont="1" applyBorder="1" applyAlignment="1">
      <alignment vertical="top" wrapText="1"/>
    </xf>
    <xf numFmtId="0" fontId="39" fillId="0" borderId="54" xfId="6" applyFont="1" applyBorder="1" applyAlignment="1">
      <alignment vertical="top" wrapText="1"/>
    </xf>
    <xf numFmtId="0" fontId="39" fillId="0" borderId="55" xfId="6" applyFont="1" applyBorder="1" applyAlignment="1">
      <alignment vertical="top" wrapText="1"/>
    </xf>
    <xf numFmtId="0" fontId="39" fillId="0" borderId="56" xfId="6" applyFont="1" applyBorder="1" applyAlignment="1">
      <alignment vertical="top" wrapText="1"/>
    </xf>
    <xf numFmtId="0" fontId="39" fillId="0" borderId="58" xfId="6" applyFont="1" applyBorder="1" applyAlignment="1">
      <alignment horizontal="center" vertical="center"/>
    </xf>
    <xf numFmtId="0" fontId="39" fillId="0" borderId="25" xfId="6" applyFont="1" applyBorder="1" applyAlignment="1">
      <alignment horizontal="center" vertical="center"/>
    </xf>
    <xf numFmtId="0" fontId="38" fillId="0" borderId="42" xfId="6" applyFont="1" applyBorder="1" applyAlignment="1">
      <alignment horizontal="left" vertical="top" wrapText="1"/>
    </xf>
    <xf numFmtId="0" fontId="38" fillId="0" borderId="19" xfId="6" applyFont="1" applyBorder="1" applyAlignment="1">
      <alignment horizontal="left" vertical="top" wrapText="1"/>
    </xf>
    <xf numFmtId="0" fontId="38" fillId="0" borderId="43" xfId="6" applyFont="1" applyBorder="1" applyAlignment="1">
      <alignment horizontal="left" vertical="top" wrapText="1"/>
    </xf>
    <xf numFmtId="0" fontId="38" fillId="0" borderId="42" xfId="6" applyFont="1" applyBorder="1" applyAlignment="1">
      <alignment horizontal="left" vertical="center" wrapText="1"/>
    </xf>
    <xf numFmtId="0" fontId="38" fillId="0" borderId="19" xfId="6" applyFont="1" applyBorder="1" applyAlignment="1">
      <alignment horizontal="left" vertical="center" wrapText="1"/>
    </xf>
    <xf numFmtId="0" fontId="38" fillId="0" borderId="43" xfId="6" applyFont="1" applyBorder="1" applyAlignment="1">
      <alignment horizontal="left" vertical="center" wrapText="1"/>
    </xf>
    <xf numFmtId="165" fontId="38" fillId="0" borderId="46" xfId="6" applyNumberFormat="1" applyFont="1" applyBorder="1" applyAlignment="1">
      <alignment vertical="center"/>
    </xf>
    <xf numFmtId="165" fontId="38" fillId="0" borderId="48" xfId="6" applyNumberFormat="1" applyFont="1" applyBorder="1" applyAlignment="1">
      <alignment vertical="center"/>
    </xf>
    <xf numFmtId="165" fontId="38" fillId="0" borderId="49" xfId="6" applyNumberFormat="1" applyFont="1" applyBorder="1" applyAlignment="1">
      <alignment vertical="center"/>
    </xf>
    <xf numFmtId="0" fontId="38" fillId="0" borderId="42" xfId="6" applyFont="1" applyBorder="1" applyAlignment="1">
      <alignment vertical="top" wrapText="1"/>
    </xf>
    <xf numFmtId="0" fontId="38" fillId="0" borderId="19" xfId="6" applyFont="1" applyBorder="1" applyAlignment="1">
      <alignment vertical="top" wrapText="1"/>
    </xf>
    <xf numFmtId="0" fontId="38" fillId="0" borderId="43" xfId="6" applyFont="1" applyBorder="1" applyAlignment="1">
      <alignment vertical="top" wrapText="1"/>
    </xf>
    <xf numFmtId="0" fontId="37" fillId="0" borderId="1" xfId="6" applyFont="1" applyAlignment="1">
      <alignment horizontal="center" vertical="center" wrapText="1"/>
    </xf>
    <xf numFmtId="0" fontId="39" fillId="0" borderId="32" xfId="6" applyFont="1" applyBorder="1" applyAlignment="1">
      <alignment horizontal="center" vertical="center"/>
    </xf>
    <xf numFmtId="0" fontId="39" fillId="0" borderId="37" xfId="6" applyFont="1" applyBorder="1" applyAlignment="1">
      <alignment horizontal="center" vertical="center"/>
    </xf>
    <xf numFmtId="0" fontId="39" fillId="0" borderId="33" xfId="6" applyFont="1" applyBorder="1" applyAlignment="1">
      <alignment horizontal="center" vertical="center"/>
    </xf>
    <xf numFmtId="0" fontId="39" fillId="0" borderId="31" xfId="6" applyFont="1" applyBorder="1" applyAlignment="1">
      <alignment horizontal="center" vertical="center"/>
    </xf>
    <xf numFmtId="0" fontId="39" fillId="0" borderId="34" xfId="6" applyFont="1" applyBorder="1" applyAlignment="1">
      <alignment horizontal="center" vertical="center"/>
    </xf>
    <xf numFmtId="0" fontId="39" fillId="0" borderId="38" xfId="6" applyFont="1" applyBorder="1" applyAlignment="1">
      <alignment horizontal="center" vertical="center"/>
    </xf>
    <xf numFmtId="0" fontId="39" fillId="0" borderId="27" xfId="6" applyFont="1" applyBorder="1" applyAlignment="1">
      <alignment horizontal="center" vertical="center"/>
    </xf>
    <xf numFmtId="0" fontId="39" fillId="0" borderId="39" xfId="6" applyFont="1" applyBorder="1" applyAlignment="1">
      <alignment horizontal="center" vertical="center"/>
    </xf>
    <xf numFmtId="0" fontId="39" fillId="0" borderId="35" xfId="6" applyFont="1" applyBorder="1" applyAlignment="1">
      <alignment horizontal="center" vertical="center" wrapText="1"/>
    </xf>
    <xf numFmtId="0" fontId="39" fillId="0" borderId="40" xfId="6" applyFont="1" applyBorder="1" applyAlignment="1">
      <alignment horizontal="center" vertical="center" wrapText="1"/>
    </xf>
    <xf numFmtId="0" fontId="39" fillId="0" borderId="36" xfId="6" applyFont="1" applyBorder="1" applyAlignment="1">
      <alignment horizontal="center" vertical="center"/>
    </xf>
    <xf numFmtId="0" fontId="39" fillId="0" borderId="41" xfId="6" applyFont="1" applyBorder="1" applyAlignment="1">
      <alignment horizontal="center" vertical="center"/>
    </xf>
    <xf numFmtId="0" fontId="39" fillId="0" borderId="42" xfId="6" applyFont="1" applyBorder="1" applyAlignment="1">
      <alignment horizontal="center" vertical="center"/>
    </xf>
    <xf numFmtId="0" fontId="39" fillId="0" borderId="19" xfId="6" applyFont="1" applyBorder="1" applyAlignment="1">
      <alignment horizontal="center" vertical="center"/>
    </xf>
    <xf numFmtId="0" fontId="39" fillId="0" borderId="43" xfId="6" applyFont="1" applyBorder="1" applyAlignment="1">
      <alignment horizontal="center" vertical="center"/>
    </xf>
    <xf numFmtId="0" fontId="38" fillId="0" borderId="45" xfId="6" applyFont="1" applyBorder="1" applyAlignment="1">
      <alignment horizontal="center" vertical="center"/>
    </xf>
    <xf numFmtId="0" fontId="38" fillId="0" borderId="47" xfId="6" applyFont="1" applyBorder="1" applyAlignment="1">
      <alignment horizontal="center" vertical="center"/>
    </xf>
    <xf numFmtId="0" fontId="38" fillId="0" borderId="40" xfId="6" applyFont="1" applyBorder="1" applyAlignment="1">
      <alignment horizontal="center" vertical="center"/>
    </xf>
    <xf numFmtId="165" fontId="38" fillId="0" borderId="45" xfId="6" applyNumberFormat="1" applyFont="1" applyBorder="1" applyAlignment="1">
      <alignment vertical="center"/>
    </xf>
    <xf numFmtId="165" fontId="38" fillId="0" borderId="47" xfId="6" applyNumberFormat="1" applyFont="1" applyBorder="1" applyAlignment="1">
      <alignment vertical="center"/>
    </xf>
    <xf numFmtId="165" fontId="38" fillId="0" borderId="40" xfId="6" applyNumberFormat="1" applyFont="1" applyBorder="1" applyAlignment="1">
      <alignment vertical="center"/>
    </xf>
    <xf numFmtId="0" fontId="27" fillId="0" borderId="83" xfId="14" applyFont="1" applyBorder="1" applyAlignment="1">
      <alignment horizontal="center" vertical="center"/>
    </xf>
    <xf numFmtId="0" fontId="27" fillId="0" borderId="84" xfId="14" applyFont="1" applyBorder="1" applyAlignment="1">
      <alignment horizontal="center" vertical="center"/>
    </xf>
    <xf numFmtId="0" fontId="28" fillId="0" borderId="85" xfId="14" applyFont="1" applyBorder="1" applyAlignment="1">
      <alignment horizontal="center" vertical="center"/>
    </xf>
    <xf numFmtId="0" fontId="28" fillId="0" borderId="29" xfId="14" applyFont="1" applyBorder="1" applyAlignment="1">
      <alignment horizontal="center" vertical="center"/>
    </xf>
    <xf numFmtId="0" fontId="48" fillId="0" borderId="30" xfId="0" applyFont="1" applyBorder="1" applyAlignment="1">
      <alignment horizontal="center" vertical="center"/>
    </xf>
    <xf numFmtId="0" fontId="48" fillId="0" borderId="31" xfId="0" applyFont="1" applyBorder="1" applyAlignment="1">
      <alignment horizontal="center" vertical="center"/>
    </xf>
    <xf numFmtId="0" fontId="48" fillId="0" borderId="61" xfId="0" applyFont="1" applyBorder="1" applyAlignment="1">
      <alignment horizontal="center" vertical="center"/>
    </xf>
    <xf numFmtId="0" fontId="46" fillId="0" borderId="33" xfId="0" applyFont="1" applyBorder="1" applyAlignment="1">
      <alignment horizontal="center" vertical="center"/>
    </xf>
    <xf numFmtId="0" fontId="46" fillId="0" borderId="34" xfId="0" applyFont="1" applyBorder="1" applyAlignment="1">
      <alignment horizontal="center" vertical="center"/>
    </xf>
    <xf numFmtId="0" fontId="46" fillId="0" borderId="73" xfId="0" applyFont="1" applyBorder="1" applyAlignment="1">
      <alignment horizontal="center" vertical="center"/>
    </xf>
    <xf numFmtId="0" fontId="46" fillId="0" borderId="130" xfId="0" applyFont="1" applyBorder="1" applyAlignment="1">
      <alignment horizontal="center" vertical="center"/>
    </xf>
    <xf numFmtId="0" fontId="46" fillId="0" borderId="61" xfId="0" applyFont="1" applyBorder="1" applyAlignment="1">
      <alignment horizontal="center" vertical="center"/>
    </xf>
    <xf numFmtId="0" fontId="46" fillId="0" borderId="10" xfId="0" applyFont="1" applyBorder="1" applyAlignment="1">
      <alignment horizontal="center" vertical="center"/>
    </xf>
    <xf numFmtId="0" fontId="25" fillId="0" borderId="21" xfId="8" applyFont="1" applyBorder="1" applyAlignment="1">
      <alignment horizontal="center" vertical="center" wrapText="1"/>
    </xf>
    <xf numFmtId="0" fontId="25" fillId="0" borderId="1" xfId="8" applyFont="1" applyAlignment="1">
      <alignment horizontal="center" vertical="center" wrapText="1"/>
    </xf>
    <xf numFmtId="0" fontId="25" fillId="0" borderId="23" xfId="8" applyFont="1" applyBorder="1" applyAlignment="1">
      <alignment horizontal="center" vertical="center" wrapText="1"/>
    </xf>
  </cellXfs>
  <cellStyles count="34">
    <cellStyle name="Comma" xfId="7" builtinId="3"/>
    <cellStyle name="Comma [0] 2" xfId="2" xr:uid="{292399F1-544D-4663-9710-E45E2C3B6EF8}"/>
    <cellStyle name="Comma [0] 2 2" xfId="22" xr:uid="{0737CEC0-B656-4DD2-959D-D8B074B08D52}"/>
    <cellStyle name="Comma [0] 2 2 2" xfId="32" xr:uid="{CF948CCD-9B16-4854-806D-9DD070F9A52D}"/>
    <cellStyle name="Comma [0] 2 2 3" xfId="13" xr:uid="{15AC7D48-6559-4232-88FB-528D773D38E6}"/>
    <cellStyle name="Comma [0] 2 3" xfId="28" xr:uid="{088E4564-341E-416B-8534-2EE51B17105E}"/>
    <cellStyle name="Comma 14" xfId="19" xr:uid="{EBCFEED7-5BD4-4A7D-86AE-7CC36584A5B7}"/>
    <cellStyle name="Comma 2" xfId="9" xr:uid="{5EA5515D-F2B2-4B2C-A0CF-2B1FC09ADCCA}"/>
    <cellStyle name="Comma 3" xfId="24" xr:uid="{5EBC2BFA-B21E-4346-A7C6-E4E9A8BD268A}"/>
    <cellStyle name="Comma 4" xfId="31" xr:uid="{AD2FB2AF-EBDF-43A5-9C59-34D0C0A6D93D}"/>
    <cellStyle name="Currency [0] 2" xfId="15" xr:uid="{DABF427C-4C3E-4D9D-9916-FA9BBE19FC88}"/>
    <cellStyle name="Currency [0] 2 2" xfId="23" xr:uid="{BE8AFA54-C29F-4A44-8D5C-F7D7BA3DACA7}"/>
    <cellStyle name="Currency [0] 2 2 2" xfId="33" xr:uid="{A214D8F5-067D-4812-9A98-CDDA646C84DB}"/>
    <cellStyle name="Currency [0]_PEMBUKUAN FUADY START OKT.03 UNTUK M.DAHLAN2 2" xfId="12" xr:uid="{4F73ECFE-9A23-4EC4-B4A3-1A7193825289}"/>
    <cellStyle name="Currency 2" xfId="17" xr:uid="{E680F113-CC22-4168-ADF8-B30019235C47}"/>
    <cellStyle name="Currency_ANGKA-HURUF 2" xfId="16" xr:uid="{2BE8EDF2-5BF7-4380-B790-4995892E0E53}"/>
    <cellStyle name="Normal" xfId="0" builtinId="0"/>
    <cellStyle name="Normal 10" xfId="10" xr:uid="{9A4BFE28-5AFF-4F9F-9C2F-AAA60AB3E982}"/>
    <cellStyle name="Normal 10 30" xfId="11" xr:uid="{97C35CCC-187D-4711-B5C0-1A2BF5D20299}"/>
    <cellStyle name="Normal 12 2" xfId="14" xr:uid="{7E19C137-20AE-42D9-A93B-59C31F35BEEE}"/>
    <cellStyle name="Normal 2" xfId="1" xr:uid="{AC6B4045-52DF-4421-8B25-3DFA80EB42E4}"/>
    <cellStyle name="Normal 2 2" xfId="27" xr:uid="{2B4B73DB-A07D-43BE-9E16-F9F83BF5A481}"/>
    <cellStyle name="Normal 2 2 3 2 2" xfId="6" xr:uid="{995EA9CC-10B2-4CBB-B41A-7A64E51B3518}"/>
    <cellStyle name="Normal 2 2 3 2 2 2" xfId="30" xr:uid="{8E70A32A-0707-4CC0-B994-9BD20FD2026F}"/>
    <cellStyle name="Normal 22" xfId="18" xr:uid="{2A868FB5-9D86-42DA-92B9-D555904BB6B7}"/>
    <cellStyle name="Normal 22 2" xfId="20" xr:uid="{A874760C-13E6-484C-971C-43AC4AF943E6}"/>
    <cellStyle name="Normal 3" xfId="3" xr:uid="{8709E1F0-EBC4-4F91-915B-6A6FA3EBFD47}"/>
    <cellStyle name="Normal 3 2" xfId="4" xr:uid="{F6B9815F-5F20-4491-A913-F2D974B8A74B}"/>
    <cellStyle name="Normal 3 2 2" xfId="29" xr:uid="{7ED70878-0BE7-41CA-BBDB-B52819615957}"/>
    <cellStyle name="Normal 4" xfId="8" xr:uid="{5046CD7C-4636-45CC-B279-2E9FF73916AF}"/>
    <cellStyle name="Normal 5" xfId="21" xr:uid="{6805A1B3-7F89-4317-A48B-068E69F77C15}"/>
    <cellStyle name="Normal 6" xfId="25" xr:uid="{4C8D8CBF-C1E3-4DA6-8BA7-8A4AAFE1ABF7}"/>
    <cellStyle name="Normal 7" xfId="26" xr:uid="{6C75C826-274F-458E-B078-F01C0BFC0C7E}"/>
    <cellStyle name="Percent 2" xfId="5" xr:uid="{E4A749D1-B671-48A8-B677-758671CB7657}"/>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104.xml"/><Relationship Id="rId299" Type="http://schemas.openxmlformats.org/officeDocument/2006/relationships/externalLink" Target="externalLinks/externalLink286.xml"/><Relationship Id="rId21" Type="http://schemas.openxmlformats.org/officeDocument/2006/relationships/externalLink" Target="externalLinks/externalLink8.xml"/><Relationship Id="rId63" Type="http://schemas.openxmlformats.org/officeDocument/2006/relationships/externalLink" Target="externalLinks/externalLink50.xml"/><Relationship Id="rId159" Type="http://schemas.openxmlformats.org/officeDocument/2006/relationships/externalLink" Target="externalLinks/externalLink146.xml"/><Relationship Id="rId324" Type="http://schemas.openxmlformats.org/officeDocument/2006/relationships/externalLink" Target="externalLinks/externalLink311.xml"/><Relationship Id="rId170" Type="http://schemas.openxmlformats.org/officeDocument/2006/relationships/externalLink" Target="externalLinks/externalLink157.xml"/><Relationship Id="rId226" Type="http://schemas.openxmlformats.org/officeDocument/2006/relationships/externalLink" Target="externalLinks/externalLink213.xml"/><Relationship Id="rId268" Type="http://schemas.openxmlformats.org/officeDocument/2006/relationships/externalLink" Target="externalLinks/externalLink255.xml"/><Relationship Id="rId32" Type="http://schemas.openxmlformats.org/officeDocument/2006/relationships/externalLink" Target="externalLinks/externalLink19.xml"/><Relationship Id="rId74" Type="http://schemas.openxmlformats.org/officeDocument/2006/relationships/externalLink" Target="externalLinks/externalLink61.xml"/><Relationship Id="rId128" Type="http://schemas.openxmlformats.org/officeDocument/2006/relationships/externalLink" Target="externalLinks/externalLink115.xml"/><Relationship Id="rId335" Type="http://schemas.openxmlformats.org/officeDocument/2006/relationships/externalLink" Target="externalLinks/externalLink322.xml"/><Relationship Id="rId5" Type="http://schemas.openxmlformats.org/officeDocument/2006/relationships/worksheet" Target="worksheets/sheet5.xml"/><Relationship Id="rId181" Type="http://schemas.openxmlformats.org/officeDocument/2006/relationships/externalLink" Target="externalLinks/externalLink168.xml"/><Relationship Id="rId237" Type="http://schemas.openxmlformats.org/officeDocument/2006/relationships/externalLink" Target="externalLinks/externalLink224.xml"/><Relationship Id="rId279" Type="http://schemas.openxmlformats.org/officeDocument/2006/relationships/externalLink" Target="externalLinks/externalLink266.xml"/><Relationship Id="rId43" Type="http://schemas.openxmlformats.org/officeDocument/2006/relationships/externalLink" Target="externalLinks/externalLink30.xml"/><Relationship Id="rId139" Type="http://schemas.openxmlformats.org/officeDocument/2006/relationships/externalLink" Target="externalLinks/externalLink126.xml"/><Relationship Id="rId290" Type="http://schemas.openxmlformats.org/officeDocument/2006/relationships/externalLink" Target="externalLinks/externalLink277.xml"/><Relationship Id="rId304" Type="http://schemas.openxmlformats.org/officeDocument/2006/relationships/externalLink" Target="externalLinks/externalLink291.xml"/><Relationship Id="rId85" Type="http://schemas.openxmlformats.org/officeDocument/2006/relationships/externalLink" Target="externalLinks/externalLink72.xml"/><Relationship Id="rId150" Type="http://schemas.openxmlformats.org/officeDocument/2006/relationships/externalLink" Target="externalLinks/externalLink137.xml"/><Relationship Id="rId192" Type="http://schemas.openxmlformats.org/officeDocument/2006/relationships/externalLink" Target="externalLinks/externalLink179.xml"/><Relationship Id="rId206" Type="http://schemas.openxmlformats.org/officeDocument/2006/relationships/externalLink" Target="externalLinks/externalLink193.xml"/><Relationship Id="rId248" Type="http://schemas.openxmlformats.org/officeDocument/2006/relationships/externalLink" Target="externalLinks/externalLink235.xml"/><Relationship Id="rId12" Type="http://schemas.openxmlformats.org/officeDocument/2006/relationships/worksheet" Target="worksheets/sheet12.xml"/><Relationship Id="rId108" Type="http://schemas.openxmlformats.org/officeDocument/2006/relationships/externalLink" Target="externalLinks/externalLink95.xml"/><Relationship Id="rId315" Type="http://schemas.openxmlformats.org/officeDocument/2006/relationships/externalLink" Target="externalLinks/externalLink302.xml"/><Relationship Id="rId54" Type="http://schemas.openxmlformats.org/officeDocument/2006/relationships/externalLink" Target="externalLinks/externalLink41.xml"/><Relationship Id="rId96" Type="http://schemas.openxmlformats.org/officeDocument/2006/relationships/externalLink" Target="externalLinks/externalLink83.xml"/><Relationship Id="rId161" Type="http://schemas.openxmlformats.org/officeDocument/2006/relationships/externalLink" Target="externalLinks/externalLink148.xml"/><Relationship Id="rId217" Type="http://schemas.openxmlformats.org/officeDocument/2006/relationships/externalLink" Target="externalLinks/externalLink204.xml"/><Relationship Id="rId259" Type="http://schemas.openxmlformats.org/officeDocument/2006/relationships/externalLink" Target="externalLinks/externalLink246.xml"/><Relationship Id="rId23" Type="http://schemas.openxmlformats.org/officeDocument/2006/relationships/externalLink" Target="externalLinks/externalLink10.xml"/><Relationship Id="rId119" Type="http://schemas.openxmlformats.org/officeDocument/2006/relationships/externalLink" Target="externalLinks/externalLink106.xml"/><Relationship Id="rId270" Type="http://schemas.openxmlformats.org/officeDocument/2006/relationships/externalLink" Target="externalLinks/externalLink257.xml"/><Relationship Id="rId326" Type="http://schemas.openxmlformats.org/officeDocument/2006/relationships/externalLink" Target="externalLinks/externalLink313.xml"/><Relationship Id="rId65" Type="http://schemas.openxmlformats.org/officeDocument/2006/relationships/externalLink" Target="externalLinks/externalLink52.xml"/><Relationship Id="rId130" Type="http://schemas.openxmlformats.org/officeDocument/2006/relationships/externalLink" Target="externalLinks/externalLink117.xml"/><Relationship Id="rId172" Type="http://schemas.openxmlformats.org/officeDocument/2006/relationships/externalLink" Target="externalLinks/externalLink159.xml"/><Relationship Id="rId228" Type="http://schemas.openxmlformats.org/officeDocument/2006/relationships/externalLink" Target="externalLinks/externalLink215.xml"/><Relationship Id="rId281" Type="http://schemas.openxmlformats.org/officeDocument/2006/relationships/externalLink" Target="externalLinks/externalLink268.xml"/><Relationship Id="rId337" Type="http://schemas.openxmlformats.org/officeDocument/2006/relationships/externalLink" Target="externalLinks/externalLink324.xml"/><Relationship Id="rId34" Type="http://schemas.openxmlformats.org/officeDocument/2006/relationships/externalLink" Target="externalLinks/externalLink21.xml"/><Relationship Id="rId76" Type="http://schemas.openxmlformats.org/officeDocument/2006/relationships/externalLink" Target="externalLinks/externalLink63.xml"/><Relationship Id="rId141" Type="http://schemas.openxmlformats.org/officeDocument/2006/relationships/externalLink" Target="externalLinks/externalLink128.xml"/><Relationship Id="rId7" Type="http://schemas.openxmlformats.org/officeDocument/2006/relationships/worksheet" Target="worksheets/sheet7.xml"/><Relationship Id="rId183" Type="http://schemas.openxmlformats.org/officeDocument/2006/relationships/externalLink" Target="externalLinks/externalLink170.xml"/><Relationship Id="rId239" Type="http://schemas.openxmlformats.org/officeDocument/2006/relationships/externalLink" Target="externalLinks/externalLink226.xml"/><Relationship Id="rId250" Type="http://schemas.openxmlformats.org/officeDocument/2006/relationships/externalLink" Target="externalLinks/externalLink237.xml"/><Relationship Id="rId292" Type="http://schemas.openxmlformats.org/officeDocument/2006/relationships/externalLink" Target="externalLinks/externalLink279.xml"/><Relationship Id="rId306" Type="http://schemas.openxmlformats.org/officeDocument/2006/relationships/externalLink" Target="externalLinks/externalLink293.xml"/><Relationship Id="rId45" Type="http://schemas.openxmlformats.org/officeDocument/2006/relationships/externalLink" Target="externalLinks/externalLink32.xml"/><Relationship Id="rId87" Type="http://schemas.openxmlformats.org/officeDocument/2006/relationships/externalLink" Target="externalLinks/externalLink74.xml"/><Relationship Id="rId110" Type="http://schemas.openxmlformats.org/officeDocument/2006/relationships/externalLink" Target="externalLinks/externalLink97.xml"/><Relationship Id="rId152" Type="http://schemas.openxmlformats.org/officeDocument/2006/relationships/externalLink" Target="externalLinks/externalLink139.xml"/><Relationship Id="rId194" Type="http://schemas.openxmlformats.org/officeDocument/2006/relationships/externalLink" Target="externalLinks/externalLink181.xml"/><Relationship Id="rId208" Type="http://schemas.openxmlformats.org/officeDocument/2006/relationships/externalLink" Target="externalLinks/externalLink195.xml"/><Relationship Id="rId261" Type="http://schemas.openxmlformats.org/officeDocument/2006/relationships/externalLink" Target="externalLinks/externalLink248.xml"/><Relationship Id="rId14" Type="http://schemas.openxmlformats.org/officeDocument/2006/relationships/externalLink" Target="externalLinks/externalLink1.xml"/><Relationship Id="rId35" Type="http://schemas.openxmlformats.org/officeDocument/2006/relationships/externalLink" Target="externalLinks/externalLink22.xml"/><Relationship Id="rId56" Type="http://schemas.openxmlformats.org/officeDocument/2006/relationships/externalLink" Target="externalLinks/externalLink43.xml"/><Relationship Id="rId77" Type="http://schemas.openxmlformats.org/officeDocument/2006/relationships/externalLink" Target="externalLinks/externalLink64.xml"/><Relationship Id="rId100" Type="http://schemas.openxmlformats.org/officeDocument/2006/relationships/externalLink" Target="externalLinks/externalLink87.xml"/><Relationship Id="rId282" Type="http://schemas.openxmlformats.org/officeDocument/2006/relationships/externalLink" Target="externalLinks/externalLink269.xml"/><Relationship Id="rId317" Type="http://schemas.openxmlformats.org/officeDocument/2006/relationships/externalLink" Target="externalLinks/externalLink304.xml"/><Relationship Id="rId338" Type="http://schemas.openxmlformats.org/officeDocument/2006/relationships/externalLink" Target="externalLinks/externalLink325.xml"/><Relationship Id="rId8" Type="http://schemas.openxmlformats.org/officeDocument/2006/relationships/worksheet" Target="worksheets/sheet8.xml"/><Relationship Id="rId98" Type="http://schemas.openxmlformats.org/officeDocument/2006/relationships/externalLink" Target="externalLinks/externalLink85.xml"/><Relationship Id="rId121" Type="http://schemas.openxmlformats.org/officeDocument/2006/relationships/externalLink" Target="externalLinks/externalLink108.xml"/><Relationship Id="rId142" Type="http://schemas.openxmlformats.org/officeDocument/2006/relationships/externalLink" Target="externalLinks/externalLink129.xml"/><Relationship Id="rId163" Type="http://schemas.openxmlformats.org/officeDocument/2006/relationships/externalLink" Target="externalLinks/externalLink150.xml"/><Relationship Id="rId184" Type="http://schemas.openxmlformats.org/officeDocument/2006/relationships/externalLink" Target="externalLinks/externalLink171.xml"/><Relationship Id="rId219" Type="http://schemas.openxmlformats.org/officeDocument/2006/relationships/externalLink" Target="externalLinks/externalLink206.xml"/><Relationship Id="rId230" Type="http://schemas.openxmlformats.org/officeDocument/2006/relationships/externalLink" Target="externalLinks/externalLink217.xml"/><Relationship Id="rId251" Type="http://schemas.openxmlformats.org/officeDocument/2006/relationships/externalLink" Target="externalLinks/externalLink238.xml"/><Relationship Id="rId25" Type="http://schemas.openxmlformats.org/officeDocument/2006/relationships/externalLink" Target="externalLinks/externalLink12.xml"/><Relationship Id="rId46" Type="http://schemas.openxmlformats.org/officeDocument/2006/relationships/externalLink" Target="externalLinks/externalLink33.xml"/><Relationship Id="rId67" Type="http://schemas.openxmlformats.org/officeDocument/2006/relationships/externalLink" Target="externalLinks/externalLink54.xml"/><Relationship Id="rId272" Type="http://schemas.openxmlformats.org/officeDocument/2006/relationships/externalLink" Target="externalLinks/externalLink259.xml"/><Relationship Id="rId293" Type="http://schemas.openxmlformats.org/officeDocument/2006/relationships/externalLink" Target="externalLinks/externalLink280.xml"/><Relationship Id="rId307" Type="http://schemas.openxmlformats.org/officeDocument/2006/relationships/externalLink" Target="externalLinks/externalLink294.xml"/><Relationship Id="rId328" Type="http://schemas.openxmlformats.org/officeDocument/2006/relationships/externalLink" Target="externalLinks/externalLink315.xml"/><Relationship Id="rId88" Type="http://schemas.openxmlformats.org/officeDocument/2006/relationships/externalLink" Target="externalLinks/externalLink75.xml"/><Relationship Id="rId111" Type="http://schemas.openxmlformats.org/officeDocument/2006/relationships/externalLink" Target="externalLinks/externalLink98.xml"/><Relationship Id="rId132" Type="http://schemas.openxmlformats.org/officeDocument/2006/relationships/externalLink" Target="externalLinks/externalLink119.xml"/><Relationship Id="rId153" Type="http://schemas.openxmlformats.org/officeDocument/2006/relationships/externalLink" Target="externalLinks/externalLink140.xml"/><Relationship Id="rId174" Type="http://schemas.openxmlformats.org/officeDocument/2006/relationships/externalLink" Target="externalLinks/externalLink161.xml"/><Relationship Id="rId195" Type="http://schemas.openxmlformats.org/officeDocument/2006/relationships/externalLink" Target="externalLinks/externalLink182.xml"/><Relationship Id="rId209" Type="http://schemas.openxmlformats.org/officeDocument/2006/relationships/externalLink" Target="externalLinks/externalLink196.xml"/><Relationship Id="rId220" Type="http://schemas.openxmlformats.org/officeDocument/2006/relationships/externalLink" Target="externalLinks/externalLink207.xml"/><Relationship Id="rId241" Type="http://schemas.openxmlformats.org/officeDocument/2006/relationships/externalLink" Target="externalLinks/externalLink228.xml"/><Relationship Id="rId15" Type="http://schemas.openxmlformats.org/officeDocument/2006/relationships/externalLink" Target="externalLinks/externalLink2.xml"/><Relationship Id="rId36" Type="http://schemas.openxmlformats.org/officeDocument/2006/relationships/externalLink" Target="externalLinks/externalLink23.xml"/><Relationship Id="rId57" Type="http://schemas.openxmlformats.org/officeDocument/2006/relationships/externalLink" Target="externalLinks/externalLink44.xml"/><Relationship Id="rId262" Type="http://schemas.openxmlformats.org/officeDocument/2006/relationships/externalLink" Target="externalLinks/externalLink249.xml"/><Relationship Id="rId283" Type="http://schemas.openxmlformats.org/officeDocument/2006/relationships/externalLink" Target="externalLinks/externalLink270.xml"/><Relationship Id="rId318" Type="http://schemas.openxmlformats.org/officeDocument/2006/relationships/externalLink" Target="externalLinks/externalLink305.xml"/><Relationship Id="rId339" Type="http://schemas.openxmlformats.org/officeDocument/2006/relationships/externalLink" Target="externalLinks/externalLink326.xml"/><Relationship Id="rId78" Type="http://schemas.openxmlformats.org/officeDocument/2006/relationships/externalLink" Target="externalLinks/externalLink65.xml"/><Relationship Id="rId99" Type="http://schemas.openxmlformats.org/officeDocument/2006/relationships/externalLink" Target="externalLinks/externalLink86.xml"/><Relationship Id="rId101" Type="http://schemas.openxmlformats.org/officeDocument/2006/relationships/externalLink" Target="externalLinks/externalLink88.xml"/><Relationship Id="rId122" Type="http://schemas.openxmlformats.org/officeDocument/2006/relationships/externalLink" Target="externalLinks/externalLink109.xml"/><Relationship Id="rId143" Type="http://schemas.openxmlformats.org/officeDocument/2006/relationships/externalLink" Target="externalLinks/externalLink130.xml"/><Relationship Id="rId164" Type="http://schemas.openxmlformats.org/officeDocument/2006/relationships/externalLink" Target="externalLinks/externalLink151.xml"/><Relationship Id="rId185" Type="http://schemas.openxmlformats.org/officeDocument/2006/relationships/externalLink" Target="externalLinks/externalLink172.xml"/><Relationship Id="rId9" Type="http://schemas.openxmlformats.org/officeDocument/2006/relationships/worksheet" Target="worksheets/sheet9.xml"/><Relationship Id="rId210" Type="http://schemas.openxmlformats.org/officeDocument/2006/relationships/externalLink" Target="externalLinks/externalLink197.xml"/><Relationship Id="rId26" Type="http://schemas.openxmlformats.org/officeDocument/2006/relationships/externalLink" Target="externalLinks/externalLink13.xml"/><Relationship Id="rId231" Type="http://schemas.openxmlformats.org/officeDocument/2006/relationships/externalLink" Target="externalLinks/externalLink218.xml"/><Relationship Id="rId252" Type="http://schemas.openxmlformats.org/officeDocument/2006/relationships/externalLink" Target="externalLinks/externalLink239.xml"/><Relationship Id="rId273" Type="http://schemas.openxmlformats.org/officeDocument/2006/relationships/externalLink" Target="externalLinks/externalLink260.xml"/><Relationship Id="rId294" Type="http://schemas.openxmlformats.org/officeDocument/2006/relationships/externalLink" Target="externalLinks/externalLink281.xml"/><Relationship Id="rId308" Type="http://schemas.openxmlformats.org/officeDocument/2006/relationships/externalLink" Target="externalLinks/externalLink295.xml"/><Relationship Id="rId329" Type="http://schemas.openxmlformats.org/officeDocument/2006/relationships/externalLink" Target="externalLinks/externalLink316.xml"/><Relationship Id="rId47" Type="http://schemas.openxmlformats.org/officeDocument/2006/relationships/externalLink" Target="externalLinks/externalLink34.xml"/><Relationship Id="rId68" Type="http://schemas.openxmlformats.org/officeDocument/2006/relationships/externalLink" Target="externalLinks/externalLink55.xml"/><Relationship Id="rId89" Type="http://schemas.openxmlformats.org/officeDocument/2006/relationships/externalLink" Target="externalLinks/externalLink76.xml"/><Relationship Id="rId112" Type="http://schemas.openxmlformats.org/officeDocument/2006/relationships/externalLink" Target="externalLinks/externalLink99.xml"/><Relationship Id="rId133" Type="http://schemas.openxmlformats.org/officeDocument/2006/relationships/externalLink" Target="externalLinks/externalLink120.xml"/><Relationship Id="rId154" Type="http://schemas.openxmlformats.org/officeDocument/2006/relationships/externalLink" Target="externalLinks/externalLink141.xml"/><Relationship Id="rId175" Type="http://schemas.openxmlformats.org/officeDocument/2006/relationships/externalLink" Target="externalLinks/externalLink162.xml"/><Relationship Id="rId340" Type="http://schemas.openxmlformats.org/officeDocument/2006/relationships/externalLink" Target="externalLinks/externalLink327.xml"/><Relationship Id="rId196" Type="http://schemas.openxmlformats.org/officeDocument/2006/relationships/externalLink" Target="externalLinks/externalLink183.xml"/><Relationship Id="rId200" Type="http://schemas.openxmlformats.org/officeDocument/2006/relationships/externalLink" Target="externalLinks/externalLink187.xml"/><Relationship Id="rId16" Type="http://schemas.openxmlformats.org/officeDocument/2006/relationships/externalLink" Target="externalLinks/externalLink3.xml"/><Relationship Id="rId221" Type="http://schemas.openxmlformats.org/officeDocument/2006/relationships/externalLink" Target="externalLinks/externalLink208.xml"/><Relationship Id="rId242" Type="http://schemas.openxmlformats.org/officeDocument/2006/relationships/externalLink" Target="externalLinks/externalLink229.xml"/><Relationship Id="rId263" Type="http://schemas.openxmlformats.org/officeDocument/2006/relationships/externalLink" Target="externalLinks/externalLink250.xml"/><Relationship Id="rId284" Type="http://schemas.openxmlformats.org/officeDocument/2006/relationships/externalLink" Target="externalLinks/externalLink271.xml"/><Relationship Id="rId319" Type="http://schemas.openxmlformats.org/officeDocument/2006/relationships/externalLink" Target="externalLinks/externalLink306.xml"/><Relationship Id="rId37" Type="http://schemas.openxmlformats.org/officeDocument/2006/relationships/externalLink" Target="externalLinks/externalLink24.xml"/><Relationship Id="rId58" Type="http://schemas.openxmlformats.org/officeDocument/2006/relationships/externalLink" Target="externalLinks/externalLink45.xml"/><Relationship Id="rId79" Type="http://schemas.openxmlformats.org/officeDocument/2006/relationships/externalLink" Target="externalLinks/externalLink66.xml"/><Relationship Id="rId102" Type="http://schemas.openxmlformats.org/officeDocument/2006/relationships/externalLink" Target="externalLinks/externalLink89.xml"/><Relationship Id="rId123" Type="http://schemas.openxmlformats.org/officeDocument/2006/relationships/externalLink" Target="externalLinks/externalLink110.xml"/><Relationship Id="rId144" Type="http://schemas.openxmlformats.org/officeDocument/2006/relationships/externalLink" Target="externalLinks/externalLink131.xml"/><Relationship Id="rId330" Type="http://schemas.openxmlformats.org/officeDocument/2006/relationships/externalLink" Target="externalLinks/externalLink317.xml"/><Relationship Id="rId90" Type="http://schemas.openxmlformats.org/officeDocument/2006/relationships/externalLink" Target="externalLinks/externalLink77.xml"/><Relationship Id="rId165" Type="http://schemas.openxmlformats.org/officeDocument/2006/relationships/externalLink" Target="externalLinks/externalLink152.xml"/><Relationship Id="rId186" Type="http://schemas.openxmlformats.org/officeDocument/2006/relationships/externalLink" Target="externalLinks/externalLink173.xml"/><Relationship Id="rId211" Type="http://schemas.openxmlformats.org/officeDocument/2006/relationships/externalLink" Target="externalLinks/externalLink198.xml"/><Relationship Id="rId232" Type="http://schemas.openxmlformats.org/officeDocument/2006/relationships/externalLink" Target="externalLinks/externalLink219.xml"/><Relationship Id="rId253" Type="http://schemas.openxmlformats.org/officeDocument/2006/relationships/externalLink" Target="externalLinks/externalLink240.xml"/><Relationship Id="rId274" Type="http://schemas.openxmlformats.org/officeDocument/2006/relationships/externalLink" Target="externalLinks/externalLink261.xml"/><Relationship Id="rId295" Type="http://schemas.openxmlformats.org/officeDocument/2006/relationships/externalLink" Target="externalLinks/externalLink282.xml"/><Relationship Id="rId309" Type="http://schemas.openxmlformats.org/officeDocument/2006/relationships/externalLink" Target="externalLinks/externalLink296.xml"/><Relationship Id="rId27" Type="http://schemas.openxmlformats.org/officeDocument/2006/relationships/externalLink" Target="externalLinks/externalLink14.xml"/><Relationship Id="rId48" Type="http://schemas.openxmlformats.org/officeDocument/2006/relationships/externalLink" Target="externalLinks/externalLink35.xml"/><Relationship Id="rId69" Type="http://schemas.openxmlformats.org/officeDocument/2006/relationships/externalLink" Target="externalLinks/externalLink56.xml"/><Relationship Id="rId113" Type="http://schemas.openxmlformats.org/officeDocument/2006/relationships/externalLink" Target="externalLinks/externalLink100.xml"/><Relationship Id="rId134" Type="http://schemas.openxmlformats.org/officeDocument/2006/relationships/externalLink" Target="externalLinks/externalLink121.xml"/><Relationship Id="rId320" Type="http://schemas.openxmlformats.org/officeDocument/2006/relationships/externalLink" Target="externalLinks/externalLink307.xml"/><Relationship Id="rId80" Type="http://schemas.openxmlformats.org/officeDocument/2006/relationships/externalLink" Target="externalLinks/externalLink67.xml"/><Relationship Id="rId155" Type="http://schemas.openxmlformats.org/officeDocument/2006/relationships/externalLink" Target="externalLinks/externalLink142.xml"/><Relationship Id="rId176" Type="http://schemas.openxmlformats.org/officeDocument/2006/relationships/externalLink" Target="externalLinks/externalLink163.xml"/><Relationship Id="rId197" Type="http://schemas.openxmlformats.org/officeDocument/2006/relationships/externalLink" Target="externalLinks/externalLink184.xml"/><Relationship Id="rId341" Type="http://schemas.openxmlformats.org/officeDocument/2006/relationships/externalLink" Target="externalLinks/externalLink328.xml"/><Relationship Id="rId201" Type="http://schemas.openxmlformats.org/officeDocument/2006/relationships/externalLink" Target="externalLinks/externalLink188.xml"/><Relationship Id="rId222" Type="http://schemas.openxmlformats.org/officeDocument/2006/relationships/externalLink" Target="externalLinks/externalLink209.xml"/><Relationship Id="rId243" Type="http://schemas.openxmlformats.org/officeDocument/2006/relationships/externalLink" Target="externalLinks/externalLink230.xml"/><Relationship Id="rId264" Type="http://schemas.openxmlformats.org/officeDocument/2006/relationships/externalLink" Target="externalLinks/externalLink251.xml"/><Relationship Id="rId285" Type="http://schemas.openxmlformats.org/officeDocument/2006/relationships/externalLink" Target="externalLinks/externalLink272.xml"/><Relationship Id="rId17" Type="http://schemas.openxmlformats.org/officeDocument/2006/relationships/externalLink" Target="externalLinks/externalLink4.xml"/><Relationship Id="rId38" Type="http://schemas.openxmlformats.org/officeDocument/2006/relationships/externalLink" Target="externalLinks/externalLink25.xml"/><Relationship Id="rId59" Type="http://schemas.openxmlformats.org/officeDocument/2006/relationships/externalLink" Target="externalLinks/externalLink46.xml"/><Relationship Id="rId103" Type="http://schemas.openxmlformats.org/officeDocument/2006/relationships/externalLink" Target="externalLinks/externalLink90.xml"/><Relationship Id="rId124" Type="http://schemas.openxmlformats.org/officeDocument/2006/relationships/externalLink" Target="externalLinks/externalLink111.xml"/><Relationship Id="rId310" Type="http://schemas.openxmlformats.org/officeDocument/2006/relationships/externalLink" Target="externalLinks/externalLink297.xml"/><Relationship Id="rId70" Type="http://schemas.openxmlformats.org/officeDocument/2006/relationships/externalLink" Target="externalLinks/externalLink57.xml"/><Relationship Id="rId91" Type="http://schemas.openxmlformats.org/officeDocument/2006/relationships/externalLink" Target="externalLinks/externalLink78.xml"/><Relationship Id="rId145" Type="http://schemas.openxmlformats.org/officeDocument/2006/relationships/externalLink" Target="externalLinks/externalLink132.xml"/><Relationship Id="rId166" Type="http://schemas.openxmlformats.org/officeDocument/2006/relationships/externalLink" Target="externalLinks/externalLink153.xml"/><Relationship Id="rId187" Type="http://schemas.openxmlformats.org/officeDocument/2006/relationships/externalLink" Target="externalLinks/externalLink174.xml"/><Relationship Id="rId331" Type="http://schemas.openxmlformats.org/officeDocument/2006/relationships/externalLink" Target="externalLinks/externalLink318.xml"/><Relationship Id="rId1" Type="http://schemas.openxmlformats.org/officeDocument/2006/relationships/worksheet" Target="worksheets/sheet1.xml"/><Relationship Id="rId212" Type="http://schemas.openxmlformats.org/officeDocument/2006/relationships/externalLink" Target="externalLinks/externalLink199.xml"/><Relationship Id="rId233" Type="http://schemas.openxmlformats.org/officeDocument/2006/relationships/externalLink" Target="externalLinks/externalLink220.xml"/><Relationship Id="rId254" Type="http://schemas.openxmlformats.org/officeDocument/2006/relationships/externalLink" Target="externalLinks/externalLink241.xml"/><Relationship Id="rId28" Type="http://schemas.openxmlformats.org/officeDocument/2006/relationships/externalLink" Target="externalLinks/externalLink15.xml"/><Relationship Id="rId49" Type="http://schemas.openxmlformats.org/officeDocument/2006/relationships/externalLink" Target="externalLinks/externalLink36.xml"/><Relationship Id="rId114" Type="http://schemas.openxmlformats.org/officeDocument/2006/relationships/externalLink" Target="externalLinks/externalLink101.xml"/><Relationship Id="rId275" Type="http://schemas.openxmlformats.org/officeDocument/2006/relationships/externalLink" Target="externalLinks/externalLink262.xml"/><Relationship Id="rId296" Type="http://schemas.openxmlformats.org/officeDocument/2006/relationships/externalLink" Target="externalLinks/externalLink283.xml"/><Relationship Id="rId300" Type="http://schemas.openxmlformats.org/officeDocument/2006/relationships/externalLink" Target="externalLinks/externalLink287.xml"/><Relationship Id="rId60" Type="http://schemas.openxmlformats.org/officeDocument/2006/relationships/externalLink" Target="externalLinks/externalLink47.xml"/><Relationship Id="rId81" Type="http://schemas.openxmlformats.org/officeDocument/2006/relationships/externalLink" Target="externalLinks/externalLink68.xml"/><Relationship Id="rId135" Type="http://schemas.openxmlformats.org/officeDocument/2006/relationships/externalLink" Target="externalLinks/externalLink122.xml"/><Relationship Id="rId156" Type="http://schemas.openxmlformats.org/officeDocument/2006/relationships/externalLink" Target="externalLinks/externalLink143.xml"/><Relationship Id="rId177" Type="http://schemas.openxmlformats.org/officeDocument/2006/relationships/externalLink" Target="externalLinks/externalLink164.xml"/><Relationship Id="rId198" Type="http://schemas.openxmlformats.org/officeDocument/2006/relationships/externalLink" Target="externalLinks/externalLink185.xml"/><Relationship Id="rId321" Type="http://schemas.openxmlformats.org/officeDocument/2006/relationships/externalLink" Target="externalLinks/externalLink308.xml"/><Relationship Id="rId342" Type="http://schemas.openxmlformats.org/officeDocument/2006/relationships/theme" Target="theme/theme1.xml"/><Relationship Id="rId202" Type="http://schemas.openxmlformats.org/officeDocument/2006/relationships/externalLink" Target="externalLinks/externalLink189.xml"/><Relationship Id="rId223" Type="http://schemas.openxmlformats.org/officeDocument/2006/relationships/externalLink" Target="externalLinks/externalLink210.xml"/><Relationship Id="rId244" Type="http://schemas.openxmlformats.org/officeDocument/2006/relationships/externalLink" Target="externalLinks/externalLink231.xml"/><Relationship Id="rId18" Type="http://schemas.openxmlformats.org/officeDocument/2006/relationships/externalLink" Target="externalLinks/externalLink5.xml"/><Relationship Id="rId39" Type="http://schemas.openxmlformats.org/officeDocument/2006/relationships/externalLink" Target="externalLinks/externalLink26.xml"/><Relationship Id="rId265" Type="http://schemas.openxmlformats.org/officeDocument/2006/relationships/externalLink" Target="externalLinks/externalLink252.xml"/><Relationship Id="rId286" Type="http://schemas.openxmlformats.org/officeDocument/2006/relationships/externalLink" Target="externalLinks/externalLink273.xml"/><Relationship Id="rId50" Type="http://schemas.openxmlformats.org/officeDocument/2006/relationships/externalLink" Target="externalLinks/externalLink37.xml"/><Relationship Id="rId104" Type="http://schemas.openxmlformats.org/officeDocument/2006/relationships/externalLink" Target="externalLinks/externalLink91.xml"/><Relationship Id="rId125" Type="http://schemas.openxmlformats.org/officeDocument/2006/relationships/externalLink" Target="externalLinks/externalLink112.xml"/><Relationship Id="rId146" Type="http://schemas.openxmlformats.org/officeDocument/2006/relationships/externalLink" Target="externalLinks/externalLink133.xml"/><Relationship Id="rId167" Type="http://schemas.openxmlformats.org/officeDocument/2006/relationships/externalLink" Target="externalLinks/externalLink154.xml"/><Relationship Id="rId188" Type="http://schemas.openxmlformats.org/officeDocument/2006/relationships/externalLink" Target="externalLinks/externalLink175.xml"/><Relationship Id="rId311" Type="http://schemas.openxmlformats.org/officeDocument/2006/relationships/externalLink" Target="externalLinks/externalLink298.xml"/><Relationship Id="rId332" Type="http://schemas.openxmlformats.org/officeDocument/2006/relationships/externalLink" Target="externalLinks/externalLink319.xml"/><Relationship Id="rId71" Type="http://schemas.openxmlformats.org/officeDocument/2006/relationships/externalLink" Target="externalLinks/externalLink58.xml"/><Relationship Id="rId92" Type="http://schemas.openxmlformats.org/officeDocument/2006/relationships/externalLink" Target="externalLinks/externalLink79.xml"/><Relationship Id="rId213" Type="http://schemas.openxmlformats.org/officeDocument/2006/relationships/externalLink" Target="externalLinks/externalLink200.xml"/><Relationship Id="rId234" Type="http://schemas.openxmlformats.org/officeDocument/2006/relationships/externalLink" Target="externalLinks/externalLink221.xml"/><Relationship Id="rId2" Type="http://schemas.openxmlformats.org/officeDocument/2006/relationships/worksheet" Target="worksheets/sheet2.xml"/><Relationship Id="rId29" Type="http://schemas.openxmlformats.org/officeDocument/2006/relationships/externalLink" Target="externalLinks/externalLink16.xml"/><Relationship Id="rId255" Type="http://schemas.openxmlformats.org/officeDocument/2006/relationships/externalLink" Target="externalLinks/externalLink242.xml"/><Relationship Id="rId276" Type="http://schemas.openxmlformats.org/officeDocument/2006/relationships/externalLink" Target="externalLinks/externalLink263.xml"/><Relationship Id="rId297" Type="http://schemas.openxmlformats.org/officeDocument/2006/relationships/externalLink" Target="externalLinks/externalLink284.xml"/><Relationship Id="rId40" Type="http://schemas.openxmlformats.org/officeDocument/2006/relationships/externalLink" Target="externalLinks/externalLink27.xml"/><Relationship Id="rId115" Type="http://schemas.openxmlformats.org/officeDocument/2006/relationships/externalLink" Target="externalLinks/externalLink102.xml"/><Relationship Id="rId136" Type="http://schemas.openxmlformats.org/officeDocument/2006/relationships/externalLink" Target="externalLinks/externalLink123.xml"/><Relationship Id="rId157" Type="http://schemas.openxmlformats.org/officeDocument/2006/relationships/externalLink" Target="externalLinks/externalLink144.xml"/><Relationship Id="rId178" Type="http://schemas.openxmlformats.org/officeDocument/2006/relationships/externalLink" Target="externalLinks/externalLink165.xml"/><Relationship Id="rId301" Type="http://schemas.openxmlformats.org/officeDocument/2006/relationships/externalLink" Target="externalLinks/externalLink288.xml"/><Relationship Id="rId322" Type="http://schemas.openxmlformats.org/officeDocument/2006/relationships/externalLink" Target="externalLinks/externalLink309.xml"/><Relationship Id="rId343" Type="http://schemas.openxmlformats.org/officeDocument/2006/relationships/styles" Target="styles.xml"/><Relationship Id="rId61" Type="http://schemas.openxmlformats.org/officeDocument/2006/relationships/externalLink" Target="externalLinks/externalLink48.xml"/><Relationship Id="rId82" Type="http://schemas.openxmlformats.org/officeDocument/2006/relationships/externalLink" Target="externalLinks/externalLink69.xml"/><Relationship Id="rId199" Type="http://schemas.openxmlformats.org/officeDocument/2006/relationships/externalLink" Target="externalLinks/externalLink186.xml"/><Relationship Id="rId203" Type="http://schemas.openxmlformats.org/officeDocument/2006/relationships/externalLink" Target="externalLinks/externalLink190.xml"/><Relationship Id="rId19" Type="http://schemas.openxmlformats.org/officeDocument/2006/relationships/externalLink" Target="externalLinks/externalLink6.xml"/><Relationship Id="rId224" Type="http://schemas.openxmlformats.org/officeDocument/2006/relationships/externalLink" Target="externalLinks/externalLink211.xml"/><Relationship Id="rId245" Type="http://schemas.openxmlformats.org/officeDocument/2006/relationships/externalLink" Target="externalLinks/externalLink232.xml"/><Relationship Id="rId266" Type="http://schemas.openxmlformats.org/officeDocument/2006/relationships/externalLink" Target="externalLinks/externalLink253.xml"/><Relationship Id="rId287" Type="http://schemas.openxmlformats.org/officeDocument/2006/relationships/externalLink" Target="externalLinks/externalLink274.xml"/><Relationship Id="rId30" Type="http://schemas.openxmlformats.org/officeDocument/2006/relationships/externalLink" Target="externalLinks/externalLink17.xml"/><Relationship Id="rId105" Type="http://schemas.openxmlformats.org/officeDocument/2006/relationships/externalLink" Target="externalLinks/externalLink92.xml"/><Relationship Id="rId126" Type="http://schemas.openxmlformats.org/officeDocument/2006/relationships/externalLink" Target="externalLinks/externalLink113.xml"/><Relationship Id="rId147" Type="http://schemas.openxmlformats.org/officeDocument/2006/relationships/externalLink" Target="externalLinks/externalLink134.xml"/><Relationship Id="rId168" Type="http://schemas.openxmlformats.org/officeDocument/2006/relationships/externalLink" Target="externalLinks/externalLink155.xml"/><Relationship Id="rId312" Type="http://schemas.openxmlformats.org/officeDocument/2006/relationships/externalLink" Target="externalLinks/externalLink299.xml"/><Relationship Id="rId333" Type="http://schemas.openxmlformats.org/officeDocument/2006/relationships/externalLink" Target="externalLinks/externalLink320.xml"/><Relationship Id="rId51" Type="http://schemas.openxmlformats.org/officeDocument/2006/relationships/externalLink" Target="externalLinks/externalLink38.xml"/><Relationship Id="rId72" Type="http://schemas.openxmlformats.org/officeDocument/2006/relationships/externalLink" Target="externalLinks/externalLink59.xml"/><Relationship Id="rId93" Type="http://schemas.openxmlformats.org/officeDocument/2006/relationships/externalLink" Target="externalLinks/externalLink80.xml"/><Relationship Id="rId189" Type="http://schemas.openxmlformats.org/officeDocument/2006/relationships/externalLink" Target="externalLinks/externalLink176.xml"/><Relationship Id="rId3" Type="http://schemas.openxmlformats.org/officeDocument/2006/relationships/worksheet" Target="worksheets/sheet3.xml"/><Relationship Id="rId214" Type="http://schemas.openxmlformats.org/officeDocument/2006/relationships/externalLink" Target="externalLinks/externalLink201.xml"/><Relationship Id="rId235" Type="http://schemas.openxmlformats.org/officeDocument/2006/relationships/externalLink" Target="externalLinks/externalLink222.xml"/><Relationship Id="rId256" Type="http://schemas.openxmlformats.org/officeDocument/2006/relationships/externalLink" Target="externalLinks/externalLink243.xml"/><Relationship Id="rId277" Type="http://schemas.openxmlformats.org/officeDocument/2006/relationships/externalLink" Target="externalLinks/externalLink264.xml"/><Relationship Id="rId298" Type="http://schemas.openxmlformats.org/officeDocument/2006/relationships/externalLink" Target="externalLinks/externalLink285.xml"/><Relationship Id="rId116" Type="http://schemas.openxmlformats.org/officeDocument/2006/relationships/externalLink" Target="externalLinks/externalLink103.xml"/><Relationship Id="rId137" Type="http://schemas.openxmlformats.org/officeDocument/2006/relationships/externalLink" Target="externalLinks/externalLink124.xml"/><Relationship Id="rId158" Type="http://schemas.openxmlformats.org/officeDocument/2006/relationships/externalLink" Target="externalLinks/externalLink145.xml"/><Relationship Id="rId302" Type="http://schemas.openxmlformats.org/officeDocument/2006/relationships/externalLink" Target="externalLinks/externalLink289.xml"/><Relationship Id="rId323" Type="http://schemas.openxmlformats.org/officeDocument/2006/relationships/externalLink" Target="externalLinks/externalLink310.xml"/><Relationship Id="rId344" Type="http://schemas.openxmlformats.org/officeDocument/2006/relationships/sharedStrings" Target="sharedStrings.xml"/><Relationship Id="rId20" Type="http://schemas.openxmlformats.org/officeDocument/2006/relationships/externalLink" Target="externalLinks/externalLink7.xml"/><Relationship Id="rId41" Type="http://schemas.openxmlformats.org/officeDocument/2006/relationships/externalLink" Target="externalLinks/externalLink28.xml"/><Relationship Id="rId62" Type="http://schemas.openxmlformats.org/officeDocument/2006/relationships/externalLink" Target="externalLinks/externalLink49.xml"/><Relationship Id="rId83" Type="http://schemas.openxmlformats.org/officeDocument/2006/relationships/externalLink" Target="externalLinks/externalLink70.xml"/><Relationship Id="rId179" Type="http://schemas.openxmlformats.org/officeDocument/2006/relationships/externalLink" Target="externalLinks/externalLink166.xml"/><Relationship Id="rId190" Type="http://schemas.openxmlformats.org/officeDocument/2006/relationships/externalLink" Target="externalLinks/externalLink177.xml"/><Relationship Id="rId204" Type="http://schemas.openxmlformats.org/officeDocument/2006/relationships/externalLink" Target="externalLinks/externalLink191.xml"/><Relationship Id="rId225" Type="http://schemas.openxmlformats.org/officeDocument/2006/relationships/externalLink" Target="externalLinks/externalLink212.xml"/><Relationship Id="rId246" Type="http://schemas.openxmlformats.org/officeDocument/2006/relationships/externalLink" Target="externalLinks/externalLink233.xml"/><Relationship Id="rId267" Type="http://schemas.openxmlformats.org/officeDocument/2006/relationships/externalLink" Target="externalLinks/externalLink254.xml"/><Relationship Id="rId288" Type="http://schemas.openxmlformats.org/officeDocument/2006/relationships/externalLink" Target="externalLinks/externalLink275.xml"/><Relationship Id="rId106" Type="http://schemas.openxmlformats.org/officeDocument/2006/relationships/externalLink" Target="externalLinks/externalLink93.xml"/><Relationship Id="rId127" Type="http://schemas.openxmlformats.org/officeDocument/2006/relationships/externalLink" Target="externalLinks/externalLink114.xml"/><Relationship Id="rId313" Type="http://schemas.openxmlformats.org/officeDocument/2006/relationships/externalLink" Target="externalLinks/externalLink300.xml"/><Relationship Id="rId10" Type="http://schemas.openxmlformats.org/officeDocument/2006/relationships/worksheet" Target="worksheets/sheet10.xml"/><Relationship Id="rId31" Type="http://schemas.openxmlformats.org/officeDocument/2006/relationships/externalLink" Target="externalLinks/externalLink18.xml"/><Relationship Id="rId52" Type="http://schemas.openxmlformats.org/officeDocument/2006/relationships/externalLink" Target="externalLinks/externalLink39.xml"/><Relationship Id="rId73" Type="http://schemas.openxmlformats.org/officeDocument/2006/relationships/externalLink" Target="externalLinks/externalLink60.xml"/><Relationship Id="rId94" Type="http://schemas.openxmlformats.org/officeDocument/2006/relationships/externalLink" Target="externalLinks/externalLink81.xml"/><Relationship Id="rId148" Type="http://schemas.openxmlformats.org/officeDocument/2006/relationships/externalLink" Target="externalLinks/externalLink135.xml"/><Relationship Id="rId169" Type="http://schemas.openxmlformats.org/officeDocument/2006/relationships/externalLink" Target="externalLinks/externalLink156.xml"/><Relationship Id="rId334" Type="http://schemas.openxmlformats.org/officeDocument/2006/relationships/externalLink" Target="externalLinks/externalLink321.xml"/><Relationship Id="rId4" Type="http://schemas.openxmlformats.org/officeDocument/2006/relationships/worksheet" Target="worksheets/sheet4.xml"/><Relationship Id="rId180" Type="http://schemas.openxmlformats.org/officeDocument/2006/relationships/externalLink" Target="externalLinks/externalLink167.xml"/><Relationship Id="rId215" Type="http://schemas.openxmlformats.org/officeDocument/2006/relationships/externalLink" Target="externalLinks/externalLink202.xml"/><Relationship Id="rId236" Type="http://schemas.openxmlformats.org/officeDocument/2006/relationships/externalLink" Target="externalLinks/externalLink223.xml"/><Relationship Id="rId257" Type="http://schemas.openxmlformats.org/officeDocument/2006/relationships/externalLink" Target="externalLinks/externalLink244.xml"/><Relationship Id="rId278" Type="http://schemas.openxmlformats.org/officeDocument/2006/relationships/externalLink" Target="externalLinks/externalLink265.xml"/><Relationship Id="rId303" Type="http://schemas.openxmlformats.org/officeDocument/2006/relationships/externalLink" Target="externalLinks/externalLink290.xml"/><Relationship Id="rId42" Type="http://schemas.openxmlformats.org/officeDocument/2006/relationships/externalLink" Target="externalLinks/externalLink29.xml"/><Relationship Id="rId84" Type="http://schemas.openxmlformats.org/officeDocument/2006/relationships/externalLink" Target="externalLinks/externalLink71.xml"/><Relationship Id="rId138" Type="http://schemas.openxmlformats.org/officeDocument/2006/relationships/externalLink" Target="externalLinks/externalLink125.xml"/><Relationship Id="rId345" Type="http://schemas.openxmlformats.org/officeDocument/2006/relationships/calcChain" Target="calcChain.xml"/><Relationship Id="rId191" Type="http://schemas.openxmlformats.org/officeDocument/2006/relationships/externalLink" Target="externalLinks/externalLink178.xml"/><Relationship Id="rId205" Type="http://schemas.openxmlformats.org/officeDocument/2006/relationships/externalLink" Target="externalLinks/externalLink192.xml"/><Relationship Id="rId247" Type="http://schemas.openxmlformats.org/officeDocument/2006/relationships/externalLink" Target="externalLinks/externalLink234.xml"/><Relationship Id="rId107" Type="http://schemas.openxmlformats.org/officeDocument/2006/relationships/externalLink" Target="externalLinks/externalLink94.xml"/><Relationship Id="rId289" Type="http://schemas.openxmlformats.org/officeDocument/2006/relationships/externalLink" Target="externalLinks/externalLink276.xml"/><Relationship Id="rId11" Type="http://schemas.openxmlformats.org/officeDocument/2006/relationships/worksheet" Target="worksheets/sheet11.xml"/><Relationship Id="rId53" Type="http://schemas.openxmlformats.org/officeDocument/2006/relationships/externalLink" Target="externalLinks/externalLink40.xml"/><Relationship Id="rId149" Type="http://schemas.openxmlformats.org/officeDocument/2006/relationships/externalLink" Target="externalLinks/externalLink136.xml"/><Relationship Id="rId314" Type="http://schemas.openxmlformats.org/officeDocument/2006/relationships/externalLink" Target="externalLinks/externalLink301.xml"/><Relationship Id="rId95" Type="http://schemas.openxmlformats.org/officeDocument/2006/relationships/externalLink" Target="externalLinks/externalLink82.xml"/><Relationship Id="rId160" Type="http://schemas.openxmlformats.org/officeDocument/2006/relationships/externalLink" Target="externalLinks/externalLink147.xml"/><Relationship Id="rId216" Type="http://schemas.openxmlformats.org/officeDocument/2006/relationships/externalLink" Target="externalLinks/externalLink203.xml"/><Relationship Id="rId258" Type="http://schemas.openxmlformats.org/officeDocument/2006/relationships/externalLink" Target="externalLinks/externalLink245.xml"/><Relationship Id="rId22" Type="http://schemas.openxmlformats.org/officeDocument/2006/relationships/externalLink" Target="externalLinks/externalLink9.xml"/><Relationship Id="rId64" Type="http://schemas.openxmlformats.org/officeDocument/2006/relationships/externalLink" Target="externalLinks/externalLink51.xml"/><Relationship Id="rId118" Type="http://schemas.openxmlformats.org/officeDocument/2006/relationships/externalLink" Target="externalLinks/externalLink105.xml"/><Relationship Id="rId325" Type="http://schemas.openxmlformats.org/officeDocument/2006/relationships/externalLink" Target="externalLinks/externalLink312.xml"/><Relationship Id="rId171" Type="http://schemas.openxmlformats.org/officeDocument/2006/relationships/externalLink" Target="externalLinks/externalLink158.xml"/><Relationship Id="rId227" Type="http://schemas.openxmlformats.org/officeDocument/2006/relationships/externalLink" Target="externalLinks/externalLink214.xml"/><Relationship Id="rId269" Type="http://schemas.openxmlformats.org/officeDocument/2006/relationships/externalLink" Target="externalLinks/externalLink256.xml"/><Relationship Id="rId33" Type="http://schemas.openxmlformats.org/officeDocument/2006/relationships/externalLink" Target="externalLinks/externalLink20.xml"/><Relationship Id="rId129" Type="http://schemas.openxmlformats.org/officeDocument/2006/relationships/externalLink" Target="externalLinks/externalLink116.xml"/><Relationship Id="rId280" Type="http://schemas.openxmlformats.org/officeDocument/2006/relationships/externalLink" Target="externalLinks/externalLink267.xml"/><Relationship Id="rId336" Type="http://schemas.openxmlformats.org/officeDocument/2006/relationships/externalLink" Target="externalLinks/externalLink323.xml"/><Relationship Id="rId75" Type="http://schemas.openxmlformats.org/officeDocument/2006/relationships/externalLink" Target="externalLinks/externalLink62.xml"/><Relationship Id="rId140" Type="http://schemas.openxmlformats.org/officeDocument/2006/relationships/externalLink" Target="externalLinks/externalLink127.xml"/><Relationship Id="rId182" Type="http://schemas.openxmlformats.org/officeDocument/2006/relationships/externalLink" Target="externalLinks/externalLink169.xml"/><Relationship Id="rId6" Type="http://schemas.openxmlformats.org/officeDocument/2006/relationships/worksheet" Target="worksheets/sheet6.xml"/><Relationship Id="rId238" Type="http://schemas.openxmlformats.org/officeDocument/2006/relationships/externalLink" Target="externalLinks/externalLink225.xml"/><Relationship Id="rId291" Type="http://schemas.openxmlformats.org/officeDocument/2006/relationships/externalLink" Target="externalLinks/externalLink278.xml"/><Relationship Id="rId305" Type="http://schemas.openxmlformats.org/officeDocument/2006/relationships/externalLink" Target="externalLinks/externalLink292.xml"/><Relationship Id="rId44" Type="http://schemas.openxmlformats.org/officeDocument/2006/relationships/externalLink" Target="externalLinks/externalLink31.xml"/><Relationship Id="rId86" Type="http://schemas.openxmlformats.org/officeDocument/2006/relationships/externalLink" Target="externalLinks/externalLink73.xml"/><Relationship Id="rId151" Type="http://schemas.openxmlformats.org/officeDocument/2006/relationships/externalLink" Target="externalLinks/externalLink138.xml"/><Relationship Id="rId193" Type="http://schemas.openxmlformats.org/officeDocument/2006/relationships/externalLink" Target="externalLinks/externalLink180.xml"/><Relationship Id="rId207" Type="http://schemas.openxmlformats.org/officeDocument/2006/relationships/externalLink" Target="externalLinks/externalLink194.xml"/><Relationship Id="rId249" Type="http://schemas.openxmlformats.org/officeDocument/2006/relationships/externalLink" Target="externalLinks/externalLink236.xml"/><Relationship Id="rId13" Type="http://schemas.openxmlformats.org/officeDocument/2006/relationships/worksheet" Target="worksheets/sheet13.xml"/><Relationship Id="rId109" Type="http://schemas.openxmlformats.org/officeDocument/2006/relationships/externalLink" Target="externalLinks/externalLink96.xml"/><Relationship Id="rId260" Type="http://schemas.openxmlformats.org/officeDocument/2006/relationships/externalLink" Target="externalLinks/externalLink247.xml"/><Relationship Id="rId316" Type="http://schemas.openxmlformats.org/officeDocument/2006/relationships/externalLink" Target="externalLinks/externalLink303.xml"/><Relationship Id="rId55" Type="http://schemas.openxmlformats.org/officeDocument/2006/relationships/externalLink" Target="externalLinks/externalLink42.xml"/><Relationship Id="rId97" Type="http://schemas.openxmlformats.org/officeDocument/2006/relationships/externalLink" Target="externalLinks/externalLink84.xml"/><Relationship Id="rId120" Type="http://schemas.openxmlformats.org/officeDocument/2006/relationships/externalLink" Target="externalLinks/externalLink107.xml"/><Relationship Id="rId162" Type="http://schemas.openxmlformats.org/officeDocument/2006/relationships/externalLink" Target="externalLinks/externalLink149.xml"/><Relationship Id="rId218" Type="http://schemas.openxmlformats.org/officeDocument/2006/relationships/externalLink" Target="externalLinks/externalLink205.xml"/><Relationship Id="rId271" Type="http://schemas.openxmlformats.org/officeDocument/2006/relationships/externalLink" Target="externalLinks/externalLink258.xml"/><Relationship Id="rId24" Type="http://schemas.openxmlformats.org/officeDocument/2006/relationships/externalLink" Target="externalLinks/externalLink11.xml"/><Relationship Id="rId66" Type="http://schemas.openxmlformats.org/officeDocument/2006/relationships/externalLink" Target="externalLinks/externalLink53.xml"/><Relationship Id="rId131" Type="http://schemas.openxmlformats.org/officeDocument/2006/relationships/externalLink" Target="externalLinks/externalLink118.xml"/><Relationship Id="rId327" Type="http://schemas.openxmlformats.org/officeDocument/2006/relationships/externalLink" Target="externalLinks/externalLink314.xml"/><Relationship Id="rId173" Type="http://schemas.openxmlformats.org/officeDocument/2006/relationships/externalLink" Target="externalLinks/externalLink160.xml"/><Relationship Id="rId229" Type="http://schemas.openxmlformats.org/officeDocument/2006/relationships/externalLink" Target="externalLinks/externalLink216.xml"/><Relationship Id="rId240" Type="http://schemas.openxmlformats.org/officeDocument/2006/relationships/externalLink" Target="externalLinks/externalLink227.xml"/></Relationships>
</file>

<file path=xl/drawings/_rels/drawing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g"/></Relationships>
</file>

<file path=xl/drawings/_rels/drawing4.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1.jpg"/></Relationships>
</file>

<file path=xl/drawings/_rels/drawing5.xml.rels><?xml version="1.0" encoding="UTF-8" standalone="yes"?>
<Relationships xmlns="http://schemas.openxmlformats.org/package/2006/relationships"><Relationship Id="rId2" Type="http://schemas.openxmlformats.org/officeDocument/2006/relationships/image" Target="../media/image4.jpg"/><Relationship Id="rId1" Type="http://schemas.openxmlformats.org/officeDocument/2006/relationships/image" Target="../media/image1.jpg"/></Relationships>
</file>

<file path=xl/drawings/_rels/drawing6.xml.rels><?xml version="1.0" encoding="UTF-8" standalone="yes"?>
<Relationships xmlns="http://schemas.openxmlformats.org/package/2006/relationships"><Relationship Id="rId2" Type="http://schemas.openxmlformats.org/officeDocument/2006/relationships/image" Target="../media/image4.jpg"/><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xdr:from>
      <xdr:col>0</xdr:col>
      <xdr:colOff>914400</xdr:colOff>
      <xdr:row>36</xdr:row>
      <xdr:rowOff>190500</xdr:rowOff>
    </xdr:from>
    <xdr:to>
      <xdr:col>2</xdr:col>
      <xdr:colOff>2057400</xdr:colOff>
      <xdr:row>38</xdr:row>
      <xdr:rowOff>114300</xdr:rowOff>
    </xdr:to>
    <xdr:sp macro="" textlink="">
      <xdr:nvSpPr>
        <xdr:cNvPr id="4" name="Oval 3">
          <a:extLst>
            <a:ext uri="{FF2B5EF4-FFF2-40B4-BE49-F238E27FC236}">
              <a16:creationId xmlns:a16="http://schemas.microsoft.com/office/drawing/2014/main" id="{B428D850-55A0-4717-8B47-2C30EC0A15C8}"/>
            </a:ext>
          </a:extLst>
        </xdr:cNvPr>
        <xdr:cNvSpPr/>
      </xdr:nvSpPr>
      <xdr:spPr>
        <a:xfrm>
          <a:off x="914400" y="6229350"/>
          <a:ext cx="2457450" cy="381000"/>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409575</xdr:colOff>
      <xdr:row>40</xdr:row>
      <xdr:rowOff>152400</xdr:rowOff>
    </xdr:from>
    <xdr:to>
      <xdr:col>5</xdr:col>
      <xdr:colOff>123825</xdr:colOff>
      <xdr:row>42</xdr:row>
      <xdr:rowOff>95250</xdr:rowOff>
    </xdr:to>
    <xdr:sp macro="" textlink="">
      <xdr:nvSpPr>
        <xdr:cNvPr id="5" name="Oval 4">
          <a:extLst>
            <a:ext uri="{FF2B5EF4-FFF2-40B4-BE49-F238E27FC236}">
              <a16:creationId xmlns:a16="http://schemas.microsoft.com/office/drawing/2014/main" id="{92CAAE80-6351-46A9-83CB-4666A44A3488}"/>
            </a:ext>
          </a:extLst>
        </xdr:cNvPr>
        <xdr:cNvSpPr/>
      </xdr:nvSpPr>
      <xdr:spPr>
        <a:xfrm>
          <a:off x="3810000" y="7105650"/>
          <a:ext cx="781050" cy="361950"/>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647700</xdr:colOff>
      <xdr:row>36</xdr:row>
      <xdr:rowOff>180975</xdr:rowOff>
    </xdr:from>
    <xdr:to>
      <xdr:col>7</xdr:col>
      <xdr:colOff>371475</xdr:colOff>
      <xdr:row>38</xdr:row>
      <xdr:rowOff>57150</xdr:rowOff>
    </xdr:to>
    <xdr:sp macro="" textlink="">
      <xdr:nvSpPr>
        <xdr:cNvPr id="6" name="Oval 5">
          <a:extLst>
            <a:ext uri="{FF2B5EF4-FFF2-40B4-BE49-F238E27FC236}">
              <a16:creationId xmlns:a16="http://schemas.microsoft.com/office/drawing/2014/main" id="{D5961602-3131-42CB-BBBA-C459005B6151}"/>
            </a:ext>
          </a:extLst>
        </xdr:cNvPr>
        <xdr:cNvSpPr/>
      </xdr:nvSpPr>
      <xdr:spPr>
        <a:xfrm>
          <a:off x="5857875" y="6219825"/>
          <a:ext cx="1295400" cy="333375"/>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904874</xdr:colOff>
      <xdr:row>40</xdr:row>
      <xdr:rowOff>219075</xdr:rowOff>
    </xdr:from>
    <xdr:to>
      <xdr:col>7</xdr:col>
      <xdr:colOff>457200</xdr:colOff>
      <xdr:row>42</xdr:row>
      <xdr:rowOff>95250</xdr:rowOff>
    </xdr:to>
    <xdr:sp macro="" textlink="">
      <xdr:nvSpPr>
        <xdr:cNvPr id="7" name="Oval 6">
          <a:extLst>
            <a:ext uri="{FF2B5EF4-FFF2-40B4-BE49-F238E27FC236}">
              <a16:creationId xmlns:a16="http://schemas.microsoft.com/office/drawing/2014/main" id="{104843CB-29AB-480E-A4B2-7919F328E9A5}"/>
            </a:ext>
          </a:extLst>
        </xdr:cNvPr>
        <xdr:cNvSpPr/>
      </xdr:nvSpPr>
      <xdr:spPr>
        <a:xfrm>
          <a:off x="6115049" y="7172325"/>
          <a:ext cx="1123951" cy="295275"/>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914400</xdr:colOff>
      <xdr:row>58</xdr:row>
      <xdr:rowOff>190500</xdr:rowOff>
    </xdr:from>
    <xdr:to>
      <xdr:col>2</xdr:col>
      <xdr:colOff>2057400</xdr:colOff>
      <xdr:row>60</xdr:row>
      <xdr:rowOff>114300</xdr:rowOff>
    </xdr:to>
    <xdr:sp macro="" textlink="">
      <xdr:nvSpPr>
        <xdr:cNvPr id="8" name="Oval 7">
          <a:extLst>
            <a:ext uri="{FF2B5EF4-FFF2-40B4-BE49-F238E27FC236}">
              <a16:creationId xmlns:a16="http://schemas.microsoft.com/office/drawing/2014/main" id="{ACF7524D-F190-4329-960E-CEE1454FD17D}"/>
            </a:ext>
          </a:extLst>
        </xdr:cNvPr>
        <xdr:cNvSpPr/>
      </xdr:nvSpPr>
      <xdr:spPr>
        <a:xfrm>
          <a:off x="914400" y="6229350"/>
          <a:ext cx="2457450" cy="381000"/>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409575</xdr:colOff>
      <xdr:row>62</xdr:row>
      <xdr:rowOff>152400</xdr:rowOff>
    </xdr:from>
    <xdr:to>
      <xdr:col>5</xdr:col>
      <xdr:colOff>123825</xdr:colOff>
      <xdr:row>64</xdr:row>
      <xdr:rowOff>95250</xdr:rowOff>
    </xdr:to>
    <xdr:sp macro="" textlink="">
      <xdr:nvSpPr>
        <xdr:cNvPr id="9" name="Oval 8">
          <a:extLst>
            <a:ext uri="{FF2B5EF4-FFF2-40B4-BE49-F238E27FC236}">
              <a16:creationId xmlns:a16="http://schemas.microsoft.com/office/drawing/2014/main" id="{408B9390-3439-4533-A6DA-CB9872E0E571}"/>
            </a:ext>
          </a:extLst>
        </xdr:cNvPr>
        <xdr:cNvSpPr/>
      </xdr:nvSpPr>
      <xdr:spPr>
        <a:xfrm>
          <a:off x="3810000" y="7105650"/>
          <a:ext cx="781050" cy="361950"/>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647700</xdr:colOff>
      <xdr:row>58</xdr:row>
      <xdr:rowOff>180975</xdr:rowOff>
    </xdr:from>
    <xdr:to>
      <xdr:col>7</xdr:col>
      <xdr:colOff>371475</xdr:colOff>
      <xdr:row>60</xdr:row>
      <xdr:rowOff>57150</xdr:rowOff>
    </xdr:to>
    <xdr:sp macro="" textlink="">
      <xdr:nvSpPr>
        <xdr:cNvPr id="10" name="Oval 9">
          <a:extLst>
            <a:ext uri="{FF2B5EF4-FFF2-40B4-BE49-F238E27FC236}">
              <a16:creationId xmlns:a16="http://schemas.microsoft.com/office/drawing/2014/main" id="{F1504780-03AE-4804-9F02-0DA16EE18A53}"/>
            </a:ext>
          </a:extLst>
        </xdr:cNvPr>
        <xdr:cNvSpPr/>
      </xdr:nvSpPr>
      <xdr:spPr>
        <a:xfrm>
          <a:off x="5857875" y="6219825"/>
          <a:ext cx="1295400" cy="333375"/>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904874</xdr:colOff>
      <xdr:row>62</xdr:row>
      <xdr:rowOff>219075</xdr:rowOff>
    </xdr:from>
    <xdr:to>
      <xdr:col>7</xdr:col>
      <xdr:colOff>457200</xdr:colOff>
      <xdr:row>64</xdr:row>
      <xdr:rowOff>95250</xdr:rowOff>
    </xdr:to>
    <xdr:sp macro="" textlink="">
      <xdr:nvSpPr>
        <xdr:cNvPr id="11" name="Oval 10">
          <a:extLst>
            <a:ext uri="{FF2B5EF4-FFF2-40B4-BE49-F238E27FC236}">
              <a16:creationId xmlns:a16="http://schemas.microsoft.com/office/drawing/2014/main" id="{D1E21E26-4D9D-4011-96D6-8DFA2ABBC97A}"/>
            </a:ext>
          </a:extLst>
        </xdr:cNvPr>
        <xdr:cNvSpPr/>
      </xdr:nvSpPr>
      <xdr:spPr>
        <a:xfrm>
          <a:off x="6115049" y="7172325"/>
          <a:ext cx="1123951" cy="295275"/>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152400</xdr:colOff>
      <xdr:row>8</xdr:row>
      <xdr:rowOff>123825</xdr:rowOff>
    </xdr:from>
    <xdr:to>
      <xdr:col>7</xdr:col>
      <xdr:colOff>276225</xdr:colOff>
      <xdr:row>12</xdr:row>
      <xdr:rowOff>219075</xdr:rowOff>
    </xdr:to>
    <xdr:sp macro="" textlink="">
      <xdr:nvSpPr>
        <xdr:cNvPr id="13" name="Oval 12">
          <a:extLst>
            <a:ext uri="{FF2B5EF4-FFF2-40B4-BE49-F238E27FC236}">
              <a16:creationId xmlns:a16="http://schemas.microsoft.com/office/drawing/2014/main" id="{132B81DB-102D-45C3-9808-ACA00F991204}"/>
            </a:ext>
          </a:extLst>
        </xdr:cNvPr>
        <xdr:cNvSpPr/>
      </xdr:nvSpPr>
      <xdr:spPr>
        <a:xfrm>
          <a:off x="5362575" y="2047875"/>
          <a:ext cx="1695450" cy="1009650"/>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285749</xdr:colOff>
      <xdr:row>16</xdr:row>
      <xdr:rowOff>85724</xdr:rowOff>
    </xdr:from>
    <xdr:to>
      <xdr:col>7</xdr:col>
      <xdr:colOff>361949</xdr:colOff>
      <xdr:row>19</xdr:row>
      <xdr:rowOff>152399</xdr:rowOff>
    </xdr:to>
    <xdr:sp macro="" textlink="">
      <xdr:nvSpPr>
        <xdr:cNvPr id="15" name="Oval 14">
          <a:extLst>
            <a:ext uri="{FF2B5EF4-FFF2-40B4-BE49-F238E27FC236}">
              <a16:creationId xmlns:a16="http://schemas.microsoft.com/office/drawing/2014/main" id="{FA9191A4-7082-4226-9D11-0FC06ECFFB86}"/>
            </a:ext>
          </a:extLst>
        </xdr:cNvPr>
        <xdr:cNvSpPr/>
      </xdr:nvSpPr>
      <xdr:spPr>
        <a:xfrm>
          <a:off x="5495924" y="3838574"/>
          <a:ext cx="1647825" cy="714375"/>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163174</xdr:colOff>
      <xdr:row>38</xdr:row>
      <xdr:rowOff>95497</xdr:rowOff>
    </xdr:from>
    <xdr:to>
      <xdr:col>8</xdr:col>
      <xdr:colOff>167103</xdr:colOff>
      <xdr:row>43</xdr:row>
      <xdr:rowOff>141525</xdr:rowOff>
    </xdr:to>
    <xdr:pic>
      <xdr:nvPicPr>
        <xdr:cNvPr id="3" name="Picture 2">
          <a:extLst>
            <a:ext uri="{FF2B5EF4-FFF2-40B4-BE49-F238E27FC236}">
              <a16:creationId xmlns:a16="http://schemas.microsoft.com/office/drawing/2014/main" id="{73C855F6-C380-47C3-B39E-B90115B7D36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86629" y="10043061"/>
          <a:ext cx="6820365" cy="1015846"/>
        </a:xfrm>
        <a:prstGeom prst="rect">
          <a:avLst/>
        </a:prstGeom>
      </xdr:spPr>
    </xdr:pic>
    <xdr:clientData/>
  </xdr:twoCellAnchor>
  <xdr:twoCellAnchor editAs="oneCell">
    <xdr:from>
      <xdr:col>3</xdr:col>
      <xdr:colOff>193965</xdr:colOff>
      <xdr:row>6</xdr:row>
      <xdr:rowOff>27711</xdr:rowOff>
    </xdr:from>
    <xdr:to>
      <xdr:col>7</xdr:col>
      <xdr:colOff>415637</xdr:colOff>
      <xdr:row>17</xdr:row>
      <xdr:rowOff>93519</xdr:rowOff>
    </xdr:to>
    <xdr:pic>
      <xdr:nvPicPr>
        <xdr:cNvPr id="5" name="Picture 4">
          <a:extLst>
            <a:ext uri="{FF2B5EF4-FFF2-40B4-BE49-F238E27FC236}">
              <a16:creationId xmlns:a16="http://schemas.microsoft.com/office/drawing/2014/main" id="{FD0A2362-2177-42FE-4CF0-B2FA5644983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43892" y="1316184"/>
          <a:ext cx="5708072" cy="321079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1641801</xdr:colOff>
      <xdr:row>32</xdr:row>
      <xdr:rowOff>112412</xdr:rowOff>
    </xdr:from>
    <xdr:to>
      <xdr:col>7</xdr:col>
      <xdr:colOff>1989254</xdr:colOff>
      <xdr:row>42</xdr:row>
      <xdr:rowOff>183644</xdr:rowOff>
    </xdr:to>
    <xdr:sp macro="" textlink="">
      <xdr:nvSpPr>
        <xdr:cNvPr id="2" name="TextBox 1">
          <a:extLst>
            <a:ext uri="{FF2B5EF4-FFF2-40B4-BE49-F238E27FC236}">
              <a16:creationId xmlns:a16="http://schemas.microsoft.com/office/drawing/2014/main" id="{84260CCA-E1D1-48DA-8623-AAFAC0CC5600}"/>
            </a:ext>
          </a:extLst>
        </xdr:cNvPr>
        <xdr:cNvSpPr txBox="1"/>
      </xdr:nvSpPr>
      <xdr:spPr bwMode="auto">
        <a:xfrm>
          <a:off x="4842201" y="5309252"/>
          <a:ext cx="3669773" cy="1976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id-ID" sz="1200">
              <a:latin typeface="Tahoma" pitchFamily="34" charset="0"/>
              <a:ea typeface="Tahoma" pitchFamily="34" charset="0"/>
              <a:cs typeface="Tahoma" pitchFamily="34" charset="0"/>
            </a:rPr>
            <a:t>Meulaboh</a:t>
          </a:r>
          <a:r>
            <a:rPr lang="en-US" sz="1200" baseline="0">
              <a:latin typeface="Tahoma" pitchFamily="34" charset="0"/>
              <a:ea typeface="Tahoma" pitchFamily="34" charset="0"/>
              <a:cs typeface="Tahoma" pitchFamily="34" charset="0"/>
            </a:rPr>
            <a:t>,     Desember 2023</a:t>
          </a:r>
          <a:endParaRPr lang="id-ID" sz="1200">
            <a:latin typeface="Tahoma" pitchFamily="34" charset="0"/>
            <a:ea typeface="Tahoma" pitchFamily="34" charset="0"/>
            <a:cs typeface="Tahoma" pitchFamily="34" charset="0"/>
          </a:endParaRPr>
        </a:p>
        <a:p>
          <a:pPr algn="ctr"/>
          <a:r>
            <a:rPr lang="en-US" sz="1200">
              <a:latin typeface="Tahoma" pitchFamily="34" charset="0"/>
              <a:ea typeface="Tahoma" pitchFamily="34" charset="0"/>
              <a:cs typeface="Tahoma" pitchFamily="34" charset="0"/>
            </a:rPr>
            <a:t>Konsultan</a:t>
          </a:r>
          <a:r>
            <a:rPr lang="en-US" sz="1200" baseline="0">
              <a:latin typeface="Tahoma" pitchFamily="34" charset="0"/>
              <a:ea typeface="Tahoma" pitchFamily="34" charset="0"/>
              <a:cs typeface="Tahoma" pitchFamily="34" charset="0"/>
            </a:rPr>
            <a:t> Perencana,</a:t>
          </a:r>
        </a:p>
        <a:p>
          <a:pPr algn="ctr"/>
          <a:r>
            <a:rPr lang="en-US" sz="1100" b="1" baseline="0">
              <a:solidFill>
                <a:schemeClr val="dk1"/>
              </a:solidFill>
              <a:latin typeface="Tahoma" pitchFamily="34" charset="0"/>
              <a:ea typeface="Tahoma" pitchFamily="34" charset="0"/>
              <a:cs typeface="Tahoma" pitchFamily="34" charset="0"/>
            </a:rPr>
            <a:t>CV. TRISAGOE DESIGN CONSULTANT</a:t>
          </a:r>
        </a:p>
        <a:p>
          <a:pPr algn="ctr"/>
          <a:endParaRPr lang="id-ID" sz="1100">
            <a:solidFill>
              <a:schemeClr val="dk1"/>
            </a:solidFill>
            <a:latin typeface="+mn-lt"/>
            <a:ea typeface="+mn-ea"/>
            <a:cs typeface="+mn-cs"/>
          </a:endParaRPr>
        </a:p>
        <a:p>
          <a:pPr algn="ctr"/>
          <a:endParaRPr lang="id-ID" sz="1100">
            <a:solidFill>
              <a:schemeClr val="dk1"/>
            </a:solidFill>
            <a:latin typeface="+mn-lt"/>
            <a:ea typeface="+mn-ea"/>
            <a:cs typeface="+mn-cs"/>
          </a:endParaRPr>
        </a:p>
        <a:p>
          <a:pPr algn="ctr"/>
          <a:endParaRPr lang="id-ID" sz="1100">
            <a:solidFill>
              <a:schemeClr val="dk1"/>
            </a:solidFill>
            <a:latin typeface="+mn-lt"/>
            <a:ea typeface="+mn-ea"/>
            <a:cs typeface="+mn-cs"/>
          </a:endParaRPr>
        </a:p>
        <a:p>
          <a:pPr algn="ctr"/>
          <a:endParaRPr lang="id-ID" sz="1100">
            <a:solidFill>
              <a:schemeClr val="dk1"/>
            </a:solidFill>
            <a:latin typeface="+mn-lt"/>
            <a:ea typeface="+mn-ea"/>
            <a:cs typeface="+mn-cs"/>
          </a:endParaRPr>
        </a:p>
        <a:p>
          <a:pPr algn="ctr"/>
          <a:endParaRPr lang="id-ID" sz="1100">
            <a:solidFill>
              <a:schemeClr val="dk1"/>
            </a:solidFill>
            <a:latin typeface="+mn-lt"/>
            <a:ea typeface="+mn-ea"/>
            <a:cs typeface="+mn-cs"/>
          </a:endParaRPr>
        </a:p>
        <a:p>
          <a:pPr marL="0" indent="0" algn="ctr"/>
          <a:r>
            <a:rPr lang="en-US" sz="1100" b="1" u="sng" baseline="0">
              <a:solidFill>
                <a:schemeClr val="dk1"/>
              </a:solidFill>
              <a:latin typeface="Tahoma" pitchFamily="34" charset="0"/>
              <a:ea typeface="Tahoma" pitchFamily="34" charset="0"/>
              <a:cs typeface="Tahoma" pitchFamily="34" charset="0"/>
            </a:rPr>
            <a:t>Ir.FAUZAN, ST</a:t>
          </a:r>
          <a:endParaRPr lang="id-ID" sz="1100" b="1" u="sng" baseline="0">
            <a:solidFill>
              <a:schemeClr val="dk1"/>
            </a:solidFill>
            <a:latin typeface="Tahoma" pitchFamily="34" charset="0"/>
            <a:ea typeface="Tahoma" pitchFamily="34" charset="0"/>
            <a:cs typeface="Tahoma" pitchFamily="34" charset="0"/>
          </a:endParaRPr>
        </a:p>
        <a:p>
          <a:pPr algn="ctr"/>
          <a:r>
            <a:rPr lang="en-US" sz="1100" baseline="0">
              <a:solidFill>
                <a:schemeClr val="dk1"/>
              </a:solidFill>
              <a:latin typeface="Tahoma" pitchFamily="34" charset="0"/>
              <a:ea typeface="Tahoma" pitchFamily="34" charset="0"/>
              <a:cs typeface="Tahoma" pitchFamily="34" charset="0"/>
            </a:rPr>
            <a:t>Direktur</a:t>
          </a:r>
          <a:endParaRPr lang="id-ID" sz="1100" baseline="0">
            <a:solidFill>
              <a:schemeClr val="dk1"/>
            </a:solidFill>
            <a:latin typeface="Tahoma" pitchFamily="34" charset="0"/>
            <a:ea typeface="Tahoma" pitchFamily="34" charset="0"/>
            <a:cs typeface="Tahoma" pitchFamily="34"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182967</xdr:colOff>
      <xdr:row>38</xdr:row>
      <xdr:rowOff>103414</xdr:rowOff>
    </xdr:from>
    <xdr:to>
      <xdr:col>8</xdr:col>
      <xdr:colOff>135436</xdr:colOff>
      <xdr:row>43</xdr:row>
      <xdr:rowOff>149443</xdr:rowOff>
    </xdr:to>
    <xdr:pic>
      <xdr:nvPicPr>
        <xdr:cNvPr id="3" name="Picture 2">
          <a:extLst>
            <a:ext uri="{FF2B5EF4-FFF2-40B4-BE49-F238E27FC236}">
              <a16:creationId xmlns:a16="http://schemas.microsoft.com/office/drawing/2014/main" id="{87DB6B6B-5F71-4A5A-B76D-0282F12381E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03453" y="10020300"/>
          <a:ext cx="6821354" cy="1025743"/>
        </a:xfrm>
        <a:prstGeom prst="rect">
          <a:avLst/>
        </a:prstGeom>
      </xdr:spPr>
    </xdr:pic>
    <xdr:clientData/>
  </xdr:twoCellAnchor>
  <xdr:twoCellAnchor editAs="oneCell">
    <xdr:from>
      <xdr:col>3</xdr:col>
      <xdr:colOff>250371</xdr:colOff>
      <xdr:row>7</xdr:row>
      <xdr:rowOff>87085</xdr:rowOff>
    </xdr:from>
    <xdr:to>
      <xdr:col>7</xdr:col>
      <xdr:colOff>318102</xdr:colOff>
      <xdr:row>17</xdr:row>
      <xdr:rowOff>152399</xdr:rowOff>
    </xdr:to>
    <xdr:pic>
      <xdr:nvPicPr>
        <xdr:cNvPr id="4" name="Picture 3">
          <a:extLst>
            <a:ext uri="{FF2B5EF4-FFF2-40B4-BE49-F238E27FC236}">
              <a16:creationId xmlns:a16="http://schemas.microsoft.com/office/drawing/2014/main" id="{E128E435-FF18-06EC-E9EC-A70497D7AAD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404257" y="1436914"/>
          <a:ext cx="5554131" cy="312419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163174</xdr:colOff>
      <xdr:row>38</xdr:row>
      <xdr:rowOff>95497</xdr:rowOff>
    </xdr:from>
    <xdr:to>
      <xdr:col>8</xdr:col>
      <xdr:colOff>167103</xdr:colOff>
      <xdr:row>43</xdr:row>
      <xdr:rowOff>141525</xdr:rowOff>
    </xdr:to>
    <xdr:pic>
      <xdr:nvPicPr>
        <xdr:cNvPr id="2" name="Picture 1">
          <a:extLst>
            <a:ext uri="{FF2B5EF4-FFF2-40B4-BE49-F238E27FC236}">
              <a16:creationId xmlns:a16="http://schemas.microsoft.com/office/drawing/2014/main" id="{56835ADC-36A0-45B2-96F0-2822F714DA4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88014" y="9948157"/>
          <a:ext cx="6823829" cy="998528"/>
        </a:xfrm>
        <a:prstGeom prst="rect">
          <a:avLst/>
        </a:prstGeom>
      </xdr:spPr>
    </xdr:pic>
    <xdr:clientData/>
  </xdr:twoCellAnchor>
  <xdr:twoCellAnchor editAs="oneCell">
    <xdr:from>
      <xdr:col>5</xdr:col>
      <xdr:colOff>152400</xdr:colOff>
      <xdr:row>10</xdr:row>
      <xdr:rowOff>914401</xdr:rowOff>
    </xdr:from>
    <xdr:to>
      <xdr:col>5</xdr:col>
      <xdr:colOff>1953491</xdr:colOff>
      <xdr:row>17</xdr:row>
      <xdr:rowOff>198452</xdr:rowOff>
    </xdr:to>
    <xdr:pic>
      <xdr:nvPicPr>
        <xdr:cNvPr id="3" name="Picture 2">
          <a:extLst>
            <a:ext uri="{FF2B5EF4-FFF2-40B4-BE49-F238E27FC236}">
              <a16:creationId xmlns:a16="http://schemas.microsoft.com/office/drawing/2014/main" id="{1BC0C0E0-605F-46CD-BEAA-6DDA105D691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375660" y="2834641"/>
          <a:ext cx="1801091" cy="173769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163174</xdr:colOff>
      <xdr:row>38</xdr:row>
      <xdr:rowOff>95497</xdr:rowOff>
    </xdr:from>
    <xdr:to>
      <xdr:col>8</xdr:col>
      <xdr:colOff>167103</xdr:colOff>
      <xdr:row>43</xdr:row>
      <xdr:rowOff>141525</xdr:rowOff>
    </xdr:to>
    <xdr:pic>
      <xdr:nvPicPr>
        <xdr:cNvPr id="2" name="Picture 1">
          <a:extLst>
            <a:ext uri="{FF2B5EF4-FFF2-40B4-BE49-F238E27FC236}">
              <a16:creationId xmlns:a16="http://schemas.microsoft.com/office/drawing/2014/main" id="{C1F9351C-F214-48A0-A7BE-D1EA11E8DB8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88014" y="9948157"/>
          <a:ext cx="6823829" cy="998528"/>
        </a:xfrm>
        <a:prstGeom prst="rect">
          <a:avLst/>
        </a:prstGeom>
      </xdr:spPr>
    </xdr:pic>
    <xdr:clientData/>
  </xdr:twoCellAnchor>
  <xdr:twoCellAnchor editAs="oneCell">
    <xdr:from>
      <xdr:col>5</xdr:col>
      <xdr:colOff>152400</xdr:colOff>
      <xdr:row>10</xdr:row>
      <xdr:rowOff>914401</xdr:rowOff>
    </xdr:from>
    <xdr:to>
      <xdr:col>5</xdr:col>
      <xdr:colOff>1953491</xdr:colOff>
      <xdr:row>17</xdr:row>
      <xdr:rowOff>198452</xdr:rowOff>
    </xdr:to>
    <xdr:pic>
      <xdr:nvPicPr>
        <xdr:cNvPr id="3" name="Picture 2">
          <a:extLst>
            <a:ext uri="{FF2B5EF4-FFF2-40B4-BE49-F238E27FC236}">
              <a16:creationId xmlns:a16="http://schemas.microsoft.com/office/drawing/2014/main" id="{A650E272-9A80-4D04-B0B6-DA8F5534899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375660" y="2834641"/>
          <a:ext cx="1801091" cy="1737691"/>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I:\FIRMAN\KODYA-BRR%202006\KODYA-2006\MANDIRI-Lamie.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DATA%20ARSIP\DOK.%20INVOICE%20JEMBATAN\INVOICE%20JEMBATAN\INVOICE%20JEMBATAN%20-0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ENCANAAN%20PENGAIRAN%202015\PENAWARAN\RAB%20-%20JALAN\_RAB%20TAHUN%202012_\APBN%202012\CV.%20MITRA%20USAHA%20-%20REHAB%20JEMBATAN%20KAPUR%20III\RAB%20REHAB%20JLN%20JEMBATAN%20KAPUR%203\RAB%20-%20Pembangunan%20Jembatan%20Gunung%20Kapur.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H:\s40\PROJECT\Project%202008\AMI\CV.%20MAROZ%20UTAMA\RAB%20Sukamakmur%20Maroz.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5\DATA%20(G)\2.%20Penawaran\Penawaran%202010\LAPORAN\LAP.%20BULANAN\LAP.%20BULANAN\Documents%20and%20Settings\M55\My%20Documents\2005\BRR%20P2JJ\FORMAT%20LAPORAN\Data\skedul%20add%20final%20anak%201%20dan%20anak%202%20J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Documents%20and%20Settings\acer\Desktop\PENAWARAN%20PEMB.%20JLN%20T.%20UBAT%20PT.%20IKRAM%20TABINA%20UTAMA.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Pak%20NAS\RAB%202008\Rubah%20Alue%20Niobong.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PERENCANAAN%20PENGAIRAN%202015\pen.2011\JBTTRANS%20-%20BULOH%20(edit)%202011\Rab%20%20buloh%202011.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H:\s40\SATKER%20REHAB%20REKON\PROYEK\PIJAY%20-%2008\DATA%20UMUM\1-BOQ...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PERENCANAAN%20PENGAIRAN%202015\DATA%20APBA%202008\MASTER%20DATA%20LELANG%202008\MASTER%20-%20OE%202008%20(Blm%20Pasti)\OE-ECR3%20New%20tgl%2028Nop\3-DIV7a.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DATA%20ARSIP\backup%20c%20hp%20i7\Data%202%20E\KEGIATAN%20KOTA%20GUNUNGSITOLI\EE%20JALAN%20GUSIT%202015\4.%20KEC.%20GUSIT%20IDANOI\RUAS%20BAWODESOLO%20(%20RUDI%20)\ANALISA%20E%20REVISI%203\AHS%20ver%204%20(Autosaved).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C:\IRIGASI%20%202013\Alue%20Ubay\MC%200\MC.%20AKHIR%20110%20%25%20%20%20%20%20FINAL\My%20Documents\Ded%20from%20Comp%20P450\DRUP\ALU%20PUNTI.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E:\Abang\Luar\Serba-serbi%20luar\Mansur%20konsultan\RAB%20PERKIM%20B.%20ACEH\RKS%20PEMB.%20K.%20PERKIM\Penawaran%20Tanggul%20B'Aidil.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C:\My%20Documents\@arifa\@TENDER\@APBNP%202012\@PANTAI%20BATEE%20(ULANG)\1.%20ARTI\COMPANY\Tender\Ada%20Jadwal%20Kerja.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H:\DOCUME~1\ADMINI~1\LOCALS~1\Temp\BANG%202006\PEN%202006\HAR-II-I\CEMEMEH%20A..H\PENAWARAN\oe-2004\Penawaran%202004\BANG-01%20B\pen-01b.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C:\Binlak%202006\OE%20Anjo%20Tahap-3%20(2004).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Qs\PANCA%20(D)\prestasi\TamKur\Documents%20and%20Settings\Hanief\My%20Documents\ANALISA%20HARSAT%20CCO\Copy%20of%20Copy%20of%20RAB%20AK%20KONTRAK%20-%202%20("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C:\My%20Documents\@arifa\@TENDER\@APBN%20Bina%20Marga%202012\ABAD%20JAYA\JADI\AS\jadi%204C\COMPANY\Tender\Ada%20Jadwal%20Kerja.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C:\Documents%20and%20Settings\TOSHIBA\My%20Documents\CCO%20BAGAN%20ASAHAN\Documents%20and%20Settings\user\My%20Documents\JASAMARGA\DC-MODRAMP-FINAL.xls" TargetMode="External"/></Relationships>
</file>

<file path=xl/externalLinks/_rels/externalLink20.xml.rels><?xml version="1.0" encoding="UTF-8" standalone="yes"?>
<Relationships xmlns="http://schemas.openxmlformats.org/package/2006/relationships"><Relationship Id="rId1" Type="http://schemas.microsoft.com/office/2006/relationships/xlExternalLinkPath/xlPathMissing" Target="RecoveredExternalLink18"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H:\s40\SATKER%20REHAB%20REKON\PROYEK\PIJAY%20-%2008\Umum\Penawaran%20Bireuen\JBT%20GANTUNG\V%20(LAMRUJA)\pENAWARAN%20CV.%20LAMRUJA.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E:\2019\PENAWARAN%20KONSTRUKSI\2.%20CV.%20AN..%20PASAR,%20GEDUNG\PIDIE%20JAYA\NTT\Tools\Disain%20Tebal%20Perkerasan.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A:\HHS\Proposal\Non%20Ks\pertamina\ANNA\lind\Non%20KS\statomer\Foundation%20DA%207%20charging%20system%20statomer.xls" TargetMode="External"/></Relationships>
</file>

<file path=xl/externalLinks/_rels/externalLink24.xml.rels><?xml version="1.0" encoding="UTF-8" standalone="yes"?>
<Relationships xmlns="http://schemas.openxmlformats.org/package/2006/relationships"><Relationship Id="rId2" Type="http://schemas.microsoft.com/office/2019/04/relationships/externalLinkLongPath" Target="file:///E:\2019\PENAWARAN%20KONSTRUKSI\2.%20CV.%20AN..%20PASAR,%20GEDUNG\PIDIE%20JAYA\PAULUS%20KONTRAKTOR%20OK\DINSOS\Document\RYWANDYS%20FILES\Assosiation%20Data\Vinot\08%20DED%20SImalungun\Vinot\03%20Simalungun%20Project\About%20Hitungan\Hitungan%20Reservoar.xls?CD317F04" TargetMode="External"/><Relationship Id="rId1" Type="http://schemas.openxmlformats.org/officeDocument/2006/relationships/externalLinkPath" Target="file:///\\CD317F04\Hitungan%20Reservoar.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C:\Poltekes%20Siteba%20Project\Mr.%20U\Wisma%20PATI\RAP\DOCUME~1\Victor\LOCALS~1\Temp\DOCUME~1\Victor\LOCALS~1\Temp\2001\AMBASADOR\BQ-10%20MECH%2010-11-2000.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Nu2ng\Nu2nG\Nu2nG\NISSAN%20BSD%20Tender\NISSAN%20BSD%20PI\BQ_TIMAHR1.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User\d\m-form\BQ-FORM.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C:\Documents%20and%20Settings\user\My%20Documents\KIMPRASWIL\JABAR\RAB-PANTURA-LJB-PEK-ADD.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A:\Mech_Breakdown_Formula.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Server01\markkont\Marketing%202004\Kantor%20Wapres%20B\data%20proyek%20PT%20JAM%20ME\Bekasi%20ME\Proyek%20Bekasi%20ME2.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I:\A.BUDAYA\MC-A\yuri\Presentasi\presentasi%20Dir\DR%2001\Titip%20yuri\LMKFO-40.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I:\GB-P2%20RYAN%20PERMATA.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Estrip\dataripto\PENAWARAN\Tahun%202006\NTB\Pernek\RAB%20Pernik%203.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G:\RAB.%20SENI%20BUDAYA%20TENDER\BILL%20OF%20QUANTITY.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A:\My%20Documents\joko\WINDOWS\TEMP\BOQ%20Permata%20Senayan%2009%20Juni%202003%20R1a.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C:\My%20Documents\Ded%20from%20Comp%20P450\DRUP\ALU%20PUNTI.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I:\zefri\pdanp%202009-2011\p&amp;p%202011\p&amp;p%202011\smkn%20galang%203%20rkb.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Heru\A\Data\PENAWARAN\CIUMBELUIT\REV-4\ANLS-REV4.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K:\41%20PT.%20Puri%20Kencana%20Indah\Dokumen%20RSU%20Lhoksukon%202010%20(ktr.......)\BKPM\BQ%202007\BQ%20elektrikal%202007(%2024%20jan%202007).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E:\2019\PENAWARAN%20KONSTRUKSI\2.%20CV.%20AN..%20PASAR,%20GEDUNG\PIDIE%20JAYA\ISTAKA%20KARYA\Tender%20Wil1\Tender%20Gedung\Market%20Peunayong\WINDOWS\TEMP\coba-bal-sep.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E:\2019\PENAWARAN%20KONSTRUKSI\2.%20CV.%20AN..%20PASAR,%20GEDUNG\PIDIE%20JAYA\DATA%20KANTOR\MINARET%20FINAL\Documents%20and%20Settings\ACER%20TM\My%20Documents\oe-2004\Penawaran%202004\BANG-01%20B\pen-01b.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J:\Documents%20and%20Settings\ACER%20TM\My%20Documents\oe-2004\Penawaran%202004\BANG-01%20B\pen-01b.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F:\Users\hermansipil95\Library\Containers\com.microsoft.Excel\Data\Documents\F:\Documents%20and%20Settings\ACER%20TM\My%20Documents\oe-2004\Penawaran%202004\BANG-01%20B\pen-01b.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Mesrv\ME%20Database\A%20Project\VARIOUS-FILE\FORMAT_BQ\AFORM-BQR.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F:\DEP_SYAH\S%20O%20E\REKAYASA%20TEKNIK\RAPLEMB.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Benny\hiburan%20(e)\SATKER%20KAPITA%20SELEKTA\ORIGINAL%20BINA%20MARGA\5-Quarry\6-Divisi\DIV.2\3-DIV2.xls" TargetMode="External"/></Relationships>
</file>

<file path=xl/externalLinks/_rels/externalLink47.xml.rels><?xml version="1.0" encoding="UTF-8" standalone="yes"?>
<Relationships xmlns="http://schemas.openxmlformats.org/package/2006/relationships"><Relationship Id="rId1" Type="http://schemas.microsoft.com/office/2006/relationships/xlExternalLinkPath/xlPathMissing" Target="SPH%20Tarikolot%20rev.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E:\2019\PENAWARAN%20KONSTRUKSI\2.%20CV.%20AN..%20PASAR,%20GEDUNG\PIDIE%20JAYA\SIDDIQ\CV.%20Irna%20Utama%20-%20Aceh%20Timur\1.%20%20CV.%20Irna%20Utama\Documents%20and%20Settings\ACER%20TM\My%20Documents\oe-2004\Penawaran%202004\BANG-01%20B\pen-01b.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E:\2019\PENAWARAN%20KONSTRUKSI\2.%20CV.%20AN..%20PASAR,%20GEDUNG\PIDIE%20JAYA\SIDDIQ\CV.%20Irna%20Utama%20-%20Aceh%20Timur\1.%20%20CV.%20Irna%20Utama\oe-2004\Penawaran%202004\BANG-01%20B\pen-01b.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J:\PT.%20Pelita%20Nusa%20Perkasa\Paket%20LBT-03%20C%20(PNP)\TIME%20LBT%2002%20C.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E:\2019\PENAWARAN%20KONSTRUKSI\2.%20CV.%20AN..%20PASAR,%20GEDUNG\PIDIE%20JAYA\CV.%20GRAHA%20MANDIRI\Dokumen%20K%20Padang\PERHUBUNGAN\PT.%20Pelita%20Nusa%20Perkasa\Paket%20LBT-03%20C%20(PNP)\TIME%20LBT%2002%20C.xls" TargetMode="External"/></Relationships>
</file>

<file path=xl/externalLinks/_rels/externalLink52.xml.rels><?xml version="1.0" encoding="UTF-8" standalone="yes"?>
<Relationships xmlns="http://schemas.openxmlformats.org/package/2006/relationships"><Relationship Id="rId2" Type="http://schemas.microsoft.com/office/2019/04/relationships/externalLinkLongPath" Target="file:///J:\Data%20Tender%202012\Dinas%20BMCK\&#916;%20Smad-Lock%20&#916;_2%20Pnwrn%20Cekni%20Jalan%202012\Cekni01%20Paket%20Jalan%20Gogo%20-%20Batee%202012\MY%20DATA\H.%20MURSAL\MC%20PULOACEH\MC%20OCE\SIBIGO%20RPH\Documents%20and%20Settings\ACER%20TM\My%20Documents\oe-2004\Penawaran%202004\BANG-01%20B\pen-01b.xls?9B2D05B4" TargetMode="External"/><Relationship Id="rId1" Type="http://schemas.openxmlformats.org/officeDocument/2006/relationships/externalLinkPath" Target="file:///\\9B2D05B4\pen-01b.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E:\2019\PENAWARAN%20KONSTRUKSI\2.%20CV.%20AN..%20PASAR,%20GEDUNG\PIDIE%20JAYA\DROP%20BOX%20USMAN\Dropbox\PERENCANAAN%202014\ISTAKA%20KARYA\Tender%20Wil1\Tender%20Gedung\Market%20Peunayong\WINDOWS\TEMP\coba-bal-sep.xls" TargetMode="External"/></Relationships>
</file>

<file path=xl/externalLinks/_rels/externalLink54.xml.rels><?xml version="1.0" encoding="UTF-8" standalone="yes"?>
<Relationships xmlns="http://schemas.openxmlformats.org/package/2006/relationships"><Relationship Id="rId1" Type="http://schemas.microsoft.com/office/2006/relationships/xlExternalLinkPath/xlPathMissing" Target="Cash%20baru.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F:\PT.%20Pelita%20Nusa%20Perkasa\Paket%20LBT-03%20C%20(PNP)\TIME%20LBT%2002%20C.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J:\&#916;%20Smad-Lock%20&#916;\Berkas%20Payung%20Nanggroe\ok\berkas%20penawaran%20pagar%20rumah%20dinas%20kajari\ok\BANG%202006\PEN%202006\HAR-II-I\CEMEMEH%20A..H\PENAWARAN\oe-2004\Penawaran%202004\BANG-01%20B\pen-01b.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H:\CV.%20PANTON%20KUYUN\Pembangunan%20RKB%20SMPN%206\pmbngunan%20smp%206bna%20t.ali\Pemb.%20RKB%20SMPN%206%20Bertingkat%208%20RK\Documents%20and%20Settings\ACER%20TM\My%20Documents\oe-2004\Penawaran%202004\BANG-01%20B\pen-01b.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H:\Documents%20and%20Settings\ACER%20TM\My%20Documents\oe-2004\Penawaran%202004\BANG-01%20B\pen-01b.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H:\CV.%20PANTON%20KUYUN\Pembangunan%20RKB%20SMPN%206\pmbngunan%20smp%206bna%20t.ali\Pemb.%20RKB%20SMPN%206%20Bertingkat%208%20RK\oe-2004\Penawaran%202004\BANG-01%20B\pen-01b.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K:\PT.%20Pelita%20Nusa%20Perkasa\Paket%20LBT-03%20C%20(PNP)\TIME%20LBT%2002%20C.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E:\2019\PENAWARAN%20KONSTRUKSI\2.%20CV.%20AN..%20PASAR,%20GEDUNG\PIDIE%20JAYA\CV.%20GRAHA%20MANDIRI\Dokumen%20K%20Padang\PT.%20Pelita%20Nusa%20Perkasa\Paket%20LBT-03%20C%20(PNP)\TIME%20LBT%2002%20C.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H:\oe-2004\Penawaran%202004\BANG-01%20B\pen-01b.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E:\2019\PENAWARAN%20KONSTRUKSI\2.%20CV.%20AN..%20PASAR,%20GEDUNG\PIDIE%20JAYA\Documents%20and%20Settings\ACER%20TM\My%20Documents\oe-2004\Penawaran%202004\BANG-01%20B\pen-01b.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E:\2019\PENAWARAN%20KONSTRUKSI\2.%20CV.%20AN..%20PASAR,%20GEDUNG\PIDIE%20JAYA\BANG%202006\PEN%202006\HAR-II-I\CEMEMEH%20A..H\PENAWARAN\oe-2004\Penawaran%202004\BANG-01%20B\pen-01b.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J:\BANG%202006\PEN%202006\HAR-II-I\CEMEMEH%20A..H\PENAWARAN\oe-2004\Penawaran%202004\BANG-01%20B\pen-01b.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ILC\DATA%20aRy%20SATKER%20Infrastruktur\MY%20dokoment\STEF\Copy%20of%20daftar%20kuantitas%20harga1.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J:\bid%20fisik\DRAF_RAPBD_2004\HASIL%20PEMBAHASAN%20DPRD1\DASK%20DIKJAR.xls" TargetMode="External"/></Relationships>
</file>

<file path=xl/externalLinks/_rels/externalLink68.xml.rels><?xml version="1.0" encoding="UTF-8" standalone="yes"?>
<Relationships xmlns="http://schemas.openxmlformats.org/package/2006/relationships"><Relationship Id="rId1" Type="http://schemas.microsoft.com/office/2006/relationships/xlExternalLinkPath/xlStartup" Target="DATA%20AYAH/KANTOR/Pengadaan/Konstruksi/LAND%20CLEARING.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H:\Documents%20and%20Settings\End%20User\My%20Documents\DATA%20PROJECT\YKPI%20PROJECT%20RECONSTRUKTION%20SDN\SDN%2098%20LAMPASEH\PROGRES\Progres%2040%25\Progres%20G%20BR%20mgg%207.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C:\A.BUDAYA\MC-A\yuri\Presentasi\presentasi%20Dir\DR%2001\Titip%20yuri\LMKFO-40.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C:\My%20Documents\JEMBT-BINJEI\QUANTITY\QTY-BESI2.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Station42\c\My%20Documents\acd\PATI-REMBANG\PATI-RMBG\DC%20AM-02(baru).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E:\RAP\ALISA-RAP.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H:\RAB%20Tebing%20Kr.%20Kluet%20II.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F:\P-L\oke\REvisi%201707-OKE\ADM\BRR%20M-2\Revetment%20Kr.%20Manee%20(TDR).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H:\RAB%20KONTRAKTOR\rab%20kamal\PEMB.%20JMTN.%20GP.%20RABEU\DOKUEMEN%20LELANG%202009\BLANGKO%20KUANTITAS%20DAN%20HARGA\DATA%20APBA%202008\MASTER%20DATA%20LELANG%202008\MASTER%20-%20OE%202008%20(Blm%20Pasti)\OE-ECR3%20New%20tgl%2028Nop\3-DIV7a.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H:\MISC\Congviec\Tam.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L:\LAPORAN\LAP.%20BULANAN\LAP.%20BULANAN\Documents%20and%20Settings\M55\My%20Documents\2005\BRR%20P2JJ\FORMAT%20LAPORAN\Data\skedul%20add%20final%20anak%201%20dan%20anak%202%20JS.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G:\JALAN%20KAB.%20BENGKAYANG\jln%20bkyng\LAPORAN%20BULANAN\Lap.%20bulan%20agustus\Realisasi%20Jadwal%20Penugasan%20Team_01.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J:\bid%20fisik\DRAF_RAPBD_2004\HASIL%20PEMBAHASAN%20DPRD1\Ded%20from%20Comp%20P450\DRUP\PEMELIHARAAN\Rab-MP%201REVIS.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J:\bid%20fisik\DRAF_RAPBD_2004\HASIL%20PEMBAHASAN%20DPRD1\MP\wiranta\rab-mp%209.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C:\PERENCANAAN%20JALAN%20%20DAN%20JEMBATAN%20LABUSEL\JEMBATAN\GAMBAR%20JEMBATAN%20%20BENTANG%203%20X%2020%20M%20LEBAR%204,5%20M\RAB%20JEMBATAN%20TITI%20PANJANG%20LEBAR%204,5%20M\RAB%20JEMBATAN%20TITI%20PANJANG.xls%20-%201.xlsx"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H:\s40\SATKER%20REHAB%20REKON\PROYEK\PIJAY%20-%2008\Data%20Lama\MUL\PENAWARAN%20JBT.%20BLANG%20MANE.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F:\2014%20PROJECT\2.%20PELEBARAN%20JALAN%20KRUENG%20RAYA%20BANDA%20ACEH,%20Cs%20(NIA%20YULIDED)\FILE%20OE\PPK%202012\SCEDULE%20PAKET\Dodi\My%20Documents\Tender\Penawaran\CV.%20ANTAPADA.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H:\s40\Documents%20and%20Settings\acer\Desktop\PENAWARAN%20PEMB.%20JLN%20T.%20UBAT%20PT.%20IKRAM%20TABINA%20UTAMA.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H:\DOKUMEN%20R.A.B\lAPORAN%20kEMAJUAN\TENDER\2001\NEGO-CKB-BBGN.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H:\RAB%20KONTRAKTOR\PEMBANGUNAN%20JALAN%20(%20PERKERASAN%20)\RAB%20Jln%20Usaha%20Tani.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Joem\DATA%20(D)\02.%20DATA%20TAHUN%202007\02.%20PPI%20KUALA%20TARI\Rab%20Pelabuhan%20Tapaktuan%20REVISI.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PEKERJAAN/PEKERJAAN%202016/ACEH%20BARAT/AULA%20PUSKESMAS%20MEULABOH/01.%20DATA%20JOEM/master/ONE/data-gw-coy/kntrktr/Kharisma/SMP%20Peudawa/RAB.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Swarno\DATA1%20(D)\Data%20Perusahaan%20Baru\data%20baru\FLASHBARU\Kharisma\SMP%20Peudawa\RAB1.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I:\2006\RAB\AEK%20KUO\115487.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H:\Documents%20and%20Settings\microsoft\My%20Documents\UMCOR\VOL%203%20BQ\BQ%20SD%20PENITI%20FINISHING.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K:\41%20PT.%20Puri%20Kencana%20Indah\Dokumen%20RSU%20Lhoksukon%202010%20(ktr.......)\WINDOWS\TEMP\DATA\RS-AL\JKT-KEP.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H:\AXIOO\HUTAMA%20KARYA\ADMINISTRASI\Bid%20KIDS\OE%20KUTABULUH\Penawaran%20Kuta%20Buluh.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E:\Users\aswizal\Desktop\SNI\WVI\Bangunan\Volume\Volume%20Jeni.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C:\Data%20Proyek%20Tahun%202007\Data%20Tahun%202007\Tenderer\PSD%20Lhoong%20Kab.%20Aceh%20Besar\Kuala%20Makmur\Rencana%20Anggaran%20Biaya.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A:\Data\RS-PELNI\B.Q\BQ_ME-DOC.xls" TargetMode="External"/></Relationships>
</file>

<file path=xl/externalLinks/_rels/externalLink98.xml.rels><?xml version="1.0" encoding="UTF-8" standalone="yes"?>
<Relationships xmlns="http://schemas.openxmlformats.org/package/2006/relationships"><Relationship Id="rId2" Type="http://schemas.microsoft.com/office/2019/04/relationships/externalLinkLongPath" Target="file:///\\k5\DATA%20(G)\2.%20Penawaran\Penawaran%202010\PENAWARAN\CAMPURAN\Documents%20and%20Settings\Administrator\My%20Documents\DIAR\Documents%20and%20Settings\Silviani\My%20Documents\EDWIN\JOB\Dinas%20Pertanian\UPTD\RAB\Baru\Job\Pabrik%20Jahe%20(+)\RAB%20Jahe%20S?009AC270" TargetMode="External"/><Relationship Id="rId1" Type="http://schemas.openxmlformats.org/officeDocument/2006/relationships/externalLinkPath" Target="file:///\\009AC270\RAB%20Jahe%20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I:\MY%20dokoment\STEF\Copy%20of%20daftar%20kuantitas%20harga1.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k5\DATA%20(G)\2.%20Penawaran\Penawaran%202010\Tender\P033-3%20Surade%20Tegalbuleud.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A:\My%20Documents\PROYEK%20BINA%20MARGA\PROYEK%20WONOKROMO\MLIRIP-LEGUNDI.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C:\Documents%20and%20Settings\user\My%20Documents\KIMPRASWIL\KALIMANTAN\DC-EIP-42B.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k5\DATA%20(G)\DATA%20PENTING\Penawaran%202006\PAKET%20B'%20FAUZI\1-BOQ1.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G:\FD-I.ONES\BEPE%20FILE'S\MASTER%20ANALISA-IONES\ANALISA%202005%20ASLI\6-AGGR.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Kbc\Data%20(D)\Data\DATA\FERA's%20WORKS\DINKES%20A.%20BESAR\RAB%20DINKES.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Bita_nt1\bq\BQ\99-952\SEKONGKANG\E20-02Guest%20House.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K:\DATA\Dayan\Dayan_1\BUNGKAL\ANALIS~2.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H:\s40\uj.%20tanoh\drup\ANALISA\ANL.%20BOW.xls" TargetMode="External"/></Relationships>
</file>

<file path=xl/externalLinks/_rels/externalLink109.xml.rels><?xml version="1.0" encoding="UTF-8" standalone="yes"?>
<Relationships xmlns="http://schemas.openxmlformats.org/package/2006/relationships"><Relationship Id="rId1" Type="http://schemas.microsoft.com/office/2006/relationships/xlExternalLinkPath/xlPathMissing" Target="Seneca-Ckp-Pamanukan--rev5.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H:\s40\SATKER%20REHAB%20REKON\PROYEK\PIJAY%20-%2008\Oe-Rehap%20Apbn\Oe%20HAR%20VIII-2\3-DIV10.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JOB/k.bupati/REVISI/INTERIOR%20RUANG%20STAFF%20KANTOR%20SETDAKAB.xlsx"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H:\s40\PU%20NAGAYA\Master%20OE%202004\OE%20&amp;%20EE\3-DIV10.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A:\cv\My%20Documents\PROYEK%20PDAM\PROYEK%20PROBOLINGGO\PDAM%20GUNA%20KARYA.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C:\Proyek%202008\Tenderer\Dinas%20Peternakan%20Prov.%20NAD\Pasar%20Hewan%20Jeunieb.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Wgk8\D\HONEY\LIPI%202005\BIOMATERIAL\BIO%202005.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E:\RAB%20FATMAWATI%202\My%20Documents\RSPI\PELNI\RS\DOC-RAB\B.Q\BQ_ME-DOC.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F:\Tanoh%20Dirui%20Raya\MC-%20100%20KUALA%20KIRAN\BEUKEN%20UTAMA\tender-dec\Documents%20and%20Settings\Ir.%20T.%20Faisal%20Lizam\My%20Documents\DATA\R%20A%20B\RAB%20BINA%20MARGA%202004\Penawaran%2007-a%20Prin.xls" TargetMode="External"/></Relationships>
</file>

<file path=xl/externalLinks/_rels/externalLink118.xml.rels><?xml version="1.0" encoding="UTF-8" standalone="yes"?>
<Relationships xmlns="http://schemas.openxmlformats.org/package/2006/relationships"><Relationship Id="rId1" Type="http://schemas.microsoft.com/office/2006/relationships/xlExternalLinkPath/xlPathMissing" Target="Tuban-Bulu.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C:\YEYED%20DATA\D.I.%20JAMUAN%202012\GAMBAR%205%20(%20final%20)\JAMUAN%20AKHIR\JAMUAN%20FINAL%20(%202%20)\Project%20Aceh%202009\RAB%20MESJID%20ALMUSTAFA%20DESA%20PULO%202%20IE%20EDIT.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H:\SCHEDULEFIX.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H:\s40\2011%20deal\CV.%20JASA%20TRIPA\BQ%20PENINGKATAN%20JALAN%20LINGKUNGAN%20COT%20DARAT"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k5\DATA%20(G)\2.%20Penawaran\Penawaran%202010\PENAWARAN\CAMPURAN\PQ%20&amp;%20BQ\CAMP.%20RAB\FB"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C:\My%20Documents\SATKER%20REHAB%20REKON\PROYEK\drainase%20kota%20singkil%20ajay\1-BOQ.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E:\UMUM\Campuran\Harga%20Satuan%20Depok\HARGA%20JADI%20JANUARI%202004.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E:\Dokumen%20KUA\Poelkerja\RAB%20Coll\RAB%20GOR.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H:\Documents%20and%20Settings\Acer\My%20Documents\PT.%20BUMOE%20ACEH%20RAYA_ok\ACEH%20JAYA\BoQ_A.Jaya_SMAN1_Krg.Sabee.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C:\PENAWARAN\SMP%2017%20B.%20ACEH\Lanjt.%20Pemb.%20LAB%20SMP%2017%20Banda%20Aceh\RAB%20Lanjt.%20Pemb.%20LAB%20SMP%2017%20Banda%20Aceh.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H:\s40\SATKER%20REHAB%20REKON\PROYEK\PIJAY%20-%2008\M.%20Yusuf%20(Tender%20Jalan%202005)\PT.MAL%20(Jalan%20Bireuen%20Bts%20-%20Aceh%20Tengah).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Mesrv\me%20database\My%20Documents\ohji%20backup\illumination-MAUK.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C:\PERENCANAAN%20PENGAIRAN%202015\MARZUKI\PENAWARAN%20PROYEK\Penawaran%202007\Paket%20Aceh%20Utara\Irigasi%20Kr.Pase%20Kn\Penwr.D.I.%20Pase%20Kn.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A:\cv\My%20Documents\PROYEK%20PENGAIRAN\PENGAIRAN\P3KT%20PENGAIRAN.xls"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file:///I:\Boim\File2%20SMA%20Lamno\RAB%20SD%20Lheut130706.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k5\DATA%20(G)\2.%20Penawaran\Penawaran%202010\PENAWARAN\CAMPURAN\Documents%20and%20Settings\Administrator\My%20Documents\DIAR\Documents%20and%20Settings\Silviani\My%20Documents\Data%20Penawaran%20copy.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H:\s40\Doc\RAB%20PRO\OE%20Ni\OE%20SK'%2004\Rab%20Syiah%20Kuala%202004.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C:\ABAH%20IDO%202006\DATA%20HENDRI\BQ%20BBI%20KLANSIN%202004\Aneka%20Bangunan\ANEKA%20TEAM%20JOB\KAB.%20LANDAK\DOKUMEN%20EE\RAB%20DPRD%20KAB.%20LANDAK.xls"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file:///C:\DATA%20KERJA\DATA%20PROJECT%20ACEH\OTSUS%202015\15%20Pembangunan%20Pagar%20SMP%202%20Kuala\Anak-Pemb%20Pagar%20SMPN%202%20Kuala.xlsm"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PEKERJAAN/2023/DINAS%20PUPR%20ACEH%20BARAT/REFERENSI/Analisa%20Harga%20Satuan%20Pekerjaan%20(AHSP)%20Permen%20Pu%20No%201%20Tahun%202022.xlsx"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H:\s40\SATKER%20REHAB%20REKON\PROYEK\PIJAY%20-%2008\Dokumen%20Tender%20&amp;%20Prakwalifikasi%202004\Proyek%20Pembangunan%20Jalan%20Batei%20Iliek-Lhokseumawe-Simpang%20(Bang-14%20A)%20(AJ)\Analisa%20Harga%20Satuan%20(Bang%20-%2014%20A).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C:\PERENCANAAN%20PENGAIRAN%202015\Data%20September\DAS%20AKHIR\New%20Folder\Krueng%20Keureto%20(Printed).xls"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file:///C:\PERENCANAAN%20PENGAIRAN%202015\Pak%20Muhammad\MHD%20(Rab%20Kon%20Penawaran)\Pak%20Muhammad\RAB%20EE%201%20%20IGD%20RSU%20Sigli.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I:\2006\Contoh%20RAB%231.xls"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ile:///\\k5\DATA%20(G)\2.%20Penawaran\Penawaran%202010\Data\PQ%20&amp;%20Tawar%202007\Darmi\PPI\Peulimbang\CV.%20Dimas%20Putra%20Utama%20(peulimbang).xls"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file:///\\k5\DATA%20(G)\2.%20Penawaran\Penawaran%202010\OE\OE%20PUTARAN%20PERTAMA\Aceh%20Barat\MY%20FILES\Wilayah%20IV\Boss\HPS%20LABUHAN%20HAJI.XLS"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file:///E:\Data%204\TENDER%20IRIGASI\DIKUMPULKAN%20SEMUA%20FILE\HARDISK%20BUDI\Tender\BANDA%20ACEH%202005\DI%20PANTEE%20LHONG.xls"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file:///H:\DOKUMEN%20R.A.B\lAPORAN%20kEMAJUAN\windows\TEMP\Penawaran\Tol%20Lingkar%20Luar%20Jakarta.xls"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file:///F:\P-L\oke\REvisi%201707-OKE\ADM\DATA%20-2%20PENGAIRAN\PROYEK%20T.A%202003\ABT%202003\Usulan%20Bronjong.xls"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file:///\\k5\DATA%20(G)\2.%20Penawaran\Penawaran%202010\Argyre\RSJ%20Rab%20Revisi%20Mur\Perhit%20Besi.xls"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file:///\\k5\DATA%20(G)\2.%20Penawaran\Penawaran%202010\Argyre\RSJ%20Rab%20Revisi%20Mur\drive%20D%20Ganessa\GANESSA\DATA%20MASING-MASING\MURSALIN\Perhitungan%20Volume\RAB_Kimpraswil.xls"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file:///A:\cv\My%20Documents\PROYEK%20P3KT\PROYEK%20TUBAN\JALAN\PROYEK%20NGAJUK\NGANJUK.xls"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file:///\\Station45\estimating\Sipil\Irigasi\Sumbawa\Batu%20Bulan%20kiri%20(CP-4)\Direct%20Cost\DCost-4.xls"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file:///H:\s40\SATKER%20REHAB%20REKON\PROYEK\PIJAY%20-%2008\M.%20Ali,%20A.Md\Penawaran\Batee%20Iliek%20-%20Lsm%20-%20Simpang.xls" TargetMode="External"/></Relationships>
</file>

<file path=xl/externalLinks/_rels/externalLink152.xml.rels><?xml version="1.0" encoding="UTF-8" standalone="yes"?>
<Relationships xmlns="http://schemas.openxmlformats.org/package/2006/relationships"><Relationship Id="rId1" Type="http://schemas.openxmlformats.org/officeDocument/2006/relationships/externalLinkPath" Target="file:///H:\s40\SATKER%20REHAB%20REKON\PROYEK\PIJAY%20-%2008\My%20Documents\Data%20Kantor\data\BENCANA%20ALAM\PENAWARAN\MASTER%20.xls" TargetMode="External"/></Relationships>
</file>

<file path=xl/externalLinks/_rels/externalLink153.xml.rels><?xml version="1.0" encoding="UTF-8" standalone="yes"?>
<Relationships xmlns="http://schemas.openxmlformats.org/package/2006/relationships"><Relationship Id="rId1" Type="http://schemas.microsoft.com/office/2006/relationships/xlExternalLinkPath/xlPathMissing" Target="Surakarta.xls" TargetMode="External"/></Relationships>
</file>

<file path=xl/externalLinks/_rels/externalLink154.xml.rels><?xml version="1.0" encoding="UTF-8" standalone="yes"?>
<Relationships xmlns="http://schemas.openxmlformats.org/package/2006/relationships"><Relationship Id="rId1" Type="http://schemas.openxmlformats.org/officeDocument/2006/relationships/externalLinkPath" Target="file:///\\Endang\D\RSU%20PTNK\Suro-PNK%20030905\RSPI\EE%20RSPI%20040805.xls" TargetMode="External"/></Relationships>
</file>

<file path=xl/externalLinks/_rels/externalLink155.xml.rels><?xml version="1.0" encoding="UTF-8" standalone="yes"?>
<Relationships xmlns="http://schemas.openxmlformats.org/package/2006/relationships"><Relationship Id="rId2" Type="http://schemas.microsoft.com/office/2019/04/relationships/externalLinkLongPath" Target="file:///C:\DATA%20E\balai%202012\monitoring%20mc.%202012\8.%20Rehab.%20Jambo%20Aye%20Paket%20-%20I\data%20tanah%20jambo%20aye.1%20buyong\D.I.JAMBO%20AYE.1%202012\DATA%20UKUR%20BLS.1%20BOX\Documents%20and%20Settings\user\My%20Documents\IRFAN%20CASANOVA%20AG\Rab%20TENDER%20PU%202005\JBT%20Laga%20Batang%20Kus.xls?94C3664F" TargetMode="External"/><Relationship Id="rId1" Type="http://schemas.openxmlformats.org/officeDocument/2006/relationships/externalLinkPath" Target="file:///\\94C3664F\JBT%20Laga%20Batang%20Kus.xls" TargetMode="External"/></Relationships>
</file>

<file path=xl/externalLinks/_rels/externalLink156.xml.rels><?xml version="1.0" encoding="UTF-8" standalone="yes"?>
<Relationships xmlns="http://schemas.openxmlformats.org/package/2006/relationships"><Relationship Id="rId1" Type="http://schemas.openxmlformats.org/officeDocument/2006/relationships/externalLinkPath" Target="file:///\\Server00\MarkKont\Marketing%202005\Kantor%20Pallazo%20Apartement%20Kemayoran\WINDOWS\TEMP\Copy%20of%20BQ-List.Elek.HYD.AC.xls" TargetMode="External"/></Relationships>
</file>

<file path=xl/externalLinks/_rels/externalLink157.xml.rels><?xml version="1.0" encoding="UTF-8" standalone="yes"?>
<Relationships xmlns="http://schemas.openxmlformats.org/package/2006/relationships"><Relationship Id="rId1" Type="http://schemas.openxmlformats.org/officeDocument/2006/relationships/externalLinkPath" Target="file:///I:\2006\RAB%2306\KAMPUNG%20RAKYAT\112237.xls" TargetMode="External"/></Relationships>
</file>

<file path=xl/externalLinks/_rels/externalLink158.xml.rels><?xml version="1.0" encoding="UTF-8" standalone="yes"?>
<Relationships xmlns="http://schemas.openxmlformats.org/package/2006/relationships"><Relationship Id="rId2" Type="http://schemas.microsoft.com/office/2019/04/relationships/externalLinkLongPath" Target="file:///K:\41%20PT.%20Puri%20Kencana%20Indah\Dokumen%20RSU%20Lhoksukon%202010%20(ktr.......)\Documents%20and%20Settings\User\Local%20Settings\Temporary%20Internet%20Files\Content.IE5\8LIZCPAN\Brow\My%20File\Proyek\umum\Scary\Est\Personal\GunD\CGS_SP\Cgs_sp.xls?F5DDE6A7" TargetMode="External"/><Relationship Id="rId1" Type="http://schemas.openxmlformats.org/officeDocument/2006/relationships/externalLinkPath" Target="file:///\\F5DDE6A7\Cgs_sp.xls" TargetMode="External"/></Relationships>
</file>

<file path=xl/externalLinks/_rels/externalLink159.xml.rels><?xml version="1.0" encoding="UTF-8" standalone="yes"?>
<Relationships xmlns="http://schemas.openxmlformats.org/package/2006/relationships"><Relationship Id="rId1" Type="http://schemas.openxmlformats.org/officeDocument/2006/relationships/externalLinkPath" Target="file:///\\k5\DATA%20(G)\2.%20Penawaran\Penawaran%202010\Backup%20data%20des%2007\Backup%20Flash%20%2018%20Agustus%202007\Penawaran%202\Data%203\Backup%20Flash\Penawaran%20Irigasi%20DUTA%20ARUN\master%20ALAT%20BERAT.xls" TargetMode="External"/></Relationships>
</file>

<file path=xl/externalLinks/_rels/externalLink160.xml.rels><?xml version="1.0" encoding="UTF-8" standalone="yes"?>
<Relationships xmlns="http://schemas.openxmlformats.org/package/2006/relationships"><Relationship Id="rId1" Type="http://schemas.openxmlformats.org/officeDocument/2006/relationships/externalLinkPath" Target="file:///G:\old%20data\job\from%20flash\MC%200\3.2.1%20Timbunan%20Biasa\Back%20Up%20Data%20KLAS%20B.xls" TargetMode="External"/></Relationships>
</file>

<file path=xl/externalLinks/_rels/externalLink161.xml.rels><?xml version="1.0" encoding="UTF-8" standalone="yes"?>
<Relationships xmlns="http://schemas.openxmlformats.org/package/2006/relationships"><Relationship Id="rId1" Type="http://schemas.openxmlformats.org/officeDocument/2006/relationships/externalLinkPath" Target="file:///A:\BQ%20Pintu\proyek\9903\bq\bq-ars\BQ-PS&amp;A.xls" TargetMode="External"/></Relationships>
</file>

<file path=xl/externalLinks/_rels/externalLink162.xml.rels><?xml version="1.0" encoding="UTF-8" standalone="yes"?>
<Relationships xmlns="http://schemas.openxmlformats.org/package/2006/relationships"><Relationship Id="rId1" Type="http://schemas.openxmlformats.org/officeDocument/2006/relationships/externalLinkPath" Target="file:///C:\PERENCANAAN%20PENGAIRAN%202015\Data%20September\DAS%20AKHIR\New%20Folder\Krueng%20Alue%20kareng%20(Nisam).xls" TargetMode="External"/></Relationships>
</file>

<file path=xl/externalLinks/_rels/externalLink163.xml.rels><?xml version="1.0" encoding="UTF-8" standalone="yes"?>
<Relationships xmlns="http://schemas.openxmlformats.org/package/2006/relationships"><Relationship Id="rId1" Type="http://schemas.openxmlformats.org/officeDocument/2006/relationships/externalLinkPath" Target="file:///G:\old%20data\job\from%20flash\RAB%20JOE%20BARU\02.%20IKA.%20RAB.xls" TargetMode="External"/></Relationships>
</file>

<file path=xl/externalLinks/_rels/externalLink164.xml.rels><?xml version="1.0" encoding="UTF-8" standalone="yes"?>
<Relationships xmlns="http://schemas.openxmlformats.org/package/2006/relationships"><Relationship Id="rId1" Type="http://schemas.openxmlformats.org/officeDocument/2006/relationships/externalLinkPath" Target="file:///F:\P-L\oke\REvisi%201707-OKE\ADM\BRR%20M-1\TOGAR%20SIAHAAN\TANGGUL%20ASIN%20KR%20DOY\BEUKEN%20kr%20doy.xls" TargetMode="External"/></Relationships>
</file>

<file path=xl/externalLinks/_rels/externalLink165.xml.rels><?xml version="1.0" encoding="UTF-8" standalone="yes"?>
<Relationships xmlns="http://schemas.openxmlformats.org/package/2006/relationships"><Relationship Id="rId1" Type="http://schemas.openxmlformats.org/officeDocument/2006/relationships/externalLinkPath" Target="file:///\\Lu_thanh_binh\d\Luu_Tru\Ltb_ktkh\DZ220KV_Dau_Noi_sau_tram_500kV_Ha_Tinh\Gia_thau.xls" TargetMode="External"/></Relationships>
</file>

<file path=xl/externalLinks/_rels/externalLink166.xml.rels><?xml version="1.0" encoding="UTF-8" standalone="yes"?>
<Relationships xmlns="http://schemas.openxmlformats.org/package/2006/relationships"><Relationship Id="rId2" Type="http://schemas.microsoft.com/office/2019/04/relationships/externalLinkLongPath" Target="file:///L:\Documents%20and%20Settings\Win%20Xp\My%20Documents\My%20DATA-2008\PELAKSANAAN%202008\LAPORAN\LAP.%20BULANAN\LAP.%20BULANAN\Documents%20and%20Settings\M55\My%20Documents\2005\BRR%20P2JJ\FORMAT%20LAPORAN\Data\skedul%20add%20final%20anak%201%20dan%20anak%202%20JS.xls?D95207DF" TargetMode="External"/><Relationship Id="rId1" Type="http://schemas.openxmlformats.org/officeDocument/2006/relationships/externalLinkPath" Target="file:///\\D95207DF\skedul%20add%20final%20anak%201%20dan%20anak%202%20JS.xls" TargetMode="External"/></Relationships>
</file>

<file path=xl/externalLinks/_rels/externalLink167.xml.rels><?xml version="1.0" encoding="UTF-8" standalone="yes"?>
<Relationships xmlns="http://schemas.openxmlformats.org/package/2006/relationships"><Relationship Id="rId1" Type="http://schemas.openxmlformats.org/officeDocument/2006/relationships/externalLinkPath" Target="file:///H:\MISC\DO-HUONG\GT-BO\TKTC10-8\phong%20nen\DT-THL7.xls" TargetMode="External"/></Relationships>
</file>

<file path=xl/externalLinks/_rels/externalLink168.xml.rels><?xml version="1.0" encoding="UTF-8" standalone="yes"?>
<Relationships xmlns="http://schemas.openxmlformats.org/package/2006/relationships"><Relationship Id="rId1" Type="http://schemas.openxmlformats.org/officeDocument/2006/relationships/externalLinkPath" Target="file:///A:\Documents%20and%20Settings\DINAS\My%20Documents\BAIHAKI\BINA%20MARGA\DASK-DAK%202003.xls" TargetMode="External"/></Relationships>
</file>

<file path=xl/externalLinks/_rels/externalLink169.xml.rels><?xml version="1.0" encoding="UTF-8" standalone="yes"?>
<Relationships xmlns="http://schemas.openxmlformats.org/package/2006/relationships"><Relationship Id="rId1" Type="http://schemas.openxmlformats.org/officeDocument/2006/relationships/externalLinkPath" Target="file:///\\Japa\estimate\My%20Documents\Program%20Files\My%20Documents\RS.%20MMC%20Jakarta\Tender%20Paket%20Pekejaan\STP\BQ\2001\ITC_Bandung\ITC_BDG_Mechanical.xls" TargetMode="External"/></Relationships>
</file>

<file path=xl/externalLinks/_rels/externalLink170.xml.rels><?xml version="1.0" encoding="UTF-8" standalone="yes"?>
<Relationships xmlns="http://schemas.openxmlformats.org/package/2006/relationships"><Relationship Id="rId1" Type="http://schemas.openxmlformats.org/officeDocument/2006/relationships/externalLinkPath" Target="file:///H:\Documents%20and%20Settings\Acer\My%20Documents\RAB%20CAMPUR\BQ%20PASAR%20BUAH%20final2.xls" TargetMode="External"/></Relationships>
</file>

<file path=xl/externalLinks/_rels/externalLink171.xml.rels><?xml version="1.0" encoding="UTF-8" standalone="yes"?>
<Relationships xmlns="http://schemas.openxmlformats.org/package/2006/relationships"><Relationship Id="rId1" Type="http://schemas.openxmlformats.org/officeDocument/2006/relationships/externalLinkPath" Target="file:///\\k5\DATA%20(G)\DATA%20PENTING\PENAWARAN%202007\Dedi\Documents%20and%20Settings\Administrator\My%20Documents\DIAR\RAB%20Tebing%20Kr.%20Kluet%20II.xls" TargetMode="External"/></Relationships>
</file>

<file path=xl/externalLinks/_rels/externalLink172.xml.rels><?xml version="1.0" encoding="UTF-8" standalone="yes"?>
<Relationships xmlns="http://schemas.openxmlformats.org/package/2006/relationships"><Relationship Id="rId1" Type="http://schemas.openxmlformats.org/officeDocument/2006/relationships/externalLinkPath" Target="file:///C:\Sianjo-anjo%20Thp%20III\Teknik\OWIE\OE%20Anjo%20(2003).xls" TargetMode="External"/></Relationships>
</file>

<file path=xl/externalLinks/_rels/externalLink173.xml.rels><?xml version="1.0" encoding="UTF-8" standalone="yes"?>
<Relationships xmlns="http://schemas.openxmlformats.org/package/2006/relationships"><Relationship Id="rId1" Type="http://schemas.openxmlformats.org/officeDocument/2006/relationships/externalLinkPath" Target="file:///E:\Data%204\TENDER%20IRIGASI\Tender\LG%20-%2003B\JALAN-LG-03B-REVISI%202.xls" TargetMode="External"/></Relationships>
</file>

<file path=xl/externalLinks/_rels/externalLink174.xml.rels><?xml version="1.0" encoding="UTF-8" standalone="yes"?>
<Relationships xmlns="http://schemas.openxmlformats.org/package/2006/relationships"><Relationship Id="rId1" Type="http://schemas.openxmlformats.org/officeDocument/2006/relationships/externalLinkPath" Target="file:///C:\My%20Documents\CARDI-IRC\CARDI-IRC%20PROJECT\Personal%20Project\SKL%201.xls" TargetMode="External"/></Relationships>
</file>

<file path=xl/externalLinks/_rels/externalLink175.xml.rels><?xml version="1.0" encoding="UTF-8" standalone="yes"?>
<Relationships xmlns="http://schemas.openxmlformats.org/package/2006/relationships"><Relationship Id="rId1" Type="http://schemas.openxmlformats.org/officeDocument/2006/relationships/externalLinkPath" Target="file:///C:\A.BUDAYA\MC-A\My%20Documents\Buku%20Merah\NAD\1-BOQ.xls" TargetMode="External"/></Relationships>
</file>

<file path=xl/externalLinks/_rels/externalLink176.xml.rels><?xml version="1.0" encoding="UTF-8" standalone="yes"?>
<Relationships xmlns="http://schemas.openxmlformats.org/package/2006/relationships"><Relationship Id="rId1" Type="http://schemas.openxmlformats.org/officeDocument/2006/relationships/externalLinkPath" Target="file:///K:\41%20PT.%20Puri%20Kencana%20Indah\Dokumen%20RSU%20Lhoksukon%202010%20(ktr.......)\Documents%20and%20Settings\pelangi\My%20Documents\Project\Taiyo-Sinar\progress\My%20Documents\Masonry.xls" TargetMode="External"/></Relationships>
</file>

<file path=xl/externalLinks/_rels/externalLink177.xml.rels><?xml version="1.0" encoding="UTF-8" standalone="yes"?>
<Relationships xmlns="http://schemas.openxmlformats.org/package/2006/relationships"><Relationship Id="rId1" Type="http://schemas.openxmlformats.org/officeDocument/2006/relationships/externalLinkPath" Target="file:///F:\Tanoh%20Dirui%20Raya\MC-%20100%20KUALA%20KIRAN\BEUKEN%20UTAMA\tender-dec\My%20Documents\DATA\R%20A%20B\RAB%20BINA%20MARGA%202004\Penawaran%20VI.3%20Prin.xls" TargetMode="External"/></Relationships>
</file>

<file path=xl/externalLinks/_rels/externalLink178.xml.rels><?xml version="1.0" encoding="UTF-8" standalone="yes"?>
<Relationships xmlns="http://schemas.openxmlformats.org/package/2006/relationships"><Relationship Id="rId1" Type="http://schemas.openxmlformats.org/officeDocument/2006/relationships/externalLinkPath" Target="file:///L:\ALAT%20BERAT.xls" TargetMode="External"/></Relationships>
</file>

<file path=xl/externalLinks/_rels/externalLink179.xml.rels><?xml version="1.0" encoding="UTF-8" standalone="yes"?>
<Relationships xmlns="http://schemas.openxmlformats.org/package/2006/relationships"><Relationship Id="rId1" Type="http://schemas.openxmlformats.org/officeDocument/2006/relationships/externalLinkPath" Target="file:///J:\bid%20fisik\DRAF_RAPBD_2004\HASIL%20PEMBAHASAN%20DPRD1\DATA\DED%20T.A%202001\ANALISA%20DED%202001\ANALISA%20%202001.PEDOMAN%20RAB.xls" TargetMode="External"/></Relationships>
</file>

<file path=xl/externalLinks/_rels/externalLink180.xml.rels><?xml version="1.0" encoding="UTF-8" standalone="yes"?>
<Relationships xmlns="http://schemas.openxmlformats.org/package/2006/relationships"><Relationship Id="rId1" Type="http://schemas.openxmlformats.org/officeDocument/2006/relationships/externalLinkPath" Target="file:///C:\PERENCANAAN%20PENGAIRAN%202015\PAHS2006\Copy%20of%20PAHS2006%20R2%20draft(MIS)new.xls" TargetMode="External"/></Relationships>
</file>

<file path=xl/externalLinks/_rels/externalLink181.xml.rels><?xml version="1.0" encoding="UTF-8" standalone="yes"?>
<Relationships xmlns="http://schemas.openxmlformats.org/package/2006/relationships"><Relationship Id="rId1" Type="http://schemas.openxmlformats.org/officeDocument/2006/relationships/externalLinkPath" Target="file:///C:\H3ND214N5Y4H\Kabupaten%20Kapuas%20Hulu\BQ%20Jemb%20Gantung%20Tanjung%20Jati%20-%20Tahap%20III\DATA%20HENDRI\BQ%20BBI%20KLANSIN%202004\Aneka%20Bangunan\ANEKA%20TEAM%20JOB\KAB.%20LANDAK\DOKUMEN%20EE\RAB%20DPRD%20KAB.%20LANDAK.xls" TargetMode="External"/></Relationships>
</file>

<file path=xl/externalLinks/_rels/externalLink182.xml.rels><?xml version="1.0" encoding="UTF-8" standalone="yes"?>
<Relationships xmlns="http://schemas.openxmlformats.org/package/2006/relationships"><Relationship Id="rId1" Type="http://schemas.openxmlformats.org/officeDocument/2006/relationships/externalLinkPath" Target="file:///E:\Data%204\TENDER%20IRIGASI\16072005\EMA\Ema\TENDER\PENAWARAN-IRIGASI\D.I.%20MANGGENG\DI.%20Meuredu%20Paket%20I-1\DI.%20Meuredu%20Paket%20I-1%202okt03.xls" TargetMode="External"/></Relationships>
</file>

<file path=xl/externalLinks/_rels/externalLink183.xml.rels><?xml version="1.0" encoding="UTF-8" standalone="yes"?>
<Relationships xmlns="http://schemas.openxmlformats.org/package/2006/relationships"><Relationship Id="rId1" Type="http://schemas.openxmlformats.org/officeDocument/2006/relationships/externalLinkPath" Target="file:///C:\WADUK%20KEULILING\WADUK%2009%20(F)\WADUK%20RAJUI%202009\DATA%20PENTING\Penawaran%202006\Fauzan\JARING\ADi.xls" TargetMode="External"/></Relationships>
</file>

<file path=xl/externalLinks/_rels/externalLink184.xml.rels><?xml version="1.0" encoding="UTF-8" standalone="yes"?>
<Relationships xmlns="http://schemas.openxmlformats.org/package/2006/relationships"><Relationship Id="rId1" Type="http://schemas.openxmlformats.org/officeDocument/2006/relationships/externalLinkPath" Target="file:///\\Div2-angg-3\palangkaraya\My%20Documents\TEKNIK\TENDER2\DKI&amp;JABAR\Panci%202000\metoda-kontruksi.xls" TargetMode="External"/></Relationships>
</file>

<file path=xl/externalLinks/_rels/externalLink185.xml.rels><?xml version="1.0" encoding="UTF-8" standalone="yes"?>
<Relationships xmlns="http://schemas.openxmlformats.org/package/2006/relationships"><Relationship Id="rId1" Type="http://schemas.openxmlformats.org/officeDocument/2006/relationships/externalLinkPath" Target="file:///H:\s40\uj.%20tanoh\Abdee\LAPORAN\CERITA\PENAWARAN\pkkons2.xls" TargetMode="External"/></Relationships>
</file>

<file path=xl/externalLinks/_rels/externalLink186.xml.rels><?xml version="1.0" encoding="UTF-8" standalone="yes"?>
<Relationships xmlns="http://schemas.openxmlformats.org/package/2006/relationships"><Relationship Id="rId1" Type="http://schemas.openxmlformats.org/officeDocument/2006/relationships/externalLinkPath" Target="file:///A:\Documents%20and%20Settings\Dedek\Waduk%20Keuliling.XLS" TargetMode="External"/></Relationships>
</file>

<file path=xl/externalLinks/_rels/externalLink187.xml.rels><?xml version="1.0" encoding="UTF-8" standalone="yes"?>
<Relationships xmlns="http://schemas.openxmlformats.org/package/2006/relationships"><Relationship Id="rId1" Type="http://schemas.openxmlformats.org/officeDocument/2006/relationships/externalLinkPath" Target="file:///\\Station45\estimating\My%20Documents\Suryana\Format%20DC\Kr%20tengahDiva.xls" TargetMode="External"/></Relationships>
</file>

<file path=xl/externalLinks/_rels/externalLink188.xml.rels><?xml version="1.0" encoding="UTF-8" standalone="yes"?>
<Relationships xmlns="http://schemas.openxmlformats.org/package/2006/relationships"><Relationship Id="rId1" Type="http://schemas.openxmlformats.org/officeDocument/2006/relationships/externalLinkPath" Target="file:///I:\2006\KIMPRASDA%202006\RAB%2306\KUALUH%20SELATAN\SUMUR%23BOR.xls" TargetMode="External"/></Relationships>
</file>

<file path=xl/externalLinks/_rels/externalLink189.xml.rels><?xml version="1.0" encoding="UTF-8" standalone="yes"?>
<Relationships xmlns="http://schemas.openxmlformats.org/package/2006/relationships"><Relationship Id="rId1" Type="http://schemas.openxmlformats.org/officeDocument/2006/relationships/externalLinkPath" Target="file:///H:\s40\SATKER%20REHAB%20REKON\PROYEK\PIJAY%20-%2008\PENAWARANS\PENAWARAN%20POEL%202008\AZIZ\Rab%20Talud%20Reservoir%20Paya%20Ru%20Bireuen.xls" TargetMode="External"/></Relationships>
</file>

<file path=xl/externalLinks/_rels/externalLink190.xml.rels><?xml version="1.0" encoding="UTF-8" standalone="yes"?>
<Relationships xmlns="http://schemas.openxmlformats.org/package/2006/relationships"><Relationship Id="rId1" Type="http://schemas.openxmlformats.org/officeDocument/2006/relationships/externalLinkPath" Target="file:///E:\Users\aswizal\Desktop\SNI\JALAN%20WEULHOK\JALAN%20WEULHOK.xls" TargetMode="External"/></Relationships>
</file>

<file path=xl/externalLinks/_rels/externalLink191.xml.rels><?xml version="1.0" encoding="UTF-8" standalone="yes"?>
<Relationships xmlns="http://schemas.openxmlformats.org/package/2006/relationships"><Relationship Id="rId1" Type="http://schemas.openxmlformats.org/officeDocument/2006/relationships/externalLinkPath" Target="file:///H:\s40\SATKER%20REHAB%20REKON\PROYEK\PIJAY%20-%2008\Data%20Lama\ITA\PEMBANGUNAN%202002\PENAWARAN\MASTER%20PNKT.xls" TargetMode="External"/></Relationships>
</file>

<file path=xl/externalLinks/_rels/externalLink192.xml.rels><?xml version="1.0" encoding="UTF-8" standalone="yes"?>
<Relationships xmlns="http://schemas.openxmlformats.org/package/2006/relationships"><Relationship Id="rId1" Type="http://schemas.openxmlformats.org/officeDocument/2006/relationships/externalLinkPath" Target="file:///E:\Users\aswizal\Desktop\SNI\BLANGKO%20KUANTITAS%20DAN%20HARGA\PAKET%206%20-%20ULEE%20LHEUE%203750-8200\3-DIV7.xls" TargetMode="External"/></Relationships>
</file>

<file path=xl/externalLinks/_rels/externalLink193.xml.rels><?xml version="1.0" encoding="UTF-8" standalone="yes"?>
<Relationships xmlns="http://schemas.openxmlformats.org/package/2006/relationships"><Relationship Id="rId1" Type="http://schemas.openxmlformats.org/officeDocument/2006/relationships/externalLinkPath" Target="file:///E:\Users\aswizal\Desktop\SNI\BLANGKO%20KUANTITAS%20DAN%20HARGA\3-DIV77.xls" TargetMode="External"/></Relationships>
</file>

<file path=xl/externalLinks/_rels/externalLink194.xml.rels><?xml version="1.0" encoding="UTF-8" standalone="yes"?>
<Relationships xmlns="http://schemas.openxmlformats.org/package/2006/relationships"><Relationship Id="rId1" Type="http://schemas.openxmlformats.org/officeDocument/2006/relationships/externalLinkPath" Target="file:///\\Bob_ismed\d\DATA%202005\KONTRAK\mc-terbaru\LAPORAN%20KPE\KPE%20LINTIM%20III%20per%2015%20TGL%2015%20Juni%202005.xls" TargetMode="External"/></Relationships>
</file>

<file path=xl/externalLinks/_rels/externalLink195.xml.rels><?xml version="1.0" encoding="UTF-8" standalone="yes"?>
<Relationships xmlns="http://schemas.openxmlformats.org/package/2006/relationships"><Relationship Id="rId1" Type="http://schemas.openxmlformats.org/officeDocument/2006/relationships/externalLinkPath" Target="file:///H:\s40\SATKER%20REHAB%20REKON\PROYEK\PIJAY%20-%2008\Yusuf\Pemkot%20&amp;%20Pemkab%20Lhokseumawe\1.%20Plat%20Beton%20Talud%20Laga%20Batang\CV.%20Abdullah%20Jalil\RAB%20CV.%20Abdullah%20Jalil%20(Pemb.%20Jemb.%20Plat%20Beton).xls" TargetMode="External"/></Relationships>
</file>

<file path=xl/externalLinks/_rels/externalLink196.xml.rels><?xml version="1.0" encoding="UTF-8" standalone="yes"?>
<Relationships xmlns="http://schemas.openxmlformats.org/package/2006/relationships"><Relationship Id="rId1" Type="http://schemas.openxmlformats.org/officeDocument/2006/relationships/externalLinkPath" Target="file:///C:\Documents%20and%20Settings\Darlis%20ST\My%20Documents\My%20Documents\2000\DURP\Rambong.xls" TargetMode="External"/></Relationships>
</file>

<file path=xl/externalLinks/_rels/externalLink197.xml.rels><?xml version="1.0" encoding="UTF-8" standalone="yes"?>
<Relationships xmlns="http://schemas.openxmlformats.org/package/2006/relationships"><Relationship Id="rId1" Type="http://schemas.openxmlformats.org/officeDocument/2006/relationships/externalLinkPath" Target="file:///E:\Data%204\TENDER%20IRIGASI\Yoez\Aceh%202\BQ-LG%2001%20A%20PANITIA-PST.xls" TargetMode="External"/></Relationships>
</file>

<file path=xl/externalLinks/_rels/externalLink198.xml.rels><?xml version="1.0" encoding="UTF-8" standalone="yes"?>
<Relationships xmlns="http://schemas.openxmlformats.org/package/2006/relationships"><Relationship Id="rId1" Type="http://schemas.openxmlformats.org/officeDocument/2006/relationships/externalLinkPath" Target="file:///H:\s40\SATKER%20REHAB%20REKON\PROYEK\PIJAY%20-%2008\Yusuf\BRR-Jalan%20Pidie%202006\BRR-JK%20PD.1\PT.%20Bungo%20Pantai%20Bersaudara\RAB.%20PT.%20BPB.%20(BRR-JK%20PD.1)).xls" TargetMode="External"/></Relationships>
</file>

<file path=xl/externalLinks/_rels/externalLink199.xml.rels><?xml version="1.0" encoding="UTF-8" standalone="yes"?>
<Relationships xmlns="http://schemas.openxmlformats.org/package/2006/relationships"><Relationship Id="rId1" Type="http://schemas.openxmlformats.org/officeDocument/2006/relationships/externalLinkPath" Target="file:///C:\PERENCANAAN%20PENGAIRAN%202015\20072008\pen.umum\PENAWARAN%20sungai\RAB%20PILAR%20Kr.%20Manggeng.xls" TargetMode="External"/></Relationships>
</file>

<file path=xl/externalLinks/_rels/externalLink200.xml.rels><?xml version="1.0" encoding="UTF-8" standalone="yes"?>
<Relationships xmlns="http://schemas.openxmlformats.org/package/2006/relationships"><Relationship Id="rId1" Type="http://schemas.openxmlformats.org/officeDocument/2006/relationships/externalLinkPath" Target="file:///E:\Dokumen%20KUA\My%20Documents\YENNY\DAK%202004\JOB%202003\My%20Documents\terminal%20grong-grong\Porda%20Revisi\PORDA%20(Baro%20Raya)\Jalan%20masuk%20lap%20tenis%20baro%20raya.xls" TargetMode="External"/></Relationships>
</file>

<file path=xl/externalLinks/_rels/externalLink201.xml.rels><?xml version="1.0" encoding="UTF-8" standalone="yes"?>
<Relationships xmlns="http://schemas.openxmlformats.org/package/2006/relationships"><Relationship Id="rId1" Type="http://schemas.openxmlformats.org/officeDocument/2006/relationships/externalLinkPath" Target="file:///C:\D.A.TA%2011\gantt-chart-project-management-template.xls" TargetMode="External"/></Relationships>
</file>

<file path=xl/externalLinks/_rels/externalLink202.xml.rels><?xml version="1.0" encoding="UTF-8" standalone="yes"?>
<Relationships xmlns="http://schemas.openxmlformats.org/package/2006/relationships"><Relationship Id="rId1" Type="http://schemas.openxmlformats.org/officeDocument/2006/relationships/externalLinkPath" Target="file:///\\Station69\c\My%20Documents\Iwan\Akses%20bandara%20tgr\tangerang%20hatta\DC-akses%20bandara.xls" TargetMode="External"/></Relationships>
</file>

<file path=xl/externalLinks/_rels/externalLink203.xml.rels><?xml version="1.0" encoding="UTF-8" standalone="yes"?>
<Relationships xmlns="http://schemas.openxmlformats.org/package/2006/relationships"><Relationship Id="rId1" Type="http://schemas.openxmlformats.org/officeDocument/2006/relationships/externalLinkPath" Target="file:///\\Harkecil\D\tender\LA_PIAZZA_STR_ARS_FINAL\ANALISA-ARS.XLS" TargetMode="External"/></Relationships>
</file>

<file path=xl/externalLinks/_rels/externalLink204.xml.rels><?xml version="1.0" encoding="UTF-8" standalone="yes"?>
<Relationships xmlns="http://schemas.openxmlformats.org/package/2006/relationships"><Relationship Id="rId1" Type="http://schemas.openxmlformats.org/officeDocument/2006/relationships/externalLinkPath" Target="file:///\\Project-1\8200_Pip\Personal\GunD\CGS_SP\Cgs_sp.xls" TargetMode="External"/></Relationships>
</file>

<file path=xl/externalLinks/_rels/externalLink205.xml.rels><?xml version="1.0" encoding="UTF-8" standalone="yes"?>
<Relationships xmlns="http://schemas.openxmlformats.org/package/2006/relationships"><Relationship Id="rId1" Type="http://schemas.openxmlformats.org/officeDocument/2006/relationships/externalLinkPath" Target="file:///N:\Proj2002\CityPlaza.011\011Rabr0b.xls" TargetMode="External"/></Relationships>
</file>

<file path=xl/externalLinks/_rels/externalLink206.xml.rels><?xml version="1.0" encoding="UTF-8" standalone="yes"?>
<Relationships xmlns="http://schemas.openxmlformats.org/package/2006/relationships"><Relationship Id="rId1" Type="http://schemas.openxmlformats.org/officeDocument/2006/relationships/externalLinkPath" Target="file:///A:\03\02\BQ%20Price\NSC\ME&amp;P-R1\Daf-7%20Telepon.xls" TargetMode="External"/></Relationships>
</file>

<file path=xl/externalLinks/_rels/externalLink207.xml.rels><?xml version="1.0" encoding="UTF-8" standalone="yes"?>
<Relationships xmlns="http://schemas.openxmlformats.org/package/2006/relationships"><Relationship Id="rId1" Type="http://schemas.openxmlformats.org/officeDocument/2006/relationships/externalLinkPath" Target="file:///I:\SURVEY%20PERENCANAAN%202007\RAB%202007\Rab%20Kimprasda\Balai%20Pertemuan%20Kt.%20Pinang.xls" TargetMode="External"/></Relationships>
</file>

<file path=xl/externalLinks/_rels/externalLink208.xml.rels><?xml version="1.0" encoding="UTF-8" standalone="yes"?>
<Relationships xmlns="http://schemas.openxmlformats.org/package/2006/relationships"><Relationship Id="rId1" Type="http://schemas.openxmlformats.org/officeDocument/2006/relationships/externalLinkPath" Target="file:///\\Sd_sc_5\hdd-c\schedule-ugm\Schedule\Master%20Sch%201.0-sro2.Adari%20disket.xls" TargetMode="External"/></Relationships>
</file>

<file path=xl/externalLinks/_rels/externalLink209.xml.rels><?xml version="1.0" encoding="UTF-8" standalone="yes"?>
<Relationships xmlns="http://schemas.openxmlformats.org/package/2006/relationships"><Relationship Id="rId1" Type="http://schemas.openxmlformats.org/officeDocument/2006/relationships/externalLinkPath" Target="file:///A:\03\07\BQ\ME\Price\Daf%20No.6%20Tsuara.xls" TargetMode="External"/></Relationships>
</file>

<file path=xl/externalLinks/_rels/externalLink210.xml.rels><?xml version="1.0" encoding="UTF-8" standalone="yes"?>
<Relationships xmlns="http://schemas.openxmlformats.org/package/2006/relationships"><Relationship Id="rId1" Type="http://schemas.openxmlformats.org/officeDocument/2006/relationships/externalLinkPath" Target="file:///A:\CHIP.WAHYU.WS\MRT%20,03\analisa%20bekasi.xls" TargetMode="External"/></Relationships>
</file>

<file path=xl/externalLinks/_rels/externalLink211.xml.rels><?xml version="1.0" encoding="UTF-8" standalone="yes"?>
<Relationships xmlns="http://schemas.openxmlformats.org/package/2006/relationships"><Relationship Id="rId2" Type="http://schemas.microsoft.com/office/2019/04/relationships/externalLinkLongPath" Target="file:///K:\41%20PT.%20Puri%20Kencana%20Indah\Dokumen%20RSU%20Lhoksukon%202010%20(ktr.......)\Documents%20and%20Settings\User\Local%20Settings\Temporary%20Internet%20Files\Content.IE5\8LIZCPAN\Brow\My%20File\Proyek\umum\Scary\Est\TRH-document\CALC\Others\LASTMTO.XLS?A1C6B097" TargetMode="External"/><Relationship Id="rId1" Type="http://schemas.openxmlformats.org/officeDocument/2006/relationships/externalLinkPath" Target="file:///\\A1C6B097\LASTMTO.XLS" TargetMode="External"/></Relationships>
</file>

<file path=xl/externalLinks/_rels/externalLink212.xml.rels><?xml version="1.0" encoding="UTF-8" standalone="yes"?>
<Relationships xmlns="http://schemas.openxmlformats.org/package/2006/relationships"><Relationship Id="rId1" Type="http://schemas.openxmlformats.org/officeDocument/2006/relationships/externalLinkPath" Target="file:///K:\41%20PT.%20Puri%20Kencana%20Indah\Dokumen%20RSU%20Lhoksukon%202010%20(ktr.......)\An%20ME.xls" TargetMode="External"/></Relationships>
</file>

<file path=xl/externalLinks/_rels/externalLink213.xml.rels><?xml version="1.0" encoding="UTF-8" standalone="yes"?>
<Relationships xmlns="http://schemas.openxmlformats.org/package/2006/relationships"><Relationship Id="rId1" Type="http://schemas.openxmlformats.org/officeDocument/2006/relationships/externalLinkPath" Target="file:///H:\DOKUMEN%20R.A.B\lAPORAN%20kEMAJUAN\TENDER\2001\td-apbd-2001-Skm\Sagaranten-Demix.XLS" TargetMode="External"/></Relationships>
</file>

<file path=xl/externalLinks/_rels/externalLink214.xml.rels><?xml version="1.0" encoding="UTF-8" standalone="yes"?>
<Relationships xmlns="http://schemas.openxmlformats.org/package/2006/relationships"><Relationship Id="rId1" Type="http://schemas.openxmlformats.org/officeDocument/2006/relationships/externalLinkPath" Target="file:///E:\Proyek%20BAL\sedang%20tender\New%20PKPU\Bill%20Of%20Quantity%20PKPU.xls" TargetMode="External"/></Relationships>
</file>

<file path=xl/externalLinks/_rels/externalLink215.xml.rels><?xml version="1.0" encoding="UTF-8" standalone="yes"?>
<Relationships xmlns="http://schemas.openxmlformats.org/package/2006/relationships"><Relationship Id="rId1" Type="http://schemas.openxmlformats.org/officeDocument/2006/relationships/externalLinkPath" Target="file:///\\Ama-o2\f\PROYEK%20BAL\CRS_TK\BQ%20TK%20YKA_new.xls" TargetMode="External"/></Relationships>
</file>

<file path=xl/externalLinks/_rels/externalLink216.xml.rels><?xml version="1.0" encoding="UTF-8" standalone="yes"?>
<Relationships xmlns="http://schemas.openxmlformats.org/package/2006/relationships"><Relationship Id="rId1" Type="http://schemas.openxmlformats.org/officeDocument/2006/relationships/externalLinkPath" Target="file:///H:\SEDANG%20TENDER\MUSLIM%20AID\RAB%20RUMOH%20ACEH.xls" TargetMode="External"/></Relationships>
</file>

<file path=xl/externalLinks/_rels/externalLink217.xml.rels><?xml version="1.0" encoding="UTF-8" standalone="yes"?>
<Relationships xmlns="http://schemas.openxmlformats.org/package/2006/relationships"><Relationship Id="rId1" Type="http://schemas.openxmlformats.org/officeDocument/2006/relationships/externalLinkPath" Target="file:///C:\Data%20Tahun%202010\Tender\KONTRAKTOR\DINAS%20KESEHATAN%20HEWAN%20DAN%20PETERNAKAN%20ACEH\Pemb.%20Kandang%20Ayam%20Ras%20Petelur\RAB.xls" TargetMode="External"/></Relationships>
</file>

<file path=xl/externalLinks/_rels/externalLink218.xml.rels><?xml version="1.0" encoding="UTF-8" standalone="yes"?>
<Relationships xmlns="http://schemas.openxmlformats.org/package/2006/relationships"><Relationship Id="rId1" Type="http://schemas.openxmlformats.org/officeDocument/2006/relationships/externalLinkPath" Target="file:///C:\Proyek%20Tahun%202009\Tenderer\Kontraktor\Pemb.%20%20Kanwil%20DEPAG%20(BNA-13)\RAB\Rencana%20Anggaran%20Biaya.xls" TargetMode="External"/></Relationships>
</file>

<file path=xl/externalLinks/_rels/externalLink219.xml.rels><?xml version="1.0" encoding="UTF-8" standalone="yes"?>
<Relationships xmlns="http://schemas.openxmlformats.org/package/2006/relationships"><Relationship Id="rId1" Type="http://schemas.openxmlformats.org/officeDocument/2006/relationships/externalLinkPath" Target="file:///\\Hp\administrator\TA%202006\Penawaran\harga%20basic.xls" TargetMode="External"/></Relationships>
</file>

<file path=xl/externalLinks/_rels/externalLink220.xml.rels><?xml version="1.0" encoding="UTF-8" standalone="yes"?>
<Relationships xmlns="http://schemas.openxmlformats.org/package/2006/relationships"><Relationship Id="rId1" Type="http://schemas.openxmlformats.org/officeDocument/2006/relationships/externalLinkPath" Target="file:///\\Dell-server\Perencanaan\User\Dadi%20Fahrudin\Cmrm-cipatik-soreang%20APBD%202005.xls" TargetMode="External"/></Relationships>
</file>

<file path=xl/externalLinks/_rels/externalLink221.xml.rels><?xml version="1.0" encoding="UTF-8" standalone="yes"?>
<Relationships xmlns="http://schemas.openxmlformats.org/package/2006/relationships"><Relationship Id="rId1" Type="http://schemas.openxmlformats.org/officeDocument/2006/relationships/externalLinkPath" Target="file:///K:\ALFIZ\RAB%20&amp;%20GAMBAR\MACAM%20RAB\BRR%20YBU%20SURIEN.xls" TargetMode="External"/></Relationships>
</file>

<file path=xl/externalLinks/_rels/externalLink222.xml.rels><?xml version="1.0" encoding="UTF-8" standalone="yes"?>
<Relationships xmlns="http://schemas.openxmlformats.org/package/2006/relationships"><Relationship Id="rId1" Type="http://schemas.openxmlformats.org/officeDocument/2006/relationships/externalLinkPath" Target="file:///C:\PERENCANAAN%20PENGAIRAN%202015\Penawaran%20Irigasi%20DUTA%20ARUN\RAB%20IRIGASI%20PUUK%20AKHIR.xls" TargetMode="External"/></Relationships>
</file>

<file path=xl/externalLinks/_rels/externalLink223.xml.rels><?xml version="1.0" encoding="UTF-8" standalone="yes"?>
<Relationships xmlns="http://schemas.openxmlformats.org/package/2006/relationships"><Relationship Id="rId1" Type="http://schemas.openxmlformats.org/officeDocument/2006/relationships/externalLinkPath" Target="file:///\\Japa\estimate\My%20Documents\Program%20Files\My%20Documents\RS.%20MMC%20Jakarta\Tender%20Paket%20Pekejaan\STP\BQ\2001\ITC_Kuningan\BQ-ITC%20Kuningan.xls" TargetMode="External"/></Relationships>
</file>

<file path=xl/externalLinks/_rels/externalLink224.xml.rels><?xml version="1.0" encoding="UTF-8" standalone="yes"?>
<Relationships xmlns="http://schemas.openxmlformats.org/package/2006/relationships"><Relationship Id="rId1" Type="http://schemas.openxmlformats.org/officeDocument/2006/relationships/externalLinkPath" Target="file:///C:\Documents%20and%20Settings\user\My%20Documents\JASAMARGA\DC-Paket%2031_rev_ubid.xls" TargetMode="External"/></Relationships>
</file>

<file path=xl/externalLinks/_rels/externalLink225.xml.rels><?xml version="1.0" encoding="UTF-8" standalone="yes"?>
<Relationships xmlns="http://schemas.openxmlformats.org/package/2006/relationships"><Relationship Id="rId1" Type="http://schemas.openxmlformats.org/officeDocument/2006/relationships/externalLinkPath" Target="file:///\\Ppcpusat9\c\the%20La%20Home...(Rubby)\Project's%20Files\Dok.Penawaran%20Bayah-Cibareno%20(AK-06A)\TOL\Overlay%20TOL%20Jakarta-Cikampek-2005%20R01.xls" TargetMode="External"/></Relationships>
</file>

<file path=xl/externalLinks/_rels/externalLink226.xml.rels><?xml version="1.0" encoding="UTF-8" standalone="yes"?>
<Relationships xmlns="http://schemas.openxmlformats.org/package/2006/relationships"><Relationship Id="rId1" Type="http://schemas.openxmlformats.org/officeDocument/2006/relationships/externalLinkPath" Target="file:///H:\DOKUMEN%20R.A.B\lAPORAN%20kEMAJUAN\windows\TEMP\Penawaran\Padalarang%20bypass.xls" TargetMode="External"/></Relationships>
</file>

<file path=xl/externalLinks/_rels/externalLink227.xml.rels><?xml version="1.0" encoding="UTF-8" standalone="yes"?>
<Relationships xmlns="http://schemas.openxmlformats.org/package/2006/relationships"><Relationship Id="rId1" Type="http://schemas.openxmlformats.org/officeDocument/2006/relationships/externalLinkPath" Target="file:///H:\FAISAL\CALANG%202008\HPS%20THP%202%20FINAL.xls" TargetMode="External"/></Relationships>
</file>

<file path=xl/externalLinks/_rels/externalLink228.xml.rels><?xml version="1.0" encoding="UTF-8" standalone="yes"?>
<Relationships xmlns="http://schemas.openxmlformats.org/package/2006/relationships"><Relationship Id="rId1" Type="http://schemas.openxmlformats.org/officeDocument/2006/relationships/externalLinkPath" Target="file:///\\Urim\My%20Documents\PUSTRAL%20on%20notebook%20(Rifky)\DED%20Terminal%20ACEH\OE%20&amp;%20EE\PUSTRAL\Tipe%20C\Blangpidie\RAB%20TIPE%20C%20BLANG%20PIDIE_25.08.06.xls" TargetMode="External"/></Relationships>
</file>

<file path=xl/externalLinks/_rels/externalLink229.xml.rels><?xml version="1.0" encoding="UTF-8" standalone="yes"?>
<Relationships xmlns="http://schemas.openxmlformats.org/package/2006/relationships"><Relationship Id="rId1" Type="http://schemas.openxmlformats.org/officeDocument/2006/relationships/externalLinkPath" Target="file:///\\Dell-server\Perencanaan\User\Sonny%20Novianto\Master%20Penawaran\jalan\BM-Vr-03.xls" TargetMode="External"/></Relationships>
</file>

<file path=xl/externalLinks/_rels/externalLink230.xml.rels><?xml version="1.0" encoding="UTF-8" standalone="yes"?>
<Relationships xmlns="http://schemas.openxmlformats.org/package/2006/relationships"><Relationship Id="rId1" Type="http://schemas.microsoft.com/office/2006/relationships/xlExternalLinkPath/xlStartup" Target="BANDA%20ACEH%20JOB/RAB%20REVETMENT%20KUALA%20CANGKOI.xls" TargetMode="External"/></Relationships>
</file>

<file path=xl/externalLinks/_rels/externalLink231.xml.rels><?xml version="1.0" encoding="UTF-8" standalone="yes"?>
<Relationships xmlns="http://schemas.openxmlformats.org/package/2006/relationships"><Relationship Id="rId1" Type="http://schemas.openxmlformats.org/officeDocument/2006/relationships/externalLinkPath" Target="file:///C:\New%20Folder%20(4)\New%20Folder%20(3)\New%20Folder%20(3)\Data%20terbaru\PQ%20PPI%20Singkil.xls" TargetMode="External"/></Relationships>
</file>

<file path=xl/externalLinks/_rels/externalLink232.xml.rels><?xml version="1.0" encoding="UTF-8" standalone="yes"?>
<Relationships xmlns="http://schemas.openxmlformats.org/package/2006/relationships"><Relationship Id="rId1" Type="http://schemas.openxmlformats.org/officeDocument/2006/relationships/externalLinkPath" Target="file:///C:\Data%20Tahun%202008\Tenderer\Tenderer\Gedung%20Kantor%20Balai%20Wilayah%20Sungai\Gedung%20Kantor%20Balai%20Wilayah%20Sungai.xls" TargetMode="External"/></Relationships>
</file>

<file path=xl/externalLinks/_rels/externalLink233.xml.rels><?xml version="1.0" encoding="UTF-8" standalone="yes"?>
<Relationships xmlns="http://schemas.openxmlformats.org/package/2006/relationships"><Relationship Id="rId1" Type="http://schemas.openxmlformats.org/officeDocument/2006/relationships/externalLinkPath" Target="file:///G:\Pagar%20Jln.%20Utama\Kumpulan%20Pemenang%20Tender%202006\CV.%20PEUTARI\RAB\Rab%20Penawaran%20CV.%20SENTOSA.xls" TargetMode="External"/></Relationships>
</file>

<file path=xl/externalLinks/_rels/externalLink234.xml.rels><?xml version="1.0" encoding="UTF-8" standalone="yes"?>
<Relationships xmlns="http://schemas.openxmlformats.org/package/2006/relationships"><Relationship Id="rId1" Type="http://schemas.openxmlformats.org/officeDocument/2006/relationships/externalLinkPath" Target="file:///C:\PERENCANAAN%20PENGAIRAN%202015\Jalan%20Alue%20Liem.xls" TargetMode="External"/></Relationships>
</file>

<file path=xl/externalLinks/_rels/externalLink235.xml.rels><?xml version="1.0" encoding="UTF-8" standalone="yes"?>
<Relationships xmlns="http://schemas.openxmlformats.org/package/2006/relationships"><Relationship Id="rId1" Type="http://schemas.openxmlformats.org/officeDocument/2006/relationships/externalLinkPath" Target="file:///\\Komputer1\jorr\JORR%20-%20JAKON\SECTION%20E3\ELEVATED\ELEVATED%20SLAB.xls" TargetMode="External"/></Relationships>
</file>

<file path=xl/externalLinks/_rels/externalLink236.xml.rels><?xml version="1.0" encoding="UTF-8" standalone="yes"?>
<Relationships xmlns="http://schemas.openxmlformats.org/package/2006/relationships"><Relationship Id="rId1" Type="http://schemas.openxmlformats.org/officeDocument/2006/relationships/externalLinkPath" Target="file:///K:\41%20PT.%20Puri%20Kencana%20Indah\Dokumen%20RSU%20Lhoksukon%202010%20(ktr.......)\WINDOWS\TEMP\RS-AL\JKT-KEP.xls" TargetMode="External"/></Relationships>
</file>

<file path=xl/externalLinks/_rels/externalLink237.xml.rels><?xml version="1.0" encoding="UTF-8" standalone="yes"?>
<Relationships xmlns="http://schemas.openxmlformats.org/package/2006/relationships"><Relationship Id="rId1" Type="http://schemas.openxmlformats.org/officeDocument/2006/relationships/externalLinkPath" Target="file:///A:\cv\My%20Documents\PROYEK%20P3KT\PROYEK%20TUBAN\JALAN\TUBAN.xls" TargetMode="External"/></Relationships>
</file>

<file path=xl/externalLinks/_rels/externalLink238.xml.rels><?xml version="1.0" encoding="UTF-8" standalone="yes"?>
<Relationships xmlns="http://schemas.openxmlformats.org/package/2006/relationships"><Relationship Id="rId1" Type="http://schemas.openxmlformats.org/officeDocument/2006/relationships/externalLinkPath" Target="file:///A:\BPJ%20JEMBER.xls" TargetMode="External"/></Relationships>
</file>

<file path=xl/externalLinks/_rels/externalLink239.xml.rels><?xml version="1.0" encoding="UTF-8" standalone="yes"?>
<Relationships xmlns="http://schemas.openxmlformats.org/package/2006/relationships"><Relationship Id="rId1" Type="http://schemas.openxmlformats.org/officeDocument/2006/relationships/externalLinkPath" Target="file:///I:\2006%2306\RAB%2306\RANTAU%20SELATAN\ASRAMA%23HAJI.xls" TargetMode="External"/></Relationships>
</file>

<file path=xl/externalLinks/_rels/externalLink240.xml.rels><?xml version="1.0" encoding="UTF-8" standalone="yes"?>
<Relationships xmlns="http://schemas.openxmlformats.org/package/2006/relationships"><Relationship Id="rId1" Type="http://schemas.openxmlformats.org/officeDocument/2006/relationships/externalLinkPath" Target="file:///I:\2006\RAB%2306\KUALUH%20LEIDONG\RUANG%20KERJA%20PLUS%20CAMAT%20LEIDONG.xls" TargetMode="External"/></Relationships>
</file>

<file path=xl/externalLinks/_rels/externalLink241.xml.rels><?xml version="1.0" encoding="UTF-8" standalone="yes"?>
<Relationships xmlns="http://schemas.openxmlformats.org/package/2006/relationships"><Relationship Id="rId1" Type="http://schemas.openxmlformats.org/officeDocument/2006/relationships/externalLinkPath" Target="file:///E:\Data%204\TENDER%20IRIGASI\DIKUMPULKAN%20SEMUA%20FILE\HARDISK%20BUDI\Tender\D.I%20%20JEURAM\DI.%20jeuram-2(KG)Revisi.xls" TargetMode="External"/></Relationships>
</file>

<file path=xl/externalLinks/_rels/externalLink242.xml.rels><?xml version="1.0" encoding="UTF-8" standalone="yes"?>
<Relationships xmlns="http://schemas.openxmlformats.org/package/2006/relationships"><Relationship Id="rId1" Type="http://schemas.openxmlformats.org/officeDocument/2006/relationships/externalLinkPath" Target="file:///C:\WADUK%20KEULILING\WADUK%2009%20(F)\WADUK%20RAJUI%202009\Tender%20&amp;%20PQ\Tender%20&amp;%20PQ%20NAD\BRR-NAD\Pengamanan%20Pantai%20Ulhe%20Lheue\RAB%20Pengamanan%20Pantai%20Ulhe%20Lheue.xls" TargetMode="External"/></Relationships>
</file>

<file path=xl/externalLinks/_rels/externalLink243.xml.rels><?xml version="1.0" encoding="UTF-8" standalone="yes"?>
<Relationships xmlns="http://schemas.openxmlformats.org/package/2006/relationships"><Relationship Id="rId1" Type="http://schemas.openxmlformats.org/officeDocument/2006/relationships/externalLinkPath" Target="file:///K:\Documents%20and%20Settings\MyCom\My%20Documents\OE%20Proyek%20Peningk.%202004\My%20Documents\Usa\KMS03\Analisa-KMS%20-Kembangjepun.xls" TargetMode="External"/></Relationships>
</file>

<file path=xl/externalLinks/_rels/externalLink244.xml.rels><?xml version="1.0" encoding="UTF-8" standalone="yes"?>
<Relationships xmlns="http://schemas.openxmlformats.org/package/2006/relationships"><Relationship Id="rId1" Type="http://schemas.openxmlformats.org/officeDocument/2006/relationships/externalLinkPath" Target="file:///\\k5\DATA%20(G)\2.%20Penawaran\Penawaran%202010\WINDOWS\Temporary%20Internet%20Files\Content.IE5\MFA1MDAB\EE-LPA-Benowo-IV-10-5.xls" TargetMode="External"/></Relationships>
</file>

<file path=xl/externalLinks/_rels/externalLink245.xml.rels><?xml version="1.0" encoding="UTF-8" standalone="yes"?>
<Relationships xmlns="http://schemas.openxmlformats.org/package/2006/relationships"><Relationship Id="rId1" Type="http://schemas.openxmlformats.org/officeDocument/2006/relationships/externalLinkPath" Target="file:///E:\Dokumen%20KUA\Poelkerja\RAB%20Coll\Rab%20UGD.xls" TargetMode="External"/></Relationships>
</file>

<file path=xl/externalLinks/_rels/externalLink246.xml.rels><?xml version="1.0" encoding="UTF-8" standalone="yes"?>
<Relationships xmlns="http://schemas.openxmlformats.org/package/2006/relationships"><Relationship Id="rId1" Type="http://schemas.openxmlformats.org/officeDocument/2006/relationships/externalLinkPath" Target="file:///I:\2006\RAB%2306\RANTAU%20SELATAN\DIAGNOSTIK%20RSUD%20RAPAT.xls" TargetMode="External"/></Relationships>
</file>

<file path=xl/externalLinks/_rels/externalLink247.xml.rels><?xml version="1.0" encoding="UTF-8" standalone="yes"?>
<Relationships xmlns="http://schemas.openxmlformats.org/package/2006/relationships"><Relationship Id="rId1" Type="http://schemas.microsoft.com/office/2006/relationships/xlExternalLinkPath/xlPathMissing" Target="Metode-02.XLS" TargetMode="External"/></Relationships>
</file>

<file path=xl/externalLinks/_rels/externalLink248.xml.rels><?xml version="1.0" encoding="UTF-8" standalone="yes"?>
<Relationships xmlns="http://schemas.openxmlformats.org/package/2006/relationships"><Relationship Id="rId1" Type="http://schemas.openxmlformats.org/officeDocument/2006/relationships/externalLinkPath" Target="file:///\\k5\DATA%20(G)\2.%20Penawaran\Penawaran%202010\PENAWARAN\CAMPURAN\DEVAN\RAB%20RAMAI%2007.xls" TargetMode="External"/></Relationships>
</file>

<file path=xl/externalLinks/_rels/externalLink249.xml.rels><?xml version="1.0" encoding="UTF-8" standalone="yes"?>
<Relationships xmlns="http://schemas.openxmlformats.org/package/2006/relationships"><Relationship Id="rId1" Type="http://schemas.openxmlformats.org/officeDocument/2006/relationships/externalLinkPath" Target="file:///F:\Tanoh%20Dirui%20Raya\MC-%20100%20KUALA%20KIRAN\BEUKEN%20UTAMA\tender-dec\medan\NATAL%202005%20FINAL.xls" TargetMode="External"/></Relationships>
</file>

<file path=xl/externalLinks/_rels/externalLink250.xml.rels><?xml version="1.0" encoding="UTF-8" standalone="yes"?>
<Relationships xmlns="http://schemas.openxmlformats.org/package/2006/relationships"><Relationship Id="rId1" Type="http://schemas.openxmlformats.org/officeDocument/2006/relationships/externalLinkPath" Target="file:///H:\s40\Documents%20and%20Settings\Windows%20Xp\My%20Documents\ami\AMI\AMI\ANALISA%20SNI%202005.xls" TargetMode="External"/></Relationships>
</file>

<file path=xl/externalLinks/_rels/externalLink251.xml.rels><?xml version="1.0" encoding="UTF-8" standalone="yes"?>
<Relationships xmlns="http://schemas.openxmlformats.org/package/2006/relationships"><Relationship Id="rId1" Type="http://schemas.openxmlformats.org/officeDocument/2006/relationships/externalLinkPath" Target="file:///C:\H3ND214N5Y4H\Kabupaten%20Sanggau\BBI,%20TBI%20&amp;%20Pasar%20Ikan%20Sanggau\BQ%20Usulan%20PBI%20&amp;%20BBI%20Sanggau%20-%20Baru.xls" TargetMode="External"/></Relationships>
</file>

<file path=xl/externalLinks/_rels/externalLink252.xml.rels><?xml version="1.0" encoding="UTF-8" standalone="yes"?>
<Relationships xmlns="http://schemas.openxmlformats.org/package/2006/relationships"><Relationship Id="rId1" Type="http://schemas.openxmlformats.org/officeDocument/2006/relationships/externalLinkPath" Target="file:///H:\s40\uj.%20tanoh\Abdee\LAPORAN\CERITA\PENAWARAN\pkkons1.xls" TargetMode="External"/></Relationships>
</file>

<file path=xl/externalLinks/_rels/externalLink253.xml.rels><?xml version="1.0" encoding="UTF-8" standalone="yes"?>
<Relationships xmlns="http://schemas.openxmlformats.org/package/2006/relationships"><Relationship Id="rId1" Type="http://schemas.openxmlformats.org/officeDocument/2006/relationships/externalLinkPath" Target="file:///E:\P3DT\P3DT2000\Master%20OE.xls" TargetMode="External"/></Relationships>
</file>

<file path=xl/externalLinks/_rels/externalLink254.xml.rels><?xml version="1.0" encoding="UTF-8" standalone="yes"?>
<Relationships xmlns="http://schemas.openxmlformats.org/package/2006/relationships"><Relationship Id="rId1" Type="http://schemas.openxmlformats.org/officeDocument/2006/relationships/externalLinkPath" Target="file:///I:\my_project\diskes\DELI%20SERDANG%20MEMBANGUN\123R5W\WORK\P3DT\P3DT2000\Master%20OE.xls" TargetMode="External"/></Relationships>
</file>

<file path=xl/externalLinks/_rels/externalLink255.xml.rels><?xml version="1.0" encoding="UTF-8" standalone="yes"?>
<Relationships xmlns="http://schemas.openxmlformats.org/package/2006/relationships"><Relationship Id="rId1" Type="http://schemas.openxmlformats.org/officeDocument/2006/relationships/externalLinkPath" Target="file:///E:\P3DT\Addendum\Bima.xls" TargetMode="External"/></Relationships>
</file>

<file path=xl/externalLinks/_rels/externalLink256.xml.rels><?xml version="1.0" encoding="UTF-8" standalone="yes"?>
<Relationships xmlns="http://schemas.openxmlformats.org/package/2006/relationships"><Relationship Id="rId1" Type="http://schemas.openxmlformats.org/officeDocument/2006/relationships/externalLinkPath" Target="file:///F:\1-BOQp..xls" TargetMode="External"/></Relationships>
</file>

<file path=xl/externalLinks/_rels/externalLink257.xml.rels><?xml version="1.0" encoding="UTF-8" standalone="yes"?>
<Relationships xmlns="http://schemas.openxmlformats.org/package/2006/relationships"><Relationship Id="rId1" Type="http://schemas.openxmlformats.org/officeDocument/2006/relationships/externalLinkPath" Target="file:///I:\PENAWARAN%20BRR-T.A.2008\PAKET%20JALAN\kec.%20samatiga\PENWR%20SAMATIGA\PSD-%20SAMATIGA%20(PNP).xls" TargetMode="External"/></Relationships>
</file>

<file path=xl/externalLinks/_rels/externalLink258.xml.rels><?xml version="1.0" encoding="UTF-8" standalone="yes"?>
<Relationships xmlns="http://schemas.openxmlformats.org/package/2006/relationships"><Relationship Id="rId1" Type="http://schemas.openxmlformats.org/officeDocument/2006/relationships/externalLinkPath" Target="file:///\\Didik\C\Master2\TENDER%20PENAWARAN\SARI%20NUGRAHA\ROAD\Sbw-Simpang%20negara6%20ok.xls" TargetMode="External"/></Relationships>
</file>

<file path=xl/externalLinks/_rels/externalLink259.xml.rels><?xml version="1.0" encoding="UTF-8" standalone="yes"?>
<Relationships xmlns="http://schemas.openxmlformats.org/package/2006/relationships"><Relationship Id="rId1" Type="http://schemas.openxmlformats.org/officeDocument/2006/relationships/externalLinkPath" Target="file:///F:\DEP_SYAH\BUKU%20BIRU\SCHEDULE\schedule_final.xls" TargetMode="External"/></Relationships>
</file>

<file path=xl/externalLinks/_rels/externalLink260.xml.rels><?xml version="1.0" encoding="UTF-8" standalone="yes"?>
<Relationships xmlns="http://schemas.openxmlformats.org/package/2006/relationships"><Relationship Id="rId1" Type="http://schemas.openxmlformats.org/officeDocument/2006/relationships/externalLinkPath" Target="file:///A:\cv\My%20Documents\PROYEK%20P3KT\PROYEK%20JEMBER\JALAN\PROYEK%20MALANG\PROYEK%20BONDOWOSO\BONDOWOSO.xls" TargetMode="External"/></Relationships>
</file>

<file path=xl/externalLinks/_rels/externalLink261.xml.rels><?xml version="1.0" encoding="UTF-8" standalone="yes"?>
<Relationships xmlns="http://schemas.openxmlformats.org/package/2006/relationships"><Relationship Id="rId1" Type="http://schemas.openxmlformats.org/officeDocument/2006/relationships/externalLinkPath" Target="file:///C:\Documents%20and%20Settings\TOSHIBA\My%20Documents\CCO%20BAGAN%20ASAHAN\Documents%20and%20Settings\TOSHIBA\My%20Documents\Kontrak\BoQ\RAB1.WK-%20SR-NP-N5-45%25NK.xls" TargetMode="External"/></Relationships>
</file>

<file path=xl/externalLinks/_rels/externalLink262.xml.rels><?xml version="1.0" encoding="UTF-8" standalone="yes"?>
<Relationships xmlns="http://schemas.openxmlformats.org/package/2006/relationships"><Relationship Id="rId1" Type="http://schemas.openxmlformats.org/officeDocument/2006/relationships/externalLinkPath" Target="file:///C:\Documents%20and%20Settings\user\My%20Documents\KIMPRASWIL\JABAR\DC-BP05-ADDENDA.xls" TargetMode="External"/></Relationships>
</file>

<file path=xl/externalLinks/_rels/externalLink263.xml.rels><?xml version="1.0" encoding="UTF-8" standalone="yes"?>
<Relationships xmlns="http://schemas.openxmlformats.org/package/2006/relationships"><Relationship Id="rId1" Type="http://schemas.openxmlformats.org/officeDocument/2006/relationships/externalLinkPath" Target="file:///\\Dell-server\perencanaan\Tender\Wilayah%201\Tender%20TH%202005\L.Jasin%20Bandung\SENECA\Subang%20Pamanukan%20%20APBD%202005%20SI.xls" TargetMode="External"/></Relationships>
</file>

<file path=xl/externalLinks/_rels/externalLink264.xml.rels><?xml version="1.0" encoding="UTF-8" standalone="yes"?>
<Relationships xmlns="http://schemas.openxmlformats.org/package/2006/relationships"><Relationship Id="rId2" Type="http://schemas.microsoft.com/office/2019/04/relationships/externalLinkLongPath" Target="file:///H:\KONSULTAN\PENGAWASAN\Pengawasan%20BPKS%20PPI%20Lamgugop\3.%20CV.%20DIMENSI%20CONSULTANT\DATA2-KU\PENGAWASAN%202009\BANGUNAN%20ATAP\Pengawasan%20Jl.%20balohan-aneuk%20laot%20(IDELTA)\dATA%20PNGWASAN%20MNRT%20PENAWARAN%20JLN.BLHN-ANEUK%20LAOT\Time%20Schedule%20penawaran.xls?C8256333" TargetMode="External"/><Relationship Id="rId1" Type="http://schemas.openxmlformats.org/officeDocument/2006/relationships/externalLinkPath" Target="file:///\\C8256333\Time%20Schedule%20penawaran.xls" TargetMode="External"/></Relationships>
</file>

<file path=xl/externalLinks/_rels/externalLink265.xml.rels><?xml version="1.0" encoding="UTF-8" standalone="yes"?>
<Relationships xmlns="http://schemas.openxmlformats.org/package/2006/relationships"><Relationship Id="rId1" Type="http://schemas.openxmlformats.org/officeDocument/2006/relationships/externalLinkPath" Target="file:///F:\Tanoh%20Dirui%20Raya\MC-%20100%20KUALA%20KIRAN\BEUKEN%20UTAMA\Schedule%20BANG%20-%2002%20B.XLS" TargetMode="External"/></Relationships>
</file>

<file path=xl/externalLinks/_rels/externalLink266.xml.rels><?xml version="1.0" encoding="UTF-8" standalone="yes"?>
<Relationships xmlns="http://schemas.openxmlformats.org/package/2006/relationships"><Relationship Id="rId1" Type="http://schemas.openxmlformats.org/officeDocument/2006/relationships/externalLinkPath" Target="file:///H:\KANTOR%20PT.%20TIRTA%20SAB-SAA,%20tambah\BOQ%20Kantor%20PT%20Tirta%20SABSAS,%20MMMMMMMMMMMMM.xls" TargetMode="External"/></Relationships>
</file>

<file path=xl/externalLinks/_rels/externalLink267.xml.rels><?xml version="1.0" encoding="UTF-8" standalone="yes"?>
<Relationships xmlns="http://schemas.openxmlformats.org/package/2006/relationships"><Relationship Id="rId1" Type="http://schemas.openxmlformats.org/officeDocument/2006/relationships/externalLinkPath" Target="file:///\\Yahya\yahya_share\My%20Documents\Proyek\SP%20Pasar%20Baru-Bandung\Proyek\SP%20Sport%20Center%20Gading%20Serpong\120601Sport%20Center.xls" TargetMode="External"/></Relationships>
</file>

<file path=xl/externalLinks/_rels/externalLink268.xml.rels><?xml version="1.0" encoding="UTF-8" standalone="yes"?>
<Relationships xmlns="http://schemas.openxmlformats.org/package/2006/relationships"><Relationship Id="rId1" Type="http://schemas.microsoft.com/office/2006/relationships/xlExternalLinkPath/xlPathMissing" Target="JASAMARGA%20PDL-PWK%20THPII-PAKET%20IV-I.XLS" TargetMode="External"/></Relationships>
</file>

<file path=xl/externalLinks/_rels/externalLink269.xml.rels><?xml version="1.0" encoding="UTF-8" standalone="yes"?>
<Relationships xmlns="http://schemas.openxmlformats.org/package/2006/relationships"><Relationship Id="rId1" Type="http://schemas.openxmlformats.org/officeDocument/2006/relationships/externalLinkPath" Target="file:///\\Dell-server\Perencanaan\Tender\Wilayah%201\Tender%20TH%202005\Surade-Tegal%20Buleud%20%20APBD%202005.xls" TargetMode="External"/></Relationships>
</file>

<file path=xl/externalLinks/_rels/externalLink270.xml.rels><?xml version="1.0" encoding="UTF-8" standalone="yes"?>
<Relationships xmlns="http://schemas.openxmlformats.org/package/2006/relationships"><Relationship Id="rId1" Type="http://schemas.openxmlformats.org/officeDocument/2006/relationships/externalLinkPath" Target="file:///C:\WADUK%20KEULILING\WADUK%2009%20(F)\WADUK%20RAJUI%202009\Documents%20and%20Settings\NO_ONE\My%20Documents\IRIGASI\Anl.Tawar'2005.xls" TargetMode="External"/></Relationships>
</file>

<file path=xl/externalLinks/_rels/externalLink271.xml.rels><?xml version="1.0" encoding="UTF-8" standalone="yes"?>
<Relationships xmlns="http://schemas.openxmlformats.org/package/2006/relationships"><Relationship Id="rId1" Type="http://schemas.openxmlformats.org/officeDocument/2006/relationships/externalLinkPath" Target="file:///\\Lucia\share_ls\My%20Documents\Proyek\310801Pabrik%20PT%20Rehau.xls" TargetMode="External"/></Relationships>
</file>

<file path=xl/externalLinks/_rels/externalLink272.xml.rels><?xml version="1.0" encoding="UTF-8" standalone="yes"?>
<Relationships xmlns="http://schemas.openxmlformats.org/package/2006/relationships"><Relationship Id="rId1" Type="http://schemas.openxmlformats.org/officeDocument/2006/relationships/externalLinkPath" Target="file:///J:\Andrew's\Projects\WASKITA%20KARYA\Alumunium\Unpati\bq\ARCHITECTURAL\BUILDING-AF-1.xls" TargetMode="External"/></Relationships>
</file>

<file path=xl/externalLinks/_rels/externalLink273.xml.rels><?xml version="1.0" encoding="UTF-8" standalone="yes"?>
<Relationships xmlns="http://schemas.openxmlformats.org/package/2006/relationships"><Relationship Id="rId1" Type="http://schemas.microsoft.com/office/2006/relationships/xlExternalLinkPath/xlStartup" Target="BRR%20M-1/TOGAR%20SIAHAAN/REVETMENT%20PANTAK%20SARI/PERDANA%20%20MANTAK%20SARI.xls" TargetMode="External"/></Relationships>
</file>

<file path=xl/externalLinks/_rels/externalLink274.xml.rels><?xml version="1.0" encoding="UTF-8" standalone="yes"?>
<Relationships xmlns="http://schemas.openxmlformats.org/package/2006/relationships"><Relationship Id="rId1" Type="http://schemas.microsoft.com/office/2006/relationships/xlExternalLinkPath/xlStartup" Target="Documents%20and%20Settings/DATA%20AYAH/KANTOR/Pengadaan/HPS-OE/Jembatan/Jbt%20Beton%20Tjg%20Neraca.xls" TargetMode="External"/></Relationships>
</file>

<file path=xl/externalLinks/_rels/externalLink275.xml.rels><?xml version="1.0" encoding="UTF-8" standalone="yes"?>
<Relationships xmlns="http://schemas.openxmlformats.org/package/2006/relationships"><Relationship Id="rId1" Type="http://schemas.openxmlformats.org/officeDocument/2006/relationships/externalLinkPath" Target="file:///L:\Data%203\New%20Folder2\DRAINASE%20meulaboh.xls" TargetMode="External"/></Relationships>
</file>

<file path=xl/externalLinks/_rels/externalLink276.xml.rels><?xml version="1.0" encoding="UTF-8" standalone="yes"?>
<Relationships xmlns="http://schemas.openxmlformats.org/package/2006/relationships"><Relationship Id="rId1" Type="http://schemas.openxmlformats.org/officeDocument/2006/relationships/externalLinkPath" Target="file:///\\Station54\c\2000\RIAU\Tampil\BILL%20DPRD%20RIAU.xls" TargetMode="External"/></Relationships>
</file>

<file path=xl/externalLinks/_rels/externalLink277.xml.rels><?xml version="1.0" encoding="UTF-8" standalone="yes"?>
<Relationships xmlns="http://schemas.openxmlformats.org/package/2006/relationships"><Relationship Id="rId1" Type="http://schemas.openxmlformats.org/officeDocument/2006/relationships/externalLinkPath" Target="file:///H:\RAB%20KONTRAKTOR\rab%20kamal\PEMB.%20JMTN.%20GP.%20RABEU\DOKUEMEN%20LELANG%202009\BLANGKO%20KUANTITAS%20DAN%20HARGA\PAKET%206%20-%20ULEE%20LHEUE%203750-8200\3-DIV3.xls" TargetMode="External"/></Relationships>
</file>

<file path=xl/externalLinks/_rels/externalLink278.xml.rels><?xml version="1.0" encoding="UTF-8" standalone="yes"?>
<Relationships xmlns="http://schemas.openxmlformats.org/package/2006/relationships"><Relationship Id="rId1" Type="http://schemas.openxmlformats.org/officeDocument/2006/relationships/externalLinkPath" Target="file:///\\Dell-server\Perencanaan\Tender\Wilayah%201\Tender%20TH%202004\APBD\sasakbeusi.xls" TargetMode="External"/></Relationships>
</file>

<file path=xl/externalLinks/_rels/externalLink279.xml.rels><?xml version="1.0" encoding="UTF-8" standalone="yes"?>
<Relationships xmlns="http://schemas.openxmlformats.org/package/2006/relationships"><Relationship Id="rId1" Type="http://schemas.openxmlformats.org/officeDocument/2006/relationships/externalLinkPath" Target="file:///H:\KANTOR%20DPRD\RAB%20ktr%20DPR%20Ok\RAB00.xls" TargetMode="External"/></Relationships>
</file>

<file path=xl/externalLinks/_rels/externalLink280.xml.rels><?xml version="1.0" encoding="UTF-8" standalone="yes"?>
<Relationships xmlns="http://schemas.openxmlformats.org/package/2006/relationships"><Relationship Id="rId1" Type="http://schemas.openxmlformats.org/officeDocument/2006/relationships/externalLinkPath" Target="file:///C:\Documents%20and%20Settings\TOSHIBA\My%20Documents\Kontrak\BoQ\DC-BAGANASHAN-FINAL.xls" TargetMode="External"/></Relationships>
</file>

<file path=xl/externalLinks/_rels/externalLink281.xml.rels><?xml version="1.0" encoding="UTF-8" standalone="yes"?>
<Relationships xmlns="http://schemas.openxmlformats.org/package/2006/relationships"><Relationship Id="rId1" Type="http://schemas.microsoft.com/office/2006/relationships/xlExternalLinkPath/xlStartup" Target="My%20Documents/BIDANG%20PENGAIRAN/A.%20Firdaus/RAB%20DAK%202003.xls" TargetMode="External"/></Relationships>
</file>

<file path=xl/externalLinks/_rels/externalLink282.xml.rels><?xml version="1.0" encoding="UTF-8" standalone="yes"?>
<Relationships xmlns="http://schemas.openxmlformats.org/package/2006/relationships"><Relationship Id="rId1" Type="http://schemas.openxmlformats.org/officeDocument/2006/relationships/externalLinkPath" Target="file:///C:\Proyek%202008\Tenderer\Dinas%20Pendidikan\783%20baru\Rks%20dan%20BQ\Rencana%20Anggaran%20Biaya.xls" TargetMode="External"/></Relationships>
</file>

<file path=xl/externalLinks/_rels/externalLink283.xml.rels><?xml version="1.0" encoding="UTF-8" standalone="yes"?>
<Relationships xmlns="http://schemas.openxmlformats.org/package/2006/relationships"><Relationship Id="rId1" Type="http://schemas.openxmlformats.org/officeDocument/2006/relationships/externalLinkPath" Target="file:///C:\KOPE'AN\BANK%20GUE\Gado-gado\Desy\SD%20UNGGUL%20semilyar.xls" TargetMode="External"/></Relationships>
</file>

<file path=xl/externalLinks/_rels/externalLink284.xml.rels><?xml version="1.0" encoding="UTF-8" standalone="yes"?>
<Relationships xmlns="http://schemas.openxmlformats.org/package/2006/relationships"><Relationship Id="rId1" Type="http://schemas.openxmlformats.org/officeDocument/2006/relationships/externalLinkPath" Target="file:///K:\Documents%20and%20Settings\MyCom\My%20Documents\OE%20Proyek%20Peningk.%202004\My%20Documents\Usa\KMS03\Analisa-KMS-JalurUtama.xls" TargetMode="External"/></Relationships>
</file>

<file path=xl/externalLinks/_rels/externalLink285.xml.rels><?xml version="1.0" encoding="UTF-8" standalone="yes"?>
<Relationships xmlns="http://schemas.openxmlformats.org/package/2006/relationships"><Relationship Id="rId1" Type="http://schemas.openxmlformats.org/officeDocument/2006/relationships/externalLinkPath" Target="file:///\\Station43\c\anggriawan\Jl.%20DKI\Master\Tampilan\BONTANG.XLS" TargetMode="External"/></Relationships>
</file>

<file path=xl/externalLinks/_rels/externalLink286.xml.rels><?xml version="1.0" encoding="UTF-8" standalone="yes"?>
<Relationships xmlns="http://schemas.openxmlformats.org/package/2006/relationships"><Relationship Id="rId1" Type="http://schemas.openxmlformats.org/officeDocument/2006/relationships/externalLinkPath" Target="file:///F:\Tanoh%20Dirui%20Raya\MC-%20100%20KUALA%20KIRAN\BEUKEN%20UTAMA\tender-dec\NATAL%202005T.xls" TargetMode="External"/></Relationships>
</file>

<file path=xl/externalLinks/_rels/externalLink287.xml.rels><?xml version="1.0" encoding="UTF-8" standalone="yes"?>
<Relationships xmlns="http://schemas.openxmlformats.org/package/2006/relationships"><Relationship Id="rId1" Type="http://schemas.openxmlformats.org/officeDocument/2006/relationships/externalLinkPath" Target="file:///\\k5\DATA%20(G)\DATA%20PENTING\PENAWARAN%202007\Anugerah\Anugrah%20Jalan%20MtgKuli\1-B.xls" TargetMode="External"/></Relationships>
</file>

<file path=xl/externalLinks/_rels/externalLink288.xml.rels><?xml version="1.0" encoding="UTF-8" standalone="yes"?>
<Relationships xmlns="http://schemas.openxmlformats.org/package/2006/relationships"><Relationship Id="rId1" Type="http://schemas.openxmlformats.org/officeDocument/2006/relationships/externalLinkPath" Target="file:///\\Umar\c\Documents%20and%20Settings\Rencana%20Biaya%20OE%20CWG%20II%20(3)alt%202.xls" TargetMode="External"/></Relationships>
</file>

<file path=xl/externalLinks/_rels/externalLink289.xml.rels><?xml version="1.0" encoding="UTF-8" standalone="yes"?>
<Relationships xmlns="http://schemas.openxmlformats.org/package/2006/relationships"><Relationship Id="rId1" Type="http://schemas.openxmlformats.org/officeDocument/2006/relationships/externalLinkPath" Target="file:///C:\rab\RAB%20LAmpulo\CAIXA%20&amp;%20HUSNI\CONSULTANT%20FILE\ANALISA%20STANDAR%20BINA%20MARGA\BINA%20MARGA%20FILE\OE-EE\6-AGGR.XLS" TargetMode="External"/></Relationships>
</file>

<file path=xl/externalLinks/_rels/externalLink290.xml.rels><?xml version="1.0" encoding="UTF-8" standalone="yes"?>
<Relationships xmlns="http://schemas.openxmlformats.org/package/2006/relationships"><Relationship Id="rId1" Type="http://schemas.openxmlformats.org/officeDocument/2006/relationships/externalLinkPath" Target="file:///C:\PROJECT%20NEW%20TAHAP%20PADANG%20II\Htg%20Gbr%20New%2003-06-2011\S4LM4N\RAPK\RAPK%20proses\RAPK,RC%20GOR%20Lebong\CAIXA%20&amp;%20HUSNI\CONSULTANT%20FILE\ANALISA%20STANDAR%20BINA%20MARGA\BINA%20MARGA%20FILE\OE-EE\6-AGGR.XLS" TargetMode="External"/></Relationships>
</file>

<file path=xl/externalLinks/_rels/externalLink291.xml.rels><?xml version="1.0" encoding="UTF-8" standalone="yes"?>
<Relationships xmlns="http://schemas.openxmlformats.org/package/2006/relationships"><Relationship Id="rId1" Type="http://schemas.openxmlformats.org/officeDocument/2006/relationships/externalLinkPath" Target="file:///H:\Documents%20and%20Settings\End%20User\My%20Documents\DATA%20PROJECT\YKPI%20PROJECT%20RECONSTRUKTION%20SDN\SDN%2098%20LAMPASEH\PROGRES\Progres%2040%25\Laporan%20Harian%20(N424R)\Blang%20Oi%20B.%20Iwan\Progres%20mgg%201.xls" TargetMode="External"/></Relationships>
</file>

<file path=xl/externalLinks/_rels/externalLink292.xml.rels><?xml version="1.0" encoding="UTF-8" standalone="yes"?>
<Relationships xmlns="http://schemas.openxmlformats.org/package/2006/relationships"><Relationship Id="rId1" Type="http://schemas.openxmlformats.org/officeDocument/2006/relationships/externalLinkPath" Target="file:///I:\2006\RAB%2306\BILAH%20HULU\Pustu%20Kampung%20Dalam.xls" TargetMode="External"/></Relationships>
</file>

<file path=xl/externalLinks/_rels/externalLink293.xml.rels><?xml version="1.0" encoding="UTF-8" standalone="yes"?>
<Relationships xmlns="http://schemas.openxmlformats.org/package/2006/relationships"><Relationship Id="rId1" Type="http://schemas.openxmlformats.org/officeDocument/2006/relationships/externalLinkPath" Target="file:///C:\WADUK%20KEULILING\WADUK%2009%20(F)\WADUK%20RAJUI%202009\BRI-ACEH\Laporan%20Mei%2006\DP-BAHAN-SENAPELAN.xls" TargetMode="External"/></Relationships>
</file>

<file path=xl/externalLinks/_rels/externalLink294.xml.rels><?xml version="1.0" encoding="UTF-8" standalone="yes"?>
<Relationships xmlns="http://schemas.openxmlformats.org/package/2006/relationships"><Relationship Id="rId1" Type="http://schemas.openxmlformats.org/officeDocument/2006/relationships/externalLinkPath" Target="file:///C:\PERENCANAAN%20PENGAIRAN%202015\20072008\pe.pt.isra%20delta\pen.rpr%20perhub.xls" TargetMode="External"/></Relationships>
</file>

<file path=xl/externalLinks/_rels/externalLink295.xml.rels><?xml version="1.0" encoding="UTF-8" standalone="yes"?>
<Relationships xmlns="http://schemas.openxmlformats.org/package/2006/relationships"><Relationship Id="rId1" Type="http://schemas.openxmlformats.org/officeDocument/2006/relationships/externalLinkPath" Target="file:///C:\Proyek%20Tahun%202009\Tenderer\Kontraktor\Pemb.%20Kandang%20Pullet\Bill%20of%20Quantity%20Pullet.xls" TargetMode="External"/></Relationships>
</file>

<file path=xl/externalLinks/_rels/externalLink296.xml.rels><?xml version="1.0" encoding="UTF-8" standalone="yes"?>
<Relationships xmlns="http://schemas.openxmlformats.org/package/2006/relationships"><Relationship Id="rId2" Type="http://schemas.microsoft.com/office/2019/04/relationships/externalLinkLongPath" Target="file:///\\k5\DATA%20(G)\2.%20Penawaran\Penawaran%202010\PENAWARAN\CAMPURAN\Documents%20and%20Settings\Administrator\My%20Documents\DIAR\Documents%20and%20Settings\Silviani\My%20Documents\EDWIN\JOB\Dinas%20Pertanian\UPTD\RAB\Baru\Documents\Job\FHA\RAB%20LABUHAN%20?F4D33BEB" TargetMode="External"/><Relationship Id="rId1" Type="http://schemas.openxmlformats.org/officeDocument/2006/relationships/externalLinkPath" Target="file:///\\F4D33BEB\RAB%20LABUHAN%20" TargetMode="External"/></Relationships>
</file>

<file path=xl/externalLinks/_rels/externalLink297.xml.rels><?xml version="1.0" encoding="UTF-8" standalone="yes"?>
<Relationships xmlns="http://schemas.openxmlformats.org/package/2006/relationships"><Relationship Id="rId1" Type="http://schemas.openxmlformats.org/officeDocument/2006/relationships/externalLinkPath" Target="file:///F:\P-L\oke\REvisi%201707-OKE\ADM\DATA%20-2%20PENGAIRAN\PROYEK%20T.A%202004\DOKUMEN%20TENDER%20TA.%202004\PASCA%20KUALIFIKASI\DRAINASE\Kontrak%20(AIR-3)\RAB%20(AIR-3).xls" TargetMode="External"/></Relationships>
</file>

<file path=xl/externalLinks/_rels/externalLink298.xml.rels><?xml version="1.0" encoding="UTF-8" standalone="yes"?>
<Relationships xmlns="http://schemas.openxmlformats.org/package/2006/relationships"><Relationship Id="rId1" Type="http://schemas.openxmlformats.org/officeDocument/2006/relationships/externalLinkPath" Target="file:///C:\4.%20Anggaran%202008\OE%20-%202008\OE.%20LAMBADEUK\HPS%20LAMBADEUK%205,118__2.xls" TargetMode="External"/></Relationships>
</file>

<file path=xl/externalLinks/_rels/externalLink299.xml.rels><?xml version="1.0" encoding="UTF-8" standalone="yes"?>
<Relationships xmlns="http://schemas.openxmlformats.org/package/2006/relationships"><Relationship Id="rId1" Type="http://schemas.openxmlformats.org/officeDocument/2006/relationships/externalLinkPath" Target="file:///\\Ifah\PROYEK\Padang%20Airport\Padang%20mekanik\Newpdg01(ifa).xls" TargetMode="External"/></Relationships>
</file>

<file path=xl/externalLinks/_rels/externalLink300.xml.rels><?xml version="1.0" encoding="UTF-8" standalone="yes"?>
<Relationships xmlns="http://schemas.openxmlformats.org/package/2006/relationships"><Relationship Id="rId1" Type="http://schemas.openxmlformats.org/officeDocument/2006/relationships/externalLinkPath" Target="file:///H:\s40\SATKER%20REHAB%20REKON\PROYEK\PIJAY%20-%2008\Yusuf\BRR-Jalan%20Pidie%202006\BRR-JK%20PD.1\PT.%20Karya%20Bunga%20Partai%20Ceria%20Group\RAB.%20PT.%20Karya%20Bunga%20Pantai%20Ceria%20Group%20(BRR-JK%20PD.1)).xls" TargetMode="External"/></Relationships>
</file>

<file path=xl/externalLinks/_rels/externalLink301.xml.rels><?xml version="1.0" encoding="UTF-8" standalone="yes"?>
<Relationships xmlns="http://schemas.openxmlformats.org/package/2006/relationships"><Relationship Id="rId1" Type="http://schemas.openxmlformats.org/officeDocument/2006/relationships/externalLinkPath" Target="file:///\\Div2-angg-3\palangkaraya\My%20Documents\TEKNIK\TENDER2\JATIM\DATABASE\KUFPEC\CF-CS.xls" TargetMode="External"/></Relationships>
</file>

<file path=xl/externalLinks/_rels/externalLink302.xml.rels><?xml version="1.0" encoding="UTF-8" standalone="yes"?>
<Relationships xmlns="http://schemas.openxmlformats.org/package/2006/relationships"><Relationship Id="rId1" Type="http://schemas.openxmlformats.org/officeDocument/2006/relationships/externalLinkPath" Target="file:///C:\Owie\OE%20dan%20OCE\OE%20Anjo%20(2003).xls" TargetMode="External"/></Relationships>
</file>

<file path=xl/externalLinks/_rels/externalLink303.xml.rels><?xml version="1.0" encoding="UTF-8" standalone="yes"?>
<Relationships xmlns="http://schemas.openxmlformats.org/package/2006/relationships"><Relationship Id="rId1" Type="http://schemas.openxmlformats.org/officeDocument/2006/relationships/externalLinkPath" Target="file:///H:\s40\SATKER%20REHAB%20REKON\PROYEK\PIJAY%20-%2008\PENAWARAN%20BIREUEN%202006\RAB\CV.%20ANGGA\PAKET%2085.xls" TargetMode="External"/></Relationships>
</file>

<file path=xl/externalLinks/_rels/externalLink304.xml.rels><?xml version="1.0" encoding="UTF-8" standalone="yes"?>
<Relationships xmlns="http://schemas.openxmlformats.org/package/2006/relationships"><Relationship Id="rId1" Type="http://schemas.openxmlformats.org/officeDocument/2006/relationships/externalLinkPath" Target="file:///C:\PERENCANAAN%20PENGAIRAN%202015\Rumah%20Sekolah%20Terbakar\MASTER%20RAB%20SEKOLAH%20TERBAKAR%20DIMENSI%2004.xls" TargetMode="External"/></Relationships>
</file>

<file path=xl/externalLinks/_rels/externalLink305.xml.rels><?xml version="1.0" encoding="UTF-8" standalone="yes"?>
<Relationships xmlns="http://schemas.openxmlformats.org/package/2006/relationships"><Relationship Id="rId1" Type="http://schemas.microsoft.com/office/2006/relationships/xlExternalLinkPath/xlPathMissing" Target="Dana%20P%20AJR%20-%20RAB%20Ars&amp;Str.xls" TargetMode="External"/></Relationships>
</file>

<file path=xl/externalLinks/_rels/externalLink306.xml.rels><?xml version="1.0" encoding="UTF-8" standalone="yes"?>
<Relationships xmlns="http://schemas.openxmlformats.org/package/2006/relationships"><Relationship Id="rId1" Type="http://schemas.openxmlformats.org/officeDocument/2006/relationships/externalLinkPath" Target="file:///C:\Embung%20Sianjo-Anjo%20Tahap%20-%20V\Negosiasi\Negosiasi%20ES%20Thp-V.xls" TargetMode="External"/></Relationships>
</file>

<file path=xl/externalLinks/_rels/externalLink307.xml.rels><?xml version="1.0" encoding="UTF-8" standalone="yes"?>
<Relationships xmlns="http://schemas.openxmlformats.org/package/2006/relationships"><Relationship Id="rId1" Type="http://schemas.openxmlformats.org/officeDocument/2006/relationships/externalLinkPath" Target="file:///\\Station58\d\TEMPAT%20TITIP\isyanto\DC%20HOT%20MIX2.xls" TargetMode="External"/></Relationships>
</file>

<file path=xl/externalLinks/_rels/externalLink308.xml.rels><?xml version="1.0" encoding="UTF-8" standalone="yes"?>
<Relationships xmlns="http://schemas.openxmlformats.org/package/2006/relationships"><Relationship Id="rId1" Type="http://schemas.openxmlformats.org/officeDocument/2006/relationships/externalLinkPath" Target="file:///C:\DATA%20ARSIP\DOK.%20INVOICE%20JEMBATAN\INVOICE%20JEMBATAN\Documents%20and%20Settings\Setiawan%20Pryana\My%20Documents\Pantura\Eskalasi%20Pantura\Eskalasi%20Cikampek%20-%20Sukamandi\Dok.Penawaran%20Jembatan%20Gadon\Jembatan%20Gadon.xls" TargetMode="External"/></Relationships>
</file>

<file path=xl/externalLinks/_rels/externalLink309.xml.rels><?xml version="1.0" encoding="UTF-8" standalone="yes"?>
<Relationships xmlns="http://schemas.openxmlformats.org/package/2006/relationships"><Relationship Id="rId1" Type="http://schemas.openxmlformats.org/officeDocument/2006/relationships/externalLinkPath" Target="file:///K:\41%20PT.%20Puri%20Kencana%20Indah\Dokumen%20RSU%20Lhoksukon%202010%20(ktr.......)\RSU%20PTNK\RAB\RAP%20RSU%20-100604-230604.xls" TargetMode="External"/></Relationships>
</file>

<file path=xl/externalLinks/_rels/externalLink310.xml.rels><?xml version="1.0" encoding="UTF-8" standalone="yes"?>
<Relationships xmlns="http://schemas.openxmlformats.org/package/2006/relationships"><Relationship Id="rId1" Type="http://schemas.openxmlformats.org/officeDocument/2006/relationships/externalLinkPath" Target="file:///C:\Proyek%20Tahun%202009\Tenderer\Kontraktor\Tempat%20Parkir%20DIKLAT\RAB.xls" TargetMode="External"/></Relationships>
</file>

<file path=xl/externalLinks/_rels/externalLink311.xml.rels><?xml version="1.0" encoding="UTF-8" standalone="yes"?>
<Relationships xmlns="http://schemas.openxmlformats.org/package/2006/relationships"><Relationship Id="rId1" Type="http://schemas.openxmlformats.org/officeDocument/2006/relationships/externalLinkPath" Target="file:///K:\41%20PT.%20Puri%20Kencana%20Indah\Dokumen%20RSU%20Lhoksukon%202010%20(ktr.......)\Documents%20and%20Settings\User\My%20Documents\yayankh\My%20Documents\WIDYA\PROYEK%202002\Bag%2002\OE\gapura.xls" TargetMode="External"/></Relationships>
</file>

<file path=xl/externalLinks/_rels/externalLink312.xml.rels><?xml version="1.0" encoding="UTF-8" standalone="yes"?>
<Relationships xmlns="http://schemas.openxmlformats.org/package/2006/relationships"><Relationship Id="rId1" Type="http://schemas.openxmlformats.org/officeDocument/2006/relationships/externalLinkPath" Target="file:///E:\Users\aswizal\Desktop\SNI\BLANGKO%20KUANTITAS%20DAN%20HARGA\BLANGKO%20KUANTITAS%20DAN%20HARGA.xls" TargetMode="External"/></Relationships>
</file>

<file path=xl/externalLinks/_rels/externalLink313.xml.rels><?xml version="1.0" encoding="UTF-8" standalone="yes"?>
<Relationships xmlns="http://schemas.openxmlformats.org/package/2006/relationships"><Relationship Id="rId1" Type="http://schemas.openxmlformats.org/officeDocument/2006/relationships/externalLinkPath" Target="file:///C:\WorkSheet%20for%20Satker\Kontrak\KONTRAK%20LUNCURAN.xls" TargetMode="External"/></Relationships>
</file>

<file path=xl/externalLinks/_rels/externalLink314.xml.rels><?xml version="1.0" encoding="UTF-8" standalone="yes"?>
<Relationships xmlns="http://schemas.openxmlformats.org/package/2006/relationships"><Relationship Id="rId1" Type="http://schemas.openxmlformats.org/officeDocument/2006/relationships/externalLinkPath" Target="file:///\\Japa\estimate\My%20Documents\Program%20Files\My%20Documents\RS.%20MMC%20Jakarta\Tender%20Paket%20Pekejaan\STP\BQ\2001\ITC_Bandung\ITC_BDG_Mechanical_1.xls" TargetMode="External"/></Relationships>
</file>

<file path=xl/externalLinks/_rels/externalLink315.xml.rels><?xml version="1.0" encoding="UTF-8" standalone="yes"?>
<Relationships xmlns="http://schemas.openxmlformats.org/package/2006/relationships"><Relationship Id="rId1" Type="http://schemas.openxmlformats.org/officeDocument/2006/relationships/externalLinkPath" Target="file:///\\Japa\estimate\My%20Documents\Program%20Files\My%20Documents\RS.%20MMC%20Jakarta\Tender%20Paket%20Pekejaan\STP\BQ\2001\AMBASADOR\Bqplrev.xls" TargetMode="External"/></Relationships>
</file>

<file path=xl/externalLinks/_rels/externalLink316.xml.rels><?xml version="1.0" encoding="UTF-8" standalone="yes"?>
<Relationships xmlns="http://schemas.openxmlformats.org/package/2006/relationships"><Relationship Id="rId1" Type="http://schemas.openxmlformats.org/officeDocument/2006/relationships/externalLinkPath" Target="file:///C:\PROYEK\Kuala%20Cangkoi\Laporan\Lap%20Mingguan%20Cangkoi%2050,20.xls" TargetMode="External"/></Relationships>
</file>

<file path=xl/externalLinks/_rels/externalLink317.xml.rels><?xml version="1.0" encoding="UTF-8" standalone="yes"?>
<Relationships xmlns="http://schemas.openxmlformats.org/package/2006/relationships"><Relationship Id="rId1" Type="http://schemas.openxmlformats.org/officeDocument/2006/relationships/externalLinkPath" Target="file:///\\Server-win2000\div-proyek\SMG\proyek\9903\bq\bq-ars\BQ-PS&amp;A.xls" TargetMode="External"/></Relationships>
</file>

<file path=xl/externalLinks/_rels/externalLink318.xml.rels><?xml version="1.0" encoding="UTF-8" standalone="yes"?>
<Relationships xmlns="http://schemas.openxmlformats.org/package/2006/relationships"><Relationship Id="rId1" Type="http://schemas.openxmlformats.org/officeDocument/2006/relationships/externalLinkPath" Target="file:///\\STATION71\C\A..Khola\Project\sipil\Jalan\Jateng\Dmk-gdng-Pwd\DC_JL-Demak-GD-Pwdd.xls" TargetMode="External"/></Relationships>
</file>

<file path=xl/externalLinks/_rels/externalLink319.xml.rels><?xml version="1.0" encoding="UTF-8" standalone="yes"?>
<Relationships xmlns="http://schemas.openxmlformats.org/package/2006/relationships"><Relationship Id="rId1" Type="http://schemas.openxmlformats.org/officeDocument/2006/relationships/externalLinkPath" Target="file:///C:\PROYEK\Kuala%20Cangkoi\Laporan\Lap%20Mingguan%20Januari%2007.xls" TargetMode="External"/></Relationships>
</file>

<file path=xl/externalLinks/_rels/externalLink320.xml.rels><?xml version="1.0" encoding="UTF-8" standalone="yes"?>
<Relationships xmlns="http://schemas.openxmlformats.org/package/2006/relationships"><Relationship Id="rId1" Type="http://schemas.openxmlformats.org/officeDocument/2006/relationships/externalLinkPath" Target="file:///\\SENECA-SERVER\Perencanaan\PPC\ServerNovel\DRV_G\TITIP\DARYANTO\LPJK(L.XLS" TargetMode="External"/></Relationships>
</file>

<file path=xl/externalLinks/_rels/externalLink321.xml.rels><?xml version="1.0" encoding="UTF-8" standalone="yes"?>
<Relationships xmlns="http://schemas.openxmlformats.org/package/2006/relationships"><Relationship Id="rId1" Type="http://schemas.openxmlformats.org/officeDocument/2006/relationships/externalLinkPath" Target="file:///\\Computer9\D\DWI%20R\PEMBAHASAN%20PROYEK\PONCOL\RAP%20PONCOL%2014%2003%2007%20%20(1051%20M)\RAB%20%20BLOK%20~%20B_PRASARANA_PU_PAS_Harsat_SK.MEI%2022-05-06_Baru_44000_28-02-2007" TargetMode="External"/></Relationships>
</file>

<file path=xl/externalLinks/_rels/externalLink322.xml.rels><?xml version="1.0" encoding="UTF-8" standalone="yes"?>
<Relationships xmlns="http://schemas.openxmlformats.org/package/2006/relationships"><Relationship Id="rId1" Type="http://schemas.openxmlformats.org/officeDocument/2006/relationships/externalLinkPath" Target="file:///E:\2019\PENAWARAN%20KONSTRUKSI\2.%20CV.%20AN..%20PASAR,%20GEDUNG\PIDIE%20JAYA\PAULUS%20KONTRAKTOR%20OK\DINSOS\Document\RYWANDYS%20FILES\DAFTAR%20ANALISA.xls" TargetMode="External"/></Relationships>
</file>

<file path=xl/externalLinks/_rels/externalLink323.xml.rels><?xml version="1.0" encoding="UTF-8" standalone="yes"?>
<Relationships xmlns="http://schemas.openxmlformats.org/package/2006/relationships"><Relationship Id="rId1" Type="http://schemas.openxmlformats.org/officeDocument/2006/relationships/externalLinkPath" Target="file:///\\Nita\C\F_TEJA%20ROBERT\AGUS%20WIJAYA\DWI%20R%202%20JUNI%202006%20FILE%20FIX\TMNL%20TLOGAWARU%2029%20JAN%20'07\BUKU%204\TRMNL%20TLOGOWARU%2029%20JAN%20'07%20(%20ANYAR%20).xls" TargetMode="External"/></Relationships>
</file>

<file path=xl/externalLinks/_rels/externalLink324.xml.rels><?xml version="1.0" encoding="UTF-8" standalone="yes"?>
<Relationships xmlns="http://schemas.openxmlformats.org/package/2006/relationships"><Relationship Id="rId1" Type="http://schemas.openxmlformats.org/officeDocument/2006/relationships/externalLinkPath" Target="file:///A:\&#65420;&#65384;&#65432;&#65419;&#65439;&#65437;&#35386;&#30274;\JICA&#27010;&#32207;.xls" TargetMode="External"/></Relationships>
</file>

<file path=xl/externalLinks/_rels/externalLink325.xml.rels><?xml version="1.0" encoding="UTF-8" standalone="yes"?>
<Relationships xmlns="http://schemas.openxmlformats.org/package/2006/relationships"><Relationship Id="rId1" Type="http://schemas.microsoft.com/office/2006/relationships/xlExternalLinkPath/xlPathMissing" Target="&#35211;&#31309;NET(SEM).xls" TargetMode="External"/></Relationships>
</file>

<file path=xl/externalLinks/_rels/externalLink326.xml.rels><?xml version="1.0" encoding="UTF-8" standalone="yes"?>
<Relationships xmlns="http://schemas.openxmlformats.org/package/2006/relationships"><Relationship Id="rId1" Type="http://schemas.openxmlformats.org/officeDocument/2006/relationships/externalLinkPath" Target="/PEKERJAAN/2023/DINAS%20PUPR%20ACEH%20BARAT/BIDANG%20PRB/POLRES/RAB%20RUMAH%20KAPOLRES%20REVISI%205.xlsx" TargetMode="External"/></Relationships>
</file>

<file path=xl/externalLinks/_rels/externalLink327.xml.rels><?xml version="1.0" encoding="UTF-8" standalone="yes"?>
<Relationships xmlns="http://schemas.openxmlformats.org/package/2006/relationships"><Relationship Id="rId1" Type="http://schemas.openxmlformats.org/officeDocument/2006/relationships/externalLinkPath" Target="/JOB/k.bupati/REVISI/RAB%20RUMAH%20KAPOLRES%20REVISI%205.xlsx" TargetMode="External"/></Relationships>
</file>

<file path=xl/externalLinks/_rels/externalLink328.xml.rels><?xml version="1.0" encoding="UTF-8" standalone="yes"?>
<Relationships xmlns="http://schemas.openxmlformats.org/package/2006/relationships"><Relationship Id="rId1" Type="http://schemas.openxmlformats.org/officeDocument/2006/relationships/externalLinkPath" Target="file:///C:\Users\DELL\Downloads\RAB%20PAGAR%20PENGAMAN%20REVISI%20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4"/>
      <sheetName val="Sheet3"/>
      <sheetName val="Sheet5"/>
      <sheetName val="Sheet2"/>
      <sheetName val="Sheet1"/>
      <sheetName val="A"/>
      <sheetName val="Kurva S"/>
    </sheetNames>
    <sheetDataSet>
      <sheetData sheetId="0"/>
      <sheetData sheetId="1"/>
      <sheetData sheetId="2"/>
      <sheetData sheetId="3"/>
      <sheetData sheetId="4"/>
      <sheetData sheetId="5">
        <row r="1">
          <cell r="Q1" t="str">
            <v>LAMPIRAN 2(a)  PENAWARAN</v>
          </cell>
          <cell r="AP1" t="str">
            <v>REKAPITULASI</v>
          </cell>
        </row>
        <row r="2">
          <cell r="Q2" t="str">
            <v>( Lampiran ini dipergunakan semata-mata untuk evaluasi penawaran )</v>
          </cell>
          <cell r="AG2" t="str">
            <v>DAFTAR KUANTITAS DAN HARGA</v>
          </cell>
          <cell r="AP2" t="str">
            <v>DAFTAR KUANTITAS DAN HARGA</v>
          </cell>
        </row>
        <row r="4">
          <cell r="Q4" t="str">
            <v>DAFTAR HARGA SATUAN UPAH</v>
          </cell>
          <cell r="AG4" t="str">
            <v>PENAWAR</v>
          </cell>
          <cell r="AH4" t="str">
            <v>:</v>
          </cell>
          <cell r="AI4" t="str">
            <v>CV. MANDIRI KARYA UTAMA</v>
          </cell>
        </row>
        <row r="5">
          <cell r="AG5" t="str">
            <v>PROYEK</v>
          </cell>
          <cell r="AH5" t="str">
            <v>:</v>
          </cell>
          <cell r="AI5" t="str">
            <v>PENINGKATAN JALAN DAN PENGGANTIAN JEMBATAN DPU CAB. VI ACEH BARAT</v>
          </cell>
          <cell r="AP5" t="str">
            <v>PENAWAR</v>
          </cell>
          <cell r="AQ5" t="str">
            <v>:</v>
          </cell>
          <cell r="AR5" t="str">
            <v>CV. MANDIRI KARYA UTAMA</v>
          </cell>
        </row>
        <row r="6">
          <cell r="Q6" t="str">
            <v>PROYEK</v>
          </cell>
          <cell r="R6" t="str">
            <v>:</v>
          </cell>
          <cell r="S6" t="str">
            <v>PENINGKATAN JALAN DAN PENGGANTIAN JEMBATAN DPU CAB. VI ACEH BARAT</v>
          </cell>
          <cell r="AG6" t="str">
            <v>PEKERJAAN</v>
          </cell>
          <cell r="AH6" t="str">
            <v>:</v>
          </cell>
          <cell r="AI6" t="str">
            <v>PENINGKATAN JALAN KUALA TUHA - LAMIE, KM. 45+000 s/d 47+000</v>
          </cell>
          <cell r="AP6" t="str">
            <v>PROYEK</v>
          </cell>
          <cell r="AQ6" t="str">
            <v>:</v>
          </cell>
          <cell r="AR6" t="str">
            <v>PENINGKATAN JALAN DAN PENGGANTIAN JEMBATAN DPU CAB. VI ACEH BARAT</v>
          </cell>
        </row>
        <row r="7">
          <cell r="W7" t="str">
            <v>NAMA PENAWAR</v>
          </cell>
          <cell r="Y7" t="str">
            <v>:</v>
          </cell>
          <cell r="Z7" t="str">
            <v>CV. MANDIRI KARYA UTAMA</v>
          </cell>
          <cell r="AG7" t="str">
            <v>PROPINSI</v>
          </cell>
          <cell r="AH7" t="str">
            <v>:</v>
          </cell>
          <cell r="AI7" t="str">
            <v>DAERAH ISTIMEWA ACEH</v>
          </cell>
          <cell r="AP7" t="str">
            <v>PEKERJAAN</v>
          </cell>
          <cell r="AQ7" t="str">
            <v>:</v>
          </cell>
          <cell r="AR7" t="str">
            <v>PENINGKATAN JALAN KUALA TUHA - LAMIE, KM. 45+000 s/d 47+000</v>
          </cell>
        </row>
        <row r="8">
          <cell r="Q8" t="str">
            <v>PEKERJAAN</v>
          </cell>
          <cell r="R8" t="str">
            <v>:</v>
          </cell>
          <cell r="S8" t="str">
            <v>PENINGKATAN JALAN KUALA TUHA - LAMIE, KM. 45+000 s/d 47+000</v>
          </cell>
          <cell r="W8" t="str">
            <v>PROYEK</v>
          </cell>
          <cell r="Y8" t="str">
            <v>:</v>
          </cell>
          <cell r="Z8" t="str">
            <v>PENINGKATAN JALAN DAN PENGGANTIAN JEMBATAN DPU CAB. VI ACEH BARAT</v>
          </cell>
          <cell r="AG8" t="str">
            <v>LOKASI</v>
          </cell>
          <cell r="AH8" t="str">
            <v>:</v>
          </cell>
          <cell r="AI8" t="str">
            <v>KABUPATEN ACEH BARAT</v>
          </cell>
          <cell r="AP8" t="str">
            <v>PROPINSI</v>
          </cell>
          <cell r="AQ8" t="str">
            <v>:</v>
          </cell>
          <cell r="AR8" t="str">
            <v>DAERAH ISTIMEWA ACEH</v>
          </cell>
        </row>
        <row r="9">
          <cell r="W9" t="str">
            <v>NO. MATA PEMBAYARAN</v>
          </cell>
          <cell r="Y9" t="str">
            <v>:</v>
          </cell>
          <cell r="Z9" t="str">
            <v>1.2</v>
          </cell>
          <cell r="AG9" t="str">
            <v>TH. ANGG.</v>
          </cell>
          <cell r="AH9" t="str">
            <v>:</v>
          </cell>
          <cell r="AI9">
            <v>2000</v>
          </cell>
          <cell r="AP9" t="str">
            <v>LOKASI</v>
          </cell>
          <cell r="AQ9" t="str">
            <v>:</v>
          </cell>
          <cell r="AR9" t="str">
            <v>KABUPATEN ACEH BARAT</v>
          </cell>
        </row>
        <row r="10">
          <cell r="U10" t="str">
            <v>HARGA</v>
          </cell>
          <cell r="W10" t="str">
            <v>JENIS PEKERJAAN</v>
          </cell>
          <cell r="Y10" t="str">
            <v>:</v>
          </cell>
          <cell r="Z10" t="str">
            <v>MOBILISASI</v>
          </cell>
          <cell r="AP10" t="str">
            <v>TH. ANGG.</v>
          </cell>
          <cell r="AQ10" t="str">
            <v>:</v>
          </cell>
          <cell r="AR10">
            <v>2000</v>
          </cell>
        </row>
        <row r="11">
          <cell r="Q11" t="str">
            <v>NO.</v>
          </cell>
          <cell r="R11" t="str">
            <v>U R A I A N</v>
          </cell>
          <cell r="T11" t="str">
            <v>SATUAN</v>
          </cell>
          <cell r="U11" t="str">
            <v>SATUAN</v>
          </cell>
          <cell r="W11" t="str">
            <v>SATUAN PEKERJAAN</v>
          </cell>
          <cell r="Y11" t="str">
            <v>:</v>
          </cell>
          <cell r="Z11" t="str">
            <v>LUMP SUM</v>
          </cell>
          <cell r="AG11" t="str">
            <v>MATA</v>
          </cell>
          <cell r="AL11" t="str">
            <v>HARGA</v>
          </cell>
          <cell r="AM11" t="str">
            <v>JUMLAH</v>
          </cell>
        </row>
        <row r="12">
          <cell r="U12" t="str">
            <v>(Rp.)</v>
          </cell>
          <cell r="W12" t="str">
            <v>PRODUKSI HARIAN/JAM</v>
          </cell>
          <cell r="Y12" t="str">
            <v>:</v>
          </cell>
          <cell r="AG12" t="str">
            <v>PEMBA-</v>
          </cell>
          <cell r="AI12" t="str">
            <v>U R A I A N</v>
          </cell>
          <cell r="AJ12" t="str">
            <v>SATUAN</v>
          </cell>
          <cell r="AK12" t="str">
            <v>PERKIRAAN</v>
          </cell>
          <cell r="AL12" t="str">
            <v>SATUAN</v>
          </cell>
          <cell r="AM12" t="str">
            <v>HARGA-HARGA</v>
          </cell>
        </row>
        <row r="13">
          <cell r="AG13" t="str">
            <v>YARAN</v>
          </cell>
          <cell r="AK13" t="str">
            <v>KUANTITAS</v>
          </cell>
          <cell r="AL13" t="str">
            <v>( Rp.)</v>
          </cell>
          <cell r="AM13" t="str">
            <v>PENAWARAN (Rp)</v>
          </cell>
          <cell r="AP13" t="str">
            <v>NO</v>
          </cell>
          <cell r="AR13" t="str">
            <v>U R A I A N      P E K E R J A A N</v>
          </cell>
        </row>
        <row r="14">
          <cell r="AC14" t="str">
            <v>HARGA</v>
          </cell>
          <cell r="AD14" t="str">
            <v>JUMLAH</v>
          </cell>
          <cell r="AG14" t="str">
            <v>a</v>
          </cell>
          <cell r="AI14" t="str">
            <v>b</v>
          </cell>
          <cell r="AJ14" t="str">
            <v>c</v>
          </cell>
          <cell r="AK14" t="str">
            <v>d</v>
          </cell>
          <cell r="AL14" t="str">
            <v>e</v>
          </cell>
          <cell r="AM14" t="str">
            <v>f = (d x e)</v>
          </cell>
          <cell r="AP14" t="str">
            <v>BAB</v>
          </cell>
        </row>
        <row r="15">
          <cell r="Q15" t="str">
            <v>1.</v>
          </cell>
          <cell r="R15" t="str">
            <v>Pekerja</v>
          </cell>
          <cell r="T15" t="str">
            <v>Jam</v>
          </cell>
          <cell r="U15">
            <v>1700</v>
          </cell>
          <cell r="W15" t="str">
            <v>NO</v>
          </cell>
          <cell r="X15" t="str">
            <v>U  R  A  I  A  N</v>
          </cell>
          <cell r="AA15" t="str">
            <v>SATUAN</v>
          </cell>
          <cell r="AB15" t="str">
            <v>KUANTITAS</v>
          </cell>
          <cell r="AC15" t="str">
            <v>SATUAN</v>
          </cell>
          <cell r="AD15" t="str">
            <v>HARGA</v>
          </cell>
        </row>
        <row r="16">
          <cell r="Q16" t="str">
            <v>2.</v>
          </cell>
          <cell r="R16" t="str">
            <v>Tukang</v>
          </cell>
          <cell r="T16" t="str">
            <v>Jam</v>
          </cell>
          <cell r="U16">
            <v>1900</v>
          </cell>
          <cell r="AC16" t="str">
            <v>(Rp.)</v>
          </cell>
          <cell r="AD16" t="str">
            <v>(Rp.)</v>
          </cell>
          <cell r="AG16" t="str">
            <v>BAB. 1</v>
          </cell>
          <cell r="AI16" t="str">
            <v xml:space="preserve">  U  M  U  M</v>
          </cell>
        </row>
        <row r="17">
          <cell r="Q17" t="str">
            <v>3.</v>
          </cell>
          <cell r="R17" t="str">
            <v>Kepala Tukang</v>
          </cell>
          <cell r="T17" t="str">
            <v>Jam</v>
          </cell>
          <cell r="U17">
            <v>2150</v>
          </cell>
          <cell r="AP17" t="str">
            <v>1.</v>
          </cell>
          <cell r="AR17" t="str">
            <v xml:space="preserve">     U M U M</v>
          </cell>
        </row>
        <row r="18">
          <cell r="Q18" t="str">
            <v>4.</v>
          </cell>
          <cell r="R18" t="str">
            <v>Mandor</v>
          </cell>
          <cell r="T18" t="str">
            <v>Jam</v>
          </cell>
          <cell r="U18">
            <v>1900</v>
          </cell>
          <cell r="W18" t="str">
            <v>A.</v>
          </cell>
          <cell r="X18" t="str">
            <v xml:space="preserve">  Pembelian atau sewa tanah</v>
          </cell>
          <cell r="AA18" t="str">
            <v>M2</v>
          </cell>
          <cell r="AG18" t="str">
            <v>1.2</v>
          </cell>
          <cell r="AI18" t="str">
            <v xml:space="preserve">  Mobilisasi</v>
          </cell>
          <cell r="AJ18" t="str">
            <v>Ls</v>
          </cell>
          <cell r="AK18">
            <v>1</v>
          </cell>
          <cell r="AL18">
            <v>10800000</v>
          </cell>
          <cell r="AM18">
            <v>10800000</v>
          </cell>
        </row>
        <row r="19">
          <cell r="Q19" t="str">
            <v>5.</v>
          </cell>
          <cell r="R19" t="str">
            <v>Operator</v>
          </cell>
          <cell r="T19" t="str">
            <v>Jam</v>
          </cell>
          <cell r="U19">
            <v>4285</v>
          </cell>
          <cell r="AP19" t="str">
            <v>2.</v>
          </cell>
          <cell r="AR19" t="str">
            <v xml:space="preserve">     D R A I N A S E</v>
          </cell>
        </row>
        <row r="20">
          <cell r="Q20" t="str">
            <v>6.</v>
          </cell>
          <cell r="R20" t="str">
            <v>Pembantu Operator</v>
          </cell>
          <cell r="T20" t="str">
            <v>Jam</v>
          </cell>
          <cell r="U20">
            <v>2850</v>
          </cell>
        </row>
        <row r="21">
          <cell r="Q21" t="str">
            <v>7.</v>
          </cell>
          <cell r="R21" t="str">
            <v>Sopir/Driver</v>
          </cell>
          <cell r="T21" t="str">
            <v>Jam</v>
          </cell>
          <cell r="U21">
            <v>4285</v>
          </cell>
          <cell r="W21" t="str">
            <v>B.</v>
          </cell>
          <cell r="X21" t="str">
            <v xml:space="preserve">  Peralatan.</v>
          </cell>
          <cell r="AP21" t="str">
            <v>3.</v>
          </cell>
          <cell r="AR21" t="str">
            <v xml:space="preserve">     PEKERJAAN TANAH</v>
          </cell>
        </row>
        <row r="22">
          <cell r="Q22" t="str">
            <v>8.</v>
          </cell>
          <cell r="R22" t="str">
            <v>Pembantu Sopir/Driver</v>
          </cell>
          <cell r="T22" t="str">
            <v>Jam</v>
          </cell>
          <cell r="U22">
            <v>2850</v>
          </cell>
          <cell r="X22" t="str">
            <v xml:space="preserve">  Sesuai Lampiran 2(a)-2</v>
          </cell>
          <cell r="AA22" t="str">
            <v>Ls</v>
          </cell>
          <cell r="AB22">
            <v>1</v>
          </cell>
          <cell r="AC22">
            <v>3800000</v>
          </cell>
          <cell r="AD22">
            <v>3800000</v>
          </cell>
          <cell r="AI22" t="str">
            <v xml:space="preserve">  Sub Total Harga Bab. 1 ( Dipindahkan ke Rekapitulasi Daftar Kuantitas dan Harga )</v>
          </cell>
          <cell r="AM22">
            <v>10800000</v>
          </cell>
        </row>
        <row r="23">
          <cell r="Q23" t="str">
            <v>9.</v>
          </cell>
          <cell r="R23" t="str">
            <v>Mekanik</v>
          </cell>
          <cell r="T23" t="str">
            <v>Jam</v>
          </cell>
          <cell r="U23">
            <v>4000</v>
          </cell>
          <cell r="AP23" t="str">
            <v>4.</v>
          </cell>
          <cell r="AR23" t="str">
            <v xml:space="preserve">     BAHU JALAN</v>
          </cell>
        </row>
        <row r="25">
          <cell r="W25" t="str">
            <v>C.</v>
          </cell>
          <cell r="X25" t="str">
            <v xml:space="preserve">  Fasilitas Kontraktor.</v>
          </cell>
          <cell r="AG25" t="str">
            <v>BAB. 2</v>
          </cell>
          <cell r="AI25" t="str">
            <v xml:space="preserve">  DRAINASE</v>
          </cell>
          <cell r="AP25" t="str">
            <v>5.</v>
          </cell>
          <cell r="AR25" t="str">
            <v xml:space="preserve">     PERKERASAN BERBUTIR</v>
          </cell>
        </row>
        <row r="26">
          <cell r="W26" t="str">
            <v>1.</v>
          </cell>
          <cell r="X26" t="str">
            <v xml:space="preserve">  Base Camp</v>
          </cell>
          <cell r="AA26" t="str">
            <v>Ls</v>
          </cell>
          <cell r="AB26">
            <v>1</v>
          </cell>
          <cell r="AC26">
            <v>2000000</v>
          </cell>
          <cell r="AD26">
            <v>2000000</v>
          </cell>
        </row>
        <row r="27">
          <cell r="W27" t="str">
            <v>2.</v>
          </cell>
          <cell r="X27" t="str">
            <v xml:space="preserve">  Kantor</v>
          </cell>
          <cell r="AA27" t="str">
            <v>Ls</v>
          </cell>
          <cell r="AB27">
            <v>1</v>
          </cell>
          <cell r="AC27">
            <v>2000000</v>
          </cell>
          <cell r="AD27">
            <v>2000000</v>
          </cell>
          <cell r="AG27" t="str">
            <v>2.1 (1)</v>
          </cell>
          <cell r="AI27" t="str">
            <v xml:space="preserve">  Pekerjaan Galian untuk selokan Drainase &amp;</v>
          </cell>
          <cell r="AP27" t="str">
            <v>6.</v>
          </cell>
          <cell r="AR27" t="str">
            <v xml:space="preserve">     PERKERASAN ASPAL</v>
          </cell>
        </row>
        <row r="28">
          <cell r="W28" t="str">
            <v>3.</v>
          </cell>
          <cell r="X28" t="str">
            <v xml:space="preserve">  Barak</v>
          </cell>
          <cell r="AA28" t="str">
            <v>M2</v>
          </cell>
          <cell r="AI28" t="str">
            <v xml:space="preserve">  Saluran Air</v>
          </cell>
          <cell r="AJ28" t="str">
            <v>M3</v>
          </cell>
          <cell r="AK28">
            <v>1500</v>
          </cell>
          <cell r="AL28">
            <v>6565</v>
          </cell>
          <cell r="AM28">
            <v>9847500</v>
          </cell>
        </row>
        <row r="29">
          <cell r="W29" t="str">
            <v>4.</v>
          </cell>
          <cell r="X29" t="str">
            <v xml:space="preserve">  Workshop/Bengkel</v>
          </cell>
          <cell r="AA29" t="str">
            <v>M2</v>
          </cell>
          <cell r="AP29" t="str">
            <v>7.</v>
          </cell>
          <cell r="AR29" t="str">
            <v xml:space="preserve">     PEKERJAAN STRUKTUR</v>
          </cell>
        </row>
        <row r="30">
          <cell r="W30" t="str">
            <v>5.</v>
          </cell>
          <cell r="X30" t="str">
            <v xml:space="preserve">  Gudang dan lain-lain</v>
          </cell>
          <cell r="AA30" t="str">
            <v>M2</v>
          </cell>
          <cell r="AG30" t="str">
            <v>2.2</v>
          </cell>
          <cell r="AI30" t="str">
            <v xml:space="preserve">  Pekerjaan Pasangan batu dengan Mortal</v>
          </cell>
          <cell r="AJ30" t="str">
            <v>M3</v>
          </cell>
        </row>
        <row r="31">
          <cell r="AP31" t="str">
            <v>8.</v>
          </cell>
          <cell r="AR31" t="str">
            <v xml:space="preserve">     PERKUATAN DAN PEKERJAAN MINOR</v>
          </cell>
        </row>
        <row r="32">
          <cell r="AG32" t="str">
            <v>2.3 (1)</v>
          </cell>
          <cell r="AI32" t="str">
            <v xml:space="preserve">  Gorong-gorong Pipa beton bertulang</v>
          </cell>
          <cell r="AJ32" t="str">
            <v>M'</v>
          </cell>
        </row>
        <row r="33">
          <cell r="W33" t="str">
            <v>D.</v>
          </cell>
          <cell r="X33" t="str">
            <v xml:space="preserve">  Fasilitas Laboratorium dan Layanan.</v>
          </cell>
          <cell r="AI33" t="str">
            <v xml:space="preserve">  diameter &lt; 45 cm</v>
          </cell>
          <cell r="AP33" t="str">
            <v>9.</v>
          </cell>
          <cell r="AR33" t="str">
            <v xml:space="preserve">     PEKERJAAN HARIAN</v>
          </cell>
        </row>
        <row r="34">
          <cell r="W34" t="str">
            <v>1.</v>
          </cell>
          <cell r="X34" t="str">
            <v xml:space="preserve">  Kantor</v>
          </cell>
          <cell r="AA34" t="str">
            <v>M2</v>
          </cell>
        </row>
        <row r="35">
          <cell r="W35" t="str">
            <v>2.</v>
          </cell>
          <cell r="X35" t="str">
            <v xml:space="preserve">  Akomudasi utk. Wkl. Direksi Teknik</v>
          </cell>
          <cell r="AA35" t="str">
            <v>M2</v>
          </cell>
          <cell r="AG35" t="str">
            <v>2.3 (2)</v>
          </cell>
          <cell r="AI35" t="str">
            <v xml:space="preserve">  Gorong-gorong Pipa beton bertulang</v>
          </cell>
          <cell r="AJ35" t="str">
            <v>M'</v>
          </cell>
          <cell r="AP35" t="str">
            <v>10.</v>
          </cell>
          <cell r="AR35" t="str">
            <v xml:space="preserve">     PEKERJAAN PEMELIHARAAN RUTIN</v>
          </cell>
        </row>
        <row r="36">
          <cell r="W36" t="str">
            <v>3.</v>
          </cell>
          <cell r="X36" t="str">
            <v xml:space="preserve">  Ruang Laboratorium</v>
          </cell>
          <cell r="AA36" t="str">
            <v>M2</v>
          </cell>
          <cell r="AI36" t="str">
            <v xml:space="preserve">  diameter &lt; 45 - 75 cm</v>
          </cell>
        </row>
        <row r="37">
          <cell r="T37" t="str">
            <v>ACEH BESAR,   22  AGUSTUS  2000</v>
          </cell>
          <cell r="W37" t="str">
            <v>4.</v>
          </cell>
          <cell r="X37" t="str">
            <v xml:space="preserve">  Peralatan Laboratorium</v>
          </cell>
          <cell r="AA37" t="str">
            <v>Unit</v>
          </cell>
          <cell r="AP37" t="str">
            <v>(A)</v>
          </cell>
          <cell r="AR37" t="str">
            <v xml:space="preserve">     JUMLAH HARGA PENAWARAN ( TERMASUK BIAYA UMUM &amp; KEUNTUNGAN )</v>
          </cell>
        </row>
        <row r="38">
          <cell r="T38" t="str">
            <v>CV. MANDIRI KARYA UTAMA</v>
          </cell>
          <cell r="W38" t="str">
            <v>5.</v>
          </cell>
          <cell r="X38" t="str">
            <v xml:space="preserve">  Perabotan dan Layanan</v>
          </cell>
          <cell r="AA38" t="str">
            <v>Unit</v>
          </cell>
          <cell r="AG38" t="str">
            <v>2.3 (3)</v>
          </cell>
          <cell r="AI38" t="str">
            <v xml:space="preserve">  Gorong-gorong pipa beton bertulang</v>
          </cell>
          <cell r="AJ38" t="str">
            <v>M'</v>
          </cell>
          <cell r="AP38" t="str">
            <v>(B)</v>
          </cell>
          <cell r="AR38" t="str">
            <v xml:space="preserve">     PAJAK PERTAMBAHAN NILAI ( PPN ) = 10% x ( A )</v>
          </cell>
        </row>
        <row r="39">
          <cell r="AI39" t="str">
            <v xml:space="preserve">  diameter &lt; 75 - 120 cm</v>
          </cell>
          <cell r="AP39" t="str">
            <v>(C)</v>
          </cell>
          <cell r="AR39" t="str">
            <v xml:space="preserve">     JUMLAH TOTAL HARGA PENAWARAN = ( A ) + ( B )</v>
          </cell>
        </row>
        <row r="40">
          <cell r="AP40" t="str">
            <v>(D)</v>
          </cell>
          <cell r="AR40" t="str">
            <v xml:space="preserve">     DIBULATKAN</v>
          </cell>
        </row>
        <row r="41">
          <cell r="W41" t="str">
            <v>E.</v>
          </cell>
          <cell r="X41" t="str">
            <v xml:space="preserve">  Mata Pekerjaan Mobilisasi Lainnya.</v>
          </cell>
          <cell r="AG41" t="str">
            <v>2.3 (4)</v>
          </cell>
          <cell r="AI41" t="str">
            <v xml:space="preserve">  Gorong-gorong Pipa Baja gelombang</v>
          </cell>
          <cell r="AJ41" t="str">
            <v>Ton</v>
          </cell>
        </row>
        <row r="42">
          <cell r="AP42" t="str">
            <v>TERBILANG  :    LIMA RATUS ENAM PULUH DELAPAN JUTA SEMBILAN RATUS SEMBILAN PULUH TIGA RIBU RUPIAH,-</v>
          </cell>
        </row>
        <row r="43">
          <cell r="AG43" t="str">
            <v>2.4 (1)</v>
          </cell>
          <cell r="AI43" t="str">
            <v xml:space="preserve">  Urugan berongga atau Material penyaring</v>
          </cell>
          <cell r="AJ43" t="str">
            <v>M3</v>
          </cell>
        </row>
        <row r="44">
          <cell r="T44" t="str">
            <v>( IBRAHIM T. M. AMIN )</v>
          </cell>
          <cell r="W44" t="str">
            <v>F.</v>
          </cell>
          <cell r="X44" t="str">
            <v xml:space="preserve">  Demobilisasi</v>
          </cell>
          <cell r="AA44" t="str">
            <v>Ls</v>
          </cell>
          <cell r="AB44">
            <v>1</v>
          </cell>
          <cell r="AC44">
            <v>3000000</v>
          </cell>
          <cell r="AD44">
            <v>3000000</v>
          </cell>
        </row>
        <row r="45">
          <cell r="T45" t="str">
            <v>D i r e k t u r</v>
          </cell>
          <cell r="AG45" t="str">
            <v>2.4 (2)</v>
          </cell>
          <cell r="AI45" t="str">
            <v xml:space="preserve">  Pekerjaan drainase dibawah permukaan</v>
          </cell>
          <cell r="AJ45" t="str">
            <v>M2</v>
          </cell>
        </row>
        <row r="46">
          <cell r="AI46" t="str">
            <v xml:space="preserve">  Material penyaring plastik</v>
          </cell>
        </row>
        <row r="47">
          <cell r="W47" t="str">
            <v>G.</v>
          </cell>
          <cell r="X47" t="str">
            <v xml:space="preserve">  JUMLAH ( A + B + C + D + E + F )</v>
          </cell>
          <cell r="AD47">
            <v>10800000</v>
          </cell>
        </row>
        <row r="48">
          <cell r="AG48" t="str">
            <v>2.4 (3)</v>
          </cell>
          <cell r="AI48" t="str">
            <v xml:space="preserve">  Pipa untuk Pekerjaan Drainase di bawah</v>
          </cell>
          <cell r="AJ48" t="str">
            <v>M'</v>
          </cell>
        </row>
        <row r="49">
          <cell r="AI49" t="str">
            <v xml:space="preserve">  permukaan</v>
          </cell>
          <cell r="AJ49">
            <v>0</v>
          </cell>
        </row>
        <row r="50">
          <cell r="W50" t="str">
            <v>H.</v>
          </cell>
          <cell r="X50" t="str">
            <v xml:space="preserve">  HARGA LUMPSUM = G</v>
          </cell>
          <cell r="AD50">
            <v>10800000</v>
          </cell>
        </row>
        <row r="51">
          <cell r="AS51" t="str">
            <v>ACEH BESAR,   22  AGUSTUS  2000</v>
          </cell>
        </row>
        <row r="52">
          <cell r="AS52" t="str">
            <v>CV. MANDIRI KARYA UTAMA</v>
          </cell>
        </row>
        <row r="53">
          <cell r="W53" t="str">
            <v>I.</v>
          </cell>
          <cell r="X53" t="str">
            <v xml:space="preserve">  TOTAL BIAYA MOBILISASI ( DIBULATKAN )</v>
          </cell>
          <cell r="AD53">
            <v>10800000</v>
          </cell>
        </row>
        <row r="58">
          <cell r="AS58" t="str">
            <v>( IBRAHIM T. M. AMIN )</v>
          </cell>
        </row>
        <row r="59">
          <cell r="AS59" t="str">
            <v>D i r e k t u r</v>
          </cell>
        </row>
        <row r="78">
          <cell r="W78" t="str">
            <v>LAMPIRAN  2(a)-2  PENAWARAN</v>
          </cell>
          <cell r="AX78" t="str">
            <v>LAMPIRAN 2(d)-2  PENAWARAN</v>
          </cell>
        </row>
        <row r="79">
          <cell r="W79" t="str">
            <v>( Lampiran ini dipergunakan semata-mata untuk Evaluasi Penawaran )</v>
          </cell>
          <cell r="AG79" t="str">
            <v>DAFTAR KUANTITAS DAN HARGA</v>
          </cell>
          <cell r="AX79" t="str">
            <v>(Lampiran ini dipergunakan semata-mata untuk evaluasi penawaran)</v>
          </cell>
        </row>
        <row r="81">
          <cell r="W81" t="str">
            <v>ANALISA HARGA LUMP SUM UNTUK MOBILISASI</v>
          </cell>
          <cell r="AG81" t="str">
            <v>PENAWAR</v>
          </cell>
          <cell r="AH81" t="str">
            <v>:</v>
          </cell>
          <cell r="AI81" t="str">
            <v>CV. MANDIRI KARYA UTAMA</v>
          </cell>
          <cell r="AX81" t="str">
            <v>KONFIRMASI KAPASITAS PLANT PENCAMPUR ASPAL</v>
          </cell>
        </row>
        <row r="82">
          <cell r="AG82" t="str">
            <v>PROYEK</v>
          </cell>
          <cell r="AH82" t="str">
            <v>:</v>
          </cell>
          <cell r="AI82" t="str">
            <v>PENINGKATAN JALAN DAN PENGGANTIAN JEMBATAN DPU CAB. VI ACEH BARAT</v>
          </cell>
        </row>
        <row r="83">
          <cell r="W83" t="str">
            <v>NAMA PENAWAR</v>
          </cell>
          <cell r="Y83" t="str">
            <v>:</v>
          </cell>
          <cell r="Z83" t="str">
            <v>CV. MANDIRI KARYA UTAMA</v>
          </cell>
          <cell r="AG83" t="str">
            <v>PEKERJAAN</v>
          </cell>
          <cell r="AH83" t="str">
            <v>:</v>
          </cell>
          <cell r="AI83" t="str">
            <v>PENINGKATAN JALAN KUALA TUHA - LAMIE, KM. 45+000 s/d 47+000</v>
          </cell>
        </row>
        <row r="84">
          <cell r="W84" t="str">
            <v>PROYEK</v>
          </cell>
          <cell r="Y84" t="str">
            <v>:</v>
          </cell>
          <cell r="Z84" t="str">
            <v>PENINGKATAN JALAN DAN PENGGANTIAN JEMBATAN DPU CAB. VI ACEH BARAT</v>
          </cell>
          <cell r="AG84" t="str">
            <v>PROPINSI</v>
          </cell>
          <cell r="AH84" t="str">
            <v>:</v>
          </cell>
          <cell r="AI84" t="str">
            <v>DAERAH ISTIMEWA ACEH</v>
          </cell>
          <cell r="AX84" t="str">
            <v>NAMA PENAWAR</v>
          </cell>
          <cell r="BA84" t="str">
            <v>CV. MANDIRI KARYA UTAMA</v>
          </cell>
        </row>
        <row r="85">
          <cell r="W85" t="str">
            <v>NO. MATA PEMBAYARAN</v>
          </cell>
          <cell r="Y85" t="str">
            <v>:</v>
          </cell>
          <cell r="Z85" t="str">
            <v>1.2</v>
          </cell>
          <cell r="AG85" t="str">
            <v>LOKASI</v>
          </cell>
          <cell r="AH85" t="str">
            <v>:</v>
          </cell>
          <cell r="AI85" t="str">
            <v>KABUPATEN ACEH BARAT</v>
          </cell>
          <cell r="AX85">
            <v>0</v>
          </cell>
        </row>
        <row r="86">
          <cell r="W86" t="str">
            <v>JENIS PEKERJAAN</v>
          </cell>
          <cell r="Y86" t="str">
            <v>:</v>
          </cell>
          <cell r="Z86" t="str">
            <v>MOBILISASI</v>
          </cell>
          <cell r="AG86" t="str">
            <v>TH. ANGG.</v>
          </cell>
          <cell r="AH86" t="str">
            <v>:</v>
          </cell>
          <cell r="AI86">
            <v>2000</v>
          </cell>
          <cell r="AX86" t="str">
            <v>1.</v>
          </cell>
          <cell r="AY86" t="str">
            <v>Waktu bekerja yang tersedia</v>
          </cell>
        </row>
        <row r="87">
          <cell r="W87" t="str">
            <v>SATUAN PEKERJAAN</v>
          </cell>
          <cell r="Y87" t="str">
            <v>:</v>
          </cell>
          <cell r="Z87" t="str">
            <v>LUMP SUM</v>
          </cell>
          <cell r="AX87" t="str">
            <v>(a)</v>
          </cell>
          <cell r="AY87" t="str">
            <v>Jangka Waktu Pelaksanaan</v>
          </cell>
          <cell r="BO87" t="str">
            <v>=</v>
          </cell>
          <cell r="BP87">
            <v>100</v>
          </cell>
          <cell r="BQ87" t="str">
            <v>hari</v>
          </cell>
        </row>
        <row r="88">
          <cell r="W88" t="str">
            <v>PRODUKSI HARIAN/JAM</v>
          </cell>
          <cell r="Y88" t="str">
            <v>:</v>
          </cell>
          <cell r="AG88" t="str">
            <v>MATA</v>
          </cell>
          <cell r="AL88" t="str">
            <v>HARGA</v>
          </cell>
          <cell r="AM88" t="str">
            <v>JUMLAH</v>
          </cell>
          <cell r="AX88" t="str">
            <v>(b)</v>
          </cell>
          <cell r="AY88" t="str">
            <v>Mobilisasi dan Jangka Waktu Pemasangan Peralatan dan Persediaan Material ( min=120 hari )</v>
          </cell>
          <cell r="BO88" t="str">
            <v>=</v>
          </cell>
          <cell r="BP88" t="str">
            <v>-</v>
          </cell>
          <cell r="BQ88" t="str">
            <v>hari</v>
          </cell>
        </row>
        <row r="89">
          <cell r="AG89" t="str">
            <v>PEMBA-</v>
          </cell>
          <cell r="AI89" t="str">
            <v>U R A I A N</v>
          </cell>
          <cell r="AJ89" t="str">
            <v>SATUAN</v>
          </cell>
          <cell r="AK89" t="str">
            <v>PERKIRAAN</v>
          </cell>
          <cell r="AL89" t="str">
            <v>SATUAN</v>
          </cell>
          <cell r="AM89" t="str">
            <v>HARGA-HARGA</v>
          </cell>
          <cell r="AX89" t="str">
            <v>(c)</v>
          </cell>
          <cell r="AY89" t="str">
            <v>Demobilisasi / Waktu tidak Produktif pada akhir Masa Kontrak ( min=30 hari )</v>
          </cell>
          <cell r="BO89" t="str">
            <v>=</v>
          </cell>
          <cell r="BP89">
            <v>10</v>
          </cell>
          <cell r="BQ89" t="str">
            <v>hari</v>
          </cell>
        </row>
        <row r="90">
          <cell r="AC90" t="str">
            <v>HARGA</v>
          </cell>
          <cell r="AD90" t="str">
            <v>JUMLAH</v>
          </cell>
          <cell r="AG90" t="str">
            <v>YARAN</v>
          </cell>
          <cell r="AK90" t="str">
            <v>KUANTITAS</v>
          </cell>
          <cell r="AL90" t="str">
            <v>( Rp.)</v>
          </cell>
          <cell r="AM90" t="str">
            <v>PENAWARAN (Rp)</v>
          </cell>
          <cell r="AX90" t="str">
            <v>(d)</v>
          </cell>
          <cell r="AY90" t="str">
            <v>Hari-hari libur, kerusakan-kerusakan / gangguan-gangguan, dsb.</v>
          </cell>
          <cell r="BO90" t="str">
            <v>=</v>
          </cell>
          <cell r="BP90">
            <v>10</v>
          </cell>
          <cell r="BQ90" t="str">
            <v>hari</v>
          </cell>
        </row>
        <row r="91">
          <cell r="W91" t="str">
            <v>NO</v>
          </cell>
          <cell r="X91" t="str">
            <v>U R A I A N</v>
          </cell>
          <cell r="AA91" t="str">
            <v>SATUAN</v>
          </cell>
          <cell r="AB91" t="str">
            <v>KUANTITAS</v>
          </cell>
          <cell r="AC91" t="str">
            <v>SATUAN</v>
          </cell>
          <cell r="AD91" t="str">
            <v>HARGA</v>
          </cell>
          <cell r="AG91" t="str">
            <v>a</v>
          </cell>
          <cell r="AI91" t="str">
            <v>b</v>
          </cell>
          <cell r="AJ91" t="str">
            <v>c</v>
          </cell>
          <cell r="AK91" t="str">
            <v>d</v>
          </cell>
          <cell r="AL91" t="str">
            <v>e</v>
          </cell>
          <cell r="AM91" t="str">
            <v>f = (d x e)</v>
          </cell>
          <cell r="AY91" t="str">
            <v>(e)</v>
          </cell>
          <cell r="AZ91" t="str">
            <v>Jumlah hari kerja yang sesungguhnya (a)-(b)-(c)-(d)</v>
          </cell>
          <cell r="BO91" t="str">
            <v>=</v>
          </cell>
          <cell r="BP91">
            <v>120</v>
          </cell>
          <cell r="BQ91" t="str">
            <v>hari</v>
          </cell>
        </row>
        <row r="92">
          <cell r="AC92" t="str">
            <v>(Rp.)</v>
          </cell>
          <cell r="AD92" t="str">
            <v>(Rp.)</v>
          </cell>
          <cell r="AY92" t="str">
            <v>[C]</v>
          </cell>
          <cell r="AZ92" t="str">
            <v>Jumlah jam kerja Plant yang sesungguhnya</v>
          </cell>
          <cell r="BM92">
            <v>8</v>
          </cell>
          <cell r="BN92" t="str">
            <v>jam/hari</v>
          </cell>
          <cell r="BO92" t="str">
            <v>=</v>
          </cell>
          <cell r="BP92">
            <v>960</v>
          </cell>
          <cell r="BQ92" t="str">
            <v>jam</v>
          </cell>
        </row>
        <row r="93">
          <cell r="AG93" t="str">
            <v>BAB. 3</v>
          </cell>
          <cell r="AI93" t="str">
            <v xml:space="preserve">  PEKERJAAN TANAH</v>
          </cell>
        </row>
        <row r="94">
          <cell r="W94" t="str">
            <v>B.</v>
          </cell>
          <cell r="X94" t="str">
            <v xml:space="preserve">  P e r a l a t a n :</v>
          </cell>
          <cell r="AX94" t="str">
            <v>2.</v>
          </cell>
          <cell r="AY94" t="str">
            <v>Kebutuhan Bahan Aspal Campuran Panas</v>
          </cell>
        </row>
        <row r="95">
          <cell r="AG95" t="str">
            <v>3.1 (1)</v>
          </cell>
          <cell r="AI95" t="str">
            <v xml:space="preserve">  Galian Biasa</v>
          </cell>
          <cell r="AJ95" t="str">
            <v>M3</v>
          </cell>
          <cell r="AK95">
            <v>800</v>
          </cell>
          <cell r="AL95">
            <v>6675</v>
          </cell>
          <cell r="AM95">
            <v>5340000</v>
          </cell>
          <cell r="AX95" t="str">
            <v>(1)</v>
          </cell>
          <cell r="AY95" t="str">
            <v>Latasir (HRSS)</v>
          </cell>
          <cell r="BF95" t="str">
            <v>m2</v>
          </cell>
          <cell r="BH95" t="str">
            <v>x</v>
          </cell>
          <cell r="BJ95">
            <v>1.4999999999999999E-2</v>
          </cell>
          <cell r="BK95" t="str">
            <v>x</v>
          </cell>
          <cell r="BL95">
            <v>2.25</v>
          </cell>
          <cell r="BM95" t="str">
            <v>x</v>
          </cell>
          <cell r="BN95" t="str">
            <v>W**</v>
          </cell>
          <cell r="BO95" t="str">
            <v>=</v>
          </cell>
          <cell r="BQ95" t="str">
            <v>ton</v>
          </cell>
        </row>
        <row r="96">
          <cell r="W96" t="str">
            <v>1</v>
          </cell>
          <cell r="X96" t="str">
            <v xml:space="preserve">  Asphalt Finisher, 80 ton/hr</v>
          </cell>
          <cell r="AA96" t="str">
            <v>Unit</v>
          </cell>
          <cell r="AB96">
            <v>1</v>
          </cell>
          <cell r="AC96">
            <v>500000</v>
          </cell>
          <cell r="AD96">
            <v>500000</v>
          </cell>
          <cell r="AX96" t="str">
            <v>(2)</v>
          </cell>
          <cell r="AY96" t="str">
            <v>Lataston (HRS)</v>
          </cell>
          <cell r="BF96" t="str">
            <v>m2</v>
          </cell>
          <cell r="BH96" t="str">
            <v>x</v>
          </cell>
          <cell r="BJ96">
            <v>0.03</v>
          </cell>
          <cell r="BK96" t="str">
            <v>x</v>
          </cell>
          <cell r="BL96">
            <v>2.25</v>
          </cell>
          <cell r="BM96" t="str">
            <v>x</v>
          </cell>
          <cell r="BN96" t="str">
            <v>W**</v>
          </cell>
          <cell r="BO96" t="str">
            <v>=</v>
          </cell>
          <cell r="BQ96" t="str">
            <v>ton</v>
          </cell>
        </row>
        <row r="97">
          <cell r="W97">
            <v>2</v>
          </cell>
          <cell r="X97" t="str">
            <v xml:space="preserve">  Asphalt Sprayer, 1000 lt</v>
          </cell>
          <cell r="AA97" t="str">
            <v>Unit</v>
          </cell>
          <cell r="AB97">
            <v>1</v>
          </cell>
          <cell r="AC97">
            <v>150000</v>
          </cell>
          <cell r="AD97">
            <v>150000</v>
          </cell>
          <cell r="AG97" t="str">
            <v>3.1 (2)</v>
          </cell>
          <cell r="AI97" t="str">
            <v xml:space="preserve">  Galian Cadas / Batuan</v>
          </cell>
          <cell r="AJ97" t="str">
            <v>M3</v>
          </cell>
          <cell r="AX97" t="str">
            <v>(3)</v>
          </cell>
          <cell r="AY97" t="str">
            <v>Aspal Beton (Laston), Wearing Course</v>
          </cell>
          <cell r="BE97">
            <v>0</v>
          </cell>
          <cell r="BF97" t="str">
            <v>m2</v>
          </cell>
          <cell r="BH97" t="str">
            <v>x</v>
          </cell>
          <cell r="BJ97">
            <v>0.04</v>
          </cell>
          <cell r="BK97" t="str">
            <v>x</v>
          </cell>
          <cell r="BL97">
            <v>2.2999999999999998</v>
          </cell>
          <cell r="BM97" t="str">
            <v>x</v>
          </cell>
          <cell r="BN97">
            <v>1.05</v>
          </cell>
          <cell r="BO97" t="str">
            <v>=</v>
          </cell>
          <cell r="BP97">
            <v>0</v>
          </cell>
          <cell r="BQ97" t="str">
            <v>ton</v>
          </cell>
        </row>
        <row r="98">
          <cell r="W98">
            <v>3</v>
          </cell>
          <cell r="X98" t="str">
            <v xml:space="preserve">  Air Compressor, 6000 lt/m</v>
          </cell>
          <cell r="AA98" t="str">
            <v>set</v>
          </cell>
          <cell r="AB98">
            <v>1</v>
          </cell>
          <cell r="AC98">
            <v>150000</v>
          </cell>
          <cell r="AD98">
            <v>150000</v>
          </cell>
          <cell r="AX98" t="str">
            <v>(4)</v>
          </cell>
          <cell r="AY98" t="str">
            <v>Aspal Beton (Laston), Binder Course</v>
          </cell>
          <cell r="BF98" t="str">
            <v>m2</v>
          </cell>
          <cell r="BH98" t="str">
            <v>x</v>
          </cell>
          <cell r="BJ98">
            <v>0.05</v>
          </cell>
          <cell r="BK98" t="str">
            <v>x</v>
          </cell>
          <cell r="BL98">
            <v>2.2999999999999998</v>
          </cell>
          <cell r="BM98" t="str">
            <v>x</v>
          </cell>
          <cell r="BN98" t="str">
            <v>W**</v>
          </cell>
          <cell r="BO98" t="str">
            <v>=</v>
          </cell>
          <cell r="BQ98" t="str">
            <v>ton</v>
          </cell>
        </row>
        <row r="99">
          <cell r="W99">
            <v>4</v>
          </cell>
          <cell r="X99" t="str">
            <v xml:space="preserve">  Dump Truck, 8 ton</v>
          </cell>
          <cell r="AA99" t="str">
            <v>Unit</v>
          </cell>
          <cell r="AB99">
            <v>4</v>
          </cell>
          <cell r="AC99">
            <v>150000</v>
          </cell>
          <cell r="AD99">
            <v>600000</v>
          </cell>
          <cell r="AG99" t="str">
            <v>3.2 (1)</v>
          </cell>
          <cell r="AI99" t="str">
            <v xml:space="preserve">  Urugan Biasa</v>
          </cell>
          <cell r="AJ99" t="str">
            <v>M3</v>
          </cell>
          <cell r="AK99">
            <v>1000</v>
          </cell>
          <cell r="AL99">
            <v>15089</v>
          </cell>
          <cell r="AM99">
            <v>15089000</v>
          </cell>
          <cell r="AX99" t="str">
            <v>(5)</v>
          </cell>
          <cell r="AY99" t="str">
            <v>Split Mastic Asphalt (SMA)  0/11</v>
          </cell>
          <cell r="BF99" t="str">
            <v>m2</v>
          </cell>
          <cell r="BH99" t="str">
            <v>x</v>
          </cell>
          <cell r="BJ99">
            <v>0.04</v>
          </cell>
          <cell r="BK99" t="str">
            <v>x</v>
          </cell>
          <cell r="BL99">
            <v>2.2999999999999998</v>
          </cell>
          <cell r="BM99" t="str">
            <v>x</v>
          </cell>
          <cell r="BN99" t="str">
            <v>W**</v>
          </cell>
          <cell r="BO99" t="str">
            <v>=</v>
          </cell>
          <cell r="BQ99" t="str">
            <v>ton</v>
          </cell>
        </row>
        <row r="100">
          <cell r="W100">
            <v>5</v>
          </cell>
          <cell r="X100" t="str">
            <v xml:space="preserve">  Motor Grader, 120 HP</v>
          </cell>
          <cell r="AA100" t="str">
            <v>Unit</v>
          </cell>
          <cell r="AB100">
            <v>1</v>
          </cell>
          <cell r="AC100">
            <v>300000</v>
          </cell>
          <cell r="AD100">
            <v>300000</v>
          </cell>
          <cell r="AX100" t="str">
            <v>(6)</v>
          </cell>
          <cell r="AY100" t="str">
            <v>Asphalt Treated Base Levelling (ATBL)</v>
          </cell>
          <cell r="BE100">
            <v>360</v>
          </cell>
          <cell r="BF100" t="str">
            <v>m3</v>
          </cell>
          <cell r="BI100" t="str">
            <v>x</v>
          </cell>
          <cell r="BJ100">
            <v>0</v>
          </cell>
          <cell r="BL100">
            <v>2.2999999999999998</v>
          </cell>
          <cell r="BM100" t="str">
            <v>x</v>
          </cell>
          <cell r="BN100">
            <v>1.05</v>
          </cell>
          <cell r="BO100" t="str">
            <v>=</v>
          </cell>
          <cell r="BP100">
            <v>869.39999999999986</v>
          </cell>
          <cell r="BQ100" t="str">
            <v>ton</v>
          </cell>
        </row>
        <row r="101">
          <cell r="W101">
            <v>6</v>
          </cell>
          <cell r="X101" t="str">
            <v xml:space="preserve">  Wheel Loader, 1,2 m3</v>
          </cell>
          <cell r="AA101" t="str">
            <v>Unit</v>
          </cell>
          <cell r="AB101">
            <v>1</v>
          </cell>
          <cell r="AC101">
            <v>300000</v>
          </cell>
          <cell r="AD101">
            <v>300000</v>
          </cell>
          <cell r="AG101" t="str">
            <v>3.2 (2)</v>
          </cell>
          <cell r="AI101" t="str">
            <v xml:space="preserve">  Urugan Pilihan</v>
          </cell>
          <cell r="AJ101" t="str">
            <v>M3</v>
          </cell>
          <cell r="AK101">
            <v>500</v>
          </cell>
          <cell r="AL101">
            <v>18172</v>
          </cell>
          <cell r="AM101">
            <v>9086000</v>
          </cell>
          <cell r="AX101" t="str">
            <v>(7)</v>
          </cell>
          <cell r="AY101" t="str">
            <v>Lain-lain</v>
          </cell>
          <cell r="BO101" t="str">
            <v>=</v>
          </cell>
          <cell r="BQ101" t="str">
            <v>ton</v>
          </cell>
        </row>
        <row r="102">
          <cell r="W102">
            <v>7</v>
          </cell>
          <cell r="X102" t="str">
            <v xml:space="preserve">  Tandem Roller, 8 ton</v>
          </cell>
          <cell r="AA102" t="str">
            <v>Unit</v>
          </cell>
          <cell r="AB102">
            <v>1</v>
          </cell>
          <cell r="AC102">
            <v>300000</v>
          </cell>
          <cell r="AD102">
            <v>300000</v>
          </cell>
        </row>
        <row r="103">
          <cell r="W103">
            <v>8</v>
          </cell>
          <cell r="X103" t="str">
            <v xml:space="preserve">  Water Tanker, 5000 lt</v>
          </cell>
          <cell r="AA103" t="str">
            <v>Unit</v>
          </cell>
          <cell r="AB103">
            <v>1</v>
          </cell>
          <cell r="AC103">
            <v>150000</v>
          </cell>
          <cell r="AD103">
            <v>150000</v>
          </cell>
          <cell r="AG103" t="str">
            <v>3.3</v>
          </cell>
          <cell r="AI103" t="str">
            <v xml:space="preserve">  Penyiapan Badan Jalan</v>
          </cell>
          <cell r="AJ103" t="str">
            <v>M3</v>
          </cell>
          <cell r="AK103">
            <v>9000</v>
          </cell>
          <cell r="AL103">
            <v>533</v>
          </cell>
          <cell r="AM103">
            <v>4797000</v>
          </cell>
          <cell r="AY103" t="str">
            <v>[D]</v>
          </cell>
          <cell r="AZ103" t="str">
            <v>Jumlah Kebutuhan Aspal Campuran Panas</v>
          </cell>
          <cell r="BO103" t="str">
            <v>=</v>
          </cell>
          <cell r="BP103">
            <v>869.39999999999986</v>
          </cell>
          <cell r="BQ103" t="str">
            <v>ton</v>
          </cell>
        </row>
        <row r="104">
          <cell r="W104">
            <v>9</v>
          </cell>
          <cell r="X104" t="str">
            <v xml:space="preserve">  Concrete Mixer, 0,3 m3</v>
          </cell>
          <cell r="AA104" t="str">
            <v>Unit</v>
          </cell>
        </row>
        <row r="105">
          <cell r="W105">
            <v>10</v>
          </cell>
          <cell r="X105" t="str">
            <v xml:space="preserve">  Concrete Vibrator, 3 HP</v>
          </cell>
          <cell r="AA105" t="str">
            <v>Unit</v>
          </cell>
        </row>
        <row r="106">
          <cell r="W106">
            <v>11</v>
          </cell>
          <cell r="X106" t="str">
            <v xml:space="preserve">  Flat Bed Truck, 4 ton</v>
          </cell>
          <cell r="AA106" t="str">
            <v>Unit</v>
          </cell>
          <cell r="AX106" t="str">
            <v>3.</v>
          </cell>
          <cell r="AY106" t="str">
            <v>Kapasitas Plant Pencampur Aspal</v>
          </cell>
        </row>
        <row r="107">
          <cell r="W107">
            <v>12</v>
          </cell>
          <cell r="X107" t="str">
            <v xml:space="preserve">  Tyred Roller, 8 - 10 ton</v>
          </cell>
          <cell r="AA107" t="str">
            <v>Unit</v>
          </cell>
          <cell r="AB107">
            <v>1</v>
          </cell>
          <cell r="AC107">
            <v>300000</v>
          </cell>
          <cell r="AD107">
            <v>300000</v>
          </cell>
          <cell r="AI107" t="str">
            <v xml:space="preserve">  Sub Total Harga Bab. 3 ( Dipindahkan ke Rekapitulasi Daftar Kuantitas dan Harga )</v>
          </cell>
          <cell r="AM107">
            <v>34312000</v>
          </cell>
        </row>
        <row r="108">
          <cell r="W108">
            <v>13</v>
          </cell>
          <cell r="X108" t="str">
            <v xml:space="preserve">  Stell Wheel Roller, 10 ton</v>
          </cell>
          <cell r="AA108" t="str">
            <v>Unit</v>
          </cell>
          <cell r="AX108" t="str">
            <v>Kapasitas yang diperlukan                        [D] / [C]</v>
          </cell>
          <cell r="BC108" t="str">
            <v>:</v>
          </cell>
          <cell r="BD108">
            <v>0.9056249999999999</v>
          </cell>
          <cell r="BE108" t="str">
            <v>ton/jam</v>
          </cell>
        </row>
        <row r="109">
          <cell r="W109">
            <v>14</v>
          </cell>
          <cell r="X109" t="str">
            <v xml:space="preserve">  Vibratory Roller, 8 ton</v>
          </cell>
          <cell r="AA109" t="str">
            <v>Unit</v>
          </cell>
          <cell r="AB109">
            <v>1</v>
          </cell>
          <cell r="AC109">
            <v>300000</v>
          </cell>
          <cell r="AD109">
            <v>300000</v>
          </cell>
          <cell r="AX109" t="str">
            <v>Kebutuhan  Campuran Aspal/Jumlah Jam Kerja</v>
          </cell>
        </row>
        <row r="110">
          <cell r="W110">
            <v>15</v>
          </cell>
          <cell r="X110" t="str">
            <v xml:space="preserve">  Track Loader, 100 HP</v>
          </cell>
          <cell r="AA110" t="str">
            <v>Unit</v>
          </cell>
          <cell r="AG110" t="str">
            <v>BAB. 4</v>
          </cell>
          <cell r="AI110" t="str">
            <v xml:space="preserve">  BAHU JALAN</v>
          </cell>
        </row>
        <row r="111">
          <cell r="W111">
            <v>16</v>
          </cell>
          <cell r="X111" t="str">
            <v xml:space="preserve">  Buldozer, 120 HP</v>
          </cell>
          <cell r="AA111" t="str">
            <v>Unit</v>
          </cell>
          <cell r="AX111" t="str">
            <v>Kapasitas yang sesungguhnya</v>
          </cell>
          <cell r="BB111" t="str">
            <v>Plant  1</v>
          </cell>
          <cell r="BC111" t="str">
            <v>:</v>
          </cell>
          <cell r="BD111">
            <v>40</v>
          </cell>
          <cell r="BE111" t="str">
            <v>ton/jam</v>
          </cell>
        </row>
        <row r="112">
          <cell r="W112">
            <v>17</v>
          </cell>
          <cell r="X112" t="str">
            <v xml:space="preserve">  Excavator, 100 HP</v>
          </cell>
          <cell r="AA112" t="str">
            <v>Unit</v>
          </cell>
          <cell r="AB112">
            <v>1</v>
          </cell>
          <cell r="AC112">
            <v>600000</v>
          </cell>
          <cell r="AD112">
            <v>600000</v>
          </cell>
          <cell r="AG112" t="str">
            <v>4.1 (1)</v>
          </cell>
          <cell r="AI112" t="str">
            <v xml:space="preserve">  Lapis Pondasi Agregat Kelas A</v>
          </cell>
          <cell r="AJ112" t="str">
            <v>M3</v>
          </cell>
          <cell r="BB112" t="str">
            <v>Plant  2</v>
          </cell>
          <cell r="BC112" t="str">
            <v>:</v>
          </cell>
          <cell r="BE112" t="str">
            <v>ton/jam</v>
          </cell>
        </row>
        <row r="113">
          <cell r="W113">
            <v>18</v>
          </cell>
          <cell r="X113" t="str">
            <v xml:space="preserve">  Generator set, 200 kw</v>
          </cell>
          <cell r="AA113" t="str">
            <v>Unit</v>
          </cell>
          <cell r="BB113" t="str">
            <v>Lain-lain</v>
          </cell>
          <cell r="BC113" t="str">
            <v>:</v>
          </cell>
          <cell r="BE113" t="str">
            <v>ton/jam</v>
          </cell>
        </row>
        <row r="114">
          <cell r="W114">
            <v>19</v>
          </cell>
          <cell r="X114" t="str">
            <v xml:space="preserve">  C r a n e, 10 ton</v>
          </cell>
          <cell r="AA114" t="str">
            <v>Unit</v>
          </cell>
          <cell r="AG114" t="str">
            <v>4.1 (2)</v>
          </cell>
          <cell r="AI114" t="str">
            <v xml:space="preserve">  Lapis Pondasi Agregat Kelas B</v>
          </cell>
          <cell r="AJ114" t="str">
            <v>M3</v>
          </cell>
          <cell r="AX114" t="str">
            <v>Jumlah Kapasitas yang sesungguhnya</v>
          </cell>
          <cell r="BC114" t="str">
            <v>:</v>
          </cell>
          <cell r="BD114">
            <v>40</v>
          </cell>
          <cell r="BE114" t="str">
            <v>ton/jam</v>
          </cell>
        </row>
        <row r="115">
          <cell r="W115">
            <v>20</v>
          </cell>
          <cell r="X115" t="str">
            <v xml:space="preserve">  Scale Bridge, 35 ton</v>
          </cell>
          <cell r="AA115" t="str">
            <v>set</v>
          </cell>
        </row>
        <row r="116">
          <cell r="W116">
            <v>21</v>
          </cell>
          <cell r="X116" t="str">
            <v xml:space="preserve">  Survey Equipment</v>
          </cell>
          <cell r="AA116" t="str">
            <v>set</v>
          </cell>
          <cell r="AG116" t="str">
            <v>4.2 (1)</v>
          </cell>
          <cell r="AI116" t="str">
            <v xml:space="preserve">  Semen untuk Pondasi Tanah Semen</v>
          </cell>
          <cell r="AJ116" t="str">
            <v>Ton</v>
          </cell>
        </row>
        <row r="117">
          <cell r="W117">
            <v>22</v>
          </cell>
          <cell r="X117" t="str">
            <v xml:space="preserve">  Vibrator Compactor, 3 HP</v>
          </cell>
          <cell r="AA117" t="str">
            <v>Unit</v>
          </cell>
        </row>
        <row r="118">
          <cell r="W118">
            <v>23</v>
          </cell>
          <cell r="X118" t="str">
            <v xml:space="preserve">  Water Pump, 100 mm</v>
          </cell>
          <cell r="AA118" t="str">
            <v>Unit</v>
          </cell>
          <cell r="AG118" t="str">
            <v>4.2 (2)</v>
          </cell>
          <cell r="AI118" t="str">
            <v xml:space="preserve">  Pondasi Tanah Semen</v>
          </cell>
          <cell r="AJ118" t="str">
            <v>M3</v>
          </cell>
        </row>
        <row r="119">
          <cell r="W119">
            <v>24</v>
          </cell>
          <cell r="X119" t="str">
            <v xml:space="preserve">  Pick-up Truck, 1 ton</v>
          </cell>
          <cell r="AA119" t="str">
            <v>Unit</v>
          </cell>
          <cell r="AB119">
            <v>1</v>
          </cell>
          <cell r="AC119">
            <v>150000</v>
          </cell>
          <cell r="AD119">
            <v>150000</v>
          </cell>
        </row>
        <row r="120">
          <cell r="W120">
            <v>25</v>
          </cell>
          <cell r="X120" t="str">
            <v xml:space="preserve">  Stone Crusher, 60 ton/hr</v>
          </cell>
          <cell r="AA120" t="str">
            <v>set</v>
          </cell>
          <cell r="AG120" t="str">
            <v>4.3 (1)</v>
          </cell>
          <cell r="AI120" t="str">
            <v xml:space="preserve">  Laburan permukaan aspal satu lapis (Burtu)</v>
          </cell>
          <cell r="AJ120" t="str">
            <v>M2</v>
          </cell>
        </row>
        <row r="121">
          <cell r="W121">
            <v>26</v>
          </cell>
          <cell r="X121" t="str">
            <v xml:space="preserve">  Asphalt Mixing Plan, 40 ton/hr</v>
          </cell>
          <cell r="AA121" t="str">
            <v>set</v>
          </cell>
        </row>
        <row r="122">
          <cell r="X122" t="str">
            <v>JUMLAH UNTUK MATA PEMBAYARAN B DALAM LAMPIRAN 2a-1</v>
          </cell>
          <cell r="AD122">
            <v>3800000</v>
          </cell>
          <cell r="AG122" t="str">
            <v>4.3 (2)</v>
          </cell>
          <cell r="AI122" t="str">
            <v xml:space="preserve">  Material Aspal untuk Laburan Permukaan</v>
          </cell>
          <cell r="AJ122" t="str">
            <v>Liter</v>
          </cell>
        </row>
        <row r="124">
          <cell r="AG124" t="str">
            <v>4.3 (3)</v>
          </cell>
          <cell r="AI124" t="str">
            <v xml:space="preserve">  Lapis Resap Pengikat</v>
          </cell>
          <cell r="AJ124" t="str">
            <v>Liter</v>
          </cell>
        </row>
        <row r="128">
          <cell r="AI128" t="str">
            <v xml:space="preserve">  Sub Total Harga Bab. 4 ( Dipindahkan ke Rekapitulasi Daftar Kuantitas dan Harga )</v>
          </cell>
          <cell r="AM128">
            <v>0</v>
          </cell>
        </row>
        <row r="131">
          <cell r="AG131" t="str">
            <v>BAB. 5</v>
          </cell>
          <cell r="AI131" t="str">
            <v xml:space="preserve">  PERKERASAN BERBUTIR (PONDASI)</v>
          </cell>
          <cell r="BK131" t="str">
            <v>ACEH BESAR,   22  AGUSTUS  2000</v>
          </cell>
        </row>
        <row r="132">
          <cell r="BK132" t="str">
            <v>CV. MANDIRI KARYA UTAMA</v>
          </cell>
        </row>
        <row r="133">
          <cell r="AG133" t="str">
            <v>5.1 (1)</v>
          </cell>
          <cell r="AI133" t="str">
            <v xml:space="preserve">  Lapis Pondasi Agregat Kelas A</v>
          </cell>
          <cell r="AJ133" t="str">
            <v>M3</v>
          </cell>
          <cell r="AK133">
            <v>1800</v>
          </cell>
          <cell r="AL133">
            <v>68771</v>
          </cell>
          <cell r="AM133">
            <v>123787800</v>
          </cell>
        </row>
        <row r="135">
          <cell r="AG135" t="str">
            <v>5.1 (2)</v>
          </cell>
          <cell r="AI135" t="str">
            <v xml:space="preserve">  Lapis Pondasi Agregat Kelas B</v>
          </cell>
          <cell r="AJ135" t="str">
            <v>M3</v>
          </cell>
          <cell r="AK135">
            <v>1520</v>
          </cell>
          <cell r="AL135">
            <v>66102</v>
          </cell>
          <cell r="AM135">
            <v>100475040</v>
          </cell>
        </row>
        <row r="137">
          <cell r="AG137" t="str">
            <v>5.2 (1)</v>
          </cell>
          <cell r="AI137" t="str">
            <v xml:space="preserve">  Lapis Pondasi Jalan Kelas C1</v>
          </cell>
          <cell r="AJ137" t="str">
            <v>M3</v>
          </cell>
        </row>
        <row r="138">
          <cell r="BK138" t="str">
            <v>( IBRAHIM T. M. AMIN )</v>
          </cell>
        </row>
        <row r="139">
          <cell r="AG139" t="str">
            <v>5.2 (2)</v>
          </cell>
          <cell r="AI139" t="str">
            <v xml:space="preserve">  Lapis Pondasi Jalan Kelas C2</v>
          </cell>
          <cell r="AJ139" t="str">
            <v>M3</v>
          </cell>
          <cell r="BK139" t="str">
            <v>D i r e k t u r</v>
          </cell>
        </row>
        <row r="141">
          <cell r="AG141" t="str">
            <v>5.4 (1)</v>
          </cell>
          <cell r="AI141" t="str">
            <v xml:space="preserve">  Semen untuk Pondasi Tanah Semen</v>
          </cell>
          <cell r="AJ141" t="str">
            <v>Ton</v>
          </cell>
        </row>
        <row r="143">
          <cell r="AG143" t="str">
            <v>5.4 (2)</v>
          </cell>
          <cell r="AI143" t="str">
            <v xml:space="preserve">  Pondasi Tanah Semen</v>
          </cell>
          <cell r="AJ143" t="str">
            <v>M3</v>
          </cell>
        </row>
        <row r="145">
          <cell r="AG145" t="str">
            <v>5.4 (3)</v>
          </cell>
          <cell r="AI145" t="str">
            <v xml:space="preserve">  Beton Tumbuk</v>
          </cell>
          <cell r="AJ145" t="str">
            <v>M3</v>
          </cell>
        </row>
        <row r="149">
          <cell r="AI149" t="str">
            <v xml:space="preserve">  Sub Total Harga Bab. 5 ( Dipindahkan ke Rekapitulasi Daftar Kuantitas dan Harga )</v>
          </cell>
          <cell r="AM149">
            <v>224262840</v>
          </cell>
        </row>
        <row r="161">
          <cell r="AG161" t="str">
            <v>DAFTAR KUANTITAS DAN HARGA</v>
          </cell>
        </row>
        <row r="163">
          <cell r="AG163" t="str">
            <v>PENAWAR</v>
          </cell>
          <cell r="AH163" t="str">
            <v>:</v>
          </cell>
          <cell r="AI163" t="str">
            <v>CV. MANDIRI KARYA UTAMA</v>
          </cell>
        </row>
        <row r="164">
          <cell r="AG164" t="str">
            <v>PROYEK</v>
          </cell>
          <cell r="AH164" t="str">
            <v>:</v>
          </cell>
          <cell r="AI164" t="str">
            <v>PENINGKATAN JALAN DAN PENGGANTIAN JEMBATAN DPU CAB. VI ACEH BARAT</v>
          </cell>
        </row>
        <row r="165">
          <cell r="AG165" t="str">
            <v>PEKERJAAN</v>
          </cell>
          <cell r="AH165" t="str">
            <v>:</v>
          </cell>
          <cell r="AI165" t="str">
            <v>PENINGKATAN JALAN KUALA TUHA - LAMIE, KM. 45+000 s/d 47+000</v>
          </cell>
        </row>
        <row r="166">
          <cell r="AG166" t="str">
            <v>PROPINSI</v>
          </cell>
          <cell r="AH166" t="str">
            <v>:</v>
          </cell>
          <cell r="AI166" t="str">
            <v>DAERAH ISTIMEWA ACEH</v>
          </cell>
        </row>
        <row r="167">
          <cell r="AG167" t="str">
            <v>LOKASI</v>
          </cell>
          <cell r="AI167" t="str">
            <v>KABUPATEN ACEH BARAT</v>
          </cell>
        </row>
        <row r="168">
          <cell r="AG168" t="str">
            <v>TH. ANGG.</v>
          </cell>
          <cell r="AI168">
            <v>2000</v>
          </cell>
        </row>
        <row r="170">
          <cell r="AG170" t="str">
            <v>MATA</v>
          </cell>
          <cell r="AL170" t="str">
            <v>HARGA</v>
          </cell>
          <cell r="AM170" t="str">
            <v>JUMLAH</v>
          </cell>
        </row>
        <row r="171">
          <cell r="AG171" t="str">
            <v>PEMBA-</v>
          </cell>
          <cell r="AI171" t="str">
            <v>U R A I A N</v>
          </cell>
          <cell r="AJ171" t="str">
            <v>SATUAN</v>
          </cell>
          <cell r="AK171" t="str">
            <v>PERKIRAAN</v>
          </cell>
          <cell r="AL171" t="str">
            <v>SATUAN</v>
          </cell>
          <cell r="AM171" t="str">
            <v>HARGA-HARGA</v>
          </cell>
        </row>
        <row r="172">
          <cell r="AG172" t="str">
            <v>YARAN</v>
          </cell>
          <cell r="AK172" t="str">
            <v>KUANTITAS</v>
          </cell>
          <cell r="AL172" t="str">
            <v>( Rp.)</v>
          </cell>
          <cell r="AM172" t="str">
            <v>PENAWARAN (Rp)</v>
          </cell>
        </row>
        <row r="173">
          <cell r="AG173" t="str">
            <v>a</v>
          </cell>
          <cell r="AI173" t="str">
            <v>b</v>
          </cell>
          <cell r="AJ173" t="str">
            <v>c</v>
          </cell>
          <cell r="AK173" t="str">
            <v>d</v>
          </cell>
          <cell r="AL173" t="str">
            <v>e</v>
          </cell>
          <cell r="AM173" t="str">
            <v>f = (d x e)</v>
          </cell>
        </row>
        <row r="175">
          <cell r="AG175" t="str">
            <v>BAB. 6</v>
          </cell>
          <cell r="AI175" t="str">
            <v xml:space="preserve">  PERKERASAN ASPAL</v>
          </cell>
        </row>
        <row r="177">
          <cell r="AG177" t="str">
            <v>6.1 (1)</v>
          </cell>
          <cell r="AI177" t="str">
            <v xml:space="preserve">  Lapis Resap Pengikat</v>
          </cell>
          <cell r="AJ177" t="str">
            <v>Liter</v>
          </cell>
          <cell r="AK177">
            <v>8100</v>
          </cell>
          <cell r="AL177">
            <v>2267</v>
          </cell>
          <cell r="AM177">
            <v>18362700</v>
          </cell>
        </row>
        <row r="179">
          <cell r="AG179" t="str">
            <v>6.1 (2)</v>
          </cell>
          <cell r="AI179" t="str">
            <v xml:space="preserve">  Lapis Perekat</v>
          </cell>
          <cell r="AJ179" t="str">
            <v>Liter</v>
          </cell>
        </row>
        <row r="181">
          <cell r="AG181" t="str">
            <v>6.2 (1)</v>
          </cell>
          <cell r="AI181" t="str">
            <v xml:space="preserve">  Laburan permukaan aspal satu lapis (Burtu)</v>
          </cell>
          <cell r="AJ181" t="str">
            <v>M2</v>
          </cell>
        </row>
        <row r="183">
          <cell r="AG183" t="str">
            <v>6.2 (2)</v>
          </cell>
          <cell r="AI183" t="str">
            <v xml:space="preserve">  Laburan permukaan aspal dua lapis (Burda)</v>
          </cell>
          <cell r="AJ183" t="str">
            <v>M2</v>
          </cell>
        </row>
        <row r="185">
          <cell r="AG185" t="str">
            <v>6.2 (3)</v>
          </cell>
          <cell r="AI185" t="str">
            <v xml:space="preserve">  Material Aspal untuk laburan permukaan</v>
          </cell>
          <cell r="AJ185" t="str">
            <v>Liter</v>
          </cell>
        </row>
        <row r="187">
          <cell r="AG187" t="str">
            <v>6.3 (3)</v>
          </cell>
          <cell r="AI187" t="str">
            <v xml:space="preserve">  Lapis permukaan : HRS</v>
          </cell>
          <cell r="AJ187" t="str">
            <v>M2</v>
          </cell>
        </row>
        <row r="189">
          <cell r="AG189" t="str">
            <v>6.3 (4)</v>
          </cell>
          <cell r="AI189" t="str">
            <v xml:space="preserve">  Lapis permukaan : AC</v>
          </cell>
          <cell r="AJ189" t="str">
            <v>M2</v>
          </cell>
        </row>
        <row r="191">
          <cell r="AG191" t="str">
            <v>6.3 (5)</v>
          </cell>
          <cell r="AI191" t="str">
            <v xml:space="preserve">  Asphalt Treated Base : ATB</v>
          </cell>
          <cell r="AJ191" t="str">
            <v>M3</v>
          </cell>
          <cell r="AK191">
            <v>360</v>
          </cell>
          <cell r="AL191">
            <v>610226</v>
          </cell>
          <cell r="AM191">
            <v>219681360</v>
          </cell>
        </row>
        <row r="193">
          <cell r="AG193" t="str">
            <v>6.3 (5)a</v>
          </cell>
          <cell r="AI193" t="str">
            <v xml:space="preserve">  Asphalt Treated Base Leveling : ATBL</v>
          </cell>
          <cell r="AJ193" t="str">
            <v>Ton</v>
          </cell>
        </row>
        <row r="197">
          <cell r="AI197" t="str">
            <v xml:space="preserve">  Sub Total Harga Bab. 6 ( Dipindahkan ke Rekapitulasi Daftar Kuantitas dan Harga )</v>
          </cell>
          <cell r="AM197">
            <v>238044060</v>
          </cell>
        </row>
        <row r="200">
          <cell r="AG200" t="str">
            <v>BAB. 7</v>
          </cell>
          <cell r="AI200" t="str">
            <v xml:space="preserve">  S T R U K T U R</v>
          </cell>
        </row>
        <row r="202">
          <cell r="AG202" t="str">
            <v>7.1 (1)</v>
          </cell>
          <cell r="AI202" t="str">
            <v xml:space="preserve">  Beton Struktur Kelas K-225</v>
          </cell>
          <cell r="AJ202" t="str">
            <v>M3</v>
          </cell>
        </row>
        <row r="204">
          <cell r="AG204" t="str">
            <v>7.1 (2)</v>
          </cell>
          <cell r="AI204" t="str">
            <v xml:space="preserve">  Beton Tak Bertulang</v>
          </cell>
          <cell r="AJ204" t="str">
            <v>M3</v>
          </cell>
        </row>
        <row r="206">
          <cell r="AG206" t="str">
            <v>7.2</v>
          </cell>
          <cell r="AI206" t="str">
            <v xml:space="preserve">  Baja Tulangan</v>
          </cell>
          <cell r="AJ206" t="str">
            <v>Kg</v>
          </cell>
        </row>
        <row r="208">
          <cell r="AG208" t="str">
            <v>7.4</v>
          </cell>
          <cell r="AI208" t="str">
            <v xml:space="preserve">  Pasangan Batu (Stone Masonry)</v>
          </cell>
          <cell r="AJ208" t="str">
            <v>M3</v>
          </cell>
        </row>
        <row r="210">
          <cell r="AG210" t="str">
            <v>7.5 (1)</v>
          </cell>
          <cell r="AI210" t="str">
            <v xml:space="preserve">  Pas. Batu dengan isian (Grouted Rip Rap)</v>
          </cell>
          <cell r="AJ210" t="str">
            <v>M3</v>
          </cell>
        </row>
        <row r="212">
          <cell r="AG212" t="str">
            <v>7.5 (2)</v>
          </cell>
          <cell r="AI212" t="str">
            <v xml:space="preserve">  Pas. Batu Kosong (Non Grouted Rip Rap)</v>
          </cell>
          <cell r="AJ212" t="str">
            <v>M3</v>
          </cell>
        </row>
        <row r="214">
          <cell r="AG214" t="str">
            <v>7.5 (3)</v>
          </cell>
          <cell r="AI214" t="str">
            <v xml:space="preserve">  Bronjong (Gabion)</v>
          </cell>
          <cell r="AJ214" t="str">
            <v>M3</v>
          </cell>
        </row>
        <row r="216">
          <cell r="AG216" t="str">
            <v>7.5 (4)</v>
          </cell>
          <cell r="AI216" t="str">
            <v xml:space="preserve">  Geotektil untuk Perkuatan Tanah</v>
          </cell>
          <cell r="AJ216" t="str">
            <v>M2</v>
          </cell>
        </row>
        <row r="218">
          <cell r="AG218" t="str">
            <v>7.7 (1)</v>
          </cell>
          <cell r="AI218" t="str">
            <v xml:space="preserve">  Pasangan Struktur Jembatan Semi Per-</v>
          </cell>
          <cell r="AJ218" t="str">
            <v>Kg</v>
          </cell>
        </row>
        <row r="219">
          <cell r="AI219" t="str">
            <v xml:space="preserve">  manen</v>
          </cell>
        </row>
        <row r="221">
          <cell r="AG221" t="str">
            <v>7.7 (2)</v>
          </cell>
          <cell r="AI221" t="str">
            <v xml:space="preserve">  Pengangkutan Komponen Jembatan</v>
          </cell>
          <cell r="AJ221" t="str">
            <v>Ls</v>
          </cell>
        </row>
        <row r="222">
          <cell r="AG222" t="str">
            <v>7.7 (3)</v>
          </cell>
          <cell r="AI222" t="str">
            <v xml:space="preserve">  Boulder</v>
          </cell>
          <cell r="AJ222" t="str">
            <v>m3</v>
          </cell>
        </row>
        <row r="225">
          <cell r="AI225" t="str">
            <v xml:space="preserve">  Sub Total Harga Bab. 7 ( Dipindahkan ke Rekapitulasi Daftar Kuantitas dan Harga )</v>
          </cell>
          <cell r="AM225">
            <v>0</v>
          </cell>
        </row>
        <row r="243">
          <cell r="AG243" t="str">
            <v>DAFTAR KUANTITAS DAN HARGA</v>
          </cell>
        </row>
        <row r="245">
          <cell r="AG245" t="str">
            <v>PENAWAR</v>
          </cell>
          <cell r="AH245" t="str">
            <v>:</v>
          </cell>
          <cell r="AI245" t="str">
            <v>CV. MANDIRI KARYA UTAMA</v>
          </cell>
        </row>
        <row r="246">
          <cell r="AG246" t="str">
            <v>PROYEK</v>
          </cell>
          <cell r="AH246" t="str">
            <v>:</v>
          </cell>
          <cell r="AI246" t="str">
            <v>PENINGKATAN JALAN DAN PENGGANTIAN JEMBATAN DPU CAB. VI ACEH BARAT</v>
          </cell>
        </row>
        <row r="247">
          <cell r="AG247" t="str">
            <v>PEKERJAAN</v>
          </cell>
          <cell r="AH247" t="str">
            <v>:</v>
          </cell>
          <cell r="AI247" t="str">
            <v>PENINGKATAN JALAN KUALA TUHA - LAMIE, KM. 45+000 s/d 47+000</v>
          </cell>
        </row>
        <row r="248">
          <cell r="AG248" t="str">
            <v>PROPINSI</v>
          </cell>
          <cell r="AH248" t="str">
            <v>:</v>
          </cell>
          <cell r="AI248" t="str">
            <v>DAERAH ISTIMEWA ACEH</v>
          </cell>
        </row>
        <row r="249">
          <cell r="AG249" t="str">
            <v>LOKASI</v>
          </cell>
          <cell r="AH249" t="str">
            <v>:</v>
          </cell>
          <cell r="AI249" t="str">
            <v>KABUPATEN ACEH BARAT</v>
          </cell>
        </row>
        <row r="250">
          <cell r="AG250" t="str">
            <v>TH. ANGG.</v>
          </cell>
          <cell r="AH250" t="str">
            <v>:</v>
          </cell>
          <cell r="AI250">
            <v>2000</v>
          </cell>
        </row>
        <row r="252">
          <cell r="AG252" t="str">
            <v>MATA</v>
          </cell>
          <cell r="AL252" t="str">
            <v>HARGA</v>
          </cell>
          <cell r="AM252" t="str">
            <v>JUMLAH</v>
          </cell>
        </row>
        <row r="253">
          <cell r="AG253" t="str">
            <v>PEMBA-</v>
          </cell>
          <cell r="AI253" t="str">
            <v>U R A I A N</v>
          </cell>
          <cell r="AJ253" t="str">
            <v>SATUAN</v>
          </cell>
          <cell r="AK253" t="str">
            <v>PERKIRAAN</v>
          </cell>
          <cell r="AL253" t="str">
            <v>SATUAN</v>
          </cell>
          <cell r="AM253" t="str">
            <v>HARGA-HARGA</v>
          </cell>
        </row>
        <row r="254">
          <cell r="AG254" t="str">
            <v>YARAN</v>
          </cell>
          <cell r="AK254" t="str">
            <v>KUANTITAS</v>
          </cell>
          <cell r="AL254" t="str">
            <v>( Rp.)</v>
          </cell>
          <cell r="AM254" t="str">
            <v>PENAWARAN (Rp)</v>
          </cell>
        </row>
        <row r="255">
          <cell r="AG255" t="str">
            <v>a</v>
          </cell>
          <cell r="AI255" t="str">
            <v>b</v>
          </cell>
          <cell r="AJ255" t="str">
            <v>c</v>
          </cell>
          <cell r="AK255" t="str">
            <v>d</v>
          </cell>
          <cell r="AL255" t="str">
            <v>e</v>
          </cell>
          <cell r="AM255" t="str">
            <v>f = (d x e)</v>
          </cell>
        </row>
        <row r="258">
          <cell r="AG258" t="str">
            <v>BAB. 8</v>
          </cell>
          <cell r="AI258" t="str">
            <v xml:space="preserve">  PERKUATAN DAN PEKERJAAN MINOR</v>
          </cell>
        </row>
        <row r="260">
          <cell r="AG260" t="str">
            <v>8.1 (1)</v>
          </cell>
          <cell r="AI260" t="str">
            <v xml:space="preserve">  Lapis Pondasi Agregat Kelas A untuk</v>
          </cell>
          <cell r="AJ260" t="str">
            <v>M3</v>
          </cell>
        </row>
        <row r="261">
          <cell r="AI261" t="str">
            <v xml:space="preserve">  Pekerjaan  Minor</v>
          </cell>
        </row>
        <row r="263">
          <cell r="AG263" t="str">
            <v>8.1 (2)</v>
          </cell>
          <cell r="AI263" t="str">
            <v xml:space="preserve">  Lapis Pondasi Agregat Kelas B untuk</v>
          </cell>
          <cell r="AJ263" t="str">
            <v>M3</v>
          </cell>
        </row>
        <row r="264">
          <cell r="AI264" t="str">
            <v xml:space="preserve">  Pekerjaan  Minor</v>
          </cell>
        </row>
        <row r="266">
          <cell r="AG266" t="str">
            <v>8.1 (3)</v>
          </cell>
          <cell r="AI266" t="str">
            <v xml:space="preserve">  Agregat untuk Lapis Pondasi Jalan Tanpa</v>
          </cell>
          <cell r="AJ266" t="str">
            <v>M3</v>
          </cell>
        </row>
        <row r="267">
          <cell r="AI267" t="str">
            <v xml:space="preserve">  Penutup untuk Pekerjaan Minor</v>
          </cell>
        </row>
        <row r="269">
          <cell r="AG269" t="str">
            <v>8.1 (4)</v>
          </cell>
          <cell r="AI269" t="str">
            <v xml:space="preserve">  Waterbound Macadam untuk Pekerjaan</v>
          </cell>
          <cell r="AJ269" t="str">
            <v>M3</v>
          </cell>
        </row>
        <row r="270">
          <cell r="AI270" t="str">
            <v xml:space="preserve">  Minor</v>
          </cell>
        </row>
        <row r="272">
          <cell r="AG272" t="str">
            <v>8.1 (5)</v>
          </cell>
          <cell r="AI272" t="str">
            <v xml:space="preserve">  Campuran Aspal Panas untuk Pekerjaan</v>
          </cell>
          <cell r="AJ272" t="str">
            <v>M3</v>
          </cell>
        </row>
        <row r="273">
          <cell r="AI273" t="str">
            <v xml:space="preserve">  Minor</v>
          </cell>
        </row>
        <row r="275">
          <cell r="AG275" t="str">
            <v>8.1 (6)</v>
          </cell>
          <cell r="AI275" t="str">
            <v xml:space="preserve">  Lasbutag atau Latasbusir untuk Pekerjaan</v>
          </cell>
          <cell r="AJ275" t="str">
            <v>M3</v>
          </cell>
        </row>
        <row r="276">
          <cell r="AI276" t="str">
            <v xml:space="preserve">  Minor</v>
          </cell>
        </row>
        <row r="278">
          <cell r="AG278" t="str">
            <v>8.1 (7)</v>
          </cell>
          <cell r="AI278" t="str">
            <v xml:space="preserve">  Penetrasi   Macadam   untuk   Pekerjaan</v>
          </cell>
          <cell r="AJ278" t="str">
            <v>M3</v>
          </cell>
        </row>
        <row r="279">
          <cell r="AI279" t="str">
            <v xml:space="preserve">  Minor</v>
          </cell>
        </row>
        <row r="281">
          <cell r="AG281" t="str">
            <v>8.1 (8)</v>
          </cell>
          <cell r="AI281" t="str">
            <v xml:space="preserve">  Campuran Aspal Dingin untuk  Pekerjaan</v>
          </cell>
          <cell r="AJ281" t="str">
            <v>M3</v>
          </cell>
        </row>
        <row r="282">
          <cell r="AI282" t="str">
            <v xml:space="preserve">  Minor</v>
          </cell>
        </row>
        <row r="284">
          <cell r="AG284" t="str">
            <v>8.1 (9)</v>
          </cell>
          <cell r="AI284" t="str">
            <v xml:space="preserve">  Bitumen untuk Penutup Retak-retak</v>
          </cell>
          <cell r="AJ284" t="str">
            <v>Liter</v>
          </cell>
        </row>
        <row r="286">
          <cell r="AG286" t="str">
            <v>8.2</v>
          </cell>
          <cell r="AI286" t="str">
            <v xml:space="preserve">  Galian untuk Bahu Jalan dan Pekerjaan</v>
          </cell>
          <cell r="AJ286" t="str">
            <v>M2</v>
          </cell>
        </row>
        <row r="287">
          <cell r="AI287" t="str">
            <v xml:space="preserve">  minor lainnya</v>
          </cell>
        </row>
        <row r="289">
          <cell r="AG289" t="str">
            <v>8.3</v>
          </cell>
          <cell r="AI289" t="str">
            <v xml:space="preserve">  Stabilisasi dengan Tanaman</v>
          </cell>
          <cell r="AJ289" t="str">
            <v>M2</v>
          </cell>
        </row>
        <row r="291">
          <cell r="AG291" t="str">
            <v>8.4 (1)</v>
          </cell>
          <cell r="AI291" t="str">
            <v xml:space="preserve">  Marka Jalan</v>
          </cell>
          <cell r="AJ291" t="str">
            <v>M2</v>
          </cell>
        </row>
        <row r="293">
          <cell r="AG293" t="str">
            <v>8.4 (2)</v>
          </cell>
          <cell r="AI293" t="str">
            <v xml:space="preserve">  Rambu Jalan</v>
          </cell>
          <cell r="AJ293" t="str">
            <v>Buah</v>
          </cell>
        </row>
        <row r="295">
          <cell r="AG295" t="str">
            <v>8.4 (3)</v>
          </cell>
          <cell r="AI295" t="str">
            <v xml:space="preserve">  Patok Pengarah</v>
          </cell>
          <cell r="AJ295" t="str">
            <v>Buah</v>
          </cell>
        </row>
        <row r="297">
          <cell r="AG297" t="str">
            <v>8.4 (4)</v>
          </cell>
          <cell r="AI297" t="str">
            <v xml:space="preserve">  Patok Kilometer</v>
          </cell>
          <cell r="AJ297" t="str">
            <v>Buah</v>
          </cell>
        </row>
        <row r="299">
          <cell r="AG299" t="str">
            <v>8.4 (5)</v>
          </cell>
          <cell r="AI299" t="str">
            <v xml:space="preserve">  Rel  Pengaman</v>
          </cell>
          <cell r="AJ299" t="str">
            <v>M'</v>
          </cell>
        </row>
        <row r="301">
          <cell r="AG301" t="str">
            <v>8.5 (1)</v>
          </cell>
          <cell r="AI301" t="str">
            <v xml:space="preserve">  Perkuatan Lantai Jembatan Beton</v>
          </cell>
          <cell r="AJ301" t="str">
            <v>M2</v>
          </cell>
        </row>
        <row r="303">
          <cell r="AG303" t="str">
            <v>8.5 (2)</v>
          </cell>
          <cell r="AI303" t="str">
            <v xml:space="preserve">  Perkuatan Lantai Jembatan Kayu</v>
          </cell>
          <cell r="AJ303" t="str">
            <v>M2</v>
          </cell>
        </row>
        <row r="305">
          <cell r="AG305" t="str">
            <v>8.5 (3)</v>
          </cell>
          <cell r="AI305" t="str">
            <v xml:space="preserve">  Pengecatan Jembatan Struktur Baja</v>
          </cell>
          <cell r="AJ305" t="str">
            <v>M2</v>
          </cell>
        </row>
        <row r="309">
          <cell r="AI309" t="str">
            <v xml:space="preserve">  Sub Total Harga Bab. 8 ( Dipindahkan ke Rekapitulasi Daftar Kuantitas dan Harga )</v>
          </cell>
          <cell r="AM309">
            <v>0</v>
          </cell>
        </row>
        <row r="325">
          <cell r="AG325" t="str">
            <v>DAFTAR KUANTITAS DAN HARGA</v>
          </cell>
        </row>
        <row r="327">
          <cell r="AG327" t="str">
            <v>PENAWAR</v>
          </cell>
          <cell r="AH327" t="str">
            <v>:</v>
          </cell>
          <cell r="AI327" t="str">
            <v>CV. MANDIRI KARYA UTAMA</v>
          </cell>
        </row>
        <row r="328">
          <cell r="AG328" t="str">
            <v>PROYEK</v>
          </cell>
          <cell r="AH328" t="str">
            <v>:</v>
          </cell>
          <cell r="AI328" t="str">
            <v>PENINGKATAN JALAN DAN PENGGANTIAN JEMBATAN DPU CAB. VI ACEH BARAT</v>
          </cell>
        </row>
        <row r="329">
          <cell r="AG329" t="str">
            <v>PEKERJAAN</v>
          </cell>
          <cell r="AH329" t="str">
            <v>:</v>
          </cell>
          <cell r="AI329" t="str">
            <v>PENINGKATAN JALAN KUALA TUHA - LAMIE, KM. 45+000 s/d 47+000</v>
          </cell>
        </row>
        <row r="330">
          <cell r="AG330" t="str">
            <v>PROPINSI</v>
          </cell>
          <cell r="AH330" t="str">
            <v>:</v>
          </cell>
          <cell r="AI330" t="str">
            <v>DAERAH ISTIMEWA ACEH</v>
          </cell>
        </row>
        <row r="331">
          <cell r="AG331" t="str">
            <v>LOKASI</v>
          </cell>
          <cell r="AH331" t="str">
            <v>:</v>
          </cell>
          <cell r="AI331" t="str">
            <v>KABUPATEN ACEH BARAT</v>
          </cell>
        </row>
        <row r="332">
          <cell r="AG332" t="str">
            <v>TH. ANGG.</v>
          </cell>
          <cell r="AH332" t="str">
            <v>:</v>
          </cell>
          <cell r="AI332">
            <v>2000</v>
          </cell>
        </row>
        <row r="334">
          <cell r="AG334" t="str">
            <v>MATA</v>
          </cell>
          <cell r="AL334" t="str">
            <v>HARGA</v>
          </cell>
          <cell r="AM334" t="str">
            <v>JUMLAH</v>
          </cell>
        </row>
        <row r="335">
          <cell r="AG335" t="str">
            <v>PEMBA-</v>
          </cell>
          <cell r="AI335" t="str">
            <v>U R A I A N</v>
          </cell>
          <cell r="AJ335" t="str">
            <v>SATUAN</v>
          </cell>
          <cell r="AK335" t="str">
            <v>PERKIRAAN</v>
          </cell>
          <cell r="AL335" t="str">
            <v>SATUAN</v>
          </cell>
          <cell r="AM335" t="str">
            <v>HARGA-HARGA</v>
          </cell>
        </row>
        <row r="336">
          <cell r="AG336" t="str">
            <v>YARAN</v>
          </cell>
          <cell r="AK336" t="str">
            <v>KUANTITAS</v>
          </cell>
          <cell r="AL336" t="str">
            <v>( Rp.)</v>
          </cell>
          <cell r="AM336" t="str">
            <v>PENAWARAN (Rp)</v>
          </cell>
        </row>
        <row r="337">
          <cell r="AG337" t="str">
            <v>a</v>
          </cell>
          <cell r="AI337" t="str">
            <v>b</v>
          </cell>
          <cell r="AJ337" t="str">
            <v>c</v>
          </cell>
          <cell r="AK337" t="str">
            <v>d</v>
          </cell>
          <cell r="AL337" t="str">
            <v>e</v>
          </cell>
          <cell r="AM337" t="str">
            <v>f = (d x e)</v>
          </cell>
        </row>
        <row r="339">
          <cell r="AG339" t="str">
            <v>BAB. 9</v>
          </cell>
          <cell r="AI339" t="str">
            <v xml:space="preserve">  PEKERJAAN HARIAN</v>
          </cell>
        </row>
        <row r="341">
          <cell r="AG341" t="str">
            <v>9.1</v>
          </cell>
          <cell r="AI341" t="str">
            <v xml:space="preserve">  M  a  n  d  o  r</v>
          </cell>
          <cell r="AJ341" t="str">
            <v>Jam</v>
          </cell>
        </row>
        <row r="343">
          <cell r="AG343" t="str">
            <v>9.2</v>
          </cell>
          <cell r="AI343" t="str">
            <v xml:space="preserve">  Pekerja Biasa</v>
          </cell>
          <cell r="AJ343" t="str">
            <v>Jam</v>
          </cell>
        </row>
        <row r="345">
          <cell r="AG345" t="str">
            <v>9.3</v>
          </cell>
          <cell r="AI345" t="str">
            <v xml:space="preserve">  Tukang Kayu, Tukang Besi, dsb.</v>
          </cell>
          <cell r="AJ345" t="str">
            <v>Jam</v>
          </cell>
        </row>
        <row r="347">
          <cell r="AG347" t="str">
            <v>9.4</v>
          </cell>
          <cell r="AI347" t="str">
            <v xml:space="preserve">  Dump Truck, Kapasitas  3 - 4 m3</v>
          </cell>
          <cell r="AJ347" t="str">
            <v>Jam</v>
          </cell>
        </row>
        <row r="349">
          <cell r="AG349" t="str">
            <v>9.5</v>
          </cell>
          <cell r="AI349" t="str">
            <v xml:space="preserve">  Plat Bed Truck, Kapasitas  3 - 4 M3</v>
          </cell>
          <cell r="AJ349" t="str">
            <v>Jam</v>
          </cell>
        </row>
        <row r="351">
          <cell r="AG351" t="str">
            <v>9.6</v>
          </cell>
          <cell r="AI351" t="str">
            <v xml:space="preserve">  Water Tanker, Kapasitas 3000-4500 ltr</v>
          </cell>
          <cell r="AJ351" t="str">
            <v>Jam</v>
          </cell>
        </row>
        <row r="353">
          <cell r="AG353" t="str">
            <v>9.7</v>
          </cell>
          <cell r="AI353" t="str">
            <v xml:space="preserve">  Bulldozer, Kapasitas 100-150 HP</v>
          </cell>
          <cell r="AJ353" t="str">
            <v>Jam</v>
          </cell>
        </row>
        <row r="355">
          <cell r="AG355" t="str">
            <v>9.8</v>
          </cell>
          <cell r="AI355" t="str">
            <v xml:space="preserve">  Motor Greader, Kapasitas 75 - 100 HP</v>
          </cell>
          <cell r="AJ355" t="str">
            <v>Jam</v>
          </cell>
        </row>
        <row r="357">
          <cell r="AG357" t="str">
            <v>9.9</v>
          </cell>
          <cell r="AI357" t="str">
            <v xml:space="preserve">  Wheel Loader, Kapasitas 1,00 - 1,60 m3</v>
          </cell>
          <cell r="AJ357" t="str">
            <v>Jam</v>
          </cell>
        </row>
        <row r="359">
          <cell r="AG359" t="str">
            <v>9.10</v>
          </cell>
          <cell r="AI359" t="str">
            <v xml:space="preserve">  Track Loader, Kapasitas 75 - 100 HP</v>
          </cell>
          <cell r="AJ359" t="str">
            <v>Jam</v>
          </cell>
        </row>
        <row r="361">
          <cell r="AG361" t="str">
            <v>9.11</v>
          </cell>
          <cell r="AI361" t="str">
            <v xml:space="preserve">  Excavator, Kapasitas 80 - 140 HP</v>
          </cell>
          <cell r="AJ361" t="str">
            <v>Jam</v>
          </cell>
        </row>
        <row r="363">
          <cell r="AG363" t="str">
            <v>9.12</v>
          </cell>
          <cell r="AI363" t="str">
            <v xml:space="preserve">  Crane, Kapasitas 10 - 15 HP</v>
          </cell>
          <cell r="AJ363" t="str">
            <v>Jam</v>
          </cell>
        </row>
        <row r="365">
          <cell r="AG365" t="str">
            <v>9.13</v>
          </cell>
          <cell r="AI365" t="str">
            <v xml:space="preserve">  Steel Wheel Roller,  6 - 9 ton</v>
          </cell>
          <cell r="AJ365" t="str">
            <v>Jam</v>
          </cell>
        </row>
        <row r="367">
          <cell r="AG367" t="str">
            <v>9.14</v>
          </cell>
          <cell r="AI367" t="str">
            <v xml:space="preserve">  Vibratory Roller,  5 - 8 ton</v>
          </cell>
          <cell r="AJ367" t="str">
            <v>Jam</v>
          </cell>
        </row>
        <row r="369">
          <cell r="AG369" t="str">
            <v>9.15</v>
          </cell>
          <cell r="AI369" t="str">
            <v xml:space="preserve">  Vibratory Compactor, Kap. 1.5 - 3.0 HP </v>
          </cell>
          <cell r="AJ369" t="str">
            <v>Jam</v>
          </cell>
        </row>
        <row r="371">
          <cell r="AG371" t="str">
            <v>9.16</v>
          </cell>
          <cell r="AI371" t="str">
            <v xml:space="preserve">  Pneumatic Tyred Roller, Kap. 8 - 10 Ton</v>
          </cell>
          <cell r="AJ371" t="str">
            <v>Jam</v>
          </cell>
        </row>
        <row r="373">
          <cell r="AG373" t="str">
            <v>9.17</v>
          </cell>
          <cell r="AI373" t="str">
            <v xml:space="preserve">  Compressor, Kapasitas 4000-6500 l/jam</v>
          </cell>
          <cell r="AJ373" t="str">
            <v>Jam</v>
          </cell>
        </row>
        <row r="375">
          <cell r="AG375" t="str">
            <v>9.18</v>
          </cell>
          <cell r="AI375" t="str">
            <v xml:space="preserve">  Concrete Mixer, Kap. 0,3 - 0,6 m3</v>
          </cell>
          <cell r="AJ375" t="str">
            <v>Jam</v>
          </cell>
        </row>
        <row r="377">
          <cell r="AG377" t="str">
            <v>9.19</v>
          </cell>
          <cell r="AI377" t="str">
            <v xml:space="preserve">  Water Pump, Kap. 70 - 100 mm</v>
          </cell>
          <cell r="AJ377" t="str">
            <v>Jam</v>
          </cell>
        </row>
        <row r="385">
          <cell r="AI385" t="str">
            <v xml:space="preserve">  Sub Total Harga Bab. 9 ( Dipindahkan ke Rekapitulasi Daftar Kuantitas dan Harga )</v>
          </cell>
        </row>
        <row r="407">
          <cell r="AG407" t="str">
            <v>DAFTAR KUANTITAS DAN HARGA</v>
          </cell>
        </row>
        <row r="409">
          <cell r="AG409" t="str">
            <v>PENAWAR</v>
          </cell>
          <cell r="AI409" t="str">
            <v>CV. MANDIRI KARYA UTAMA</v>
          </cell>
        </row>
        <row r="410">
          <cell r="AG410" t="str">
            <v>PROYEK</v>
          </cell>
          <cell r="AI410" t="str">
            <v>PENINGKATAN JALAN DAN PENGGANTIAN JEMBATAN DPU CAB. VI ACEH BARAT</v>
          </cell>
        </row>
        <row r="411">
          <cell r="AG411" t="str">
            <v>PEKERJAAN</v>
          </cell>
          <cell r="AI411" t="str">
            <v>PENINGKATAN JALAN KUALA TUHA - LAMIE, KM. 45+000 s/d 47+000</v>
          </cell>
        </row>
        <row r="412">
          <cell r="AG412" t="str">
            <v>PROPINSI</v>
          </cell>
          <cell r="AI412" t="str">
            <v>DAERAH ISTIMEWA ACEH</v>
          </cell>
        </row>
        <row r="413">
          <cell r="AG413" t="str">
            <v>LOKASI</v>
          </cell>
          <cell r="AI413" t="str">
            <v>KABUPATEN ACEH BARAT</v>
          </cell>
        </row>
        <row r="414">
          <cell r="AG414" t="str">
            <v>TH. ANGG.</v>
          </cell>
          <cell r="AI414">
            <v>2000</v>
          </cell>
        </row>
        <row r="416">
          <cell r="AG416" t="str">
            <v>MATA</v>
          </cell>
          <cell r="AL416" t="str">
            <v>HARGA</v>
          </cell>
          <cell r="AM416" t="str">
            <v>JUMLAH</v>
          </cell>
        </row>
        <row r="417">
          <cell r="AG417" t="str">
            <v>PEMBA-</v>
          </cell>
          <cell r="AI417" t="str">
            <v>U R A I A N</v>
          </cell>
          <cell r="AJ417" t="str">
            <v>SATUAN</v>
          </cell>
          <cell r="AK417" t="str">
            <v>PERKIRAAN</v>
          </cell>
          <cell r="AL417" t="str">
            <v>SATUAN</v>
          </cell>
          <cell r="AM417" t="str">
            <v>HARGA-HARGA</v>
          </cell>
        </row>
        <row r="418">
          <cell r="AG418" t="str">
            <v>YARAN</v>
          </cell>
          <cell r="AK418" t="str">
            <v>KUANTITAS</v>
          </cell>
          <cell r="AL418" t="str">
            <v>( Rp.)</v>
          </cell>
          <cell r="AM418" t="str">
            <v>PENAWARAN (Rp)</v>
          </cell>
        </row>
        <row r="419">
          <cell r="AG419" t="str">
            <v>a</v>
          </cell>
          <cell r="AI419" t="str">
            <v>b</v>
          </cell>
          <cell r="AJ419" t="str">
            <v>c</v>
          </cell>
          <cell r="AK419" t="str">
            <v>d</v>
          </cell>
          <cell r="AL419" t="str">
            <v>e</v>
          </cell>
          <cell r="AM419" t="str">
            <v>f = (d x e)</v>
          </cell>
        </row>
        <row r="422">
          <cell r="AG422" t="str">
            <v>BAB. 10</v>
          </cell>
          <cell r="AI422" t="str">
            <v xml:space="preserve">  PEKERJAAN PEMELIHARAAN RUTIN</v>
          </cell>
        </row>
        <row r="424">
          <cell r="AG424" t="str">
            <v>10.1 (1)</v>
          </cell>
          <cell r="AI424" t="str">
            <v xml:space="preserve">  Pemeliharaan Rutin Perkerasan</v>
          </cell>
          <cell r="AJ424" t="str">
            <v>Ls</v>
          </cell>
        </row>
        <row r="426">
          <cell r="AG426" t="str">
            <v>10.1 (2)</v>
          </cell>
          <cell r="AI426" t="str">
            <v xml:space="preserve">  Pemeliharaan Rutin Bahu Jalan</v>
          </cell>
          <cell r="AJ426" t="str">
            <v>Ls</v>
          </cell>
        </row>
        <row r="428">
          <cell r="AG428" t="str">
            <v>10.1 (3)</v>
          </cell>
          <cell r="AI428" t="str">
            <v xml:space="preserve">  Pemeliharaan Rutin Selokan, Saluaran Air,</v>
          </cell>
          <cell r="AJ428" t="str">
            <v>Ls</v>
          </cell>
        </row>
        <row r="429">
          <cell r="AI429" t="str">
            <v xml:space="preserve">  Pemotongan dan Urugan</v>
          </cell>
        </row>
        <row r="431">
          <cell r="AG431" t="str">
            <v>10.1 (4)</v>
          </cell>
          <cell r="AI431" t="str">
            <v xml:space="preserve">  Pemeliharaan Rutin Perlengkapan Jalan</v>
          </cell>
          <cell r="AJ431" t="str">
            <v>Ls</v>
          </cell>
        </row>
        <row r="433">
          <cell r="AG433" t="str">
            <v>10.1 (5)</v>
          </cell>
          <cell r="AI433" t="str">
            <v xml:space="preserve">  Pemeliharaan Rutin Jembatan</v>
          </cell>
          <cell r="AJ433" t="str">
            <v>Ls</v>
          </cell>
        </row>
        <row r="437">
          <cell r="AI437" t="str">
            <v xml:space="preserve">  Sub Total Harga Bab. 10 ( Dipindahkan ke Rekapitulasi Daftar Kuantitas dan Harga )</v>
          </cell>
          <cell r="AM437">
            <v>0</v>
          </cell>
        </row>
        <row r="649">
          <cell r="AN649">
            <v>76</v>
          </cell>
          <cell r="AP649">
            <v>9</v>
          </cell>
          <cell r="AR649">
            <v>43</v>
          </cell>
          <cell r="AS649">
            <v>9</v>
          </cell>
          <cell r="AT649">
            <v>15</v>
          </cell>
        </row>
        <row r="703">
          <cell r="W703" t="str">
            <v>ANALISA HARGA SATUAN MATA PEMBAYARAN UTAMA</v>
          </cell>
        </row>
        <row r="705">
          <cell r="W705" t="str">
            <v>NAMA PENAWAR</v>
          </cell>
          <cell r="Z705" t="str">
            <v>CV. MANDIRI KARYA UTAMA</v>
          </cell>
        </row>
        <row r="706">
          <cell r="W706" t="str">
            <v>PROYEK</v>
          </cell>
          <cell r="Z706" t="str">
            <v>PENINGKATAN JALAN DAN PENGGANTIAN JEMBATAN DPU CAB. VI ACEH BARAT</v>
          </cell>
        </row>
        <row r="707">
          <cell r="W707" t="str">
            <v>NO. MATA PEMBAYARAN</v>
          </cell>
          <cell r="Z707" t="str">
            <v>6.1(1)</v>
          </cell>
        </row>
        <row r="708">
          <cell r="W708" t="str">
            <v>JENIS PEKERJAAN</v>
          </cell>
          <cell r="Z708" t="str">
            <v>PRIME COAT</v>
          </cell>
        </row>
        <row r="709">
          <cell r="W709" t="str">
            <v>SATUAN PEKERJAAN</v>
          </cell>
          <cell r="Z709" t="str">
            <v>LITER</v>
          </cell>
        </row>
        <row r="710">
          <cell r="W710" t="str">
            <v>PRODUKSI HARIAN/JAM</v>
          </cell>
        </row>
        <row r="712">
          <cell r="W712" t="str">
            <v>NO.</v>
          </cell>
          <cell r="X712" t="str">
            <v>U  R  A  I  A  N</v>
          </cell>
          <cell r="AA712" t="str">
            <v>SATUAN</v>
          </cell>
          <cell r="AB712" t="str">
            <v>KUANTITAS</v>
          </cell>
          <cell r="AC712" t="str">
            <v>HARGA SATUAN</v>
          </cell>
          <cell r="AD712" t="str">
            <v>JUMLAH HARGA</v>
          </cell>
        </row>
        <row r="713">
          <cell r="AC713" t="str">
            <v>(Rp.)</v>
          </cell>
          <cell r="AD713" t="str">
            <v>(Rp.)</v>
          </cell>
        </row>
        <row r="716">
          <cell r="W716" t="str">
            <v xml:space="preserve">A. </v>
          </cell>
          <cell r="X716" t="str">
            <v xml:space="preserve">  TENAGA KERJA</v>
          </cell>
        </row>
        <row r="717">
          <cell r="W717" t="str">
            <v>1.</v>
          </cell>
          <cell r="X717" t="str">
            <v xml:space="preserve">  Pekerja</v>
          </cell>
          <cell r="AA717" t="str">
            <v>Jam</v>
          </cell>
          <cell r="AB717">
            <v>4.3029259896729774E-2</v>
          </cell>
          <cell r="AC717">
            <v>1700</v>
          </cell>
          <cell r="AD717">
            <v>73.150000000000006</v>
          </cell>
        </row>
        <row r="718">
          <cell r="W718" t="str">
            <v>2.</v>
          </cell>
          <cell r="X718" t="str">
            <v xml:space="preserve">  Mandor</v>
          </cell>
          <cell r="AA718" t="str">
            <v>Jam</v>
          </cell>
          <cell r="AB718">
            <v>4.3029259896729772E-3</v>
          </cell>
          <cell r="AC718">
            <v>1900</v>
          </cell>
          <cell r="AD718">
            <v>8.18</v>
          </cell>
        </row>
        <row r="719">
          <cell r="X719">
            <v>0</v>
          </cell>
        </row>
        <row r="722">
          <cell r="W722" t="str">
            <v>B.</v>
          </cell>
          <cell r="X722" t="str">
            <v xml:space="preserve">  B A H A N</v>
          </cell>
        </row>
        <row r="723">
          <cell r="W723" t="str">
            <v>1.</v>
          </cell>
          <cell r="X723" t="str">
            <v xml:space="preserve">  Aspal</v>
          </cell>
          <cell r="AA723" t="str">
            <v>kg</v>
          </cell>
          <cell r="AB723">
            <v>0.64200000000000002</v>
          </cell>
          <cell r="AC723">
            <v>2375</v>
          </cell>
          <cell r="AD723">
            <v>1524.75</v>
          </cell>
        </row>
        <row r="724">
          <cell r="W724" t="str">
            <v>2.</v>
          </cell>
          <cell r="X724" t="str">
            <v xml:space="preserve">  Kerosene</v>
          </cell>
          <cell r="AA724" t="str">
            <v>liter</v>
          </cell>
          <cell r="AB724">
            <v>0.48899999999999999</v>
          </cell>
          <cell r="AC724">
            <v>400</v>
          </cell>
          <cell r="AD724">
            <v>195.6</v>
          </cell>
        </row>
        <row r="730">
          <cell r="W730" t="str">
            <v>C.</v>
          </cell>
          <cell r="X730" t="str">
            <v xml:space="preserve">  PERALATAN</v>
          </cell>
        </row>
        <row r="731">
          <cell r="W731" t="str">
            <v>1.</v>
          </cell>
          <cell r="X731" t="str">
            <v xml:space="preserve">  Asphalt Sprayer</v>
          </cell>
          <cell r="AA731" t="str">
            <v>Jam</v>
          </cell>
          <cell r="AB731">
            <v>4.3029259896729772E-3</v>
          </cell>
          <cell r="AC731">
            <v>30795.644777777779</v>
          </cell>
          <cell r="AD731">
            <v>132.51</v>
          </cell>
        </row>
        <row r="732">
          <cell r="W732" t="str">
            <v>2.</v>
          </cell>
          <cell r="X732" t="str">
            <v xml:space="preserve">  Air Compressor</v>
          </cell>
          <cell r="AA732" t="str">
            <v>Jam</v>
          </cell>
          <cell r="AB732">
            <v>4.0160642570281121E-3</v>
          </cell>
          <cell r="AC732">
            <v>27488.716138915555</v>
          </cell>
          <cell r="AD732">
            <v>110.4</v>
          </cell>
        </row>
        <row r="733">
          <cell r="W733" t="str">
            <v>3.</v>
          </cell>
          <cell r="X733" t="str">
            <v xml:space="preserve">  Pick Up</v>
          </cell>
          <cell r="AA733" t="str">
            <v>Jam</v>
          </cell>
          <cell r="AB733">
            <v>4.0000000000000002E-4</v>
          </cell>
          <cell r="AC733">
            <v>41722.179083333336</v>
          </cell>
          <cell r="AD733">
            <v>16.690000000000001</v>
          </cell>
        </row>
        <row r="738">
          <cell r="W738" t="str">
            <v>D.</v>
          </cell>
          <cell r="X738" t="str">
            <v xml:space="preserve">  Jumlah ( A + B + C )</v>
          </cell>
          <cell r="AD738">
            <v>2061.2799999999997</v>
          </cell>
        </row>
        <row r="739">
          <cell r="W739" t="str">
            <v>E.</v>
          </cell>
          <cell r="X739" t="str">
            <v xml:space="preserve">  Biaya Umum dan Keuntungan = ( 10 % x D )</v>
          </cell>
          <cell r="AD739">
            <v>206.13</v>
          </cell>
        </row>
        <row r="740">
          <cell r="W740" t="str">
            <v>F.</v>
          </cell>
          <cell r="X740" t="str">
            <v xml:space="preserve">  Harga Satuan ( D + E )</v>
          </cell>
          <cell r="AD740">
            <v>2267.41</v>
          </cell>
        </row>
        <row r="741">
          <cell r="W741" t="str">
            <v>G.</v>
          </cell>
          <cell r="X741" t="str">
            <v xml:space="preserve">  DIBULATKAN</v>
          </cell>
          <cell r="AD741">
            <v>2267</v>
          </cell>
        </row>
        <row r="743">
          <cell r="W743" t="str">
            <v>Catatan :</v>
          </cell>
        </row>
        <row r="744">
          <cell r="W744" t="str">
            <v>-</v>
          </cell>
        </row>
        <row r="746">
          <cell r="W746" t="str">
            <v>-</v>
          </cell>
        </row>
        <row r="748">
          <cell r="W748" t="str">
            <v>-</v>
          </cell>
        </row>
        <row r="749">
          <cell r="W749" t="str">
            <v>-</v>
          </cell>
        </row>
        <row r="751">
          <cell r="W751" t="str">
            <v>-</v>
          </cell>
        </row>
        <row r="753">
          <cell r="W753" t="str">
            <v>-</v>
          </cell>
        </row>
        <row r="756">
          <cell r="W756" t="str">
            <v>-</v>
          </cell>
        </row>
        <row r="760">
          <cell r="AC760" t="str">
            <v>ACEH BESAR,   22  AGUSTUS  2000</v>
          </cell>
        </row>
        <row r="761">
          <cell r="AC761" t="str">
            <v>CV. MANDIRI KARYA UTAMA</v>
          </cell>
        </row>
        <row r="857">
          <cell r="W857" t="str">
            <v>ANALISA HARGA SATUAN MATA PEMBAYARAN UTAMA</v>
          </cell>
        </row>
        <row r="859">
          <cell r="W859" t="str">
            <v>NAMA PENAWAR</v>
          </cell>
          <cell r="Y859" t="str">
            <v>:</v>
          </cell>
          <cell r="Z859" t="str">
            <v>CV. MANDIRI KARYA UTAMA</v>
          </cell>
        </row>
        <row r="860">
          <cell r="W860" t="str">
            <v>PROYEK</v>
          </cell>
          <cell r="Y860" t="str">
            <v>:</v>
          </cell>
          <cell r="Z860" t="str">
            <v>PENINGKATAN JALAN DAN PENGGANTIAN JEMBATAN DPU CAB. VI ACEH BARAT</v>
          </cell>
        </row>
        <row r="861">
          <cell r="W861" t="str">
            <v>NO. MATA PEMBAYARAN</v>
          </cell>
          <cell r="Y861" t="str">
            <v>:</v>
          </cell>
          <cell r="Z861" t="str">
            <v>6.3(5)</v>
          </cell>
        </row>
        <row r="862">
          <cell r="W862" t="str">
            <v>JENIS PEKERJAAN</v>
          </cell>
          <cell r="Y862" t="str">
            <v>:</v>
          </cell>
          <cell r="Z862" t="str">
            <v>ASPHALT TREATED BASE (ATB)</v>
          </cell>
        </row>
        <row r="863">
          <cell r="W863" t="str">
            <v>SATUAN PEKERJAAN</v>
          </cell>
          <cell r="Y863" t="str">
            <v>:</v>
          </cell>
          <cell r="Z863" t="str">
            <v>m3</v>
          </cell>
        </row>
        <row r="864">
          <cell r="W864" t="str">
            <v>PRODUKSI HARIAN/JAM</v>
          </cell>
          <cell r="Y864" t="str">
            <v>:</v>
          </cell>
        </row>
        <row r="866">
          <cell r="W866" t="str">
            <v>NO.</v>
          </cell>
          <cell r="X866" t="str">
            <v>U  R  A  I  A  N</v>
          </cell>
          <cell r="AA866" t="str">
            <v>SATUAN</v>
          </cell>
          <cell r="AB866" t="str">
            <v>KUANTITAS</v>
          </cell>
          <cell r="AC866" t="str">
            <v>HARGA SATUAN</v>
          </cell>
          <cell r="AD866" t="str">
            <v>JUMLAH HARGA</v>
          </cell>
        </row>
        <row r="867">
          <cell r="AC867" t="str">
            <v>(Rp.)</v>
          </cell>
          <cell r="AD867" t="str">
            <v>(Rp.)</v>
          </cell>
        </row>
        <row r="869">
          <cell r="W869" t="str">
            <v xml:space="preserve">A. </v>
          </cell>
          <cell r="X869" t="str">
            <v xml:space="preserve">  TENAGA KERJA</v>
          </cell>
        </row>
        <row r="870">
          <cell r="W870" t="str">
            <v>1.</v>
          </cell>
          <cell r="X870" t="str">
            <v xml:space="preserve">  Pekerja</v>
          </cell>
          <cell r="AA870" t="str">
            <v>Jam</v>
          </cell>
          <cell r="AB870">
            <v>0.35714285714285715</v>
          </cell>
          <cell r="AC870">
            <v>1700</v>
          </cell>
          <cell r="AD870">
            <v>607.14</v>
          </cell>
        </row>
        <row r="871">
          <cell r="W871" t="str">
            <v>2.</v>
          </cell>
          <cell r="X871" t="str">
            <v xml:space="preserve">  Mandor</v>
          </cell>
          <cell r="AA871" t="str">
            <v>Jam</v>
          </cell>
          <cell r="AB871">
            <v>7.1428571428571425E-2</v>
          </cell>
          <cell r="AC871">
            <v>1900</v>
          </cell>
          <cell r="AD871">
            <v>135.71</v>
          </cell>
        </row>
        <row r="873">
          <cell r="X873">
            <v>0</v>
          </cell>
        </row>
        <row r="875">
          <cell r="W875" t="str">
            <v>B.</v>
          </cell>
          <cell r="X875" t="str">
            <v xml:space="preserve">  B A H A N</v>
          </cell>
        </row>
        <row r="876">
          <cell r="W876" t="str">
            <v>1.</v>
          </cell>
          <cell r="X876" t="str">
            <v xml:space="preserve">  Agregat Kasar</v>
          </cell>
          <cell r="AA876" t="str">
            <v>m3</v>
          </cell>
          <cell r="AB876">
            <v>0.70299999999999996</v>
          </cell>
          <cell r="AC876">
            <v>50000</v>
          </cell>
          <cell r="AD876">
            <v>35150</v>
          </cell>
        </row>
        <row r="877">
          <cell r="W877" t="str">
            <v>2.</v>
          </cell>
          <cell r="X877" t="str">
            <v xml:space="preserve">  Agregat Halus</v>
          </cell>
          <cell r="AA877" t="str">
            <v>m3</v>
          </cell>
          <cell r="AB877">
            <v>0.53400000000000003</v>
          </cell>
          <cell r="AC877">
            <v>36000</v>
          </cell>
          <cell r="AD877">
            <v>19224</v>
          </cell>
        </row>
        <row r="878">
          <cell r="W878" t="str">
            <v>3.</v>
          </cell>
          <cell r="X878" t="str">
            <v xml:space="preserve">  Filler</v>
          </cell>
          <cell r="AA878" t="str">
            <v>kg</v>
          </cell>
          <cell r="AB878">
            <v>139.19999999999999</v>
          </cell>
          <cell r="AC878">
            <v>350</v>
          </cell>
          <cell r="AD878">
            <v>48720</v>
          </cell>
        </row>
        <row r="879">
          <cell r="W879" t="str">
            <v>4.</v>
          </cell>
          <cell r="X879" t="str">
            <v xml:space="preserve">  Aspal</v>
          </cell>
          <cell r="AA879" t="str">
            <v>kg</v>
          </cell>
          <cell r="AB879">
            <v>157</v>
          </cell>
          <cell r="AC879">
            <v>2375</v>
          </cell>
          <cell r="AD879">
            <v>372875</v>
          </cell>
        </row>
        <row r="882">
          <cell r="W882" t="str">
            <v>C.</v>
          </cell>
          <cell r="X882" t="str">
            <v xml:space="preserve">  PERALATAN</v>
          </cell>
        </row>
        <row r="883">
          <cell r="W883" t="str">
            <v>1.</v>
          </cell>
          <cell r="X883" t="str">
            <v xml:space="preserve">  Wheel Loader</v>
          </cell>
          <cell r="AA883" t="str">
            <v>Jam</v>
          </cell>
          <cell r="AB883">
            <v>2.2445874528905448E-2</v>
          </cell>
          <cell r="AC883">
            <v>61961.891192153329</v>
          </cell>
          <cell r="AD883">
            <v>1390.79</v>
          </cell>
        </row>
        <row r="884">
          <cell r="W884" t="str">
            <v>2.</v>
          </cell>
          <cell r="X884" t="str">
            <v xml:space="preserve">  Asphalt Mixing Plant</v>
          </cell>
          <cell r="AA884" t="str">
            <v>Jam</v>
          </cell>
          <cell r="AB884">
            <v>3.5714285714285712E-2</v>
          </cell>
          <cell r="AC884">
            <v>511690.04100000003</v>
          </cell>
          <cell r="AD884">
            <v>18274.64</v>
          </cell>
        </row>
        <row r="885">
          <cell r="W885" t="str">
            <v>3.</v>
          </cell>
          <cell r="X885" t="str">
            <v xml:space="preserve">  Dump Truck</v>
          </cell>
          <cell r="AA885" t="str">
            <v>Jam</v>
          </cell>
          <cell r="AB885">
            <v>1.19628125</v>
          </cell>
          <cell r="AC885">
            <v>41722.179083333336</v>
          </cell>
          <cell r="AD885">
            <v>49911.46</v>
          </cell>
        </row>
        <row r="886">
          <cell r="W886" t="str">
            <v>4.</v>
          </cell>
          <cell r="X886" t="str">
            <v xml:space="preserve">  Asphalt Finisher</v>
          </cell>
          <cell r="AA886" t="str">
            <v>Jam</v>
          </cell>
          <cell r="AB886">
            <v>9.0361454819278014E-2</v>
          </cell>
          <cell r="AC886">
            <v>62576.209076850006</v>
          </cell>
          <cell r="AD886">
            <v>5654.48</v>
          </cell>
        </row>
        <row r="887">
          <cell r="W887" t="str">
            <v>5.</v>
          </cell>
          <cell r="X887" t="str">
            <v xml:space="preserve">  Tandem Roller</v>
          </cell>
          <cell r="AA887" t="str">
            <v>Jam</v>
          </cell>
          <cell r="AB887">
            <v>2.5100401606425699E-2</v>
          </cell>
          <cell r="AC887">
            <v>24118.531999999999</v>
          </cell>
          <cell r="AD887">
            <v>605.38</v>
          </cell>
        </row>
        <row r="888">
          <cell r="W888" t="str">
            <v>6.</v>
          </cell>
          <cell r="X888" t="str">
            <v xml:space="preserve">  Tyred Roller</v>
          </cell>
          <cell r="AA888" t="str">
            <v>Jam</v>
          </cell>
          <cell r="AB888">
            <v>3.543586109142452E-2</v>
          </cell>
          <cell r="AC888">
            <v>33940.980355555555</v>
          </cell>
          <cell r="AD888">
            <v>1202.73</v>
          </cell>
        </row>
        <row r="889">
          <cell r="W889" t="str">
            <v>7.</v>
          </cell>
          <cell r="X889" t="str">
            <v xml:space="preserve">  Alat Bantu</v>
          </cell>
          <cell r="AA889" t="str">
            <v>Jam</v>
          </cell>
          <cell r="AB889">
            <v>1</v>
          </cell>
          <cell r="AC889">
            <v>1000</v>
          </cell>
          <cell r="AD889">
            <v>1000</v>
          </cell>
        </row>
        <row r="892">
          <cell r="W892" t="str">
            <v>D.</v>
          </cell>
          <cell r="X892" t="str">
            <v xml:space="preserve">  Jumlah ( A + B + C )</v>
          </cell>
          <cell r="AD892">
            <v>554751.32999999996</v>
          </cell>
        </row>
        <row r="893">
          <cell r="W893" t="str">
            <v>E.</v>
          </cell>
          <cell r="X893" t="str">
            <v xml:space="preserve">  Biaya Umum dan Keuntungan = ( 10 % x D )</v>
          </cell>
          <cell r="AD893">
            <v>55475.13</v>
          </cell>
        </row>
        <row r="894">
          <cell r="W894" t="str">
            <v>F.</v>
          </cell>
          <cell r="X894" t="str">
            <v xml:space="preserve">  Harga Satuan ( D + E )</v>
          </cell>
          <cell r="AD894">
            <v>610226.46</v>
          </cell>
        </row>
        <row r="895">
          <cell r="W895" t="str">
            <v>G.</v>
          </cell>
          <cell r="X895" t="str">
            <v xml:space="preserve">  DIBULATKAN</v>
          </cell>
          <cell r="AD895">
            <v>610226</v>
          </cell>
        </row>
        <row r="897">
          <cell r="W897" t="str">
            <v>Catatan :</v>
          </cell>
        </row>
        <row r="898">
          <cell r="W898" t="str">
            <v>-</v>
          </cell>
        </row>
        <row r="900">
          <cell r="W900" t="str">
            <v>-</v>
          </cell>
        </row>
        <row r="902">
          <cell r="W902" t="str">
            <v>-</v>
          </cell>
        </row>
        <row r="903">
          <cell r="W903" t="str">
            <v>-</v>
          </cell>
        </row>
        <row r="905">
          <cell r="W905" t="str">
            <v>-</v>
          </cell>
        </row>
        <row r="907">
          <cell r="W907" t="str">
            <v>-</v>
          </cell>
        </row>
        <row r="910">
          <cell r="W910" t="str">
            <v>-</v>
          </cell>
        </row>
        <row r="914">
          <cell r="AC914" t="str">
            <v>ACEH BESAR,   22  AGUSTUS  2000</v>
          </cell>
        </row>
        <row r="915">
          <cell r="AC915" t="str">
            <v>CV. MANDIRI KARYA UTAMA</v>
          </cell>
        </row>
        <row r="937">
          <cell r="W937" t="str">
            <v>ANALISA HARGA SATUAN MATA PEMBAYARAN UTAMA</v>
          </cell>
        </row>
        <row r="939">
          <cell r="W939" t="str">
            <v>NAMA PENAWAR</v>
          </cell>
          <cell r="Y939" t="str">
            <v>:</v>
          </cell>
          <cell r="Z939" t="str">
            <v>CV. MANDIRI KARYA UTAMA</v>
          </cell>
        </row>
        <row r="940">
          <cell r="W940" t="str">
            <v>PROYEK</v>
          </cell>
          <cell r="Y940" t="str">
            <v>:</v>
          </cell>
          <cell r="Z940" t="str">
            <v>PENINGKATAN JALAN DAN PENGGANTIAN JEMBATAN DPU CAB. VI ACEH BARAT</v>
          </cell>
        </row>
        <row r="941">
          <cell r="W941" t="str">
            <v>NO. MATA PEMBAYARAN</v>
          </cell>
          <cell r="Y941" t="str">
            <v>:</v>
          </cell>
          <cell r="Z941" t="str">
            <v>6.3 (4)</v>
          </cell>
        </row>
        <row r="942">
          <cell r="W942" t="str">
            <v>JENIS PEKERJAAN</v>
          </cell>
          <cell r="Y942" t="str">
            <v>:</v>
          </cell>
          <cell r="Z942" t="str">
            <v>Lapis Permukaan : AC</v>
          </cell>
        </row>
        <row r="943">
          <cell r="W943" t="str">
            <v>SATUAN PEKERJAAN</v>
          </cell>
          <cell r="Y943" t="str">
            <v>:</v>
          </cell>
          <cell r="Z943" t="str">
            <v>m2</v>
          </cell>
        </row>
        <row r="944">
          <cell r="W944" t="str">
            <v>PRODUKSI HARIAN/JAM</v>
          </cell>
          <cell r="Y944" t="str">
            <v>:</v>
          </cell>
        </row>
        <row r="946">
          <cell r="W946" t="str">
            <v>NO.</v>
          </cell>
          <cell r="X946" t="str">
            <v>U  R  A  I  A  N</v>
          </cell>
          <cell r="AA946" t="str">
            <v>SATUAN</v>
          </cell>
          <cell r="AB946" t="str">
            <v>KUANTITAS</v>
          </cell>
          <cell r="AC946" t="str">
            <v>HARGA SATUAN</v>
          </cell>
          <cell r="AD946" t="str">
            <v>JUMLAH HARGA</v>
          </cell>
        </row>
        <row r="947">
          <cell r="AC947" t="str">
            <v>(Rp.)</v>
          </cell>
          <cell r="AD947" t="str">
            <v>(Rp.)</v>
          </cell>
        </row>
        <row r="949">
          <cell r="W949" t="str">
            <v xml:space="preserve">A. </v>
          </cell>
          <cell r="X949" t="str">
            <v xml:space="preserve">  TENAGA KERJA</v>
          </cell>
        </row>
        <row r="950">
          <cell r="W950" t="str">
            <v>1.</v>
          </cell>
          <cell r="X950" t="str">
            <v xml:space="preserve">  Pekerja</v>
          </cell>
          <cell r="AA950" t="str">
            <v>Jam</v>
          </cell>
          <cell r="AB950">
            <v>3.8300000000000001E-2</v>
          </cell>
          <cell r="AC950">
            <v>1700</v>
          </cell>
          <cell r="AD950">
            <v>65.11</v>
          </cell>
        </row>
        <row r="951">
          <cell r="W951" t="str">
            <v>2.</v>
          </cell>
          <cell r="X951" t="str">
            <v xml:space="preserve">  Mandor</v>
          </cell>
          <cell r="AA951" t="str">
            <v>Jam</v>
          </cell>
          <cell r="AB951">
            <v>3.8E-3</v>
          </cell>
          <cell r="AC951">
            <v>1900</v>
          </cell>
          <cell r="AD951">
            <v>7.22</v>
          </cell>
        </row>
        <row r="953">
          <cell r="X953">
            <v>0</v>
          </cell>
        </row>
        <row r="955">
          <cell r="W955" t="str">
            <v>B.</v>
          </cell>
          <cell r="X955" t="str">
            <v xml:space="preserve">  B A H A N</v>
          </cell>
        </row>
        <row r="956">
          <cell r="W956" t="str">
            <v>1.</v>
          </cell>
          <cell r="X956" t="str">
            <v xml:space="preserve">  Agregat Kasar</v>
          </cell>
          <cell r="AA956" t="str">
            <v>m3</v>
          </cell>
          <cell r="AB956">
            <v>3.3600000000000005E-2</v>
          </cell>
          <cell r="AC956">
            <v>50000</v>
          </cell>
          <cell r="AD956">
            <v>1680</v>
          </cell>
        </row>
        <row r="957">
          <cell r="W957" t="str">
            <v>2.</v>
          </cell>
          <cell r="X957" t="str">
            <v xml:space="preserve">  Agregat Halus</v>
          </cell>
          <cell r="AA957" t="str">
            <v>m3</v>
          </cell>
          <cell r="AB957">
            <v>1.49E-2</v>
          </cell>
          <cell r="AC957">
            <v>36000</v>
          </cell>
          <cell r="AD957">
            <v>536.4</v>
          </cell>
        </row>
        <row r="958">
          <cell r="W958" t="str">
            <v>3.</v>
          </cell>
          <cell r="X958" t="str">
            <v xml:space="preserve">  Filler</v>
          </cell>
          <cell r="AA958" t="str">
            <v>kg</v>
          </cell>
          <cell r="AB958">
            <v>4.8014999999999999</v>
          </cell>
          <cell r="AC958">
            <v>350</v>
          </cell>
          <cell r="AD958">
            <v>1680.53</v>
          </cell>
        </row>
        <row r="959">
          <cell r="W959" t="str">
            <v>4.</v>
          </cell>
          <cell r="X959" t="str">
            <v xml:space="preserve">  Aspal</v>
          </cell>
          <cell r="AA959" t="str">
            <v>kg</v>
          </cell>
          <cell r="AB959">
            <v>6.6150000000000002</v>
          </cell>
          <cell r="AC959">
            <v>2375</v>
          </cell>
          <cell r="AD959">
            <v>15710.63</v>
          </cell>
        </row>
        <row r="962">
          <cell r="W962" t="str">
            <v>C.</v>
          </cell>
          <cell r="X962" t="str">
            <v xml:space="preserve">  PERALATAN</v>
          </cell>
        </row>
        <row r="963">
          <cell r="W963" t="str">
            <v>1.</v>
          </cell>
          <cell r="X963" t="str">
            <v xml:space="preserve">  Wheel Loader</v>
          </cell>
          <cell r="AA963" t="str">
            <v>Jam</v>
          </cell>
          <cell r="AB963">
            <v>1E-3</v>
          </cell>
          <cell r="AC963">
            <v>61961.891192153329</v>
          </cell>
          <cell r="AD963">
            <v>61.96</v>
          </cell>
        </row>
        <row r="964">
          <cell r="W964" t="str">
            <v>2.</v>
          </cell>
          <cell r="X964" t="str">
            <v xml:space="preserve">  Asphalt Mixing Plant</v>
          </cell>
          <cell r="AA964" t="str">
            <v>Jam</v>
          </cell>
          <cell r="AB964">
            <v>1.5E-3</v>
          </cell>
          <cell r="AC964">
            <v>511690.04100000003</v>
          </cell>
          <cell r="AD964">
            <v>767.54</v>
          </cell>
        </row>
        <row r="965">
          <cell r="W965" t="str">
            <v>3.</v>
          </cell>
          <cell r="X965" t="str">
            <v xml:space="preserve">  Genset</v>
          </cell>
          <cell r="AA965" t="str">
            <v>Jam</v>
          </cell>
          <cell r="AB965">
            <v>1E-3</v>
          </cell>
          <cell r="AC965">
            <v>63202.772222222222</v>
          </cell>
          <cell r="AD965">
            <v>63.2</v>
          </cell>
        </row>
        <row r="966">
          <cell r="W966" t="str">
            <v>4.</v>
          </cell>
          <cell r="X966" t="str">
            <v xml:space="preserve">  Dump Truck</v>
          </cell>
          <cell r="AA966" t="str">
            <v>Jam</v>
          </cell>
          <cell r="AB966">
            <v>1.2200000000000001E-2</v>
          </cell>
          <cell r="AC966">
            <v>41722.179083333336</v>
          </cell>
          <cell r="AD966">
            <v>509.01</v>
          </cell>
        </row>
        <row r="967">
          <cell r="W967" t="str">
            <v>5.</v>
          </cell>
          <cell r="X967" t="str">
            <v xml:space="preserve">  Asphalt Finisher</v>
          </cell>
          <cell r="AA967" t="str">
            <v>Jam</v>
          </cell>
          <cell r="AB967">
            <v>2.4000000000000002E-3</v>
          </cell>
          <cell r="AC967">
            <v>62576.209076850006</v>
          </cell>
          <cell r="AD967">
            <v>150.18</v>
          </cell>
        </row>
        <row r="968">
          <cell r="W968" t="str">
            <v>6.</v>
          </cell>
          <cell r="X968" t="str">
            <v xml:space="preserve">  Tandem Roller</v>
          </cell>
          <cell r="AA968" t="str">
            <v>Jam</v>
          </cell>
          <cell r="AB968">
            <v>1E-3</v>
          </cell>
          <cell r="AC968">
            <v>24118.531999999999</v>
          </cell>
          <cell r="AD968">
            <v>24.12</v>
          </cell>
        </row>
        <row r="969">
          <cell r="W969" t="str">
            <v>7.</v>
          </cell>
          <cell r="X969" t="str">
            <v xml:space="preserve">  Pneumatic Tyred Roller</v>
          </cell>
          <cell r="AA969" t="str">
            <v>Jam</v>
          </cell>
          <cell r="AB969">
            <v>1E-3</v>
          </cell>
          <cell r="AC969">
            <v>33940.980355555555</v>
          </cell>
          <cell r="AD969">
            <v>33.94</v>
          </cell>
        </row>
        <row r="970">
          <cell r="W970" t="str">
            <v>8.</v>
          </cell>
          <cell r="X970" t="str">
            <v xml:space="preserve">  Alat Bantu</v>
          </cell>
          <cell r="AA970" t="str">
            <v>Jam</v>
          </cell>
          <cell r="AB970">
            <v>1</v>
          </cell>
          <cell r="AC970">
            <v>100</v>
          </cell>
          <cell r="AD970">
            <v>100</v>
          </cell>
        </row>
        <row r="972">
          <cell r="W972" t="str">
            <v>D.</v>
          </cell>
          <cell r="X972" t="str">
            <v xml:space="preserve">  Jumlah ( A + B + C )</v>
          </cell>
          <cell r="AD972">
            <v>21389.839999999997</v>
          </cell>
        </row>
        <row r="973">
          <cell r="W973" t="str">
            <v>E.</v>
          </cell>
          <cell r="X973" t="str">
            <v xml:space="preserve">  Biaya Umum dan Keuntungan = ( 10 % x D )</v>
          </cell>
          <cell r="AD973">
            <v>2138.98</v>
          </cell>
        </row>
        <row r="974">
          <cell r="W974" t="str">
            <v>F.</v>
          </cell>
          <cell r="X974" t="str">
            <v xml:space="preserve">  Harga Satuan ( D + E )</v>
          </cell>
          <cell r="AD974">
            <v>23528.819999999996</v>
          </cell>
        </row>
        <row r="975">
          <cell r="W975" t="str">
            <v>G.</v>
          </cell>
          <cell r="X975" t="str">
            <v xml:space="preserve">  D i b u l a t k a n</v>
          </cell>
          <cell r="AD975">
            <v>23529</v>
          </cell>
        </row>
        <row r="977">
          <cell r="W977" t="str">
            <v>Catatan :</v>
          </cell>
        </row>
        <row r="978">
          <cell r="W978" t="str">
            <v>-</v>
          </cell>
          <cell r="X978" t="str">
            <v>|Satuan dapat berdasarkan atas jam operasi untuk tenaga kerja dan peralatan, volume dan / atau</v>
          </cell>
        </row>
        <row r="979">
          <cell r="X979" t="str">
            <v>|ukuran berat untuk bahan-bahan.</v>
          </cell>
        </row>
        <row r="980">
          <cell r="W980" t="str">
            <v>-</v>
          </cell>
          <cell r="X980" t="str">
            <v>|Kuantitas satuan adalah kuantitas setiap komponen untuk menyelesaikan atau satuan pekerjaan</v>
          </cell>
        </row>
        <row r="981">
          <cell r="X981" t="str">
            <v>|dari nomor mata pembayaran.</v>
          </cell>
        </row>
        <row r="982">
          <cell r="W982" t="str">
            <v>-</v>
          </cell>
          <cell r="X982" t="str">
            <v>|Biaya Satuan sudah termasuk pengeluaran untuk seluruh pajak yang berkaitan (tetapi tidak termasuk</v>
          </cell>
        </row>
        <row r="983">
          <cell r="X983" t="str">
            <v>|PPN yang dibayarkan dari Kontrak) dan biaya-biaya lainnya.</v>
          </cell>
        </row>
        <row r="984">
          <cell r="W984" t="str">
            <v>-</v>
          </cell>
          <cell r="X984" t="str">
            <v>|Harga Satuan yang diajukan Peserta Lelang harus mencakup seluruh tambahan tenaga kerja,</v>
          </cell>
        </row>
        <row r="985">
          <cell r="X985" t="str">
            <v>|bahan, peralatan atau kerugian yang mungkin diperlukan untuk menyelesaikan pekerjaan sesuai</v>
          </cell>
        </row>
        <row r="986">
          <cell r="X986" t="str">
            <v>|dengan Spesifikasi dan Gambar.</v>
          </cell>
        </row>
        <row r="987">
          <cell r="W987" t="str">
            <v>-</v>
          </cell>
          <cell r="X987" t="str">
            <v>|Koefisien bahan tidak boleh diubah.</v>
          </cell>
        </row>
        <row r="988">
          <cell r="W988" t="str">
            <v>-</v>
          </cell>
          <cell r="X988" t="str">
            <v>|Jenis tenaga kerja dan peralatan dapat disesuaikan dengan Metode Pelaksanaan yang digunakan.</v>
          </cell>
        </row>
        <row r="991">
          <cell r="AC991">
            <v>0</v>
          </cell>
        </row>
        <row r="992">
          <cell r="AC992">
            <v>0</v>
          </cell>
        </row>
        <row r="1103">
          <cell r="X1103" t="str">
            <v xml:space="preserve">  Motor Grader</v>
          </cell>
          <cell r="AA1103" t="str">
            <v>Jam</v>
          </cell>
          <cell r="AB1103">
            <v>42</v>
          </cell>
          <cell r="AC1103">
            <v>70925.908490275557</v>
          </cell>
          <cell r="AD1103">
            <v>2978888.16</v>
          </cell>
        </row>
        <row r="1104">
          <cell r="X1104" t="str">
            <v xml:space="preserve">  Dump Truck</v>
          </cell>
          <cell r="AA1104" t="str">
            <v>Jam</v>
          </cell>
          <cell r="AB1104">
            <v>21</v>
          </cell>
          <cell r="AC1104">
            <v>41722.179083333336</v>
          </cell>
          <cell r="AD1104">
            <v>876165.76</v>
          </cell>
        </row>
        <row r="1107">
          <cell r="W1107" t="str">
            <v>A.</v>
          </cell>
          <cell r="X1107" t="str">
            <v xml:space="preserve">  JUMLAH ( I + II + III )</v>
          </cell>
          <cell r="AD1107">
            <v>8185053.9199999999</v>
          </cell>
        </row>
        <row r="1108">
          <cell r="W1108" t="str">
            <v>B.</v>
          </cell>
          <cell r="X1108" t="str">
            <v xml:space="preserve">  BIAYA UMUM DAN KEUNTUNGAN = ( 10 % x A )</v>
          </cell>
          <cell r="AD1108">
            <v>818505.39199999999</v>
          </cell>
        </row>
        <row r="1109">
          <cell r="W1109" t="str">
            <v>C.</v>
          </cell>
          <cell r="X1109" t="str">
            <v xml:space="preserve">  HARGA LUMPSUM TOTAL = ( A + B )</v>
          </cell>
          <cell r="AD1109">
            <v>9003559.311999999</v>
          </cell>
        </row>
        <row r="1110">
          <cell r="W1110" t="str">
            <v>D.</v>
          </cell>
          <cell r="X1110" t="str">
            <v xml:space="preserve">  HARGA LUMPSUM/BULAN UNTUK 3 BULAN PERTAMA = C / 8</v>
          </cell>
          <cell r="AD1110">
            <v>1125444.9139999999</v>
          </cell>
        </row>
        <row r="1111">
          <cell r="W1111" t="str">
            <v>E.</v>
          </cell>
          <cell r="X1111" t="str">
            <v xml:space="preserve">  HARGA LUMPSUM/BULAN UNTUK SISANYA SELAMA MASA PELAKSANAAN</v>
          </cell>
          <cell r="AD1111">
            <v>5627224.5699999994</v>
          </cell>
        </row>
        <row r="1112">
          <cell r="X1112" t="str">
            <v xml:space="preserve">  = 5/8 x C/( MASA PELAKSANAAN - 3 )</v>
          </cell>
        </row>
        <row r="1114">
          <cell r="W1114" t="str">
            <v>Catatan :</v>
          </cell>
        </row>
        <row r="1115">
          <cell r="W1115" t="str">
            <v>-</v>
          </cell>
          <cell r="X1115" t="str">
            <v>|Kuantitas-kuantitas yang dicantumkan harus diperkirakan oleh Peserta lelang.</v>
          </cell>
        </row>
        <row r="1116">
          <cell r="W1116" t="str">
            <v>-</v>
          </cell>
          <cell r="X1116" t="str">
            <v>|Harga Lump Sum yang diajukan Peserta lelang harus mencakup seluruh pajak yang berkaitan (tetapi tidak</v>
          </cell>
        </row>
        <row r="1117">
          <cell r="X1117" t="str">
            <v>|termasuk PPN yang dibayarkan dari Kontrak), bahan-bahan tambahan, tenaga kerja atau peralatan</v>
          </cell>
        </row>
        <row r="1118">
          <cell r="X1118" t="str">
            <v>|yang mungkin diperlukan.</v>
          </cell>
        </row>
        <row r="1119">
          <cell r="W1119" t="str">
            <v>-</v>
          </cell>
          <cell r="X1119" t="str">
            <v>|Mata Pekerjaan dan Kuantitas yang ditunjukkan dalam Analisa Harga di atas adalah perkiraan Peserta lelang</v>
          </cell>
        </row>
        <row r="1120">
          <cell r="X1120" t="str">
            <v>|semata-mata untuk menjadi dasar penetapan Mata Pembayaran Pekerjaan Pemeliharaan Rutin ini dan</v>
          </cell>
        </row>
        <row r="1121">
          <cell r="X1121" t="str">
            <v>|tidak perlu menggambarkan kebutuhan pekerjaan yang sesungguhnya. Pembayaran kepada Kontraktor</v>
          </cell>
        </row>
        <row r="1122">
          <cell r="X1122" t="str">
            <v>|berdasarkan kewajibannya untuk memelihara kondisi jalan agar tetap memuaskan sepanjang waktu</v>
          </cell>
        </row>
        <row r="1123">
          <cell r="X1123" t="str">
            <v>|sebagaimana ditentukan dalam Spesifikasi dan tidak perlu dikaitkan dengan kuantitas yang ditunjukkan</v>
          </cell>
        </row>
        <row r="1124">
          <cell r="X1124" t="str">
            <v>|dalam Analisa Harganya.</v>
          </cell>
        </row>
        <row r="1125">
          <cell r="W1125" t="str">
            <v>-</v>
          </cell>
          <cell r="X1125" t="str">
            <v>|Meskipun Analisa Harga di atas ditentukan untuk Masa Pelaksanaan, Kontraktor juga bertanggung jawab</v>
          </cell>
        </row>
        <row r="1126">
          <cell r="X1126" t="str">
            <v>|untuk Pekerjaan Pemeliharaan Rutin selama Masa Pemeliharaan sesuai dengan Spesifikasi. Namun</v>
          </cell>
        </row>
        <row r="1127">
          <cell r="X1127" t="str">
            <v>|demikian, tidak ada pembayaran terpisah untuk Pekerjaan Pemeliharaan Rutin selama Masa Pemeliharaan</v>
          </cell>
        </row>
        <row r="1128">
          <cell r="X1128" t="str">
            <v>|tersebut, sedangkan biaya yang dikeluarkan untuk Pekerjaan itu dianggap sudah termasuk dalam</v>
          </cell>
        </row>
        <row r="1129">
          <cell r="X1129" t="str">
            <v>|Harga-harga Satuan yang berkaitan.</v>
          </cell>
        </row>
        <row r="1136">
          <cell r="AC1136">
            <v>0</v>
          </cell>
        </row>
        <row r="1137">
          <cell r="AC1137">
            <v>0</v>
          </cell>
        </row>
        <row r="1143">
          <cell r="AC1143">
            <v>0</v>
          </cell>
        </row>
        <row r="1144">
          <cell r="AC1144">
            <v>0</v>
          </cell>
        </row>
        <row r="1150">
          <cell r="W1150" t="str">
            <v>LAMPIRAN  2(b)-4  PENAWARAN</v>
          </cell>
        </row>
        <row r="1151">
          <cell r="W1151" t="str">
            <v>( Lampiran ini dipergunakan semata-mata untuk Evaluasi Penawaran )</v>
          </cell>
        </row>
        <row r="1153">
          <cell r="W1153" t="str">
            <v>ANALISA HARGA LUMP SUM</v>
          </cell>
        </row>
        <row r="1154">
          <cell r="W1154" t="str">
            <v>UNTUK PEKERJAAN PEMELIHARAAN RUTIN</v>
          </cell>
        </row>
        <row r="1157">
          <cell r="W1157" t="str">
            <v>NAMA PENAWAR</v>
          </cell>
          <cell r="Z1157" t="str">
            <v>CV. MANDIRI KARYA UTAMA</v>
          </cell>
        </row>
        <row r="1158">
          <cell r="W1158" t="str">
            <v>PROYEK</v>
          </cell>
          <cell r="Z1158" t="str">
            <v>: 10.1(4)</v>
          </cell>
        </row>
        <row r="1159">
          <cell r="W1159" t="str">
            <v>NO. MATA PEMBAYARAN</v>
          </cell>
          <cell r="Z1159" t="str">
            <v>: Pemeliharaan Rutin terhadap Perlengkapan Jalan</v>
          </cell>
        </row>
        <row r="1160">
          <cell r="W1160" t="str">
            <v>JENIS PEKERJAAN</v>
          </cell>
          <cell r="Z1160" t="str">
            <v>: Lump Sum/Bulan</v>
          </cell>
        </row>
        <row r="1162">
          <cell r="AC1162" t="str">
            <v>BIAYA</v>
          </cell>
          <cell r="AD1162" t="str">
            <v>JUMLAH</v>
          </cell>
        </row>
        <row r="1163">
          <cell r="W1163" t="str">
            <v>NO</v>
          </cell>
          <cell r="X1163" t="str">
            <v>U R A I A N</v>
          </cell>
          <cell r="AA1163" t="str">
            <v>SATUAN</v>
          </cell>
          <cell r="AB1163" t="str">
            <v>KUANTITAS</v>
          </cell>
          <cell r="AC1163" t="str">
            <v>SATUAN</v>
          </cell>
          <cell r="AD1163" t="str">
            <v>HARGA</v>
          </cell>
        </row>
        <row r="1164">
          <cell r="AC1164" t="str">
            <v>(Rp.)</v>
          </cell>
          <cell r="AD1164" t="str">
            <v>(Rp.)</v>
          </cell>
        </row>
        <row r="1166">
          <cell r="W1166" t="str">
            <v>I.</v>
          </cell>
          <cell r="X1166" t="str">
            <v xml:space="preserve">  Bahan-bahan :</v>
          </cell>
        </row>
        <row r="1167">
          <cell r="X1167" t="str">
            <v xml:space="preserve">  Umum</v>
          </cell>
          <cell r="AA1167" t="str">
            <v>Ls</v>
          </cell>
          <cell r="AB1167">
            <v>1</v>
          </cell>
          <cell r="AC1167">
            <v>1000000</v>
          </cell>
          <cell r="AD1167">
            <v>1000000</v>
          </cell>
        </row>
      </sheetData>
      <sheetData sheetId="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Biaya"/>
      <sheetName val="Biaya Personil"/>
      <sheetName val="Biaya Nonpersonil"/>
      <sheetName val="COVER INVOICE"/>
      <sheetName val="COVER INVOICE rekam"/>
      <sheetName val="COVER INVOICE REKAM 1"/>
      <sheetName val="Rumus"/>
      <sheetName val="Sheet1 (3)"/>
      <sheetName val="Sheet1 (2)"/>
      <sheetName val="pengeluaran lebaran"/>
    </sheetNames>
    <sheetDataSet>
      <sheetData sheetId="0"/>
      <sheetData sheetId="1">
        <row r="29">
          <cell r="K29">
            <v>156000000</v>
          </cell>
        </row>
        <row r="47">
          <cell r="K47">
            <v>13600000</v>
          </cell>
        </row>
      </sheetData>
      <sheetData sheetId="2"/>
      <sheetData sheetId="3"/>
      <sheetData sheetId="4"/>
      <sheetData sheetId="5"/>
      <sheetData sheetId="6"/>
      <sheetData sheetId="7"/>
      <sheetData sheetId="8"/>
      <sheetData sheetId="9"/>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SCLAIMER"/>
      <sheetName val="MAJOR"/>
      <sheetName val="%"/>
      <sheetName val="Informasi"/>
      <sheetName val="Peta Quarry"/>
      <sheetName val="Perhitungan Mobilisasi Alat"/>
      <sheetName val="Lalu Lintas"/>
      <sheetName val="Jembatan Sementara"/>
      <sheetName val="Mobilisasi"/>
      <sheetName val="Rekap"/>
      <sheetName val="BOQ"/>
      <sheetName val="D2"/>
      <sheetName val="D3"/>
      <sheetName val="D4"/>
      <sheetName val="D5"/>
      <sheetName val="D6"/>
      <sheetName val="D6 ASBT"/>
      <sheetName val="D7(1)"/>
      <sheetName val="D7(2)"/>
      <sheetName val="D7(3)"/>
      <sheetName val="D8(1)"/>
      <sheetName val="D8(2)"/>
      <sheetName val="D9"/>
      <sheetName val="D10 LS-Rutin"/>
      <sheetName val="4-Basic Price"/>
      <sheetName val="5-ALAT(1)"/>
      <sheetName val="5-ALAT (2)"/>
      <sheetName val="4-Analisa Quarry"/>
      <sheetName val="D10 Kuantitas"/>
      <sheetName val="D10 Analisa HSP"/>
      <sheetName val="4-formulir harga bahan"/>
      <sheetName val="Agg Halus &amp; Kasar"/>
      <sheetName val="Agg A"/>
      <sheetName val="Agg B"/>
      <sheetName val="Agg 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31">
          <cell r="I31">
            <v>432744785.18186808</v>
          </cell>
        </row>
      </sheetData>
      <sheetData sheetId="10" refreshError="1">
        <row r="31">
          <cell r="H31">
            <v>42790000</v>
          </cell>
        </row>
        <row r="49">
          <cell r="H49">
            <v>8742575.5184774343</v>
          </cell>
        </row>
        <row r="72">
          <cell r="H72">
            <v>12424726.380000001</v>
          </cell>
        </row>
        <row r="85">
          <cell r="H85">
            <v>0</v>
          </cell>
        </row>
        <row r="98">
          <cell r="H98">
            <v>0</v>
          </cell>
        </row>
        <row r="136">
          <cell r="H136">
            <v>0</v>
          </cell>
        </row>
        <row r="237">
          <cell r="H237">
            <v>329447048.26685721</v>
          </cell>
        </row>
        <row r="287">
          <cell r="H287">
            <v>0</v>
          </cell>
        </row>
        <row r="313">
          <cell r="H313">
            <v>0</v>
          </cell>
        </row>
        <row r="324">
          <cell r="H324">
            <v>0</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row r="8">
          <cell r="E8" t="str">
            <v>(L01)</v>
          </cell>
          <cell r="F8" t="str">
            <v>Jam</v>
          </cell>
          <cell r="G8">
            <v>6000</v>
          </cell>
        </row>
        <row r="9">
          <cell r="E9" t="str">
            <v>(L02)</v>
          </cell>
          <cell r="F9" t="str">
            <v>Jam</v>
          </cell>
          <cell r="G9">
            <v>7857.1428571428569</v>
          </cell>
        </row>
        <row r="10">
          <cell r="E10" t="str">
            <v>(L03)</v>
          </cell>
          <cell r="F10" t="str">
            <v>Jam</v>
          </cell>
          <cell r="G10">
            <v>6428.5714285714284</v>
          </cell>
        </row>
        <row r="11">
          <cell r="E11" t="str">
            <v>(L04)</v>
          </cell>
          <cell r="F11" t="str">
            <v>Jam</v>
          </cell>
          <cell r="G11">
            <v>12857.142857142857</v>
          </cell>
        </row>
        <row r="12">
          <cell r="E12" t="str">
            <v>(L05)</v>
          </cell>
          <cell r="F12" t="str">
            <v>Jam</v>
          </cell>
          <cell r="G12">
            <v>11714.285714285714</v>
          </cell>
        </row>
        <row r="13">
          <cell r="E13" t="str">
            <v>(L06)</v>
          </cell>
          <cell r="F13" t="str">
            <v>Jam</v>
          </cell>
          <cell r="G13">
            <v>11428.571428571429</v>
          </cell>
        </row>
        <row r="14">
          <cell r="E14" t="str">
            <v>(L07)</v>
          </cell>
          <cell r="F14" t="str">
            <v>Jam</v>
          </cell>
          <cell r="G14">
            <v>9285.7142857142862</v>
          </cell>
        </row>
        <row r="15">
          <cell r="E15" t="str">
            <v>(L08)</v>
          </cell>
          <cell r="F15" t="str">
            <v>Jam</v>
          </cell>
          <cell r="G15">
            <v>7142.8571428571431</v>
          </cell>
        </row>
        <row r="16">
          <cell r="E16" t="str">
            <v>(L09)</v>
          </cell>
          <cell r="F16" t="str">
            <v>Jam</v>
          </cell>
          <cell r="G16">
            <v>6428.5714285714284</v>
          </cell>
        </row>
        <row r="17">
          <cell r="E17" t="str">
            <v>(L10)</v>
          </cell>
          <cell r="F17" t="str">
            <v>Jam</v>
          </cell>
          <cell r="G17">
            <v>8857.1428571428569</v>
          </cell>
        </row>
        <row r="29">
          <cell r="G29" t="str">
            <v>Takengon, 10 Januari 2012</v>
          </cell>
        </row>
        <row r="30">
          <cell r="G30" t="str">
            <v>Penawar,</v>
          </cell>
        </row>
        <row r="31">
          <cell r="G31" t="str">
            <v>CV. MITRA USAHA</v>
          </cell>
        </row>
        <row r="36">
          <cell r="G36" t="str">
            <v>M U K H R I M</v>
          </cell>
        </row>
        <row r="37">
          <cell r="G37" t="str">
            <v>Direktur</v>
          </cell>
        </row>
        <row r="53">
          <cell r="G53">
            <v>113336.80456957468</v>
          </cell>
        </row>
        <row r="54">
          <cell r="G54">
            <v>113336.80456957468</v>
          </cell>
        </row>
        <row r="60">
          <cell r="G60">
            <v>6400</v>
          </cell>
        </row>
        <row r="61">
          <cell r="G61">
            <v>1650</v>
          </cell>
        </row>
        <row r="67">
          <cell r="G67">
            <v>57900</v>
          </cell>
        </row>
        <row r="70">
          <cell r="G70">
            <v>9000</v>
          </cell>
        </row>
        <row r="71">
          <cell r="G71">
            <v>1500000</v>
          </cell>
        </row>
        <row r="72">
          <cell r="G72">
            <v>4700</v>
          </cell>
        </row>
        <row r="78">
          <cell r="G78">
            <v>139703.86833057064</v>
          </cell>
        </row>
        <row r="79">
          <cell r="G79">
            <v>116320.77892082091</v>
          </cell>
        </row>
        <row r="85">
          <cell r="G85">
            <v>12000</v>
          </cell>
        </row>
        <row r="90">
          <cell r="G90">
            <v>997433.94207544182</v>
          </cell>
        </row>
        <row r="91">
          <cell r="G91">
            <v>10000</v>
          </cell>
        </row>
        <row r="98">
          <cell r="G98">
            <v>57000</v>
          </cell>
        </row>
        <row r="101">
          <cell r="G101">
            <v>663873.77849127632</v>
          </cell>
        </row>
        <row r="102">
          <cell r="G102">
            <v>11000</v>
          </cell>
        </row>
      </sheetData>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Q"/>
      <sheetName val="Rek"/>
      <sheetName val="RAB"/>
      <sheetName val="Rekap"/>
      <sheetName val="R A B"/>
      <sheetName val="AnHS"/>
      <sheetName val="DHrg"/>
      <sheetName val="analisa teknik"/>
      <sheetName val="TS "/>
      <sheetName val="Peralatan"/>
      <sheetName val="Anl HS1"/>
    </sheetNames>
    <sheetDataSet>
      <sheetData sheetId="0"/>
      <sheetData sheetId="1"/>
      <sheetData sheetId="2"/>
      <sheetData sheetId="3"/>
      <sheetData sheetId="4"/>
      <sheetData sheetId="5"/>
      <sheetData sheetId="6"/>
      <sheetData sheetId="7"/>
      <sheetData sheetId="8"/>
      <sheetData sheetId="9">
        <row r="2">
          <cell r="A2" t="str">
            <v>URAIAN ANALISA ALAT</v>
          </cell>
        </row>
        <row r="5">
          <cell r="A5" t="str">
            <v>No.</v>
          </cell>
          <cell r="C5" t="str">
            <v>U R A I A N</v>
          </cell>
          <cell r="G5" t="str">
            <v>KODE</v>
          </cell>
          <cell r="H5" t="str">
            <v>KOEF.</v>
          </cell>
          <cell r="I5" t="str">
            <v>SATUAN</v>
          </cell>
          <cell r="J5" t="str">
            <v>KET.</v>
          </cell>
        </row>
        <row r="8">
          <cell r="A8" t="str">
            <v>A.</v>
          </cell>
          <cell r="C8" t="str">
            <v>URAIAN PERALATAN</v>
          </cell>
        </row>
        <row r="9">
          <cell r="A9" t="str">
            <v xml:space="preserve">       1.</v>
          </cell>
          <cell r="C9" t="str">
            <v>Jenis Peralatan</v>
          </cell>
          <cell r="G9" t="str">
            <v>BULLDOZER 100-150 HP</v>
          </cell>
          <cell r="J9" t="e">
            <v>#REF!</v>
          </cell>
        </row>
        <row r="10">
          <cell r="A10" t="str">
            <v xml:space="preserve">       2.</v>
          </cell>
          <cell r="C10" t="str">
            <v>Tenaga</v>
          </cell>
          <cell r="G10" t="str">
            <v>Pw</v>
          </cell>
          <cell r="H10">
            <v>140</v>
          </cell>
          <cell r="I10" t="str">
            <v>HP</v>
          </cell>
        </row>
        <row r="11">
          <cell r="A11" t="str">
            <v xml:space="preserve">       3.</v>
          </cell>
          <cell r="C11" t="str">
            <v>Kapasitas</v>
          </cell>
          <cell r="G11" t="str">
            <v>Cp</v>
          </cell>
          <cell r="H11" t="str">
            <v xml:space="preserve">-  </v>
          </cell>
          <cell r="I11" t="str">
            <v>-</v>
          </cell>
        </row>
        <row r="12">
          <cell r="A12" t="str">
            <v xml:space="preserve">       4.</v>
          </cell>
          <cell r="C12" t="str">
            <v>Alat Baru                :</v>
          </cell>
          <cell r="D12" t="str">
            <v xml:space="preserve">  a.  Umur Ekonomis</v>
          </cell>
          <cell r="G12" t="str">
            <v>A</v>
          </cell>
          <cell r="H12">
            <v>5</v>
          </cell>
          <cell r="I12" t="str">
            <v>Tahun</v>
          </cell>
        </row>
        <row r="13">
          <cell r="D13" t="str">
            <v xml:space="preserve">  b.  Jam Kerja Dalam 1 Tahun</v>
          </cell>
          <cell r="G13" t="str">
            <v>W</v>
          </cell>
          <cell r="H13">
            <v>2000</v>
          </cell>
          <cell r="I13" t="str">
            <v>Jam</v>
          </cell>
        </row>
        <row r="14">
          <cell r="D14" t="str">
            <v xml:space="preserve">  c.  Harga Alat</v>
          </cell>
          <cell r="G14" t="str">
            <v>B</v>
          </cell>
          <cell r="H14">
            <v>900000000</v>
          </cell>
          <cell r="I14" t="str">
            <v>Rupiah</v>
          </cell>
        </row>
        <row r="15">
          <cell r="A15" t="str">
            <v xml:space="preserve">       5.</v>
          </cell>
          <cell r="C15" t="str">
            <v>Alat Yang Dipakai  :</v>
          </cell>
          <cell r="D15" t="str">
            <v xml:space="preserve">  a.  Umur Ekonomis</v>
          </cell>
          <cell r="G15" t="str">
            <v>A'</v>
          </cell>
          <cell r="H15">
            <v>5</v>
          </cell>
          <cell r="I15" t="str">
            <v>Tahun</v>
          </cell>
          <cell r="J15" t="str">
            <v>Alat Baru</v>
          </cell>
        </row>
        <row r="16">
          <cell r="D16" t="str">
            <v xml:space="preserve">  b.  Jam Kerja Dalam 1 Tahun </v>
          </cell>
          <cell r="G16" t="str">
            <v>W'</v>
          </cell>
          <cell r="H16">
            <v>2000</v>
          </cell>
          <cell r="I16" t="str">
            <v>Jam</v>
          </cell>
          <cell r="J16" t="str">
            <v>Alat Baru</v>
          </cell>
        </row>
        <row r="17">
          <cell r="D17" t="str">
            <v xml:space="preserve">  c.  Harga Alat   (*)</v>
          </cell>
          <cell r="G17" t="str">
            <v>B'</v>
          </cell>
          <cell r="H17">
            <v>900000000</v>
          </cell>
          <cell r="I17" t="str">
            <v>Rupiah</v>
          </cell>
          <cell r="J17" t="str">
            <v>Alat Baru</v>
          </cell>
        </row>
        <row r="19">
          <cell r="A19" t="str">
            <v>B.</v>
          </cell>
          <cell r="C19" t="str">
            <v>BIAYA PASTI PER JAM KERJA</v>
          </cell>
        </row>
        <row r="20">
          <cell r="A20" t="str">
            <v xml:space="preserve">       1.</v>
          </cell>
          <cell r="C20" t="str">
            <v>Nilai Sisa Alat</v>
          </cell>
          <cell r="D20" t="str">
            <v>=  10 % x B</v>
          </cell>
          <cell r="G20" t="str">
            <v>C</v>
          </cell>
          <cell r="H20">
            <v>90000000</v>
          </cell>
          <cell r="I20" t="str">
            <v>Rupiah</v>
          </cell>
        </row>
        <row r="22">
          <cell r="A22" t="str">
            <v xml:space="preserve">       2.</v>
          </cell>
          <cell r="C22" t="str">
            <v>Faktor Angsuran Modal    =</v>
          </cell>
          <cell r="E22" t="str">
            <v>i x (1 + i)^A'</v>
          </cell>
          <cell r="G22" t="str">
            <v>D</v>
          </cell>
          <cell r="H22">
            <v>0.33437970328961514</v>
          </cell>
          <cell r="I22" t="str">
            <v>-</v>
          </cell>
        </row>
        <row r="23">
          <cell r="E23" t="str">
            <v>(1 + i)^A' - 1</v>
          </cell>
        </row>
        <row r="24">
          <cell r="A24" t="str">
            <v xml:space="preserve">       3.</v>
          </cell>
          <cell r="C24" t="str">
            <v>Biaya Pasti per Jam  :</v>
          </cell>
        </row>
        <row r="25">
          <cell r="C25" t="str">
            <v>a.  Biaya Pengembalian Modal  =</v>
          </cell>
          <cell r="E25" t="str">
            <v>( B' - C ) x D</v>
          </cell>
          <cell r="G25" t="str">
            <v>E</v>
          </cell>
          <cell r="H25">
            <v>135423.77983229412</v>
          </cell>
          <cell r="I25" t="str">
            <v>Rupiah</v>
          </cell>
        </row>
        <row r="26">
          <cell r="E26" t="str">
            <v>W'</v>
          </cell>
        </row>
        <row r="28">
          <cell r="C28" t="str">
            <v>b.  Asuransi, dll =</v>
          </cell>
          <cell r="D28">
            <v>2E-3</v>
          </cell>
          <cell r="E28" t="str">
            <v xml:space="preserve">  x   B'</v>
          </cell>
          <cell r="G28" t="str">
            <v>F</v>
          </cell>
          <cell r="H28">
            <v>900</v>
          </cell>
          <cell r="I28" t="str">
            <v>Rupiah</v>
          </cell>
        </row>
        <row r="29">
          <cell r="E29" t="str">
            <v>W'</v>
          </cell>
        </row>
        <row r="31">
          <cell r="C31" t="str">
            <v>Biaya Pasti per Jam             =</v>
          </cell>
          <cell r="E31" t="str">
            <v>( E + F )</v>
          </cell>
          <cell r="G31" t="str">
            <v>G</v>
          </cell>
          <cell r="H31">
            <v>136323.77983229412</v>
          </cell>
          <cell r="I31" t="str">
            <v>Rupiah</v>
          </cell>
        </row>
        <row r="33">
          <cell r="A33" t="str">
            <v>C.</v>
          </cell>
          <cell r="C33" t="str">
            <v>BIAYA OPERASI PER JAM KERJA</v>
          </cell>
        </row>
        <row r="35">
          <cell r="A35" t="str">
            <v xml:space="preserve">       1.</v>
          </cell>
          <cell r="C35" t="str">
            <v xml:space="preserve">Bahan Bakar  =  (0.125-0.175 Ltr/HP/Jam)   x Pw x Ms </v>
          </cell>
          <cell r="G35" t="str">
            <v>H</v>
          </cell>
          <cell r="H35">
            <v>96250</v>
          </cell>
          <cell r="I35" t="str">
            <v>Rupiah</v>
          </cell>
        </row>
        <row r="37">
          <cell r="A37" t="str">
            <v xml:space="preserve">       2.</v>
          </cell>
          <cell r="C37" t="str">
            <v>Pelumas         =  (0.01-0.02 Ltr/HP/Jam) x Pw x Mp</v>
          </cell>
          <cell r="G37" t="str">
            <v>I</v>
          </cell>
          <cell r="H37">
            <v>47782.000000000007</v>
          </cell>
          <cell r="I37" t="str">
            <v>Rupiah</v>
          </cell>
        </row>
        <row r="39">
          <cell r="A39" t="str">
            <v xml:space="preserve">       3.</v>
          </cell>
          <cell r="C39" t="str">
            <v>Perawatan dan</v>
          </cell>
          <cell r="D39" t="str">
            <v>(12,5 % - 17,5 %)  x  B'</v>
          </cell>
          <cell r="G39" t="str">
            <v>K</v>
          </cell>
          <cell r="H39">
            <v>56250</v>
          </cell>
          <cell r="I39" t="str">
            <v>Rupiah</v>
          </cell>
        </row>
        <row r="40">
          <cell r="C40" t="str">
            <v xml:space="preserve">        perbaikan    =</v>
          </cell>
          <cell r="D40" t="str">
            <v>W'</v>
          </cell>
        </row>
        <row r="42">
          <cell r="A42" t="str">
            <v xml:space="preserve">       4.</v>
          </cell>
          <cell r="C42" t="str">
            <v>Operator</v>
          </cell>
          <cell r="D42" t="str">
            <v>=   ( 1  Orang / Jam )  x  U1</v>
          </cell>
          <cell r="G42" t="str">
            <v>L</v>
          </cell>
          <cell r="H42">
            <v>7200</v>
          </cell>
          <cell r="I42" t="str">
            <v>Rupiah</v>
          </cell>
        </row>
        <row r="43">
          <cell r="A43" t="str">
            <v xml:space="preserve">       5.</v>
          </cell>
          <cell r="C43" t="str">
            <v>Pembantu Operator</v>
          </cell>
          <cell r="D43" t="str">
            <v>=   ( 1  Orang / Jam )  x  U2</v>
          </cell>
          <cell r="G43" t="str">
            <v>M</v>
          </cell>
          <cell r="H43">
            <v>6300</v>
          </cell>
          <cell r="I43" t="str">
            <v>Rupiah</v>
          </cell>
        </row>
        <row r="45">
          <cell r="C45" t="str">
            <v>Biaya Operasi per Jam        =</v>
          </cell>
          <cell r="E45" t="str">
            <v>(H+I+K+L+M)</v>
          </cell>
          <cell r="G45" t="str">
            <v>P</v>
          </cell>
          <cell r="H45">
            <v>213782</v>
          </cell>
          <cell r="I45" t="str">
            <v>Rupiah</v>
          </cell>
        </row>
        <row r="47">
          <cell r="A47" t="str">
            <v>D.</v>
          </cell>
          <cell r="C47" t="str">
            <v>TOTAL BIAYA SEWA ALAT / JAM   =   ( G + P )</v>
          </cell>
          <cell r="G47" t="str">
            <v>S</v>
          </cell>
          <cell r="H47">
            <v>350105.77983229409</v>
          </cell>
          <cell r="I47" t="str">
            <v>Rupiah</v>
          </cell>
        </row>
        <row r="50">
          <cell r="A50" t="str">
            <v>E.</v>
          </cell>
          <cell r="C50" t="str">
            <v>LAIN - LAIN</v>
          </cell>
        </row>
        <row r="51">
          <cell r="A51" t="str">
            <v xml:space="preserve">       1.</v>
          </cell>
          <cell r="C51" t="str">
            <v>Tingkat Suku Bunga</v>
          </cell>
          <cell r="G51" t="str">
            <v>i</v>
          </cell>
          <cell r="H51">
            <v>20</v>
          </cell>
          <cell r="I51" t="str">
            <v>% / Tahun</v>
          </cell>
        </row>
        <row r="52">
          <cell r="A52" t="str">
            <v xml:space="preserve">       2.</v>
          </cell>
          <cell r="C52" t="str">
            <v>Upah Operator / Sopir</v>
          </cell>
          <cell r="G52" t="str">
            <v>U1</v>
          </cell>
          <cell r="H52">
            <v>7200</v>
          </cell>
          <cell r="I52" t="str">
            <v>Rp./Jam</v>
          </cell>
        </row>
        <row r="53">
          <cell r="A53" t="str">
            <v xml:space="preserve">       3.</v>
          </cell>
          <cell r="C53" t="str">
            <v>Upah Pembantu Operator / Pmb.Sopir</v>
          </cell>
          <cell r="G53" t="str">
            <v>U2</v>
          </cell>
          <cell r="H53">
            <v>6300</v>
          </cell>
          <cell r="I53" t="str">
            <v>Rp./Jam</v>
          </cell>
        </row>
        <row r="54">
          <cell r="A54" t="str">
            <v xml:space="preserve">       4.</v>
          </cell>
          <cell r="C54" t="str">
            <v>Bahan Bakar Bensin</v>
          </cell>
          <cell r="G54" t="str">
            <v>Mb</v>
          </cell>
          <cell r="H54">
            <v>6000</v>
          </cell>
          <cell r="I54" t="str">
            <v>Liter</v>
          </cell>
        </row>
        <row r="55">
          <cell r="A55" t="str">
            <v xml:space="preserve">       5.</v>
          </cell>
          <cell r="C55" t="str">
            <v>Bahan Bakar Solar</v>
          </cell>
          <cell r="G55" t="str">
            <v>Ms</v>
          </cell>
          <cell r="H55">
            <v>5500</v>
          </cell>
          <cell r="I55" t="str">
            <v>Liter</v>
          </cell>
        </row>
        <row r="56">
          <cell r="A56" t="str">
            <v xml:space="preserve">       6.</v>
          </cell>
          <cell r="C56" t="str">
            <v>Minyak Pelumas</v>
          </cell>
          <cell r="G56" t="str">
            <v>Mp</v>
          </cell>
          <cell r="H56">
            <v>34130</v>
          </cell>
          <cell r="I56" t="str">
            <v>Liter</v>
          </cell>
        </row>
        <row r="57">
          <cell r="A57" t="str">
            <v xml:space="preserve">       7.</v>
          </cell>
          <cell r="C57" t="str">
            <v>PPN diperhitungkan pada lembar Rekapitulasi</v>
          </cell>
        </row>
        <row r="58">
          <cell r="C58" t="str">
            <v>Biaya Pekerjaan</v>
          </cell>
        </row>
        <row r="61">
          <cell r="A61" t="str">
            <v>URAIAN ANALISA ALAT</v>
          </cell>
        </row>
        <row r="64">
          <cell r="A64" t="str">
            <v>No.</v>
          </cell>
          <cell r="C64" t="str">
            <v>U R A I A N</v>
          </cell>
          <cell r="G64" t="str">
            <v>KODE</v>
          </cell>
          <cell r="H64" t="str">
            <v>KOEF.</v>
          </cell>
          <cell r="I64" t="str">
            <v>SATUAN</v>
          </cell>
          <cell r="J64" t="str">
            <v>KET.</v>
          </cell>
        </row>
        <row r="67">
          <cell r="A67" t="str">
            <v>A.</v>
          </cell>
          <cell r="C67" t="str">
            <v>URAIAN PERALATAN</v>
          </cell>
        </row>
        <row r="68">
          <cell r="A68" t="str">
            <v xml:space="preserve">       1.</v>
          </cell>
          <cell r="C68" t="str">
            <v>Jenis Peralatan</v>
          </cell>
          <cell r="G68" t="str">
            <v>DUMP TRUCK</v>
          </cell>
          <cell r="J68" t="e">
            <v>#REF!</v>
          </cell>
        </row>
        <row r="69">
          <cell r="A69" t="str">
            <v xml:space="preserve">       2.</v>
          </cell>
          <cell r="C69" t="str">
            <v>Tenaga</v>
          </cell>
          <cell r="G69" t="str">
            <v>Pw</v>
          </cell>
          <cell r="H69">
            <v>125</v>
          </cell>
          <cell r="I69" t="str">
            <v>HP</v>
          </cell>
        </row>
        <row r="70">
          <cell r="A70" t="str">
            <v xml:space="preserve">       3.</v>
          </cell>
          <cell r="C70" t="str">
            <v>Kapasitas</v>
          </cell>
          <cell r="G70" t="str">
            <v>Cp</v>
          </cell>
          <cell r="H70">
            <v>8</v>
          </cell>
          <cell r="I70" t="str">
            <v>Ton</v>
          </cell>
        </row>
        <row r="71">
          <cell r="A71" t="str">
            <v xml:space="preserve">       4.</v>
          </cell>
          <cell r="C71" t="str">
            <v>Alat Baru                :</v>
          </cell>
          <cell r="D71" t="str">
            <v xml:space="preserve">  a.  Umur Ekonomis</v>
          </cell>
          <cell r="G71" t="str">
            <v>A</v>
          </cell>
          <cell r="H71">
            <v>5</v>
          </cell>
          <cell r="I71" t="str">
            <v>Tahun</v>
          </cell>
        </row>
        <row r="72">
          <cell r="D72" t="str">
            <v xml:space="preserve">  b.  Jam Kerja Dalam 1 Tahun</v>
          </cell>
          <cell r="G72" t="str">
            <v>W</v>
          </cell>
          <cell r="H72">
            <v>2000</v>
          </cell>
          <cell r="I72" t="str">
            <v>Jam</v>
          </cell>
        </row>
        <row r="73">
          <cell r="D73" t="str">
            <v xml:space="preserve">  c.  Harga Alat</v>
          </cell>
          <cell r="G73" t="str">
            <v>B</v>
          </cell>
          <cell r="H73">
            <v>285000000</v>
          </cell>
          <cell r="I73" t="str">
            <v>Rupiah</v>
          </cell>
        </row>
        <row r="74">
          <cell r="A74" t="str">
            <v xml:space="preserve">       5.</v>
          </cell>
          <cell r="C74" t="str">
            <v>Alat Yang Dipakai  :</v>
          </cell>
          <cell r="D74" t="str">
            <v xml:space="preserve">  a.  Umur Ekonomis</v>
          </cell>
          <cell r="G74" t="str">
            <v>A'</v>
          </cell>
          <cell r="H74">
            <v>5</v>
          </cell>
          <cell r="I74" t="str">
            <v>Tahun</v>
          </cell>
          <cell r="J74" t="str">
            <v>Alat Baru</v>
          </cell>
        </row>
        <row r="75">
          <cell r="D75" t="str">
            <v xml:space="preserve">  b.  Jam Kerja Dalam 1 Tahun </v>
          </cell>
          <cell r="G75" t="str">
            <v>W'</v>
          </cell>
          <cell r="H75">
            <v>2000</v>
          </cell>
          <cell r="I75" t="str">
            <v>Jam</v>
          </cell>
          <cell r="J75" t="str">
            <v>Alat Baru</v>
          </cell>
        </row>
        <row r="76">
          <cell r="D76" t="str">
            <v xml:space="preserve">  c.  Harga Alat   (*)</v>
          </cell>
          <cell r="G76" t="str">
            <v>B'</v>
          </cell>
          <cell r="H76">
            <v>285000000</v>
          </cell>
          <cell r="I76" t="str">
            <v>Rupiah</v>
          </cell>
          <cell r="J76" t="str">
            <v>Alat Baru</v>
          </cell>
        </row>
        <row r="78">
          <cell r="A78" t="str">
            <v>B.</v>
          </cell>
          <cell r="C78" t="str">
            <v>BIAYA PASTI PER JAM KERJA</v>
          </cell>
        </row>
        <row r="79">
          <cell r="A79" t="str">
            <v xml:space="preserve">       1.</v>
          </cell>
          <cell r="C79" t="str">
            <v>Nilai Sisa Alat</v>
          </cell>
          <cell r="D79" t="str">
            <v>=  10 % x B</v>
          </cell>
          <cell r="G79" t="str">
            <v>C</v>
          </cell>
          <cell r="H79">
            <v>28500000</v>
          </cell>
          <cell r="I79" t="str">
            <v>Rupiah</v>
          </cell>
        </row>
        <row r="81">
          <cell r="A81" t="str">
            <v xml:space="preserve">       2.</v>
          </cell>
          <cell r="C81" t="str">
            <v>Faktor Angsuran Modal    =</v>
          </cell>
          <cell r="E81" t="str">
            <v>i x (1 + i)^A'</v>
          </cell>
          <cell r="G81" t="str">
            <v>D</v>
          </cell>
          <cell r="H81">
            <v>0.33437970328961514</v>
          </cell>
          <cell r="I81" t="str">
            <v>-</v>
          </cell>
        </row>
        <row r="82">
          <cell r="E82" t="str">
            <v>(1 + i)^A' - 1</v>
          </cell>
        </row>
        <row r="83">
          <cell r="A83" t="str">
            <v xml:space="preserve">       3.</v>
          </cell>
          <cell r="C83" t="str">
            <v>Biaya Pasti per Jam  :</v>
          </cell>
        </row>
        <row r="84">
          <cell r="C84" t="str">
            <v>a.  Biaya Pengembalian Modal  =</v>
          </cell>
          <cell r="E84" t="str">
            <v>( B' - C ) x D</v>
          </cell>
          <cell r="G84" t="str">
            <v>E</v>
          </cell>
          <cell r="H84">
            <v>42884.196946893142</v>
          </cell>
          <cell r="I84" t="str">
            <v>Rupiah</v>
          </cell>
        </row>
        <row r="85">
          <cell r="E85" t="str">
            <v>W'</v>
          </cell>
        </row>
        <row r="87">
          <cell r="C87" t="str">
            <v>b.  Asuransi, dll =</v>
          </cell>
          <cell r="D87">
            <v>2E-3</v>
          </cell>
          <cell r="E87" t="str">
            <v xml:space="preserve">  x   B'</v>
          </cell>
          <cell r="G87" t="str">
            <v>F</v>
          </cell>
          <cell r="H87">
            <v>285</v>
          </cell>
          <cell r="I87" t="str">
            <v>Rupiah</v>
          </cell>
        </row>
        <row r="88">
          <cell r="E88" t="str">
            <v>W'</v>
          </cell>
        </row>
        <row r="90">
          <cell r="C90" t="str">
            <v>Biaya Pasti per Jam             =</v>
          </cell>
          <cell r="E90" t="str">
            <v>( E + F )</v>
          </cell>
          <cell r="G90" t="str">
            <v>G</v>
          </cell>
          <cell r="H90">
            <v>43169.196946893142</v>
          </cell>
          <cell r="I90" t="str">
            <v>Rupiah</v>
          </cell>
        </row>
        <row r="92">
          <cell r="A92" t="str">
            <v>C.</v>
          </cell>
          <cell r="C92" t="str">
            <v>BIAYA OPERASI PER JAM KERJA</v>
          </cell>
        </row>
        <row r="94">
          <cell r="A94" t="str">
            <v xml:space="preserve">       1.</v>
          </cell>
          <cell r="C94" t="str">
            <v xml:space="preserve">Bahan Bakar  =  (0.125-0.175 Ltr/HP/Jam)   x Pw x Ms </v>
          </cell>
          <cell r="G94" t="str">
            <v>H</v>
          </cell>
          <cell r="H94">
            <v>85937.5</v>
          </cell>
          <cell r="I94" t="str">
            <v>Rupiah</v>
          </cell>
        </row>
        <row r="96">
          <cell r="A96" t="str">
            <v xml:space="preserve">       2.</v>
          </cell>
          <cell r="C96" t="str">
            <v>Pelumas         =  (0.01-0.02 Ltr/HP/Jam) x Pw x Mp</v>
          </cell>
          <cell r="G96" t="str">
            <v>I</v>
          </cell>
          <cell r="H96">
            <v>42662.5</v>
          </cell>
          <cell r="I96" t="str">
            <v>Rupiah</v>
          </cell>
        </row>
        <row r="98">
          <cell r="A98" t="str">
            <v xml:space="preserve">       3.</v>
          </cell>
          <cell r="C98" t="str">
            <v>Perawatan dan</v>
          </cell>
          <cell r="D98" t="str">
            <v>(12,5 % - 17,5 %)  x  B'</v>
          </cell>
          <cell r="G98" t="str">
            <v>K</v>
          </cell>
          <cell r="H98">
            <v>17812.5</v>
          </cell>
          <cell r="I98" t="str">
            <v>Rupiah</v>
          </cell>
        </row>
        <row r="99">
          <cell r="C99" t="str">
            <v xml:space="preserve">        perbaikan    =</v>
          </cell>
          <cell r="D99" t="str">
            <v>W'</v>
          </cell>
        </row>
        <row r="101">
          <cell r="A101" t="str">
            <v xml:space="preserve">       4.</v>
          </cell>
          <cell r="C101" t="str">
            <v>Operator</v>
          </cell>
          <cell r="D101" t="str">
            <v>=   ( 1  Orang / Jam )  x  U1</v>
          </cell>
          <cell r="G101" t="str">
            <v>L</v>
          </cell>
          <cell r="H101">
            <v>7200</v>
          </cell>
          <cell r="I101" t="str">
            <v>Rupiah</v>
          </cell>
        </row>
        <row r="102">
          <cell r="A102" t="str">
            <v xml:space="preserve">       5.</v>
          </cell>
          <cell r="C102" t="str">
            <v>Pembantu Operator</v>
          </cell>
          <cell r="D102" t="str">
            <v>=   ( 1  Orang / Jam )  x  U2</v>
          </cell>
          <cell r="G102" t="str">
            <v>M</v>
          </cell>
          <cell r="H102">
            <v>6300</v>
          </cell>
          <cell r="I102" t="str">
            <v>Rupiah</v>
          </cell>
        </row>
        <row r="104">
          <cell r="C104" t="str">
            <v>Biaya Operasi per Jam        =</v>
          </cell>
          <cell r="E104" t="str">
            <v>(H+I+K+L+M)</v>
          </cell>
          <cell r="G104" t="str">
            <v>P</v>
          </cell>
          <cell r="H104">
            <v>159912.5</v>
          </cell>
          <cell r="I104" t="str">
            <v>Rupiah</v>
          </cell>
        </row>
        <row r="106">
          <cell r="A106" t="str">
            <v>D.</v>
          </cell>
          <cell r="C106" t="str">
            <v>TOTAL BIAYA SEWA ALAT / JAM   =   ( G + P )</v>
          </cell>
          <cell r="G106" t="str">
            <v>S</v>
          </cell>
          <cell r="H106">
            <v>203081.69694689315</v>
          </cell>
          <cell r="I106" t="str">
            <v>Rupiah</v>
          </cell>
        </row>
        <row r="109">
          <cell r="A109" t="str">
            <v>E.</v>
          </cell>
          <cell r="C109" t="str">
            <v>LAIN - LAIN</v>
          </cell>
        </row>
        <row r="110">
          <cell r="A110" t="str">
            <v xml:space="preserve">       1.</v>
          </cell>
          <cell r="C110" t="str">
            <v>Tingkat Suku Bunga</v>
          </cell>
          <cell r="G110" t="str">
            <v>i</v>
          </cell>
          <cell r="H110">
            <v>20</v>
          </cell>
          <cell r="I110" t="str">
            <v>% / Tahun</v>
          </cell>
        </row>
        <row r="111">
          <cell r="A111" t="str">
            <v xml:space="preserve">       2.</v>
          </cell>
          <cell r="C111" t="str">
            <v>Upah Operator / Sopir / Mekanik</v>
          </cell>
          <cell r="G111" t="str">
            <v>U1</v>
          </cell>
          <cell r="H111">
            <v>7200</v>
          </cell>
          <cell r="I111" t="str">
            <v>Rp./Jam</v>
          </cell>
        </row>
        <row r="112">
          <cell r="A112" t="str">
            <v xml:space="preserve">       3.</v>
          </cell>
          <cell r="C112" t="str">
            <v>Upah Pembantu Operator / Pmb.Sopir / Pmb.Mekanik</v>
          </cell>
          <cell r="G112" t="str">
            <v>U2</v>
          </cell>
          <cell r="H112">
            <v>6300</v>
          </cell>
          <cell r="I112" t="str">
            <v>Rp./Jam</v>
          </cell>
        </row>
        <row r="113">
          <cell r="A113" t="str">
            <v xml:space="preserve">       4.</v>
          </cell>
          <cell r="C113" t="str">
            <v>Bahan Bakar Bensin</v>
          </cell>
          <cell r="G113" t="str">
            <v>Mb</v>
          </cell>
          <cell r="H113">
            <v>6000</v>
          </cell>
          <cell r="I113" t="str">
            <v>Liter</v>
          </cell>
        </row>
        <row r="114">
          <cell r="A114" t="str">
            <v xml:space="preserve">       5.</v>
          </cell>
          <cell r="C114" t="str">
            <v>Bahan Bakar Solar</v>
          </cell>
          <cell r="G114" t="str">
            <v>Ms</v>
          </cell>
          <cell r="H114">
            <v>5500</v>
          </cell>
          <cell r="I114" t="str">
            <v>Liter</v>
          </cell>
        </row>
        <row r="115">
          <cell r="A115" t="str">
            <v xml:space="preserve">       6.</v>
          </cell>
          <cell r="C115" t="str">
            <v>Minyak Pelumas</v>
          </cell>
          <cell r="G115" t="str">
            <v>Mp</v>
          </cell>
          <cell r="H115">
            <v>34130</v>
          </cell>
          <cell r="I115" t="str">
            <v>Liter</v>
          </cell>
        </row>
        <row r="116">
          <cell r="A116" t="str">
            <v xml:space="preserve">       7.</v>
          </cell>
          <cell r="C116" t="str">
            <v>PPN diperhitungkan pada lembar Rekapitulasi</v>
          </cell>
        </row>
        <row r="117">
          <cell r="C117" t="str">
            <v>Biaya Pekerjaan</v>
          </cell>
        </row>
        <row r="120">
          <cell r="A120" t="str">
            <v>URAIAN ANALISA ALAT</v>
          </cell>
        </row>
        <row r="123">
          <cell r="A123" t="str">
            <v>No.</v>
          </cell>
          <cell r="C123" t="str">
            <v>U R A I A N</v>
          </cell>
          <cell r="G123" t="str">
            <v>KODE</v>
          </cell>
          <cell r="H123" t="str">
            <v>KOEF.</v>
          </cell>
          <cell r="I123" t="str">
            <v>SATUAN</v>
          </cell>
          <cell r="J123" t="str">
            <v>KET.</v>
          </cell>
        </row>
        <row r="126">
          <cell r="A126" t="str">
            <v>A.</v>
          </cell>
          <cell r="C126" t="str">
            <v>URAIAN PERALATAN</v>
          </cell>
        </row>
        <row r="127">
          <cell r="A127" t="str">
            <v xml:space="preserve">       1.</v>
          </cell>
          <cell r="C127" t="str">
            <v>Jenis Peralatan</v>
          </cell>
          <cell r="G127" t="str">
            <v>EXCAVATOR 80-140 HP</v>
          </cell>
          <cell r="J127" t="e">
            <v>#REF!</v>
          </cell>
        </row>
        <row r="128">
          <cell r="A128" t="str">
            <v xml:space="preserve">       2.</v>
          </cell>
          <cell r="C128" t="str">
            <v>Tenaga</v>
          </cell>
          <cell r="G128" t="str">
            <v>Pw</v>
          </cell>
          <cell r="H128">
            <v>80</v>
          </cell>
          <cell r="I128" t="str">
            <v>HP</v>
          </cell>
        </row>
        <row r="129">
          <cell r="A129" t="str">
            <v xml:space="preserve">       3.</v>
          </cell>
          <cell r="C129" t="str">
            <v>Kapasitas</v>
          </cell>
          <cell r="G129" t="str">
            <v>Cp</v>
          </cell>
          <cell r="H129">
            <v>0.5</v>
          </cell>
          <cell r="I129" t="str">
            <v>M3</v>
          </cell>
        </row>
        <row r="130">
          <cell r="A130" t="str">
            <v xml:space="preserve">       4.</v>
          </cell>
          <cell r="C130" t="str">
            <v>Alat Baru                :</v>
          </cell>
          <cell r="D130" t="str">
            <v xml:space="preserve">  a.  Umur Ekonomis</v>
          </cell>
          <cell r="G130" t="str">
            <v>A</v>
          </cell>
          <cell r="H130">
            <v>5</v>
          </cell>
          <cell r="I130" t="str">
            <v>Tahun</v>
          </cell>
        </row>
        <row r="131">
          <cell r="D131" t="str">
            <v xml:space="preserve">  b.  Jam Kerja Dalam 1 Tahun</v>
          </cell>
          <cell r="G131" t="str">
            <v>W</v>
          </cell>
          <cell r="H131">
            <v>2000</v>
          </cell>
          <cell r="I131" t="str">
            <v>Jam</v>
          </cell>
        </row>
        <row r="132">
          <cell r="D132" t="str">
            <v xml:space="preserve">  c.  Harga Alat</v>
          </cell>
          <cell r="G132" t="str">
            <v>B</v>
          </cell>
          <cell r="H132">
            <v>608000000</v>
          </cell>
          <cell r="I132" t="str">
            <v>Rupiah</v>
          </cell>
        </row>
        <row r="133">
          <cell r="A133" t="str">
            <v xml:space="preserve">       5.</v>
          </cell>
          <cell r="C133" t="str">
            <v>Alat Yang Dipakai  :</v>
          </cell>
          <cell r="D133" t="str">
            <v xml:space="preserve">  a.  Umur Ekonomis</v>
          </cell>
          <cell r="G133" t="str">
            <v>A'</v>
          </cell>
          <cell r="H133">
            <v>5</v>
          </cell>
          <cell r="I133" t="str">
            <v>Tahun</v>
          </cell>
          <cell r="J133" t="str">
            <v xml:space="preserve"> Alat Baru</v>
          </cell>
        </row>
        <row r="134">
          <cell r="D134" t="str">
            <v xml:space="preserve">  b.  Jam Kerja Dalam 1 Tahun </v>
          </cell>
          <cell r="G134" t="str">
            <v>W'</v>
          </cell>
          <cell r="H134">
            <v>2000</v>
          </cell>
          <cell r="I134" t="str">
            <v>Jam</v>
          </cell>
          <cell r="J134" t="str">
            <v xml:space="preserve"> Alat Baru</v>
          </cell>
        </row>
        <row r="135">
          <cell r="D135" t="str">
            <v xml:space="preserve">  c.  Harga Alat   (*)</v>
          </cell>
          <cell r="G135" t="str">
            <v>B'</v>
          </cell>
          <cell r="H135">
            <v>608000000</v>
          </cell>
          <cell r="I135" t="str">
            <v>Rupiah</v>
          </cell>
          <cell r="J135" t="str">
            <v xml:space="preserve"> Alat Baru</v>
          </cell>
        </row>
        <row r="137">
          <cell r="A137" t="str">
            <v>B.</v>
          </cell>
          <cell r="C137" t="str">
            <v>BIAYA PASTI PER JAM KERJA</v>
          </cell>
        </row>
        <row r="138">
          <cell r="A138" t="str">
            <v xml:space="preserve">       1.</v>
          </cell>
          <cell r="C138" t="str">
            <v>Nilai Sisa Alat</v>
          </cell>
          <cell r="D138" t="str">
            <v>=  10 % x B</v>
          </cell>
          <cell r="G138" t="str">
            <v>C</v>
          </cell>
          <cell r="H138">
            <v>60800000</v>
          </cell>
          <cell r="I138" t="str">
            <v>Rupiah</v>
          </cell>
        </row>
        <row r="140">
          <cell r="A140" t="str">
            <v xml:space="preserve">       2.</v>
          </cell>
          <cell r="C140" t="str">
            <v>Faktor Angsuran Modal    =</v>
          </cell>
          <cell r="E140" t="str">
            <v>i x (1 + i)^A'</v>
          </cell>
          <cell r="G140" t="str">
            <v>D</v>
          </cell>
          <cell r="H140">
            <v>0.33437970328961514</v>
          </cell>
          <cell r="I140" t="str">
            <v>-</v>
          </cell>
        </row>
        <row r="141">
          <cell r="E141" t="str">
            <v>(1 + i)^A' - 1</v>
          </cell>
        </row>
        <row r="142">
          <cell r="A142" t="str">
            <v xml:space="preserve">       3.</v>
          </cell>
          <cell r="C142" t="str">
            <v>Biaya Pasti per Jam  :</v>
          </cell>
        </row>
        <row r="143">
          <cell r="C143" t="str">
            <v>a.  Biaya Pengembalian Modal  =</v>
          </cell>
          <cell r="E143" t="str">
            <v>( B' - C ) x D</v>
          </cell>
          <cell r="G143" t="str">
            <v>E</v>
          </cell>
          <cell r="H143">
            <v>91486.286820038702</v>
          </cell>
          <cell r="I143" t="str">
            <v>Rupiah</v>
          </cell>
        </row>
        <row r="144">
          <cell r="E144" t="str">
            <v>W'</v>
          </cell>
        </row>
        <row r="146">
          <cell r="C146" t="str">
            <v>b.  Asuransi, dll =</v>
          </cell>
          <cell r="D146">
            <v>2E-3</v>
          </cell>
          <cell r="E146" t="str">
            <v xml:space="preserve">  x   B'</v>
          </cell>
          <cell r="G146" t="str">
            <v>F</v>
          </cell>
          <cell r="H146">
            <v>608</v>
          </cell>
          <cell r="I146" t="str">
            <v>Rupiah</v>
          </cell>
        </row>
        <row r="147">
          <cell r="E147" t="str">
            <v>W'</v>
          </cell>
        </row>
        <row r="149">
          <cell r="C149" t="str">
            <v>Biaya Pasti per Jam             =</v>
          </cell>
          <cell r="E149" t="str">
            <v>( E + F )</v>
          </cell>
          <cell r="G149" t="str">
            <v>G</v>
          </cell>
          <cell r="H149">
            <v>92094.286820038702</v>
          </cell>
          <cell r="I149" t="str">
            <v>Rupiah</v>
          </cell>
        </row>
        <row r="151">
          <cell r="A151" t="str">
            <v>C.</v>
          </cell>
          <cell r="C151" t="str">
            <v>BIAYA OPERASI PER JAM KERJA</v>
          </cell>
        </row>
        <row r="153">
          <cell r="A153" t="str">
            <v xml:space="preserve">       1.</v>
          </cell>
          <cell r="C153" t="str">
            <v xml:space="preserve">Bahan Bakar  =  (0.125-0.175 Ltr/HP/Jam)   x Pw x Ms </v>
          </cell>
          <cell r="G153" t="str">
            <v>H</v>
          </cell>
          <cell r="H153">
            <v>55000</v>
          </cell>
          <cell r="I153" t="str">
            <v>Rupiah</v>
          </cell>
        </row>
        <row r="155">
          <cell r="A155" t="str">
            <v xml:space="preserve">       2.</v>
          </cell>
          <cell r="C155" t="str">
            <v>Pelumas         =  (0.01-0.02 Ltr/HP/Jam) x Pw x Mp</v>
          </cell>
          <cell r="G155" t="str">
            <v>I</v>
          </cell>
          <cell r="H155">
            <v>27304</v>
          </cell>
          <cell r="I155" t="str">
            <v>Rupiah</v>
          </cell>
        </row>
        <row r="157">
          <cell r="A157" t="str">
            <v xml:space="preserve">       3.</v>
          </cell>
          <cell r="C157" t="str">
            <v>Perawatan dan</v>
          </cell>
          <cell r="D157" t="str">
            <v>(12,5 % - 17,5 %)  x  B'</v>
          </cell>
          <cell r="G157" t="str">
            <v>K</v>
          </cell>
          <cell r="H157">
            <v>38000</v>
          </cell>
          <cell r="I157" t="str">
            <v>Rupiah</v>
          </cell>
        </row>
        <row r="158">
          <cell r="C158" t="str">
            <v xml:space="preserve">        perbaikan    =</v>
          </cell>
          <cell r="D158" t="str">
            <v>W'</v>
          </cell>
        </row>
        <row r="160">
          <cell r="A160" t="str">
            <v xml:space="preserve">       4.</v>
          </cell>
          <cell r="C160" t="str">
            <v>Operator</v>
          </cell>
          <cell r="D160" t="str">
            <v>=   ( 1  Orang / Jam )  x  U1</v>
          </cell>
          <cell r="G160" t="str">
            <v>L</v>
          </cell>
          <cell r="H160">
            <v>7200</v>
          </cell>
          <cell r="I160" t="str">
            <v>Rupiah</v>
          </cell>
        </row>
        <row r="161">
          <cell r="A161" t="str">
            <v xml:space="preserve">       5.</v>
          </cell>
          <cell r="C161" t="str">
            <v>Pembantu Operator</v>
          </cell>
          <cell r="D161" t="str">
            <v>=   ( 1  Orang / Jam )  x  U2</v>
          </cell>
          <cell r="G161" t="str">
            <v>M</v>
          </cell>
          <cell r="H161">
            <v>6300</v>
          </cell>
          <cell r="I161" t="str">
            <v>Rupiah</v>
          </cell>
        </row>
        <row r="163">
          <cell r="C163" t="str">
            <v>Biaya Operasi per Jam        =</v>
          </cell>
          <cell r="E163" t="str">
            <v>(H+I+K+L+M)</v>
          </cell>
          <cell r="G163" t="str">
            <v>P</v>
          </cell>
          <cell r="H163">
            <v>133804</v>
          </cell>
          <cell r="I163" t="str">
            <v>Rupiah</v>
          </cell>
        </row>
        <row r="165">
          <cell r="A165" t="str">
            <v>D.</v>
          </cell>
          <cell r="C165" t="str">
            <v>TOTAL BIAYA SEWA ALAT / JAM   =   ( G + P )</v>
          </cell>
          <cell r="G165" t="str">
            <v>S</v>
          </cell>
          <cell r="H165">
            <v>225898.28682003869</v>
          </cell>
          <cell r="I165" t="str">
            <v>Rupiah</v>
          </cell>
        </row>
        <row r="168">
          <cell r="A168" t="str">
            <v>E.</v>
          </cell>
          <cell r="C168" t="str">
            <v>LAIN - LAIN</v>
          </cell>
        </row>
        <row r="169">
          <cell r="A169" t="str">
            <v xml:space="preserve">       1.</v>
          </cell>
          <cell r="C169" t="str">
            <v>Tingkat Suku Bunga</v>
          </cell>
          <cell r="G169" t="str">
            <v>i</v>
          </cell>
          <cell r="H169">
            <v>20</v>
          </cell>
          <cell r="I169" t="str">
            <v>% / Tahun</v>
          </cell>
        </row>
        <row r="170">
          <cell r="A170" t="str">
            <v xml:space="preserve">       2.</v>
          </cell>
          <cell r="C170" t="str">
            <v>Upah Operator / Sopir</v>
          </cell>
          <cell r="G170" t="str">
            <v>U1</v>
          </cell>
          <cell r="H170">
            <v>7200</v>
          </cell>
          <cell r="I170" t="str">
            <v>Rp./Jam</v>
          </cell>
        </row>
        <row r="171">
          <cell r="A171" t="str">
            <v xml:space="preserve">       3.</v>
          </cell>
          <cell r="C171" t="str">
            <v>Upah Pembantu Operator / Pmb.Sopir</v>
          </cell>
          <cell r="G171" t="str">
            <v>U2</v>
          </cell>
          <cell r="H171">
            <v>6300</v>
          </cell>
          <cell r="I171" t="str">
            <v>Rp./Jam</v>
          </cell>
        </row>
        <row r="172">
          <cell r="A172" t="str">
            <v xml:space="preserve">       4.</v>
          </cell>
          <cell r="C172" t="str">
            <v>Bahan Bakar Bensin</v>
          </cell>
          <cell r="G172" t="str">
            <v>Mb</v>
          </cell>
          <cell r="H172">
            <v>6000</v>
          </cell>
          <cell r="I172" t="str">
            <v>Liter</v>
          </cell>
        </row>
        <row r="173">
          <cell r="A173" t="str">
            <v xml:space="preserve">       5.</v>
          </cell>
          <cell r="C173" t="str">
            <v>Bahan Bakar Solar</v>
          </cell>
          <cell r="G173" t="str">
            <v>Ms</v>
          </cell>
          <cell r="H173">
            <v>5500</v>
          </cell>
          <cell r="I173" t="str">
            <v>Liter</v>
          </cell>
        </row>
        <row r="174">
          <cell r="A174" t="str">
            <v xml:space="preserve">       6.</v>
          </cell>
          <cell r="C174" t="str">
            <v>Minyak Pelumas</v>
          </cell>
          <cell r="G174" t="str">
            <v>Mp</v>
          </cell>
          <cell r="H174">
            <v>34130</v>
          </cell>
          <cell r="I174" t="str">
            <v>Liter</v>
          </cell>
        </row>
        <row r="175">
          <cell r="A175" t="str">
            <v xml:space="preserve">       7.</v>
          </cell>
          <cell r="C175" t="str">
            <v>PPN diperhitungkan pada lembar Rekapitulasi</v>
          </cell>
        </row>
        <row r="176">
          <cell r="C176" t="str">
            <v>Biaya Pekerjaan</v>
          </cell>
        </row>
        <row r="179">
          <cell r="A179" t="str">
            <v>URAIAN ANALISA ALAT</v>
          </cell>
        </row>
        <row r="182">
          <cell r="A182" t="str">
            <v>No.</v>
          </cell>
          <cell r="C182" t="str">
            <v>U R A I A N</v>
          </cell>
          <cell r="G182" t="str">
            <v>KODE</v>
          </cell>
          <cell r="H182" t="str">
            <v>KOEF.</v>
          </cell>
          <cell r="I182" t="str">
            <v>SATUAN</v>
          </cell>
          <cell r="J182" t="str">
            <v>KET.</v>
          </cell>
        </row>
        <row r="185">
          <cell r="A185" t="str">
            <v>A.</v>
          </cell>
          <cell r="C185" t="str">
            <v>URAIAN PERALATAN</v>
          </cell>
        </row>
        <row r="186">
          <cell r="A186" t="str">
            <v xml:space="preserve">       1.</v>
          </cell>
          <cell r="C186" t="str">
            <v>Jenis Peralatan</v>
          </cell>
          <cell r="G186" t="str">
            <v>VIBRATORY ROLLER 5-8 T.</v>
          </cell>
          <cell r="J186" t="e">
            <v>#REF!</v>
          </cell>
        </row>
        <row r="187">
          <cell r="A187" t="str">
            <v xml:space="preserve">       2.</v>
          </cell>
          <cell r="C187" t="str">
            <v>Tenaga</v>
          </cell>
          <cell r="G187" t="str">
            <v>Pw</v>
          </cell>
          <cell r="H187">
            <v>75</v>
          </cell>
          <cell r="I187" t="str">
            <v>HP</v>
          </cell>
        </row>
        <row r="188">
          <cell r="A188" t="str">
            <v xml:space="preserve">       3.</v>
          </cell>
          <cell r="C188" t="str">
            <v>Kapasitas</v>
          </cell>
          <cell r="G188" t="str">
            <v>Cp</v>
          </cell>
          <cell r="H188">
            <v>7</v>
          </cell>
          <cell r="I188" t="str">
            <v>Ton</v>
          </cell>
        </row>
        <row r="189">
          <cell r="A189" t="str">
            <v xml:space="preserve">       4.</v>
          </cell>
          <cell r="C189" t="str">
            <v>Alat Baru                :</v>
          </cell>
          <cell r="D189" t="str">
            <v xml:space="preserve">  a.  Umur Ekonomis</v>
          </cell>
          <cell r="G189" t="str">
            <v>A</v>
          </cell>
          <cell r="H189">
            <v>4</v>
          </cell>
          <cell r="I189" t="str">
            <v>Tahun</v>
          </cell>
        </row>
        <row r="190">
          <cell r="D190" t="str">
            <v xml:space="preserve">  b.  Jam Kerja Dalam 1 Tahun</v>
          </cell>
          <cell r="G190" t="str">
            <v>W</v>
          </cell>
          <cell r="H190">
            <v>2000</v>
          </cell>
          <cell r="I190" t="str">
            <v>Jam</v>
          </cell>
        </row>
        <row r="191">
          <cell r="D191" t="str">
            <v xml:space="preserve">  c.  Harga Alat</v>
          </cell>
          <cell r="G191" t="str">
            <v>B</v>
          </cell>
          <cell r="H191">
            <v>392000000</v>
          </cell>
          <cell r="I191" t="str">
            <v>Rupiah</v>
          </cell>
        </row>
        <row r="192">
          <cell r="A192" t="str">
            <v xml:space="preserve">       5.</v>
          </cell>
          <cell r="C192" t="str">
            <v>Alat Yang Dipakai  :</v>
          </cell>
          <cell r="D192" t="str">
            <v xml:space="preserve">  a.  Umur Ekonomis</v>
          </cell>
          <cell r="G192" t="str">
            <v>A'</v>
          </cell>
          <cell r="H192">
            <v>4</v>
          </cell>
          <cell r="I192" t="str">
            <v>Tahun</v>
          </cell>
          <cell r="J192" t="str">
            <v>Alat baru</v>
          </cell>
        </row>
        <row r="193">
          <cell r="D193" t="str">
            <v xml:space="preserve">  b.  Jam Kerja Dalam 1 Tahun </v>
          </cell>
          <cell r="G193" t="str">
            <v>W'</v>
          </cell>
          <cell r="H193">
            <v>2000</v>
          </cell>
          <cell r="I193" t="str">
            <v>Jam</v>
          </cell>
          <cell r="J193" t="str">
            <v>Alat baru</v>
          </cell>
        </row>
        <row r="194">
          <cell r="D194" t="str">
            <v xml:space="preserve">  c.  Harga Alat   (*)</v>
          </cell>
          <cell r="G194" t="str">
            <v>B'</v>
          </cell>
          <cell r="H194">
            <v>392000000</v>
          </cell>
          <cell r="I194" t="str">
            <v>Rupiah</v>
          </cell>
          <cell r="J194" t="str">
            <v>Alat baru</v>
          </cell>
        </row>
        <row r="196">
          <cell r="A196" t="str">
            <v>B.</v>
          </cell>
          <cell r="C196" t="str">
            <v>BIAYA PASTI PER JAM KERJA</v>
          </cell>
          <cell r="H196" t="str">
            <v>RFH</v>
          </cell>
        </row>
        <row r="197">
          <cell r="A197" t="str">
            <v xml:space="preserve">       1.</v>
          </cell>
          <cell r="C197" t="str">
            <v>Nilai Sisa Alat</v>
          </cell>
          <cell r="D197" t="str">
            <v>=  10 % x B</v>
          </cell>
          <cell r="G197" t="str">
            <v>C</v>
          </cell>
          <cell r="H197">
            <v>39200000</v>
          </cell>
          <cell r="I197" t="str">
            <v>Rupiah</v>
          </cell>
        </row>
        <row r="199">
          <cell r="A199" t="str">
            <v xml:space="preserve">       2.</v>
          </cell>
          <cell r="C199" t="str">
            <v>Faktor Angsuran Modal    =</v>
          </cell>
          <cell r="E199" t="str">
            <v>i x (1 + i)^A'</v>
          </cell>
          <cell r="G199" t="str">
            <v>D</v>
          </cell>
          <cell r="H199">
            <v>0.38628912071535026</v>
          </cell>
          <cell r="I199" t="str">
            <v>-</v>
          </cell>
        </row>
        <row r="200">
          <cell r="E200" t="str">
            <v>(1 + i)^A' - 1</v>
          </cell>
        </row>
        <row r="201">
          <cell r="A201" t="str">
            <v xml:space="preserve">       3.</v>
          </cell>
          <cell r="C201" t="str">
            <v>Biaya Pasti per Jam  :</v>
          </cell>
        </row>
        <row r="202">
          <cell r="C202" t="str">
            <v>a.  Biaya Pengembalian Modal  =</v>
          </cell>
          <cell r="E202" t="str">
            <v>( B' - C ) x D</v>
          </cell>
          <cell r="G202" t="str">
            <v>E</v>
          </cell>
          <cell r="H202">
            <v>68141.400894187798</v>
          </cell>
          <cell r="I202" t="str">
            <v>Rupiah</v>
          </cell>
        </row>
        <row r="203">
          <cell r="E203" t="str">
            <v>W'</v>
          </cell>
        </row>
        <row r="205">
          <cell r="C205" t="str">
            <v>b.  Asuransi, dll =</v>
          </cell>
          <cell r="D205">
            <v>2E-3</v>
          </cell>
          <cell r="E205" t="str">
            <v xml:space="preserve">  x   B'</v>
          </cell>
          <cell r="G205" t="str">
            <v>F</v>
          </cell>
          <cell r="H205">
            <v>392</v>
          </cell>
          <cell r="I205" t="str">
            <v>Rupiah</v>
          </cell>
        </row>
        <row r="206">
          <cell r="E206" t="str">
            <v>W'</v>
          </cell>
        </row>
        <row r="208">
          <cell r="C208" t="str">
            <v>Biaya Pasti per Jam             =</v>
          </cell>
          <cell r="E208" t="str">
            <v>( E + F )</v>
          </cell>
          <cell r="G208" t="str">
            <v>G</v>
          </cell>
          <cell r="H208">
            <v>68533.400894187798</v>
          </cell>
          <cell r="I208" t="str">
            <v>Rupiah</v>
          </cell>
        </row>
        <row r="210">
          <cell r="A210" t="str">
            <v>C.</v>
          </cell>
          <cell r="C210" t="str">
            <v>BIAYA OPERASI PER JAM KERJA</v>
          </cell>
        </row>
        <row r="212">
          <cell r="A212" t="str">
            <v xml:space="preserve">       1.</v>
          </cell>
          <cell r="C212" t="str">
            <v xml:space="preserve">Bahan Bakar  =  (0.125-0.175 Ltr/HP/Jam)   x Pw x Ms </v>
          </cell>
          <cell r="G212" t="str">
            <v>H</v>
          </cell>
          <cell r="H212">
            <v>51562.5</v>
          </cell>
          <cell r="I212" t="str">
            <v>Rupiah</v>
          </cell>
        </row>
        <row r="214">
          <cell r="A214" t="str">
            <v xml:space="preserve">       2.</v>
          </cell>
          <cell r="C214" t="str">
            <v>Pelumas         =  (0.01-0.02 Ltr/HP/Jam) x Pw x Mp</v>
          </cell>
          <cell r="G214" t="str">
            <v>I</v>
          </cell>
          <cell r="H214">
            <v>25597.5</v>
          </cell>
          <cell r="I214" t="str">
            <v>Rupiah</v>
          </cell>
        </row>
        <row r="216">
          <cell r="A216" t="str">
            <v xml:space="preserve">       3.</v>
          </cell>
          <cell r="C216" t="str">
            <v>Perawatan dan</v>
          </cell>
          <cell r="D216" t="str">
            <v>(12,5 % - 17,5 %)  x  B'</v>
          </cell>
          <cell r="G216" t="str">
            <v>K</v>
          </cell>
          <cell r="H216">
            <v>24500</v>
          </cell>
          <cell r="I216" t="str">
            <v>Rupiah</v>
          </cell>
        </row>
        <row r="217">
          <cell r="C217" t="str">
            <v xml:space="preserve">        perbaikan    =</v>
          </cell>
          <cell r="D217" t="str">
            <v>W'</v>
          </cell>
        </row>
        <row r="219">
          <cell r="A219" t="str">
            <v xml:space="preserve">       4.</v>
          </cell>
          <cell r="C219" t="str">
            <v>Operator</v>
          </cell>
          <cell r="D219" t="str">
            <v>=   ( 1  Orang / Jam )  x  U1</v>
          </cell>
          <cell r="G219" t="str">
            <v>L</v>
          </cell>
          <cell r="H219">
            <v>7200</v>
          </cell>
          <cell r="I219" t="str">
            <v>Rupiah</v>
          </cell>
        </row>
        <row r="220">
          <cell r="A220" t="str">
            <v xml:space="preserve">       5.</v>
          </cell>
          <cell r="C220" t="str">
            <v>Pembantu Operator</v>
          </cell>
          <cell r="D220" t="str">
            <v>=   ( 1  Orang / Jam )  x  U2</v>
          </cell>
          <cell r="G220" t="str">
            <v>M</v>
          </cell>
          <cell r="H220">
            <v>6300</v>
          </cell>
          <cell r="I220" t="str">
            <v>Rupiah</v>
          </cell>
        </row>
        <row r="222">
          <cell r="C222" t="str">
            <v>Biaya Operasi per Jam        =</v>
          </cell>
          <cell r="E222" t="str">
            <v>(H+I+K+L+M)</v>
          </cell>
          <cell r="G222" t="str">
            <v>P</v>
          </cell>
          <cell r="H222">
            <v>115160</v>
          </cell>
          <cell r="I222" t="str">
            <v>Rupiah</v>
          </cell>
        </row>
        <row r="224">
          <cell r="A224" t="str">
            <v>D.</v>
          </cell>
          <cell r="C224" t="str">
            <v>TOTAL BIAYA SEWA ALAT / JAM   =   ( G + P )</v>
          </cell>
          <cell r="G224" t="str">
            <v>S</v>
          </cell>
          <cell r="H224">
            <v>183693.4008941878</v>
          </cell>
          <cell r="I224" t="str">
            <v>Rupiah</v>
          </cell>
        </row>
        <row r="227">
          <cell r="A227" t="str">
            <v>E.</v>
          </cell>
          <cell r="C227" t="str">
            <v>LAIN - LAIN</v>
          </cell>
        </row>
        <row r="228">
          <cell r="A228" t="str">
            <v xml:space="preserve">       1.</v>
          </cell>
          <cell r="C228" t="str">
            <v>Tingkat Suku Bunga</v>
          </cell>
          <cell r="G228" t="str">
            <v>i</v>
          </cell>
          <cell r="H228">
            <v>20</v>
          </cell>
          <cell r="I228" t="str">
            <v>% / Tahun</v>
          </cell>
        </row>
        <row r="229">
          <cell r="A229" t="str">
            <v xml:space="preserve">       2.</v>
          </cell>
          <cell r="C229" t="str">
            <v>Upah Operator / Sopir</v>
          </cell>
          <cell r="G229" t="str">
            <v>U1</v>
          </cell>
          <cell r="H229">
            <v>7200</v>
          </cell>
          <cell r="I229" t="str">
            <v>Rp./Jam</v>
          </cell>
        </row>
        <row r="230">
          <cell r="A230" t="str">
            <v xml:space="preserve">       3.</v>
          </cell>
          <cell r="C230" t="str">
            <v>Upah Pembantu Operator / Pmb.Sopir</v>
          </cell>
          <cell r="G230" t="str">
            <v>U2</v>
          </cell>
          <cell r="H230">
            <v>6300</v>
          </cell>
          <cell r="I230" t="str">
            <v>Rp./Jam</v>
          </cell>
        </row>
        <row r="231">
          <cell r="A231" t="str">
            <v xml:space="preserve">       4.</v>
          </cell>
          <cell r="C231" t="str">
            <v>Bahan Bakar Bensin</v>
          </cell>
          <cell r="G231" t="str">
            <v>Mb</v>
          </cell>
          <cell r="H231">
            <v>6000</v>
          </cell>
          <cell r="I231" t="str">
            <v>Liter</v>
          </cell>
        </row>
        <row r="232">
          <cell r="A232" t="str">
            <v xml:space="preserve">       5.</v>
          </cell>
          <cell r="C232" t="str">
            <v>Bahan Bakar Solar</v>
          </cell>
          <cell r="G232" t="str">
            <v>Ms</v>
          </cell>
          <cell r="H232">
            <v>5500</v>
          </cell>
          <cell r="I232" t="str">
            <v>Liter</v>
          </cell>
        </row>
        <row r="233">
          <cell r="A233" t="str">
            <v xml:space="preserve">       6.</v>
          </cell>
          <cell r="C233" t="str">
            <v>Minyak Pelumas</v>
          </cell>
          <cell r="G233" t="str">
            <v>Mp</v>
          </cell>
          <cell r="H233">
            <v>34130</v>
          </cell>
          <cell r="I233" t="str">
            <v>Liter</v>
          </cell>
        </row>
        <row r="234">
          <cell r="A234" t="str">
            <v xml:space="preserve">       7.</v>
          </cell>
          <cell r="C234" t="str">
            <v>PPN diperhitungkan pada lembar Rekapitulasi</v>
          </cell>
        </row>
        <row r="235">
          <cell r="C235" t="str">
            <v>Biaya Pekerjaan</v>
          </cell>
        </row>
      </sheetData>
      <sheetData sheetId="10"/>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ont anak1"/>
    </sheetNames>
    <sheetDataSet>
      <sheetData sheetId="0"/>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 UMUM"/>
      <sheetName val="DIV1"/>
      <sheetName val="DIV2"/>
      <sheetName val="DIV3"/>
      <sheetName val="DIV4"/>
      <sheetName val="DIV5"/>
      <sheetName val="DIV6"/>
      <sheetName val="DIV7"/>
      <sheetName val="DIV7-7"/>
      <sheetName val="4 BESIC"/>
      <sheetName val="4 QUARY"/>
      <sheetName val="5 ALAT"/>
      <sheetName val="5-5 ALAT"/>
      <sheetName val="6 AGGREGAT HALUS DAN KASAR"/>
      <sheetName val="6 AGGREGAT KLAS A"/>
      <sheetName val="6 AGGREGAT KLAS B"/>
      <sheetName val="6 AGGREGAT KLAS C"/>
      <sheetName val="LAM 1"/>
      <sheetName val="LAM 2"/>
      <sheetName val="LAM 8"/>
      <sheetName val="LAM 9"/>
      <sheetName val="LAM 10 "/>
      <sheetName val="LAM 11"/>
      <sheetName val="LAM 12 "/>
      <sheetName val="LAM 13"/>
      <sheetName val="LAM 14"/>
      <sheetName val="LAMP 15"/>
      <sheetName val="LAM 16"/>
      <sheetName val="LAM 17,18DAN19"/>
      <sheetName val="LAM 20"/>
      <sheetName val="Rekap Biaya"/>
      <sheetName val="Kuantitas &amp; Harg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26">
          <cell r="R26" t="str">
            <v xml:space="preserve"> Alat Baru</v>
          </cell>
        </row>
        <row r="27">
          <cell r="R27">
            <v>276000000</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Ans"/>
      <sheetName val="Koefi"/>
      <sheetName val="Kua"/>
      <sheetName val="Data Isi Disini"/>
      <sheetName val="AT"/>
      <sheetName val="Schedule"/>
      <sheetName val="DH"/>
      <sheetName val="PM"/>
      <sheetName val="TAB"/>
      <sheetName val="Koef"/>
      <sheetName val="Sub"/>
      <sheetName val="Additional"/>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umus"/>
      <sheetName val="Kuantitas &amp; Harga (2)"/>
      <sheetName val="jadwal"/>
      <sheetName val="TIME S"/>
      <sheetName val="Rekap Biaya"/>
      <sheetName val="Kuantitas &amp; Harga"/>
      <sheetName val="Pekerjaan Utama"/>
      <sheetName val="Pekerjaan Utama (2)"/>
      <sheetName val="daftr pek utama"/>
      <sheetName val="div.1Mobilisasi"/>
      <sheetName val="div.3NP"/>
      <sheetName val="div.7NP"/>
      <sheetName val="div.7NP (2)"/>
      <sheetName val="DIV.7Additional"/>
      <sheetName val="Peralatan"/>
      <sheetName val="Basic Price"/>
      <sheetName val="%"/>
      <sheetName val="subkon"/>
      <sheetName val="m.onsite"/>
      <sheetName val="PLANT BETON "/>
      <sheetName val="PLANT PCH BTU"/>
      <sheetName val="lampran alat"/>
      <sheetName val="DFTR LMPIR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99">
          <cell r="F99">
            <v>30000</v>
          </cell>
        </row>
      </sheetData>
      <sheetData sheetId="16"/>
      <sheetData sheetId="17"/>
      <sheetData sheetId="18"/>
      <sheetData sheetId="19"/>
      <sheetData sheetId="20"/>
      <sheetData sheetId="21"/>
      <sheetData sheetId="22"/>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ulit dok"/>
      <sheetName val="Srt Pnwaran"/>
      <sheetName val="kulit"/>
      <sheetName val="dAFTAR mpu"/>
      <sheetName val="pERALATAN uTAMA"/>
      <sheetName val="Jadwl Alat"/>
      <sheetName val="Kon P. Aspal"/>
      <sheetName val="kOMP p.bETON"/>
      <sheetName val="Komp. P.Batu"/>
      <sheetName val="Mat On site"/>
      <sheetName val="sTRUKTUR lAP"/>
      <sheetName val="daftar Personil Inti"/>
      <sheetName val="Jdwl Personil"/>
      <sheetName val="Jdwl bahan"/>
      <sheetName val="Shedule"/>
      <sheetName val="Rekap Biaya"/>
      <sheetName val="Kuantitas &amp; Harga"/>
      <sheetName val="Pekerjaan Utama"/>
      <sheetName val="%"/>
      <sheetName val="Volum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24">
          <cell r="H24">
            <v>21374000</v>
          </cell>
        </row>
        <row r="50">
          <cell r="H50">
            <v>22678656</v>
          </cell>
        </row>
        <row r="84">
          <cell r="H84">
            <v>96943638.730000004</v>
          </cell>
        </row>
        <row r="99">
          <cell r="H99">
            <v>0</v>
          </cell>
        </row>
        <row r="119">
          <cell r="H119">
            <v>0</v>
          </cell>
        </row>
        <row r="156">
          <cell r="H156">
            <v>331662796.25</v>
          </cell>
        </row>
        <row r="329">
          <cell r="H329">
            <v>17371183.600000001</v>
          </cell>
        </row>
        <row r="389">
          <cell r="H389">
            <v>0</v>
          </cell>
        </row>
        <row r="416">
          <cell r="H416">
            <v>0</v>
          </cell>
        </row>
        <row r="429">
          <cell r="H429">
            <v>0</v>
          </cell>
        </row>
      </sheetData>
      <sheetData sheetId="17"/>
      <sheetData sheetId="18"/>
      <sheetData sheetId="19"/>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ang Pancang Baja"/>
      <sheetName val="Pembongkaran"/>
      <sheetName val="Geotxtil"/>
      <sheetName val="Expantion Joint"/>
      <sheetName val="NP"/>
      <sheetName val="NP (2)"/>
      <sheetName val="diafrag"/>
      <sheetName val="Void Slab"/>
      <sheetName val="deck slab"/>
      <sheetName val="Additional"/>
      <sheetName val="Lean Concr"/>
      <sheetName val="Perletakan Strip"/>
      <sheetName val="Pembongkaran Jbt Lama"/>
      <sheetName val="Pemb Jbt Rangka Baja"/>
      <sheetName val="Pengadaan Jembatan Sementara"/>
      <sheetName val="Pengadaan Jembatan Aramco"/>
      <sheetName val="Tiang Pancang"/>
    </sheetNames>
    <sheetDataSet>
      <sheetData sheetId="0"/>
      <sheetData sheetId="1"/>
      <sheetData sheetId="2"/>
      <sheetData sheetId="3"/>
      <sheetData sheetId="4">
        <row r="183">
          <cell r="T183" t="str">
            <v>Analisa EI-713</v>
          </cell>
        </row>
        <row r="1322">
          <cell r="T1322" t="str">
            <v>Analisa EI-745</v>
          </cell>
        </row>
        <row r="1324">
          <cell r="L1324" t="str">
            <v>FORMULIR STANDAR UNTUK</v>
          </cell>
        </row>
        <row r="1325">
          <cell r="L1325" t="str">
            <v>PEREKAMAN ANALISA MASING-MASING HARGA SATUAN</v>
          </cell>
        </row>
        <row r="1326">
          <cell r="L1326" t="str">
            <v xml:space="preserve">                                                                                                            </v>
          </cell>
        </row>
        <row r="1328">
          <cell r="L1328" t="str">
            <v>NOMOR HIBAH</v>
          </cell>
          <cell r="O1328" t="str">
            <v>:  ADB 0002 - INO</v>
          </cell>
        </row>
        <row r="1329">
          <cell r="L1329" t="str">
            <v>NAMA PAKET</v>
          </cell>
          <cell r="O1329" t="e">
            <v>#REF!</v>
          </cell>
        </row>
        <row r="1330">
          <cell r="L1330" t="str">
            <v>LOKASI PROYEK</v>
          </cell>
          <cell r="O1330" t="e">
            <v>#REF!</v>
          </cell>
        </row>
        <row r="1331">
          <cell r="L1331" t="str">
            <v>PROVINSI</v>
          </cell>
          <cell r="O1331" t="e">
            <v>#REF!</v>
          </cell>
        </row>
        <row r="1332">
          <cell r="L1332">
            <v>0</v>
          </cell>
          <cell r="O1332" t="e">
            <v>#REF!</v>
          </cell>
        </row>
        <row r="1333">
          <cell r="L1333" t="str">
            <v>ITEM PEMBAYARAN NO.</v>
          </cell>
          <cell r="O1333" t="str">
            <v>:  7.5 (2)</v>
          </cell>
          <cell r="R1333" t="str">
            <v>PERKIRAAN VOL. PEK.</v>
          </cell>
          <cell r="T1333" t="str">
            <v>:</v>
          </cell>
          <cell r="U1333">
            <v>0</v>
          </cell>
        </row>
        <row r="1334">
          <cell r="L1334" t="str">
            <v>JENIS PEKERJAAN</v>
          </cell>
          <cell r="O1334" t="str">
            <v>:  Pengangkutan Material Jembatan</v>
          </cell>
          <cell r="R1334" t="str">
            <v>TOTAL HARGA (Rp.)</v>
          </cell>
          <cell r="T1334" t="str">
            <v>:</v>
          </cell>
          <cell r="U1334">
            <v>0</v>
          </cell>
        </row>
        <row r="1335">
          <cell r="L1335" t="str">
            <v>SATUAN PEMBAYARAN</v>
          </cell>
          <cell r="O1335" t="str">
            <v>:  KG</v>
          </cell>
          <cell r="R1335" t="str">
            <v>% THD. BIAYA PROYEK</v>
          </cell>
          <cell r="T1335" t="str">
            <v>:</v>
          </cell>
          <cell r="U1335">
            <v>0</v>
          </cell>
        </row>
        <row r="1338">
          <cell r="Q1338" t="str">
            <v>PERKIRAAN</v>
          </cell>
          <cell r="R1338" t="str">
            <v>HARGA</v>
          </cell>
          <cell r="S1338" t="str">
            <v>JUMLAH</v>
          </cell>
        </row>
        <row r="1339">
          <cell r="L1339" t="str">
            <v>NO.</v>
          </cell>
          <cell r="N1339" t="str">
            <v>KOMPONEN</v>
          </cell>
          <cell r="P1339" t="str">
            <v>SATUAN</v>
          </cell>
          <cell r="Q1339" t="str">
            <v>KUANTITAS</v>
          </cell>
          <cell r="R1339" t="str">
            <v>SATUAN</v>
          </cell>
          <cell r="S1339" t="str">
            <v>HARGA</v>
          </cell>
        </row>
        <row r="1340">
          <cell r="R1340" t="str">
            <v>(Rp.)</v>
          </cell>
          <cell r="S1340" t="str">
            <v>(Rp.)</v>
          </cell>
        </row>
        <row r="1343">
          <cell r="L1343" t="str">
            <v>A.</v>
          </cell>
          <cell r="N1343" t="str">
            <v>TENAGA</v>
          </cell>
        </row>
        <row r="1345">
          <cell r="L1345" t="str">
            <v>1.</v>
          </cell>
          <cell r="N1345" t="str">
            <v>Pekerja</v>
          </cell>
          <cell r="O1345" t="str">
            <v>(L01)</v>
          </cell>
          <cell r="P1345" t="str">
            <v>jam</v>
          </cell>
          <cell r="Q1345">
            <v>1.0000000000000001E-5</v>
          </cell>
          <cell r="R1345">
            <v>5817</v>
          </cell>
          <cell r="U1345">
            <v>5.8170000000000006E-2</v>
          </cell>
        </row>
        <row r="1346">
          <cell r="L1346" t="str">
            <v>3.</v>
          </cell>
          <cell r="N1346" t="str">
            <v>Mandor</v>
          </cell>
          <cell r="O1346" t="str">
            <v>(L03)</v>
          </cell>
          <cell r="P1346" t="str">
            <v>jam</v>
          </cell>
          <cell r="Q1346">
            <v>1.3386880856760375E-4</v>
          </cell>
          <cell r="R1346">
            <v>8357</v>
          </cell>
          <cell r="U1346">
            <v>1.1187416331994646</v>
          </cell>
        </row>
        <row r="1349">
          <cell r="Q1349" t="str">
            <v xml:space="preserve">JUMLAH HARGA TENAGA   </v>
          </cell>
          <cell r="U1349">
            <v>1.1769116331994647</v>
          </cell>
        </row>
        <row r="1351">
          <cell r="L1351" t="str">
            <v>B.</v>
          </cell>
          <cell r="N1351" t="str">
            <v>BAHAN</v>
          </cell>
        </row>
        <row r="1359">
          <cell r="Q1359" t="str">
            <v xml:space="preserve">JUMLAH HARGA BAHAN   </v>
          </cell>
          <cell r="U1359">
            <v>0</v>
          </cell>
        </row>
        <row r="1361">
          <cell r="L1361" t="str">
            <v>C.</v>
          </cell>
          <cell r="N1361" t="str">
            <v>PERALATAN</v>
          </cell>
        </row>
        <row r="1363">
          <cell r="L1363" t="str">
            <v>1.</v>
          </cell>
          <cell r="N1363" t="str">
            <v>Trailer, 15 ton</v>
          </cell>
          <cell r="O1363" t="str">
            <v>E35</v>
          </cell>
          <cell r="P1363" t="str">
            <v>jam</v>
          </cell>
          <cell r="Q1363">
            <v>1.6827309236947792E-3</v>
          </cell>
          <cell r="R1363">
            <v>234728.86853980148</v>
          </cell>
          <cell r="U1363">
            <v>394.98552577581052</v>
          </cell>
        </row>
        <row r="1364">
          <cell r="L1364" t="str">
            <v>2.</v>
          </cell>
          <cell r="N1364" t="str">
            <v>Crane</v>
          </cell>
          <cell r="O1364" t="str">
            <v>E31</v>
          </cell>
          <cell r="P1364" t="str">
            <v>jam</v>
          </cell>
          <cell r="Q1364">
            <v>1.3386880856760375E-4</v>
          </cell>
          <cell r="R1364">
            <v>345785.3356401663</v>
          </cell>
          <cell r="U1364">
            <v>46.289870902298034</v>
          </cell>
        </row>
        <row r="1365">
          <cell r="L1365" t="str">
            <v>3.</v>
          </cell>
          <cell r="N1365" t="str">
            <v>Alat Bantu</v>
          </cell>
          <cell r="P1365" t="str">
            <v>Ls</v>
          </cell>
          <cell r="Q1365">
            <v>1</v>
          </cell>
          <cell r="R1365">
            <v>100</v>
          </cell>
          <cell r="U1365">
            <v>100</v>
          </cell>
        </row>
        <row r="1366">
          <cell r="L1366" t="str">
            <v>4.</v>
          </cell>
          <cell r="N1366" t="str">
            <v>Angkutan Kapal Laut</v>
          </cell>
          <cell r="P1366" t="str">
            <v>millaut</v>
          </cell>
          <cell r="Q1366" t="str">
            <v xml:space="preserve"> </v>
          </cell>
          <cell r="R1366">
            <v>0</v>
          </cell>
          <cell r="U1366">
            <v>0</v>
          </cell>
        </row>
        <row r="1371">
          <cell r="Q1371" t="str">
            <v xml:space="preserve">JUMLAH HARGA PERALATAN   </v>
          </cell>
          <cell r="U1371">
            <v>541.27539667810856</v>
          </cell>
        </row>
        <row r="1373">
          <cell r="L1373" t="str">
            <v>D.</v>
          </cell>
          <cell r="N1373" t="str">
            <v>JUMLAH HARGA TENAGA, BAHAN DAN PERALATAN  ( A + B + C )</v>
          </cell>
          <cell r="U1373">
            <v>542.452308311308</v>
          </cell>
        </row>
        <row r="1374">
          <cell r="L1374" t="str">
            <v>E.</v>
          </cell>
          <cell r="N1374" t="str">
            <v>OVERHEAD &amp; PROFIT</v>
          </cell>
          <cell r="P1374">
            <v>10</v>
          </cell>
          <cell r="Q1374" t="str">
            <v>%  x  D</v>
          </cell>
          <cell r="U1374">
            <v>54.245230831130804</v>
          </cell>
        </row>
        <row r="1375">
          <cell r="L1375" t="str">
            <v>F.</v>
          </cell>
          <cell r="N1375" t="str">
            <v>HARGA SATUAN PEKERJAAN  ( D + E )</v>
          </cell>
          <cell r="U1375">
            <v>596</v>
          </cell>
        </row>
        <row r="1376">
          <cell r="L1376" t="str">
            <v>Note: 1</v>
          </cell>
          <cell r="N1376" t="str">
            <v>SATUAN dapat berdasarkan atas jam operasi untuk Tenaga Kerja dan Peralatan, volume dan/atau ukuran</v>
          </cell>
        </row>
        <row r="1377">
          <cell r="N1377" t="str">
            <v>berat untuk bahan-bahan.</v>
          </cell>
        </row>
        <row r="1378">
          <cell r="L1378">
            <v>2</v>
          </cell>
          <cell r="N1378" t="str">
            <v>Kuantitas satuan adalah kuantitas setiap komponen untuk menyelesaikan satu satuan pekerjaan dari nomor</v>
          </cell>
        </row>
        <row r="1379">
          <cell r="N1379" t="str">
            <v>mata pembayaran.</v>
          </cell>
        </row>
        <row r="1380">
          <cell r="L1380">
            <v>3</v>
          </cell>
          <cell r="N1380" t="str">
            <v>Biaya satuan untuk peralatan sudah termasuk bahan bakar, bahan habis dipakai dan operator.</v>
          </cell>
        </row>
        <row r="1381">
          <cell r="L1381">
            <v>4</v>
          </cell>
          <cell r="N1381" t="str">
            <v>Biaya satuan sudah termasuk pengeluaran untuk seluruh pajak yang berkaitan (tetapi tidak termasuk PPN</v>
          </cell>
        </row>
        <row r="1382">
          <cell r="N1382" t="str">
            <v>yang dibayar dari kontrak) dan biaya-biaya lainnya.</v>
          </cell>
        </row>
      </sheetData>
      <sheetData sheetId="5"/>
      <sheetData sheetId="6"/>
      <sheetData sheetId="7"/>
      <sheetData sheetId="8"/>
      <sheetData sheetId="9"/>
      <sheetData sheetId="10"/>
      <sheetData sheetId="11"/>
      <sheetData sheetId="12"/>
      <sheetData sheetId="13"/>
      <sheetData sheetId="14"/>
      <sheetData sheetId="15"/>
      <sheetData sheetId="16"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SCLAIMER"/>
      <sheetName val="Terbilang"/>
      <sheetName val="Rekap"/>
      <sheetName val="BOQ"/>
      <sheetName val="%"/>
      <sheetName val="MAJOR"/>
      <sheetName val="Peta Quarry"/>
      <sheetName val="Mobilisasi"/>
      <sheetName val="Perhitungan Mobilisasi Alat"/>
      <sheetName val="Lalu Lintas"/>
      <sheetName val="Jembatan Sementara"/>
      <sheetName val="Informasi"/>
      <sheetName val="Analisa K3"/>
      <sheetName val="4-Basic Price"/>
      <sheetName val="5-ALAT(1)"/>
      <sheetName val="5-ALAT(2)"/>
      <sheetName val="4-Analisa Quarry"/>
      <sheetName val="4-Formulir harga bahan"/>
      <sheetName val="D1"/>
      <sheetName val="D2"/>
      <sheetName val="D3"/>
      <sheetName val="D4"/>
      <sheetName val="D5"/>
      <sheetName val="D6"/>
      <sheetName val="D7(1)"/>
      <sheetName val="D7(2)"/>
      <sheetName val="D8(1)"/>
      <sheetName val="D8(2)"/>
      <sheetName val="D9"/>
      <sheetName val="D10 LS-Rutin"/>
      <sheetName val="D10 Analisa HSP"/>
      <sheetName val="D10 Kuantitas"/>
      <sheetName val="Agg Halus &amp; Kasar"/>
      <sheetName val="Agg A"/>
      <sheetName val="Agg B dan S"/>
      <sheetName val="Agg C"/>
      <sheetName val="Agg  CBR 60"/>
      <sheetName val="Sheet1"/>
    </sheetNames>
    <sheetDataSet>
      <sheetData sheetId="0"/>
      <sheetData sheetId="1"/>
      <sheetData sheetId="2">
        <row r="28">
          <cell r="J28">
            <v>3025380000</v>
          </cell>
        </row>
      </sheetData>
      <sheetData sheetId="3">
        <row r="26">
          <cell r="H26">
            <v>98488000</v>
          </cell>
        </row>
      </sheetData>
      <sheetData sheetId="4"/>
      <sheetData sheetId="5"/>
      <sheetData sheetId="6"/>
      <sheetData sheetId="7"/>
      <sheetData sheetId="8">
        <row r="104">
          <cell r="P104">
            <v>1</v>
          </cell>
        </row>
      </sheetData>
      <sheetData sheetId="9"/>
      <sheetData sheetId="10"/>
      <sheetData sheetId="11">
        <row r="45">
          <cell r="H45">
            <v>2E-3</v>
          </cell>
        </row>
      </sheetData>
      <sheetData sheetId="12"/>
      <sheetData sheetId="13">
        <row r="8">
          <cell r="G8">
            <v>10125</v>
          </cell>
        </row>
        <row r="10">
          <cell r="G10">
            <v>11553.571428571429</v>
          </cell>
        </row>
        <row r="76">
          <cell r="G76">
            <v>18000</v>
          </cell>
        </row>
        <row r="77">
          <cell r="G77">
            <v>2070000</v>
          </cell>
        </row>
        <row r="97">
          <cell r="G97">
            <v>12600</v>
          </cell>
        </row>
      </sheetData>
      <sheetData sheetId="14">
        <row r="9">
          <cell r="AW9">
            <v>407302.17830605741</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URP-F"/>
      <sheetName val="Sheet2"/>
      <sheetName val="Sheet1"/>
      <sheetName val="UMUM"/>
      <sheetName val="LK"/>
      <sheetName val="kulit"/>
      <sheetName val="PO"/>
      <sheetName val="PJP"/>
      <sheetName val="UP"/>
      <sheetName val="DRUP"/>
      <sheetName val="ANL BIAYA"/>
      <sheetName val="SCHEDULE"/>
      <sheetName val="ANALISA (2)"/>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1258">
          <cell r="Q1258">
            <v>7875</v>
          </cell>
        </row>
        <row r="1320">
          <cell r="Q1320">
            <v>3150</v>
          </cell>
        </row>
        <row r="1336">
          <cell r="Q1336">
            <v>33000</v>
          </cell>
        </row>
      </sheetData>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KH"/>
      <sheetName val="ANALISA"/>
      <sheetName val="PERALATAN"/>
      <sheetName val="HARGA UPAH"/>
      <sheetName val="DATA PEELENGKAPAN"/>
      <sheetName val="DATA PERSONIL"/>
      <sheetName val="KURVA S"/>
      <sheetName val="Sheet1"/>
    </sheetNames>
    <sheetDataSet>
      <sheetData sheetId="0"/>
      <sheetData sheetId="1"/>
      <sheetData sheetId="2"/>
      <sheetData sheetId="3"/>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Iduk"/>
      <sheetName val="Data Simak"/>
      <sheetName val="Rekapitulasi"/>
      <sheetName val="DAFKUANTIAS"/>
      <sheetName val="daftar MPU"/>
      <sheetName val="DIV 7b"/>
      <sheetName val="DIV 7a"/>
      <sheetName val="DIV7"/>
      <sheetName val="DIV 6"/>
      <sheetName val="DIV 5"/>
      <sheetName val="DIV 4"/>
      <sheetName val="DIV3"/>
      <sheetName val="DIV 1"/>
      <sheetName val="Basic Price"/>
      <sheetName val="Agregat Kelas C"/>
      <sheetName val="Agregat Kelas B"/>
      <sheetName val="Agregat Kelas A"/>
      <sheetName val="Agregat Halus &amp; Kasar"/>
      <sheetName val="Analisa Quarry"/>
      <sheetName val="ON SITE"/>
      <sheetName val="Peralatan (2)"/>
      <sheetName val="Peralatan"/>
      <sheetName val="DUL"/>
      <sheetName val="Schedule"/>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
          <cell r="A1" t="str">
            <v>DAFTAR</v>
          </cell>
        </row>
        <row r="40">
          <cell r="F40">
            <v>115728.16763467318</v>
          </cell>
        </row>
        <row r="42">
          <cell r="F42">
            <v>154300</v>
          </cell>
        </row>
        <row r="46">
          <cell r="F46">
            <v>219293.19988520368</v>
          </cell>
        </row>
        <row r="48">
          <cell r="F48">
            <v>1700</v>
          </cell>
        </row>
        <row r="50">
          <cell r="F50">
            <v>126800</v>
          </cell>
        </row>
        <row r="54">
          <cell r="F54">
            <v>10000</v>
          </cell>
        </row>
        <row r="56">
          <cell r="F56">
            <v>15000</v>
          </cell>
        </row>
        <row r="58">
          <cell r="F58">
            <v>8805</v>
          </cell>
        </row>
        <row r="60">
          <cell r="F60">
            <v>4200</v>
          </cell>
        </row>
        <row r="62">
          <cell r="F62">
            <v>57500</v>
          </cell>
        </row>
      </sheetData>
      <sheetData sheetId="14"/>
      <sheetData sheetId="15"/>
      <sheetData sheetId="16"/>
      <sheetData sheetId="17">
        <row r="1">
          <cell r="A1" t="str">
            <v>ITEM PEMBAYARAN</v>
          </cell>
        </row>
      </sheetData>
      <sheetData sheetId="18"/>
      <sheetData sheetId="19"/>
      <sheetData sheetId="20"/>
      <sheetData sheetId="21"/>
      <sheetData sheetId="22"/>
      <sheetData sheetId="23"/>
      <sheetData sheetId="24"/>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Kulit"/>
      <sheetName val="r df kw"/>
      <sheetName val="df kw"/>
      <sheetName val="harga dasar"/>
      <sheetName val="mobilisasi"/>
      <sheetName val="satuan"/>
      <sheetName val="L 1"/>
      <sheetName val="L 5"/>
      <sheetName val="L 6a"/>
      <sheetName val="L 6b"/>
      <sheetName val="L 7"/>
      <sheetName val="L 9"/>
      <sheetName val="L 10"/>
      <sheetName val="L 11"/>
      <sheetName val="L 12"/>
      <sheetName val="L 13"/>
      <sheetName val="L 14"/>
      <sheetName val="surat"/>
      <sheetName val="A DA"/>
      <sheetName val="Neraca"/>
    </sheetNames>
    <sheetDataSet>
      <sheetData sheetId="0"/>
      <sheetData sheetId="1"/>
      <sheetData sheetId="2"/>
      <sheetData sheetId="3"/>
      <sheetData sheetId="4"/>
      <sheetData sheetId="5"/>
      <sheetData sheetId="6"/>
      <sheetData sheetId="7">
        <row r="26">
          <cell r="G26">
            <v>1.1505171476485723</v>
          </cell>
          <cell r="H26">
            <v>2.5444690939015411</v>
          </cell>
          <cell r="I26">
            <v>3.3026307932258048</v>
          </cell>
          <cell r="J26">
            <v>4.0607924925500685</v>
          </cell>
          <cell r="K26">
            <v>5.7512075169679742</v>
          </cell>
          <cell r="L26">
            <v>7.4416225413858799</v>
          </cell>
          <cell r="M26">
            <v>9.1320375658037864</v>
          </cell>
          <cell r="N26">
            <v>11.263797535266937</v>
          </cell>
          <cell r="O26">
            <v>18.449351956683046</v>
          </cell>
          <cell r="P26">
            <v>33.412433139115713</v>
          </cell>
          <cell r="Q26">
            <v>48.37551432154838</v>
          </cell>
          <cell r="R26">
            <v>62.897250558935802</v>
          </cell>
          <cell r="S26">
            <v>72.121757545765874</v>
          </cell>
          <cell r="T26">
            <v>84.105834976904418</v>
          </cell>
          <cell r="U26">
            <v>96.089912408042963</v>
          </cell>
          <cell r="V26">
            <v>100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Rekapitulasi"/>
      <sheetName val="Rab Sianjo"/>
      <sheetName val="Bahan Upah"/>
      <sheetName val="Analisa"/>
      <sheetName val="Produksi Alat"/>
      <sheetName val="Analisa Teknik"/>
      <sheetName val="Schedule"/>
      <sheetName val="Anal Clearing"/>
      <sheetName val="Biaya alat"/>
      <sheetName val="Rab Anak Laot"/>
      <sheetName val="Surat Penawaran"/>
      <sheetName val="Prod.alat"/>
      <sheetName val="Methode Pelaksanaan"/>
      <sheetName val="Time Schedule"/>
    </sheetNames>
    <sheetDataSet>
      <sheetData sheetId="0" refreshError="1"/>
      <sheetData sheetId="1" refreshError="1"/>
      <sheetData sheetId="2" refreshError="1"/>
      <sheetData sheetId="3" refreshError="1">
        <row r="15">
          <cell r="H15">
            <v>25000</v>
          </cell>
        </row>
        <row r="46">
          <cell r="H46">
            <v>477000</v>
          </cell>
        </row>
        <row r="47">
          <cell r="H47">
            <v>500000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truktur tdk dipakai"/>
      <sheetName val="struktur (2)"/>
      <sheetName val="struktur"/>
      <sheetName val="struktur bore"/>
      <sheetName val="arsitektur"/>
      <sheetName val="ELEKTRIKAL"/>
      <sheetName val="MEKANIKAL"/>
      <sheetName val="rekap"/>
      <sheetName val="mtr"/>
      <sheetName val="anls"/>
      <sheetName val="Sheet3"/>
      <sheetName val="Sheet2"/>
      <sheetName val="import"/>
      <sheetName val="tenaga"/>
      <sheetName val="Sheet5"/>
      <sheetName val="Sheet6"/>
      <sheetName val="Sheet4"/>
      <sheetName val="Sheet3 (2)"/>
      <sheetName val="Sheet3 (3)"/>
      <sheetName val="data"/>
      <sheetName val="STR"/>
      <sheetName val="A-ars"/>
      <sheetName val="satuan_pek_ars"/>
      <sheetName val="SAP"/>
      <sheetName val="SAT-BHN"/>
      <sheetName val="ESCON"/>
      <sheetName val="harsat"/>
      <sheetName val="Daftar Sewa"/>
      <sheetName val="Master Edit"/>
      <sheetName val="plumbing"/>
      <sheetName val="BAG-2"/>
      <sheetName val="BAG_2"/>
      <sheetName val="Currency Rate"/>
      <sheetName val="anal"/>
      <sheetName val="PPC"/>
      <sheetName val="LOADDAT"/>
      <sheetName val="Cover"/>
      <sheetName val="Peralatan"/>
      <sheetName val="Rate"/>
      <sheetName val="analisa"/>
      <sheetName val="LKVL-CK-HT-GD1"/>
      <sheetName val="chitimc"/>
      <sheetName val="dongia (2)"/>
      <sheetName val="giathanh1"/>
      <sheetName val="THPDMoi  (2)"/>
      <sheetName val="gtrinh"/>
      <sheetName val="phuluc1"/>
      <sheetName val="TONG HOP VL-NC"/>
      <sheetName val="lam-moi"/>
      <sheetName val="chitiet"/>
      <sheetName val="TONGKE3p "/>
      <sheetName val="TH VL, NC, DDHT Thanhphuoc"/>
      <sheetName val="#REF"/>
      <sheetName val="DONGIA"/>
      <sheetName val="thao-go"/>
      <sheetName val="DON GIA"/>
      <sheetName val="TONGKE-HT"/>
      <sheetName val="DG"/>
      <sheetName val="dtxl"/>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AC"/>
      <sheetName val="LEMBAR4"/>
      <sheetName val="upah"/>
      <sheetName val="RAB"/>
      <sheetName val="Alat (1)"/>
      <sheetName val="Upah, Bahan, Alat"/>
      <sheetName val="4-Basic Pri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Iduk"/>
      <sheetName val="Data Simak"/>
      <sheetName val="Rekapitulasi"/>
      <sheetName val="DAFKUANTIAS"/>
      <sheetName val="daftar MPU"/>
      <sheetName val="DIV 7b"/>
      <sheetName val="DIV 7a"/>
      <sheetName val="DIV7"/>
      <sheetName val="DIV 6"/>
      <sheetName val="DIV 5"/>
      <sheetName val="DIV 4"/>
      <sheetName val="DIV3"/>
      <sheetName val="DIV 1"/>
      <sheetName val="Basic Price"/>
      <sheetName val="Agregat Kelas C"/>
      <sheetName val="Agregat Kelas B"/>
      <sheetName val="Agregat Kelas A"/>
      <sheetName val="Agregat Halus &amp; Kasar"/>
      <sheetName val="Analisa Quarry"/>
      <sheetName val="ON SITE"/>
      <sheetName val="Peralatan (2)"/>
      <sheetName val="Peralatan"/>
      <sheetName val="DUL"/>
      <sheetName val="Schedule"/>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
          <cell r="A1" t="str">
            <v>DAFTAR</v>
          </cell>
        </row>
        <row r="40">
          <cell r="F40">
            <v>115728.16763467318</v>
          </cell>
        </row>
        <row r="42">
          <cell r="F42">
            <v>154300</v>
          </cell>
        </row>
      </sheetData>
      <sheetData sheetId="14"/>
      <sheetData sheetId="15"/>
      <sheetData sheetId="16"/>
      <sheetData sheetId="17">
        <row r="1">
          <cell r="A1" t="str">
            <v>ITEM PEMBAYARAN</v>
          </cell>
        </row>
      </sheetData>
      <sheetData sheetId="18"/>
      <sheetData sheetId="19"/>
      <sheetData sheetId="20"/>
      <sheetData sheetId="21"/>
      <sheetData sheetId="22"/>
      <sheetData sheetId="23"/>
      <sheetData sheetId="24"/>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KP"/>
      <sheetName val="DKH"/>
      <sheetName val="DB"/>
      <sheetName val="MPU"/>
      <sheetName val="DFTR-ANAL"/>
      <sheetName val="ALAT"/>
      <sheetName val="ANAL-1"/>
      <sheetName val="ANAL-2"/>
      <sheetName val="HS-DSR"/>
      <sheetName val="BREAK1"/>
      <sheetName val="TEST"/>
      <sheetName val="BREAK2"/>
      <sheetName val="MOS"/>
      <sheetName val="61004"/>
      <sheetName val="61005"/>
      <sheetName val="61006"/>
      <sheetName val="61007"/>
      <sheetName val="61008"/>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ow r="76">
          <cell r="J76">
            <v>256130</v>
          </cell>
        </row>
        <row r="80">
          <cell r="J80">
            <v>12500</v>
          </cell>
        </row>
        <row r="82">
          <cell r="J82">
            <v>2500</v>
          </cell>
        </row>
        <row r="202">
          <cell r="J202">
            <v>7500</v>
          </cell>
        </row>
        <row r="241">
          <cell r="J241">
            <v>500</v>
          </cell>
        </row>
        <row r="277">
          <cell r="J277">
            <v>250</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pektek"/>
      <sheetName val="analisa"/>
      <sheetName val="BQ"/>
      <sheetName val="REKAP"/>
      <sheetName val="upah"/>
      <sheetName val="bahan"/>
      <sheetName val="unit rate alat"/>
      <sheetName val="Perhit.Alat"/>
      <sheetName val="skhedule"/>
      <sheetName val="subkon"/>
      <sheetName val="ANL-BOR"/>
      <sheetName val="Jwl Bhn+Alat"/>
      <sheetName val="Alat"/>
      <sheetName val="PP"/>
      <sheetName val="BAU"/>
      <sheetName val="Rupa2"/>
      <sheetName val="Bank"/>
      <sheetName val="DashBoard"/>
      <sheetName val="Form of Tender"/>
      <sheetName val="Summary"/>
      <sheetName val="BOQ1"/>
      <sheetName val="BOQ2"/>
      <sheetName val="BOQ3"/>
      <sheetName val="BOQ4"/>
      <sheetName val="Analisa LS"/>
      <sheetName val="BasicPrice"/>
      <sheetName val="Estimated CF"/>
      <sheetName val="S-Curve"/>
      <sheetName val="Analisa Minor"/>
      <sheetName val="AnaBetMortar"/>
      <sheetName val="Rekap Alat"/>
      <sheetName val="EquipProduct"/>
      <sheetName val="Harga Major Item"/>
      <sheetName val="Works Item"/>
      <sheetName val="Scaffolding"/>
      <sheetName val="ProdukAlat"/>
      <sheetName val="LS Item"/>
      <sheetName val="Other"/>
      <sheetName val="KoefAlat"/>
      <sheetName val="CashFlow"/>
      <sheetName val="Owning Cost"/>
      <sheetName val="Uraian Ringkas"/>
      <sheetName val="CheckList"/>
      <sheetName val="Encl-3"/>
      <sheetName val="Encl-4"/>
      <sheetName val="Encl-5"/>
      <sheetName val="Encl-6"/>
      <sheetName val="Encl-7"/>
      <sheetName val="Encl-8"/>
      <sheetName val="Encl-9"/>
      <sheetName val="Encl-13"/>
      <sheetName val="Encl-14"/>
      <sheetName val="610.04"/>
      <sheetName val="610.05"/>
      <sheetName val="610.06"/>
      <sheetName val="610.07"/>
      <sheetName val="610.08"/>
      <sheetName val="Cash Flow"/>
      <sheetName val="UnitRate"/>
      <sheetName val="HVAC"/>
      <sheetName val="HVAC in Dollar"/>
      <sheetName val="Analisa Jalan"/>
      <sheetName val="Major List"/>
      <sheetName val="EquipRekap"/>
      <sheetName val="Analisa Beton&amp;Mortar"/>
      <sheetName val="Unit Rate Pesanan"/>
      <sheetName val="List of Material"/>
      <sheetName val="AnalAlat"/>
      <sheetName val="OwningCost"/>
      <sheetName val="61008"/>
      <sheetName val="61007"/>
      <sheetName val="61006"/>
      <sheetName val="61005"/>
      <sheetName val="61004"/>
      <sheetName val="mob-demob"/>
      <sheetName val="IDC_RECAP"/>
      <sheetName val="DATA"/>
      <sheetName val="Recapitulation"/>
      <sheetName val="Bill_Of Qty1"/>
      <sheetName val="Bill_Of Qty2"/>
      <sheetName val="Analysa"/>
      <sheetName val="Base_Price"/>
      <sheetName val="Boulder_Price"/>
      <sheetName val="D1"/>
      <sheetName val="Buy_Back_terpake"/>
      <sheetName val="Batching Plant_Owning"/>
      <sheetName val="Calculation_Sheets"/>
      <sheetName val="Sheet1 (2)"/>
      <sheetName val="Sheet2"/>
      <sheetName val="Buy_Back"/>
      <sheetName val="MAPDCJty"/>
      <sheetName val="MAPDC"/>
      <sheetName val="HSDLsg"/>
      <sheetName val="HSDJty"/>
      <sheetName val="HSDD"/>
      <sheetName val="RKPBQ"/>
      <sheetName val="LISTMAT"/>
      <sheetName val="AnalLgsg"/>
      <sheetName val="Sheet1"/>
      <sheetName val="AnalBridge"/>
      <sheetName val="AnalD"/>
      <sheetName val="BEK"/>
      <sheetName val="Survei"/>
      <sheetName val="Bathymetric"/>
      <sheetName val="MobD"/>
      <sheetName val="Anal Teknik"/>
      <sheetName val="BQD"/>
      <sheetName val="0000"/>
      <sheetName val="XXXX"/>
      <sheetName val="Ls-Mobilisasi (OK)"/>
      <sheetName val="SAT-DAS (2)"/>
      <sheetName val="SAT-DAS"/>
      <sheetName val="Ur-Anl (ok punya)"/>
      <sheetName val="Analisa (ok punya)"/>
      <sheetName val="Kuan&amp;Harga(BQ)"/>
      <sheetName val="Anl-Alt"/>
      <sheetName val="Lamp-1 (Schedule ok"/>
      <sheetName val="Anl-Bhn (ok)"/>
      <sheetName val="Lamp-14 -Hit-Alt"/>
      <sheetName val="Lamp-13-Pengg Alat"/>
      <sheetName val="Lamp-4 (Pemel. Rutin)"/>
      <sheetName val="Lamp-5 (On Site)"/>
      <sheetName val="Lamp-6 (Plant)"/>
      <sheetName val="Lamp-7 (Df-Utm) ok"/>
      <sheetName val="Lamp-8 (Kont Seleksi)"/>
      <sheetName val="Lamp-9 (Df-Alat)"/>
      <sheetName val="Lamp-10"/>
      <sheetName val="Lamp-11 (Sub-kont) ok"/>
      <sheetName val="Lamp-14 (Lamp-Penaw) OK"/>
      <sheetName val="Du_lieu"/>
      <sheetName val="Tong_gia"/>
      <sheetName val="Chi_tiet_gia"/>
      <sheetName val="KL_dao_Lap_dat"/>
      <sheetName val="THKP_don_gia_chao"/>
      <sheetName val="Tong_GT_khac_Pbo_vao_GT"/>
      <sheetName val="THKP_XL_Khac"/>
      <sheetName val="Lan_trai_tam"/>
      <sheetName val="Chuyen_quan"/>
      <sheetName val="Den_bu"/>
      <sheetName val="VL_NC_M_XL_khac"/>
      <sheetName val="BT_cot_thep"/>
      <sheetName val="KL_cot_thep"/>
      <sheetName val="Dap_Dat"/>
      <sheetName val="Tinh_CT_dao_dat_Luu"/>
      <sheetName val="Tinh_CT_dao_dat"/>
      <sheetName val="Chi_tiet_cot_pha"/>
      <sheetName val="Chiet_tinh_don_gia"/>
      <sheetName val="Don_gia_VCTC"/>
      <sheetName val="Gia_HTXL+VC"/>
      <sheetName val="XL4Poppy"/>
      <sheetName val="00000"/>
      <sheetName val="SURAT"/>
      <sheetName val="BOQ"/>
      <sheetName val="analtek"/>
      <sheetName val="JADPEL"/>
      <sheetName val="pivot(2)"/>
      <sheetName val="PRICING"/>
      <sheetName val="BRD"/>
      <sheetName val="SUMBER"/>
      <sheetName val="DAF-SUB"/>
      <sheetName val="pivot2"/>
      <sheetName val="PConsCS"/>
      <sheetName val="dia-in"/>
      <sheetName val="BASIC"/>
      <sheetName val="BRD (2)"/>
      <sheetName val="Div2"/>
      <sheetName val="name"/>
      <sheetName val="Mtd_Pelak"/>
      <sheetName val="Volume"/>
      <sheetName val="bahan "/>
      <sheetName val="quarry"/>
      <sheetName val="Penawaran"/>
      <sheetName val="R A B"/>
      <sheetName val="Daf Kuan &amp; Harga"/>
      <sheetName val="Anl-Alt (2)"/>
      <sheetName val="Lamp-1 (Schedule2)ok"/>
      <sheetName val="Data Personalia"/>
      <sheetName val="SAT_DAS"/>
      <sheetName val="Analisa _ok punya_"/>
      <sheetName val="pldt"/>
      <sheetName val="Analisa-Harsat"/>
      <sheetName val="DHSD"/>
      <sheetName val="Analisa (ok)"/>
      <sheetName val="H.Satuan"/>
      <sheetName val="Sheet3"/>
      <sheetName val="Schedule"/>
      <sheetName val="Df-Alat"/>
      <sheetName val="Daf Personil"/>
      <sheetName val="SC-FIN"/>
      <sheetName val="Spek Kusen"/>
      <sheetName val="Kusen"/>
      <sheetName val="AN-Prelim"/>
      <sheetName val="AN-M&amp;E"/>
      <sheetName val="BD"/>
      <sheetName val="Gross Area"/>
      <sheetName val="Vol-M&amp;E"/>
      <sheetName val="T-Sch"/>
      <sheetName val="Remark"/>
      <sheetName val="TOTAL"/>
      <sheetName val="PRELIM"/>
      <sheetName val="RUKAN"/>
      <sheetName val="I-KAMAR"/>
      <sheetName val="Steel-Twr"/>
      <sheetName val="SAP"/>
      <sheetName val="B _ Norelec"/>
      <sheetName val="Isolasi Luar Dalam"/>
      <sheetName val="Isolasi Luar"/>
      <sheetName val="BoQ C4"/>
      <sheetName val="harsat"/>
      <sheetName val="RAP"/>
      <sheetName val="Kuantitas &amp; Harga"/>
      <sheetName val="kode rekening"/>
      <sheetName val="PPC"/>
      <sheetName val="LOADDAT"/>
      <sheetName val="B - Norelec"/>
      <sheetName val="STR"/>
      <sheetName val="HS_TRG"/>
      <sheetName val="Currency Rate"/>
      <sheetName val="anal"/>
      <sheetName val="A"/>
      <sheetName val="struktur"/>
      <sheetName val="BOQ Permata Senayan 09 Juni 200"/>
      <sheetName val="Spek_Kusen"/>
      <sheetName val="Gross_Area"/>
      <sheetName val="B___Norelec"/>
      <sheetName val="BoQ_C4"/>
      <sheetName val="G_SUMMARY"/>
      <sheetName val="dongia (2)"/>
      <sheetName val="LKVL-CK-HT-GD1"/>
      <sheetName val="giathanh1"/>
      <sheetName val="Daf 1"/>
      <sheetName val="Material"/>
      <sheetName val="Koef"/>
      <sheetName val="UMUM"/>
      <sheetName val="rab me (by owner) "/>
      <sheetName val="BQ (by owner)"/>
      <sheetName val="rab me (fisik)"/>
      <sheetName val="Spek_Kusen1"/>
      <sheetName val="Gross_Area1"/>
      <sheetName val="plumbing"/>
      <sheetName val="TS add-01"/>
      <sheetName val="Harga"/>
      <sheetName val="CH"/>
      <sheetName val="HB "/>
      <sheetName val="auto-lock"/>
      <sheetName val="PEN"/>
      <sheetName val="HSD"/>
      <sheetName val="Pengurus"/>
      <sheetName val="Modal"/>
      <sheetName val="Usulan Alat"/>
      <sheetName val="Usulan Staf"/>
      <sheetName val="ANA-ALAT"/>
      <sheetName val="PKT 1"/>
      <sheetName val="penga"/>
      <sheetName val="sub-kont"/>
      <sheetName val="ANA-PEK"/>
      <sheetName val="Rekap-Ana"/>
      <sheetName val="Sch-Bima"/>
      <sheetName val="MET"/>
      <sheetName val="Rekap An-Pek"/>
      <sheetName val="ana-bm bima"/>
      <sheetName val="DISCLAIMER"/>
      <sheetName val="MAJOR"/>
      <sheetName val="%"/>
      <sheetName val="Peta Quarry"/>
      <sheetName val="Informasi"/>
      <sheetName val="Mobilisasi"/>
      <sheetName val="Perhitungan Mobilisasi Alat"/>
      <sheetName val="Lalu Lintas"/>
      <sheetName val="Jembatan Sementara"/>
      <sheetName val="Rekap harga"/>
      <sheetName val="Vol JBT "/>
      <sheetName val="EE"/>
      <sheetName val="Rekap EE"/>
      <sheetName val="Analisa K3"/>
      <sheetName val="4-Basic Price"/>
      <sheetName val="4-Analisa Quarry"/>
      <sheetName val="4-formulir harga bahan"/>
      <sheetName val="5-ALAT(1)"/>
      <sheetName val="5-ALAT (2)"/>
      <sheetName val="Agg Halus &amp; Kasar"/>
      <sheetName val="Agg A"/>
      <sheetName val="Agg B"/>
      <sheetName val="Agg C"/>
      <sheetName val="D2"/>
      <sheetName val="D3"/>
      <sheetName val="D4"/>
      <sheetName val="D5"/>
      <sheetName val="D6"/>
      <sheetName val="D6 ASBT"/>
      <sheetName val="D7(1)"/>
      <sheetName val="D7(2)"/>
      <sheetName val="D7(3)"/>
      <sheetName val="D8(1)"/>
      <sheetName val="D8(2)"/>
      <sheetName val="D9"/>
      <sheetName val="D10 LS-Rutin"/>
      <sheetName val="D10 Kuantitas"/>
      <sheetName val="D10 Analisa HSP"/>
      <sheetName val="AHS TAMBAHAN"/>
      <sheetName val="Faktor Konversi"/>
      <sheetName val="BBM"/>
      <sheetName val="EE (2)"/>
      <sheetName val="DATA PROYEK"/>
      <sheetName val="HRG ALAT"/>
      <sheetName val="ANALISA-ALAT"/>
      <sheetName val="HST-ALAT"/>
      <sheetName val="ANALIS-RMH"/>
      <sheetName val="OVERHEAD"/>
      <sheetName val="RAB"/>
      <sheetName val="REKAP RAB"/>
      <sheetName val="NWP"/>
      <sheetName val="TMSCDL"/>
      <sheetName val="Perhit Alt Bhn Tng"/>
      <sheetName val="Jadwal Alt Bhn Tng"/>
      <sheetName val="TERBILANG"/>
      <sheetName val="DATA-ALAT"/>
      <sheetName val="AN-ALAT"/>
      <sheetName val="HIT-BAHAN"/>
      <sheetName val="HRG DASAR UPAH BAHAN"/>
      <sheetName val="OVERHAED"/>
      <sheetName val="ANALISA TEKNIS"/>
      <sheetName val="ANALISA-HST"/>
      <sheetName val="SURAT - PEN"/>
      <sheetName val="JADWAL"/>
      <sheetName val="PERHITUNGAN TKDN"/>
      <sheetName val="METODE"/>
      <sheetName val="SMK-3"/>
      <sheetName val="JAD-TBA"/>
      <sheetName val="ongko"/>
      <sheetName val="nawar"/>
      <sheetName val="kuant"/>
      <sheetName val="scedule"/>
      <sheetName val="scedule (2)"/>
      <sheetName val="jadwal alat"/>
      <sheetName val="jadwal bahan"/>
      <sheetName val="barchat"/>
      <sheetName val="an mpu"/>
      <sheetName val="an biasa"/>
      <sheetName val="an moblssi"/>
      <sheetName val="an hrg moblssi"/>
      <sheetName val="an ls"/>
      <sheetName val="upah bahan"/>
      <sheetName val="terke"/>
      <sheetName val="met mpu"/>
      <sheetName val="met biasa"/>
      <sheetName val="dmpu"/>
      <sheetName val="subkont"/>
      <sheetName val="Sheet4"/>
      <sheetName val="met ls"/>
      <sheetName val="mtde slh"/>
      <sheetName val="1@(2x2,5)"/>
      <sheetName val="REKAP-BOX-cinaku"/>
      <sheetName val="cinaku3(0+410)"/>
      <sheetName val="cinaku3(0+405)"/>
      <sheetName val="cinaku3(0+224)"/>
      <sheetName val="cinaku3(0+002"/>
      <sheetName val="cinaku2(1+816)"/>
      <sheetName val="cinaku2(1+724)"/>
      <sheetName val="cinaku2(1+673)"/>
      <sheetName val="cinaku2(0+799)"/>
      <sheetName val="cinaku1(7+461)"/>
      <sheetName val="cinaku1(7+206)"/>
      <sheetName val="cinaku1(6+991)"/>
      <sheetName val="cinaku1(6+446)"/>
      <sheetName val="cinaku1(6+311)"/>
      <sheetName val="cinaku1(6+234)"/>
      <sheetName val="cinaku1(6+108)"/>
      <sheetName val="cinaku1(5+837)"/>
      <sheetName val="cinaku1(5+645)"/>
      <sheetName val="cinaku1(5+512)"/>
      <sheetName val="cinaku1(5+260)"/>
      <sheetName val="cinaki1(5+050)"/>
      <sheetName val="cinaku1(3+225)"/>
      <sheetName val="cinaku1(3+088)"/>
      <sheetName val="cinaku1(2+990)"/>
      <sheetName val="cinaki1(2+581)"/>
      <sheetName val="cinaku1(2+450)"/>
      <sheetName val="cinaku1(2+325)"/>
      <sheetName val="cinaku1(2+140)"/>
      <sheetName val="cinaku1(2+065)"/>
      <sheetName val="cinaku1(1+924)"/>
      <sheetName val="cinaku1(1+710)"/>
      <sheetName val="cinaku1(1+596)"/>
      <sheetName val="cinaku1(1+497.5)"/>
      <sheetName val="cinaku1(1+347)"/>
      <sheetName val="cinaku1(1+285)"/>
      <sheetName val="cinaku1(1+123.8)"/>
      <sheetName val="cinaku1(0+867.15)"/>
      <sheetName val="REKAP-BOX-SIAK"/>
      <sheetName val="siak3(0+003.5)"/>
      <sheetName val="siak2(11+218)"/>
      <sheetName val="siak2(10+445)"/>
      <sheetName val="siak2(6+710)"/>
      <sheetName val="siak2(3+800)"/>
      <sheetName val="siak2(2+120)"/>
      <sheetName val="siak2(1+275)"/>
      <sheetName val="siak2(0+410) "/>
      <sheetName val="siak2(0+030)"/>
      <sheetName val="siak1(8+500)"/>
      <sheetName val="tunggal"/>
      <sheetName val="ganda"/>
      <sheetName val="daf kuantitas"/>
      <sheetName val="D7"/>
      <sheetName val="D8"/>
      <sheetName val="rutin"/>
      <sheetName val="10.1.1"/>
      <sheetName val="10.1.2"/>
      <sheetName val="10.1.3"/>
      <sheetName val="10.1.4"/>
      <sheetName val="10.1.5"/>
      <sheetName val="."/>
      <sheetName val="netwrk"/>
      <sheetName val="Harga S Dasar"/>
      <sheetName val="HSD TERDEKAT DAN HPS2006"/>
      <sheetName val="INPUT"/>
      <sheetName val="Sch"/>
      <sheetName val="Sch-CHEK "/>
      <sheetName val="Jdw-bhn"/>
      <sheetName val="Jdw-alat"/>
      <sheetName val="Jdw-Tenaga"/>
      <sheetName val="Netw"/>
      <sheetName val="personil"/>
      <sheetName val="almt"/>
      <sheetName val="Alamat"/>
      <sheetName val="Hrg"/>
      <sheetName val="Harga Satuan"/>
      <sheetName val="2.1"/>
      <sheetName val="2.2"/>
      <sheetName val="3.1.1"/>
      <sheetName val="3.1.6"/>
      <sheetName val="3.2.2"/>
      <sheetName val="4.2.2"/>
      <sheetName val="5.1.1"/>
      <sheetName val="5.1.2"/>
      <sheetName val="6.3.5b"/>
      <sheetName val="6.3.6b"/>
      <sheetName val="6.3.6d"/>
      <sheetName val="6.3.7b"/>
      <sheetName val="7.1(7)"/>
      <sheetName val="7.3(2)"/>
      <sheetName val="7.9"/>
      <sheetName val="7.1(10)"/>
      <sheetName val="8.4(1)"/>
      <sheetName val="Basic Price"/>
      <sheetName val="I"/>
      <sheetName val="Anl.BOW"/>
      <sheetName val="Anl. teknis"/>
      <sheetName val="JWL.A.B.P"/>
      <sheetName val="LS-Rutin"/>
      <sheetName val="L15-MOS"/>
      <sheetName val="L16,17,18-Konfirmasi Plant"/>
      <sheetName val="Peralatan"/>
      <sheetName val="L9-Sch. Alat"/>
      <sheetName val="L10-Sch. Bahan"/>
      <sheetName val="L11-Sch. Personil"/>
      <sheetName val="ANL.K"/>
      <sheetName val="Anl "/>
      <sheetName val="Tam"/>
      <sheetName val="KH-Q1,Q2,01"/>
      <sheetName val="TONGKE3p "/>
      <sheetName val="TDTKP"/>
      <sheetName val="DON GIA"/>
      <sheetName val="TONG HOP VL-NC"/>
      <sheetName val="TNHCHINH"/>
      <sheetName val="CHITIET VL-NC-TT -1p"/>
      <sheetName val="TDTKP1"/>
      <sheetName val="phuluc1"/>
      <sheetName val="TONG HOP VL-NC TT"/>
      <sheetName val="KPVC-BD "/>
      <sheetName val="#REF"/>
      <sheetName val="gvl"/>
      <sheetName val="Tiepdia"/>
      <sheetName val="CHITIET VL-NC-TT-3p"/>
      <sheetName val="VCV-BE-TONG"/>
      <sheetName val="chitiet"/>
      <sheetName val="VC"/>
      <sheetName val="CHITIET VL-NC"/>
      <sheetName val="THPDMoi  (2)"/>
      <sheetName val="t-h HA THE"/>
      <sheetName val="TONGKE-HT"/>
      <sheetName val="TH VL, NC, DDHT Thanhphuoc"/>
      <sheetName val="DG"/>
      <sheetName val="DONGIA"/>
      <sheetName val="chitimc"/>
      <sheetName val="dtxl"/>
      <sheetName val="gtrinh"/>
      <sheetName val="lam-moi"/>
      <sheetName val="TH XL"/>
      <sheetName val="thao-go"/>
      <sheetName val="BAOGIATHANG"/>
      <sheetName val="vanchuyen TC"/>
      <sheetName val="DAODAT"/>
      <sheetName val="dongiaXD"/>
      <sheetName val="hrg_sat"/>
      <sheetName val="Usulan Personil"/>
      <sheetName val="MPPU"/>
      <sheetName val="D6 (Aspal minyak)"/>
      <sheetName val="Strukutr"/>
      <sheetName val="Schedule Alat t"/>
      <sheetName val="Schedule Prsonil"/>
      <sheetName val="Schedule Bhn"/>
      <sheetName val="Network"/>
      <sheetName val="M. On Site"/>
      <sheetName val="Plant"/>
      <sheetName val="MPPU (2)"/>
      <sheetName val="MPU1"/>
      <sheetName val="MPU3"/>
      <sheetName val="Rekap MPU"/>
      <sheetName val="Brg Impor"/>
      <sheetName val="simaky"/>
      <sheetName val="MPU"/>
      <sheetName val="TKDN"/>
      <sheetName val="Schedule Bahan"/>
      <sheetName val="Schedule ALAT"/>
      <sheetName val="Schedule Personil"/>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sheetData sheetId="170" refreshError="1"/>
      <sheetData sheetId="171" refreshError="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refreshError="1"/>
      <sheetData sheetId="188" refreshError="1"/>
      <sheetData sheetId="189" refreshError="1"/>
      <sheetData sheetId="190" refreshError="1"/>
      <sheetData sheetId="191" refreshError="1"/>
      <sheetData sheetId="192" refreshError="1"/>
      <sheetData sheetId="193"/>
      <sheetData sheetId="194"/>
      <sheetData sheetId="195" refreshError="1"/>
      <sheetData sheetId="196"/>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sheetData sheetId="405"/>
      <sheetData sheetId="406"/>
      <sheetData sheetId="407"/>
      <sheetData sheetId="408"/>
      <sheetData sheetId="409"/>
      <sheetData sheetId="410"/>
      <sheetData sheetId="411"/>
      <sheetData sheetId="412"/>
      <sheetData sheetId="413"/>
      <sheetData sheetId="414" refreshError="1"/>
      <sheetData sheetId="415"/>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sheetData sheetId="428"/>
      <sheetData sheetId="429"/>
      <sheetData sheetId="430"/>
      <sheetData sheetId="431"/>
      <sheetData sheetId="432"/>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SCHEDULE"/>
      <sheetName val="Penawaran"/>
      <sheetName val="Rekap Biaya"/>
      <sheetName val="Kuantitas &amp; Harga"/>
      <sheetName val="Mobilisasi"/>
    </sheetNames>
    <sheetDataSet>
      <sheetData sheetId="0"/>
      <sheetData sheetId="1"/>
      <sheetData sheetId="2"/>
      <sheetData sheetId="3"/>
      <sheetData sheetId="4">
        <row r="3">
          <cell r="B3" t="str">
            <v>DAFTAR  KUANTITAS DAN HARGA</v>
          </cell>
        </row>
        <row r="6">
          <cell r="B6" t="str">
            <v xml:space="preserve"> Nama Paket</v>
          </cell>
          <cell r="D6" t="str">
            <v xml:space="preserve">  :  Jembatan Gantung Desa Teupin Reudeup Kec. Peusangan Selatan</v>
          </cell>
        </row>
        <row r="7">
          <cell r="B7" t="str">
            <v xml:space="preserve"> Prop / Kab / Kodya</v>
          </cell>
          <cell r="D7" t="str">
            <v xml:space="preserve">  :  Nanggroe Aceh Darussalam / Bireuen</v>
          </cell>
        </row>
        <row r="10">
          <cell r="E10" t="str">
            <v/>
          </cell>
          <cell r="F10" t="str">
            <v/>
          </cell>
        </row>
        <row r="11">
          <cell r="B11" t="str">
            <v>No. Mata</v>
          </cell>
          <cell r="C11" t="str">
            <v>Uraian</v>
          </cell>
          <cell r="E11" t="str">
            <v>Satuan</v>
          </cell>
          <cell r="F11" t="str">
            <v>Perkiraan</v>
          </cell>
          <cell r="G11" t="str">
            <v>Harga</v>
          </cell>
          <cell r="H11" t="str">
            <v>Jumlah</v>
          </cell>
        </row>
        <row r="12">
          <cell r="B12" t="str">
            <v>Pembayaran</v>
          </cell>
          <cell r="F12" t="str">
            <v>Kuantitas</v>
          </cell>
          <cell r="G12" t="str">
            <v>Satuan</v>
          </cell>
          <cell r="H12" t="str">
            <v>Harga-Harga</v>
          </cell>
        </row>
        <row r="13">
          <cell r="G13" t="str">
            <v>(Rupiah)</v>
          </cell>
          <cell r="H13" t="str">
            <v>(Rupiah)</v>
          </cell>
        </row>
        <row r="14">
          <cell r="B14" t="str">
            <v>a</v>
          </cell>
          <cell r="D14" t="str">
            <v>b</v>
          </cell>
          <cell r="E14" t="str">
            <v>c</v>
          </cell>
          <cell r="F14" t="str">
            <v>d</v>
          </cell>
          <cell r="G14" t="str">
            <v>e</v>
          </cell>
          <cell r="H14" t="str">
            <v>f = (d x e)</v>
          </cell>
        </row>
        <row r="16">
          <cell r="D16" t="str">
            <v>DIVISI 1. - MOBILISASI</v>
          </cell>
        </row>
        <row r="18">
          <cell r="B18" t="str">
            <v>1.2</v>
          </cell>
          <cell r="D18" t="str">
            <v>Mobilisasi</v>
          </cell>
          <cell r="E18" t="str">
            <v>Lump sum</v>
          </cell>
          <cell r="F18">
            <v>1</v>
          </cell>
          <cell r="G18">
            <v>3950000</v>
          </cell>
          <cell r="H18">
            <v>3950000</v>
          </cell>
        </row>
        <row r="21">
          <cell r="D21" t="str">
            <v>Jumlah Harga Pekerjaan DIVISI 1  (masuk pada Rekapitulasi Perkiraan Harga Pekerjaan)</v>
          </cell>
          <cell r="H21">
            <v>3950000</v>
          </cell>
        </row>
        <row r="24">
          <cell r="D24" t="str">
            <v>DIVISI  3.  PEKERJAAN  TANAH</v>
          </cell>
        </row>
        <row r="26">
          <cell r="B26" t="str">
            <v>3.1 (1)</v>
          </cell>
          <cell r="D26" t="str">
            <v>Galian Biasa</v>
          </cell>
          <cell r="E26" t="str">
            <v>M3</v>
          </cell>
          <cell r="F26">
            <v>40.5</v>
          </cell>
          <cell r="G26">
            <v>18109.8</v>
          </cell>
          <cell r="H26">
            <v>733446.9</v>
          </cell>
        </row>
        <row r="27">
          <cell r="B27" t="str">
            <v>3.2 (1)</v>
          </cell>
          <cell r="D27" t="str">
            <v>Urugan Biasa</v>
          </cell>
          <cell r="E27" t="str">
            <v>M3</v>
          </cell>
          <cell r="F27">
            <v>20.25</v>
          </cell>
          <cell r="G27">
            <v>68930.42</v>
          </cell>
          <cell r="H27">
            <v>1395841.0049999999</v>
          </cell>
        </row>
        <row r="28">
          <cell r="B28" t="str">
            <v>3.2 (2)</v>
          </cell>
          <cell r="D28" t="str">
            <v>Urugan Pilihan</v>
          </cell>
          <cell r="E28" t="str">
            <v>M3</v>
          </cell>
          <cell r="F28">
            <v>20</v>
          </cell>
          <cell r="G28">
            <v>90067.62</v>
          </cell>
          <cell r="H28">
            <v>1801352.4</v>
          </cell>
        </row>
        <row r="31">
          <cell r="C31" t="str">
            <v>Jumlah Harga Pekerjaan DIVISI 3  (masuk pada Rekapitulasi Perkiraan Harga Pekerjaan)</v>
          </cell>
          <cell r="H31">
            <v>3930640.3049999997</v>
          </cell>
        </row>
        <row r="34">
          <cell r="D34" t="str">
            <v>DIVISI  7.  STRUKTUR</v>
          </cell>
        </row>
        <row r="36">
          <cell r="B36" t="str">
            <v>7.1 (5)</v>
          </cell>
          <cell r="D36" t="str">
            <v>Beton K250</v>
          </cell>
          <cell r="E36" t="str">
            <v>M3</v>
          </cell>
          <cell r="F36">
            <v>32.299999999999997</v>
          </cell>
          <cell r="G36">
            <v>681465.44</v>
          </cell>
          <cell r="H36">
            <v>22011333.711999997</v>
          </cell>
        </row>
        <row r="37">
          <cell r="B37" t="str">
            <v>7.3 (1)</v>
          </cell>
          <cell r="D37" t="str">
            <v>Baja Tulangan U24 Polos</v>
          </cell>
          <cell r="E37" t="str">
            <v>Kg</v>
          </cell>
          <cell r="F37">
            <v>5105.8</v>
          </cell>
          <cell r="G37">
            <v>7598</v>
          </cell>
          <cell r="H37">
            <v>38793868.399999999</v>
          </cell>
        </row>
        <row r="38">
          <cell r="B38" t="str">
            <v>7.9</v>
          </cell>
          <cell r="D38" t="str">
            <v>Pasangan Batu</v>
          </cell>
          <cell r="E38" t="str">
            <v>M3</v>
          </cell>
          <cell r="F38">
            <v>16.600000000000001</v>
          </cell>
          <cell r="G38">
            <v>370158.86</v>
          </cell>
          <cell r="H38">
            <v>6144637.0760000004</v>
          </cell>
        </row>
        <row r="41">
          <cell r="C41" t="str">
            <v>Jumlah Harga Pekerjaan DIVISI 7  (masuk pada Rekapitulasi Perkiraan Harga Pekerjaan)</v>
          </cell>
          <cell r="H41">
            <v>66949839.187999994</v>
          </cell>
        </row>
        <row r="44">
          <cell r="D44" t="str">
            <v>DIVISI  10.  PEKERJAAN  LAIN-LAIN</v>
          </cell>
        </row>
        <row r="46">
          <cell r="B46" t="str">
            <v>10.11 (1)</v>
          </cell>
          <cell r="D46" t="str">
            <v>Pek. Besi Gantungan, Angker</v>
          </cell>
          <cell r="E46" t="str">
            <v>Bh</v>
          </cell>
          <cell r="F46">
            <v>240</v>
          </cell>
          <cell r="G46">
            <v>25000</v>
          </cell>
          <cell r="H46">
            <v>6000000</v>
          </cell>
        </row>
        <row r="47">
          <cell r="B47" t="str">
            <v>10.11 (2)</v>
          </cell>
          <cell r="D47" t="str">
            <v>Pek. Besi Klam Gantungan - Ring Plat</v>
          </cell>
          <cell r="E47" t="str">
            <v>Bh</v>
          </cell>
          <cell r="F47">
            <v>240</v>
          </cell>
          <cell r="G47">
            <v>20000</v>
          </cell>
          <cell r="H47">
            <v>4800000</v>
          </cell>
        </row>
        <row r="48">
          <cell r="B48" t="str">
            <v>10.11 (3)</v>
          </cell>
          <cell r="D48" t="str">
            <v>Pek. Drat Besi Gantungan</v>
          </cell>
          <cell r="E48" t="str">
            <v>Bh</v>
          </cell>
          <cell r="F48">
            <v>240</v>
          </cell>
          <cell r="G48">
            <v>10000</v>
          </cell>
          <cell r="H48">
            <v>2400000</v>
          </cell>
        </row>
        <row r="49">
          <cell r="B49" t="str">
            <v>10.11 (4)</v>
          </cell>
          <cell r="D49" t="str">
            <v>Pek. Stank Ulir Lengkap</v>
          </cell>
          <cell r="E49" t="str">
            <v>Bh</v>
          </cell>
          <cell r="F49">
            <v>4</v>
          </cell>
          <cell r="G49">
            <v>4000000</v>
          </cell>
          <cell r="H49">
            <v>16000000</v>
          </cell>
        </row>
        <row r="50">
          <cell r="B50" t="str">
            <v>10.11 (5)</v>
          </cell>
          <cell r="D50" t="str">
            <v>Pek. Roda Atas Lengkap</v>
          </cell>
          <cell r="E50" t="str">
            <v>Bh</v>
          </cell>
          <cell r="F50">
            <v>4</v>
          </cell>
          <cell r="G50">
            <v>1000000</v>
          </cell>
          <cell r="H50">
            <v>4000000</v>
          </cell>
        </row>
        <row r="51">
          <cell r="B51" t="str">
            <v>10.11 (6)</v>
          </cell>
          <cell r="D51" t="str">
            <v>Pek. Leger Kanal LNP</v>
          </cell>
          <cell r="E51" t="str">
            <v>M'</v>
          </cell>
          <cell r="F51">
            <v>480</v>
          </cell>
          <cell r="G51">
            <v>30000</v>
          </cell>
          <cell r="H51">
            <v>14400000</v>
          </cell>
        </row>
        <row r="52">
          <cell r="B52" t="str">
            <v>10.11 (7)</v>
          </cell>
          <cell r="D52" t="str">
            <v>Pek. Leger Kanal LNP 6</v>
          </cell>
          <cell r="E52" t="str">
            <v>M'</v>
          </cell>
          <cell r="F52">
            <v>264</v>
          </cell>
          <cell r="G52">
            <v>30000</v>
          </cell>
          <cell r="H52">
            <v>7920000</v>
          </cell>
        </row>
        <row r="53">
          <cell r="B53" t="str">
            <v>10.11 (8)</v>
          </cell>
          <cell r="D53" t="str">
            <v>Pek. Besi Kabel f 1,5"</v>
          </cell>
          <cell r="E53" t="str">
            <v>M'</v>
          </cell>
          <cell r="F53">
            <v>680</v>
          </cell>
          <cell r="G53">
            <v>60000</v>
          </cell>
          <cell r="H53">
            <v>40800000</v>
          </cell>
        </row>
        <row r="54">
          <cell r="B54" t="str">
            <v>10.11 (9)</v>
          </cell>
          <cell r="D54" t="str">
            <v>Pek. Klaim Pengikat Kabel</v>
          </cell>
          <cell r="E54" t="str">
            <v>Bh</v>
          </cell>
          <cell r="F54">
            <v>40</v>
          </cell>
          <cell r="G54">
            <v>20000</v>
          </cell>
          <cell r="H54">
            <v>800000</v>
          </cell>
        </row>
        <row r="55">
          <cell r="B55" t="str">
            <v>10.11 (10)</v>
          </cell>
          <cell r="D55" t="str">
            <v>Pek. Baut Campuran</v>
          </cell>
          <cell r="E55" t="str">
            <v>Bh</v>
          </cell>
          <cell r="F55">
            <v>1300</v>
          </cell>
          <cell r="G55">
            <v>6000</v>
          </cell>
          <cell r="H55">
            <v>7800000</v>
          </cell>
        </row>
        <row r="57">
          <cell r="B57" t="str">
            <v>10.12 (1)</v>
          </cell>
          <cell r="D57" t="str">
            <v>Pek. Kayu Leger dan Sandaran</v>
          </cell>
          <cell r="E57" t="str">
            <v>M3</v>
          </cell>
          <cell r="F57">
            <v>4.55</v>
          </cell>
          <cell r="G57">
            <v>3809520</v>
          </cell>
          <cell r="H57">
            <v>17333316</v>
          </cell>
        </row>
        <row r="58">
          <cell r="B58" t="str">
            <v>10.12 (2)</v>
          </cell>
          <cell r="D58" t="str">
            <v>Pek. Lantai Papan Damar</v>
          </cell>
          <cell r="E58" t="str">
            <v>M2</v>
          </cell>
          <cell r="F58">
            <v>261</v>
          </cell>
          <cell r="G58">
            <v>102783</v>
          </cell>
          <cell r="H58">
            <v>26826363</v>
          </cell>
        </row>
        <row r="60">
          <cell r="B60" t="str">
            <v>10.13 (1)</v>
          </cell>
          <cell r="D60" t="str">
            <v>Pemasangan Kabel</v>
          </cell>
          <cell r="E60" t="str">
            <v>Ls</v>
          </cell>
          <cell r="F60">
            <v>1</v>
          </cell>
          <cell r="G60">
            <v>5000000</v>
          </cell>
          <cell r="H60">
            <v>5000000</v>
          </cell>
        </row>
        <row r="61">
          <cell r="B61" t="str">
            <v>10.13 (2)</v>
          </cell>
          <cell r="D61" t="str">
            <v>Gemuk untuk Kabel</v>
          </cell>
          <cell r="E61" t="str">
            <v>Kg</v>
          </cell>
          <cell r="F61">
            <v>30</v>
          </cell>
          <cell r="G61">
            <v>6000</v>
          </cell>
          <cell r="H61">
            <v>180000</v>
          </cell>
        </row>
        <row r="64">
          <cell r="C64" t="str">
            <v>Jumlah Harga Pekerjaan DIVISI 10  (masuk pada Rekapitulasi Perkiraan Harga Pekerjaan)</v>
          </cell>
          <cell r="H64">
            <v>154259679</v>
          </cell>
        </row>
      </sheetData>
      <sheetData sheetId="5"/>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
      <sheetName val="KONTROL"/>
      <sheetName val="RN-31 (cbr 4,5) "/>
      <sheetName val="CBR"/>
      <sheetName val="Sheet1"/>
      <sheetName val="TRAFFIC"/>
    </sheetNames>
    <sheetDataSet>
      <sheetData sheetId="0" refreshError="1"/>
      <sheetData sheetId="1" refreshError="1"/>
      <sheetData sheetId="2" refreshError="1"/>
      <sheetData sheetId="3" refreshError="1"/>
      <sheetData sheetId="4"/>
      <sheetData sheetId="5">
        <row r="5">
          <cell r="C5" t="str">
            <v xml:space="preserve">         Bina Marga Road Design System</v>
          </cell>
        </row>
        <row r="9">
          <cell r="O9" t="str">
            <v>2.5 YRS</v>
          </cell>
          <cell r="P9" t="str">
            <v>5.0 YRS</v>
          </cell>
          <cell r="Q9" t="str">
            <v>7.5 YRS</v>
          </cell>
          <cell r="R9" t="str">
            <v>10 YRS</v>
          </cell>
          <cell r="S9" t="str">
            <v>n years</v>
          </cell>
          <cell r="T9" t="str">
            <v>12.5 YRS</v>
          </cell>
          <cell r="U9" t="str">
            <v>15 YRS</v>
          </cell>
          <cell r="V9" t="str">
            <v>17.5 YRS</v>
          </cell>
          <cell r="W9" t="str">
            <v>20 YRS</v>
          </cell>
          <cell r="X9" t="str">
            <v>22.5 YRS</v>
          </cell>
        </row>
        <row r="26">
          <cell r="O26">
            <v>3.1682349941282814E-2</v>
          </cell>
          <cell r="P26">
            <v>6.7474734611087384E-2</v>
          </cell>
          <cell r="Q26">
            <v>0.10791033369781962</v>
          </cell>
          <cell r="R26">
            <v>0.15359149432979877</v>
          </cell>
          <cell r="T26">
            <v>0.20519870391283712</v>
          </cell>
          <cell r="U26">
            <v>0.26350072698103294</v>
          </cell>
          <cell r="V26">
            <v>0.32936605706393796</v>
          </cell>
          <cell r="W26">
            <v>0.40377585416232592</v>
          </cell>
          <cell r="X26">
            <v>0.48783856055511454</v>
          </cell>
        </row>
        <row r="27">
          <cell r="O27">
            <v>3.2761695979683314E-2</v>
          </cell>
          <cell r="P27">
            <v>7.1561168382103094E-2</v>
          </cell>
          <cell r="Q27">
            <v>0.11751114177907521</v>
          </cell>
          <cell r="R27">
            <v>0.17192940894733585</v>
          </cell>
          <cell r="T27">
            <v>0.23637662366087817</v>
          </cell>
          <cell r="U27">
            <v>0.31270105845941709</v>
          </cell>
          <cell r="V27">
            <v>0.40309161099469049</v>
          </cell>
          <cell r="W27">
            <v>0.51014057911608024</v>
          </cell>
          <cell r="X27">
            <v>0.63691800501335749</v>
          </cell>
        </row>
        <row r="28">
          <cell r="O28">
            <v>2.5</v>
          </cell>
          <cell r="P28">
            <v>3.2219422388041229E-2</v>
          </cell>
          <cell r="Q28">
            <v>3.1682349941282814E-2</v>
          </cell>
          <cell r="R28">
            <v>3.2761695979683314E-2</v>
          </cell>
          <cell r="S28">
            <v>191.95718381477874</v>
          </cell>
          <cell r="T28">
            <v>196.09505577147817</v>
          </cell>
          <cell r="U28">
            <v>200.28201250722671</v>
          </cell>
        </row>
        <row r="29">
          <cell r="O29">
            <v>5</v>
          </cell>
          <cell r="P29">
            <v>6.9491398021809064E-2</v>
          </cell>
          <cell r="Q29">
            <v>6.7474734611087384E-2</v>
          </cell>
          <cell r="R29">
            <v>7.1561168382103094E-2</v>
          </cell>
          <cell r="S29">
            <v>204.02857374363649</v>
          </cell>
          <cell r="T29">
            <v>210.91087592156171</v>
          </cell>
          <cell r="U29">
            <v>217.95742520074396</v>
          </cell>
        </row>
        <row r="30">
          <cell r="O30">
            <v>7.5</v>
          </cell>
          <cell r="P30">
            <v>0.11260825315698388</v>
          </cell>
          <cell r="Q30">
            <v>0.10791033369781962</v>
          </cell>
          <cell r="R30">
            <v>0.11751114177907521</v>
          </cell>
          <cell r="S30">
            <v>216.85908324238298</v>
          </cell>
          <cell r="T30">
            <v>226.84609465033986</v>
          </cell>
          <cell r="U30">
            <v>237.19273940501154</v>
          </cell>
        </row>
        <row r="31">
          <cell r="O31">
            <v>10</v>
          </cell>
          <cell r="P31">
            <v>0.16248656427777594</v>
          </cell>
          <cell r="Q31">
            <v>0.15359149432979877</v>
          </cell>
          <cell r="R31">
            <v>0.17192940894733585</v>
          </cell>
          <cell r="S31">
            <v>230.49645018749999</v>
          </cell>
          <cell r="T31">
            <v>243.9852873080321</v>
          </cell>
          <cell r="U31">
            <v>258.12562051802803</v>
          </cell>
        </row>
        <row r="32">
          <cell r="O32">
            <v>12.5</v>
          </cell>
          <cell r="P32">
            <v>0.22018664264534082</v>
          </cell>
          <cell r="Q32">
            <v>0.20519870391283712</v>
          </cell>
          <cell r="R32">
            <v>0.23637662366087817</v>
          </cell>
          <cell r="S32">
            <v>244.99141449222557</v>
          </cell>
          <cell r="T32">
            <v>262.41941927429065</v>
          </cell>
          <cell r="U32">
            <v>280.90588327008999</v>
          </cell>
        </row>
        <row r="33">
          <cell r="O33">
            <v>15</v>
          </cell>
          <cell r="P33">
            <v>0.28693507435467547</v>
          </cell>
          <cell r="Q33">
            <v>0.26350072698103294</v>
          </cell>
          <cell r="R33">
            <v>0.31270105845941709</v>
          </cell>
          <cell r="S33">
            <v>260.39790689217489</v>
          </cell>
          <cell r="T33">
            <v>282.24632875225399</v>
          </cell>
          <cell r="U33">
            <v>305.69656393421934</v>
          </cell>
        </row>
        <row r="34">
          <cell r="O34">
            <v>17.5</v>
          </cell>
          <cell r="P34">
            <v>0.36415079505567516</v>
          </cell>
          <cell r="Q34">
            <v>0.32936605706393796</v>
          </cell>
          <cell r="R34">
            <v>0.40309161099469049</v>
          </cell>
          <cell r="S34">
            <v>276.77324960290616</v>
          </cell>
          <cell r="T34">
            <v>303.57124603975541</v>
          </cell>
          <cell r="U34">
            <v>332.67508716197312</v>
          </cell>
        </row>
        <row r="35">
          <cell r="O35">
            <v>20</v>
          </cell>
          <cell r="P35">
            <v>0.45347525363379348</v>
          </cell>
          <cell r="Q35">
            <v>0.40377585416232592</v>
          </cell>
          <cell r="R35">
            <v>0.51014057911608024</v>
          </cell>
          <cell r="S35">
            <v>294.17836959600595</v>
          </cell>
          <cell r="T35">
            <v>326.50735203369328</v>
          </cell>
          <cell r="U35">
            <v>362.03453579557168</v>
          </cell>
        </row>
        <row r="36">
          <cell r="O36">
            <v>22.5</v>
          </cell>
          <cell r="P36">
            <v>0.55680730606868922</v>
          </cell>
          <cell r="Q36">
            <v>0.48783856055511454</v>
          </cell>
          <cell r="R36">
            <v>0.63691800501335749</v>
          </cell>
          <cell r="S36">
            <v>312.67802528722291</v>
          </cell>
          <cell r="T36">
            <v>351.17637893179432</v>
          </cell>
          <cell r="U36">
            <v>393.98503274427696</v>
          </cell>
        </row>
        <row r="38">
          <cell r="O38">
            <v>0</v>
          </cell>
          <cell r="P38">
            <v>0</v>
          </cell>
          <cell r="Q38">
            <v>0</v>
          </cell>
          <cell r="R38">
            <v>0</v>
          </cell>
          <cell r="S38">
            <v>0</v>
          </cell>
          <cell r="T38">
            <v>0</v>
          </cell>
          <cell r="U38">
            <v>0</v>
          </cell>
        </row>
      </sheetData>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E-PROP"/>
      <sheetName val="Peralatan"/>
      <sheetName val="Analisa"/>
      <sheetName val="Rate"/>
      <sheetName val="AC"/>
      <sheetName val="SEX"/>
      <sheetName val="HARGA MATERIAL"/>
      <sheetName val="B D_AHS6"/>
      <sheetName val="LEMBAR1"/>
      <sheetName val="LEMBAR2"/>
      <sheetName val="LEMBAR3"/>
      <sheetName val="LEMBAR4"/>
      <sheetName val="LEMBAR5"/>
      <sheetName val="Perm. Test"/>
      <sheetName val="Div2"/>
      <sheetName val="uraian analisa"/>
      <sheetName val="EE_PROP"/>
      <sheetName val="FORM"/>
      <sheetName val="ENG-101"/>
      <sheetName val="CLAY"/>
      <sheetName val="Cover Daf-2"/>
      <sheetName val="JAD-PEL"/>
      <sheetName val="TJ1Q47"/>
      <sheetName val="Foundation DA 7 charging system"/>
      <sheetName val="MHR-ANLIS"/>
      <sheetName val="목동1절주.bh01"/>
      <sheetName val="harga dasar"/>
      <sheetName val="BasicPrice"/>
      <sheetName val="MP_PLAN"/>
      <sheetName val="struktur tdk dipakai"/>
      <sheetName val="Sch"/>
      <sheetName val="L-4a,b"/>
      <sheetName val="6-AGREGAT"/>
      <sheetName val="10"/>
      <sheetName val="5"/>
      <sheetName val="Particular Sch"/>
      <sheetName val="pro ra op"/>
      <sheetName val="grafik"/>
      <sheetName val="UPAH"/>
      <sheetName val="tifico"/>
      <sheetName val="HRG BHN"/>
      <sheetName val="rumus"/>
      <sheetName val="Cash Flow bulanan"/>
      <sheetName val="Rekap"/>
      <sheetName val="Agregat Halus &amp; Kasar"/>
      <sheetName val="schbhn"/>
      <sheetName val="schalt"/>
      <sheetName val="schtng"/>
      <sheetName val="I-KAMAR"/>
      <sheetName val="I_KAMAR"/>
      <sheetName val="NP (2)"/>
      <sheetName val="PNT"/>
      <sheetName val="RAPK NK &lt; Rp 125 Milyar"/>
      <sheetName val="A"/>
      <sheetName val="Cover"/>
      <sheetName val="BoQ"/>
      <sheetName val="BASIC"/>
      <sheetName val="DATA PROYEK"/>
      <sheetName val="RAB"/>
      <sheetName val="divI"/>
      <sheetName val="Management"/>
      <sheetName val="Connections"/>
      <sheetName val="UPH,BHN,ALT"/>
      <sheetName val="U_PRICE"/>
      <sheetName val="BILL"/>
      <sheetName val="TRNS-C1"/>
      <sheetName val="TRANS"/>
      <sheetName val="PkRp"/>
      <sheetName val="C"/>
      <sheetName val="M"/>
      <sheetName val="sept"/>
      <sheetName val="Asumsi"/>
      <sheetName val="Sheet6"/>
      <sheetName val="ExchRate"/>
      <sheetName val="STR"/>
      <sheetName val="luar"/>
      <sheetName val="RINC hotel"/>
      <sheetName val="RINC FIN T4 "/>
      <sheetName val="RINC FIN T4  _3_"/>
      <sheetName val="RINC FIN T4  _2_"/>
      <sheetName val="LOADDAT"/>
      <sheetName val="HARGA SATUAN"/>
      <sheetName val="struktur_tdk_dipakai"/>
      <sheetName val="schtot"/>
      <sheetName val="INFO"/>
      <sheetName val="RAB AR&amp;STR"/>
      <sheetName val="NP"/>
      <sheetName val="SAT_BHN"/>
      <sheetName val="SAT-BHN"/>
      <sheetName val="met2"/>
      <sheetName val="Peralatan (2)"/>
      <sheetName val="teknis 6.3a ( 2a )"/>
      <sheetName val="AHS 6.3a ( 2a )"/>
      <sheetName val="3-DIV2"/>
      <sheetName val="Progress Aktual"/>
      <sheetName val="ANL_TEK.6"/>
      <sheetName val="PRD01-6"/>
      <sheetName val="PriceList"/>
      <sheetName val="Kuantitas &amp; Harga"/>
      <sheetName val="Rekapitulasi"/>
      <sheetName val="BoQrap"/>
      <sheetName val="Data Tower"/>
      <sheetName val="ESCON"/>
      <sheetName val="Earthwork"/>
      <sheetName val="kalibrasi-Tank"/>
      <sheetName val="Analisa-Harga"/>
      <sheetName val="1"/>
      <sheetName val="Man Power &amp; Comp"/>
      <sheetName val="hrg dasar rc"/>
      <sheetName val="SAP"/>
      <sheetName val="Additional"/>
      <sheetName val="Perhit.Alat"/>
      <sheetName val="L 1"/>
      <sheetName val="HARGA"/>
      <sheetName val="갑지"/>
      <sheetName val="22"/>
      <sheetName val="H.Satuan"/>
      <sheetName val="Isolasi Luar Dalam"/>
      <sheetName val="Isolasi Luar"/>
      <sheetName val="Currency Rate"/>
      <sheetName val="Unit Rate"/>
      <sheetName val="DATA"/>
      <sheetName val="data-1"/>
      <sheetName val="data-3"/>
      <sheetName val="Material_Shipment"/>
      <sheetName val="Prefab-SS_ana"/>
      <sheetName val="UP_ana"/>
      <sheetName val="CH"/>
      <sheetName val="B"/>
      <sheetName val="Kurva S Landside"/>
      <sheetName val="DAF.HRG"/>
      <sheetName val="SCHEDULE"/>
      <sheetName val="Sumber Daya"/>
      <sheetName val="Concrete"/>
      <sheetName val="AHSbj"/>
      <sheetName val="PRICES"/>
      <sheetName val="대비표"/>
      <sheetName val="4-Basic Price"/>
      <sheetName val="Basic Price"/>
      <sheetName val="II.5"/>
      <sheetName val="ana-alat"/>
      <sheetName val="Dafmat"/>
      <sheetName val="DHSD"/>
      <sheetName val="Meto"/>
      <sheetName val="rincian A"/>
      <sheetName val="FINISHING"/>
      <sheetName val="COST SUMM"/>
      <sheetName val="rap"/>
      <sheetName val="div 8"/>
      <sheetName val="div 2"/>
      <sheetName val="div 3"/>
      <sheetName val="div 5"/>
      <sheetName val="div 6"/>
      <sheetName val="div 7"/>
      <sheetName val="Baja"/>
      <sheetName val="Beton K-250"/>
      <sheetName val="div 9"/>
      <sheetName val="BQ"/>
      <sheetName val="Indirect_Const"/>
      <sheetName val="DIV 10"/>
      <sheetName val="Rekap Biaya"/>
      <sheetName val="Bahan"/>
      <sheetName val="Informasi"/>
      <sheetName val="beton"/>
      <sheetName val="Konfirm"/>
      <sheetName val="Master 1.0"/>
      <sheetName val="analt"/>
      <sheetName val="Emban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J1Q47"/>
      <sheetName val="TJ1Q43"/>
      <sheetName val="RYQ52"/>
      <sheetName val="RYQ46"/>
    </sheetNames>
    <sheetDataSet>
      <sheetData sheetId="0" refreshError="1">
        <row r="7">
          <cell r="B7">
            <v>0</v>
          </cell>
          <cell r="E7">
            <v>1</v>
          </cell>
          <cell r="F7">
            <v>47</v>
          </cell>
          <cell r="G7">
            <v>0.60589999999999999</v>
          </cell>
          <cell r="H7">
            <v>28.4773</v>
          </cell>
          <cell r="J7">
            <v>0</v>
          </cell>
          <cell r="L7">
            <v>0</v>
          </cell>
          <cell r="N7">
            <v>0</v>
          </cell>
        </row>
        <row r="8">
          <cell r="B8">
            <v>1</v>
          </cell>
          <cell r="E8">
            <v>1</v>
          </cell>
          <cell r="F8">
            <v>47</v>
          </cell>
          <cell r="G8">
            <v>0.60589999999999999</v>
          </cell>
          <cell r="H8">
            <v>28.4773</v>
          </cell>
          <cell r="J8">
            <v>66.681720000000013</v>
          </cell>
          <cell r="L8">
            <v>169.20000000000002</v>
          </cell>
          <cell r="N8">
            <v>102.51828</v>
          </cell>
        </row>
        <row r="9">
          <cell r="B9">
            <v>2</v>
          </cell>
          <cell r="E9">
            <v>1</v>
          </cell>
          <cell r="F9">
            <v>47</v>
          </cell>
          <cell r="G9">
            <v>0.60589999999999999</v>
          </cell>
          <cell r="H9">
            <v>28.4773</v>
          </cell>
          <cell r="J9">
            <v>133.36344000000003</v>
          </cell>
          <cell r="L9">
            <v>338.40000000000003</v>
          </cell>
          <cell r="N9">
            <v>205.03656000000001</v>
          </cell>
        </row>
        <row r="10">
          <cell r="B10">
            <v>3</v>
          </cell>
          <cell r="E10">
            <v>1</v>
          </cell>
          <cell r="F10">
            <v>47</v>
          </cell>
          <cell r="G10">
            <v>0.60589999999999999</v>
          </cell>
          <cell r="H10">
            <v>28.4773</v>
          </cell>
          <cell r="J10">
            <v>200.04516000000001</v>
          </cell>
          <cell r="L10">
            <v>507.6</v>
          </cell>
          <cell r="N10">
            <v>307.55484000000001</v>
          </cell>
        </row>
        <row r="11">
          <cell r="B11">
            <v>4</v>
          </cell>
          <cell r="E11">
            <v>1</v>
          </cell>
          <cell r="F11">
            <v>47</v>
          </cell>
          <cell r="G11">
            <v>0.66459999999999997</v>
          </cell>
          <cell r="H11">
            <v>31.2362</v>
          </cell>
          <cell r="J11">
            <v>266.72688000000005</v>
          </cell>
          <cell r="L11">
            <v>676.80000000000007</v>
          </cell>
          <cell r="N11">
            <v>410.07312000000002</v>
          </cell>
        </row>
        <row r="12">
          <cell r="B12">
            <v>5</v>
          </cell>
          <cell r="E12">
            <v>1</v>
          </cell>
          <cell r="F12">
            <v>47</v>
          </cell>
          <cell r="G12">
            <v>0.78369999999999995</v>
          </cell>
          <cell r="H12">
            <v>36.833900000000007</v>
          </cell>
          <cell r="J12">
            <v>323.47656000000006</v>
          </cell>
          <cell r="L12">
            <v>846.00000000000011</v>
          </cell>
          <cell r="N12">
            <v>522.52344000000005</v>
          </cell>
        </row>
        <row r="13">
          <cell r="B13">
            <v>6</v>
          </cell>
          <cell r="E13">
            <v>1</v>
          </cell>
          <cell r="F13">
            <v>47</v>
          </cell>
          <cell r="G13">
            <v>1.5189999999999999</v>
          </cell>
          <cell r="H13">
            <v>71.393000000000015</v>
          </cell>
          <cell r="J13">
            <v>360.07452000000012</v>
          </cell>
          <cell r="L13">
            <v>1015.2000000000002</v>
          </cell>
          <cell r="N13">
            <v>655.12548000000004</v>
          </cell>
        </row>
        <row r="14">
          <cell r="B14">
            <v>7</v>
          </cell>
          <cell r="E14">
            <v>1</v>
          </cell>
          <cell r="F14">
            <v>47</v>
          </cell>
          <cell r="G14">
            <v>1.6028</v>
          </cell>
          <cell r="H14">
            <v>75.331599999999995</v>
          </cell>
          <cell r="J14">
            <v>272.25972000000002</v>
          </cell>
          <cell r="L14">
            <v>1184.4000000000001</v>
          </cell>
          <cell r="N14">
            <v>912.14028000000008</v>
          </cell>
        </row>
        <row r="15">
          <cell r="B15">
            <v>8</v>
          </cell>
          <cell r="E15">
            <v>1</v>
          </cell>
          <cell r="F15">
            <v>47</v>
          </cell>
          <cell r="G15">
            <v>1.5246</v>
          </cell>
          <cell r="H15">
            <v>71.656199999999998</v>
          </cell>
          <cell r="J15">
            <v>170.26595999999995</v>
          </cell>
          <cell r="L15">
            <v>1353.6000000000001</v>
          </cell>
          <cell r="N15">
            <v>1183.3340400000002</v>
          </cell>
        </row>
        <row r="16">
          <cell r="B16">
            <v>9</v>
          </cell>
          <cell r="E16">
            <v>1</v>
          </cell>
          <cell r="F16">
            <v>47</v>
          </cell>
          <cell r="G16">
            <v>1.3683000000000001</v>
          </cell>
          <cell r="H16">
            <v>64.310100000000006</v>
          </cell>
          <cell r="J16">
            <v>81.503639999999905</v>
          </cell>
          <cell r="L16">
            <v>1522.8000000000002</v>
          </cell>
          <cell r="N16">
            <v>1441.2963600000003</v>
          </cell>
        </row>
        <row r="17">
          <cell r="B17">
            <v>10</v>
          </cell>
          <cell r="E17">
            <v>1</v>
          </cell>
          <cell r="F17">
            <v>47</v>
          </cell>
          <cell r="G17">
            <v>1.2119</v>
          </cell>
          <cell r="H17">
            <v>56.959299999999999</v>
          </cell>
          <cell r="J17">
            <v>19.187279999999873</v>
          </cell>
          <cell r="L17">
            <v>1692.0000000000002</v>
          </cell>
          <cell r="N17">
            <v>1672.8127200000004</v>
          </cell>
        </row>
        <row r="18">
          <cell r="B18">
            <v>11</v>
          </cell>
          <cell r="E18">
            <v>1</v>
          </cell>
          <cell r="F18">
            <v>47</v>
          </cell>
          <cell r="G18">
            <v>1.0946</v>
          </cell>
          <cell r="H18">
            <v>51.446199999999997</v>
          </cell>
          <cell r="J18">
            <v>-16.666200000000117</v>
          </cell>
          <cell r="L18">
            <v>1861.2000000000003</v>
          </cell>
          <cell r="N18">
            <v>1877.8662000000004</v>
          </cell>
        </row>
        <row r="19">
          <cell r="B19">
            <v>12</v>
          </cell>
          <cell r="E19">
            <v>1</v>
          </cell>
          <cell r="F19">
            <v>47</v>
          </cell>
          <cell r="G19">
            <v>1.0946</v>
          </cell>
          <cell r="H19">
            <v>51.446199999999997</v>
          </cell>
          <cell r="J19">
            <v>-32.672520000000304</v>
          </cell>
          <cell r="L19">
            <v>2030.4000000000003</v>
          </cell>
          <cell r="N19">
            <v>2063.0725200000006</v>
          </cell>
        </row>
        <row r="20">
          <cell r="B20">
            <v>13</v>
          </cell>
          <cell r="E20">
            <v>1</v>
          </cell>
          <cell r="F20">
            <v>47</v>
          </cell>
          <cell r="G20">
            <v>1.0555000000000001</v>
          </cell>
          <cell r="H20">
            <v>49.608500000000006</v>
          </cell>
          <cell r="J20">
            <v>-48.678840000000491</v>
          </cell>
          <cell r="L20">
            <v>2199.6000000000004</v>
          </cell>
          <cell r="N20">
            <v>2248.2788400000009</v>
          </cell>
        </row>
        <row r="21">
          <cell r="B21">
            <v>14</v>
          </cell>
          <cell r="E21">
            <v>1</v>
          </cell>
          <cell r="F21">
            <v>47</v>
          </cell>
          <cell r="G21">
            <v>1.036</v>
          </cell>
          <cell r="H21">
            <v>48.692</v>
          </cell>
          <cell r="J21">
            <v>-58.069440000000668</v>
          </cell>
          <cell r="L21">
            <v>2368.8000000000002</v>
          </cell>
          <cell r="N21">
            <v>2426.8694400000008</v>
          </cell>
        </row>
        <row r="22">
          <cell r="B22">
            <v>15</v>
          </cell>
          <cell r="E22">
            <v>1</v>
          </cell>
          <cell r="F22">
            <v>47</v>
          </cell>
          <cell r="G22">
            <v>1.1728000000000001</v>
          </cell>
          <cell r="H22">
            <v>55.121600000000001</v>
          </cell>
          <cell r="J22">
            <v>-64.160640000000967</v>
          </cell>
          <cell r="L22">
            <v>2538</v>
          </cell>
          <cell r="N22">
            <v>2602.160640000001</v>
          </cell>
        </row>
        <row r="23">
          <cell r="B23">
            <v>16</v>
          </cell>
          <cell r="E23">
            <v>1</v>
          </cell>
          <cell r="F23">
            <v>47</v>
          </cell>
          <cell r="G23">
            <v>1.2901</v>
          </cell>
          <cell r="H23">
            <v>60.634699999999995</v>
          </cell>
          <cell r="J23">
            <v>-93.398400000000947</v>
          </cell>
          <cell r="L23">
            <v>2707.2</v>
          </cell>
          <cell r="N23">
            <v>2800.5984000000008</v>
          </cell>
        </row>
        <row r="24">
          <cell r="B24">
            <v>17</v>
          </cell>
          <cell r="E24">
            <v>1</v>
          </cell>
          <cell r="F24">
            <v>47</v>
          </cell>
          <cell r="G24">
            <v>1.2901</v>
          </cell>
          <cell r="H24">
            <v>60.634699999999995</v>
          </cell>
          <cell r="J24">
            <v>-142.48332000000119</v>
          </cell>
          <cell r="L24">
            <v>2876.3999999999996</v>
          </cell>
          <cell r="N24">
            <v>3018.8833200000008</v>
          </cell>
        </row>
        <row r="25">
          <cell r="B25">
            <v>18</v>
          </cell>
          <cell r="E25">
            <v>1</v>
          </cell>
          <cell r="F25">
            <v>47</v>
          </cell>
          <cell r="G25">
            <v>1.0946</v>
          </cell>
          <cell r="H25">
            <v>51.446199999999997</v>
          </cell>
          <cell r="J25">
            <v>-191.56824000000142</v>
          </cell>
          <cell r="L25">
            <v>3045.5999999999995</v>
          </cell>
          <cell r="N25">
            <v>3237.1682400000009</v>
          </cell>
        </row>
        <row r="26">
          <cell r="B26">
            <v>19</v>
          </cell>
          <cell r="E26">
            <v>1</v>
          </cell>
          <cell r="F26">
            <v>47</v>
          </cell>
          <cell r="G26">
            <v>0.93820000000000003</v>
          </cell>
          <cell r="H26">
            <v>44.095400000000005</v>
          </cell>
          <cell r="J26">
            <v>-207.57456000000184</v>
          </cell>
          <cell r="L26">
            <v>3214.7999999999993</v>
          </cell>
          <cell r="N26">
            <v>3422.3745600000011</v>
          </cell>
        </row>
        <row r="27">
          <cell r="B27">
            <v>20</v>
          </cell>
          <cell r="E27">
            <v>1</v>
          </cell>
          <cell r="F27">
            <v>47</v>
          </cell>
          <cell r="G27">
            <v>0.78190000000000004</v>
          </cell>
          <cell r="H27">
            <v>36.749300000000012</v>
          </cell>
          <cell r="J27">
            <v>-197.11800000000221</v>
          </cell>
          <cell r="L27">
            <v>3383.9999999999991</v>
          </cell>
          <cell r="N27">
            <v>3581.1180000000013</v>
          </cell>
        </row>
        <row r="28">
          <cell r="B28">
            <v>21</v>
          </cell>
          <cell r="E28">
            <v>1</v>
          </cell>
          <cell r="F28">
            <v>47</v>
          </cell>
          <cell r="G28">
            <v>0.74280000000000002</v>
          </cell>
          <cell r="H28">
            <v>34.9116</v>
          </cell>
          <cell r="J28">
            <v>-160.21548000000257</v>
          </cell>
          <cell r="L28">
            <v>3553.1999999999989</v>
          </cell>
          <cell r="N28">
            <v>3713.4154800000015</v>
          </cell>
        </row>
        <row r="29">
          <cell r="B29">
            <v>22</v>
          </cell>
          <cell r="E29">
            <v>1</v>
          </cell>
          <cell r="F29">
            <v>47</v>
          </cell>
          <cell r="G29">
            <v>0.66459999999999997</v>
          </cell>
          <cell r="H29">
            <v>31.2362</v>
          </cell>
          <cell r="J29">
            <v>-116.69724000000269</v>
          </cell>
          <cell r="L29">
            <v>3722.3999999999987</v>
          </cell>
          <cell r="N29">
            <v>3839.0972400000014</v>
          </cell>
        </row>
        <row r="30">
          <cell r="B30">
            <v>23</v>
          </cell>
          <cell r="E30">
            <v>1</v>
          </cell>
          <cell r="F30">
            <v>47</v>
          </cell>
          <cell r="G30">
            <v>0.64500000000000002</v>
          </cell>
          <cell r="H30">
            <v>30.314999999999998</v>
          </cell>
          <cell r="J30">
            <v>-59.947560000002795</v>
          </cell>
          <cell r="L30">
            <v>3891.5999999999985</v>
          </cell>
          <cell r="N30">
            <v>3951.5475600000013</v>
          </cell>
        </row>
        <row r="31">
          <cell r="B31">
            <v>24</v>
          </cell>
          <cell r="E31">
            <v>1</v>
          </cell>
          <cell r="F31">
            <v>47</v>
          </cell>
          <cell r="G31">
            <v>0.60589999999999999</v>
          </cell>
          <cell r="H31">
            <v>28.4773</v>
          </cell>
          <cell r="J31">
            <v>0</v>
          </cell>
          <cell r="L31">
            <v>4060.7999999999984</v>
          </cell>
          <cell r="N31">
            <v>4060.6815600000014</v>
          </cell>
        </row>
      </sheetData>
      <sheetData sheetId="1" refreshError="1"/>
      <sheetData sheetId="2" refreshError="1"/>
      <sheetData sheetId="3"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
      <sheetName val="K.TambahAC"/>
      <sheetName val="FH"/>
      <sheetName val="K.TambahFH"/>
      <sheetName val="Pipe"/>
      <sheetName val="valve"/>
      <sheetName val="valve 16k"/>
      <sheetName val="ASS-PL"/>
      <sheetName val="Fitting"/>
      <sheetName val="Ana duct"/>
      <sheetName val="Hsd Duct"/>
      <sheetName val="Grille"/>
      <sheetName val="D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rap"/>
      <sheetName val="Sheet1"/>
      <sheetName val="harsat"/>
      <sheetName val="AN BONGKARAN"/>
      <sheetName val="ANALISA"/>
      <sheetName val="AN kusen"/>
      <sheetName val="AN beton"/>
      <sheetName val="REKAP"/>
      <sheetName val="upah bahan"/>
      <sheetName val="RAB BONGKARAN"/>
      <sheetName val="bq tam-penghub"/>
      <sheetName val="RAB AR&amp;STR"/>
      <sheetName val="RAB M&amp;E"/>
      <sheetName val="RAB AR_STR"/>
      <sheetName val="rekap_rap"/>
      <sheetName val="AN_BONGKARAN"/>
      <sheetName val="AN_kusen"/>
      <sheetName val="AN_beton"/>
      <sheetName val="upah_bahan"/>
      <sheetName val="RAB_BONGKARAN"/>
      <sheetName val="bq_tam-penghub"/>
      <sheetName val="RAB_AR&amp;STR"/>
      <sheetName val="RAB_M&amp;E"/>
      <sheetName val="RAB_AR_STR"/>
      <sheetName val="Bill No 6 Koord &amp; Attendance"/>
      <sheetName val="Listrik"/>
      <sheetName val="Pag_hal"/>
      <sheetName val="BQ Kantor&amp;Pabrik(beton)"/>
      <sheetName val="AnalisaSIPIL RIIL"/>
      <sheetName val="Isolasi Luar Dalam"/>
      <sheetName val="Isolasi Luar"/>
      <sheetName val="Upah"/>
      <sheetName val="analis azaa"/>
      <sheetName val="SAP"/>
      <sheetName val="SEX"/>
      <sheetName val="AC"/>
      <sheetName val="tifico"/>
      <sheetName val="BAG-2"/>
      <sheetName val="Analisa ARS"/>
      <sheetName val="I-KAMAR"/>
      <sheetName val="I_KAMAR"/>
      <sheetName val="RAP"/>
      <sheetName val="BQ"/>
      <sheetName val="DAF-1"/>
      <sheetName val="ESCON"/>
      <sheetName val="COVERUSRP"/>
      <sheetName val="SITE"/>
      <sheetName val="ESCOND"/>
      <sheetName val="BQUSRP"/>
      <sheetName val="Urai _Resap pengikat"/>
      <sheetName val="STAF"/>
      <sheetName val="Quantity"/>
      <sheetName val="rekap.c"/>
      <sheetName val="HRG BHN"/>
      <sheetName val="A"/>
      <sheetName val="01A- RAB"/>
      <sheetName val="H.Satuan"/>
      <sheetName val="jadwal"/>
      <sheetName val="BQ_TIMAHR1"/>
      <sheetName val="villa"/>
      <sheetName val="L-Mechanical"/>
      <sheetName val="Pt"/>
      <sheetName val="STR"/>
      <sheetName val="Volume"/>
      <sheetName val="HARGA ALAT"/>
      <sheetName val="ALAT-1"/>
      <sheetName val="4-Basic Price"/>
      <sheetName val="FINISHING"/>
      <sheetName val="Daftar Upah"/>
      <sheetName val="rekap_rap1"/>
      <sheetName val="AN_BONGKARAN1"/>
      <sheetName val="AN_kusen1"/>
      <sheetName val="AN_beton1"/>
      <sheetName val="upah_bahan1"/>
      <sheetName val="RAB_BONGKARAN1"/>
      <sheetName val="bq_tam-penghub1"/>
      <sheetName val="RAB_AR&amp;STR1"/>
      <sheetName val="RAB_M&amp;E1"/>
      <sheetName val="RAB_AR_STR1"/>
      <sheetName val="Bill_No_6_Koord_&amp;_Attendance"/>
      <sheetName val="BQ_Kantor&amp;Pabrik(beton)"/>
      <sheetName val="AnalisaSIPIL_RIIL"/>
      <sheetName val="analis_azaa"/>
      <sheetName val="Isolasi_Luar_Dalam"/>
      <sheetName val="Isolasi_Luar"/>
      <sheetName val="Analisa_ARS"/>
      <sheetName val="rekap_c"/>
      <sheetName val="HRG_BHN"/>
      <sheetName val="01A-_RAB"/>
      <sheetName val="chitimc"/>
      <sheetName val="dongia (2)"/>
      <sheetName val="LKVL-CK-HT-GD1"/>
      <sheetName val="giathanh1"/>
      <sheetName val="THPDMoi  (2)"/>
      <sheetName val="gtrinh"/>
      <sheetName val="phuluc1"/>
      <sheetName val="TONG HOP VL-NC"/>
      <sheetName val="lam-moi"/>
      <sheetName val="chitiet"/>
      <sheetName val="TONGKE3p "/>
      <sheetName val="TH VL, NC, DDHT Thanhphuoc"/>
      <sheetName val="#REF"/>
      <sheetName val="DONGIA"/>
      <sheetName val="thao-go"/>
      <sheetName val="DON GIA"/>
      <sheetName val="TONGKE-HT"/>
      <sheetName val="DG"/>
      <sheetName val="dtxl"/>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Pipe"/>
      <sheetName val="B - Norelec"/>
      <sheetName val="Alat"/>
      <sheetName val="Bahan"/>
      <sheetName val="Sub"/>
      <sheetName val="RAP1"/>
      <sheetName val="SAT_BHN"/>
      <sheetName val="Rekap Prelim"/>
      <sheetName val="UMUM"/>
      <sheetName val="BASIC"/>
      <sheetName val="H_Satuan"/>
      <sheetName val="Currency Rate"/>
      <sheetName val="Cover"/>
      <sheetName val="EE-PROP"/>
      <sheetName val="UPH,BHN,ALT"/>
      <sheetName val="Analis harga"/>
      <sheetName val="boq"/>
      <sheetName val="Kolom UT"/>
      <sheetName val="LOADDAT"/>
      <sheetName val="BQ1"/>
      <sheetName val="AHSbj"/>
      <sheetName val="HU&amp;B"/>
      <sheetName val="BAG_2"/>
      <sheetName val="SAT-DAS"/>
      <sheetName val="H.Upah"/>
      <sheetName val="rab"/>
      <sheetName val="SchA"/>
      <sheetName val="SchC"/>
      <sheetName val="SewAlat"/>
      <sheetName val="K-2007"/>
      <sheetName val="G_SUMMARY"/>
      <sheetName val="DataTeknis"/>
      <sheetName val="Rekap "/>
      <sheetName val="Prelim"/>
      <sheetName val="DAF-2"/>
      <sheetName val="Material"/>
      <sheetName val="Lat gach san nha"/>
      <sheetName val="Lat_gach_san_nha"/>
      <sheetName val="01.THGTTT"/>
      <sheetName val="HD 15122"/>
      <sheetName val="Earthwork"/>
      <sheetName val="GT Bieu hanh lang"/>
      <sheetName val="COMMON AREA"/>
      <sheetName val="Lat_gach_san_nha1"/>
      <sheetName val="CV CHAO GIA 2"/>
      <sheetName val="Sheet2"/>
      <sheetName val="Sheet3"/>
      <sheetName val="Goc CC"/>
      <sheetName val="Data"/>
      <sheetName val="???????-BLDG"/>
      <sheetName val="_______-BLDG"/>
      <sheetName val="rekap_rap2"/>
      <sheetName val="AN_BONGKARAN2"/>
      <sheetName val="AN_kusen2"/>
      <sheetName val="AN_beton2"/>
      <sheetName val="upah_bahan2"/>
      <sheetName val="RAB_BONGKARAN2"/>
      <sheetName val="bq_tam-penghub2"/>
      <sheetName val="RAB_AR&amp;STR2"/>
      <sheetName val="RAB_M&amp;E2"/>
      <sheetName val="Lat_gach_san_nha2"/>
      <sheetName val="01_THGTTT"/>
      <sheetName val="HD_15122"/>
      <sheetName val="GT_Bieu_hanh_lang"/>
      <sheetName val="COMMON_AREA"/>
      <sheetName val="CV_CHAO_GIA_2"/>
      <sheetName val="Goc_CC"/>
      <sheetName val="BL"/>
      <sheetName val="perkerasan rigid"/>
      <sheetName val="10"/>
      <sheetName val="5"/>
      <sheetName val="Ch"/>
      <sheetName val="Blk-Mnl"/>
      <sheetName val="Klm-Mnl"/>
      <sheetName val="PC"/>
      <sheetName val="W"/>
      <sheetName val="Unit Rate"/>
      <sheetName val="REKAP_PROGRES"/>
      <sheetName val="Persiapan"/>
      <sheetName val="Bore Pile"/>
      <sheetName val="D-Wall"/>
      <sheetName val="taking of"/>
      <sheetName val="100%_PROGRES"/>
      <sheetName val="SUM PROG ACT"/>
      <sheetName val="KURVA S PLAN"/>
      <sheetName val="KURVA S ACT"/>
      <sheetName val="M1_PROGRES "/>
      <sheetName val="M1_KURVA S"/>
      <sheetName val="M2_PROGRES"/>
      <sheetName val="M2_KURVA S"/>
      <sheetName val="M3_PROGRES"/>
      <sheetName val="M3_KURVA S"/>
      <sheetName val="M4_PROGRES"/>
      <sheetName val="M4_KURVA S"/>
      <sheetName val="M5_PROGRES"/>
      <sheetName val="M5_KURVA S"/>
      <sheetName val="M6_PROGRES"/>
      <sheetName val="M6_KURVA S"/>
      <sheetName val="M7_PROGRES"/>
      <sheetName val="M7_KURVA S"/>
      <sheetName val="M8_PROGRES"/>
      <sheetName val="M8_KURVA S"/>
      <sheetName val="M9_PROGRES"/>
      <sheetName val="M9_KURVA S"/>
      <sheetName val="Electrikal"/>
      <sheetName val="Elektronik"/>
      <sheetName val="Plumbing"/>
      <sheetName val="Fire Fighting"/>
      <sheetName val="Item Kompensasi"/>
      <sheetName val="NP (4)"/>
      <sheetName val="Div3"/>
      <sheetName val="anal"/>
      <sheetName val="EI (3-)"/>
      <sheetName val="REKAP WIL"/>
      <sheetName val="Hrg.Dasar"/>
      <sheetName val="3-DIV3"/>
      <sheetName val="Analisa &amp; Upah"/>
      <sheetName val="MA NS"/>
      <sheetName val="FitOutConfCentre"/>
      <sheetName val="Thep"/>
      <sheetName val="노임단가"/>
      <sheetName val="??-BLDG"/>
      <sheetName val="PNT-QUOT-#3"/>
      <sheetName val="COAT&amp;WRAP-QIOT-#3"/>
      <sheetName val="Chi tiet"/>
      <sheetName val="XL4Poppy"/>
      <sheetName val="List"/>
      <sheetName val="Chiet tinh dz35"/>
      <sheetName val="INPUT"/>
      <sheetName val="KSG03"/>
      <sheetName val="__-BLDG"/>
      <sheetName val="Bia"/>
      <sheetName val="B1.1Giatri theo HD"/>
      <sheetName val="Danh mục"/>
      <sheetName val="THVT"/>
      <sheetName val="Sàn T1"/>
      <sheetName val="Lỗ thông gió"/>
      <sheetName val="Data1"/>
      <sheetName val="Data2"/>
      <sheetName val="rekap_rap3"/>
      <sheetName val="AN_BONGKARAN3"/>
      <sheetName val="AN_kusen3"/>
      <sheetName val="AN_beton3"/>
      <sheetName val="upah_bahan3"/>
      <sheetName val="RAB_BONGKARAN3"/>
      <sheetName val="bq_tam-penghub3"/>
      <sheetName val="RAB_AR&amp;STR3"/>
      <sheetName val="RAB_M&amp;E3"/>
      <sheetName val="Lat_gach_san_nha3"/>
      <sheetName val="RAB_AR_STR2"/>
      <sheetName val="01_THGTTT1"/>
      <sheetName val="HD_151221"/>
      <sheetName val="GT_Bieu_hanh_lang1"/>
      <sheetName val="CV_CHAO_GIA_21"/>
      <sheetName val="COMMON_AREA1"/>
      <sheetName val="Goc_CC1"/>
      <sheetName val="MA_NS"/>
      <sheetName val="TONG HOP STK NHA CUNG CAP"/>
      <sheetName val="Urai__Resap_pengikat"/>
      <sheetName val="Chi_tiet"/>
      <sheetName val="THQT"/>
      <sheetName val="Tổng Hợp giá trị theo tháng"/>
      <sheetName val="INFOR-ST"/>
      <sheetName val="Chiet_tinh_dz35"/>
      <sheetName val="Danh_mục"/>
      <sheetName val="B1_1Giatri_theo_HD"/>
      <sheetName val="Sàn_T1"/>
      <sheetName val="Lỗ_thông_gió"/>
      <sheetName val="NOTE"/>
      <sheetName val="質疑回答書"/>
      <sheetName val="SS Coc Khoan Nhoi"/>
      <sheetName val="rekap_rap4"/>
      <sheetName val="AN_BONGKARAN4"/>
      <sheetName val="AN_kusen4"/>
      <sheetName val="AN_beton4"/>
      <sheetName val="upah_bahan4"/>
      <sheetName val="RAB_BONGKARAN4"/>
      <sheetName val="bq_tam-penghub4"/>
      <sheetName val="RAB_AR&amp;STR4"/>
      <sheetName val="RAB_M&amp;E4"/>
      <sheetName val="Lat_gach_san_nha4"/>
      <sheetName val="RAB_AR_STR3"/>
      <sheetName val="01_THGTTT2"/>
      <sheetName val="HD_151222"/>
      <sheetName val="CV_CHAO_GIA_22"/>
      <sheetName val="GT_Bieu_hanh_lang2"/>
      <sheetName val="COMMON_AREA2"/>
      <sheetName val="Goc_CC2"/>
      <sheetName val="MA_NS1"/>
      <sheetName val="TONG_HOP_STK_NHA_CUNG_CAP"/>
      <sheetName val="04 - XUONG DET B"/>
      <sheetName val="CTGX"/>
      <sheetName val="CTG-1"/>
      <sheetName val="Data (2)"/>
      <sheetName val="BXLDL"/>
      <sheetName val="264"/>
      <sheetName val="Kingpost"/>
      <sheetName val="SPS"/>
      <sheetName val="집계표"/>
      <sheetName val="6MONTHS"/>
      <sheetName val="KTXD-TQT, PS"/>
      <sheetName val="TH SKL"/>
      <sheetName val="TB-07-A标前成本测算分析表（直接费）"/>
      <sheetName val="gia cong tac"/>
      <sheetName val="General Schedule"/>
      <sheetName val="침하계"/>
      <sheetName val="DIEN GIAI KLCV NHA LAP RAP"/>
      <sheetName val="KL THEP NHA LAP RAP"/>
      <sheetName val="Du tru CP-Bieu 01"/>
      <sheetName val="FCLV"/>
      <sheetName val="FELV"/>
      <sheetName val="FKLV"/>
      <sheetName val="FNLV"/>
      <sheetName val="FBLV"/>
      <sheetName val="Luong khoan BĐH"/>
      <sheetName val="NHAP SL"/>
      <sheetName val="토공"/>
      <sheetName val="GIÁ VẬT TƯ"/>
      <sheetName val="RATE"/>
      <sheetName val="Data 01"/>
      <sheetName val="入力作成表"/>
      <sheetName val="Data Phat"/>
      <sheetName val="갑지"/>
      <sheetName val="Eq. Mobilization"/>
      <sheetName val="Div26 - Elect"/>
      <sheetName val="MTO REV.2(ARMOR)"/>
      <sheetName val="rekap_rap5"/>
      <sheetName val="AN_BONGKARAN5"/>
      <sheetName val="AN_kusen5"/>
      <sheetName val="AN_beton5"/>
      <sheetName val="upah_bahan5"/>
      <sheetName val="RAB_BONGKARAN5"/>
      <sheetName val="bq_tam-penghub5"/>
      <sheetName val="RAB_AR&amp;STR5"/>
      <sheetName val="RAB_M&amp;E5"/>
      <sheetName val="RAB_AR_STR4"/>
      <sheetName val="Lat_gach_san_nha5"/>
      <sheetName val="01_THGTTT3"/>
      <sheetName val="HD_151223"/>
      <sheetName val="GT_Bieu_hanh_lang3"/>
      <sheetName val="COMMON_AREA3"/>
      <sheetName val="CV_CHAO_GIA_23"/>
      <sheetName val="Goc_CC3"/>
      <sheetName val="MA_NS2"/>
      <sheetName val="Bill_No_6_Koord_&amp;_Attendance1"/>
      <sheetName val="BQ_Kantor&amp;Pabrik(beton)1"/>
      <sheetName val="AnalisaSIPIL_RIIL1"/>
      <sheetName val="Isolasi_Luar_Dalam1"/>
      <sheetName val="Isolasi_Luar1"/>
      <sheetName val="analis_azaa1"/>
      <sheetName val="Analisa_ARS1"/>
      <sheetName val="01A-_RAB1"/>
      <sheetName val="rekap_c1"/>
      <sheetName val="HRG_BHN1"/>
      <sheetName val="Urai__Resap_pengikat1"/>
      <sheetName val="H_Satuan1"/>
      <sheetName val="Chi_tiet1"/>
      <sheetName val="Sàn_T11"/>
      <sheetName val="Lỗ_thông_gió1"/>
      <sheetName val="Danh_mục1"/>
      <sheetName val="Chiet_tinh_dz351"/>
      <sheetName val="B1_1Giatri_theo_HD1"/>
      <sheetName val="TONG_HOP_STK_NHA_CUNG_CAP1"/>
      <sheetName val="Tổng_Hợp_giá_trị_theo_tháng"/>
      <sheetName val="SS_Coc_Khoan_Nhoi"/>
      <sheetName val="04_-_XUONG_DET_B"/>
      <sheetName val="Data_(2)"/>
      <sheetName val="KTXD-TQT,_PS"/>
      <sheetName val="TH_SKL"/>
      <sheetName val="Đơn Giá "/>
      <sheetName val="LEGEND"/>
      <sheetName val="SAT-BHN"/>
      <sheetName val="3-DIV4"/>
      <sheetName val="B-PRICE"/>
      <sheetName val="Div.7.2"/>
      <sheetName val="Analisa ME"/>
      <sheetName val="PRICE"/>
      <sheetName val="7.PEK-STRUKTUR"/>
      <sheetName val="AHS Aspal"/>
      <sheetName val="calc-2"/>
      <sheetName val="3-DIV5"/>
      <sheetName val="Harga Satuan"/>
      <sheetName val="WT-LIST"/>
      <sheetName val="Form A"/>
      <sheetName val="Steel-Twr"/>
      <sheetName val="MAPDC"/>
      <sheetName val="dasar"/>
      <sheetName val="Por"/>
      <sheetName val="3-DIV2"/>
      <sheetName val="FAK"/>
      <sheetName val="Eng_Hrs"/>
      <sheetName val="304-06"/>
      <sheetName val="HRG-DASAR"/>
      <sheetName val="pricing"/>
      <sheetName val="hargaDC"/>
      <sheetName val="HARGA MATERIAL"/>
      <sheetName val="Div2"/>
      <sheetName val="bd"/>
      <sheetName val="hardas"/>
      <sheetName val="Manpower"/>
      <sheetName val="Equipt,Tools&amp;Cons"/>
      <sheetName val="ARP-10"/>
      <sheetName val="arp-3a"/>
      <sheetName val="DIV7-BM"/>
      <sheetName val="F ALARM"/>
      <sheetName val="SUMMARY"/>
      <sheetName val="Perm. Test"/>
      <sheetName val="HB"/>
      <sheetName val="TE TS FA LAN MATV"/>
      <sheetName val="Cash Flow bulanan"/>
      <sheetName val="2"/>
      <sheetName val="6"/>
      <sheetName val="NP(2)"/>
      <sheetName val="N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RT"/>
      <sheetName val="ESCON"/>
      <sheetName val="SCOPE"/>
      <sheetName val="MAKER"/>
      <sheetName val="BQ"/>
      <sheetName val="PROFIT"/>
      <sheetName val="SUM-PRO"/>
      <sheetName val="SEX"/>
      <sheetName val="HVAC"/>
      <sheetName val="DBP-0200"/>
      <sheetName val="spect"/>
      <sheetName val="RAB AR&amp;STR"/>
      <sheetName val="[BQ-FORM.xl턐ワ_x0000__x0000__x0000_"/>
      <sheetName val="[BQ-FORM.xl_x0006__x0000_۸ݼ࢈"/>
      <sheetName val="B - Norelec"/>
      <sheetName val="[BQ-FORM.xl턐ワ???"/>
      <sheetName val="[BQ-FORM.xl_x0006_?۸ݼ࢈"/>
      <sheetName val="I-KAMAR"/>
      <sheetName val="_BQ-FORM.xl턐ワ"/>
      <sheetName val="_BQ-FORM.xl_x0006_"/>
      <sheetName val="[BQ-FORM_xl턐ワ"/>
      <sheetName val="[BQ-FORM_xl۸ݼ࢈"/>
      <sheetName val="RAB_AR&amp;STR"/>
      <sheetName val="B_-_Norelec"/>
      <sheetName val="[BQ-FORM_xl턐ワ???"/>
      <sheetName val="[BQ-FORM_xl?۸ݼ࢈"/>
      <sheetName val="_BQ-FORM_xl턐ワ"/>
      <sheetName val="_BQ-FORM_xl"/>
      <sheetName val="AC"/>
      <sheetName val="hardas"/>
      <sheetName val="DSBDY"/>
      <sheetName val="analisa"/>
      <sheetName val="_BQ-FORM.xl턐ワ___"/>
      <sheetName val="_BQ-FORM.xl_x0006__۸ݼ࢈"/>
      <sheetName val="[BQ-FORM.xl턐ワ_x005f_x0000__x005f_x0000__x00"/>
      <sheetName val="[BQ-FORM.xl_x005f_x0006__x005f_x0000_۸ݼ࢈"/>
      <sheetName val="_BQ-FORM.xl턐ワ_x005f_x0000__x005f_x0000__x00"/>
      <sheetName val="_BQ-FORM.xl_x005f_x0006__x005f_x0000_۸ݼ࢈"/>
      <sheetName val="_BQ-FORM_xl۸ݼ࢈"/>
      <sheetName val="_BQ-FORM_xl턐ワ___"/>
      <sheetName val="_BQ-FORM_xl_۸ݼ࢈"/>
      <sheetName val="[BQ-FORM.xl??_x0000__x0000__x0000_"/>
      <sheetName val="[BQ-FORM.xl_x0006__x0000_???"/>
      <sheetName val="[BQ-FORM.xl?????"/>
      <sheetName val="[BQ-FORM.xl_x0006_????"/>
      <sheetName val="_BQ-FORM.xl??"/>
      <sheetName val="-FORM.xl??_x005f_x0000__x005f_x0000__x005f_x0000_"/>
      <sheetName val="[BQ-FORM.xl_x005f_x0006__x005f_x0000_???"/>
      <sheetName val="_BQ-FORM.xl_x005f_x0006__۸ݼ࢈"/>
      <sheetName val="_BQ-FORM.xl_x005f_x0006_"/>
      <sheetName val="Cover Daf-2"/>
      <sheetName val="[BQ-FORM.xl_x005f_x0006_?۸ݼ࢈"/>
      <sheetName val="Pipe"/>
      <sheetName val="A"/>
      <sheetName val="str-Rab"/>
      <sheetName val="OP. ALAT"/>
      <sheetName val="OP. PERJAM"/>
      <sheetName val="B. PERSONIL"/>
      <sheetName val="KAN. LOKAL"/>
      <sheetName val="Perm. Test"/>
      <sheetName val="_BQ-FORM.xl??_x005f_x0000__x005f_x0000__x00"/>
      <sheetName val="_BQ-FORM.xl_x005f_x0006__x005f_x0000_???"/>
      <sheetName val="_BQ-FORM.xl??___"/>
      <sheetName val="_BQ-FORM.xl_x005f_x0006__???"/>
      <sheetName val="[BQ-FORM_xl??"/>
      <sheetName val="[BQ-FORM_xl???"/>
      <sheetName val="[BQ-FORM_xl?????"/>
      <sheetName val="[BQ-FORM_xl????"/>
      <sheetName val="_BQ-FORM_xl??"/>
      <sheetName val="_BQ-FORM.xl_x0006__???"/>
      <sheetName val="_BQ-FORM_xl???"/>
      <sheetName val="_BQ-FORM_xl??___"/>
      <sheetName val="_BQ-FORM_xl_???"/>
      <sheetName val="[BQ-FORM.xl??_x005f_x0000__x005f_x0000__x00"/>
      <sheetName val="[BQ-FORM.xl_x005f_x0006_????"/>
      <sheetName val="[BQ-FORM.xl턐ワ_x0000_帐ᾚ"/>
      <sheetName val="[BQ-FORM.xl_x0006__x0000_Ổ_x0000__x0000_"/>
      <sheetName val="[BQ-FORM.xl턐ワ?帐ᾚ"/>
      <sheetName val="[BQ-FORM.xl_x0006_?Ổ??"/>
      <sheetName val="[BQ-FORM.xl??_x0000_??"/>
      <sheetName val="[BQ-FORM.xl_x0006__x0000_?_x0000__x0000_"/>
      <sheetName val="_BQ-FORM.xl__"/>
      <sheetName val="_BQ-FORM.xl_____"/>
      <sheetName val="_BQ-FORM.xl_x0006_____"/>
      <sheetName val="-FORM.xl___x005f_x0000__x005f_x0000__x005f_x0000_"/>
      <sheetName val="_BQ-FORM.xl_x005f_x0006__x005f_x0000____"/>
      <sheetName val="_BQ-FORM.xl___x005f_x0000__x005f_x0000__x00"/>
      <sheetName val="_BQ-FORM.xl_x005f_x0006_____"/>
      <sheetName val="_BQ-FORM_xl__"/>
      <sheetName val="_BQ-FORM_xl___"/>
      <sheetName val="_BQ-FORM_xl_____"/>
      <sheetName val="_BQ-FORM_xl____"/>
      <sheetName val="Cash Flow bulanan"/>
      <sheetName val="概総括1"/>
      <sheetName val="_BQ-FORM.xl턐ワ_帐ᾚ"/>
      <sheetName val="_BQ-FORM.xl_x0006__Ổ__"/>
      <sheetName val="EE-PROP"/>
      <sheetName val="[BQ-FORM.xl턐ワ_x0000_"/>
      <sheetName val="AnalisaSIPIL RIIL"/>
      <sheetName val="PROCURE"/>
      <sheetName val="RAB_AR&amp;STR1"/>
      <sheetName val="B_-_Norelec1"/>
      <sheetName val="[BQ-FORM_xl턐ワ???1"/>
      <sheetName val="_BQ-FORM_xl턐ワ1"/>
      <sheetName val="[BQ-FORM.xl턐ワ?"/>
      <sheetName val="???1"/>
      <sheetName val="_BQ-FORM_xl턐ワ___1"/>
      <sheetName val="___1"/>
      <sheetName val="_BQ-FORM.xl턐ワ_x005f_x005f_x005f_x0000__x005"/>
      <sheetName val="_BQ-FORM.xl_x005f_x005f_x005f_x0006__x005f_x005f_"/>
      <sheetName val="-FORM.xl___x005f_x005f_x005f_x0000__x005f_x005f_x"/>
      <sheetName val="_BQ-FORM.xl_x005f_x005f_x005f_x0006__۸ݼ࢈"/>
      <sheetName val="_BQ-FORM.xl_x005f_x005f_x005f_x0006_"/>
      <sheetName val="_BQ-FORM.xl턐ワ_"/>
      <sheetName val="JAD-PEL"/>
      <sheetName val="H.Satuan"/>
      <sheetName val="HSD"/>
      <sheetName val="RAB-SPL2"/>
      <sheetName val="Du_lieu"/>
      <sheetName val="RAB"/>
      <sheetName val="Rincian"/>
      <sheetName val="SAT-BHN"/>
      <sheetName val="_BQ-FORM.xl??_??"/>
      <sheetName val="_BQ-FORM.xl_x0006__?__"/>
      <sheetName val="[BQ-FORM.xl??_x0000_"/>
      <sheetName val="[BQ-FORM_xl?????1"/>
      <sheetName val="_BQ-FORM_xl??1"/>
      <sheetName val="[BQ-FORM.xl???"/>
      <sheetName val="_BQ-FORM_xl??___1"/>
      <sheetName val="_BQ-FORM.xl??_"/>
      <sheetName val="_BQ-FORM_xl_____1"/>
      <sheetName val="_BQ-FORM_xl__1"/>
      <sheetName val="_BQ-FORM.xl___"/>
      <sheetName val="_BQ-FORM.xl___x005f_x005f_x005f_x0000__x005"/>
      <sheetName val="_BQ-FORM.xl_x005f_x005f_x005f_x0006_____"/>
      <sheetName val="_BQ-FORM.xl_x005f_x0006__Ổ__"/>
      <sheetName val="BQ ARS"/>
      <sheetName val="BoQ"/>
      <sheetName val="_BQ-FORM.xl??_x005f_x005f_x005f_x0000__x005"/>
      <sheetName val="_BQ-FORM.xl_x005f_x005f_x005f_x0006__???"/>
      <sheetName val="[BQ-FORM.xl턐ワ_x005f_x005f_x005f_x0000__x005"/>
      <sheetName val="[BQ-FORM.xl_x005f_x005f_x005f_x0006__x005f_x005f_"/>
      <sheetName val="-FORM.xl??_x005f_x005f_x005f_x0000__x005f_x005f_x"/>
      <sheetName val="[BQ-FORM.xl_x005f_x005f_x005f_x0006_?۸ݼ࢈"/>
      <sheetName val="[BQ-FORM.xl??_x005f_x005f_x005f_x0000__x005"/>
      <sheetName val="[BQ-FORM.xl_x005f_x005f_x005f_x0006_????"/>
      <sheetName val="[BQ-FORM.xl턐ワ_x005f_x0000_帐ᾚ"/>
      <sheetName val="[BQ-FORM.xl_x005f_x0006__x005f_x0000_Ổ_x000"/>
      <sheetName val="[BQ-FORM.xl_x005f_x0006_?Ổ??"/>
      <sheetName val="[BQ-FORM.xl??_x005f_x0000_??"/>
      <sheetName val="[BQ-FORM.xl_x005f_x0006__x005f_x0000_?_x000"/>
      <sheetName val="_BQ-FORM.xl턐ワ_x005f_x0000_帐ᾚ"/>
      <sheetName val="_BQ-FORM.xl_x005f_x0006__x005f_x0000_Ổ_x000"/>
      <sheetName val="_BQ-FORM.xl___x005f_x0000___"/>
      <sheetName val="_BQ-FORM.xl_x005f_x0006__x005f_x0000___x000"/>
      <sheetName val="_BQ-FORM.xl_x005f_x0006__?__"/>
      <sheetName val="?_x005f_x005f_x005f_x0000__x005f_x005f_x005f_x0000__x00"/>
      <sheetName val="xl_x005f_x005f_x005f_x0006__x005f_x005f_x005f_x0000_???"/>
      <sheetName val="0000__x005f_x005f_x005f_x0000__x005f_x005f_x005f_x0000_"/>
      <sheetName val="xl_x005f_x005f_x005f_x0006__x005f_x005f_x005f_x0000____"/>
      <sheetName val="__x005f_x005f_x005f_x0000__x005f_x005f_x005f_x0000__x00"/>
      <sheetName val="[BQ-FORM.xl턐ワ_x0000_ҡ"/>
      <sheetName val="[BQ-FORM.xl_x0006__x0000__x0000__x0000__x0000_"/>
      <sheetName val="_BQ-FORM.xl턐ワ_x005f_x0000_"/>
      <sheetName val="_BQ-FORM.xl턐ワ_x005f_x005f_x005f_x005f_x005f"/>
      <sheetName val="_BQ-FORM.xl_x005f_x005f_x005f_x005f_x005f_x005f_x"/>
      <sheetName val="_BQ-FORM.xl___x005f_x0000_"/>
      <sheetName val="-FORM.xl___x005f_x005f_x005f_x005f_x005f_x005f_x0"/>
      <sheetName val="_BQ-FORM.xl___x005f_x005f_x005f_x005f_x005f"/>
      <sheetName val="_BQ-FORM.xl_x005f_x005f_x005f_x0006__Ổ__"/>
      <sheetName val="_BQ-FORM.xl턐ワ_x005f_x005f_x005f_x0000_帐ᾚ"/>
      <sheetName val="_BQ-FORM.xl___x005f_x005f_x005f_x0000___"/>
      <sheetName val="SAP"/>
      <sheetName val="BAG-2"/>
      <sheetName val="Rekapitulasi"/>
      <sheetName val="Estimate"/>
      <sheetName val="Rekap Addendum"/>
      <sheetName val="_BQ-FORM.xl??_x005f_x0000_??"/>
      <sheetName val="_BQ-FORM.xl_x005f_x0006__x005f_x0000_?_x000"/>
      <sheetName val="Met_Pas Batu"/>
      <sheetName val="Met_ Minor"/>
      <sheetName val="[BQ-FORM.xl턐ワ?ҡ"/>
      <sheetName val="SITE-E"/>
      <sheetName val="_BQ-FORM.xl턐ワ_x005f_x005f_x005f_x0000_"/>
      <sheetName val="_BQ-FORM.xl___x005f_x005f_x005f_x0000_"/>
      <sheetName val="_BQ-FORM.xl??_x005f_x0000_"/>
      <sheetName val="_BQ-FORM.xl??_x005f_x005f_x005f_x005f_x005f"/>
      <sheetName val="_BQ-FORM.xl_x005f_x005f_x005f_x0006__?__"/>
      <sheetName val="_BQ-FORM.xl??_x005f_x005f_x005f_x0000_??"/>
      <sheetName val="_BQ-FORM.xl턐ワ_ҡ"/>
      <sheetName val="[BQ-FORM.xl턐ワ_x005f_x0000_"/>
      <sheetName val="[BQ-FORM.xl??_x005f_x0000_"/>
      <sheetName val="[BQ-FORM.xl턐ワ_x005f_x005f_x005f_x005f_x005f"/>
      <sheetName val="[BQ-FORM.xl_x005f_x005f_x005f_x005f_x005f_x005f_x"/>
      <sheetName val="[BQ-FORM.xl턐ワ_x005f_x0000_ҡ"/>
      <sheetName val="[BQ-FORM.xl_x005f_x0006__x005f_x0000__x0000"/>
      <sheetName val="-FORM.xl??_x005f_x005f_x005f_x005f_x005f_x005f_x0"/>
      <sheetName val="[BQ-FORM.xl??_x005f_x005f_x005f_x005f_x005f"/>
      <sheetName val="[BQ-FORM.xl턐ワ_x005f_x005f_x005f_x0000_帐ᾚ"/>
      <sheetName val="[BQ-FORM.xl_x005f_x005f_x005f_x0006_?Ổ??"/>
      <sheetName val="[BQ-FORM.xl??_x005f_x005f_x005f_x0000_??"/>
      <sheetName val="Material"/>
      <sheetName val="_BQ-FORM.xl턐ワ_x0000__x0000__x00"/>
      <sheetName val="_BQ-FORM.xl_x0006__x0000_۸ݼ࢈"/>
      <sheetName val="-FORM.xl___x0000__x0000__x0000_"/>
      <sheetName val="_BQ-FORM.xl_x0006__x0000____"/>
      <sheetName val="_BQ-FORM.xl___x0000__x0000__x00"/>
      <sheetName val="_BQ-FORM.xl턐ワ_x005f_x0000__x005"/>
      <sheetName val="_BQ-FORM.xl___x005f_x0000__x005"/>
      <sheetName val="_BQ-FORM.xl턐ワ_x0000_帐ᾚ"/>
      <sheetName val="_BQ-FORM.xl_x0006__x0000_Ổ_x000"/>
      <sheetName val="_BQ-FORM.xl_x005f_x0006__"/>
      <sheetName val="-FORM.xl___x005f_x0000__x"/>
      <sheetName val="_BQ-FORM.xl턐ワ_x005f_x0000_ҡ"/>
      <sheetName val="_BQ-FORM.xl_x005f_x0006__x005f_x0000__x0000"/>
      <sheetName val="Agregat Halus &amp; Kasar"/>
      <sheetName val="-FORM.xl__"/>
      <sheetName val="_BQ-FORM.xl턐ワ??_x00"/>
      <sheetName val="_BQ-FORM.xl_x0006_?۸ݼ࢈"/>
      <sheetName val="-FORM.xl__???"/>
      <sheetName val="_BQ-FORM.xl_x0006_?___"/>
      <sheetName val="_BQ-FORM.xl__??_x00"/>
      <sheetName val="_BQ-FORM.xl턐ワ?帐ᾚ"/>
      <sheetName val="_BQ-FORM.xl_x0006_?Ổ_x000"/>
      <sheetName val="analisa Str"/>
      <sheetName val="rekap"/>
      <sheetName val="_BQ-FORM.xl턐ワ?_x005"/>
      <sheetName val="_BQ-FORM.xl_x0006__"/>
      <sheetName val="-FORM.xl__?_x"/>
      <sheetName val="Lt. 1 (A)"/>
      <sheetName val="PESANTREN"/>
      <sheetName val="G"/>
      <sheetName val="Curup"/>
      <sheetName val="Prabu"/>
      <sheetName val="On Time"/>
      <sheetName val="harsat"/>
      <sheetName val="IPL_SCHEDULE"/>
      <sheetName val="Std-Prod KS"/>
      <sheetName val="MASTER_INPUT"/>
      <sheetName val="anal"/>
      <sheetName val="struktur"/>
      <sheetName val="BQTOLTP"/>
      <sheetName val="_BQ-FORM.xl__?__"/>
      <sheetName val="_BQ-FORM.xl_x0006_?__x000"/>
      <sheetName val="__x005f_x0000__x005f_x0000__x00"/>
      <sheetName val="xl_x005f_x0006__x005f_x0000____"/>
      <sheetName val="0000__x005f_x0000__x005f_x0000_"/>
      <sheetName val="_BQ-FORM.xl턐ワ?"/>
      <sheetName val="_BQ-FORM.xl턐ワ_x005f_x005f_x005f"/>
      <sheetName val="_BQ-FORM.xl__?"/>
      <sheetName val="_BQ-FORM.xl___x005f_x005f_x005f"/>
      <sheetName val="__x005f_x005f_x005f_x0000__x005"/>
      <sheetName val="xl_x005f_x005f_x005f_x0006__x00"/>
      <sheetName val="0000__x005f_x005f_x005f_x0000__"/>
      <sheetName val="_BQ-FORM.xl턐ワ?ҡ"/>
      <sheetName val="_BQ-FORM.xl_x0006_?_x0000"/>
      <sheetName val="_BQ-FORM.xl_x005f_x005f_x"/>
      <sheetName val="-FORM.xl___x005f_x005f_x0"/>
      <sheetName val="?_x005f_x005f_x005f_x005f_x005f_x005f_x005f_x0000__x005"/>
      <sheetName val="xl_x005f_x005f_x005f_x005f_x005f_x005f_x005f_x0006__x00"/>
      <sheetName val="0000__x005f_x005f_x005f_x005f_x005f_x005f_x005f_x0000__"/>
      <sheetName val="__x005f_x005f_x005f_x005f_x005f_x005f_x005f_x0000__x005"/>
      <sheetName val="_BQ-FORM.xl턐ワ_x0000__x005"/>
      <sheetName val="-FORM.xl___x0000__x"/>
      <sheetName val="_BQ-FORM.xl___x0000___"/>
      <sheetName val="_BQ-FORM.xl_x0006__x0000___x000"/>
      <sheetName val="_BQ-FORM.xl턐ワ_x0000_"/>
      <sheetName val="_BQ-FORM.xl___x0000_"/>
      <sheetName val="_BQ-FORM.xl턐ワ_x0000_ҡ"/>
      <sheetName val="_BQ-FORM.xl_x0006__x0000__x0000"/>
      <sheetName val="BQBAS"/>
      <sheetName val="csr"/>
      <sheetName val="transportasi"/>
      <sheetName val="Plumbing"/>
      <sheetName val="_BQ-FORM.xl턐ワ___x00"/>
      <sheetName val="-FORM.xl_____"/>
      <sheetName val="_BQ-FORM.xl_____x00"/>
      <sheetName val="_BQ-FORM.xl_x0006__Ổ_x000"/>
      <sheetName val="_BQ-FORM.xl_x0006____x000"/>
      <sheetName val="Basic P"/>
      <sheetName val="UPH,BHN,ALT"/>
      <sheetName val="Kolom"/>
      <sheetName val="Bill of Quantity"/>
      <sheetName val="TB"/>
      <sheetName val="PileCap"/>
      <sheetName val="TJ1Q47"/>
      <sheetName val="_BQ-FORM.xl_x005f_x005f_x005f_x0006__"/>
      <sheetName val="-FORM.xl___x005f_x005f_x005f_x0000__x"/>
      <sheetName val="REKAP A BESAR"/>
      <sheetName val="h-013211-2"/>
      <sheetName val="MENU"/>
      <sheetName val="DAPRO"/>
      <sheetName val="HELP"/>
      <sheetName val="CHECKLIST"/>
      <sheetName val="RESUME"/>
      <sheetName val="SBDY"/>
      <sheetName val="BL"/>
      <sheetName val="FINAL"/>
      <sheetName val="RAB Ekstern"/>
      <sheetName val="Rekap Ekstern"/>
      <sheetName val="ANHARSAT"/>
      <sheetName val="SCHD"/>
      <sheetName val="PROD ALAT"/>
      <sheetName val="BANK DT"/>
      <sheetName val="KOMPOSISI"/>
      <sheetName val="BBM"/>
      <sheetName val="ANALISA KEB ALAT"/>
      <sheetName val="KOEF ALAT"/>
      <sheetName val="KOEF TANAH"/>
      <sheetName val="KONF VOL"/>
      <sheetName val="BANK PROD ALAT"/>
      <sheetName val=" Rekap"/>
      <sheetName val="BQ EXTERN"/>
      <sheetName val="REKAP RAB"/>
      <sheetName val="BQ EE"/>
      <sheetName val="Kode SD"/>
      <sheetName val="SUM OF QTY"/>
      <sheetName val="BASIC PRICE"/>
      <sheetName val="Divisi 3"/>
      <sheetName val="Divisi 4"/>
      <sheetName val="Divisi 5"/>
      <sheetName val="Divisi 6"/>
      <sheetName val="Divisi 7"/>
      <sheetName val="an-satuan"/>
      <sheetName val="Resume Batu"/>
      <sheetName val="Survey"/>
      <sheetName val="Saluran"/>
      <sheetName val="ProdukAlat"/>
      <sheetName val="Sheet1"/>
      <sheetName val="Sheet2"/>
      <sheetName val="skedul"/>
      <sheetName val="Sheet3"/>
      <sheetName val="NP (2)"/>
      <sheetName val="kalibrasi-Tank"/>
      <sheetName val="uraian analisa"/>
      <sheetName val="dasar"/>
      <sheetName val="Galian 1"/>
      <sheetName val="Div2"/>
      <sheetName val="RAB_AR&amp;STR2"/>
      <sheetName val="B_-_Norelec2"/>
      <sheetName val="[BQ-FORM_xl턐ワ???2"/>
      <sheetName val="_BQ-FORM_xl턐ワ2"/>
      <sheetName val="[BQ-FORM_xl턐ワ_x005f_x0000__x005f_x0000__x00"/>
      <sheetName val="_BQ-FORM.xl턐ワ__x005"/>
      <sheetName val="-FORM.xl____x"/>
      <sheetName val="_BQ-FORM.xl_x0006___x0000"/>
      <sheetName val="__x005f_x005f_x005f_x005f_x005f"/>
      <sheetName val="xl_x005f_x005f_x005f_x005f_x005"/>
      <sheetName val="0000__x005f_x005f_x005f_x005f_x"/>
      <sheetName val="_BQ-FORM_xl턐ワ___2"/>
      <sheetName val="_BQ-FORM_xl턐ワ_x005f_x0000__x005"/>
      <sheetName val="_BQ-FORM.xl턐ワ_x005f_x005f_x005f_x0000_ҡ"/>
      <sheetName val="I_KAMAR"/>
      <sheetName val="8LT 12"/>
      <sheetName val="HARGA ALAT"/>
      <sheetName val="BASIC"/>
      <sheetName val="Kuantitas &amp; Harga"/>
      <sheetName val="Analisa (me)"/>
      <sheetName val="[BQ-FORM_xl_x005f_x0006__x005f_x0000_۸ݼ࢈"/>
      <sheetName val="-FORM_xl??_x005f_x0000__x005f_x0000__x005f_x0000_"/>
      <sheetName val="[BQ-FORM_xl_x005f_x0006__x005f_x0000_???"/>
      <sheetName val="_BQ-FORM_xl턐ワ_x005f_x0000__x005f_x0000__x00"/>
      <sheetName val="_BQ-FORM_xl_x005f_x0006__x005f_x0000_۸ݼ࢈"/>
      <sheetName val="_BQ-FORM_xl_x005f_x0006__۸ݼ࢈"/>
      <sheetName val="_BQ-FORM_xl_x005f_x0006_"/>
      <sheetName val="Cover_Daf-2"/>
      <sheetName val="_BQ-FORM_xl턐ワ_x005f_x005f_x005f_x0000__x005"/>
      <sheetName val="_BQ-FORM_xl_x005f_x005f_x005f_x0006__x005f_x005f_"/>
      <sheetName val="_BQ-FORM_xl___x005f_x0000__x005f_x0000__x00"/>
      <sheetName val="_BQ-FORM_xl_x005f_x0006__x005f_x0000____"/>
      <sheetName val="_BQ-FORM_xl_x005f_x0006_____"/>
      <sheetName val="-FORM_xl___x005f_x005f_x005f_x0000__x005f_x005f_x"/>
      <sheetName val="_BQ-FORM_xl_x005f_x005f_x005f_x0006__۸ݼ࢈"/>
      <sheetName val="_BQ-FORM_xl_x005f_x005f_x005f_x0006_"/>
      <sheetName val="[BQ-FORM_xl_x005f_x0006_?۸ݼ࢈"/>
      <sheetName val="[BQ-FORM_xl턐ワ帐ᾚ"/>
      <sheetName val="[BQ-FORM_xlỔ"/>
      <sheetName val="_BQ-FORM_xl??_x005f_x0000__x005f_x0000__x00"/>
      <sheetName val="_BQ-FORM_xl_x005f_x0006__x005f_x0000_???"/>
      <sheetName val="_BQ-FORM_xl_x005f_x0006__???"/>
      <sheetName val="[BQ-FORM_xl??_x005f_x0000__x005f_x0000__x00"/>
      <sheetName val="[BQ-FORM_xl_x005f_x0006_????"/>
      <sheetName val="[BQ-FORM_xl턐ワ?帐ᾚ"/>
      <sheetName val="[BQ-FORM_xl?Ổ??"/>
      <sheetName val="[BQ-FORM_xl?"/>
      <sheetName val="-FORM_xl___x005f_x0000__x005f_x0000__x005f_x0000_"/>
      <sheetName val="_BQ-FORM_xl턐ワ_帐ᾚ"/>
      <sheetName val="_BQ-FORM_xl_Ổ__"/>
      <sheetName val="Cash_Flow_bulanan"/>
      <sheetName val="[BQ-FORM.xl턐ワ_x005f_x005f_x005f_x0000_ҡ"/>
      <sheetName val="[BQ-FORM.xl턐ワ_x005f_x005f_x005f_x0000_"/>
      <sheetName val="4-Basic Price"/>
      <sheetName val="DKH"/>
      <sheetName val="Volume"/>
      <sheetName val="Alat"/>
      <sheetName val="C-FLOW JUNI"/>
      <sheetName val="RWD-02"/>
      <sheetName val="[BQ-FORM.xl턐ワ"/>
      <sheetName val="[BQ-FORM.xl_x0006_"/>
      <sheetName val="[BQ-FORM.xl??"/>
      <sheetName val="UPAH"/>
      <sheetName val="AHS"/>
      <sheetName val="S_DAYA"/>
      <sheetName val="Analisa RAB"/>
      <sheetName val="Analisa RAP"/>
      <sheetName val="CekList"/>
      <sheetName val="BQ OE"/>
      <sheetName val="Sch Tender"/>
      <sheetName val="Alat B"/>
      <sheetName val="Bahan"/>
      <sheetName val="Bahan B"/>
      <sheetName val="Sub"/>
      <sheetName val="Upah B"/>
      <sheetName val="RAP"/>
      <sheetName val="Telusur"/>
      <sheetName val="Penyebaran M"/>
      <sheetName val="Rekap RAP"/>
      <sheetName val="BUL"/>
      <sheetName val="[BQ-FORM_xl?????2"/>
      <sheetName val="_BQ-FORM_xl??2"/>
      <sheetName val="_BQ-FORM_xl??___2"/>
      <sheetName val="[BQ-FORM_xl턐ワ?"/>
      <sheetName val="OP__ALAT"/>
      <sheetName val="OP__PERJAM"/>
      <sheetName val="B__PERSONIL"/>
      <sheetName val="KAN__LOKAL"/>
      <sheetName val="Perm__Test"/>
      <sheetName val="H_Satuan"/>
      <sheetName val="AnalisaSIPIL_RIIL"/>
      <sheetName val="_BQ-FORM_xl턐ワ_"/>
      <sheetName val="_BQ-FORM_xl??_??"/>
      <sheetName val="_BQ-FORM_xl_?__"/>
      <sheetName val="[BQ-FORM_xl???1"/>
      <sheetName val="_BQ-FORM_xl턐ワ_x005f_x0000_帐ᾚ"/>
      <sheetName val="_BQ-FORM_xl_x005f_x0006__x005f_x0000_Ổ_x000"/>
      <sheetName val="_BQ-FORM_xl___x005f_x005f_x005f_x0000__x005"/>
      <sheetName val="_BQ-FORM_xl_x005f_x005f_x005f_x0006_____"/>
      <sheetName val="_BQ-FORM_xl_x005f_x0006__Ổ__"/>
      <sheetName val="_BQ-FORM_xl___x005f_x0000___"/>
      <sheetName val="_BQ-FORM_xl_x005f_x0006__x005f_x0000___x000"/>
      <sheetName val="[BQ-FORM_xl턐ワ_x005f_x005f_x005f_x0000__x005"/>
      <sheetName val="[BQ-FORM_xl_x005f_x005f_x005f_x0006__x005f_x005f_"/>
      <sheetName val="-FORM_xl??_x005f_x005f_x005f_x0000__x005f_x005f_x"/>
      <sheetName val="[BQ-FORM_xl_x005f_x005f_x005f_x0006_?۸ݼ࢈"/>
      <sheetName val="[BQ-FORM_xl턐ワ_x005f_x0000_帐ᾚ"/>
      <sheetName val="[BQ-FORM_xl_x005f_x0006__x005f_x0000_Ổ_x000"/>
      <sheetName val="_BQ-FORM_xl??_x005f_x005f_x005f_x0000__x005"/>
      <sheetName val="_BQ-FORM_xl_x005f_x005f_x005f_x0006__???"/>
      <sheetName val="[BQ-FORM_xl??_x005f_x005f_x005f_x0000__x005"/>
      <sheetName val="[BQ-FORM_xl_x005f_x005f_x005f_x0006_????"/>
      <sheetName val="[BQ-FORM_xl_x005f_x0006_?Ổ??"/>
      <sheetName val="[BQ-FORM_xl??_x005f_x0000_??"/>
      <sheetName val="[BQ-FORM_xl_x005f_x0006__x005f_x0000_?_x000"/>
      <sheetName val="Mob"/>
      <sheetName val="D7"/>
      <sheetName val="PROD01-1&amp;2"/>
      <sheetName val="data"/>
      <sheetName val="EP-PROD03"/>
      <sheetName val="PROD02"/>
      <sheetName val="harga dasar"/>
      <sheetName val="BAB_5_2_BiaLang"/>
      <sheetName val="harga dasar T-M-A"/>
      <sheetName val="Des"/>
      <sheetName val="5.NP"/>
      <sheetName val="5-ALAT(1)"/>
      <sheetName val="LR-DES-05"/>
      <sheetName val="LR-JUN-06"/>
      <sheetName val="alt bsr tahun 2007"/>
      <sheetName val="aN-suku"/>
      <sheetName val="LR-MAR-06"/>
      <sheetName val="3-DIV5"/>
      <sheetName val="quarry"/>
      <sheetName val="BARU-3"/>
      <sheetName val="BARU-4 "/>
      <sheetName val="LR-SPT-06"/>
      <sheetName val="schedule (2)"/>
      <sheetName val="PASOK"/>
      <sheetName val="Lamp-4 Sat-Das"/>
      <sheetName val="SAT-DAS"/>
      <sheetName val="RAB J18 "/>
      <sheetName val="_BQ-FORM_xl__2"/>
      <sheetName val="_BQ-FORM_xl_____2"/>
      <sheetName val="Met_Pas_Batu"/>
      <sheetName val="Met__Minor"/>
      <sheetName val="[BQ-FORM_xl턐ワҡ"/>
      <sheetName val="[BQ-FORM_xl"/>
      <sheetName val="BQ_ARS"/>
      <sheetName val="_BQ-FORM_xl??_"/>
      <sheetName val="_BQ-FORM_xl___1"/>
      <sheetName val="_BQ-FORM_xl턐ワ_x005f_x0000_"/>
      <sheetName val="_BQ-FORM_xl턐ワ_x005f_x005f_x005f_x005f_x005f"/>
      <sheetName val="_BQ-FORM_xl_x005f_x005f_x005f_x005f_x005f_x005f_x"/>
      <sheetName val="_BQ-FORM_xl___x005f_x0000_"/>
      <sheetName val="-FORM_xl___x005f_x005f_x005f_x005f_x005f_x005f_x0"/>
      <sheetName val="_BQ-FORM_xl___x005f_x005f_x005f_x005f_x005f"/>
      <sheetName val="_BQ-FORM_xl_x005f_x005f_x005f_x0006__Ổ__"/>
      <sheetName val="_BQ-FORM_xl턐ワ_x005f_x005f_x005f_x0000_帐ᾚ"/>
      <sheetName val="_BQ-FORM_xl___x005f_x005f_x005f_x0000___"/>
      <sheetName val="On_Time"/>
      <sheetName val="Std-Prod_KS"/>
      <sheetName val="_BQ-FORM_xl턐ワ_x00"/>
      <sheetName val="-FORM_xl__"/>
      <sheetName val="_BQ-FORM_xl___x00"/>
      <sheetName val="_BQ-FORM_xl_x005f_x0006__"/>
      <sheetName val="-FORM_xl___x005f_x0000__x"/>
      <sheetName val="_BQ-FORM_xl___x005f_x0000__x005"/>
      <sheetName val="_BQ-FORM_xl턐ワ_x005"/>
      <sheetName val="_BQ-FORM_xl_"/>
      <sheetName val="-FORM_xl___x"/>
      <sheetName val="Rekap_Addendum"/>
      <sheetName val="uraian_analisa"/>
      <sheetName val="Galian_1"/>
      <sheetName val="_BQ-FORM_xl_x005f_x0006__?__"/>
      <sheetName val="Basic_P"/>
      <sheetName val="Bill_of_Quantity"/>
      <sheetName val="_BQ-FORM_xl??_x005f_x0000_??"/>
      <sheetName val="_BQ-FORM_xl_x005f_x0006__x005f_x0000_?_x000"/>
      <sheetName val="_BQ-FORM_xl턐ワ_x005f_x005f_x005f_x0000_"/>
      <sheetName val="_BQ-FORM_xl___x005f_x005f_x005f_x0000_"/>
      <sheetName val="_BQ-FORM_xl턐ワ_x005f_x0000_ҡ"/>
      <sheetName val="_BQ-FORM_xl_x005f_x0006__x005f_x0000__x0000"/>
      <sheetName val="REKAP_A_BESAR"/>
      <sheetName val="[BQ-FORM_xl턐ワ?ҡ"/>
      <sheetName val="[BQ-FORM_xl턐ワ_x005f_x0000_"/>
      <sheetName val="[BQ-FORM_xl??_x005f_x0000_"/>
      <sheetName val="_BQ-FORM_xl??_x005f_x005f_x005f_x005f_x005f"/>
      <sheetName val="[BQ-FORM_xl턐ワ_x005f_x005f_x005f_x005f_x005f"/>
      <sheetName val="[BQ-FORM_xl_x005f_x005f_x005f_x005f_x005f_x005f_x"/>
      <sheetName val="[BQ-FORM_xl턐ワ_x005f_x0000_ҡ"/>
      <sheetName val="[BQ-FORM_xl_x005f_x0006__x005f_x0000__x0000"/>
      <sheetName val="-FORM_xl??_x005f_x005f_x005f_x005f_x005f_x005f_x0"/>
      <sheetName val="[BQ-FORM_xl??_x005f_x005f_x005f_x005f_x005f"/>
      <sheetName val="[BQ-FORM_xl턐ワ_x005f_x005f_x005f_x0000_帐ᾚ"/>
      <sheetName val="[BQ-FORM_xl_x005f_x005f_x005f_x0006_?Ổ??"/>
      <sheetName val="[BQ-FORM_xl??_x005f_x005f_x005f_x0000_??"/>
      <sheetName val="8LT_12"/>
      <sheetName val="HARGA_ALAT"/>
      <sheetName val="Kuantitas_&amp;_Harga"/>
      <sheetName val="Basic_Price"/>
      <sheetName val="Analisa_(me)"/>
      <sheetName val="harga_dasar"/>
      <sheetName val="harga_dasar_T-M-A"/>
      <sheetName val="5_NP"/>
      <sheetName val="4-Basic_Price"/>
      <sheetName val="alt_bsr_tahun_2007"/>
      <sheetName val="BARU-4_"/>
      <sheetName val="schedule_(2)"/>
      <sheetName val="_BQ-FORM_xl_x005f_x005f_x005f_x0006__"/>
      <sheetName val="-FORM_xl___x005f_x005f_x005f_x0000__x"/>
      <sheetName val="Lamp-4_Sat-Das"/>
      <sheetName val="Agregat_Halus_&amp;_Kasar"/>
      <sheetName val="RAB_Ekstern"/>
      <sheetName val="Rekap_Ekstern"/>
      <sheetName val="PROD_ALAT"/>
      <sheetName val="BANK_DT"/>
      <sheetName val="ANALISA_KEB_ALAT"/>
      <sheetName val="KOEF_ALAT"/>
      <sheetName val="KOEF_TANAH"/>
      <sheetName val="KONF_VOL"/>
      <sheetName val="BANK_PROD_ALAT"/>
      <sheetName val="_Rekap"/>
      <sheetName val="BQ_EXTERN"/>
      <sheetName val="REKAP_RAB"/>
      <sheetName val="BQ_EE"/>
      <sheetName val="Kode_SD"/>
      <sheetName val="SUM_OF_QTY"/>
      <sheetName val="Divisi_3"/>
      <sheetName val="Divisi_4"/>
      <sheetName val="Divisi_5"/>
      <sheetName val="Divisi_6"/>
      <sheetName val="Divisi_7"/>
      <sheetName val="Resume_Batu"/>
      <sheetName val="NP_(2)"/>
      <sheetName val="_BQ-FORM_xl??_x005f_x0000_"/>
      <sheetName val="_BQ-FORM_xl_x005f_x005f_x005f_x0006__?__"/>
      <sheetName val="_BQ-FORM_xl??_x005f_x005f_x005f_x0000_??"/>
      <sheetName val="_BQ-FORM_xl턐ワ帐ᾚ"/>
      <sheetName val="_BQ-FORM_xlỔ_x000"/>
      <sheetName val="analisa_Str"/>
      <sheetName val="RAB_J18_"/>
      <sheetName val="RAB_AR&amp;STR3"/>
      <sheetName val="B_-_Norelec3"/>
      <sheetName val="[BQ-FORM_xl턐ワ???3"/>
      <sheetName val="_BQ-FORM_xl턐ワ3"/>
      <sheetName val="[BQ-FORM_xl턐ワ_x005f_x0000__x005f_x0000__x01"/>
      <sheetName val="[BQ-FORM_xl_x005f_x0006__x005f_x0000_۸ݼ࢈1"/>
      <sheetName val="_BQ-FORM_xl턐ワ___3"/>
      <sheetName val="_BQ-FORM_xl턐ワ_x005f_x0000__x005f_x0000__x01"/>
      <sheetName val="_BQ-FORM_xl_x005f_x0006__x005f_x0000_۸ݼ࢈1"/>
      <sheetName val="_BQ-FORM_xl_x005f_x0006__۸ݼ࢈1"/>
      <sheetName val="_BQ-FORM_xl_x005f_x0006_1"/>
      <sheetName val="Cover_Daf-21"/>
      <sheetName val="_BQ-FORM_xl__3"/>
      <sheetName val="_BQ-FORM_xl_____3"/>
      <sheetName val="-FORM_xl___x005f_x0000__x005f_x0000__x00001"/>
      <sheetName val="_BQ-FORM_xl_x005f_x0006__x005f_x0000____1"/>
      <sheetName val="_BQ-FORM_xl___x005f_x0000__x005f_x0000__x01"/>
      <sheetName val="_BQ-FORM_xl_x005f_x0006_____1"/>
      <sheetName val="_BQ-FORM_xl턐ワ_帐ᾚ1"/>
      <sheetName val="[BQ-FORM_xl?????3"/>
      <sheetName val="_BQ-FORM_xl??3"/>
      <sheetName val="-FORM_xl??_x005f_x0000__x005f_x0000__x00001"/>
      <sheetName val="[BQ-FORM_xl_x005f_x0006__x005f_x0000_???1"/>
      <sheetName val="[BQ-FORM_xl_x005f_x0006_?۸ݼ࢈1"/>
      <sheetName val="_BQ-FORM_xl??_x005f_x0000__x005f_x0000__x01"/>
      <sheetName val="_BQ-FORM_xl_x005f_x0006__x005f_x0000_???1"/>
      <sheetName val="_BQ-FORM_xl??___3"/>
      <sheetName val="_BQ-FORM_xl_x005f_x0006__???1"/>
      <sheetName val="[BQ-FORM_xl??_x005f_x0000__x005f_x0000__x01"/>
      <sheetName val="[BQ-FORM_xl_x005f_x0006_????1"/>
      <sheetName val="[BQ-FORM_xl턐ワ?帐ᾚ1"/>
      <sheetName val="Cash_Flow_bulanan1"/>
      <sheetName val="OP__ALAT1"/>
      <sheetName val="OP__PERJAM1"/>
      <sheetName val="B__PERSONIL1"/>
      <sheetName val="KAN__LOKAL1"/>
      <sheetName val="Perm__Test1"/>
      <sheetName val="Met_Pas_Batu1"/>
      <sheetName val="Met__Minor1"/>
      <sheetName val="_BQ-FORM_xl턐ワ_x005f_x005f_x005f_x0000__x001"/>
      <sheetName val="_BQ-FORM_xl_x005f_x005f_x005f_x0006__x005f1"/>
      <sheetName val="_BQ-FORM_xl_x005f_x005f_x005f_x0006__۸ݼ࢈1"/>
      <sheetName val="_BQ-FORM_xl_x005f_x005f_x005f_x0006_1"/>
      <sheetName val="-FORM_xl___x005f_x005f_x005f_x0000__x005f_x005f_1"/>
      <sheetName val="[BQ-FORM_xl턐ワ?1"/>
      <sheetName val="_BQ-FORM_xl턐ワ_1"/>
      <sheetName val="AnalisaSIPIL_RIIL1"/>
      <sheetName val="H_Satuan1"/>
      <sheetName val="_BQ-FORM_xl??_??1"/>
      <sheetName val="[BQ-FORM_xl???2"/>
      <sheetName val="_BQ-FORM_xl___x005f_x005f_x005f_x0000__x001"/>
      <sheetName val="_BQ-FORM_xl_x005f_x005f_x005f_x0006_____1"/>
      <sheetName val="_BQ-FORM_xl_x005f_x0006__Ổ__1"/>
      <sheetName val="BQ_ARS1"/>
      <sheetName val="_BQ-FORM_xl??_1"/>
      <sheetName val="_BQ-FORM_xl___2"/>
      <sheetName val="[BQ-FORM_xl턐ワ_x005f_x005f_x005f_x0000__x001"/>
      <sheetName val="[BQ-FORM_xl_x005f_x005f_x005f_x0006__x005f1"/>
      <sheetName val="-FORM_xl??_x005f_x005f_x005f_x0000__x005f_x005f_1"/>
      <sheetName val="[BQ-FORM_xl_x005f_x005f_x005f_x0006_?۸ݼ࢈1"/>
      <sheetName val="_BQ-FORM_xl??_x005f_x005f_x005f_x0000__x001"/>
      <sheetName val="_BQ-FORM_xl_x005f_x005f_x005f_x0006__???1"/>
      <sheetName val="[BQ-FORM_xl??_x005f_x005f_x005f_x0000__x001"/>
      <sheetName val="[BQ-FORM_xl_x005f_x005f_x005f_x0006_????1"/>
      <sheetName val="[BQ-FORM_xl턐ワ_x005f_x0000_帐ᾚ1"/>
      <sheetName val="[BQ-FORM_xl_x005f_x0006__x005f_x0000_Ổ_x001"/>
      <sheetName val="[BQ-FORM_xl_x005f_x0006_?Ổ??1"/>
      <sheetName val="[BQ-FORM_xl??_x005f_x0000_??1"/>
      <sheetName val="[BQ-FORM_xl_x005f_x0006__x005f_x0000_?_x001"/>
      <sheetName val="_BQ-FORM_xl턐ワ_x005f_x0000_帐ᾚ1"/>
      <sheetName val="_BQ-FORM_xl_x005f_x0006__x005f_x0000_Ổ_x001"/>
      <sheetName val="_BQ-FORM_xl___x005f_x0000___1"/>
      <sheetName val="_BQ-FORM_xl_x005f_x0006__x005f_x0000___x001"/>
      <sheetName val="_BQ-FORM_xl턐ワ_x005f_x0000_1"/>
      <sheetName val="_BQ-FORM_xl턐ワ_x005f_x005f_x005f_x005f_x0051"/>
      <sheetName val="_BQ-FORM_xl_x005f_x005f_x005f_x005f_x005f_x005f_1"/>
      <sheetName val="_BQ-FORM_xl___x005f_x0000_1"/>
      <sheetName val="-FORM_xl___x005f_x005f_x005f_x005f_x005f_x005f_x1"/>
      <sheetName val="_BQ-FORM_xl___x005f_x005f_x005f_x005f_x0051"/>
      <sheetName val="_BQ-FORM_xl_x005f_x005f_x005f_x0006__Ổ__1"/>
      <sheetName val="_BQ-FORM_xl턐ワ_x005f_x005f_x005f_x0000_帐ᾚ1"/>
      <sheetName val="_BQ-FORM_xl___x005f_x005f_x005f_x0000___1"/>
      <sheetName val="On_Time1"/>
      <sheetName val="Std-Prod_KS1"/>
      <sheetName val="_BQ-FORM_xl턐ワ_x005f_x0000__x0051"/>
      <sheetName val="_BQ-FORM_xl_x005f_x0006__1"/>
      <sheetName val="-FORM_xl___x005f_x0000__x1"/>
      <sheetName val="_BQ-FORM_xl___x005f_x0000__x0051"/>
      <sheetName val="-FORM_xl__1"/>
      <sheetName val="Rekap_Addendum1"/>
      <sheetName val="uraian_analisa1"/>
      <sheetName val="Galian_11"/>
      <sheetName val="_BQ-FORM_xl_x005f_x0006__?__1"/>
      <sheetName val="Basic_P1"/>
      <sheetName val="Bill_of_Quantity1"/>
      <sheetName val="_BQ-FORM_xl??_x005f_x0000_??1"/>
      <sheetName val="_BQ-FORM_xl_x005f_x0006__x005f_x0000_?_x001"/>
      <sheetName val="_BQ-FORM_xl턐ワ_x005f_x005f_x005f_x0000_1"/>
      <sheetName val="_BQ-FORM_xl___x005f_x005f_x005f_x0000_1"/>
      <sheetName val="_BQ-FORM_xl턐ワ_x005f_x0000_ҡ1"/>
      <sheetName val="_BQ-FORM_xl_x005f_x0006__x005f_x0000__x0001"/>
      <sheetName val="REKAP_A_BESAR1"/>
      <sheetName val="[BQ-FORM_xl턐ワ?ҡ1"/>
      <sheetName val="[BQ-FORM_xl턐ワ_x005f_x0000_1"/>
      <sheetName val="[BQ-FORM_xl??_x005f_x0000_1"/>
      <sheetName val="_BQ-FORM_xl??_x005f_x005f_x005f_x005f_x0051"/>
      <sheetName val="[BQ-FORM_xl턐ワ_x005f_x005f_x005f_x005f_x0051"/>
      <sheetName val="[BQ-FORM_xl_x005f_x005f_x005f_x005f_x005f_x005f_1"/>
      <sheetName val="[BQ-FORM_xl턐ワ_x005f_x0000_ҡ1"/>
      <sheetName val="[BQ-FORM_xl_x005f_x0006__x005f_x0000__x0001"/>
      <sheetName val="-FORM_xl??_x005f_x005f_x005f_x005f_x005f_x005f_x1"/>
      <sheetName val="[BQ-FORM_xl??_x005f_x005f_x005f_x005f_x0051"/>
      <sheetName val="[BQ-FORM_xl턐ワ_x005f_x005f_x005f_x0000_帐ᾚ1"/>
      <sheetName val="[BQ-FORM_xl_x005f_x005f_x005f_x0006_?Ổ??1"/>
      <sheetName val="[BQ-FORM_xl??_x005f_x005f_x005f_x0000_??1"/>
      <sheetName val="8LT_121"/>
      <sheetName val="HARGA_ALAT1"/>
      <sheetName val="Kuantitas_&amp;_Harga1"/>
      <sheetName val="Basic_Price1"/>
      <sheetName val="Analisa_(me)1"/>
      <sheetName val="harga_dasar1"/>
      <sheetName val="harga_dasar_T-M-A1"/>
      <sheetName val="5_NP1"/>
      <sheetName val="4-Basic_Price1"/>
      <sheetName val="alt_bsr_tahun_20071"/>
      <sheetName val="BARU-4_1"/>
      <sheetName val="schedule_(2)1"/>
      <sheetName val="_BQ-FORM_xl_x005f_x005f_x005f_x0006__1"/>
      <sheetName val="-FORM_xl___x005f_x005f_x005f_x0000__x1"/>
      <sheetName val="Lamp-4_Sat-Das1"/>
      <sheetName val="Agregat_Halus_&amp;_Kasar1"/>
      <sheetName val="RAB_Ekstern1"/>
      <sheetName val="Rekap_Ekstern1"/>
      <sheetName val="PROD_ALAT1"/>
      <sheetName val="BANK_DT1"/>
      <sheetName val="ANALISA_KEB_ALAT1"/>
      <sheetName val="KOEF_ALAT1"/>
      <sheetName val="KOEF_TANAH1"/>
      <sheetName val="KONF_VOL1"/>
      <sheetName val="BANK_PROD_ALAT1"/>
      <sheetName val="_Rekap1"/>
      <sheetName val="BQ_EXTERN1"/>
      <sheetName val="REKAP_RAB1"/>
      <sheetName val="BQ_EE1"/>
      <sheetName val="Kode_SD1"/>
      <sheetName val="SUM_OF_QTY1"/>
      <sheetName val="Divisi_31"/>
      <sheetName val="Divisi_41"/>
      <sheetName val="Divisi_51"/>
      <sheetName val="Divisi_61"/>
      <sheetName val="Divisi_71"/>
      <sheetName val="Resume_Batu1"/>
      <sheetName val="NP_(2)1"/>
      <sheetName val="_BQ-FORM_xl??_x005f_x0000_1"/>
      <sheetName val="_BQ-FORM_xl_x005f_x005f_x005f_x0006__?__1"/>
      <sheetName val="_BQ-FORM_xl??_x005f_x005f_x005f_x0000_??1"/>
      <sheetName val="analisa_Str1"/>
      <sheetName val="RAB_J18_1"/>
      <sheetName val="DAF-4-EL-APARTEMENT"/>
      <sheetName val="DAF-4-EL-HOTEL"/>
      <sheetName val="HS"/>
      <sheetName val="Harsat Bahan"/>
      <sheetName val="Harsat Upah"/>
      <sheetName val="COVER"/>
      <sheetName val="Summary"/>
      <sheetName val="Rate"/>
      <sheetName val="S-Curve"/>
      <sheetName val="3.1.2a"/>
      <sheetName val="3.1.1a"/>
      <sheetName val="BARU (wilayah 4)"/>
      <sheetName val="LAMA (wilayah 3)"/>
      <sheetName val="LAMA (wilayah 4)"/>
      <sheetName val="Peralatan (2)"/>
      <sheetName val="AMP"/>
      <sheetName val="ANTEK-AGGA"/>
      <sheetName val="BURDA"/>
      <sheetName val="ANTEK-GAL"/>
      <sheetName val="HRS-ATB"/>
      <sheetName val="ANTEK-PRIME"/>
      <sheetName val="ANTEK-TIMB"/>
      <sheetName val="BD-LS"/>
      <sheetName val="BIA-LUMPSUM"/>
      <sheetName val="CRUSER"/>
      <sheetName val="KEBALAT"/>
      <sheetName val="Analisa Harga Satuan"/>
      <sheetName val="DHSD"/>
      <sheetName val="Urai _Resap pengikat"/>
      <sheetName val="schtot"/>
      <sheetName val="_BQ-FORM_xlỔ"/>
      <sheetName val="chitimc"/>
      <sheetName val="dongia (2)"/>
      <sheetName val="LKVL-CK-HT-GD1"/>
      <sheetName val="giathanh1"/>
      <sheetName val="10"/>
      <sheetName val="5"/>
      <sheetName val="Cover Daf_2"/>
      <sheetName val="bq-sipil"/>
      <sheetName val="#REF!"/>
      <sheetName val="PkRp"/>
      <sheetName val="Project Data"/>
      <sheetName val="Confidential PAS HMI"/>
      <sheetName val="_BQ-FORM_xl턐ワ_x005f_x005f_x005f"/>
      <sheetName val="Twr (15)"/>
      <sheetName val="_BQ-FORM_xl_x005f_x005f_x"/>
      <sheetName val="-FORM_xl___x005f_x005f_x0"/>
      <sheetName val="DivVII"/>
      <sheetName val="Parameter"/>
      <sheetName val="sort"/>
      <sheetName val="[BQ-FORM.xl턐ワ_x0000__x0000__x00"/>
      <sheetName val="-FORM.xl??_x0000__x0000__x0000_"/>
      <sheetName val="_BQ-FORM.xl??_x0000__x0000__x00"/>
      <sheetName val="_BQ-FORM.xl_x0006__x0000_???"/>
      <sheetName val="[BQ-FORM.xl??_x0000__x0000__x00"/>
      <sheetName val="_BQ-FORM.xl___x0000__x005"/>
      <sheetName val="[BQ-FORM.xl턐ワ_x005f_x0000__x005"/>
      <sheetName val="_BQ-FORM.xl??_x005f_x0000__x005"/>
      <sheetName val="[BQ-FORM.xl??_x005f_x0000__x005"/>
      <sheetName val="[BQ-FORM.xl_x0006__x0000_Ổ_x000"/>
      <sheetName val="[BQ-FORM.xl_x0006__x0000_?_x000"/>
      <sheetName val="?_x005f_x0000__x005f_x0000__x00"/>
      <sheetName val="xl_x005f_x0006__x005f_x0000_???"/>
      <sheetName val="_BQ-FORM.xl??_x0000_??"/>
      <sheetName val="_BQ-FORM.xl_x0006__x0000_?_x000"/>
      <sheetName val="[BQ-FORM.xl턐ワ_x005f_x005f_x005f"/>
      <sheetName val="_BQ-FORM.xl??_x005f_x005f_x005f"/>
      <sheetName val="[BQ-FORM.xl??_x005f_x005f_x005f"/>
      <sheetName val="[BQ-FORM.xl_x0006__x0000__x0000"/>
      <sheetName val="_BQ-FORM.xl??_x0000_"/>
      <sheetName val="[BQ-FORM_xl턐ワ_x0000__x0000__x00"/>
      <sheetName val="[BQ-FORM_xl_x0006__x0000_۸ݼ࢈"/>
      <sheetName val="-FORM_xl??_x0000__x0000__x0000_"/>
      <sheetName val="[BQ-FORM_xl_x0006__x0000_???"/>
      <sheetName val="_BQ-FORM_xl턐ワ_x0000__x0000__x00"/>
      <sheetName val="_BQ-FORM_xl_x0006__x0000_۸ݼ࢈"/>
      <sheetName val="_BQ-FORM_xl_x0006__۸ݼ࢈"/>
      <sheetName val="_BQ-FORM_xl_x0006_"/>
      <sheetName val="_BQ-FORM_xl___x0000__x0000__x00"/>
      <sheetName val="_BQ-FORM_xl_x0006__x0000____"/>
      <sheetName val="_BQ-FORM_xl_x0006_____"/>
      <sheetName val="[BQ-FORM_xl_x0006_?۸ݼ࢈"/>
      <sheetName val="_BQ-FORM_xl??_x0000__x0000__x00"/>
      <sheetName val="_BQ-FORM_xl_x0006__x0000_???"/>
      <sheetName val="_BQ-FORM_xl_x0006__???"/>
      <sheetName val="[BQ-FORM_xl??_x0000__x0000__x00"/>
      <sheetName val="[BQ-FORM_xl_x0006_????"/>
      <sheetName val="-FORM_xl___x0000__x0000__x0000_"/>
      <sheetName val="_BQ-FORM_xl_x0006__x0000_Ổ_x000"/>
      <sheetName val="_BQ-FORM_xl_x0006__Ổ__"/>
      <sheetName val="_BQ-FORM_xl___x0000___"/>
      <sheetName val="_BQ-FORM_xl_x0006__x0000___x000"/>
      <sheetName val="[BQ-FORM_xl턐ワ_x005f_x0000__x005"/>
      <sheetName val="[BQ-FORM_xl_x0006__x0000_Ổ_x000"/>
      <sheetName val="_BQ-FORM_xl??_x005f_x0000__x005"/>
      <sheetName val="[BQ-FORM_xl??_x005f_x0000__x005"/>
      <sheetName val="[BQ-FORM_xl_x0006_?Ổ??"/>
      <sheetName val="[BQ-FORM_xl??_x0000_??"/>
      <sheetName val="[BQ-FORM_xl_x0006__x0000_?_x000"/>
      <sheetName val="__x0000__x0000__x00"/>
      <sheetName val="xl_x0006__x0000____"/>
      <sheetName val="0000__x0000__x0000_"/>
      <sheetName val="_BQ-FORM_xl턐ワ_x0000_"/>
      <sheetName val="_BQ-FORM_xl___x0000_"/>
      <sheetName val="_BQ-FORM_xl___x005f_x005f_x005f"/>
      <sheetName val="_BQ-FORM_xl턐ワ_x0000__x005"/>
      <sheetName val="_BQ-FORM_xl_x0006__"/>
      <sheetName val="-FORM_xl___x0000__x"/>
      <sheetName val="_BQ-FORM_xl___x0000__x005"/>
      <sheetName val="_BQ-FORM_xl_x0006__?__"/>
      <sheetName val="_BQ-FORM_xl??_x0000_??"/>
      <sheetName val="_BQ-FORM_xl_x0006__x0000_?_x000"/>
      <sheetName val="_BQ-FORM_xl턐ワ_x0000_ҡ"/>
      <sheetName val="_BQ-FORM_xl_x0006__x0000__x0000"/>
      <sheetName val="[BQ-FORM_xl턐ワ_x0000_"/>
      <sheetName val="[BQ-FORM_xl??_x0000_"/>
      <sheetName val="_BQ-FORM_xl??_x005f_x005f_x005f"/>
      <sheetName val="[BQ-FORM_xl턐ワ_x005f_x005f_x005f"/>
      <sheetName val="[BQ-FORM_xl_x0006__x0000__x0000"/>
      <sheetName val="[BQ-FORM_xl??_x005f_x005f_x005f"/>
      <sheetName val="_BQ-FORM_xl??_x0000_"/>
      <sheetName val="[BQ-FORM_xl턐ワ_x0000__x0000__x01"/>
      <sheetName val="[BQ-FORM_xl_x0006__x0000_۸ݼ࢈1"/>
      <sheetName val="_BQ-FORM_xl턐ワ_x0000__x0000__x01"/>
      <sheetName val="_BQ-FORM_xl_x0006__x0000_۸ݼ࢈1"/>
      <sheetName val="_BQ-FORM_xl_x0006__۸ݼ࢈1"/>
      <sheetName val="_BQ-FORM_xl_x0006_1"/>
      <sheetName val="-FORM_xl___x0000__x0000__x00001"/>
      <sheetName val="_BQ-FORM_xl_x0006__x0000____1"/>
      <sheetName val="_BQ-FORM_xl___x0000__x0000__x01"/>
      <sheetName val="_BQ-FORM_xl_x0006_____1"/>
      <sheetName val="-FORM_xl??_x0000__x0000__x00001"/>
      <sheetName val="[BQ-FORM_xl_x0006__x0000_???1"/>
      <sheetName val="[BQ-FORM_xl_x0006_?۸ݼ࢈1"/>
      <sheetName val="_BQ-FORM_xl??_x0000__x0000__x01"/>
      <sheetName val="_BQ-FORM_xl_x0006__x0000_???1"/>
      <sheetName val="_BQ-FORM_xl_x0006__???1"/>
      <sheetName val="[BQ-FORM_xl??_x0000__x0000__x01"/>
      <sheetName val="[BQ-FORM_xl_x0006_????1"/>
      <sheetName val="_BQ-FORM_xl턐ワ_x005f_x0000__x001"/>
      <sheetName val="_BQ-FORM_xl_x005f_x0006__x005f1"/>
      <sheetName val="_BQ-FORM_xl___x005f_x0000__x001"/>
      <sheetName val="_BQ-FORM_xl_x0006__Ổ__1"/>
      <sheetName val="[BQ-FORM_xl턐ワ_x005f_x0000__x001"/>
      <sheetName val="[BQ-FORM_xl_x005f_x0006__x005f1"/>
      <sheetName val="_BQ-FORM_xl??_x005f_x0000__x001"/>
      <sheetName val="[BQ-FORM_xl??_x005f_x0000__x001"/>
      <sheetName val="[BQ-FORM_xl턐ワ_x0000_帐ᾚ1"/>
      <sheetName val="[BQ-FORM_xl_x0006__x0000_Ổ_x001"/>
      <sheetName val="[BQ-FORM_xl_x0006_?Ổ??1"/>
      <sheetName val="[BQ-FORM_xl??_x0000_??1"/>
      <sheetName val="[BQ-FORM_xl_x0006__x0000_?_x001"/>
      <sheetName val="_BQ-FORM_xl턐ワ_x0000_帐ᾚ1"/>
      <sheetName val="_BQ-FORM_xl_x0006__x0000_Ổ_x001"/>
      <sheetName val="_BQ-FORM_xl___x0000___1"/>
      <sheetName val="_BQ-FORM_xl_x0006__x0000___x001"/>
      <sheetName val="_BQ-FORM_xl턐ワ_x0000_1"/>
      <sheetName val="_BQ-FORM_xl턐ワ_x005f_x005f_x0051"/>
      <sheetName val="_BQ-FORM_xl___x0000_1"/>
      <sheetName val="_BQ-FORM_xl___x005f_x005f_x0051"/>
      <sheetName val="_BQ-FORM_xl턐ワ_x0000__x0051"/>
      <sheetName val="_BQ-FORM_xl_x0006__1"/>
      <sheetName val="-FORM_xl___x0000__x1"/>
      <sheetName val="_BQ-FORM_xl___x0000__x0051"/>
      <sheetName val="_BQ-FORM_xl_x0006__?__1"/>
      <sheetName val="_BQ-FORM_xl??_x0000_??1"/>
      <sheetName val="_BQ-FORM_xl_x0006__x0000_?_x001"/>
      <sheetName val="_BQ-FORM_xl턐ワ_x0000_ҡ1"/>
      <sheetName val="_BQ-FORM_xl_x0006__x0000__x0001"/>
      <sheetName val="[BQ-FORM_xl턐ワ_x0000_1"/>
      <sheetName val="[BQ-FORM_xl??_x0000_1"/>
      <sheetName val="_BQ-FORM_xl??_x005f_x005f_x0051"/>
      <sheetName val="[BQ-FORM_xl턐ワ_x005f_x005f_x0051"/>
      <sheetName val="[BQ-FORM_xl턐ワ_x0000_ҡ1"/>
      <sheetName val="[BQ-FORM_xl_x0006__x0000__x0001"/>
      <sheetName val="[BQ-FORM_xl??_x005f_x005f_x0051"/>
      <sheetName val="_BQ-FORM_xl??_x0000_1"/>
      <sheetName val="__x005f_x0000__x005"/>
      <sheetName val="xl_x005f_x0006__x00"/>
      <sheetName val="0000__x005f_x0000__"/>
      <sheetName val="__x005f_x005f_x005f"/>
      <sheetName val="xl_x005f_x005f_x005"/>
      <sheetName val="0000__x005f_x005f_x"/>
      <sheetName val="[BQ-FORM.xl_x005f_x0006__"/>
      <sheetName val="-FORM.xl??_x005f_x0000__x"/>
      <sheetName val="[BQ-FORM.xl_x005f_x005f_x"/>
      <sheetName val="-FORM.xl??_x005f_x005f_x0"/>
      <sheetName val="[BQ-FORM_xl_x005f_x0006__"/>
      <sheetName val="-FORM_xl??_x005f_x0000__x"/>
      <sheetName val="_BQ-FORM.xl턐ワ_x005f"/>
      <sheetName val="_BQ-FORM.xl___x005f"/>
      <sheetName val="_BQ-FORM.xl_x"/>
      <sheetName val="-FORM.xl___x0"/>
      <sheetName val="[BQ-FORM_xl_x005f_x005f_x"/>
      <sheetName val="-FORM_xl??_x005f_x005f_x0"/>
      <sheetName val="-FORM_xl___x005f_x0000__1"/>
      <sheetName val="-FORM_xl??_x005f_x0000__1"/>
      <sheetName val="_BQ-FORM_xl_x005f_x005f_1"/>
      <sheetName val="-FORM_xl___x005f_x005f_x1"/>
      <sheetName val="[BQ-FORM_xl_x005f_x005f_1"/>
      <sheetName val="-FORM_xl??_x005f_x005f_x1"/>
      <sheetName val="Unit Rate"/>
      <sheetName val="Analisa HSP"/>
      <sheetName val="COVERUSRP"/>
      <sheetName val="SITE"/>
      <sheetName val="ESCOND"/>
      <sheetName val="BQUSRP"/>
      <sheetName val="AT 2"/>
      <sheetName val="Anl-Umum"/>
      <sheetName val="Progress"/>
      <sheetName val="1.Entry data."/>
      <sheetName val="ANPRO"/>
      <sheetName val="Sum"/>
      <sheetName val="L_O&amp;O"/>
      <sheetName val="Master Edit"/>
      <sheetName val="tifico"/>
      <sheetName val="schbhn"/>
      <sheetName val="schalt"/>
      <sheetName val="schtng"/>
      <sheetName val="An_pdkg"/>
      <sheetName val="HB "/>
      <sheetName val="hrg-dsr"/>
      <sheetName val="ALAT1"/>
      <sheetName val="villa"/>
      <sheetName val="skejul"/>
      <sheetName val="INF"/>
      <sheetName val="hs-str"/>
      <sheetName val="RUPS"/>
      <sheetName val="FitOutConfCentre"/>
      <sheetName val="CH_FL_QUAR"/>
      <sheetName val="BALANCE"/>
      <sheetName val="DATA_feed"/>
      <sheetName val="CH_FL_YEAR"/>
      <sheetName val="INC_FUN_FIN"/>
      <sheetName val="MK"/>
      <sheetName val="DAF-5"/>
      <sheetName val="Analisa Alat Berat"/>
      <sheetName val="ANL_TEK.6"/>
      <sheetName val="THPDMoi  (2)"/>
      <sheetName val="gtrinh"/>
      <sheetName val="phuluc1"/>
      <sheetName val="TONG HOP VL-NC"/>
      <sheetName val="lam-moi"/>
      <sheetName val="chitiet"/>
      <sheetName val="TONGKE3p "/>
      <sheetName val="TH VL, NC, DDHT Thanhphuoc"/>
      <sheetName val="#REF"/>
      <sheetName val="DONGIA"/>
      <sheetName val="thao-go"/>
      <sheetName val="DON GIA"/>
      <sheetName val="TONGKE-HT"/>
      <sheetName val="DG"/>
      <sheetName val="dtxl"/>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Spec ME"/>
      <sheetName val="rab - persiapan &amp; lantai-1"/>
      <sheetName val="SAT UPAH RAPI"/>
      <sheetName val="Master 1.0"/>
      <sheetName val="63_Swap"/>
      <sheetName val="Petunjuk Ngisi (2)"/>
      <sheetName val="grafik"/>
      <sheetName val="pro ra op"/>
      <sheetName val="TOWN"/>
      <sheetName val="DIV1"/>
      <sheetName val="Rekap Biaya"/>
      <sheetName val="INDEX"/>
      <sheetName val="DAF.HRG"/>
      <sheetName val="TE TS FA LAN MATV"/>
    </sheetNames>
    <sheetDataSet>
      <sheetData sheetId="0" refreshError="1"/>
      <sheetData sheetId="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sheetData sheetId="339"/>
      <sheetData sheetId="340"/>
      <sheetData sheetId="341"/>
      <sheetData sheetId="342"/>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sheetData sheetId="447"/>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sheetData sheetId="471"/>
      <sheetData sheetId="472"/>
      <sheetData sheetId="473"/>
      <sheetData sheetId="474"/>
      <sheetData sheetId="475"/>
      <sheetData sheetId="476"/>
      <sheetData sheetId="477"/>
      <sheetData sheetId="478"/>
      <sheetData sheetId="479"/>
      <sheetData sheetId="480"/>
      <sheetData sheetId="481" refreshError="1"/>
      <sheetData sheetId="482" refreshError="1"/>
      <sheetData sheetId="483"/>
      <sheetData sheetId="484" refreshError="1"/>
      <sheetData sheetId="485" refreshError="1"/>
      <sheetData sheetId="486" refreshError="1"/>
      <sheetData sheetId="487" refreshError="1"/>
      <sheetData sheetId="488" refreshError="1"/>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refreshError="1"/>
      <sheetData sheetId="508" refreshError="1"/>
      <sheetData sheetId="509" refreshError="1"/>
      <sheetData sheetId="510"/>
      <sheetData sheetId="511" refreshError="1"/>
      <sheetData sheetId="512"/>
      <sheetData sheetId="513"/>
      <sheetData sheetId="514"/>
      <sheetData sheetId="515"/>
      <sheetData sheetId="516" refreshError="1"/>
      <sheetData sheetId="517" refreshError="1"/>
      <sheetData sheetId="518" refreshError="1"/>
      <sheetData sheetId="519"/>
      <sheetData sheetId="520" refreshError="1"/>
      <sheetData sheetId="521" refreshError="1"/>
      <sheetData sheetId="522" refreshError="1"/>
      <sheetData sheetId="523" refreshError="1"/>
      <sheetData sheetId="524" refreshError="1"/>
      <sheetData sheetId="525" refreshError="1"/>
      <sheetData sheetId="526"/>
      <sheetData sheetId="527"/>
      <sheetData sheetId="528"/>
      <sheetData sheetId="529"/>
      <sheetData sheetId="530"/>
      <sheetData sheetId="531"/>
      <sheetData sheetId="532"/>
      <sheetData sheetId="533"/>
      <sheetData sheetId="534"/>
      <sheetData sheetId="535"/>
      <sheetData sheetId="536"/>
      <sheetData sheetId="537"/>
      <sheetData sheetId="538" refreshError="1"/>
      <sheetData sheetId="539" refreshError="1"/>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refreshError="1"/>
      <sheetData sheetId="566" refreshError="1"/>
      <sheetData sheetId="567"/>
      <sheetData sheetId="568"/>
      <sheetData sheetId="569"/>
      <sheetData sheetId="570"/>
      <sheetData sheetId="571"/>
      <sheetData sheetId="572"/>
      <sheetData sheetId="573"/>
      <sheetData sheetId="574"/>
      <sheetData sheetId="575" refreshError="1"/>
      <sheetData sheetId="576" refreshError="1"/>
      <sheetData sheetId="577"/>
      <sheetData sheetId="578" refreshError="1"/>
      <sheetData sheetId="579" refreshError="1"/>
      <sheetData sheetId="580"/>
      <sheetData sheetId="581"/>
      <sheetData sheetId="582"/>
      <sheetData sheetId="583"/>
      <sheetData sheetId="584"/>
      <sheetData sheetId="585" refreshError="1"/>
      <sheetData sheetId="586" refreshError="1"/>
      <sheetData sheetId="587" refreshError="1"/>
      <sheetData sheetId="588"/>
      <sheetData sheetId="589"/>
      <sheetData sheetId="590"/>
      <sheetData sheetId="591"/>
      <sheetData sheetId="592" refreshError="1"/>
      <sheetData sheetId="593" refreshError="1"/>
      <sheetData sheetId="594"/>
      <sheetData sheetId="595" refreshError="1"/>
      <sheetData sheetId="596" refreshError="1"/>
      <sheetData sheetId="597"/>
      <sheetData sheetId="598"/>
      <sheetData sheetId="599" refreshError="1"/>
      <sheetData sheetId="600"/>
      <sheetData sheetId="601"/>
      <sheetData sheetId="602"/>
      <sheetData sheetId="603"/>
      <sheetData sheetId="604"/>
      <sheetData sheetId="605"/>
      <sheetData sheetId="606"/>
      <sheetData sheetId="607"/>
      <sheetData sheetId="608"/>
      <sheetData sheetId="609"/>
      <sheetData sheetId="610" refreshError="1"/>
      <sheetData sheetId="611" refreshError="1"/>
      <sheetData sheetId="612" refreshError="1"/>
      <sheetData sheetId="613" refreshError="1"/>
      <sheetData sheetId="614" refreshError="1"/>
      <sheetData sheetId="615"/>
      <sheetData sheetId="616"/>
      <sheetData sheetId="617"/>
      <sheetData sheetId="618"/>
      <sheetData sheetId="619"/>
      <sheetData sheetId="620"/>
      <sheetData sheetId="621" refreshError="1"/>
      <sheetData sheetId="622" refreshError="1"/>
      <sheetData sheetId="623"/>
      <sheetData sheetId="624"/>
      <sheetData sheetId="625"/>
      <sheetData sheetId="626"/>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sheetData sheetId="636" refreshError="1"/>
      <sheetData sheetId="637"/>
      <sheetData sheetId="638"/>
      <sheetData sheetId="639" refreshError="1"/>
      <sheetData sheetId="640"/>
      <sheetData sheetId="641" refreshError="1"/>
      <sheetData sheetId="642"/>
      <sheetData sheetId="643" refreshError="1"/>
      <sheetData sheetId="644"/>
      <sheetData sheetId="645" refreshError="1"/>
      <sheetData sheetId="646" refreshError="1"/>
      <sheetData sheetId="647"/>
      <sheetData sheetId="648" refreshError="1"/>
      <sheetData sheetId="649" refreshError="1"/>
      <sheetData sheetId="650" refreshError="1"/>
      <sheetData sheetId="651" refreshError="1"/>
      <sheetData sheetId="652" refreshError="1"/>
      <sheetData sheetId="653"/>
      <sheetData sheetId="654"/>
      <sheetData sheetId="655" refreshError="1"/>
      <sheetData sheetId="656"/>
      <sheetData sheetId="657"/>
      <sheetData sheetId="658" refreshError="1"/>
      <sheetData sheetId="659"/>
      <sheetData sheetId="660"/>
      <sheetData sheetId="661"/>
      <sheetData sheetId="662"/>
      <sheetData sheetId="663"/>
      <sheetData sheetId="664"/>
      <sheetData sheetId="665"/>
      <sheetData sheetId="666"/>
      <sheetData sheetId="667" refreshError="1"/>
      <sheetData sheetId="668" refreshError="1"/>
      <sheetData sheetId="669" refreshError="1"/>
      <sheetData sheetId="670"/>
      <sheetData sheetId="671" refreshError="1"/>
      <sheetData sheetId="672"/>
      <sheetData sheetId="673"/>
      <sheetData sheetId="674"/>
      <sheetData sheetId="675"/>
      <sheetData sheetId="676" refreshError="1"/>
      <sheetData sheetId="677" refreshError="1"/>
      <sheetData sheetId="678" refreshError="1"/>
      <sheetData sheetId="679"/>
      <sheetData sheetId="680" refreshError="1"/>
      <sheetData sheetId="681" refreshError="1"/>
      <sheetData sheetId="682" refreshError="1"/>
      <sheetData sheetId="683" refreshError="1"/>
      <sheetData sheetId="684" refreshError="1"/>
      <sheetData sheetId="685" refreshError="1"/>
      <sheetData sheetId="686"/>
      <sheetData sheetId="687"/>
      <sheetData sheetId="688"/>
      <sheetData sheetId="689"/>
      <sheetData sheetId="690"/>
      <sheetData sheetId="691"/>
      <sheetData sheetId="692"/>
      <sheetData sheetId="693"/>
      <sheetData sheetId="694"/>
      <sheetData sheetId="695"/>
      <sheetData sheetId="696"/>
      <sheetData sheetId="697"/>
      <sheetData sheetId="698" refreshError="1"/>
      <sheetData sheetId="699" refreshError="1"/>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refreshError="1"/>
      <sheetData sheetId="726" refreshError="1"/>
      <sheetData sheetId="727"/>
      <sheetData sheetId="728"/>
      <sheetData sheetId="729"/>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sheetData sheetId="754"/>
      <sheetData sheetId="755"/>
      <sheetData sheetId="756"/>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sheetData sheetId="782" refreshError="1"/>
      <sheetData sheetId="783"/>
      <sheetData sheetId="784"/>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sheetData sheetId="827"/>
      <sheetData sheetId="828"/>
      <sheetData sheetId="829"/>
      <sheetData sheetId="830"/>
      <sheetData sheetId="831"/>
      <sheetData sheetId="832"/>
      <sheetData sheetId="833"/>
      <sheetData sheetId="834"/>
      <sheetData sheetId="835"/>
      <sheetData sheetId="836"/>
      <sheetData sheetId="837" refreshError="1"/>
      <sheetData sheetId="838" refreshError="1"/>
      <sheetData sheetId="839" refreshError="1"/>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sheetData sheetId="926"/>
      <sheetData sheetId="927" refreshError="1"/>
      <sheetData sheetId="928" refreshError="1"/>
      <sheetData sheetId="929" refreshError="1"/>
      <sheetData sheetId="930" refreshError="1"/>
      <sheetData sheetId="931"/>
      <sheetData sheetId="932"/>
      <sheetData sheetId="933"/>
      <sheetData sheetId="934"/>
      <sheetData sheetId="935"/>
      <sheetData sheetId="936"/>
      <sheetData sheetId="937"/>
      <sheetData sheetId="938"/>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urve BP05 (7)"/>
      <sheetName val="s-curve BP05 (6)"/>
      <sheetName val="s-curve BP05 (5)"/>
      <sheetName val="s-curve BP05A"/>
      <sheetName val="s-curve BP05A (yg dipakai)"/>
      <sheetName val="Alat BP05A"/>
      <sheetName val="RKP-DKH"/>
      <sheetName val="DKH-BP07"/>
      <sheetName val="RKP-DKH-UPRT"/>
      <sheetName val="DKH-BP07-UPRT"/>
      <sheetName val="DKH-BP07C"/>
      <sheetName val="LAMP"/>
      <sheetName val="ANAL-1"/>
      <sheetName val="ANAL-2"/>
      <sheetName val="MOS"/>
      <sheetName val="PLANT"/>
      <sheetName val="MPU"/>
      <sheetName val="DAKON"/>
      <sheetName val="SUBKON"/>
      <sheetName val="ap-12a"/>
      <sheetName val="ap-12b"/>
      <sheetName val="ap-12c"/>
      <sheetName val="DB"/>
      <sheetName val="RKPANAL"/>
      <sheetName val="HARSAT"/>
      <sheetName val="61004"/>
      <sheetName val="61005"/>
      <sheetName val="61006"/>
      <sheetName val="61007"/>
      <sheetName val="61008"/>
      <sheetName val="TANYA"/>
      <sheetName val="BREAKSTRUKTUR"/>
      <sheetName val="TEST"/>
      <sheetName val="ANALBETON"/>
      <sheetName val="tekn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rrency Rate"/>
      <sheetName val="Unit Price M"/>
    </sheetNames>
    <sheetDataSet>
      <sheetData sheetId="0" refreshError="1">
        <row r="16">
          <cell r="B16">
            <v>7.0000000000000007E-2</v>
          </cell>
        </row>
      </sheetData>
      <sheetData sheetId="1"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utama"/>
      <sheetName val="itwil"/>
      <sheetName val="bupati"/>
      <sheetName val="bappeda"/>
      <sheetName val="ah sanitary"/>
      <sheetName val="saklar"/>
      <sheetName val="lampu"/>
      <sheetName val="kabel"/>
      <sheetName val="hs inst. elektrikal"/>
      <sheetName val="pipa"/>
      <sheetName val="exhaust"/>
      <sheetName val="ducting"/>
      <sheetName val="spesifikasi mat dan type"/>
      <sheetName val="Sheet1"/>
    </sheetNames>
    <sheetDataSet>
      <sheetData sheetId="0" refreshError="1"/>
      <sheetData sheetId="1" refreshError="1"/>
      <sheetData sheetId="2" refreshError="1"/>
      <sheetData sheetId="3" refreshError="1"/>
      <sheetData sheetId="4">
        <row r="25">
          <cell r="L25">
            <v>141000</v>
          </cell>
        </row>
      </sheetData>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kstern"/>
      <sheetName val="cashflow-AGUST-(MKP)"/>
      <sheetName val="Scedule&amp;Graf"/>
      <sheetName val="LEMBAR1"/>
      <sheetName val="LEMBAR2"/>
      <sheetName val="LEMBAR3"/>
      <sheetName val="LEMBAR4"/>
      <sheetName val="LEMBAR5"/>
      <sheetName val="F"/>
    </sheetNames>
    <sheetDataSet>
      <sheetData sheetId="0"/>
      <sheetData sheetId="1"/>
      <sheetData sheetId="2"/>
      <sheetData sheetId="3">
        <row r="1">
          <cell r="A1" t="str">
            <v>PT. WIJAYA KARYA</v>
          </cell>
          <cell r="P1" t="str">
            <v>FORM LMK  : 1</v>
          </cell>
        </row>
        <row r="2">
          <cell r="A2" t="str">
            <v>DIVISI  PRASARANA PERHUBUNGAN</v>
          </cell>
          <cell r="P2" t="str">
            <v>LEMBAR      : 1</v>
          </cell>
        </row>
        <row r="4">
          <cell r="A4" t="str">
            <v>LAPORAN 2 (DUA) MINGGUAN KEUANGAN</v>
          </cell>
        </row>
        <row r="6">
          <cell r="A6" t="str">
            <v>A.</v>
          </cell>
          <cell r="B6" t="str">
            <v>PERIODE LAPORAN</v>
          </cell>
          <cell r="C6" t="str">
            <v>DATA-DATA PROYEK</v>
          </cell>
          <cell r="J6" t="str">
            <v>WAKTU PELAKSANAAN</v>
          </cell>
          <cell r="O6" t="str">
            <v>ADDENDUM :</v>
          </cell>
        </row>
        <row r="7">
          <cell r="C7" t="str">
            <v>NAMA PROYEK</v>
          </cell>
          <cell r="D7" t="str">
            <v>:</v>
          </cell>
          <cell r="E7" t="str">
            <v>:</v>
          </cell>
          <cell r="F7" t="str">
            <v>Yos Sudarso - FO Medan</v>
          </cell>
          <cell r="J7" t="str">
            <v>- Mulai Proyek</v>
          </cell>
          <cell r="L7" t="str">
            <v>:</v>
          </cell>
          <cell r="M7">
            <v>36855</v>
          </cell>
          <cell r="O7" t="str">
            <v>DALAM PROSES</v>
          </cell>
        </row>
        <row r="8">
          <cell r="C8" t="str">
            <v>- No. SPK Intern</v>
          </cell>
          <cell r="D8" t="str">
            <v>:</v>
          </cell>
          <cell r="E8" t="str">
            <v>:</v>
          </cell>
          <cell r="F8" t="str">
            <v>0B-1013</v>
          </cell>
          <cell r="J8" t="str">
            <v>- Selesai Proyek</v>
          </cell>
          <cell r="L8" t="str">
            <v>:</v>
          </cell>
          <cell r="M8">
            <v>37219</v>
          </cell>
        </row>
        <row r="9">
          <cell r="J9" t="str">
            <v>- Perpanjangan Waktu</v>
          </cell>
          <cell r="M9">
            <v>37219</v>
          </cell>
        </row>
        <row r="10">
          <cell r="E10" t="str">
            <v>:</v>
          </cell>
          <cell r="J10" t="str">
            <v>URAIAN</v>
          </cell>
          <cell r="L10" t="str">
            <v>:</v>
          </cell>
        </row>
        <row r="11">
          <cell r="A11" t="str">
            <v>B.</v>
          </cell>
          <cell r="B11" t="str">
            <v>PENJELASAN UMUM</v>
          </cell>
          <cell r="C11" t="str">
            <v>PERIODE LAPORAN</v>
          </cell>
          <cell r="D11" t="str">
            <v>:</v>
          </cell>
          <cell r="J11" t="str">
            <v>- Waktu Selesai+Perpanjangan</v>
          </cell>
          <cell r="L11" t="str">
            <v>:</v>
          </cell>
          <cell r="M11">
            <v>51</v>
          </cell>
          <cell r="N11" t="str">
            <v>Minggu</v>
          </cell>
          <cell r="P11" t="str">
            <v>Minggu</v>
          </cell>
        </row>
        <row r="12">
          <cell r="C12" t="str">
            <v>Tanggal</v>
          </cell>
          <cell r="D12" t="str">
            <v>:</v>
          </cell>
          <cell r="E12" t="str">
            <v>:</v>
          </cell>
          <cell r="F12" t="str">
            <v>01.10.2001</v>
          </cell>
          <cell r="J12" t="str">
            <v>- Realisasi Waktu Pelaksanaan</v>
          </cell>
          <cell r="L12" t="str">
            <v>:</v>
          </cell>
          <cell r="M12">
            <v>49</v>
          </cell>
          <cell r="N12" t="str">
            <v>Minggu</v>
          </cell>
          <cell r="P12" t="str">
            <v>Minggu</v>
          </cell>
        </row>
        <row r="13">
          <cell r="C13" t="str">
            <v>Minggu ke</v>
          </cell>
          <cell r="D13" t="str">
            <v>:</v>
          </cell>
          <cell r="E13" t="str">
            <v>:</v>
          </cell>
          <cell r="F13">
            <v>49</v>
          </cell>
          <cell r="G13" t="str">
            <v>Dari Awal Proyek</v>
          </cell>
          <cell r="J13" t="str">
            <v>- Sisa Waktu s/d Selesai</v>
          </cell>
          <cell r="L13" t="str">
            <v>:</v>
          </cell>
          <cell r="M13">
            <v>2</v>
          </cell>
          <cell r="N13" t="str">
            <v>Minggu</v>
          </cell>
          <cell r="P13" t="str">
            <v>Minggu</v>
          </cell>
        </row>
        <row r="14">
          <cell r="C14" t="str">
            <v>Minggu ke</v>
          </cell>
          <cell r="D14" t="str">
            <v>:</v>
          </cell>
          <cell r="E14" t="str">
            <v>:</v>
          </cell>
          <cell r="F14">
            <v>40</v>
          </cell>
          <cell r="G14" t="str">
            <v>Tahun   :</v>
          </cell>
          <cell r="H14">
            <v>2001</v>
          </cell>
          <cell r="J14" t="str">
            <v>- Serah Terima Pertama</v>
          </cell>
          <cell r="L14" t="str">
            <v>:</v>
          </cell>
          <cell r="M14">
            <v>36848</v>
          </cell>
        </row>
        <row r="15">
          <cell r="C15" t="str">
            <v>Ra Waktu sesuai Ri Prestasi</v>
          </cell>
          <cell r="E15" t="str">
            <v>:</v>
          </cell>
          <cell r="F15">
            <v>59</v>
          </cell>
          <cell r="G15" t="str">
            <v>Minggu</v>
          </cell>
          <cell r="J15" t="str">
            <v>- Serah Terima Kedua</v>
          </cell>
          <cell r="L15" t="str">
            <v>:</v>
          </cell>
          <cell r="M15">
            <v>36879</v>
          </cell>
        </row>
        <row r="17">
          <cell r="A17" t="str">
            <v>C.</v>
          </cell>
          <cell r="B17" t="str">
            <v>D A T A</v>
          </cell>
          <cell r="C17" t="str">
            <v xml:space="preserve">DATA-DATA LAPORAN </v>
          </cell>
        </row>
        <row r="18">
          <cell r="A18" t="str">
            <v>I.</v>
          </cell>
          <cell r="B18" t="str">
            <v>RENCANA DAN REALISASI  PRESTASI TERPASANG</v>
          </cell>
          <cell r="C18" t="str">
            <v>REALISASI PENJUALAN DAN RENCANA PRODUKSI</v>
          </cell>
          <cell r="P18" t="str">
            <v>(Dalam Ribuan)</v>
          </cell>
        </row>
        <row r="19">
          <cell r="A19" t="str">
            <v>R E N C A N A   dan  R E A L I S A S I    P E N J U A L A N</v>
          </cell>
          <cell r="L19" t="str">
            <v>P  E  N  E  R  I  M  A  A  N</v>
          </cell>
        </row>
        <row r="20">
          <cell r="A20" t="str">
            <v>No.</v>
          </cell>
          <cell r="C20" t="str">
            <v>URAIAN</v>
          </cell>
          <cell r="F20" t="str">
            <v>O.K</v>
          </cell>
          <cell r="G20" t="str">
            <v>Bobot</v>
          </cell>
          <cell r="H20" t="str">
            <v>PREST</v>
          </cell>
          <cell r="J20" t="str">
            <v>Bbt x Prest.</v>
          </cell>
          <cell r="K20" t="str">
            <v>O.P</v>
          </cell>
          <cell r="L20" t="str">
            <v>No.</v>
          </cell>
          <cell r="M20" t="str">
            <v>U R A I A N</v>
          </cell>
          <cell r="P20" t="str">
            <v>JUMLAH</v>
          </cell>
        </row>
        <row r="21">
          <cell r="F21" t="str">
            <v>(Rp)</v>
          </cell>
          <cell r="G21" t="str">
            <v>(%)</v>
          </cell>
          <cell r="H21" t="str">
            <v>(%)</v>
          </cell>
          <cell r="J21" t="str">
            <v>(%)</v>
          </cell>
          <cell r="K21" t="str">
            <v>(Rp)</v>
          </cell>
          <cell r="P21" t="str">
            <v>Rp</v>
          </cell>
        </row>
        <row r="22">
          <cell r="A22" t="str">
            <v>A</v>
          </cell>
          <cell r="C22" t="str">
            <v>B</v>
          </cell>
          <cell r="F22" t="str">
            <v>C</v>
          </cell>
          <cell r="G22" t="str">
            <v>D</v>
          </cell>
          <cell r="H22" t="str">
            <v>E</v>
          </cell>
          <cell r="J22" t="str">
            <v>F=DxE</v>
          </cell>
          <cell r="K22" t="str">
            <v>G= F x C</v>
          </cell>
          <cell r="L22" t="str">
            <v>H</v>
          </cell>
          <cell r="M22" t="str">
            <v>I</v>
          </cell>
          <cell r="P22" t="str">
            <v>J</v>
          </cell>
        </row>
        <row r="24">
          <cell r="A24" t="str">
            <v>I</v>
          </cell>
          <cell r="C24" t="str">
            <v>PEKERJAAN FISIK</v>
          </cell>
        </row>
        <row r="25">
          <cell r="A25">
            <v>1</v>
          </cell>
          <cell r="C25" t="str">
            <v>Pek. Awal</v>
          </cell>
          <cell r="F25">
            <v>11744593.159</v>
          </cell>
          <cell r="G25">
            <v>100</v>
          </cell>
          <cell r="H25">
            <v>0</v>
          </cell>
          <cell r="J25">
            <v>0</v>
          </cell>
          <cell r="K25">
            <v>0</v>
          </cell>
          <cell r="L25" t="str">
            <v>2.1</v>
          </cell>
          <cell r="M25" t="str">
            <v>PENJUALAN</v>
          </cell>
        </row>
        <row r="26">
          <cell r="A26">
            <v>2</v>
          </cell>
          <cell r="C26" t="str">
            <v>Pek. Tambah / Kurang</v>
          </cell>
          <cell r="F26">
            <v>0</v>
          </cell>
          <cell r="G26">
            <v>0</v>
          </cell>
          <cell r="H26">
            <v>0</v>
          </cell>
          <cell r="J26">
            <v>0</v>
          </cell>
          <cell r="K26">
            <v>0</v>
          </cell>
          <cell r="L26" t="str">
            <v>2.1.1</v>
          </cell>
          <cell r="M26" t="str">
            <v>PENERIMAAN KOTOR</v>
          </cell>
          <cell r="BE26" t="str">
            <v>:prsLBR1~lml5mm~r5mm~t20mm~b13mm~qqg</v>
          </cell>
        </row>
        <row r="27">
          <cell r="A27">
            <v>3</v>
          </cell>
          <cell r="C27" t="str">
            <v>Pek. VO</v>
          </cell>
          <cell r="F27">
            <v>0</v>
          </cell>
          <cell r="G27">
            <v>0</v>
          </cell>
          <cell r="H27">
            <v>0</v>
          </cell>
          <cell r="J27">
            <v>0</v>
          </cell>
          <cell r="K27">
            <v>0</v>
          </cell>
          <cell r="L27" t="str">
            <v>a.</v>
          </cell>
          <cell r="M27" t="str">
            <v>Uang Muka</v>
          </cell>
          <cell r="P27">
            <v>2289555.8820000002</v>
          </cell>
        </row>
        <row r="28">
          <cell r="A28">
            <v>4</v>
          </cell>
          <cell r="C28" t="str">
            <v>Pek. Klaim ( Physik )</v>
          </cell>
          <cell r="F28">
            <v>0</v>
          </cell>
          <cell r="G28">
            <v>0</v>
          </cell>
          <cell r="H28">
            <v>0</v>
          </cell>
          <cell r="J28">
            <v>0</v>
          </cell>
          <cell r="K28">
            <v>0</v>
          </cell>
          <cell r="L28" t="str">
            <v>b.</v>
          </cell>
          <cell r="M28" t="str">
            <v>Termin&amp;VO</v>
          </cell>
          <cell r="N28" t="str">
            <v>(s/d periode bln ………… )</v>
          </cell>
          <cell r="P28">
            <v>0</v>
          </cell>
          <cell r="BE28" t="str">
            <v>:prsLBR2~lml5mm~r5mm~t20mm~b13mm~qqg</v>
          </cell>
        </row>
        <row r="29">
          <cell r="C29" t="str">
            <v>Jumlah Prestasi Terpasang</v>
          </cell>
          <cell r="F29">
            <v>11744593.159</v>
          </cell>
          <cell r="G29">
            <v>100</v>
          </cell>
          <cell r="H29">
            <v>0</v>
          </cell>
          <cell r="J29">
            <v>0</v>
          </cell>
          <cell r="K29">
            <v>0</v>
          </cell>
          <cell r="L29" t="str">
            <v>c.</v>
          </cell>
          <cell r="M29" t="str">
            <v>Eskalasi</v>
          </cell>
          <cell r="N29" t="str">
            <v>(s/d periode bln ………… )</v>
          </cell>
          <cell r="P29">
            <v>0</v>
          </cell>
        </row>
        <row r="30">
          <cell r="A30">
            <v>5</v>
          </cell>
          <cell r="C30" t="str">
            <v>Eskalasi</v>
          </cell>
          <cell r="F30">
            <v>0</v>
          </cell>
          <cell r="G30">
            <v>0</v>
          </cell>
          <cell r="H30">
            <v>0</v>
          </cell>
          <cell r="J30">
            <v>0</v>
          </cell>
          <cell r="K30">
            <v>0</v>
          </cell>
          <cell r="L30" t="str">
            <v>d.</v>
          </cell>
          <cell r="M30" t="str">
            <v>Selisih Kurs</v>
          </cell>
          <cell r="P30">
            <v>0</v>
          </cell>
        </row>
        <row r="31">
          <cell r="A31">
            <v>6</v>
          </cell>
          <cell r="C31" t="str">
            <v xml:space="preserve">Klaim  Asuransi </v>
          </cell>
          <cell r="F31">
            <v>0</v>
          </cell>
          <cell r="G31">
            <v>0</v>
          </cell>
          <cell r="H31">
            <v>0</v>
          </cell>
          <cell r="J31">
            <v>0</v>
          </cell>
          <cell r="K31">
            <v>0</v>
          </cell>
          <cell r="L31" t="str">
            <v>e.</v>
          </cell>
          <cell r="M31" t="str">
            <v>Klaim &amp; Lain-lain</v>
          </cell>
          <cell r="P31">
            <v>0</v>
          </cell>
        </row>
        <row r="32">
          <cell r="A32">
            <v>7</v>
          </cell>
          <cell r="C32" t="str">
            <v>Selisih Kurs (Kurs Kontrak1$=Rp ……………)</v>
          </cell>
          <cell r="F32">
            <v>0</v>
          </cell>
          <cell r="G32">
            <v>0</v>
          </cell>
          <cell r="H32">
            <v>0</v>
          </cell>
          <cell r="J32">
            <v>0</v>
          </cell>
          <cell r="K32">
            <v>0</v>
          </cell>
        </row>
        <row r="33">
          <cell r="A33">
            <v>8</v>
          </cell>
          <cell r="C33" t="str">
            <v>Lain-lain</v>
          </cell>
          <cell r="F33">
            <v>0</v>
          </cell>
          <cell r="G33">
            <v>0</v>
          </cell>
          <cell r="H33">
            <v>0</v>
          </cell>
          <cell r="J33">
            <v>0</v>
          </cell>
          <cell r="K33">
            <v>0</v>
          </cell>
          <cell r="M33" t="str">
            <v>JUMLAH</v>
          </cell>
          <cell r="P33">
            <v>2289555.8820000002</v>
          </cell>
          <cell r="BE33" t="str">
            <v>:prsLBR4~lml5mm~r5mm~t20mm~b13mm~qqg</v>
          </cell>
        </row>
        <row r="34">
          <cell r="C34" t="str">
            <v>Total Penjualan</v>
          </cell>
          <cell r="F34">
            <v>11744593.159</v>
          </cell>
          <cell r="G34">
            <v>100</v>
          </cell>
          <cell r="H34">
            <v>0</v>
          </cell>
          <cell r="J34">
            <v>0</v>
          </cell>
          <cell r="K34">
            <v>0</v>
          </cell>
          <cell r="L34" t="str">
            <v>2.1.2</v>
          </cell>
          <cell r="M34" t="str">
            <v>POTONGAN</v>
          </cell>
        </row>
        <row r="35">
          <cell r="A35" t="str">
            <v>II</v>
          </cell>
          <cell r="C35" t="str">
            <v>PRESTASI DIAKUI</v>
          </cell>
          <cell r="F35">
            <v>11744593.159</v>
          </cell>
          <cell r="G35">
            <v>100</v>
          </cell>
          <cell r="H35">
            <v>0</v>
          </cell>
          <cell r="J35">
            <v>0</v>
          </cell>
          <cell r="K35">
            <v>0</v>
          </cell>
          <cell r="L35" t="str">
            <v>a.</v>
          </cell>
          <cell r="M35" t="str">
            <v>Uang Muka</v>
          </cell>
          <cell r="P35">
            <v>0</v>
          </cell>
          <cell r="BE35" t="str">
            <v>:prsLBR5~lml5mm~r5mm~t20mm~b13mm~qqg</v>
          </cell>
        </row>
        <row r="36">
          <cell r="A36" t="str">
            <v>IV</v>
          </cell>
          <cell r="C36" t="str">
            <v>Ra SESUAI REVIEW</v>
          </cell>
          <cell r="F36">
            <v>11744593.159</v>
          </cell>
          <cell r="G36">
            <v>100</v>
          </cell>
          <cell r="H36">
            <v>0</v>
          </cell>
          <cell r="J36">
            <v>0</v>
          </cell>
          <cell r="K36">
            <v>0</v>
          </cell>
          <cell r="L36" t="str">
            <v>b.</v>
          </cell>
          <cell r="M36" t="str">
            <v>Retensi / Jaminan Pelaksanaan</v>
          </cell>
          <cell r="P36">
            <v>0</v>
          </cell>
        </row>
        <row r="37">
          <cell r="A37" t="str">
            <v>V</v>
          </cell>
          <cell r="C37" t="str">
            <v>Ra S/D  2  MINGGU   Y A D</v>
          </cell>
          <cell r="F37">
            <v>11744593.159</v>
          </cell>
          <cell r="G37">
            <v>100</v>
          </cell>
          <cell r="H37">
            <v>0</v>
          </cell>
          <cell r="J37">
            <v>0</v>
          </cell>
          <cell r="K37">
            <v>0</v>
          </cell>
          <cell r="L37" t="str">
            <v>c.</v>
          </cell>
          <cell r="M37" t="str">
            <v>PPN Keluaran, PPH &amp; Lain-lain</v>
          </cell>
          <cell r="P37">
            <v>0</v>
          </cell>
        </row>
        <row r="38">
          <cell r="M38" t="str">
            <v>JUMLAH</v>
          </cell>
          <cell r="P38">
            <v>0</v>
          </cell>
        </row>
        <row r="40">
          <cell r="M40" t="str">
            <v>JUMLAH PENERIMAAN BERSIH</v>
          </cell>
          <cell r="P40">
            <v>2289555.8820000002</v>
          </cell>
        </row>
        <row r="45">
          <cell r="BE45" t="str">
            <v>:prsLBR6~lml5mm~r5mm~t20mm~b13mm~qqg</v>
          </cell>
        </row>
        <row r="47">
          <cell r="BE47" t="str">
            <v>:prsLBR7~lml5mm~r5mm~t20mm~b13mm~qqg</v>
          </cell>
        </row>
        <row r="49">
          <cell r="BE49" t="str">
            <v>:prsLBR8~lml5mm~r5mm~t20mm~b13mm~qqg</v>
          </cell>
        </row>
        <row r="50">
          <cell r="F50" t="str">
            <v>PETUNJUK PENGISIAN DATA PADA FORM LMK</v>
          </cell>
        </row>
        <row r="52">
          <cell r="F52" t="str">
            <v>LEMBAR :  1</v>
          </cell>
          <cell r="BE52" t="str">
            <v>:prsLBR9~lml5mm~r5mm~t20mm~b13mm~qqg</v>
          </cell>
        </row>
        <row r="54">
          <cell r="F54" t="str">
            <v>A. DATA - DATA PROYEK</v>
          </cell>
        </row>
        <row r="55">
          <cell r="G55" t="str">
            <v xml:space="preserve">Nama Proyek </v>
          </cell>
          <cell r="L55" t="str">
            <v>:</v>
          </cell>
          <cell r="M55" t="str">
            <v>Cukup jelas  ( tidak ada perubahan )</v>
          </cell>
        </row>
        <row r="56">
          <cell r="G56" t="str">
            <v>No SPK Intern</v>
          </cell>
          <cell r="L56" t="str">
            <v>:</v>
          </cell>
          <cell r="M56" t="str">
            <v>Cukup jelas  ( tidak ada perubahan )</v>
          </cell>
        </row>
        <row r="58">
          <cell r="F58" t="str">
            <v>B. PERIODE LAPORAN</v>
          </cell>
        </row>
        <row r="59">
          <cell r="G59" t="str">
            <v>Tanggal</v>
          </cell>
          <cell r="L59" t="str">
            <v>:</v>
          </cell>
          <cell r="M59" t="str">
            <v>Diisi tanggal dari hari terakhir periode LMK yang bersesuaian ( saat ini )</v>
          </cell>
        </row>
        <row r="60">
          <cell r="M60" t="str">
            <v>Cara pengisian : bulan/tanggal/tahun</v>
          </cell>
        </row>
        <row r="61">
          <cell r="G61" t="str">
            <v>Minggu ke...... Dari awal Proyek</v>
          </cell>
          <cell r="L61" t="str">
            <v>:</v>
          </cell>
          <cell r="M61" t="str">
            <v>Cukup jelas  ( tidak ada perubahan )</v>
          </cell>
        </row>
        <row r="62">
          <cell r="G62" t="str">
            <v>Minggu ke..... Tahun : .........</v>
          </cell>
          <cell r="L62" t="str">
            <v>:</v>
          </cell>
          <cell r="M62" t="str">
            <v>Cukup jelas  ( tidak ada perubahan )</v>
          </cell>
        </row>
        <row r="63">
          <cell r="N63" t="str">
            <v>diisi pada minggu sebelumnya contohnya :</v>
          </cell>
        </row>
        <row r="64">
          <cell r="P64" t="str">
            <v>-  RKD   MG 3 dan 4</v>
          </cell>
        </row>
        <row r="65">
          <cell r="P65" t="str">
            <v>-  LMK   MG 52   dst</v>
          </cell>
        </row>
        <row r="66">
          <cell r="G66" t="str">
            <v>Ra Waktu sesuai Ri Prestasi</v>
          </cell>
          <cell r="L66" t="str">
            <v>:</v>
          </cell>
          <cell r="M66" t="str">
            <v>Diambil dari waktu sesuai rencana di schedule untuk realisasi progress saat ini</v>
          </cell>
        </row>
        <row r="67">
          <cell r="M67" t="str">
            <v>Contoh :</v>
          </cell>
          <cell r="N67" t="str">
            <v>Ri progress pada saat ini ( minggu ke 14 dari awal proyek ) = 32,80 %</v>
          </cell>
        </row>
        <row r="68">
          <cell r="N68" t="str">
            <v>Sesuai schedule untuk progress 32,80 % berada pada minggu 9 dari</v>
          </cell>
        </row>
        <row r="69">
          <cell r="N69" t="str">
            <v>awal proyek, maka angka yang dimasukkan adalah 9</v>
          </cell>
        </row>
        <row r="70">
          <cell r="F70" t="str">
            <v>WAKTU PELAKSANAAN</v>
          </cell>
        </row>
        <row r="71">
          <cell r="G71" t="str">
            <v>Mulai Proyek</v>
          </cell>
          <cell r="L71" t="str">
            <v>:</v>
          </cell>
          <cell r="M71" t="str">
            <v>Cukup jelas  ( tidak ada perubahan )</v>
          </cell>
          <cell r="P71" t="str">
            <v>Cara pengisian : bulan/tanggal/tahun</v>
          </cell>
        </row>
        <row r="72">
          <cell r="G72" t="str">
            <v>Selesai Proyek</v>
          </cell>
          <cell r="L72" t="str">
            <v>:</v>
          </cell>
          <cell r="M72" t="str">
            <v>Cukup jelas  ( tidak ada perubahan )</v>
          </cell>
          <cell r="P72" t="str">
            <v>Cara pengisian : bulan/tanggal/tahun</v>
          </cell>
        </row>
        <row r="73">
          <cell r="G73" t="str">
            <v>Serah Terima Pertama</v>
          </cell>
          <cell r="L73" t="str">
            <v>:</v>
          </cell>
          <cell r="M73" t="str">
            <v>Cukup jelas  ( tidak ada perubahan )</v>
          </cell>
          <cell r="P73" t="str">
            <v>Cara pengisian : bulan/tanggal/tahun</v>
          </cell>
        </row>
        <row r="74">
          <cell r="G74" t="str">
            <v>Serah Terima Kedua</v>
          </cell>
          <cell r="L74" t="str">
            <v>:</v>
          </cell>
          <cell r="M74" t="str">
            <v>Cukup jelas  ( tidak ada perubahan )</v>
          </cell>
          <cell r="P74" t="str">
            <v>Cara pengisian : bulan/tanggal/tahun</v>
          </cell>
        </row>
        <row r="76">
          <cell r="F76" t="str">
            <v>C. DATA-DATA LAPORAN</v>
          </cell>
        </row>
        <row r="77">
          <cell r="G77" t="str">
            <v>RENCANA  dan REALISASI PENJUALAN</v>
          </cell>
        </row>
        <row r="78">
          <cell r="G78" t="str">
            <v>Pek. Awal</v>
          </cell>
          <cell r="L78" t="str">
            <v>:</v>
          </cell>
          <cell r="M78" t="str">
            <v>Cukup jelas  ( tidak ada perubahan )</v>
          </cell>
        </row>
        <row r="79">
          <cell r="G79" t="str">
            <v>Pek. Tambah / Kurang</v>
          </cell>
          <cell r="L79" t="str">
            <v>:</v>
          </cell>
          <cell r="M79" t="str">
            <v>Cukup jelas  ( tidak ada perubahan )</v>
          </cell>
        </row>
        <row r="80">
          <cell r="G80" t="str">
            <v>Pek. VO</v>
          </cell>
          <cell r="L80" t="str">
            <v>:</v>
          </cell>
          <cell r="M80" t="str">
            <v>Cukup jelas  ( tidak ada perubahan )</v>
          </cell>
        </row>
        <row r="81">
          <cell r="G81" t="str">
            <v>Pek. Klaim (Physik)</v>
          </cell>
          <cell r="L81" t="str">
            <v>:</v>
          </cell>
          <cell r="M81" t="str">
            <v>Menuntut ganti rugi thd.hasil pek.yg tdk ada item pembayaran</v>
          </cell>
        </row>
        <row r="82">
          <cell r="M82" t="str">
            <v>dlm.kontrak (tdk.ada di BQ)</v>
          </cell>
        </row>
        <row r="83">
          <cell r="G83" t="str">
            <v>Eskalasi</v>
          </cell>
          <cell r="L83" t="str">
            <v>:</v>
          </cell>
          <cell r="M83" t="str">
            <v>Cukup jelas  ( tidak ada perubahan )</v>
          </cell>
        </row>
        <row r="84">
          <cell r="G84" t="str">
            <v>Selisih Kurs</v>
          </cell>
          <cell r="L84" t="str">
            <v>:</v>
          </cell>
          <cell r="M84" t="str">
            <v>Cukup jelas  ( tidak ada perubahan )</v>
          </cell>
        </row>
        <row r="85">
          <cell r="G85" t="str">
            <v>Klaim Assuransi</v>
          </cell>
          <cell r="L85" t="str">
            <v>:</v>
          </cell>
          <cell r="M85" t="str">
            <v>Menuntut ganti rugi pekerjaan akibat bencana alam/force majure</v>
          </cell>
        </row>
        <row r="86">
          <cell r="G86" t="str">
            <v>Lain-Lain</v>
          </cell>
          <cell r="L86" t="str">
            <v>:</v>
          </cell>
          <cell r="M86" t="str">
            <v>Cukup jelas  ( tidak ada perubahan )</v>
          </cell>
        </row>
        <row r="88">
          <cell r="G88" t="str">
            <v>PENERIMAAN</v>
          </cell>
        </row>
        <row r="89">
          <cell r="G89" t="str">
            <v>Uang Muka</v>
          </cell>
          <cell r="L89" t="str">
            <v>:</v>
          </cell>
          <cell r="M89" t="str">
            <v>Cukup jelas  ( tidak ada perubahan )</v>
          </cell>
        </row>
        <row r="90">
          <cell r="G90" t="str">
            <v>Termin dan VO</v>
          </cell>
          <cell r="L90" t="str">
            <v>:</v>
          </cell>
          <cell r="M90" t="str">
            <v>Cukup jelas  ( tidak ada perubahan )</v>
          </cell>
        </row>
        <row r="91">
          <cell r="G91" t="str">
            <v>Eskalasi</v>
          </cell>
          <cell r="L91" t="str">
            <v>:</v>
          </cell>
          <cell r="M91" t="str">
            <v>Cukup jelas  ( tidak ada perubahan )</v>
          </cell>
        </row>
        <row r="92">
          <cell r="G92" t="str">
            <v>Selisih Kurs</v>
          </cell>
          <cell r="L92" t="str">
            <v>:</v>
          </cell>
          <cell r="M92" t="str">
            <v>Cukup jelas  ( tidak ada perubahan )</v>
          </cell>
        </row>
        <row r="93">
          <cell r="G93" t="str">
            <v>Klaim &amp; Lain-lain</v>
          </cell>
          <cell r="L93" t="str">
            <v>:</v>
          </cell>
          <cell r="M93" t="str">
            <v>Cukup jelas  ( tidak ada perubahan )</v>
          </cell>
        </row>
        <row r="94">
          <cell r="G94" t="str">
            <v>POTONGAN</v>
          </cell>
        </row>
        <row r="95">
          <cell r="G95" t="str">
            <v>Uang Muka</v>
          </cell>
          <cell r="L95" t="str">
            <v>:</v>
          </cell>
          <cell r="M95" t="str">
            <v>Cukup jelas  ( tidak ada perubahan )</v>
          </cell>
        </row>
        <row r="96">
          <cell r="G96" t="str">
            <v>Retensi / Jaminan Pelaksanaan</v>
          </cell>
          <cell r="L96" t="str">
            <v>:</v>
          </cell>
          <cell r="M96" t="str">
            <v>Cukup jelas  ( tidak ada perubahan )</v>
          </cell>
        </row>
        <row r="97">
          <cell r="G97" t="str">
            <v>PPN Keluaran, PPH &amp; Lain-lain</v>
          </cell>
          <cell r="L97" t="str">
            <v>:</v>
          </cell>
          <cell r="M97" t="str">
            <v>Cukup jelas  ( tidak ada perubahan )</v>
          </cell>
        </row>
      </sheetData>
      <sheetData sheetId="4">
        <row r="1">
          <cell r="N1" t="str">
            <v>FORM LMK  : 2</v>
          </cell>
        </row>
        <row r="2">
          <cell r="N2" t="str">
            <v>LEMBAR      : 2</v>
          </cell>
        </row>
        <row r="3">
          <cell r="B3" t="str">
            <v>I.</v>
          </cell>
          <cell r="D3" t="str">
            <v>RENCANA DAN REALISASI BIAYA LANGSUNG</v>
          </cell>
          <cell r="N3" t="str">
            <v>(Dalam Ribuan)</v>
          </cell>
        </row>
        <row r="4">
          <cell r="B4" t="str">
            <v>R E N C A N A   D A N   R E A L I S A S I    B I A Y A   S E S U A I   P R E S T A S I   T E R P A S A N G</v>
          </cell>
        </row>
        <row r="5">
          <cell r="B5" t="str">
            <v>No.</v>
          </cell>
          <cell r="D5" t="str">
            <v>URAIAN</v>
          </cell>
          <cell r="F5" t="str">
            <v>R.A.B</v>
          </cell>
          <cell r="J5" t="str">
            <v>PREST</v>
          </cell>
          <cell r="K5" t="str">
            <v>Bbt x Prest. (%)</v>
          </cell>
          <cell r="M5" t="str">
            <v>RENCANA TERPASANG</v>
          </cell>
        </row>
        <row r="6">
          <cell r="F6" t="str">
            <v>AWAL</v>
          </cell>
          <cell r="G6" t="str">
            <v>BBT (%)</v>
          </cell>
          <cell r="H6" t="str">
            <v>REVIEW</v>
          </cell>
          <cell r="I6" t="str">
            <v>BBT(%)</v>
          </cell>
          <cell r="J6" t="str">
            <v>(%)</v>
          </cell>
          <cell r="K6" t="str">
            <v>AWAL</v>
          </cell>
          <cell r="L6" t="str">
            <v>REVEW</v>
          </cell>
          <cell r="M6" t="str">
            <v>AWAL</v>
          </cell>
          <cell r="N6" t="str">
            <v>REVIEW</v>
          </cell>
        </row>
        <row r="7">
          <cell r="B7" t="str">
            <v>A</v>
          </cell>
          <cell r="D7" t="str">
            <v>B</v>
          </cell>
          <cell r="F7" t="str">
            <v>D</v>
          </cell>
          <cell r="G7" t="str">
            <v>E</v>
          </cell>
          <cell r="H7" t="str">
            <v>F</v>
          </cell>
          <cell r="I7" t="str">
            <v>G</v>
          </cell>
          <cell r="J7" t="str">
            <v>H</v>
          </cell>
          <cell r="K7" t="str">
            <v>I= E x H</v>
          </cell>
          <cell r="L7" t="str">
            <v>J= G x H</v>
          </cell>
          <cell r="M7" t="str">
            <v>K=D X I</v>
          </cell>
          <cell r="N7" t="str">
            <v>L = F X J</v>
          </cell>
        </row>
        <row r="9">
          <cell r="B9">
            <v>1</v>
          </cell>
          <cell r="D9" t="str">
            <v>BL AWAL</v>
          </cell>
          <cell r="F9">
            <v>7868186.0200500004</v>
          </cell>
          <cell r="G9">
            <v>100</v>
          </cell>
          <cell r="H9">
            <v>7868186.0200500004</v>
          </cell>
          <cell r="I9">
            <v>100</v>
          </cell>
          <cell r="J9">
            <v>0</v>
          </cell>
          <cell r="K9">
            <v>0</v>
          </cell>
          <cell r="L9">
            <v>0</v>
          </cell>
          <cell r="M9">
            <v>0</v>
          </cell>
          <cell r="N9">
            <v>0</v>
          </cell>
        </row>
        <row r="10">
          <cell r="B10">
            <v>2</v>
          </cell>
          <cell r="D10" t="str">
            <v>BL.  VO</v>
          </cell>
          <cell r="F10">
            <v>0</v>
          </cell>
          <cell r="G10">
            <v>0</v>
          </cell>
          <cell r="H10">
            <v>0</v>
          </cell>
          <cell r="I10">
            <v>0</v>
          </cell>
          <cell r="J10">
            <v>0</v>
          </cell>
          <cell r="K10">
            <v>0</v>
          </cell>
          <cell r="L10">
            <v>0</v>
          </cell>
          <cell r="M10">
            <v>0</v>
          </cell>
          <cell r="N10">
            <v>0</v>
          </cell>
        </row>
        <row r="11">
          <cell r="B11">
            <v>3</v>
          </cell>
          <cell r="D11" t="str">
            <v>BL. KLAIM</v>
          </cell>
          <cell r="F11">
            <v>0</v>
          </cell>
          <cell r="G11">
            <v>0</v>
          </cell>
          <cell r="H11">
            <v>0</v>
          </cell>
          <cell r="I11">
            <v>0</v>
          </cell>
          <cell r="J11">
            <v>0</v>
          </cell>
          <cell r="K11">
            <v>0</v>
          </cell>
          <cell r="L11">
            <v>0</v>
          </cell>
          <cell r="M11">
            <v>0</v>
          </cell>
          <cell r="N11">
            <v>0</v>
          </cell>
        </row>
        <row r="12">
          <cell r="D12" t="str">
            <v>JUMLAH PRESTASI TERPASANG</v>
          </cell>
          <cell r="F12">
            <v>7868186.0200500004</v>
          </cell>
          <cell r="G12">
            <v>100</v>
          </cell>
          <cell r="H12">
            <v>7868186.0200500004</v>
          </cell>
          <cell r="I12">
            <v>100</v>
          </cell>
          <cell r="J12" t="str">
            <v>+</v>
          </cell>
          <cell r="K12">
            <v>0</v>
          </cell>
          <cell r="L12">
            <v>0</v>
          </cell>
          <cell r="M12">
            <v>0</v>
          </cell>
          <cell r="N12">
            <v>0</v>
          </cell>
        </row>
        <row r="13">
          <cell r="B13">
            <v>4</v>
          </cell>
          <cell r="D13" t="str">
            <v>Eskalasi</v>
          </cell>
          <cell r="F13">
            <v>0</v>
          </cell>
          <cell r="G13">
            <v>0</v>
          </cell>
          <cell r="H13">
            <v>0</v>
          </cell>
          <cell r="I13">
            <v>0</v>
          </cell>
          <cell r="J13">
            <v>0</v>
          </cell>
          <cell r="K13">
            <v>0</v>
          </cell>
          <cell r="L13">
            <v>0</v>
          </cell>
          <cell r="M13">
            <v>0</v>
          </cell>
          <cell r="N13">
            <v>0</v>
          </cell>
        </row>
        <row r="14">
          <cell r="B14">
            <v>5</v>
          </cell>
          <cell r="D14" t="str">
            <v>Selisih Kurs</v>
          </cell>
          <cell r="F14">
            <v>0</v>
          </cell>
          <cell r="G14">
            <v>0</v>
          </cell>
          <cell r="H14">
            <v>0</v>
          </cell>
          <cell r="I14">
            <v>0</v>
          </cell>
          <cell r="J14">
            <v>0</v>
          </cell>
          <cell r="K14">
            <v>0</v>
          </cell>
          <cell r="L14">
            <v>0</v>
          </cell>
          <cell r="M14">
            <v>0</v>
          </cell>
          <cell r="N14">
            <v>0</v>
          </cell>
        </row>
        <row r="15">
          <cell r="B15">
            <v>6</v>
          </cell>
          <cell r="D15" t="str">
            <v>Lain-lain</v>
          </cell>
          <cell r="F15">
            <v>0</v>
          </cell>
          <cell r="G15">
            <v>0</v>
          </cell>
          <cell r="H15">
            <v>0</v>
          </cell>
          <cell r="I15">
            <v>0</v>
          </cell>
          <cell r="J15">
            <v>0</v>
          </cell>
          <cell r="K15">
            <v>0</v>
          </cell>
          <cell r="L15">
            <v>0</v>
          </cell>
          <cell r="M15">
            <v>0</v>
          </cell>
          <cell r="N15">
            <v>0</v>
          </cell>
        </row>
        <row r="16">
          <cell r="D16" t="str">
            <v>JUMLAH LAIN- LAIN</v>
          </cell>
          <cell r="F16">
            <v>0</v>
          </cell>
          <cell r="G16">
            <v>0</v>
          </cell>
          <cell r="H16">
            <v>0</v>
          </cell>
          <cell r="I16">
            <v>0</v>
          </cell>
          <cell r="J16" t="str">
            <v>+</v>
          </cell>
          <cell r="K16">
            <v>0</v>
          </cell>
          <cell r="L16">
            <v>0</v>
          </cell>
          <cell r="M16">
            <v>0</v>
          </cell>
          <cell r="N16">
            <v>0</v>
          </cell>
        </row>
        <row r="17">
          <cell r="D17" t="str">
            <v>JUMLAH BIAYA LANGSUNG</v>
          </cell>
          <cell r="F17">
            <v>7868186.0200500004</v>
          </cell>
          <cell r="G17">
            <v>100</v>
          </cell>
          <cell r="H17">
            <v>7868186.0200500004</v>
          </cell>
          <cell r="I17">
            <v>100</v>
          </cell>
          <cell r="J17" t="str">
            <v>+</v>
          </cell>
          <cell r="K17">
            <v>0</v>
          </cell>
          <cell r="L17">
            <v>0</v>
          </cell>
          <cell r="M17">
            <v>0</v>
          </cell>
          <cell r="N17">
            <v>0</v>
          </cell>
        </row>
        <row r="18">
          <cell r="D18" t="str">
            <v>Ra SESUAI R.K.P/REVIEW</v>
          </cell>
          <cell r="F18" t="str">
            <v>+</v>
          </cell>
          <cell r="G18" t="str">
            <v>+</v>
          </cell>
          <cell r="H18" t="str">
            <v>+</v>
          </cell>
          <cell r="I18" t="str">
            <v>+</v>
          </cell>
          <cell r="J18" t="str">
            <v>+</v>
          </cell>
          <cell r="K18">
            <v>0</v>
          </cell>
          <cell r="L18">
            <v>0</v>
          </cell>
          <cell r="M18">
            <v>0</v>
          </cell>
          <cell r="N18">
            <v>0</v>
          </cell>
        </row>
        <row r="21">
          <cell r="B21" t="str">
            <v>II.</v>
          </cell>
          <cell r="D21" t="str">
            <v>RENCANA  BIAYA TAK LANGSUNG</v>
          </cell>
          <cell r="N21" t="str">
            <v>(Dalam Ribuan)</v>
          </cell>
        </row>
        <row r="22">
          <cell r="B22" t="str">
            <v>No.</v>
          </cell>
          <cell r="D22" t="str">
            <v>URAIAN</v>
          </cell>
          <cell r="F22" t="str">
            <v>AWAL</v>
          </cell>
          <cell r="G22" t="str">
            <v>WAKTU</v>
          </cell>
          <cell r="H22" t="str">
            <v>REVIEW</v>
          </cell>
          <cell r="I22" t="str">
            <v>WAKTU</v>
          </cell>
          <cell r="J22" t="str">
            <v>Ra. BIAYA / WAKTU</v>
          </cell>
          <cell r="L22" t="str">
            <v>Ri  WAKTU</v>
          </cell>
          <cell r="M22" t="str">
            <v>Ra.SESUAI Ri. WAKTU</v>
          </cell>
        </row>
        <row r="23">
          <cell r="G23" t="str">
            <v>(MINGGU)</v>
          </cell>
          <cell r="I23" t="str">
            <v>(MINGGU)</v>
          </cell>
          <cell r="J23" t="str">
            <v>AWAL</v>
          </cell>
          <cell r="K23" t="str">
            <v>REVIEW</v>
          </cell>
          <cell r="M23" t="str">
            <v>AWAL</v>
          </cell>
          <cell r="N23" t="str">
            <v>REVIEW</v>
          </cell>
        </row>
        <row r="24">
          <cell r="B24" t="str">
            <v>A</v>
          </cell>
          <cell r="D24" t="str">
            <v>B</v>
          </cell>
          <cell r="F24" t="str">
            <v>C</v>
          </cell>
          <cell r="G24" t="str">
            <v>E</v>
          </cell>
          <cell r="H24" t="str">
            <v>D</v>
          </cell>
          <cell r="I24" t="str">
            <v>F</v>
          </cell>
          <cell r="J24" t="str">
            <v>G = C / E</v>
          </cell>
          <cell r="K24" t="str">
            <v>H = D / F</v>
          </cell>
          <cell r="L24" t="str">
            <v>I</v>
          </cell>
          <cell r="M24" t="str">
            <v>J = I X G</v>
          </cell>
          <cell r="N24" t="str">
            <v>K=J X H</v>
          </cell>
        </row>
        <row r="25">
          <cell r="D25" t="str">
            <v>Biaya Pegawai</v>
          </cell>
          <cell r="F25">
            <v>346004</v>
          </cell>
          <cell r="G25">
            <v>20</v>
          </cell>
          <cell r="H25">
            <v>346004</v>
          </cell>
          <cell r="I25">
            <v>20</v>
          </cell>
          <cell r="J25">
            <v>17300.2</v>
          </cell>
          <cell r="K25">
            <v>17300.2</v>
          </cell>
          <cell r="L25">
            <v>49</v>
          </cell>
          <cell r="M25">
            <v>847709.8</v>
          </cell>
          <cell r="N25">
            <v>847709.8</v>
          </cell>
        </row>
        <row r="26">
          <cell r="D26" t="str">
            <v>Biaya Kendaraan</v>
          </cell>
          <cell r="F26">
            <v>120000</v>
          </cell>
          <cell r="G26">
            <v>20</v>
          </cell>
          <cell r="H26">
            <v>120000</v>
          </cell>
          <cell r="I26">
            <v>20</v>
          </cell>
          <cell r="J26">
            <v>6000</v>
          </cell>
          <cell r="K26">
            <v>6000</v>
          </cell>
          <cell r="L26">
            <v>49</v>
          </cell>
          <cell r="M26">
            <v>294000</v>
          </cell>
          <cell r="N26">
            <v>294000</v>
          </cell>
        </row>
        <row r="27">
          <cell r="D27" t="str">
            <v>Biaya Keuangan + PPh 2 %</v>
          </cell>
          <cell r="F27">
            <v>65803.675000000003</v>
          </cell>
          <cell r="G27">
            <v>20</v>
          </cell>
          <cell r="H27">
            <v>65803.675000000003</v>
          </cell>
          <cell r="I27">
            <v>20</v>
          </cell>
          <cell r="J27">
            <v>3290.1837500000001</v>
          </cell>
          <cell r="K27">
            <v>3290.1837500000001</v>
          </cell>
          <cell r="L27">
            <v>49</v>
          </cell>
          <cell r="M27">
            <v>161219.00375</v>
          </cell>
          <cell r="N27">
            <v>161219.00375</v>
          </cell>
        </row>
        <row r="28">
          <cell r="D28" t="str">
            <v>Biaya Umum</v>
          </cell>
          <cell r="F28">
            <v>607024.07605999999</v>
          </cell>
          <cell r="G28">
            <v>20</v>
          </cell>
          <cell r="H28">
            <v>607024.07605999999</v>
          </cell>
          <cell r="I28">
            <v>20</v>
          </cell>
          <cell r="J28">
            <v>30351.203803</v>
          </cell>
          <cell r="K28">
            <v>30351.203803</v>
          </cell>
          <cell r="L28">
            <v>49</v>
          </cell>
          <cell r="M28">
            <v>1487208.9863470001</v>
          </cell>
          <cell r="N28">
            <v>1487208.9863470001</v>
          </cell>
        </row>
        <row r="29">
          <cell r="D29" t="str">
            <v>JUMLAH BIAYA TAK LANGSUNG</v>
          </cell>
          <cell r="F29">
            <v>1138831.7510600002</v>
          </cell>
          <cell r="G29">
            <v>20</v>
          </cell>
          <cell r="H29">
            <v>1138831.7510600002</v>
          </cell>
          <cell r="I29">
            <v>20</v>
          </cell>
          <cell r="J29">
            <v>56941.587553000005</v>
          </cell>
          <cell r="K29">
            <v>56941.587553000005</v>
          </cell>
          <cell r="L29">
            <v>49</v>
          </cell>
          <cell r="M29">
            <v>2790137.7900970001</v>
          </cell>
          <cell r="N29">
            <v>2790137.7900970001</v>
          </cell>
        </row>
        <row r="30">
          <cell r="D30" t="str">
            <v>TOTAL BLK + BTLK</v>
          </cell>
          <cell r="F30">
            <v>9007017.7711100001</v>
          </cell>
          <cell r="G30" t="str">
            <v>+</v>
          </cell>
          <cell r="H30">
            <v>9007017.7711100001</v>
          </cell>
          <cell r="I30" t="str">
            <v>+</v>
          </cell>
          <cell r="J30" t="str">
            <v>+</v>
          </cell>
          <cell r="K30" t="str">
            <v>+</v>
          </cell>
          <cell r="L30" t="str">
            <v>+</v>
          </cell>
          <cell r="M30">
            <v>2790137.7900970001</v>
          </cell>
          <cell r="N30">
            <v>2790137.7900970001</v>
          </cell>
        </row>
        <row r="32">
          <cell r="B32" t="str">
            <v>III.</v>
          </cell>
          <cell r="D32" t="str">
            <v>REALISASI BIAYA LANGSUNG DAN TAK LANGSUNG</v>
          </cell>
          <cell r="N32" t="str">
            <v>(Dalam Ribuan)</v>
          </cell>
        </row>
        <row r="33">
          <cell r="B33" t="str">
            <v>No.</v>
          </cell>
          <cell r="D33" t="str">
            <v>URAIAN</v>
          </cell>
          <cell r="F33" t="str">
            <v>REALISASI BIAYA</v>
          </cell>
          <cell r="J33" t="str">
            <v>PROYEKSI</v>
          </cell>
          <cell r="L33" t="str">
            <v>R K P</v>
          </cell>
          <cell r="N33" t="str">
            <v>DEVIASI</v>
          </cell>
        </row>
        <row r="34">
          <cell r="G34" t="str">
            <v>BAD</v>
          </cell>
          <cell r="H34" t="str">
            <v>BAD</v>
          </cell>
          <cell r="I34" t="str">
            <v/>
          </cell>
          <cell r="J34" t="str">
            <v/>
          </cell>
          <cell r="K34" t="str">
            <v/>
          </cell>
          <cell r="L34" t="str">
            <v/>
          </cell>
          <cell r="M34" t="str">
            <v/>
          </cell>
          <cell r="N34" t="str">
            <v/>
          </cell>
        </row>
        <row r="35">
          <cell r="F35" t="str">
            <v>BPDP</v>
          </cell>
          <cell r="G35" t="str">
            <v>TERBUKU</v>
          </cell>
          <cell r="H35" t="str">
            <v>BLM TERBUKU</v>
          </cell>
          <cell r="I35" t="str">
            <v>JUMLAH</v>
          </cell>
          <cell r="J35" t="str">
            <v>SISA</v>
          </cell>
          <cell r="K35" t="str">
            <v>SELESAI</v>
          </cell>
          <cell r="L35" t="str">
            <v>AWAL</v>
          </cell>
          <cell r="M35" t="str">
            <v>REVIEW</v>
          </cell>
          <cell r="N35" t="str">
            <v>REVIEW</v>
          </cell>
        </row>
        <row r="36">
          <cell r="B36" t="str">
            <v>A</v>
          </cell>
          <cell r="D36" t="str">
            <v>B</v>
          </cell>
          <cell r="F36" t="str">
            <v>C</v>
          </cell>
          <cell r="G36" t="str">
            <v>D</v>
          </cell>
          <cell r="H36" t="str">
            <v>E</v>
          </cell>
          <cell r="I36" t="str">
            <v>F=C+D+E</v>
          </cell>
          <cell r="J36" t="str">
            <v>G</v>
          </cell>
          <cell r="K36" t="str">
            <v>H=F+G</v>
          </cell>
          <cell r="L36" t="str">
            <v>I</v>
          </cell>
          <cell r="M36" t="str">
            <v>J</v>
          </cell>
          <cell r="N36" t="str">
            <v>K=J-H</v>
          </cell>
        </row>
        <row r="37">
          <cell r="D37" t="str">
            <v>Material</v>
          </cell>
          <cell r="F37">
            <v>0</v>
          </cell>
          <cell r="G37">
            <v>0</v>
          </cell>
          <cell r="H37">
            <v>0</v>
          </cell>
          <cell r="I37">
            <v>0</v>
          </cell>
          <cell r="J37">
            <v>1522258</v>
          </cell>
          <cell r="K37">
            <v>1522258</v>
          </cell>
          <cell r="L37">
            <v>1522258</v>
          </cell>
          <cell r="M37">
            <v>1522258</v>
          </cell>
          <cell r="N37">
            <v>0</v>
          </cell>
        </row>
        <row r="38">
          <cell r="D38" t="str">
            <v>Upah</v>
          </cell>
          <cell r="F38">
            <v>0</v>
          </cell>
          <cell r="G38">
            <v>0</v>
          </cell>
          <cell r="H38">
            <v>0</v>
          </cell>
          <cell r="I38">
            <v>0</v>
          </cell>
          <cell r="J38">
            <v>3445</v>
          </cell>
          <cell r="K38">
            <v>3445</v>
          </cell>
          <cell r="L38">
            <v>3445</v>
          </cell>
          <cell r="M38">
            <v>3445</v>
          </cell>
          <cell r="N38">
            <v>0</v>
          </cell>
        </row>
        <row r="39">
          <cell r="D39" t="str">
            <v>Alat</v>
          </cell>
          <cell r="F39">
            <v>0</v>
          </cell>
          <cell r="G39">
            <v>0</v>
          </cell>
          <cell r="H39">
            <v>0</v>
          </cell>
          <cell r="I39">
            <v>0</v>
          </cell>
          <cell r="J39">
            <v>0</v>
          </cell>
          <cell r="K39">
            <v>0</v>
          </cell>
          <cell r="L39">
            <v>0</v>
          </cell>
          <cell r="M39">
            <v>0</v>
          </cell>
          <cell r="N39">
            <v>0</v>
          </cell>
        </row>
        <row r="40">
          <cell r="D40" t="str">
            <v>Sub Kontraktor</v>
          </cell>
          <cell r="F40">
            <v>0</v>
          </cell>
          <cell r="G40">
            <v>0</v>
          </cell>
          <cell r="H40">
            <v>0</v>
          </cell>
          <cell r="I40">
            <v>0</v>
          </cell>
          <cell r="J40">
            <v>1212973</v>
          </cell>
          <cell r="K40">
            <v>1212973</v>
          </cell>
          <cell r="L40">
            <v>1212973</v>
          </cell>
          <cell r="M40">
            <v>1212973</v>
          </cell>
          <cell r="N40">
            <v>0</v>
          </cell>
        </row>
        <row r="41">
          <cell r="D41" t="str">
            <v>Pemeliharaan + Mobilisasi</v>
          </cell>
          <cell r="F41">
            <v>0</v>
          </cell>
          <cell r="G41">
            <v>0</v>
          </cell>
          <cell r="H41">
            <v>0</v>
          </cell>
          <cell r="I41">
            <v>0</v>
          </cell>
          <cell r="J41">
            <v>0</v>
          </cell>
          <cell r="K41">
            <v>0</v>
          </cell>
          <cell r="L41">
            <v>0</v>
          </cell>
          <cell r="M41">
            <v>0</v>
          </cell>
          <cell r="N41">
            <v>0</v>
          </cell>
        </row>
        <row r="42">
          <cell r="D42" t="str">
            <v>Pengusahaan</v>
          </cell>
          <cell r="F42">
            <v>0</v>
          </cell>
          <cell r="G42">
            <v>0</v>
          </cell>
          <cell r="H42">
            <v>0</v>
          </cell>
          <cell r="I42">
            <v>0</v>
          </cell>
          <cell r="J42">
            <v>0</v>
          </cell>
          <cell r="K42">
            <v>0</v>
          </cell>
          <cell r="L42">
            <v>0</v>
          </cell>
          <cell r="M42">
            <v>0</v>
          </cell>
          <cell r="N42">
            <v>0</v>
          </cell>
        </row>
        <row r="43">
          <cell r="D43" t="str">
            <v>JUMLAH BL</v>
          </cell>
          <cell r="F43">
            <v>0</v>
          </cell>
          <cell r="G43">
            <v>0</v>
          </cell>
          <cell r="H43">
            <v>0</v>
          </cell>
          <cell r="I43">
            <v>0</v>
          </cell>
          <cell r="J43">
            <v>2738676</v>
          </cell>
          <cell r="K43">
            <v>2738676</v>
          </cell>
          <cell r="L43">
            <v>2738676</v>
          </cell>
          <cell r="M43">
            <v>2738676</v>
          </cell>
          <cell r="N43">
            <v>0</v>
          </cell>
        </row>
        <row r="44">
          <cell r="D44" t="str">
            <v>Biaya Pegawai</v>
          </cell>
          <cell r="F44">
            <v>0</v>
          </cell>
          <cell r="G44">
            <v>0</v>
          </cell>
          <cell r="H44">
            <v>0</v>
          </cell>
          <cell r="I44">
            <v>0</v>
          </cell>
          <cell r="J44">
            <v>346004</v>
          </cell>
          <cell r="K44">
            <v>346004</v>
          </cell>
          <cell r="L44">
            <v>346004</v>
          </cell>
          <cell r="M44">
            <v>346004</v>
          </cell>
          <cell r="N44">
            <v>0</v>
          </cell>
        </row>
        <row r="45">
          <cell r="D45" t="str">
            <v>Biaya Kendaraan</v>
          </cell>
          <cell r="F45">
            <v>0</v>
          </cell>
          <cell r="G45">
            <v>0</v>
          </cell>
          <cell r="H45">
            <v>0</v>
          </cell>
          <cell r="I45">
            <v>0</v>
          </cell>
          <cell r="J45">
            <v>120000</v>
          </cell>
          <cell r="K45">
            <v>120000</v>
          </cell>
          <cell r="L45">
            <v>120000</v>
          </cell>
          <cell r="M45">
            <v>120000</v>
          </cell>
          <cell r="N45">
            <v>0</v>
          </cell>
        </row>
        <row r="46">
          <cell r="D46" t="str">
            <v>Biaya Keuangan</v>
          </cell>
          <cell r="F46">
            <v>0</v>
          </cell>
          <cell r="G46">
            <v>0</v>
          </cell>
          <cell r="H46">
            <v>0</v>
          </cell>
          <cell r="I46">
            <v>0</v>
          </cell>
          <cell r="J46">
            <v>65803.675000000003</v>
          </cell>
          <cell r="K46">
            <v>65803.675000000003</v>
          </cell>
          <cell r="L46">
            <v>65803.675000000003</v>
          </cell>
          <cell r="M46">
            <v>65803.675000000003</v>
          </cell>
          <cell r="N46">
            <v>0</v>
          </cell>
        </row>
        <row r="47">
          <cell r="D47" t="str">
            <v>Biaya Umum</v>
          </cell>
          <cell r="F47">
            <v>0</v>
          </cell>
          <cell r="G47">
            <v>0</v>
          </cell>
          <cell r="H47">
            <v>0</v>
          </cell>
          <cell r="I47">
            <v>0</v>
          </cell>
          <cell r="J47">
            <v>607024.07605999999</v>
          </cell>
          <cell r="K47">
            <v>607024.07605999999</v>
          </cell>
          <cell r="L47">
            <v>607024.07605999999</v>
          </cell>
          <cell r="M47">
            <v>607024.07605999999</v>
          </cell>
          <cell r="N47">
            <v>0</v>
          </cell>
        </row>
        <row r="48">
          <cell r="D48" t="str">
            <v>JUMLAH BTL</v>
          </cell>
          <cell r="F48">
            <v>0</v>
          </cell>
          <cell r="G48">
            <v>0</v>
          </cell>
          <cell r="H48">
            <v>0</v>
          </cell>
          <cell r="I48">
            <v>0</v>
          </cell>
          <cell r="J48">
            <v>1138831.7510600002</v>
          </cell>
          <cell r="K48">
            <v>1138831.7510600002</v>
          </cell>
          <cell r="L48">
            <v>1138831.7510600002</v>
          </cell>
          <cell r="M48">
            <v>1138831.7510600002</v>
          </cell>
          <cell r="N48">
            <v>0</v>
          </cell>
        </row>
        <row r="49">
          <cell r="D49" t="str">
            <v>TOTAL BLK + BTLK</v>
          </cell>
          <cell r="F49">
            <v>0</v>
          </cell>
          <cell r="G49">
            <v>0</v>
          </cell>
          <cell r="H49">
            <v>0</v>
          </cell>
          <cell r="I49">
            <v>0</v>
          </cell>
          <cell r="J49">
            <v>3877507.7510600002</v>
          </cell>
          <cell r="K49">
            <v>3877507.7510600002</v>
          </cell>
          <cell r="L49">
            <v>3877507.7510600002</v>
          </cell>
          <cell r="M49">
            <v>3877507.7510600002</v>
          </cell>
          <cell r="N49">
            <v>0</v>
          </cell>
        </row>
        <row r="64">
          <cell r="F64" t="str">
            <v>PETUNJUK PENGISIAN DATA PADA FORM LMK</v>
          </cell>
        </row>
        <row r="65">
          <cell r="F65" t="str">
            <v>LEMBAR :  2</v>
          </cell>
        </row>
        <row r="67">
          <cell r="F67" t="str">
            <v>I. RENCANA DAN REALISASI BIAYA LANGSUNG</v>
          </cell>
        </row>
        <row r="68">
          <cell r="G68" t="str">
            <v>BL AWAL</v>
          </cell>
          <cell r="J68" t="str">
            <v>:</v>
          </cell>
          <cell r="K68" t="str">
            <v>Cukup jelas  ( jika belum ada review, kolom review diisi data sama dengan kolom awal )</v>
          </cell>
        </row>
        <row r="69">
          <cell r="G69" t="str">
            <v>BL.  VO</v>
          </cell>
          <cell r="J69" t="str">
            <v>:</v>
          </cell>
          <cell r="K69" t="str">
            <v>Cukup jelas  ( jika belum ada review, kolom review diisi data sama dengan kolom awal )</v>
          </cell>
        </row>
        <row r="70">
          <cell r="G70" t="str">
            <v>BL. KLAIM</v>
          </cell>
          <cell r="J70" t="str">
            <v>:</v>
          </cell>
          <cell r="K70" t="str">
            <v>Cukup jelas  ( jika belum ada review, kolom review diisi data sama dengan kolom awal )</v>
          </cell>
        </row>
        <row r="71">
          <cell r="G71" t="str">
            <v>Eskalasi</v>
          </cell>
          <cell r="J71" t="str">
            <v>:</v>
          </cell>
          <cell r="K71" t="str">
            <v>Cukup jelas  ( jika belum ada review, kolom review diisi data sama dengan kolom awal )</v>
          </cell>
        </row>
        <row r="72">
          <cell r="G72" t="str">
            <v>Selisih Kurs</v>
          </cell>
          <cell r="J72" t="str">
            <v>:</v>
          </cell>
          <cell r="K72" t="str">
            <v>Cukup jelas  ( jika belum ada review, kolom review diisi data sama dengan kolom awal )</v>
          </cell>
        </row>
        <row r="73">
          <cell r="G73" t="str">
            <v>Lain-lain</v>
          </cell>
          <cell r="J73" t="str">
            <v>:</v>
          </cell>
          <cell r="K73" t="str">
            <v>Cukup jelas  ( jika belum ada review, kolom review diisi data sama dengan kolom awal )</v>
          </cell>
        </row>
        <row r="75">
          <cell r="F75" t="str">
            <v>II. RENCANA BIAYA TAK LANGSUNG</v>
          </cell>
        </row>
        <row r="76">
          <cell r="G76" t="str">
            <v>Biaya Pegawai</v>
          </cell>
          <cell r="J76" t="str">
            <v>:</v>
          </cell>
          <cell r="K76" t="str">
            <v>Cukup jelas  ( jika belum ada review, kolom review diisi data sama dengan kolom awal )</v>
          </cell>
        </row>
        <row r="77">
          <cell r="G77" t="str">
            <v>Biaya Kendaraan</v>
          </cell>
          <cell r="J77" t="str">
            <v>:</v>
          </cell>
          <cell r="K77" t="str">
            <v>Cukup jelas  ( jika belum ada review, kolom review diisi data sama dengan kolom awal )</v>
          </cell>
        </row>
        <row r="78">
          <cell r="G78" t="str">
            <v>Biaya Keuangan</v>
          </cell>
          <cell r="J78" t="str">
            <v>:</v>
          </cell>
          <cell r="K78" t="str">
            <v>Cukup jelas  ( jika belum ada review, kolom review diisi data sama dengan kolom awal )</v>
          </cell>
        </row>
        <row r="79">
          <cell r="G79" t="str">
            <v>Biaya Umum</v>
          </cell>
          <cell r="J79" t="str">
            <v>:</v>
          </cell>
          <cell r="K79" t="str">
            <v>Cukup jelas  ( jika belum ada review, kolom review diisi data sama dengan kolom awal )</v>
          </cell>
        </row>
        <row r="81">
          <cell r="F81" t="str">
            <v>III. REALISASI BIAYA LANGSUNG DAN TAK LANGSUNG</v>
          </cell>
        </row>
        <row r="82">
          <cell r="G82" t="str">
            <v>Material</v>
          </cell>
          <cell r="J82" t="str">
            <v>:</v>
          </cell>
          <cell r="K82">
            <v>0</v>
          </cell>
        </row>
        <row r="83">
          <cell r="G83" t="str">
            <v>Upah</v>
          </cell>
          <cell r="J83" t="str">
            <v>:</v>
          </cell>
          <cell r="K83">
            <v>0</v>
          </cell>
        </row>
        <row r="84">
          <cell r="G84" t="str">
            <v>Alat</v>
          </cell>
          <cell r="J84" t="str">
            <v>:</v>
          </cell>
          <cell r="K84">
            <v>0</v>
          </cell>
        </row>
        <row r="85">
          <cell r="G85" t="str">
            <v>Sub Kontraktor</v>
          </cell>
          <cell r="J85" t="str">
            <v>:</v>
          </cell>
          <cell r="K85">
            <v>0</v>
          </cell>
        </row>
        <row r="86">
          <cell r="G86" t="str">
            <v>Pemeliharaan + Mobilisasi</v>
          </cell>
          <cell r="J86" t="str">
            <v>:</v>
          </cell>
          <cell r="K86">
            <v>0</v>
          </cell>
        </row>
        <row r="87">
          <cell r="G87" t="str">
            <v>Pengusahaan</v>
          </cell>
          <cell r="J87" t="str">
            <v>:</v>
          </cell>
          <cell r="K87">
            <v>0</v>
          </cell>
        </row>
        <row r="88">
          <cell r="G88" t="str">
            <v>Biaya Pegawai</v>
          </cell>
          <cell r="J88" t="str">
            <v>:</v>
          </cell>
          <cell r="K88">
            <v>0</v>
          </cell>
        </row>
        <row r="89">
          <cell r="G89" t="str">
            <v>Biaya Kendaraan</v>
          </cell>
          <cell r="J89" t="str">
            <v>:</v>
          </cell>
          <cell r="K89">
            <v>0</v>
          </cell>
        </row>
        <row r="90">
          <cell r="G90" t="str">
            <v>Biaya Keuangan</v>
          </cell>
          <cell r="J90" t="str">
            <v>:</v>
          </cell>
          <cell r="K90">
            <v>0</v>
          </cell>
        </row>
        <row r="91">
          <cell r="G91" t="str">
            <v>Biaya Umum</v>
          </cell>
          <cell r="J91" t="str">
            <v>:</v>
          </cell>
          <cell r="K91">
            <v>0</v>
          </cell>
        </row>
      </sheetData>
      <sheetData sheetId="5">
        <row r="9">
          <cell r="U9" t="str">
            <v>FORM LMK  : 3</v>
          </cell>
        </row>
        <row r="10">
          <cell r="U10" t="str">
            <v>LEMBAR      : 3</v>
          </cell>
        </row>
        <row r="12">
          <cell r="B12" t="str">
            <v>IV</v>
          </cell>
          <cell r="C12" t="str">
            <v>KEMAJUAN PRESTASI PEKERJAAN</v>
          </cell>
        </row>
        <row r="13">
          <cell r="C13" t="str">
            <v>PERIODE :    S/D</v>
          </cell>
        </row>
        <row r="14">
          <cell r="C14" t="str">
            <v>Bila SIMPRO VER. 3 fungsi Produksi Befungsi, form ini bisa diganti dengan print out SIMPRO tersebut.!!!!</v>
          </cell>
        </row>
        <row r="16">
          <cell r="F16" t="str">
            <v>RENCANA</v>
          </cell>
          <cell r="I16" t="str">
            <v>REALISASI    TERPASANG</v>
          </cell>
          <cell r="N16" t="str">
            <v>PROYEKSI SISA</v>
          </cell>
          <cell r="R16" t="str">
            <v>RENCANA 2 MINGU Y.A.D</v>
          </cell>
        </row>
        <row r="17">
          <cell r="B17" t="str">
            <v>No.</v>
          </cell>
          <cell r="C17" t="str">
            <v>URAIAN  PEKERJAAN</v>
          </cell>
          <cell r="D17" t="str">
            <v>SAT</v>
          </cell>
          <cell r="E17" t="str">
            <v>VOLUME</v>
          </cell>
          <cell r="G17" t="str">
            <v>NILAI BOBOT</v>
          </cell>
          <cell r="J17" t="str">
            <v>VOLUME</v>
          </cell>
          <cell r="L17" t="str">
            <v>PRESTASI</v>
          </cell>
          <cell r="N17" t="str">
            <v>VOLUME</v>
          </cell>
          <cell r="P17" t="str">
            <v>PRESTASI</v>
          </cell>
          <cell r="R17" t="str">
            <v>VOLUME</v>
          </cell>
          <cell r="T17" t="str">
            <v>PRESTASI</v>
          </cell>
        </row>
        <row r="18">
          <cell r="E18" t="str">
            <v>OMZET</v>
          </cell>
          <cell r="F18" t="str">
            <v>RAB</v>
          </cell>
          <cell r="G18" t="str">
            <v>KONTRAK</v>
          </cell>
          <cell r="H18" t="str">
            <v>RAB</v>
          </cell>
          <cell r="I18" t="str">
            <v>S/D YANG</v>
          </cell>
          <cell r="J18" t="str">
            <v>SAAT</v>
          </cell>
          <cell r="K18" t="str">
            <v>S/D SAAT</v>
          </cell>
          <cell r="L18" t="str">
            <v>KONTRAK</v>
          </cell>
          <cell r="M18" t="str">
            <v>RAB</v>
          </cell>
          <cell r="N18" t="str">
            <v>KONTRAK</v>
          </cell>
          <cell r="O18" t="str">
            <v>RAB</v>
          </cell>
          <cell r="P18" t="str">
            <v>KONTRAK</v>
          </cell>
          <cell r="Q18" t="str">
            <v>RAB</v>
          </cell>
          <cell r="R18" t="str">
            <v>KONTRAK</v>
          </cell>
          <cell r="S18" t="str">
            <v>RAB</v>
          </cell>
          <cell r="T18" t="str">
            <v>KONTRAK</v>
          </cell>
          <cell r="U18" t="str">
            <v>RAB</v>
          </cell>
        </row>
        <row r="19">
          <cell r="E19" t="str">
            <v>KONTRAK</v>
          </cell>
          <cell r="F19" t="str">
            <v>B.L</v>
          </cell>
          <cell r="G19" t="str">
            <v>(%)</v>
          </cell>
          <cell r="H19" t="str">
            <v>(%)</v>
          </cell>
          <cell r="I19" t="str">
            <v>LALU</v>
          </cell>
          <cell r="J19" t="str">
            <v>INI</v>
          </cell>
          <cell r="K19" t="str">
            <v>INI</v>
          </cell>
          <cell r="L19" t="str">
            <v>(%)</v>
          </cell>
          <cell r="M19" t="str">
            <v>(%)</v>
          </cell>
          <cell r="P19" t="str">
            <v>(%)</v>
          </cell>
          <cell r="Q19" t="str">
            <v>(%)</v>
          </cell>
          <cell r="T19" t="str">
            <v>(%)</v>
          </cell>
          <cell r="U19" t="str">
            <v>(%)</v>
          </cell>
        </row>
        <row r="20">
          <cell r="B20" t="str">
            <v>A</v>
          </cell>
          <cell r="C20" t="str">
            <v>B</v>
          </cell>
          <cell r="D20" t="str">
            <v>C</v>
          </cell>
          <cell r="E20" t="str">
            <v>D</v>
          </cell>
          <cell r="F20" t="str">
            <v>E</v>
          </cell>
          <cell r="G20" t="str">
            <v>F</v>
          </cell>
          <cell r="H20" t="str">
            <v>G</v>
          </cell>
          <cell r="I20" t="str">
            <v>H</v>
          </cell>
          <cell r="J20" t="str">
            <v>I</v>
          </cell>
          <cell r="K20" t="str">
            <v>J=H+I</v>
          </cell>
          <cell r="L20" t="str">
            <v>K=(J/D)*F</v>
          </cell>
          <cell r="M20" t="str">
            <v>L=(J/E)*G</v>
          </cell>
          <cell r="N20" t="str">
            <v>M = D - J</v>
          </cell>
          <cell r="O20" t="str">
            <v>N = E - J</v>
          </cell>
          <cell r="P20" t="str">
            <v>O=(M/D)*F</v>
          </cell>
          <cell r="Q20" t="str">
            <v>P=(N/E)*G</v>
          </cell>
          <cell r="R20" t="str">
            <v>Q</v>
          </cell>
          <cell r="S20" t="str">
            <v>R</v>
          </cell>
          <cell r="T20" t="str">
            <v>S=(Q/D)*F</v>
          </cell>
          <cell r="U20" t="str">
            <v>T=(R/E)*G</v>
          </cell>
        </row>
        <row r="22">
          <cell r="B22">
            <v>1</v>
          </cell>
          <cell r="J22" t="str">
            <v/>
          </cell>
          <cell r="L22" t="str">
            <v/>
          </cell>
          <cell r="M22" t="str">
            <v/>
          </cell>
          <cell r="N22" t="str">
            <v/>
          </cell>
          <cell r="O22" t="str">
            <v/>
          </cell>
          <cell r="P22" t="str">
            <v/>
          </cell>
          <cell r="Q22" t="str">
            <v/>
          </cell>
          <cell r="T22" t="str">
            <v/>
          </cell>
          <cell r="U22" t="str">
            <v/>
          </cell>
        </row>
        <row r="23">
          <cell r="B23">
            <v>2</v>
          </cell>
          <cell r="J23" t="str">
            <v/>
          </cell>
          <cell r="L23" t="str">
            <v/>
          </cell>
          <cell r="M23" t="str">
            <v/>
          </cell>
          <cell r="N23" t="str">
            <v/>
          </cell>
          <cell r="O23" t="str">
            <v/>
          </cell>
          <cell r="P23" t="str">
            <v/>
          </cell>
          <cell r="Q23" t="str">
            <v/>
          </cell>
          <cell r="T23" t="str">
            <v/>
          </cell>
          <cell r="U23" t="str">
            <v/>
          </cell>
        </row>
        <row r="24">
          <cell r="B24">
            <v>3</v>
          </cell>
          <cell r="J24" t="str">
            <v/>
          </cell>
          <cell r="L24" t="str">
            <v/>
          </cell>
          <cell r="M24" t="str">
            <v/>
          </cell>
          <cell r="N24" t="str">
            <v/>
          </cell>
          <cell r="O24" t="str">
            <v/>
          </cell>
          <cell r="P24" t="str">
            <v/>
          </cell>
          <cell r="Q24" t="str">
            <v/>
          </cell>
          <cell r="T24" t="str">
            <v/>
          </cell>
          <cell r="U24" t="str">
            <v/>
          </cell>
        </row>
        <row r="25">
          <cell r="B25">
            <v>4</v>
          </cell>
          <cell r="J25" t="str">
            <v/>
          </cell>
          <cell r="L25" t="str">
            <v/>
          </cell>
          <cell r="M25" t="str">
            <v/>
          </cell>
          <cell r="N25" t="str">
            <v/>
          </cell>
          <cell r="O25" t="str">
            <v/>
          </cell>
          <cell r="P25" t="str">
            <v/>
          </cell>
          <cell r="Q25" t="str">
            <v/>
          </cell>
          <cell r="T25" t="str">
            <v/>
          </cell>
          <cell r="U25" t="str">
            <v/>
          </cell>
        </row>
        <row r="26">
          <cell r="B26">
            <v>5</v>
          </cell>
          <cell r="J26" t="str">
            <v/>
          </cell>
          <cell r="L26" t="str">
            <v/>
          </cell>
          <cell r="M26" t="str">
            <v/>
          </cell>
          <cell r="N26" t="str">
            <v/>
          </cell>
          <cell r="O26" t="str">
            <v/>
          </cell>
          <cell r="P26" t="str">
            <v/>
          </cell>
          <cell r="Q26" t="str">
            <v/>
          </cell>
          <cell r="T26" t="str">
            <v/>
          </cell>
          <cell r="U26" t="str">
            <v/>
          </cell>
        </row>
        <row r="27">
          <cell r="B27">
            <v>6</v>
          </cell>
          <cell r="J27" t="str">
            <v/>
          </cell>
          <cell r="L27" t="str">
            <v/>
          </cell>
          <cell r="M27" t="str">
            <v/>
          </cell>
          <cell r="N27" t="str">
            <v/>
          </cell>
          <cell r="O27" t="str">
            <v/>
          </cell>
          <cell r="P27" t="str">
            <v/>
          </cell>
          <cell r="Q27" t="str">
            <v/>
          </cell>
          <cell r="T27" t="str">
            <v/>
          </cell>
          <cell r="U27" t="str">
            <v/>
          </cell>
        </row>
        <row r="28">
          <cell r="B28">
            <v>7</v>
          </cell>
          <cell r="J28" t="str">
            <v/>
          </cell>
          <cell r="L28" t="str">
            <v/>
          </cell>
          <cell r="M28" t="str">
            <v/>
          </cell>
          <cell r="N28" t="str">
            <v/>
          </cell>
          <cell r="O28" t="str">
            <v/>
          </cell>
          <cell r="P28" t="str">
            <v/>
          </cell>
          <cell r="Q28" t="str">
            <v/>
          </cell>
          <cell r="T28" t="str">
            <v/>
          </cell>
          <cell r="U28" t="str">
            <v/>
          </cell>
        </row>
        <row r="29">
          <cell r="B29">
            <v>8</v>
          </cell>
          <cell r="J29" t="str">
            <v/>
          </cell>
          <cell r="L29" t="str">
            <v/>
          </cell>
          <cell r="M29" t="str">
            <v/>
          </cell>
          <cell r="N29" t="str">
            <v/>
          </cell>
          <cell r="O29" t="str">
            <v/>
          </cell>
          <cell r="P29" t="str">
            <v/>
          </cell>
          <cell r="Q29" t="str">
            <v/>
          </cell>
          <cell r="T29" t="str">
            <v/>
          </cell>
          <cell r="U29" t="str">
            <v/>
          </cell>
        </row>
        <row r="30">
          <cell r="B30">
            <v>9</v>
          </cell>
          <cell r="J30" t="str">
            <v/>
          </cell>
          <cell r="L30" t="str">
            <v/>
          </cell>
          <cell r="M30" t="str">
            <v/>
          </cell>
          <cell r="N30" t="str">
            <v/>
          </cell>
          <cell r="O30" t="str">
            <v/>
          </cell>
          <cell r="P30" t="str">
            <v/>
          </cell>
          <cell r="Q30" t="str">
            <v/>
          </cell>
          <cell r="T30" t="str">
            <v/>
          </cell>
          <cell r="U30" t="str">
            <v/>
          </cell>
        </row>
        <row r="31">
          <cell r="B31">
            <v>10</v>
          </cell>
          <cell r="J31" t="str">
            <v/>
          </cell>
          <cell r="L31" t="str">
            <v/>
          </cell>
          <cell r="M31" t="str">
            <v/>
          </cell>
          <cell r="N31" t="str">
            <v/>
          </cell>
          <cell r="O31" t="str">
            <v/>
          </cell>
          <cell r="P31" t="str">
            <v/>
          </cell>
          <cell r="Q31" t="str">
            <v/>
          </cell>
          <cell r="T31" t="str">
            <v/>
          </cell>
          <cell r="U31" t="str">
            <v/>
          </cell>
        </row>
        <row r="32">
          <cell r="B32">
            <v>11</v>
          </cell>
          <cell r="J32" t="str">
            <v/>
          </cell>
          <cell r="L32" t="str">
            <v/>
          </cell>
          <cell r="M32" t="str">
            <v/>
          </cell>
          <cell r="N32" t="str">
            <v/>
          </cell>
          <cell r="O32" t="str">
            <v/>
          </cell>
          <cell r="P32" t="str">
            <v/>
          </cell>
          <cell r="Q32" t="str">
            <v/>
          </cell>
          <cell r="T32" t="str">
            <v/>
          </cell>
          <cell r="U32" t="str">
            <v/>
          </cell>
        </row>
        <row r="33">
          <cell r="B33">
            <v>12</v>
          </cell>
          <cell r="J33" t="str">
            <v/>
          </cell>
          <cell r="L33" t="str">
            <v/>
          </cell>
          <cell r="M33" t="str">
            <v/>
          </cell>
          <cell r="N33" t="str">
            <v/>
          </cell>
          <cell r="O33" t="str">
            <v/>
          </cell>
          <cell r="P33" t="str">
            <v/>
          </cell>
          <cell r="Q33" t="str">
            <v/>
          </cell>
          <cell r="T33" t="str">
            <v/>
          </cell>
          <cell r="U33" t="str">
            <v/>
          </cell>
        </row>
        <row r="34">
          <cell r="B34">
            <v>13</v>
          </cell>
          <cell r="J34" t="str">
            <v/>
          </cell>
          <cell r="L34" t="str">
            <v/>
          </cell>
          <cell r="M34" t="str">
            <v/>
          </cell>
          <cell r="N34" t="str">
            <v/>
          </cell>
          <cell r="O34" t="str">
            <v/>
          </cell>
          <cell r="P34" t="str">
            <v/>
          </cell>
          <cell r="Q34" t="str">
            <v/>
          </cell>
          <cell r="T34" t="str">
            <v/>
          </cell>
          <cell r="U34" t="str">
            <v/>
          </cell>
        </row>
        <row r="35">
          <cell r="B35">
            <v>14</v>
          </cell>
          <cell r="J35" t="str">
            <v/>
          </cell>
          <cell r="L35" t="str">
            <v/>
          </cell>
          <cell r="M35" t="str">
            <v/>
          </cell>
          <cell r="N35" t="str">
            <v/>
          </cell>
          <cell r="O35" t="str">
            <v/>
          </cell>
          <cell r="P35" t="str">
            <v/>
          </cell>
          <cell r="Q35" t="str">
            <v/>
          </cell>
          <cell r="T35" t="str">
            <v/>
          </cell>
          <cell r="U35" t="str">
            <v/>
          </cell>
        </row>
        <row r="36">
          <cell r="B36">
            <v>15</v>
          </cell>
          <cell r="J36" t="str">
            <v/>
          </cell>
          <cell r="L36" t="str">
            <v/>
          </cell>
          <cell r="M36" t="str">
            <v/>
          </cell>
          <cell r="N36" t="str">
            <v/>
          </cell>
          <cell r="O36" t="str">
            <v/>
          </cell>
          <cell r="P36" t="str">
            <v/>
          </cell>
          <cell r="Q36" t="str">
            <v/>
          </cell>
          <cell r="T36" t="str">
            <v/>
          </cell>
          <cell r="U36" t="str">
            <v/>
          </cell>
        </row>
        <row r="37">
          <cell r="B37">
            <v>16</v>
          </cell>
          <cell r="J37" t="str">
            <v/>
          </cell>
          <cell r="L37" t="str">
            <v/>
          </cell>
          <cell r="M37" t="str">
            <v/>
          </cell>
          <cell r="N37" t="str">
            <v/>
          </cell>
          <cell r="O37" t="str">
            <v/>
          </cell>
          <cell r="P37" t="str">
            <v/>
          </cell>
          <cell r="Q37" t="str">
            <v/>
          </cell>
          <cell r="T37" t="str">
            <v/>
          </cell>
          <cell r="U37" t="str">
            <v/>
          </cell>
        </row>
        <row r="38">
          <cell r="B38">
            <v>17</v>
          </cell>
          <cell r="J38" t="str">
            <v/>
          </cell>
          <cell r="L38" t="str">
            <v/>
          </cell>
          <cell r="M38" t="str">
            <v/>
          </cell>
          <cell r="N38" t="str">
            <v/>
          </cell>
          <cell r="O38" t="str">
            <v/>
          </cell>
          <cell r="P38" t="str">
            <v/>
          </cell>
          <cell r="Q38" t="str">
            <v/>
          </cell>
          <cell r="T38" t="str">
            <v/>
          </cell>
          <cell r="U38" t="str">
            <v/>
          </cell>
        </row>
        <row r="39">
          <cell r="B39">
            <v>18</v>
          </cell>
          <cell r="J39" t="str">
            <v/>
          </cell>
          <cell r="L39" t="str">
            <v/>
          </cell>
          <cell r="M39" t="str">
            <v/>
          </cell>
          <cell r="N39" t="str">
            <v/>
          </cell>
          <cell r="O39" t="str">
            <v/>
          </cell>
          <cell r="P39" t="str">
            <v/>
          </cell>
          <cell r="Q39" t="str">
            <v/>
          </cell>
          <cell r="T39" t="str">
            <v/>
          </cell>
          <cell r="U39" t="str">
            <v/>
          </cell>
        </row>
        <row r="40">
          <cell r="B40">
            <v>19</v>
          </cell>
          <cell r="J40" t="str">
            <v/>
          </cell>
          <cell r="L40" t="str">
            <v/>
          </cell>
          <cell r="M40" t="str">
            <v/>
          </cell>
          <cell r="N40" t="str">
            <v/>
          </cell>
          <cell r="O40" t="str">
            <v/>
          </cell>
          <cell r="P40" t="str">
            <v/>
          </cell>
          <cell r="Q40" t="str">
            <v/>
          </cell>
          <cell r="T40" t="str">
            <v/>
          </cell>
          <cell r="U40" t="str">
            <v/>
          </cell>
        </row>
        <row r="41">
          <cell r="B41">
            <v>20</v>
          </cell>
          <cell r="J41" t="str">
            <v/>
          </cell>
          <cell r="L41" t="str">
            <v/>
          </cell>
          <cell r="M41" t="str">
            <v/>
          </cell>
          <cell r="N41" t="str">
            <v/>
          </cell>
          <cell r="O41" t="str">
            <v/>
          </cell>
          <cell r="P41" t="str">
            <v/>
          </cell>
          <cell r="Q41" t="str">
            <v/>
          </cell>
          <cell r="T41" t="str">
            <v/>
          </cell>
          <cell r="U41" t="str">
            <v/>
          </cell>
        </row>
        <row r="42">
          <cell r="B42">
            <v>21</v>
          </cell>
          <cell r="J42" t="str">
            <v/>
          </cell>
          <cell r="L42" t="str">
            <v/>
          </cell>
          <cell r="M42" t="str">
            <v/>
          </cell>
          <cell r="N42" t="str">
            <v/>
          </cell>
          <cell r="O42" t="str">
            <v/>
          </cell>
          <cell r="P42" t="str">
            <v/>
          </cell>
          <cell r="Q42" t="str">
            <v/>
          </cell>
          <cell r="T42" t="str">
            <v/>
          </cell>
          <cell r="U42" t="str">
            <v/>
          </cell>
        </row>
        <row r="43">
          <cell r="B43">
            <v>22</v>
          </cell>
          <cell r="J43" t="str">
            <v/>
          </cell>
          <cell r="L43" t="str">
            <v/>
          </cell>
          <cell r="M43" t="str">
            <v/>
          </cell>
          <cell r="N43" t="str">
            <v/>
          </cell>
          <cell r="O43" t="str">
            <v/>
          </cell>
          <cell r="P43" t="str">
            <v/>
          </cell>
          <cell r="Q43" t="str">
            <v/>
          </cell>
          <cell r="T43" t="str">
            <v/>
          </cell>
          <cell r="U43" t="str">
            <v/>
          </cell>
        </row>
        <row r="44">
          <cell r="B44">
            <v>23</v>
          </cell>
          <cell r="J44" t="str">
            <v/>
          </cell>
          <cell r="L44" t="str">
            <v/>
          </cell>
          <cell r="M44" t="str">
            <v/>
          </cell>
          <cell r="N44" t="str">
            <v/>
          </cell>
          <cell r="O44" t="str">
            <v/>
          </cell>
          <cell r="P44" t="str">
            <v/>
          </cell>
          <cell r="Q44" t="str">
            <v/>
          </cell>
          <cell r="T44" t="str">
            <v/>
          </cell>
          <cell r="U44" t="str">
            <v/>
          </cell>
        </row>
        <row r="45">
          <cell r="B45">
            <v>24</v>
          </cell>
          <cell r="J45" t="str">
            <v/>
          </cell>
          <cell r="L45" t="str">
            <v/>
          </cell>
          <cell r="M45" t="str">
            <v/>
          </cell>
          <cell r="N45" t="str">
            <v/>
          </cell>
          <cell r="O45" t="str">
            <v/>
          </cell>
          <cell r="P45" t="str">
            <v/>
          </cell>
          <cell r="Q45" t="str">
            <v/>
          </cell>
          <cell r="T45" t="str">
            <v/>
          </cell>
          <cell r="U45" t="str">
            <v/>
          </cell>
        </row>
        <row r="46">
          <cell r="B46">
            <v>25</v>
          </cell>
          <cell r="J46" t="str">
            <v/>
          </cell>
          <cell r="L46" t="str">
            <v/>
          </cell>
          <cell r="M46" t="str">
            <v/>
          </cell>
          <cell r="N46" t="str">
            <v/>
          </cell>
          <cell r="O46" t="str">
            <v/>
          </cell>
          <cell r="P46" t="str">
            <v/>
          </cell>
          <cell r="Q46" t="str">
            <v/>
          </cell>
          <cell r="T46" t="str">
            <v/>
          </cell>
          <cell r="U46" t="str">
            <v/>
          </cell>
        </row>
        <row r="47">
          <cell r="B47">
            <v>26</v>
          </cell>
          <cell r="J47" t="str">
            <v/>
          </cell>
          <cell r="L47" t="str">
            <v/>
          </cell>
          <cell r="M47" t="str">
            <v/>
          </cell>
          <cell r="N47" t="str">
            <v/>
          </cell>
          <cell r="O47" t="str">
            <v/>
          </cell>
          <cell r="P47" t="str">
            <v/>
          </cell>
          <cell r="Q47" t="str">
            <v/>
          </cell>
          <cell r="T47" t="str">
            <v/>
          </cell>
          <cell r="U47" t="str">
            <v/>
          </cell>
        </row>
        <row r="48">
          <cell r="B48">
            <v>27</v>
          </cell>
          <cell r="J48" t="str">
            <v/>
          </cell>
          <cell r="L48" t="str">
            <v/>
          </cell>
          <cell r="M48" t="str">
            <v/>
          </cell>
          <cell r="N48" t="str">
            <v/>
          </cell>
          <cell r="O48" t="str">
            <v/>
          </cell>
          <cell r="P48" t="str">
            <v/>
          </cell>
          <cell r="Q48" t="str">
            <v/>
          </cell>
          <cell r="T48" t="str">
            <v/>
          </cell>
          <cell r="U48" t="str">
            <v/>
          </cell>
        </row>
        <row r="49">
          <cell r="B49">
            <v>28</v>
          </cell>
          <cell r="J49" t="str">
            <v/>
          </cell>
          <cell r="L49" t="str">
            <v/>
          </cell>
          <cell r="M49" t="str">
            <v/>
          </cell>
          <cell r="N49" t="str">
            <v/>
          </cell>
          <cell r="O49" t="str">
            <v/>
          </cell>
          <cell r="P49" t="str">
            <v/>
          </cell>
          <cell r="Q49" t="str">
            <v/>
          </cell>
          <cell r="T49" t="str">
            <v/>
          </cell>
          <cell r="U49" t="str">
            <v/>
          </cell>
        </row>
        <row r="50">
          <cell r="B50">
            <v>29</v>
          </cell>
          <cell r="J50" t="str">
            <v/>
          </cell>
          <cell r="L50" t="str">
            <v/>
          </cell>
          <cell r="M50" t="str">
            <v/>
          </cell>
          <cell r="N50" t="str">
            <v/>
          </cell>
          <cell r="O50" t="str">
            <v/>
          </cell>
          <cell r="P50" t="str">
            <v/>
          </cell>
          <cell r="Q50" t="str">
            <v/>
          </cell>
          <cell r="T50" t="str">
            <v/>
          </cell>
          <cell r="U50" t="str">
            <v/>
          </cell>
        </row>
        <row r="51">
          <cell r="B51">
            <v>30</v>
          </cell>
          <cell r="J51" t="str">
            <v/>
          </cell>
          <cell r="L51" t="str">
            <v/>
          </cell>
          <cell r="M51" t="str">
            <v/>
          </cell>
          <cell r="N51" t="str">
            <v/>
          </cell>
          <cell r="O51" t="str">
            <v/>
          </cell>
          <cell r="P51" t="str">
            <v/>
          </cell>
          <cell r="Q51" t="str">
            <v/>
          </cell>
          <cell r="T51" t="str">
            <v/>
          </cell>
          <cell r="U51" t="str">
            <v/>
          </cell>
        </row>
        <row r="52">
          <cell r="B52">
            <v>31</v>
          </cell>
          <cell r="J52" t="str">
            <v/>
          </cell>
          <cell r="L52" t="str">
            <v/>
          </cell>
          <cell r="M52" t="str">
            <v/>
          </cell>
          <cell r="N52" t="str">
            <v/>
          </cell>
          <cell r="O52" t="str">
            <v/>
          </cell>
          <cell r="P52" t="str">
            <v/>
          </cell>
          <cell r="Q52" t="str">
            <v/>
          </cell>
          <cell r="T52" t="str">
            <v/>
          </cell>
          <cell r="U52" t="str">
            <v/>
          </cell>
        </row>
        <row r="53">
          <cell r="B53">
            <v>32</v>
          </cell>
          <cell r="J53" t="str">
            <v/>
          </cell>
          <cell r="L53" t="str">
            <v/>
          </cell>
          <cell r="M53" t="str">
            <v/>
          </cell>
          <cell r="N53" t="str">
            <v/>
          </cell>
          <cell r="O53" t="str">
            <v/>
          </cell>
          <cell r="P53" t="str">
            <v/>
          </cell>
          <cell r="Q53" t="str">
            <v/>
          </cell>
          <cell r="T53" t="str">
            <v/>
          </cell>
          <cell r="U53" t="str">
            <v/>
          </cell>
        </row>
        <row r="54">
          <cell r="B54">
            <v>33</v>
          </cell>
          <cell r="J54" t="str">
            <v/>
          </cell>
          <cell r="L54" t="str">
            <v/>
          </cell>
          <cell r="M54" t="str">
            <v/>
          </cell>
          <cell r="N54" t="str">
            <v/>
          </cell>
          <cell r="O54" t="str">
            <v/>
          </cell>
          <cell r="P54" t="str">
            <v/>
          </cell>
          <cell r="Q54" t="str">
            <v/>
          </cell>
          <cell r="T54" t="str">
            <v/>
          </cell>
          <cell r="U54" t="str">
            <v/>
          </cell>
        </row>
        <row r="55">
          <cell r="B55">
            <v>34</v>
          </cell>
          <cell r="J55" t="str">
            <v/>
          </cell>
          <cell r="L55" t="str">
            <v/>
          </cell>
          <cell r="M55" t="str">
            <v/>
          </cell>
          <cell r="N55" t="str">
            <v/>
          </cell>
          <cell r="O55" t="str">
            <v/>
          </cell>
          <cell r="P55" t="str">
            <v/>
          </cell>
          <cell r="Q55" t="str">
            <v/>
          </cell>
          <cell r="T55" t="str">
            <v/>
          </cell>
          <cell r="U55" t="str">
            <v/>
          </cell>
        </row>
        <row r="56">
          <cell r="B56">
            <v>35</v>
          </cell>
          <cell r="J56" t="str">
            <v/>
          </cell>
          <cell r="L56" t="str">
            <v/>
          </cell>
          <cell r="M56" t="str">
            <v/>
          </cell>
          <cell r="N56" t="str">
            <v/>
          </cell>
          <cell r="O56" t="str">
            <v/>
          </cell>
          <cell r="P56" t="str">
            <v/>
          </cell>
          <cell r="Q56" t="str">
            <v/>
          </cell>
          <cell r="T56" t="str">
            <v/>
          </cell>
          <cell r="U56" t="str">
            <v/>
          </cell>
        </row>
        <row r="57">
          <cell r="B57">
            <v>36</v>
          </cell>
          <cell r="J57" t="str">
            <v/>
          </cell>
          <cell r="L57" t="str">
            <v/>
          </cell>
          <cell r="M57" t="str">
            <v/>
          </cell>
          <cell r="N57" t="str">
            <v/>
          </cell>
          <cell r="O57" t="str">
            <v/>
          </cell>
          <cell r="P57" t="str">
            <v/>
          </cell>
          <cell r="Q57" t="str">
            <v/>
          </cell>
          <cell r="T57" t="str">
            <v/>
          </cell>
          <cell r="U57" t="str">
            <v/>
          </cell>
        </row>
        <row r="88">
          <cell r="C88" t="str">
            <v>PETUNJUK PENGISIAN DATA PADA FORM LMK</v>
          </cell>
        </row>
        <row r="89">
          <cell r="C89" t="str">
            <v>LEMBAR :  3</v>
          </cell>
        </row>
        <row r="91">
          <cell r="C91" t="str">
            <v>FORM KIRI ( Form Pemasukan Data )</v>
          </cell>
        </row>
        <row r="93">
          <cell r="C93" t="str">
            <v>Uraian Pekerjaan</v>
          </cell>
          <cell r="D93" t="str">
            <v>:</v>
          </cell>
          <cell r="E93" t="str">
            <v>Diisi Item pekerjaan seluruhnya sebagaimana tercantum dalam kontrak</v>
          </cell>
        </row>
        <row r="94">
          <cell r="E94" t="str">
            <v>(Major Item dan Minor Item )</v>
          </cell>
        </row>
        <row r="96">
          <cell r="C96" t="str">
            <v>Ra Volume Omzet Kontrak</v>
          </cell>
          <cell r="D96" t="str">
            <v>:</v>
          </cell>
          <cell r="E96" t="str">
            <v>Diisi sesuai volume kontrak</v>
          </cell>
        </row>
        <row r="97">
          <cell r="C97" t="str">
            <v>Ra Volume  RAB ( BL )</v>
          </cell>
          <cell r="D97" t="str">
            <v>:</v>
          </cell>
          <cell r="E97" t="str">
            <v>Diisi sesuai volume RAB</v>
          </cell>
        </row>
        <row r="99">
          <cell r="C99" t="str">
            <v>Ra Nilai Bobot Kontrak</v>
          </cell>
          <cell r="D99" t="str">
            <v>:</v>
          </cell>
          <cell r="E99" t="str">
            <v>Minor Item : diisi sesuai bobot kontrak</v>
          </cell>
        </row>
        <row r="100">
          <cell r="E100" t="str">
            <v>Major Item : penjumlahan dari minor item dari  kelompok pekerjaan yang bersesuaian</v>
          </cell>
        </row>
        <row r="102">
          <cell r="C102" t="str">
            <v>Ra Nilai Bobot RAB</v>
          </cell>
          <cell r="D102" t="str">
            <v>:</v>
          </cell>
          <cell r="E102" t="str">
            <v>Minor Item : diisi sesuai bobot RAB</v>
          </cell>
        </row>
        <row r="103">
          <cell r="E103" t="str">
            <v>Major Item : penjumlahan dari minor item dari  kelompok pekerjaan yang bersesuaian</v>
          </cell>
        </row>
        <row r="105">
          <cell r="C105" t="str">
            <v>Ri Terpasang Volume s/d yang lalu</v>
          </cell>
          <cell r="D105" t="str">
            <v>:</v>
          </cell>
          <cell r="E105" t="str">
            <v>Cukup jelas ( tidak ada perubahan )</v>
          </cell>
        </row>
        <row r="106">
          <cell r="C106" t="str">
            <v>Ri Terpasang Volume s/d saat ini</v>
          </cell>
          <cell r="D106" t="str">
            <v>:</v>
          </cell>
          <cell r="E106" t="str">
            <v>Cukup jelas ( tidak ada perubahan )</v>
          </cell>
        </row>
        <row r="108">
          <cell r="C108" t="str">
            <v>Ra Prestasi 2 mgg yad  Volume Kontrak</v>
          </cell>
          <cell r="D108" t="str">
            <v>:</v>
          </cell>
          <cell r="E108" t="str">
            <v>Diisi Ra volume yang akan dikerjakan untuk periode 2 ( dua ) minggu yang akan datang sesuai volume kontrak</v>
          </cell>
        </row>
        <row r="109">
          <cell r="C109" t="str">
            <v>Ra Prestasi 2 mgg yad  Volume RAB</v>
          </cell>
          <cell r="D109" t="str">
            <v>:</v>
          </cell>
          <cell r="E109" t="str">
            <v>Diisi Ra volume yang akan dikerjakan untuk periode 2 ( dua ) minggu yang akan datang sesuai volume RAB</v>
          </cell>
        </row>
        <row r="112">
          <cell r="C112" t="str">
            <v>FORM KANAN ( Form yang dicetak )</v>
          </cell>
        </row>
        <row r="114">
          <cell r="C114" t="str">
            <v>Pengisian data pada masing-masing kolom form kanan dilakukan menggunakan formula yang mengacu pada form kiri yang bersesuaian.</v>
          </cell>
        </row>
        <row r="115">
          <cell r="C115" t="str">
            <v>Kolom Uraian Pekerjaan cukup diisi Major Item saja.</v>
          </cell>
        </row>
      </sheetData>
      <sheetData sheetId="6">
        <row r="1">
          <cell r="J1" t="str">
            <v>FORM LMK  : 4</v>
          </cell>
        </row>
        <row r="2">
          <cell r="J2" t="str">
            <v>LEMBAR      : 4</v>
          </cell>
        </row>
        <row r="4">
          <cell r="B4" t="str">
            <v>V.</v>
          </cell>
          <cell r="C4" t="str">
            <v>ASAL USUL DANA</v>
          </cell>
        </row>
        <row r="6">
          <cell r="B6" t="str">
            <v>No.</v>
          </cell>
          <cell r="D6" t="str">
            <v>U R A I A N</v>
          </cell>
          <cell r="E6" t="str">
            <v>JUMLAH</v>
          </cell>
          <cell r="G6" t="str">
            <v>KETERANGAN</v>
          </cell>
        </row>
        <row r="7">
          <cell r="E7" t="str">
            <v>(Rp)</v>
          </cell>
        </row>
        <row r="10">
          <cell r="B10" t="str">
            <v>1</v>
          </cell>
          <cell r="D10" t="str">
            <v>CASH</v>
          </cell>
        </row>
        <row r="11">
          <cell r="C11" t="str">
            <v>-</v>
          </cell>
          <cell r="D11" t="str">
            <v>Dropping ke Proyek</v>
          </cell>
          <cell r="E11">
            <v>1230000</v>
          </cell>
          <cell r="F11" t="str">
            <v xml:space="preserve"> Droping      jt (tgl      )</v>
          </cell>
        </row>
        <row r="12">
          <cell r="C12" t="str">
            <v>-</v>
          </cell>
          <cell r="D12" t="str">
            <v>Pembebanan dr/ke Divisi/Pusat/Proy</v>
          </cell>
          <cell r="E12">
            <v>-6085.7759999999998</v>
          </cell>
          <cell r="F12" t="str">
            <v xml:space="preserve"> Termasuk Pemasaran Rp.  Jt.</v>
          </cell>
        </row>
        <row r="13">
          <cell r="C13" t="str">
            <v>-</v>
          </cell>
          <cell r="D13" t="str">
            <v>Mutasi Cash/Bank dr/ke Proyek lain</v>
          </cell>
          <cell r="E13">
            <v>1268224.953</v>
          </cell>
          <cell r="F13" t="str">
            <v xml:space="preserve"> (dari Divisi)</v>
          </cell>
        </row>
        <row r="14">
          <cell r="C14" t="str">
            <v>-</v>
          </cell>
          <cell r="D14" t="str">
            <v>Cash lain-lain</v>
          </cell>
          <cell r="E14">
            <v>4221.0250000000005</v>
          </cell>
          <cell r="F14" t="str">
            <v xml:space="preserve"> Jagir,Selisih Kas</v>
          </cell>
        </row>
        <row r="15">
          <cell r="C15" t="str">
            <v>-</v>
          </cell>
          <cell r="D15" t="str">
            <v>Potongan Pajak PPH</v>
          </cell>
          <cell r="E15">
            <v>-2108.3869999999997</v>
          </cell>
        </row>
        <row r="16">
          <cell r="C16" t="str">
            <v>-</v>
          </cell>
          <cell r="D16" t="str">
            <v>PPN M</v>
          </cell>
          <cell r="E16">
            <v>0</v>
          </cell>
          <cell r="F16" t="str">
            <v xml:space="preserve"> Nilai ini dpt (+) atau (-)</v>
          </cell>
        </row>
        <row r="17">
          <cell r="D17" t="str">
            <v>JUMLAH ( 1 )</v>
          </cell>
          <cell r="E17">
            <v>2494251.8149999999</v>
          </cell>
        </row>
        <row r="18">
          <cell r="B18" t="str">
            <v>2</v>
          </cell>
          <cell r="D18" t="str">
            <v>UTANG PROYEK</v>
          </cell>
        </row>
        <row r="19">
          <cell r="B19" t="str">
            <v>2.1</v>
          </cell>
          <cell r="D19" t="str">
            <v>Saldo Utang di Proyek</v>
          </cell>
          <cell r="E19">
            <v>0</v>
          </cell>
          <cell r="G19" t="str">
            <v>Total Utang (tmsk Div)</v>
          </cell>
          <cell r="I19" t="str">
            <v>: Rp</v>
          </cell>
          <cell r="J19">
            <v>0</v>
          </cell>
        </row>
        <row r="20">
          <cell r="B20" t="str">
            <v>2.2</v>
          </cell>
          <cell r="D20" t="str">
            <v>Biaya Akan Dibayar (Terbuku)</v>
          </cell>
          <cell r="E20">
            <v>0</v>
          </cell>
          <cell r="G20" t="str">
            <v>Utang jatuh tempo</v>
          </cell>
          <cell r="I20" t="str">
            <v>: Rp</v>
          </cell>
          <cell r="J20">
            <v>0</v>
          </cell>
        </row>
        <row r="21">
          <cell r="D21" t="str">
            <v>Biaya Akan Dibayar (Belum Terbuku)</v>
          </cell>
          <cell r="G21" t="str">
            <v>(utg.yg.kelengkapan pendukung-</v>
          </cell>
        </row>
        <row r="22">
          <cell r="B22" t="str">
            <v>2.2.1</v>
          </cell>
          <cell r="D22" t="str">
            <v>B L K (BAD)</v>
          </cell>
          <cell r="G22" t="str">
            <v>nya sdh.valid)</v>
          </cell>
        </row>
        <row r="23">
          <cell r="C23" t="str">
            <v>-</v>
          </cell>
          <cell r="D23" t="str">
            <v>Material</v>
          </cell>
          <cell r="G23" t="str">
            <v>Jumlah Nasabah    :</v>
          </cell>
          <cell r="J23">
            <v>0</v>
          </cell>
        </row>
        <row r="24">
          <cell r="C24" t="str">
            <v>-</v>
          </cell>
          <cell r="D24" t="str">
            <v>Upah</v>
          </cell>
          <cell r="G24" t="str">
            <v>(utk.yg.namanya sama dianggap -</v>
          </cell>
        </row>
        <row r="25">
          <cell r="C25" t="str">
            <v>-</v>
          </cell>
          <cell r="D25" t="str">
            <v>Alat</v>
          </cell>
          <cell r="G25" t="str">
            <v>1 nasabah)</v>
          </cell>
        </row>
        <row r="26">
          <cell r="C26" t="str">
            <v>-</v>
          </cell>
          <cell r="D26" t="str">
            <v>Sub Kontraktor</v>
          </cell>
        </row>
        <row r="27">
          <cell r="B27" t="str">
            <v>2.2.2</v>
          </cell>
          <cell r="D27" t="str">
            <v>B T L K (BAD)</v>
          </cell>
        </row>
        <row r="28">
          <cell r="C28" t="str">
            <v>-</v>
          </cell>
          <cell r="D28" t="str">
            <v>Biaya Pegawai</v>
          </cell>
        </row>
        <row r="29">
          <cell r="C29" t="str">
            <v>-</v>
          </cell>
          <cell r="D29" t="str">
            <v>Biaya Kendaraan</v>
          </cell>
        </row>
        <row r="30">
          <cell r="C30" t="str">
            <v>-</v>
          </cell>
          <cell r="D30" t="str">
            <v>Biaya Keuangan</v>
          </cell>
        </row>
        <row r="31">
          <cell r="C31" t="str">
            <v>-</v>
          </cell>
          <cell r="D31" t="str">
            <v>Biaya Umum</v>
          </cell>
        </row>
        <row r="32">
          <cell r="D32" t="str">
            <v>JUMLAH ( 2 )</v>
          </cell>
          <cell r="E32">
            <v>0</v>
          </cell>
        </row>
        <row r="33">
          <cell r="B33">
            <v>3</v>
          </cell>
          <cell r="D33" t="str">
            <v>PEMBEBANAN</v>
          </cell>
        </row>
        <row r="34">
          <cell r="C34" t="str">
            <v>-</v>
          </cell>
          <cell r="D34" t="str">
            <v>Bunga Bank</v>
          </cell>
          <cell r="G34" t="str">
            <v>Jumlah yg.dibebankan oleh divisi-</v>
          </cell>
        </row>
        <row r="35">
          <cell r="C35" t="str">
            <v>-</v>
          </cell>
          <cell r="D35" t="str">
            <v>Penyusutan Alat (Intracomtable)</v>
          </cell>
          <cell r="G35" t="str">
            <v>atau  proyek  dapat  menghitung</v>
          </cell>
        </row>
        <row r="36">
          <cell r="G36" t="str">
            <v>sendiri dg.tingkat bunga yang sdh</v>
          </cell>
        </row>
        <row r="37">
          <cell r="D37" t="str">
            <v>JUMLAH ( 3 )</v>
          </cell>
          <cell r="E37">
            <v>0</v>
          </cell>
          <cell r="G37" t="str">
            <v>ditetapkan oleh pst.</v>
          </cell>
        </row>
        <row r="38">
          <cell r="G38" t="str">
            <v>(rata-rata tertimbang)</v>
          </cell>
        </row>
        <row r="39">
          <cell r="D39" t="str">
            <v>JUMLAH ( 1 + 2 + 3 )</v>
          </cell>
          <cell r="E39">
            <v>2494251.8149999999</v>
          </cell>
        </row>
        <row r="42">
          <cell r="B42">
            <v>4</v>
          </cell>
          <cell r="D42" t="str">
            <v>SALDO / PERSEDIAAN</v>
          </cell>
        </row>
        <row r="43">
          <cell r="B43">
            <v>4.0999999999999996</v>
          </cell>
          <cell r="D43" t="str">
            <v>PERSEDIAAN</v>
          </cell>
        </row>
        <row r="44">
          <cell r="D44" t="str">
            <v>Bahan baku</v>
          </cell>
        </row>
        <row r="45">
          <cell r="D45" t="str">
            <v>Suku Cadang</v>
          </cell>
        </row>
        <row r="46">
          <cell r="D46" t="str">
            <v>Bahan Bakar</v>
          </cell>
        </row>
        <row r="47">
          <cell r="D47" t="str">
            <v>Lain-lain</v>
          </cell>
        </row>
        <row r="48">
          <cell r="B48">
            <v>4.2</v>
          </cell>
          <cell r="D48" t="str">
            <v>SALDO KAS / BANK</v>
          </cell>
          <cell r="E48">
            <v>2168.4480000000003</v>
          </cell>
        </row>
        <row r="49">
          <cell r="B49">
            <v>4.3</v>
          </cell>
          <cell r="D49" t="str">
            <v>BIAYA DIBAYAR DI MUKA</v>
          </cell>
          <cell r="E49">
            <v>1726442.318</v>
          </cell>
        </row>
        <row r="50">
          <cell r="B50">
            <v>4.4000000000000004</v>
          </cell>
          <cell r="D50" t="str">
            <v>SALDO PERSEKOT</v>
          </cell>
          <cell r="E50">
            <v>0</v>
          </cell>
        </row>
        <row r="51">
          <cell r="B51">
            <v>4.5</v>
          </cell>
          <cell r="D51" t="str">
            <v>PIUTANG PIHAK KETIGA &amp; UM. SUB</v>
          </cell>
          <cell r="E51">
            <v>712773.60900000005</v>
          </cell>
        </row>
        <row r="52">
          <cell r="D52" t="str">
            <v>JUMLAH ( 4 )</v>
          </cell>
          <cell r="E52">
            <v>2441384.375</v>
          </cell>
        </row>
        <row r="53">
          <cell r="B53" t="str">
            <v>5</v>
          </cell>
          <cell r="D53" t="str">
            <v>CASH NON BIAYA ( 5 )</v>
          </cell>
          <cell r="E53">
            <v>2867.654</v>
          </cell>
          <cell r="G53" t="str">
            <v xml:space="preserve">PPN &amp; PPH </v>
          </cell>
        </row>
        <row r="54">
          <cell r="D54" t="str">
            <v>JUMLAH ( 4 + 5 )</v>
          </cell>
          <cell r="E54">
            <v>2444252.0290000001</v>
          </cell>
          <cell r="G54" t="str">
            <v>Catatan : Pemasaran Cabang</v>
          </cell>
        </row>
        <row r="55">
          <cell r="G55" t="str">
            <v xml:space="preserve">s/d saat ini Rp. </v>
          </cell>
        </row>
        <row r="56">
          <cell r="D56" t="str">
            <v>ESTIMASI BIAYA (1+2+3-4-5)</v>
          </cell>
          <cell r="E56">
            <v>49999.785999999847</v>
          </cell>
        </row>
        <row r="57">
          <cell r="E57">
            <v>49999.785999999847</v>
          </cell>
          <cell r="G57" t="str">
            <v>SALAH KOQ BISA YACH?</v>
          </cell>
        </row>
      </sheetData>
      <sheetData sheetId="7">
        <row r="1">
          <cell r="N1" t="str">
            <v>FORM LMK  : 5</v>
          </cell>
        </row>
        <row r="2">
          <cell r="N2" t="str">
            <v>LEMBAR      : 5</v>
          </cell>
        </row>
        <row r="4">
          <cell r="B4" t="str">
            <v>VI.</v>
          </cell>
          <cell r="C4" t="str">
            <v>A N A L I S A</v>
          </cell>
          <cell r="I4" t="str">
            <v>VII.</v>
          </cell>
          <cell r="J4" t="str">
            <v>A N A L I S A</v>
          </cell>
        </row>
        <row r="6">
          <cell r="B6" t="str">
            <v>No.</v>
          </cell>
          <cell r="D6" t="str">
            <v>U R A I A N</v>
          </cell>
          <cell r="E6" t="str">
            <v>R K P</v>
          </cell>
          <cell r="G6" t="str">
            <v>KETERANGAN</v>
          </cell>
          <cell r="I6" t="str">
            <v>No.</v>
          </cell>
          <cell r="K6" t="str">
            <v>U R A I A N</v>
          </cell>
          <cell r="L6" t="str">
            <v>R K P</v>
          </cell>
          <cell r="N6" t="str">
            <v>KETERANGAN</v>
          </cell>
        </row>
        <row r="7">
          <cell r="E7" t="str">
            <v>AWAL</v>
          </cell>
          <cell r="F7" t="str">
            <v>REVIEW</v>
          </cell>
          <cell r="L7" t="str">
            <v>AWAL</v>
          </cell>
          <cell r="M7" t="str">
            <v>REVIEW</v>
          </cell>
        </row>
        <row r="10">
          <cell r="B10">
            <v>1</v>
          </cell>
          <cell r="D10" t="str">
            <v>POSISI s/d MINGGU INI</v>
          </cell>
          <cell r="I10">
            <v>2</v>
          </cell>
          <cell r="K10" t="str">
            <v>POSISI s/d PROYEK SELESAI</v>
          </cell>
        </row>
        <row r="11">
          <cell r="B11">
            <v>1.1000000000000001</v>
          </cell>
          <cell r="D11" t="str">
            <v>PRESTASI TERPASANG</v>
          </cell>
          <cell r="I11">
            <v>2.1</v>
          </cell>
          <cell r="K11" t="str">
            <v xml:space="preserve"> PENJUALAN</v>
          </cell>
        </row>
        <row r="12">
          <cell r="C12" t="str">
            <v>-</v>
          </cell>
          <cell r="D12" t="str">
            <v xml:space="preserve">Rencana     </v>
          </cell>
          <cell r="E12">
            <v>0</v>
          </cell>
          <cell r="F12">
            <v>0</v>
          </cell>
          <cell r="J12" t="str">
            <v>-</v>
          </cell>
          <cell r="K12" t="str">
            <v>Rencana Penjualan</v>
          </cell>
          <cell r="L12">
            <v>5199000</v>
          </cell>
          <cell r="M12">
            <v>11744593.159</v>
          </cell>
        </row>
        <row r="13">
          <cell r="C13" t="str">
            <v>-</v>
          </cell>
          <cell r="D13" t="str">
            <v>Realisasi</v>
          </cell>
          <cell r="E13">
            <v>0</v>
          </cell>
          <cell r="F13">
            <v>0</v>
          </cell>
          <cell r="I13">
            <v>2.2000000000000002</v>
          </cell>
          <cell r="K13" t="str">
            <v>BIAYA LANGSUNG</v>
          </cell>
        </row>
        <row r="14">
          <cell r="D14" t="str">
            <v>Penyimpangan Prestasi</v>
          </cell>
          <cell r="E14">
            <v>0</v>
          </cell>
          <cell r="F14">
            <v>0</v>
          </cell>
          <cell r="G14" t="str">
            <v xml:space="preserve"> Progres Terlambat</v>
          </cell>
          <cell r="J14" t="str">
            <v>-</v>
          </cell>
          <cell r="K14" t="str">
            <v xml:space="preserve">Rencana RKP  </v>
          </cell>
          <cell r="L14">
            <v>4414681</v>
          </cell>
          <cell r="M14">
            <v>2738676</v>
          </cell>
        </row>
        <row r="15">
          <cell r="B15">
            <v>1.2</v>
          </cell>
          <cell r="D15" t="str">
            <v>WAKTU SESUAI PRESTASI</v>
          </cell>
          <cell r="G15" t="str">
            <v>Dari Rencana</v>
          </cell>
          <cell r="J15" t="str">
            <v>-</v>
          </cell>
          <cell r="K15" t="str">
            <v>Realisasi + Proyeksi Sisa</v>
          </cell>
          <cell r="L15">
            <v>4414681</v>
          </cell>
          <cell r="M15">
            <v>2738676</v>
          </cell>
        </row>
        <row r="16">
          <cell r="C16" t="str">
            <v>-</v>
          </cell>
          <cell r="D16" t="str">
            <v>Rencana  ( Minggu )</v>
          </cell>
          <cell r="E16">
            <v>59</v>
          </cell>
          <cell r="F16">
            <v>59</v>
          </cell>
          <cell r="K16" t="str">
            <v>Penyimpangan B L K</v>
          </cell>
          <cell r="L16">
            <v>0</v>
          </cell>
          <cell r="M16">
            <v>0</v>
          </cell>
        </row>
        <row r="17">
          <cell r="C17" t="str">
            <v>-</v>
          </cell>
          <cell r="D17" t="str">
            <v>Realisasi  ( Minggu )</v>
          </cell>
          <cell r="E17">
            <v>49</v>
          </cell>
          <cell r="F17">
            <v>49</v>
          </cell>
          <cell r="I17">
            <v>2.2999999999999998</v>
          </cell>
          <cell r="K17" t="str">
            <v>BIAYA TAK LANGSUNG</v>
          </cell>
        </row>
        <row r="18">
          <cell r="D18" t="str">
            <v>Penyimpangan Waktu</v>
          </cell>
          <cell r="E18">
            <v>10</v>
          </cell>
          <cell r="F18">
            <v>10</v>
          </cell>
          <cell r="G18" t="str">
            <v xml:space="preserve"> Ri Waktu Lebih Cepat</v>
          </cell>
          <cell r="J18" t="str">
            <v>-</v>
          </cell>
          <cell r="K18" t="str">
            <v>Rencana RKP</v>
          </cell>
          <cell r="L18">
            <v>418594</v>
          </cell>
          <cell r="M18">
            <v>418594</v>
          </cell>
        </row>
        <row r="19">
          <cell r="B19">
            <v>1.3</v>
          </cell>
          <cell r="D19" t="str">
            <v>PRODUKSI</v>
          </cell>
          <cell r="G19" t="str">
            <v>Dari Rencana</v>
          </cell>
          <cell r="J19" t="str">
            <v>-</v>
          </cell>
          <cell r="K19" t="str">
            <v>Realisasi + Proyeksi Sisa</v>
          </cell>
          <cell r="L19">
            <v>418594</v>
          </cell>
          <cell r="M19">
            <v>418594</v>
          </cell>
        </row>
        <row r="20">
          <cell r="C20" t="str">
            <v>-</v>
          </cell>
          <cell r="D20" t="str">
            <v>Sesuai Prestasi Terpasang</v>
          </cell>
          <cell r="E20">
            <v>0</v>
          </cell>
          <cell r="F20">
            <v>0</v>
          </cell>
          <cell r="K20" t="str">
            <v xml:space="preserve">Penyimpangan BLK </v>
          </cell>
          <cell r="L20">
            <v>0</v>
          </cell>
          <cell r="M20">
            <v>0</v>
          </cell>
        </row>
        <row r="21">
          <cell r="C21" t="str">
            <v>-</v>
          </cell>
          <cell r="D21" t="str">
            <v>Sesuai Prestasi Diakui</v>
          </cell>
          <cell r="E21">
            <v>0</v>
          </cell>
          <cell r="F21">
            <v>0</v>
          </cell>
          <cell r="K21" t="str">
            <v>Penyimpangan BLK + BTLK</v>
          </cell>
          <cell r="L21">
            <v>0</v>
          </cell>
          <cell r="M21">
            <v>0</v>
          </cell>
        </row>
        <row r="22">
          <cell r="D22" t="str">
            <v>Piutang Prestasi</v>
          </cell>
          <cell r="E22">
            <v>0</v>
          </cell>
          <cell r="F22">
            <v>0</v>
          </cell>
        </row>
        <row r="23">
          <cell r="B23">
            <v>1.4</v>
          </cell>
          <cell r="D23" t="str">
            <v>PIUTANG</v>
          </cell>
          <cell r="I23">
            <v>2.4</v>
          </cell>
          <cell r="K23" t="str">
            <v>MARGIN s/d SELESAI</v>
          </cell>
        </row>
        <row r="24">
          <cell r="C24" t="str">
            <v>-</v>
          </cell>
          <cell r="D24" t="str">
            <v>Piutang/Utang Prestasi</v>
          </cell>
          <cell r="E24">
            <v>0</v>
          </cell>
          <cell r="F24">
            <v>0</v>
          </cell>
          <cell r="J24" t="str">
            <v>-</v>
          </cell>
          <cell r="K24" t="str">
            <v>Rencana Margin s/d Selesai</v>
          </cell>
          <cell r="L24">
            <v>365725</v>
          </cell>
          <cell r="M24">
            <v>8587323.159</v>
          </cell>
        </row>
        <row r="25">
          <cell r="B25" t="str">
            <v>*)</v>
          </cell>
          <cell r="C25" t="str">
            <v>-</v>
          </cell>
          <cell r="D25" t="str">
            <v>Piutang Faktur (NET)</v>
          </cell>
          <cell r="E25">
            <v>984000</v>
          </cell>
          <cell r="F25">
            <v>984000</v>
          </cell>
          <cell r="J25" t="str">
            <v>-</v>
          </cell>
          <cell r="K25" t="str">
            <v>Sesuai Realisasi + Proyeksi</v>
          </cell>
          <cell r="L25">
            <v>365725</v>
          </cell>
          <cell r="M25">
            <v>8587323.159</v>
          </cell>
        </row>
        <row r="26">
          <cell r="B26" t="str">
            <v>*)</v>
          </cell>
          <cell r="C26" t="str">
            <v>-</v>
          </cell>
          <cell r="D26" t="str">
            <v>Piutang Usaha (NET )</v>
          </cell>
          <cell r="E26">
            <v>0</v>
          </cell>
          <cell r="F26">
            <v>0</v>
          </cell>
        </row>
        <row r="27">
          <cell r="D27" t="str">
            <v>JUMLAH PIUTANG</v>
          </cell>
          <cell r="E27">
            <v>984000</v>
          </cell>
          <cell r="F27">
            <v>984000</v>
          </cell>
          <cell r="K27" t="str">
            <v>Penyimpangan Margin s/d selesai</v>
          </cell>
          <cell r="L27">
            <v>0</v>
          </cell>
          <cell r="M27">
            <v>0</v>
          </cell>
        </row>
        <row r="28">
          <cell r="B28">
            <v>1.5</v>
          </cell>
          <cell r="D28" t="str">
            <v>BIAYA</v>
          </cell>
        </row>
        <row r="29">
          <cell r="D29" t="str">
            <v>B L K</v>
          </cell>
        </row>
        <row r="30">
          <cell r="C30" t="str">
            <v>-</v>
          </cell>
          <cell r="D30" t="str">
            <v>Rencana Sesuai Prestasi</v>
          </cell>
          <cell r="E30">
            <v>0</v>
          </cell>
          <cell r="F30">
            <v>0</v>
          </cell>
          <cell r="I30" t="str">
            <v>VI.</v>
          </cell>
          <cell r="K30" t="str">
            <v>MASALAH POTENSIAL PROYEK</v>
          </cell>
        </row>
        <row r="31">
          <cell r="C31" t="str">
            <v>-</v>
          </cell>
          <cell r="D31" t="str">
            <v>Realisasi Sesuai Prestasi</v>
          </cell>
          <cell r="E31">
            <v>0</v>
          </cell>
          <cell r="F31">
            <v>0</v>
          </cell>
        </row>
        <row r="32">
          <cell r="D32" t="str">
            <v>Penyimpangan BLK</v>
          </cell>
          <cell r="E32">
            <v>0</v>
          </cell>
          <cell r="F32">
            <v>0</v>
          </cell>
          <cell r="I32" t="str">
            <v>NO.</v>
          </cell>
          <cell r="K32" t="str">
            <v>CATATAN MANAJER PROYEK (HARUS DIISI OLEH TEAM PROYEK)</v>
          </cell>
        </row>
        <row r="33">
          <cell r="B33" t="str">
            <v>1.5.2</v>
          </cell>
          <cell r="D33" t="str">
            <v>B T L K</v>
          </cell>
        </row>
        <row r="34">
          <cell r="C34" t="str">
            <v>-</v>
          </cell>
          <cell r="D34" t="str">
            <v>Rencana Sesuai Waktu</v>
          </cell>
          <cell r="E34">
            <v>2790137.7900970001</v>
          </cell>
          <cell r="F34">
            <v>2790137.7900970001</v>
          </cell>
        </row>
        <row r="35">
          <cell r="C35" t="str">
            <v>-</v>
          </cell>
          <cell r="D35" t="str">
            <v>Realisasi Sesuai Waktu</v>
          </cell>
          <cell r="E35">
            <v>0</v>
          </cell>
          <cell r="F35">
            <v>0</v>
          </cell>
        </row>
        <row r="36">
          <cell r="D36" t="str">
            <v>Penyimpangan BTLK</v>
          </cell>
          <cell r="E36">
            <v>2790137.7900970001</v>
          </cell>
          <cell r="F36">
            <v>2790137.7900970001</v>
          </cell>
        </row>
        <row r="37">
          <cell r="D37" t="str">
            <v>Penyimpangan BLK + BTLK</v>
          </cell>
          <cell r="E37">
            <v>2790137.7900970001</v>
          </cell>
          <cell r="F37">
            <v>2790137.7900970001</v>
          </cell>
        </row>
        <row r="38">
          <cell r="B38">
            <v>1.6</v>
          </cell>
          <cell r="D38" t="str">
            <v>KONDISI CASH FLOW</v>
          </cell>
        </row>
        <row r="39">
          <cell r="C39" t="str">
            <v>-</v>
          </cell>
          <cell r="D39" t="str">
            <v>Penerimaan Bersih</v>
          </cell>
          <cell r="E39">
            <v>2289555.8820000002</v>
          </cell>
          <cell r="F39">
            <v>2289555.8820000002</v>
          </cell>
        </row>
        <row r="40">
          <cell r="C40" t="str">
            <v>-</v>
          </cell>
          <cell r="D40" t="str">
            <v>Pengeluaran Cash</v>
          </cell>
          <cell r="E40">
            <v>2494251.8149999999</v>
          </cell>
          <cell r="F40">
            <v>2494251.8149999999</v>
          </cell>
        </row>
        <row r="41">
          <cell r="C41" t="str">
            <v>-</v>
          </cell>
          <cell r="D41" t="str">
            <v>Cash Non Biaya</v>
          </cell>
          <cell r="E41">
            <v>2867.654</v>
          </cell>
          <cell r="F41">
            <v>2867.654</v>
          </cell>
          <cell r="N41" t="str">
            <v>PT. WIJAYA KARYA</v>
          </cell>
        </row>
        <row r="42">
          <cell r="D42" t="str">
            <v>Voorfinanciering</v>
          </cell>
          <cell r="E42">
            <v>-207563.58699999974</v>
          </cell>
          <cell r="F42">
            <v>-207563.58699999974</v>
          </cell>
          <cell r="G42" t="str">
            <v>Defisit ==&gt; Alasannya?</v>
          </cell>
        </row>
        <row r="43">
          <cell r="B43">
            <v>1.7</v>
          </cell>
          <cell r="D43" t="str">
            <v>MARGIN S/D SAAT INI</v>
          </cell>
        </row>
        <row r="44">
          <cell r="C44" t="str">
            <v>-</v>
          </cell>
          <cell r="D44" t="str">
            <v>Realisasi Penjualan</v>
          </cell>
          <cell r="E44">
            <v>0</v>
          </cell>
          <cell r="F44">
            <v>0</v>
          </cell>
        </row>
        <row r="45">
          <cell r="C45" t="str">
            <v>-</v>
          </cell>
          <cell r="D45" t="str">
            <v xml:space="preserve">Realisasi Biaya </v>
          </cell>
          <cell r="E45">
            <v>0</v>
          </cell>
          <cell r="F45">
            <v>0</v>
          </cell>
        </row>
        <row r="46">
          <cell r="D46" t="str">
            <v>Margin s/d saat ini</v>
          </cell>
          <cell r="E46">
            <v>0</v>
          </cell>
          <cell r="F46">
            <v>0</v>
          </cell>
        </row>
        <row r="47">
          <cell r="D47" t="str">
            <v>Ra Margin Sesuai Prestasi</v>
          </cell>
          <cell r="E47">
            <v>-2790137.7900970001</v>
          </cell>
          <cell r="F47">
            <v>-2790137.7900970001</v>
          </cell>
        </row>
        <row r="48">
          <cell r="N48" t="str">
            <v>Ir.  I Made Pande Dewana</v>
          </cell>
        </row>
        <row r="49">
          <cell r="D49" t="str">
            <v>Penyimpangan Margin s/d saat ini</v>
          </cell>
          <cell r="E49">
            <v>-2790137.7900970001</v>
          </cell>
          <cell r="F49">
            <v>-2790137.7900970001</v>
          </cell>
          <cell r="G49" t="str">
            <v>----&gt; Effisien.....!!!!</v>
          </cell>
          <cell r="N49" t="str">
            <v>Manajer Proyek</v>
          </cell>
        </row>
      </sheetData>
      <sheetData sheetId="8"/>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RAB"/>
      <sheetName val="anl teknis"/>
      <sheetName val="Asumsi Teknis"/>
      <sheetName val="ANALISA"/>
      <sheetName val="Peralatan"/>
      <sheetName val="Peralatan (2)"/>
      <sheetName val="HARGA BAHAN"/>
      <sheetName val="ON SITE"/>
      <sheetName val="SCHEDULE"/>
      <sheetName val="LAMP-7"/>
      <sheetName val="PLANT"/>
      <sheetName val="Sub-Kontr"/>
      <sheetName val="Lamp.13"/>
      <sheetName val="1.8 Pemeliharaan"/>
      <sheetName val="TABEL-Alat"/>
      <sheetName val="PERSONIL INTI"/>
      <sheetName val="LS MOBILISASI"/>
      <sheetName val="KONT YG DILESEKSI"/>
    </sheetNames>
    <sheetDataSet>
      <sheetData sheetId="0"/>
      <sheetData sheetId="1"/>
      <sheetData sheetId="2"/>
      <sheetData sheetId="3"/>
      <sheetData sheetId="4"/>
      <sheetData sheetId="5">
        <row r="1">
          <cell r="A1" t="str">
            <v>URAIAN ANALISA ALAT</v>
          </cell>
        </row>
        <row r="8">
          <cell r="AZ8">
            <v>2688680.4249799987</v>
          </cell>
        </row>
        <row r="9">
          <cell r="AZ9">
            <v>112932.62598723857</v>
          </cell>
        </row>
        <row r="10">
          <cell r="AZ10">
            <v>50852.742625241881</v>
          </cell>
        </row>
        <row r="11">
          <cell r="AZ11">
            <v>310342.84906471724</v>
          </cell>
        </row>
        <row r="12">
          <cell r="AZ12">
            <v>107890.22020640722</v>
          </cell>
        </row>
        <row r="13">
          <cell r="AZ13">
            <v>39545.213278688527</v>
          </cell>
        </row>
        <row r="14">
          <cell r="AZ14">
            <v>272015.28662653192</v>
          </cell>
        </row>
        <row r="15">
          <cell r="AZ15">
            <v>143081.94665663299</v>
          </cell>
        </row>
        <row r="16">
          <cell r="AZ16">
            <v>182834.98156310472</v>
          </cell>
        </row>
        <row r="17">
          <cell r="AZ17">
            <v>195729.54031391098</v>
          </cell>
        </row>
        <row r="18">
          <cell r="AZ18">
            <v>137433.11578155236</v>
          </cell>
        </row>
        <row r="19">
          <cell r="AZ19">
            <v>206982.50880025802</v>
          </cell>
        </row>
        <row r="20">
          <cell r="AZ20">
            <v>225201.21312620942</v>
          </cell>
        </row>
        <row r="21">
          <cell r="AZ21">
            <v>186634.6776542679</v>
          </cell>
        </row>
        <row r="22">
          <cell r="AZ22">
            <v>212887.25172006019</v>
          </cell>
        </row>
        <row r="23">
          <cell r="AZ23">
            <v>106549.23525048376</v>
          </cell>
        </row>
        <row r="24">
          <cell r="AZ24">
            <v>114839.01703504623</v>
          </cell>
        </row>
        <row r="25">
          <cell r="AZ25">
            <v>132576.10103203612</v>
          </cell>
        </row>
        <row r="26">
          <cell r="AZ26">
            <v>153433.29459016395</v>
          </cell>
          <cell r="BR26" t="str">
            <v xml:space="preserve"> Alat Baru</v>
          </cell>
        </row>
        <row r="27">
          <cell r="AZ27">
            <v>35077.394163934427</v>
          </cell>
          <cell r="BR27">
            <v>1150200000</v>
          </cell>
        </row>
        <row r="28">
          <cell r="AZ28">
            <v>328969.08628251991</v>
          </cell>
        </row>
        <row r="29">
          <cell r="AZ29">
            <v>29441.08</v>
          </cell>
        </row>
        <row r="30">
          <cell r="AZ30">
            <v>134891.14188776608</v>
          </cell>
        </row>
        <row r="31">
          <cell r="AZ31">
            <v>40995.900819672133</v>
          </cell>
        </row>
        <row r="32">
          <cell r="AZ32">
            <v>32520.55704918033</v>
          </cell>
        </row>
        <row r="33">
          <cell r="AZ33">
            <v>30583.05704918033</v>
          </cell>
        </row>
        <row r="34">
          <cell r="AZ34">
            <v>112508.26192216728</v>
          </cell>
        </row>
        <row r="35">
          <cell r="AZ35">
            <v>137245.13704360157</v>
          </cell>
        </row>
        <row r="36">
          <cell r="AZ36">
            <v>233389.69661113081</v>
          </cell>
        </row>
        <row r="37">
          <cell r="AZ37">
            <v>59269.255678348745</v>
          </cell>
        </row>
        <row r="38">
          <cell r="AZ38">
            <v>259759.30138409976</v>
          </cell>
        </row>
        <row r="39">
          <cell r="AZ39">
            <v>61090.636209417331</v>
          </cell>
        </row>
        <row r="40">
          <cell r="AZ40">
            <v>433091.24061422446</v>
          </cell>
        </row>
        <row r="46">
          <cell r="BR46" t="str">
            <v xml:space="preserve"> Alat Baru</v>
          </cell>
        </row>
        <row r="47">
          <cell r="BR47">
            <v>241560000</v>
          </cell>
        </row>
        <row r="66">
          <cell r="BR66" t="str">
            <v xml:space="preserve"> Alat Baru</v>
          </cell>
        </row>
        <row r="67">
          <cell r="BR67">
            <v>79200000</v>
          </cell>
        </row>
        <row r="86">
          <cell r="BR86" t="str">
            <v xml:space="preserve"> Alat Baru</v>
          </cell>
        </row>
        <row r="87">
          <cell r="BR87">
            <v>726000000</v>
          </cell>
        </row>
        <row r="106">
          <cell r="BR106" t="str">
            <v xml:space="preserve"> Alat Baru</v>
          </cell>
        </row>
        <row r="107">
          <cell r="BR107">
            <v>51480000</v>
          </cell>
        </row>
        <row r="126">
          <cell r="BR126" t="str">
            <v xml:space="preserve"> Alat Baru</v>
          </cell>
        </row>
        <row r="127">
          <cell r="BR127">
            <v>23760000</v>
          </cell>
        </row>
        <row r="146">
          <cell r="BR146" t="str">
            <v xml:space="preserve"> Alat Baru</v>
          </cell>
        </row>
        <row r="147">
          <cell r="BR147">
            <v>501600000</v>
          </cell>
        </row>
        <row r="166">
          <cell r="BR166" t="str">
            <v xml:space="preserve"> Alat Baru</v>
          </cell>
        </row>
        <row r="167">
          <cell r="BR167">
            <v>125400000</v>
          </cell>
        </row>
        <row r="186">
          <cell r="BR186" t="str">
            <v xml:space="preserve"> Alat Baru</v>
          </cell>
        </row>
        <row r="187">
          <cell r="BR187">
            <v>198000000</v>
          </cell>
        </row>
        <row r="206">
          <cell r="BR206" t="str">
            <v xml:space="preserve"> Alat Baru</v>
          </cell>
        </row>
        <row r="207">
          <cell r="BR207">
            <v>462000000</v>
          </cell>
        </row>
        <row r="226">
          <cell r="BR226" t="str">
            <v xml:space="preserve"> Alat Baru</v>
          </cell>
        </row>
        <row r="227">
          <cell r="BR227">
            <v>99000000</v>
          </cell>
        </row>
        <row r="246">
          <cell r="BR246" t="str">
            <v xml:space="preserve"> Alat Baru</v>
          </cell>
        </row>
        <row r="247">
          <cell r="BR247">
            <v>84480000</v>
          </cell>
        </row>
        <row r="266">
          <cell r="BR266" t="str">
            <v xml:space="preserve"> Alat Baru</v>
          </cell>
        </row>
        <row r="267">
          <cell r="BR267">
            <v>396000000</v>
          </cell>
        </row>
        <row r="286">
          <cell r="BR286" t="str">
            <v xml:space="preserve"> Alat Baru</v>
          </cell>
        </row>
        <row r="287">
          <cell r="BR287">
            <v>374220000</v>
          </cell>
        </row>
        <row r="306">
          <cell r="BR306" t="str">
            <v xml:space="preserve"> Alat Baru</v>
          </cell>
        </row>
        <row r="307">
          <cell r="BR307">
            <v>429000000</v>
          </cell>
        </row>
        <row r="326">
          <cell r="BR326" t="str">
            <v xml:space="preserve"> Alat Baru</v>
          </cell>
        </row>
        <row r="327">
          <cell r="BR327">
            <v>158400000</v>
          </cell>
        </row>
        <row r="346">
          <cell r="BR346" t="str">
            <v xml:space="preserve"> Alat Baru</v>
          </cell>
        </row>
        <row r="347">
          <cell r="BR347">
            <v>219780000</v>
          </cell>
        </row>
        <row r="366">
          <cell r="BR366" t="str">
            <v xml:space="preserve"> Alat Baru</v>
          </cell>
        </row>
        <row r="367">
          <cell r="BR367">
            <v>231660000</v>
          </cell>
        </row>
        <row r="386">
          <cell r="BR386" t="str">
            <v xml:space="preserve"> Alat Baru</v>
          </cell>
        </row>
        <row r="387">
          <cell r="BR387">
            <v>258720000</v>
          </cell>
        </row>
        <row r="406">
          <cell r="BR406" t="str">
            <v xml:space="preserve"> Alat Baru</v>
          </cell>
        </row>
        <row r="407">
          <cell r="BR407">
            <v>12672000</v>
          </cell>
        </row>
        <row r="426">
          <cell r="BR426" t="str">
            <v xml:space="preserve"> Alat Baru</v>
          </cell>
        </row>
        <row r="427">
          <cell r="BR427">
            <v>415800000</v>
          </cell>
        </row>
        <row r="446">
          <cell r="BR446" t="str">
            <v xml:space="preserve"> Alat Baru</v>
          </cell>
        </row>
        <row r="447">
          <cell r="BR447">
            <v>11880000</v>
          </cell>
        </row>
        <row r="466">
          <cell r="BR466" t="str">
            <v xml:space="preserve"> Alat Baru</v>
          </cell>
        </row>
        <row r="467">
          <cell r="BR467">
            <v>87120000</v>
          </cell>
        </row>
        <row r="486">
          <cell r="BR486" t="str">
            <v xml:space="preserve"> Alat Baru</v>
          </cell>
        </row>
        <row r="487">
          <cell r="BR487">
            <v>46200000</v>
          </cell>
        </row>
        <row r="506">
          <cell r="BR506" t="str">
            <v xml:space="preserve"> Alat Baru</v>
          </cell>
        </row>
        <row r="507">
          <cell r="BR507">
            <v>17490000</v>
          </cell>
        </row>
        <row r="526">
          <cell r="BR526" t="str">
            <v xml:space="preserve"> Alat Baru</v>
          </cell>
        </row>
        <row r="527">
          <cell r="BR527">
            <v>17490000</v>
          </cell>
        </row>
        <row r="546">
          <cell r="BR546" t="str">
            <v xml:space="preserve"> Alat Baru</v>
          </cell>
        </row>
        <row r="547">
          <cell r="BR547">
            <v>95700000</v>
          </cell>
        </row>
        <row r="566">
          <cell r="BR566" t="str">
            <v xml:space="preserve"> Alat Baru</v>
          </cell>
        </row>
        <row r="567">
          <cell r="BR567">
            <v>105600000</v>
          </cell>
        </row>
        <row r="586">
          <cell r="BR586" t="str">
            <v xml:space="preserve"> Alat Baru</v>
          </cell>
        </row>
        <row r="587">
          <cell r="BR587">
            <v>223740000</v>
          </cell>
        </row>
        <row r="606">
          <cell r="BR606" t="str">
            <v xml:space="preserve"> Alat Baru</v>
          </cell>
        </row>
        <row r="607">
          <cell r="BR607">
            <v>73260000</v>
          </cell>
        </row>
        <row r="626">
          <cell r="BR626" t="str">
            <v xml:space="preserve"> Alat Baru</v>
          </cell>
        </row>
        <row r="627">
          <cell r="BR627">
            <v>600000000</v>
          </cell>
        </row>
        <row r="646">
          <cell r="BR646" t="str">
            <v xml:space="preserve"> Alat Baru</v>
          </cell>
        </row>
        <row r="647">
          <cell r="BR647">
            <v>13860000</v>
          </cell>
        </row>
        <row r="666">
          <cell r="BR666" t="str">
            <v xml:space="preserve"> Alat Baru</v>
          </cell>
        </row>
        <row r="667">
          <cell r="BR667">
            <v>1350000000</v>
          </cell>
        </row>
        <row r="697">
          <cell r="BR697" t="str">
            <v xml:space="preserve"> Alat Baru</v>
          </cell>
        </row>
        <row r="698">
          <cell r="BR698">
            <v>9900000</v>
          </cell>
        </row>
      </sheetData>
      <sheetData sheetId="6">
        <row r="1">
          <cell r="A1" t="str">
            <v>URAIAN ANALISA ALAT</v>
          </cell>
        </row>
        <row r="4">
          <cell r="A4" t="str">
            <v>No.</v>
          </cell>
          <cell r="C4" t="str">
            <v>U R A I A N</v>
          </cell>
          <cell r="G4" t="str">
            <v>KODE</v>
          </cell>
          <cell r="H4" t="str">
            <v>KOEF.</v>
          </cell>
          <cell r="I4" t="str">
            <v>SATUAN</v>
          </cell>
          <cell r="J4" t="str">
            <v>KET.</v>
          </cell>
        </row>
        <row r="7">
          <cell r="A7" t="str">
            <v>A.</v>
          </cell>
          <cell r="C7" t="str">
            <v>URAIAN PERALATAN</v>
          </cell>
        </row>
        <row r="8">
          <cell r="A8" t="str">
            <v xml:space="preserve">       1.</v>
          </cell>
          <cell r="C8" t="str">
            <v>Jenis Peralatan</v>
          </cell>
          <cell r="G8" t="str">
            <v>TRAILLER 15 TON</v>
          </cell>
          <cell r="J8" t="str">
            <v>E35</v>
          </cell>
        </row>
        <row r="9">
          <cell r="A9" t="str">
            <v xml:space="preserve">       2.</v>
          </cell>
          <cell r="C9" t="str">
            <v>Tenaga</v>
          </cell>
          <cell r="G9" t="str">
            <v>Pw</v>
          </cell>
          <cell r="H9">
            <v>150</v>
          </cell>
          <cell r="I9" t="str">
            <v>HP</v>
          </cell>
        </row>
        <row r="10">
          <cell r="A10" t="str">
            <v xml:space="preserve">       3.</v>
          </cell>
          <cell r="C10" t="str">
            <v>Kapasitas</v>
          </cell>
          <cell r="G10" t="str">
            <v>Cp</v>
          </cell>
          <cell r="H10">
            <v>15</v>
          </cell>
          <cell r="I10" t="str">
            <v>Ton</v>
          </cell>
        </row>
        <row r="11">
          <cell r="A11" t="str">
            <v xml:space="preserve">       4.</v>
          </cell>
          <cell r="C11" t="str">
            <v>Alat Baru              :</v>
          </cell>
          <cell r="D11" t="str">
            <v xml:space="preserve">  a.  Umur Ekonomis</v>
          </cell>
          <cell r="G11" t="str">
            <v>A</v>
          </cell>
          <cell r="H11">
            <v>10</v>
          </cell>
          <cell r="I11" t="str">
            <v>Tahun</v>
          </cell>
        </row>
        <row r="12">
          <cell r="D12" t="str">
            <v xml:space="preserve">  b.  Jam Kerja Dalam 1 Tahun</v>
          </cell>
          <cell r="G12" t="str">
            <v>W</v>
          </cell>
          <cell r="H12">
            <v>1500</v>
          </cell>
          <cell r="I12" t="str">
            <v>Jam</v>
          </cell>
        </row>
        <row r="13">
          <cell r="D13" t="str">
            <v xml:space="preserve">  c.  Harga Alat</v>
          </cell>
          <cell r="G13" t="str">
            <v>B</v>
          </cell>
          <cell r="H13">
            <v>276000000</v>
          </cell>
          <cell r="I13" t="str">
            <v>Rupiah</v>
          </cell>
        </row>
        <row r="14">
          <cell r="A14" t="str">
            <v xml:space="preserve">       5.</v>
          </cell>
          <cell r="C14" t="str">
            <v>Alat Yang Dipakai  :</v>
          </cell>
          <cell r="D14" t="str">
            <v xml:space="preserve">  a.  Umur Ekonomis</v>
          </cell>
          <cell r="G14" t="str">
            <v>A'</v>
          </cell>
          <cell r="H14">
            <v>10</v>
          </cell>
          <cell r="I14" t="str">
            <v>Tahun</v>
          </cell>
          <cell r="J14" t="str">
            <v xml:space="preserve"> Alat Baru</v>
          </cell>
        </row>
        <row r="15">
          <cell r="D15" t="str">
            <v xml:space="preserve">  b.  Jam Kerja Dalam 1 Tahun </v>
          </cell>
          <cell r="G15" t="str">
            <v>W'</v>
          </cell>
          <cell r="H15">
            <v>1500</v>
          </cell>
          <cell r="I15" t="str">
            <v>Jam</v>
          </cell>
          <cell r="J15" t="str">
            <v xml:space="preserve"> Alat Baru</v>
          </cell>
        </row>
        <row r="16">
          <cell r="D16" t="str">
            <v xml:space="preserve">  c.  Harga Alat   (*)</v>
          </cell>
          <cell r="G16" t="str">
            <v>B'</v>
          </cell>
          <cell r="H16">
            <v>276000000</v>
          </cell>
          <cell r="I16" t="str">
            <v>Rupiah</v>
          </cell>
          <cell r="J16" t="str">
            <v xml:space="preserve"> Alat Baru</v>
          </cell>
        </row>
        <row r="18">
          <cell r="A18" t="str">
            <v>B.</v>
          </cell>
          <cell r="C18" t="str">
            <v>BIAYA PASTI PER JAM KERJA</v>
          </cell>
        </row>
        <row r="19">
          <cell r="A19" t="str">
            <v xml:space="preserve">       1.</v>
          </cell>
          <cell r="C19" t="str">
            <v>Nilai Sisa Alat</v>
          </cell>
          <cell r="D19" t="str">
            <v>=  10 % x B</v>
          </cell>
          <cell r="G19" t="str">
            <v>C</v>
          </cell>
          <cell r="H19">
            <v>27600000</v>
          </cell>
          <cell r="I19" t="str">
            <v>Rupiah</v>
          </cell>
        </row>
        <row r="21">
          <cell r="A21" t="str">
            <v xml:space="preserve">       2.</v>
          </cell>
          <cell r="C21" t="str">
            <v>Faktor Angsuran Modal    =</v>
          </cell>
          <cell r="E21" t="str">
            <v>i x (1 + i)^A'</v>
          </cell>
          <cell r="G21" t="str">
            <v>D</v>
          </cell>
          <cell r="H21">
            <v>0.23852275688285915</v>
          </cell>
          <cell r="I21" t="str">
            <v>-</v>
          </cell>
        </row>
        <row r="22">
          <cell r="E22" t="str">
            <v>(1 + i)^A' - 1</v>
          </cell>
        </row>
        <row r="23">
          <cell r="A23" t="str">
            <v xml:space="preserve">       3.</v>
          </cell>
          <cell r="C23" t="str">
            <v>Biaya Pasti per Jam  :</v>
          </cell>
        </row>
        <row r="24">
          <cell r="C24" t="str">
            <v>a.  Biaya Pengembalian Modal  =</v>
          </cell>
          <cell r="E24" t="str">
            <v>( B' - C ) x D</v>
          </cell>
          <cell r="G24" t="str">
            <v>E</v>
          </cell>
          <cell r="H24">
            <v>39499.368539801471</v>
          </cell>
          <cell r="I24" t="str">
            <v>Rupiah</v>
          </cell>
        </row>
        <row r="25">
          <cell r="E25" t="str">
            <v>W'</v>
          </cell>
        </row>
        <row r="26">
          <cell r="R26" t="str">
            <v xml:space="preserve"> Alat Baru</v>
          </cell>
        </row>
        <row r="27">
          <cell r="C27" t="str">
            <v>b.  Asuransi, dll =</v>
          </cell>
          <cell r="D27">
            <v>2E-3</v>
          </cell>
          <cell r="E27" t="str">
            <v xml:space="preserve">  x   B'</v>
          </cell>
          <cell r="G27" t="str">
            <v>F</v>
          </cell>
          <cell r="H27">
            <v>368</v>
          </cell>
          <cell r="I27" t="str">
            <v>Rupiah</v>
          </cell>
          <cell r="R27">
            <v>276000000</v>
          </cell>
        </row>
        <row r="28">
          <cell r="E28" t="str">
            <v>W'</v>
          </cell>
        </row>
        <row r="30">
          <cell r="C30" t="str">
            <v>Biaya Pasti per Jam             =</v>
          </cell>
          <cell r="E30" t="str">
            <v>( E + F )</v>
          </cell>
          <cell r="G30" t="str">
            <v>G</v>
          </cell>
          <cell r="H30">
            <v>39867.368539801471</v>
          </cell>
          <cell r="I30" t="str">
            <v>Rupiah</v>
          </cell>
        </row>
        <row r="32">
          <cell r="A32" t="str">
            <v>C.</v>
          </cell>
          <cell r="C32" t="str">
            <v>BIAYA OPERASI PER JAM KERJA</v>
          </cell>
        </row>
        <row r="34">
          <cell r="A34" t="str">
            <v xml:space="preserve">       1.</v>
          </cell>
          <cell r="C34" t="str">
            <v xml:space="preserve">Bahan Bakar  =  (0.125-0.175 Ltr/HP/Jam)   x Pw x Ms </v>
          </cell>
          <cell r="G34" t="str">
            <v>H</v>
          </cell>
          <cell r="H34">
            <v>100312.5</v>
          </cell>
          <cell r="I34" t="str">
            <v>Rupiah</v>
          </cell>
        </row>
        <row r="37">
          <cell r="A37" t="str">
            <v xml:space="preserve">       2.</v>
          </cell>
          <cell r="C37" t="str">
            <v>Pelumas         =  (0.01-0.02 Ltr/HP/Jam) x Pw x Mp</v>
          </cell>
          <cell r="G37" t="str">
            <v>I</v>
          </cell>
          <cell r="H37">
            <v>45000</v>
          </cell>
          <cell r="I37" t="str">
            <v>Rupiah</v>
          </cell>
        </row>
        <row r="39">
          <cell r="A39" t="str">
            <v xml:space="preserve">       3.</v>
          </cell>
          <cell r="C39" t="str">
            <v>Perawatan dan     =</v>
          </cell>
          <cell r="D39" t="str">
            <v>(12,5 % - 17,5 %)  x  B'</v>
          </cell>
          <cell r="G39" t="str">
            <v>K</v>
          </cell>
          <cell r="H39">
            <v>23000</v>
          </cell>
          <cell r="I39" t="str">
            <v>Rupiah</v>
          </cell>
        </row>
        <row r="40">
          <cell r="C40" t="str">
            <v xml:space="preserve">        perbaikan</v>
          </cell>
          <cell r="D40" t="str">
            <v>W'</v>
          </cell>
        </row>
        <row r="41">
          <cell r="A41" t="str">
            <v xml:space="preserve">       4.</v>
          </cell>
          <cell r="C41" t="str">
            <v>Operator</v>
          </cell>
          <cell r="D41" t="str">
            <v>=   ( 1  Orang / Jam )  x  U1</v>
          </cell>
          <cell r="G41" t="str">
            <v>L</v>
          </cell>
          <cell r="H41">
            <v>11875</v>
          </cell>
          <cell r="I41" t="str">
            <v>Rupiah</v>
          </cell>
        </row>
        <row r="42">
          <cell r="A42" t="str">
            <v xml:space="preserve">       5.</v>
          </cell>
          <cell r="C42" t="str">
            <v>Pembantu Operator</v>
          </cell>
          <cell r="D42" t="str">
            <v>=   ( 1  Orang / Jam )  x  U2</v>
          </cell>
          <cell r="G42" t="str">
            <v>M</v>
          </cell>
          <cell r="H42">
            <v>22500</v>
          </cell>
          <cell r="I42" t="str">
            <v>Rupiah</v>
          </cell>
        </row>
        <row r="44">
          <cell r="C44" t="str">
            <v>Biaya Operasi per Jam        =</v>
          </cell>
          <cell r="E44" t="str">
            <v>(H+I+K+L+M)</v>
          </cell>
          <cell r="G44" t="str">
            <v>P</v>
          </cell>
          <cell r="H44">
            <v>202687.5</v>
          </cell>
          <cell r="I44" t="str">
            <v>Rupiah</v>
          </cell>
        </row>
        <row r="46">
          <cell r="A46" t="str">
            <v>D.</v>
          </cell>
          <cell r="C46" t="str">
            <v>TOTAL BIAYA SEWA ALAT / JAM   =  ( G + P )</v>
          </cell>
          <cell r="G46" t="str">
            <v>T</v>
          </cell>
          <cell r="H46">
            <v>242554.86853980148</v>
          </cell>
          <cell r="I46" t="str">
            <v>Rupiah</v>
          </cell>
          <cell r="R46" t="str">
            <v xml:space="preserve"> Habis Umur</v>
          </cell>
        </row>
        <row r="47">
          <cell r="R47" t="str">
            <v xml:space="preserve"> A&gt;15th ??</v>
          </cell>
        </row>
        <row r="49">
          <cell r="A49" t="str">
            <v>E.</v>
          </cell>
          <cell r="C49" t="str">
            <v>LAIN - LAIN</v>
          </cell>
        </row>
        <row r="50">
          <cell r="A50" t="str">
            <v xml:space="preserve">       1.</v>
          </cell>
          <cell r="C50" t="str">
            <v>Tingkat Suku Bunga</v>
          </cell>
          <cell r="G50" t="str">
            <v>i</v>
          </cell>
          <cell r="H50">
            <v>20</v>
          </cell>
          <cell r="I50" t="str">
            <v>% / Tahun</v>
          </cell>
        </row>
        <row r="51">
          <cell r="A51" t="str">
            <v xml:space="preserve">       2.</v>
          </cell>
          <cell r="C51" t="str">
            <v>Upah Operator / Sopir</v>
          </cell>
          <cell r="G51" t="str">
            <v>U1</v>
          </cell>
          <cell r="H51">
            <v>11875</v>
          </cell>
          <cell r="I51" t="str">
            <v>Rp./Jam</v>
          </cell>
        </row>
        <row r="52">
          <cell r="A52" t="str">
            <v xml:space="preserve">       3.</v>
          </cell>
          <cell r="C52" t="str">
            <v>Upah Pembantu Operator / Pmb.Sopir</v>
          </cell>
          <cell r="G52" t="str">
            <v>U2</v>
          </cell>
          <cell r="H52">
            <v>7500</v>
          </cell>
          <cell r="I52" t="str">
            <v>Rp./Jam</v>
          </cell>
        </row>
        <row r="53">
          <cell r="A53" t="str">
            <v xml:space="preserve">       4.</v>
          </cell>
          <cell r="C53" t="str">
            <v>Bahan Bakar Bensin</v>
          </cell>
          <cell r="G53" t="str">
            <v>Mb</v>
          </cell>
          <cell r="H53">
            <v>5160</v>
          </cell>
          <cell r="I53" t="str">
            <v>Liter</v>
          </cell>
        </row>
        <row r="54">
          <cell r="A54" t="str">
            <v xml:space="preserve">       5.</v>
          </cell>
          <cell r="C54" t="str">
            <v>Bahan Bakar Solar</v>
          </cell>
          <cell r="G54" t="str">
            <v>Ms</v>
          </cell>
          <cell r="H54">
            <v>5350</v>
          </cell>
          <cell r="I54" t="str">
            <v>Liter</v>
          </cell>
        </row>
        <row r="55">
          <cell r="A55" t="str">
            <v xml:space="preserve">       6.</v>
          </cell>
          <cell r="C55" t="str">
            <v>Minyak Pelumas</v>
          </cell>
          <cell r="G55" t="str">
            <v>Mp</v>
          </cell>
          <cell r="H55">
            <v>30000</v>
          </cell>
          <cell r="I55" t="str">
            <v>Liter</v>
          </cell>
        </row>
        <row r="56">
          <cell r="A56" t="str">
            <v xml:space="preserve">       7.</v>
          </cell>
          <cell r="C56" t="str">
            <v>PPN diperhitungkan pada lembar Rekapitulasi</v>
          </cell>
        </row>
        <row r="57">
          <cell r="C57" t="str">
            <v>Biaya Pekerjaan</v>
          </cell>
        </row>
        <row r="66">
          <cell r="R66" t="str">
            <v xml:space="preserve"> Habis Umur</v>
          </cell>
        </row>
        <row r="67">
          <cell r="R67" t="str">
            <v xml:space="preserve"> A&gt;15th ??</v>
          </cell>
        </row>
        <row r="86">
          <cell r="R86" t="str">
            <v xml:space="preserve"> Habis Umur</v>
          </cell>
        </row>
        <row r="87">
          <cell r="R87" t="str">
            <v xml:space="preserve"> A&gt;15th ??</v>
          </cell>
        </row>
        <row r="106">
          <cell r="R106" t="str">
            <v xml:space="preserve"> Habis Umur</v>
          </cell>
        </row>
        <row r="107">
          <cell r="R107" t="str">
            <v xml:space="preserve"> A&gt;15th ??</v>
          </cell>
        </row>
        <row r="126">
          <cell r="R126" t="str">
            <v xml:space="preserve"> Habis Umur</v>
          </cell>
        </row>
        <row r="127">
          <cell r="R127" t="str">
            <v xml:space="preserve"> A&gt;15th ??</v>
          </cell>
        </row>
        <row r="146">
          <cell r="R146" t="str">
            <v xml:space="preserve"> Habis Umur</v>
          </cell>
        </row>
        <row r="147">
          <cell r="R147" t="str">
            <v xml:space="preserve"> A&gt;15th ??</v>
          </cell>
        </row>
        <row r="166">
          <cell r="R166" t="str">
            <v xml:space="preserve"> Habis Umur</v>
          </cell>
        </row>
        <row r="167">
          <cell r="R167" t="str">
            <v xml:space="preserve"> A&gt;15th ??</v>
          </cell>
        </row>
        <row r="186">
          <cell r="R186" t="str">
            <v xml:space="preserve"> Habis Umur</v>
          </cell>
        </row>
        <row r="187">
          <cell r="R187" t="str">
            <v xml:space="preserve"> A&gt;15th ??</v>
          </cell>
        </row>
        <row r="206">
          <cell r="R206" t="str">
            <v xml:space="preserve"> Habis Umur</v>
          </cell>
        </row>
        <row r="207">
          <cell r="R207" t="str">
            <v xml:space="preserve"> A&gt;15th ??</v>
          </cell>
        </row>
        <row r="226">
          <cell r="R226" t="str">
            <v xml:space="preserve"> Habis Umur</v>
          </cell>
        </row>
        <row r="227">
          <cell r="R227" t="str">
            <v xml:space="preserve"> A&gt;15th ??</v>
          </cell>
        </row>
        <row r="246">
          <cell r="R246" t="str">
            <v xml:space="preserve"> Habis Umur</v>
          </cell>
        </row>
        <row r="247">
          <cell r="R247" t="str">
            <v xml:space="preserve"> A&gt;15th ??</v>
          </cell>
        </row>
        <row r="266">
          <cell r="R266" t="str">
            <v xml:space="preserve"> Habis Umur</v>
          </cell>
        </row>
        <row r="267">
          <cell r="R267" t="str">
            <v xml:space="preserve"> A&gt;15th ??</v>
          </cell>
        </row>
        <row r="286">
          <cell r="R286" t="str">
            <v xml:space="preserve"> Habis Umur</v>
          </cell>
        </row>
        <row r="287">
          <cell r="R287" t="str">
            <v xml:space="preserve"> A&gt;15th ??</v>
          </cell>
        </row>
        <row r="306">
          <cell r="R306" t="str">
            <v xml:space="preserve"> Habis Umur</v>
          </cell>
        </row>
        <row r="307">
          <cell r="R307" t="str">
            <v xml:space="preserve"> A&gt;15th ??</v>
          </cell>
        </row>
        <row r="326">
          <cell r="R326" t="str">
            <v xml:space="preserve"> Habis Umur</v>
          </cell>
        </row>
        <row r="327">
          <cell r="R327" t="str">
            <v xml:space="preserve"> A&gt;15th ??</v>
          </cell>
        </row>
        <row r="346">
          <cell r="R346" t="str">
            <v xml:space="preserve"> Habis Umur</v>
          </cell>
        </row>
        <row r="347">
          <cell r="R347" t="str">
            <v xml:space="preserve"> A&gt;15th ??</v>
          </cell>
        </row>
        <row r="366">
          <cell r="R366" t="str">
            <v xml:space="preserve"> Habis Umur</v>
          </cell>
        </row>
        <row r="367">
          <cell r="R367" t="str">
            <v xml:space="preserve"> A&gt;15th ??</v>
          </cell>
        </row>
        <row r="386">
          <cell r="R386" t="str">
            <v xml:space="preserve"> Habis Umur</v>
          </cell>
        </row>
        <row r="387">
          <cell r="R387" t="str">
            <v xml:space="preserve"> A&gt;15th ??</v>
          </cell>
        </row>
        <row r="406">
          <cell r="R406" t="str">
            <v xml:space="preserve"> Habis Umur</v>
          </cell>
        </row>
        <row r="407">
          <cell r="R407" t="str">
            <v xml:space="preserve"> A&gt;15th ??</v>
          </cell>
        </row>
        <row r="426">
          <cell r="R426" t="str">
            <v xml:space="preserve"> Habis Umur</v>
          </cell>
        </row>
        <row r="427">
          <cell r="R427" t="str">
            <v xml:space="preserve"> A&gt;15th ??</v>
          </cell>
        </row>
        <row r="446">
          <cell r="R446" t="str">
            <v xml:space="preserve"> Habis Umur</v>
          </cell>
        </row>
        <row r="447">
          <cell r="R447" t="str">
            <v xml:space="preserve"> A&gt;15th ??</v>
          </cell>
        </row>
        <row r="466">
          <cell r="R466" t="str">
            <v xml:space="preserve"> Habis Umur</v>
          </cell>
        </row>
        <row r="467">
          <cell r="R467" t="str">
            <v xml:space="preserve"> A&gt;15th ??</v>
          </cell>
        </row>
        <row r="486">
          <cell r="R486" t="str">
            <v xml:space="preserve"> Habis Umur</v>
          </cell>
        </row>
        <row r="487">
          <cell r="R487" t="str">
            <v xml:space="preserve"> A&gt;15th ??</v>
          </cell>
        </row>
        <row r="506">
          <cell r="R506" t="str">
            <v xml:space="preserve"> Habis Umur</v>
          </cell>
        </row>
        <row r="507">
          <cell r="R507" t="str">
            <v xml:space="preserve"> A&gt;15th ??</v>
          </cell>
        </row>
        <row r="526">
          <cell r="R526" t="str">
            <v xml:space="preserve"> Habis Umur</v>
          </cell>
        </row>
        <row r="527">
          <cell r="R527" t="str">
            <v xml:space="preserve"> A&gt;15th ??</v>
          </cell>
        </row>
        <row r="546">
          <cell r="R546" t="str">
            <v xml:space="preserve"> Habis Umur</v>
          </cell>
        </row>
        <row r="547">
          <cell r="R547" t="str">
            <v xml:space="preserve"> A&gt;15th ??</v>
          </cell>
        </row>
        <row r="566">
          <cell r="R566" t="str">
            <v xml:space="preserve"> Habis Umur</v>
          </cell>
        </row>
        <row r="567">
          <cell r="R567" t="str">
            <v xml:space="preserve"> A&gt;15th ??</v>
          </cell>
        </row>
        <row r="586">
          <cell r="R586" t="str">
            <v xml:space="preserve"> Habis Umur</v>
          </cell>
        </row>
        <row r="587">
          <cell r="R587" t="str">
            <v xml:space="preserve"> A&gt;15th ??</v>
          </cell>
        </row>
        <row r="606">
          <cell r="R606" t="str">
            <v xml:space="preserve"> Habis Umur</v>
          </cell>
        </row>
        <row r="607">
          <cell r="R607" t="str">
            <v xml:space="preserve"> A&gt;15th ??</v>
          </cell>
        </row>
        <row r="626">
          <cell r="R626" t="str">
            <v xml:space="preserve"> Habis Umur</v>
          </cell>
        </row>
        <row r="627">
          <cell r="R627" t="str">
            <v xml:space="preserve"> A&gt;15th ??</v>
          </cell>
        </row>
        <row r="646">
          <cell r="R646" t="str">
            <v xml:space="preserve"> Habis Umur</v>
          </cell>
        </row>
        <row r="647">
          <cell r="R647" t="str">
            <v xml:space="preserve"> A&gt;15th ??</v>
          </cell>
        </row>
        <row r="666">
          <cell r="R666" t="str">
            <v xml:space="preserve"> Habis Umur</v>
          </cell>
        </row>
        <row r="667">
          <cell r="R667" t="str">
            <v xml:space="preserve"> A&gt;15th ??</v>
          </cell>
        </row>
        <row r="697">
          <cell r="R697" t="str">
            <v xml:space="preserve"> Habis Umur</v>
          </cell>
        </row>
        <row r="698">
          <cell r="R698" t="str">
            <v xml:space="preserve"> A&gt;15th ??</v>
          </cell>
        </row>
      </sheetData>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pektek"/>
      <sheetName val="analisa"/>
      <sheetName val="BQ"/>
      <sheetName val="REKAP"/>
      <sheetName val="upah"/>
      <sheetName val="bahan"/>
      <sheetName val="unit rate alat"/>
      <sheetName val="Perhit.Alat"/>
      <sheetName val="skhedule"/>
      <sheetName val="subkon"/>
      <sheetName val="ANL-BOR"/>
      <sheetName val="struktur tdk dipakai"/>
      <sheetName val="ESCON"/>
      <sheetName val="Perm. Test"/>
      <sheetName val="BasicPrice"/>
      <sheetName val="AnConW"/>
      <sheetName val="AnEarthW"/>
      <sheetName val="AnStoneW"/>
      <sheetName val="Input Data"/>
      <sheetName val="Jwl Bhn+Alat"/>
      <sheetName val="Vibro_Roller"/>
      <sheetName val="SAT-BHN"/>
      <sheetName val="A"/>
      <sheetName val="Cross"/>
      <sheetName val="Analisa Cross"/>
      <sheetName val="Currency"/>
      <sheetName val="TRAFFIC"/>
      <sheetName val="Cash Flow bulanan"/>
      <sheetName val="Profil"/>
      <sheetName val="Hrg"/>
      <sheetName val="Alat (1)"/>
      <sheetName val="Harga Dasar"/>
      <sheetName val="umu"/>
      <sheetName val="Agregat Halus &amp; Kasar"/>
      <sheetName val="H DSR"/>
      <sheetName val="Schedule Bahan"/>
      <sheetName val="Analisa SNI STANDART "/>
      <sheetName val="Analisa Struktur"/>
      <sheetName val="Analisa Arsitektur"/>
      <sheetName val="Daftar Analisa"/>
      <sheetName val="REKAB TOTAL"/>
      <sheetName val="schalt"/>
      <sheetName val="schtng"/>
      <sheetName val="schbhn"/>
      <sheetName val="집계표(OPTION)"/>
      <sheetName val="I-KAMAR"/>
      <sheetName val="I_KAMAR"/>
      <sheetName val="Particular Sch"/>
      <sheetName val="Z"/>
      <sheetName val="Cash2"/>
      <sheetName val="ANALIS"/>
      <sheetName val="AHS"/>
      <sheetName val="alat"/>
      <sheetName val="EE-PROP"/>
      <sheetName val="kalibrasi-Tank"/>
      <sheetName val="AC"/>
      <sheetName val="H.Satuan"/>
      <sheetName val="4-Basic Price"/>
      <sheetName val="Lisa_Teknis"/>
      <sheetName val="Analisa 2"/>
      <sheetName val="Biodata LTM Group"/>
      <sheetName val="2"/>
      <sheetName val="uraian analisa"/>
      <sheetName val="Plat"/>
      <sheetName val="SAT"/>
      <sheetName val="Rekap RAP real "/>
      <sheetName val="3-DIV3"/>
      <sheetName val="3-DIV5"/>
      <sheetName val="NP~5"/>
      <sheetName val="Peralatan (Utama)"/>
      <sheetName val="RAB"/>
      <sheetName val="REKAPITULASI "/>
      <sheetName val="Currency Rate"/>
      <sheetName val="pro ra op"/>
      <sheetName val="grafik"/>
      <sheetName val="Basic P"/>
      <sheetName val="SchC"/>
      <sheetName val="SchA"/>
      <sheetName val="SewAlat"/>
      <sheetName val="SchB"/>
      <sheetName val="SchD"/>
      <sheetName val="Sum"/>
      <sheetName val="Peralatan"/>
      <sheetName val="Basic Price"/>
      <sheetName val="Data"/>
      <sheetName val="CAT_5"/>
      <sheetName val="On Time"/>
      <sheetName val="Curup"/>
      <sheetName val="Prabu"/>
      <sheetName val="PESANTREN"/>
      <sheetName val="G"/>
      <sheetName val="Process"/>
      <sheetName val="Refinery"/>
      <sheetName val="Fructose"/>
      <sheetName val="Utilities"/>
      <sheetName val="F-302"/>
      <sheetName val="F301.303"/>
      <sheetName val="Div2"/>
      <sheetName val="TJ1Q47"/>
      <sheetName val="Urut kabupaten"/>
      <sheetName val="B"/>
      <sheetName val="Marka"/>
      <sheetName val="Agregat Minor"/>
      <sheetName val="1195 B1"/>
      <sheetName val="unit_rate_alat"/>
      <sheetName val="Perhit_Alat"/>
      <sheetName val="Jwl_Bhn+Alat"/>
      <sheetName val="Schedule_Bahan"/>
      <sheetName val="Analisa_SNI_STANDART_"/>
      <sheetName val="Analisa_Struktur"/>
      <sheetName val="Analisa_Arsitektur"/>
      <sheetName val="Daftar_Analisa"/>
      <sheetName val="REKAB_TOTAL"/>
      <sheetName val="Particular_Sch"/>
      <sheetName val="Cash_Flow_bulanan"/>
      <sheetName val="Analisa_Cross"/>
      <sheetName val="Currency_Rate"/>
      <sheetName val="pro_ra_op"/>
      <sheetName val="struktur_tdk_dipakai"/>
      <sheetName val="On_Time"/>
      <sheetName val="F301_303"/>
      <sheetName val="Perm__Test"/>
      <sheetName val="Input_Data"/>
      <sheetName val="unit_rate_alat1"/>
      <sheetName val="Perhit_Alat1"/>
      <sheetName val="Jwl_Bhn+Alat1"/>
      <sheetName val="Schedule_Bahan1"/>
      <sheetName val="Analisa_SNI_STANDART_1"/>
      <sheetName val="Analisa_Struktur1"/>
      <sheetName val="Analisa_Arsitektur1"/>
      <sheetName val="Daftar_Analisa1"/>
      <sheetName val="REKAB_TOTAL1"/>
      <sheetName val="Particular_Sch1"/>
      <sheetName val="Cash_Flow_bulanan1"/>
      <sheetName val="Analisa_Cross1"/>
      <sheetName val="Currency_Rate1"/>
      <sheetName val="pro_ra_op1"/>
      <sheetName val="struktur_tdk_dipakai1"/>
      <sheetName val="On_Time1"/>
      <sheetName val="F301_3031"/>
      <sheetName val="Perm__Test1"/>
      <sheetName val="Input_Data1"/>
      <sheetName val="analisa harga sewa alat"/>
      <sheetName val="RBP2"/>
      <sheetName val="Vol Gonggang Rev"/>
      <sheetName val="SEX"/>
      <sheetName val="Rekapitulasi"/>
      <sheetName val="extern"/>
      <sheetName val="M-GOWA"/>
      <sheetName val="Analysis"/>
      <sheetName val="boq"/>
      <sheetName val="Rab Cad"/>
      <sheetName val="Galian 1"/>
      <sheetName val="Hitung"/>
      <sheetName val="5-ALAT(1)"/>
      <sheetName val="HSD ALAT, BAHAN &amp; TENAGA"/>
      <sheetName val="Kuant&amp;Hrg"/>
      <sheetName val="PNT"/>
      <sheetName val="colection"/>
      <sheetName val="Peralatan (2)"/>
      <sheetName val="Daftar Sewa"/>
      <sheetName val="Analisa Alat"/>
      <sheetName val="code"/>
      <sheetName val="GPB MID"/>
      <sheetName val="TRANS.KOM"/>
      <sheetName val="koefINSENTIF"/>
      <sheetName val="금액내역서"/>
      <sheetName val="Material"/>
      <sheetName val="61004"/>
      <sheetName val="61005"/>
      <sheetName val="61006"/>
      <sheetName val="61007"/>
      <sheetName val="61008"/>
      <sheetName val="harsat"/>
      <sheetName val="WBS (2)"/>
      <sheetName val="WBS (3)"/>
      <sheetName val="WBS (1)"/>
      <sheetName val="6-AGREGAT"/>
      <sheetName val="WBS (0)"/>
      <sheetName val="plumbing"/>
      <sheetName val="Kuantitas &amp; Harga"/>
      <sheetName val="S_Suramadu"/>
      <sheetName val="unit_rate_alat2"/>
      <sheetName val="Perhit_Alat2"/>
      <sheetName val="Jwl_Bhn+Alat2"/>
      <sheetName val="Schedule_Bahan2"/>
      <sheetName val="Analisa_SNI_STANDART_2"/>
      <sheetName val="Analisa_Struktur2"/>
      <sheetName val="Analisa_Arsitektur2"/>
      <sheetName val="Daftar_Analisa2"/>
      <sheetName val="REKAB_TOTAL2"/>
      <sheetName val="Particular_Sch2"/>
      <sheetName val="Cash_Flow_bulanan2"/>
      <sheetName val="Analisa_Cross2"/>
      <sheetName val="Currency_Rate2"/>
      <sheetName val="pro_ra_op2"/>
      <sheetName val="struktur_tdk_dipakai2"/>
      <sheetName val="On_Time2"/>
      <sheetName val="F301_3032"/>
      <sheetName val="Perm__Test2"/>
      <sheetName val="Input_Data2"/>
      <sheetName val="1195_B1"/>
      <sheetName val="DIVISI 3"/>
      <sheetName val="UP MINOR"/>
      <sheetName val="Daftar BOQ"/>
      <sheetName val="Reference"/>
      <sheetName val="COVER"/>
      <sheetName val="cal borepile"/>
      <sheetName val="Concrete"/>
      <sheetName val="SLNK"/>
      <sheetName val="Qty"/>
      <sheetName val="L 1"/>
      <sheetName val="Alat_(1)"/>
      <sheetName val="Harga_Dasar"/>
      <sheetName val="Agregat_Halus_&amp;_Kasar"/>
      <sheetName val="Urut_kabupaten"/>
      <sheetName val="Agregat_Minor"/>
      <sheetName val="H_DSR"/>
      <sheetName val="H_Satuan"/>
      <sheetName val="GPB_MID"/>
      <sheetName val="TRANS_KOM"/>
      <sheetName val="Peralatan_(2)"/>
      <sheetName val="Daftar_Sewa"/>
      <sheetName val="Analisa_Alat"/>
      <sheetName val="uraian_analisa"/>
      <sheetName val="4-Basic_Price"/>
      <sheetName val="Analisa_2"/>
      <sheetName val="Biodata_LTM_Group"/>
      <sheetName val="Rekap_RAP_real_"/>
      <sheetName val="Peralatan_(Utama)"/>
      <sheetName val="REKAPITULASI_"/>
      <sheetName val="Basic_P"/>
      <sheetName val="Basic_Price"/>
      <sheetName val="analisa_harga_sewa_alat"/>
      <sheetName val="unit_rate_alat3"/>
      <sheetName val="Perhit_Alat3"/>
      <sheetName val="Jwl_Bhn+Alat3"/>
      <sheetName val="Schedule_Bahan3"/>
      <sheetName val="Analisa_Struktur3"/>
      <sheetName val="Analisa_Arsitektur3"/>
      <sheetName val="Daftar_Analisa3"/>
      <sheetName val="REKAB_TOTAL3"/>
      <sheetName val="Analisa_SNI_STANDART_3"/>
      <sheetName val="Particular_Sch3"/>
      <sheetName val="Cash_Flow_bulanan3"/>
      <sheetName val="Analisa_Cross3"/>
      <sheetName val="Currency_Rate3"/>
      <sheetName val="pro_ra_op3"/>
      <sheetName val="struktur_tdk_dipakai3"/>
      <sheetName val="On_Time3"/>
      <sheetName val="F301_3033"/>
      <sheetName val="Perm__Test3"/>
      <sheetName val="Input_Data3"/>
      <sheetName val="1195_B11"/>
      <sheetName val="Alat_(1)1"/>
      <sheetName val="Harga_Dasar1"/>
      <sheetName val="Agregat_Halus_&amp;_Kasar1"/>
      <sheetName val="Urut_kabupaten1"/>
      <sheetName val="Agregat_Minor1"/>
      <sheetName val="H_DSR1"/>
      <sheetName val="H_Satuan1"/>
      <sheetName val="GPB_MID1"/>
      <sheetName val="TRANS_KOM1"/>
      <sheetName val="Peralatan_(2)1"/>
      <sheetName val="Daftar_Sewa1"/>
      <sheetName val="Analisa_Alat1"/>
      <sheetName val="uraian_analisa1"/>
      <sheetName val="4-Basic_Price1"/>
      <sheetName val="Analisa_21"/>
      <sheetName val="Biodata_LTM_Group1"/>
      <sheetName val="Rekap_RAP_real_1"/>
      <sheetName val="Peralatan_(Utama)1"/>
      <sheetName val="REKAPITULASI_1"/>
      <sheetName val="Basic_P1"/>
      <sheetName val="Basic_Price1"/>
      <sheetName val="analisa_harga_sewa_alat1"/>
      <sheetName val="Rab_Cad"/>
      <sheetName val="Galian_1"/>
      <sheetName val="SAP"/>
      <sheetName val="SCHED. AWAL"/>
      <sheetName val="Rekap Gab"/>
      <sheetName val="Volume"/>
      <sheetName val="AN-ALAT"/>
      <sheetName val="jadwal pelaks"/>
      <sheetName val="Anls"/>
      <sheetName val="HARGA"/>
      <sheetName val="ahs_bhn"/>
      <sheetName val="koef"/>
      <sheetName val="dft~alt"/>
      <sheetName val="dtkont"/>
      <sheetName val="bhn"/>
      <sheetName val="jdw"/>
      <sheetName val="jdw~bhn"/>
      <sheetName val="jdw~tng_alt"/>
      <sheetName val="jdwmob"/>
      <sheetName val="konfirm"/>
      <sheetName val="met"/>
      <sheetName val="btpecah"/>
      <sheetName val="sub"/>
      <sheetName val="urut~keg"/>
      <sheetName val="Jadwal UPA"/>
      <sheetName val="HSP UPAH&amp;BAHAN"/>
      <sheetName val="Kolom"/>
      <sheetName val="TB"/>
      <sheetName val="PileCap"/>
      <sheetName val="TOTAL RKP "/>
      <sheetName val="sche"/>
      <sheetName val=" "/>
      <sheetName val="Urai _Resap pengikat"/>
      <sheetName val="LIST"/>
      <sheetName val="Bill of Qty MEP"/>
      <sheetName val="skejul"/>
      <sheetName val="APP-9"/>
      <sheetName val="Upah Bahan"/>
      <sheetName val="BQ ARS"/>
      <sheetName val="MASTER"/>
      <sheetName val="ANALIS-ALAT"/>
      <sheetName val="AN-HSD"/>
      <sheetName val="AN-Agregat"/>
      <sheetName val="ANALISA-MOB"/>
      <sheetName val="Honor-Panitia"/>
      <sheetName val="REKAP EFEKTIF"/>
      <sheetName val="Analisa HSP"/>
      <sheetName val="DIV.1"/>
      <sheetName val="dayvol WEDI"/>
      <sheetName val="dayvol adibarat"/>
      <sheetName val="ERET"/>
      <sheetName val="Div-1"/>
      <sheetName val="bbtest2"/>
      <sheetName val="lamp 9"/>
      <sheetName val="ANALALAT"/>
      <sheetName val="SITE-E"/>
      <sheetName val="JAD-PEL"/>
      <sheetName val="SDHU&amp;B"/>
      <sheetName val="4-Quarry"/>
      <sheetName val="SCHED"/>
      <sheetName val="Sheet1"/>
      <sheetName val="DON GIA"/>
      <sheetName val="THPDMoi  (2)"/>
      <sheetName val="lam-moi"/>
      <sheetName val="gtrinh"/>
      <sheetName val="#REF"/>
      <sheetName val="thao-go"/>
      <sheetName val="CHITIET VL-NC"/>
      <sheetName val="CHITIET VL-NC-TT -1p"/>
      <sheetName val="VC"/>
      <sheetName val="TH XL"/>
      <sheetName val="chitiet"/>
      <sheetName val="giathanh1"/>
      <sheetName val="dongia (2)"/>
      <sheetName val="Tiepdia"/>
      <sheetName val="CHITIET VL-NC-TT-3p"/>
      <sheetName val="TONGKE-HT"/>
      <sheetName val="t-h HA THE"/>
      <sheetName val="TDTKP"/>
      <sheetName val="TDTKP1"/>
      <sheetName val="TONGKE3p "/>
      <sheetName val="KPVC-BD "/>
      <sheetName val="VCV-BE-TONG"/>
      <sheetName val="TNHCHINH"/>
      <sheetName val="DISCLAIMER"/>
      <sheetName val="4-Basic Price (2)"/>
      <sheetName val="4-Analisa Quarry"/>
      <sheetName val="terbilang"/>
      <sheetName val="%"/>
      <sheetName val="MAJOR"/>
      <sheetName val="Peta Quarry"/>
      <sheetName val="Mobilisasi"/>
      <sheetName val="Perhitungan Mobilisasi Alat"/>
      <sheetName val="Lalu Lintas"/>
      <sheetName val="Jembatan Sementara"/>
      <sheetName val="Informasi"/>
      <sheetName val="Analisa K3"/>
      <sheetName val="4-Formulir harga bahan"/>
      <sheetName val="5-ALAT(2)"/>
      <sheetName val="Agg Halus &amp; Kasar"/>
      <sheetName val="Agg A"/>
      <sheetName val="Agg B dan S"/>
      <sheetName val="Agg C"/>
      <sheetName val="Agg  CBR 60"/>
      <sheetName val="D1"/>
      <sheetName val="D2"/>
      <sheetName val="D3"/>
      <sheetName val="D4"/>
      <sheetName val="D5"/>
      <sheetName val="D6"/>
      <sheetName val="D7(1)"/>
      <sheetName val="D7(2)"/>
      <sheetName val="D8(1)"/>
      <sheetName val="D8(2)"/>
      <sheetName val="D9"/>
      <sheetName val="D10 LS-Rutin"/>
      <sheetName val="D10 Kuantitas"/>
      <sheetName val="D10 Analisa HSP"/>
      <sheetName val="RUTIN ANALISA"/>
      <sheetName val="ALT 1"/>
      <sheetName val="DivVII"/>
      <sheetName val="komp"/>
      <sheetName val="ah sanitary"/>
      <sheetName val="Bahan Upah"/>
      <sheetName val="Up"/>
      <sheetName val="kont anak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refreshError="1"/>
      <sheetData sheetId="396" refreshError="1"/>
      <sheetData sheetId="397" refreshError="1"/>
      <sheetData sheetId="398" refreshError="1"/>
      <sheetData sheetId="399" refreshError="1"/>
      <sheetData sheetId="400" refreshError="1"/>
      <sheetData sheetId="401"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B"/>
      <sheetName val="ANL"/>
      <sheetName val="Analisa"/>
      <sheetName val="U&amp;Bh"/>
    </sheetNames>
    <sheetDataSet>
      <sheetData sheetId="0"/>
      <sheetData sheetId="1"/>
      <sheetData sheetId="2"/>
      <sheetData sheetId="3">
        <row r="7">
          <cell r="G7">
            <v>0</v>
          </cell>
        </row>
        <row r="19">
          <cell r="G19">
            <v>0</v>
          </cell>
        </row>
        <row r="20">
          <cell r="G20">
            <v>0</v>
          </cell>
        </row>
        <row r="36">
          <cell r="G36">
            <v>0</v>
          </cell>
        </row>
        <row r="37">
          <cell r="G37">
            <v>0</v>
          </cell>
        </row>
        <row r="50">
          <cell r="G50">
            <v>0</v>
          </cell>
        </row>
        <row r="51">
          <cell r="G51">
            <v>0</v>
          </cell>
        </row>
        <row r="67">
          <cell r="G67">
            <v>0</v>
          </cell>
        </row>
        <row r="84">
          <cell r="G84">
            <v>0</v>
          </cell>
        </row>
        <row r="98">
          <cell r="G98">
            <v>0</v>
          </cell>
        </row>
        <row r="124">
          <cell r="G124">
            <v>0</v>
          </cell>
        </row>
        <row r="130">
          <cell r="G130">
            <v>0</v>
          </cell>
        </row>
        <row r="131">
          <cell r="G131">
            <v>0</v>
          </cell>
        </row>
      </sheetData>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FIN"/>
      <sheetName val="Spek Kusen"/>
      <sheetName val="Sheet1"/>
      <sheetName val="Kusen"/>
      <sheetName val="AN-Prelim"/>
      <sheetName val="AN-M&amp;E"/>
      <sheetName val="Analisa"/>
      <sheetName val="BD"/>
      <sheetName val="Gross Area"/>
      <sheetName val="Vol-M&amp;E"/>
      <sheetName val="T-Sch"/>
      <sheetName val="Remark"/>
      <sheetName val="TOTAL"/>
      <sheetName val="PRELIM"/>
      <sheetName val="RUKA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URP-F"/>
      <sheetName val="Sheet2"/>
      <sheetName val="Sheet1"/>
      <sheetName val="UMUM"/>
      <sheetName val="LK"/>
      <sheetName val="kulit"/>
      <sheetName val="PO"/>
      <sheetName val="PJP"/>
      <sheetName val="UP"/>
      <sheetName val="DRUP"/>
      <sheetName val="ANL BIAYA"/>
      <sheetName val="SCHEDULE"/>
      <sheetName val="ANALISA (2)"/>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1258">
          <cell r="Q1258">
            <v>7875</v>
          </cell>
        </row>
        <row r="1320">
          <cell r="Q1320">
            <v>3150</v>
          </cell>
        </row>
        <row r="1336">
          <cell r="Q1336">
            <v>33000</v>
          </cell>
        </row>
        <row r="1754">
          <cell r="Q1754">
            <v>79700</v>
          </cell>
        </row>
        <row r="1770">
          <cell r="Q1770">
            <v>153480</v>
          </cell>
        </row>
        <row r="1816">
          <cell r="Q1816">
            <v>6580</v>
          </cell>
        </row>
        <row r="1832">
          <cell r="Q1832">
            <v>3495</v>
          </cell>
        </row>
        <row r="2374">
          <cell r="Q2374">
            <v>259044.95</v>
          </cell>
        </row>
        <row r="2390">
          <cell r="Q2390">
            <v>1055230.1299999999</v>
          </cell>
        </row>
      </sheetData>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ol R.Adm Perubahan"/>
      <sheetName val="Volume 3 rkb Perubahan"/>
      <sheetName val="bahann"/>
      <sheetName val="RAB REVISI2"/>
      <sheetName val="rekap sni 2011"/>
      <sheetName val="RAB PERUBAHAN"/>
      <sheetName val="REKAP PERUBAHAN"/>
      <sheetName val="Vol R.Adm"/>
      <sheetName val="Volume 3 rkb"/>
      <sheetName val="REKAP"/>
      <sheetName val="BAHAN"/>
      <sheetName val="UPAH"/>
      <sheetName val="RAB"/>
      <sheetName val="ANALISA"/>
      <sheetName val="QUARY"/>
    </sheetNames>
    <sheetDataSet>
      <sheetData sheetId="0"/>
      <sheetData sheetId="1"/>
      <sheetData sheetId="2"/>
      <sheetData sheetId="3"/>
      <sheetData sheetId="4"/>
      <sheetData sheetId="5"/>
      <sheetData sheetId="6"/>
      <sheetData sheetId="7"/>
      <sheetData sheetId="8"/>
      <sheetData sheetId="9"/>
      <sheetData sheetId="10">
        <row r="14">
          <cell r="L14">
            <v>190767</v>
          </cell>
        </row>
        <row r="27">
          <cell r="L27">
            <v>16516</v>
          </cell>
        </row>
        <row r="28">
          <cell r="L28">
            <v>20916</v>
          </cell>
        </row>
        <row r="31">
          <cell r="L31">
            <v>13694043</v>
          </cell>
        </row>
        <row r="32">
          <cell r="L32">
            <v>9016293</v>
          </cell>
        </row>
        <row r="33">
          <cell r="L33">
            <v>6714543</v>
          </cell>
        </row>
        <row r="40">
          <cell r="L40">
            <v>46000</v>
          </cell>
        </row>
        <row r="42">
          <cell r="L42">
            <v>71500</v>
          </cell>
        </row>
        <row r="43">
          <cell r="L43">
            <v>38500</v>
          </cell>
        </row>
        <row r="44">
          <cell r="L44">
            <v>330</v>
          </cell>
        </row>
        <row r="50">
          <cell r="L50">
            <v>60500</v>
          </cell>
        </row>
        <row r="55">
          <cell r="L55">
            <v>143000</v>
          </cell>
        </row>
        <row r="82">
          <cell r="L82">
            <v>88000</v>
          </cell>
        </row>
      </sheetData>
      <sheetData sheetId="11">
        <row r="15">
          <cell r="K15">
            <v>77000</v>
          </cell>
        </row>
        <row r="23">
          <cell r="K23">
            <v>55000</v>
          </cell>
        </row>
      </sheetData>
      <sheetData sheetId="12"/>
      <sheetData sheetId="13"/>
      <sheetData sheetId="14"/>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RE"/>
      <sheetName val="SAT-BHN"/>
      <sheetName val="A-ARS"/>
      <sheetName val="ANL-SANI"/>
      <sheetName val="U-BOR"/>
      <sheetName val="AL"/>
      <sheetName val="P"/>
      <sheetName val="G"/>
      <sheetName val="BAU"/>
      <sheetName val="R"/>
      <sheetName val="B"/>
      <sheetName val="SUM"/>
      <sheetName val="ATU2"/>
      <sheetName val="KURVAS"/>
      <sheetName val="A2"/>
      <sheetName val="SAT_BHN"/>
      <sheetName val="HRG BHN"/>
    </sheetNames>
    <sheetDataSet>
      <sheetData sheetId="0"/>
      <sheetData sheetId="1" refreshError="1">
        <row r="11">
          <cell r="H11">
            <v>26500</v>
          </cell>
        </row>
        <row r="14">
          <cell r="H14">
            <v>3680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nl"/>
      <sheetName val="Ins Pnl"/>
      <sheetName val="Pen SK"/>
      <sheetName val="Ins Pen"/>
      <sheetName val="RKK"/>
      <sheetName val="Genset"/>
      <sheetName val="Tel"/>
      <sheetName val="TS"/>
      <sheetName val="FA"/>
      <sheetName val="LAN"/>
      <sheetName val="RKL"/>
      <sheetName val="MATV"/>
      <sheetName val="CCTV"/>
      <sheetName val="Rekap"/>
      <sheetName val="RK Kbl"/>
      <sheetName val="Pnl Pen Ptr"/>
      <sheetName val="TE TS FA LAN MATV"/>
      <sheetName val="bd pabx"/>
      <sheetName val="BQ blat"/>
      <sheetName val="Nego 2006"/>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row r="66">
          <cell r="F66">
            <v>15100000</v>
          </cell>
        </row>
        <row r="76">
          <cell r="F76">
            <v>6750000</v>
          </cell>
        </row>
        <row r="77">
          <cell r="F77">
            <v>900000</v>
          </cell>
        </row>
        <row r="78">
          <cell r="F78">
            <v>790000</v>
          </cell>
        </row>
        <row r="79">
          <cell r="F79">
            <v>505000</v>
          </cell>
        </row>
        <row r="81">
          <cell r="F81">
            <v>170000</v>
          </cell>
        </row>
        <row r="82">
          <cell r="F82">
            <v>1255000</v>
          </cell>
        </row>
        <row r="83">
          <cell r="F83">
            <v>1855000</v>
          </cell>
        </row>
        <row r="84">
          <cell r="F84">
            <v>1505000</v>
          </cell>
        </row>
        <row r="85">
          <cell r="F85">
            <v>1855000</v>
          </cell>
        </row>
        <row r="86">
          <cell r="F86">
            <v>1655000</v>
          </cell>
        </row>
        <row r="87">
          <cell r="F87">
            <v>1005000</v>
          </cell>
        </row>
        <row r="88">
          <cell r="F88">
            <v>1525000</v>
          </cell>
        </row>
        <row r="89">
          <cell r="F89">
            <v>850000</v>
          </cell>
        </row>
        <row r="90">
          <cell r="F90">
            <v>14150000</v>
          </cell>
        </row>
        <row r="91">
          <cell r="F91">
            <v>38500000</v>
          </cell>
        </row>
        <row r="93">
          <cell r="F93">
            <v>3000000</v>
          </cell>
        </row>
        <row r="94">
          <cell r="F94">
            <v>5000000</v>
          </cell>
        </row>
      </sheetData>
      <sheetData sheetId="17"/>
      <sheetData sheetId="18"/>
      <sheetData sheetId="19"/>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dt"/>
      <sheetName val="Rekapitulasi"/>
      <sheetName val="Pendukung"/>
      <sheetName val="Peralatan"/>
      <sheetName val="Metode"/>
      <sheetName val="XXXX"/>
    </sheetNames>
    <sheetDataSet>
      <sheetData sheetId="0" refreshError="1"/>
      <sheetData sheetId="1">
        <row r="34">
          <cell r="CG34">
            <v>0</v>
          </cell>
          <cell r="CH34">
            <v>0.12627569595561616</v>
          </cell>
          <cell r="CI34">
            <v>0.50695972133159639</v>
          </cell>
          <cell r="CJ34">
            <v>4.6535897848636978</v>
          </cell>
          <cell r="CK34">
            <v>9.4247663236696724</v>
          </cell>
          <cell r="CL34">
            <v>19.274684069483897</v>
          </cell>
          <cell r="CM34">
            <v>44.837371818692901</v>
          </cell>
          <cell r="CN34">
            <v>63.061174225974092</v>
          </cell>
          <cell r="CO34">
            <v>80.660430157981409</v>
          </cell>
          <cell r="CP34">
            <v>98.259686089988719</v>
          </cell>
          <cell r="CQ34">
            <v>99.999999999999986</v>
          </cell>
        </row>
      </sheetData>
      <sheetData sheetId="2"/>
      <sheetData sheetId="3"/>
      <sheetData sheetId="4"/>
      <sheetData sheetId="5"/>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Kulit"/>
      <sheetName val="r df kw"/>
      <sheetName val="df kw"/>
      <sheetName val="harga dasar"/>
      <sheetName val="mobilisasi"/>
      <sheetName val="satuan"/>
      <sheetName val="L 1"/>
      <sheetName val="L 5"/>
      <sheetName val="L 6a"/>
      <sheetName val="L 6b"/>
      <sheetName val="L 7"/>
      <sheetName val="L 9"/>
      <sheetName val="L 10"/>
      <sheetName val="L 11"/>
      <sheetName val="L 12"/>
      <sheetName val="L 13"/>
      <sheetName val="L 14"/>
      <sheetName val="surat"/>
      <sheetName val="A DA"/>
      <sheetName val="Neraca"/>
      <sheetName val="summa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26">
          <cell r="G26">
            <v>1.1505171476485723</v>
          </cell>
          <cell r="H26">
            <v>2.5444690939015411</v>
          </cell>
          <cell r="I26">
            <v>3.3026307932258048</v>
          </cell>
          <cell r="J26">
            <v>4.0607924925500685</v>
          </cell>
          <cell r="K26">
            <v>5.7512075169679742</v>
          </cell>
          <cell r="L26">
            <v>7.4416225413858799</v>
          </cell>
          <cell r="M26">
            <v>9.1320375658037864</v>
          </cell>
          <cell r="N26">
            <v>11.263797535266937</v>
          </cell>
          <cell r="O26">
            <v>18.449351956683046</v>
          </cell>
          <cell r="P26">
            <v>33.412433139115713</v>
          </cell>
          <cell r="Q26">
            <v>48.37551432154838</v>
          </cell>
          <cell r="R26">
            <v>62.897250558935802</v>
          </cell>
          <cell r="S26">
            <v>72.121757545765874</v>
          </cell>
          <cell r="T26">
            <v>84.105834976904418</v>
          </cell>
          <cell r="U26">
            <v>96.089912408042963</v>
          </cell>
          <cell r="V26">
            <v>100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Kulit"/>
      <sheetName val="r df kw"/>
      <sheetName val="df kw"/>
      <sheetName val="harga dasar"/>
      <sheetName val="mobilisasi"/>
      <sheetName val="satuan"/>
      <sheetName val="L 1"/>
      <sheetName val="L 5"/>
      <sheetName val="L 6a"/>
      <sheetName val="L 6b"/>
      <sheetName val="L 7"/>
      <sheetName val="L 9"/>
      <sheetName val="L 10"/>
      <sheetName val="L 11"/>
      <sheetName val="L 12"/>
      <sheetName val="L 13"/>
      <sheetName val="L 14"/>
      <sheetName val="surat"/>
      <sheetName val="A DA"/>
      <sheetName val="Neraca"/>
      <sheetName val="summary"/>
      <sheetName val="skedul 01"/>
      <sheetName val="Skedu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26">
          <cell r="G26">
            <v>1.1505171476485723</v>
          </cell>
          <cell r="H26">
            <v>2.5444690939015411</v>
          </cell>
          <cell r="I26">
            <v>3.3026307932258048</v>
          </cell>
          <cell r="J26">
            <v>4.0607924925500685</v>
          </cell>
          <cell r="K26">
            <v>5.7512075169679742</v>
          </cell>
          <cell r="L26">
            <v>7.4416225413858799</v>
          </cell>
          <cell r="M26">
            <v>9.1320375658037864</v>
          </cell>
          <cell r="N26">
            <v>11.263797535266937</v>
          </cell>
          <cell r="O26">
            <v>18.449351956683046</v>
          </cell>
          <cell r="P26">
            <v>33.412433139115713</v>
          </cell>
          <cell r="Q26">
            <v>48.37551432154838</v>
          </cell>
          <cell r="R26">
            <v>62.897250558935802</v>
          </cell>
          <cell r="S26">
            <v>72.121757545765874</v>
          </cell>
          <cell r="T26">
            <v>84.105834976904418</v>
          </cell>
          <cell r="U26">
            <v>96.089912408042963</v>
          </cell>
          <cell r="V26">
            <v>100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refreshError="1"/>
      <sheetData sheetId="23"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 1"/>
    </sheetNames>
    <sheetDataSet>
      <sheetData sheetId="0"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rt"/>
      <sheetName val="escon"/>
      <sheetName val="maker"/>
      <sheetName val="scope"/>
      <sheetName val="bq"/>
      <sheetName val="PRO"/>
      <sheetName val="SUMPRO"/>
      <sheetName val="sex"/>
      <sheetName val="dbp-0601"/>
      <sheetName val="GTS I PS"/>
      <sheetName val="RAB"/>
      <sheetName val="BQ AC- SEMANAN"/>
      <sheetName val="I-KAMAR"/>
      <sheetName val="I_KAMAR"/>
      <sheetName val="boq"/>
      <sheetName val="Perhit.Alat"/>
      <sheetName val="LISTRIK"/>
      <sheetName val="F ALARM"/>
      <sheetName val="Cash Flow bulanan"/>
      <sheetName val="AFORM-BQR"/>
      <sheetName val="Currency Rate"/>
      <sheetName val="BOW"/>
      <sheetName val="GTS_I_PS"/>
      <sheetName val="BQ_AC-_SEMANAN"/>
      <sheetName val="Currency_Rate"/>
      <sheetName val="capacity"/>
      <sheetName val="Man power"/>
      <sheetName val="AC"/>
      <sheetName val="LOADDAT"/>
      <sheetName val="Perm. Test"/>
      <sheetName val="RINC FIN T4  _3_"/>
      <sheetName val="RINC FIN T4  _2_"/>
      <sheetName val="STR"/>
      <sheetName val="p_luar"/>
      <sheetName val="fin SB"/>
      <sheetName val="FIN PARKIR"/>
      <sheetName val="RINC FIN T4 "/>
      <sheetName val="daffin"/>
      <sheetName val="Markup"/>
      <sheetName val="GTS_I_PS1"/>
      <sheetName val="BQ_AC-_SEMANAN1"/>
      <sheetName val="Currency_Rate1"/>
      <sheetName val="AHAS1"/>
      <sheetName val="Rekap Addendum"/>
      <sheetName val="BANGUNAN PENUNJANG"/>
      <sheetName val="dasboard"/>
      <sheetName val="AHS_Kusen"/>
      <sheetName val="harsat&amp;upah"/>
      <sheetName val="Bill.1.VAC-Supply-A"/>
      <sheetName val="Plat"/>
      <sheetName val="Menu"/>
      <sheetName val="Daf Harga"/>
      <sheetName val="Bill"/>
      <sheetName val="Rekap Bill"/>
      <sheetName val="An_ Harga"/>
      <sheetName val="BAG_2"/>
      <sheetName val="L-Mechanical"/>
      <sheetName val="Basic Price"/>
      <sheetName val="Agregat Halus _ Kasar"/>
      <sheetName val="Peralatan"/>
      <sheetName val="div 8"/>
      <sheetName val="div 2"/>
      <sheetName val="div 3"/>
      <sheetName val="div 4"/>
      <sheetName val="div 5"/>
      <sheetName val="div 6"/>
      <sheetName val="div 7"/>
      <sheetName val="div 9"/>
      <sheetName val="L4_PemelRutin"/>
      <sheetName val="Rekap Biaya"/>
      <sheetName val="Informasi"/>
      <sheetName val="Rek_SA"/>
      <sheetName val="ES_T_B_C"/>
      <sheetName val="HARSAT"/>
      <sheetName val="Cover"/>
      <sheetName val="Z"/>
      <sheetName val="Cash2"/>
      <sheetName val="TENAGA"/>
      <sheetName val="Rekapitulasi"/>
      <sheetName val="Rekap RAB_kl"/>
      <sheetName val="RAB_KL"/>
      <sheetName val="Rekap RAB_Amd"/>
      <sheetName val="RAB_Amd"/>
      <sheetName val="REKAP_Dftr_Kuan_Hrg_Amd"/>
      <sheetName val="Dftr_Kuan_Hrg Amd"/>
      <sheetName val="GTS_I_PS2"/>
      <sheetName val="BQ_AC-_SEMANAN2"/>
      <sheetName val="Currency_Rate2"/>
      <sheetName val="Man_power"/>
      <sheetName val="Analisa"/>
      <sheetName val="schbhn"/>
      <sheetName val="schalt"/>
      <sheetName val="schtng"/>
      <sheetName val="BID"/>
      <sheetName val="luar"/>
      <sheetName val="RINC hotel"/>
      <sheetName val="PROTECTION "/>
      <sheetName val="A"/>
      <sheetName val="bahan-mos"/>
      <sheetName val="Ch"/>
      <sheetName val="SDY"/>
      <sheetName val="Perhitungan RAB"/>
      <sheetName val="Rencana Anggaran Biaya"/>
      <sheetName val="Harga Satuan"/>
      <sheetName val="INDEKS"/>
      <sheetName val="JABATAN"/>
      <sheetName val="DATA"/>
      <sheetName val="TOTAL"/>
      <sheetName val="Harsat Bahan"/>
      <sheetName val="Harsat Upah"/>
      <sheetName val="r.tank"/>
      <sheetName val="prelim"/>
      <sheetName val="BQ ARS"/>
      <sheetName val="SAT-BHN"/>
      <sheetName val="H.Satuan"/>
      <sheetName val="struktur tdk dipakai"/>
      <sheetName val="luar Apart"/>
      <sheetName val="Anal"/>
      <sheetName val="RAB-NEGO"/>
      <sheetName val="Bill rekap"/>
      <sheetName val="Urai _Resap pengikat"/>
      <sheetName val="STAF"/>
      <sheetName val="jadw"/>
      <sheetName val="BasicPrice"/>
      <sheetName val="AnConW"/>
      <sheetName val="AnEarthW"/>
      <sheetName val="AnStoneW"/>
      <sheetName val="Input Data"/>
      <sheetName val="PRICES"/>
      <sheetName val="hrg dasar"/>
      <sheetName val="ANA"/>
      <sheetName val="tifico"/>
      <sheetName val="DKH"/>
      <sheetName val="Kolom UT"/>
      <sheetName val="Data basic price jgan diprint"/>
      <sheetName val="Sheet9"/>
      <sheetName val="rekap1"/>
      <sheetName val="UPAH BAHAN"/>
      <sheetName val="Public Area"/>
      <sheetName val="BM"/>
      <sheetName val="Material"/>
      <sheetName val="대비표"/>
      <sheetName val="SAP"/>
      <sheetName val="Hitung"/>
      <sheetName val="Kanan"/>
      <sheetName val="TE TS FA LAN MATV"/>
      <sheetName val="Daf 1"/>
      <sheetName val="VAC-1"/>
      <sheetName val="安装"/>
      <sheetName val="L-TIGA"/>
      <sheetName val="Man Power &amp; Comp"/>
      <sheetName val="磨煤加压"/>
      <sheetName val="Jurnal"/>
      <sheetName val="TJ1Q47"/>
      <sheetName val="ana_san"/>
      <sheetName val="Analisa Str"/>
      <sheetName val="Sheet1"/>
      <sheetName val="Grand summary"/>
      <sheetName val="Electrikal"/>
      <sheetName val="Elektronik"/>
      <sheetName val="Plumbing"/>
      <sheetName val="Fire Fighting"/>
      <sheetName val="Item Kompensasi"/>
      <sheetName val="L 1"/>
      <sheetName val="harga"/>
      <sheetName val="upah"/>
      <sheetName val="Peralatan (2)"/>
      <sheetName val="DIV 1"/>
      <sheetName val="PNT"/>
      <sheetName val="NET?"/>
      <sheetName val="BQ?"/>
      <sheetName val="Bill of Qty"/>
      <sheetName val="Agregat Halus &amp; Kasar"/>
      <sheetName val="351BQMCN"/>
      <sheetName val="NP"/>
      <sheetName val="AG Pipe Qty Analysis"/>
      <sheetName val="Div2"/>
      <sheetName val="RAB-ME"/>
      <sheetName val="Galian 1"/>
      <sheetName val="G"/>
      <sheetName val="Curup"/>
      <sheetName val="Prabu"/>
      <sheetName val="SITE-E"/>
      <sheetName val="Ahs.2"/>
      <sheetName val="Ahs.1"/>
      <sheetName val="daf-3(OK)"/>
      <sheetName val="BQ-E20-02(Rp)"/>
      <sheetName val="daf-7(OK)"/>
      <sheetName val="DAF-2"/>
      <sheetName val="bahan "/>
      <sheetName val="ANALISA SNI'13 "/>
      <sheetName val="STRUCTURE"/>
      <sheetName val="Tender Review"/>
      <sheetName val="Elec_ins"/>
      <sheetName val="Elec-ins"/>
      <sheetName val="#REF"/>
      <sheetName val="DONGIA"/>
      <sheetName val="dtxl"/>
      <sheetName val="TONGKE-HT"/>
      <sheetName val="phuluc1"/>
      <sheetName val="lam-moi"/>
      <sheetName val="chitimc"/>
      <sheetName val="THPDMoi  (2)"/>
      <sheetName val="giathanh1"/>
      <sheetName val="t-h HA THE"/>
      <sheetName val="CHITIET VL-NC-TT -1p"/>
      <sheetName val="dongia (2)"/>
      <sheetName val="TONG HOP VL-NC TT"/>
      <sheetName val="TH XL"/>
      <sheetName val="gtrinh"/>
      <sheetName val="thao-go"/>
      <sheetName val="TONG HOP VL-NC"/>
      <sheetName val="chitiet"/>
      <sheetName val="TONGKE3p "/>
      <sheetName val="TH VL, NC, DDHT Thanhphuoc"/>
      <sheetName val="DON GIA"/>
      <sheetName val="LKVL-CK-HT-GD1"/>
      <sheetName val="TNHCHINH"/>
      <sheetName val="CHITIET VL-NC"/>
      <sheetName val="Kolom"/>
      <sheetName val="Bill of Quantity"/>
      <sheetName val="PileCap"/>
      <sheetName val="TB"/>
      <sheetName val="rcnpdp"/>
      <sheetName val="Kuantitas &amp; Harga"/>
      <sheetName val="MP-PLAN"/>
      <sheetName val="EE-PROP"/>
      <sheetName val="bahan"/>
      <sheetName val="Estimate"/>
      <sheetName val="ANALISA PEK.UMUM"/>
      <sheetName val="ANALISA KONST BTN"/>
      <sheetName val="GTS_I_PS3"/>
      <sheetName val="BQ_AC-_SEMANAN3"/>
      <sheetName val="Cash_Flow_bulanan"/>
      <sheetName val="fin_SB"/>
      <sheetName val="FIN_PARKIR"/>
      <sheetName val="RINC_FIN_T4_"/>
      <sheetName val="RINC_FIN_T4___3_"/>
      <sheetName val="RINC_FIN_T4___2_"/>
      <sheetName val="Currency_Rate3"/>
      <sheetName val="Daf_Harga"/>
      <sheetName val="Rekap_Bill"/>
      <sheetName val="An__Harga"/>
      <sheetName val="Basic_Price"/>
      <sheetName val="Agregat_Halus___Kasar"/>
      <sheetName val="div_8"/>
      <sheetName val="div_2"/>
      <sheetName val="div_3"/>
      <sheetName val="div_4"/>
      <sheetName val="div_5"/>
      <sheetName val="div_6"/>
      <sheetName val="div_7"/>
      <sheetName val="div_9"/>
      <sheetName val="Rekap_Biaya"/>
      <sheetName val="Bill_1_VAC-Supply-A"/>
      <sheetName val="Man_power1"/>
      <sheetName val="Rekap_Addendum"/>
      <sheetName val="BANGUNAN_PENUNJANG"/>
      <sheetName val="Harsat_Bahan"/>
      <sheetName val="Harsat_Upah"/>
      <sheetName val="r_tank"/>
      <sheetName val="BQ_ARS"/>
      <sheetName val="F_ALARM"/>
      <sheetName val="Rekap_RAB_kl"/>
      <sheetName val="Rekap_RAB_Amd"/>
      <sheetName val="Dftr_Kuan_Hrg_Amd"/>
      <sheetName val="DAF_1"/>
      <sheetName val="SUMMARY"/>
      <sheetName val="SPOOL"/>
      <sheetName val="DG"/>
      <sheetName val="COVERUSRP"/>
      <sheetName val="SITE"/>
      <sheetName val="ESCOND"/>
      <sheetName val="BQUSRP"/>
      <sheetName val="kin_OLP_xxx"/>
      <sheetName val="川崎HRSG"/>
      <sheetName val="An Arsitektur"/>
      <sheetName val="concept cost code"/>
      <sheetName val="summary cost code"/>
      <sheetName val="SPK"/>
      <sheetName val="kas proyek"/>
      <sheetName val="lain lain"/>
      <sheetName val="Input"/>
      <sheetName val="CAT_HAR"/>
      <sheetName val="time schedule"/>
      <sheetName val="periode progress"/>
      <sheetName val="progres"/>
      <sheetName val="rekap progres)"/>
      <sheetName val="MUA"/>
      <sheetName val="r_fin"/>
      <sheetName val="Luas Gross"/>
      <sheetName val="bas A"/>
      <sheetName val="bas B"/>
      <sheetName val="RINC FIN A_hotel_"/>
      <sheetName val="RINC FIN A_hotel_ _2_"/>
      <sheetName val="3-DIV5"/>
      <sheetName val="Analisa Harga"/>
      <sheetName val="RAB AR&amp;STR"/>
      <sheetName val="ANL_TEK.6"/>
      <sheetName val="Hsatuan-OK"/>
      <sheetName val="Har Sat"/>
      <sheetName val="Project_P"/>
      <sheetName val="DIV.1"/>
      <sheetName val="PRD 01-6(I-II)"/>
      <sheetName val="PRD 01-7 alat"/>
      <sheetName val="BASIC"/>
      <sheetName val="EVAL-ANAL"/>
      <sheetName val="MAP"/>
      <sheetName val="div-6"/>
      <sheetName val="RKP"/>
      <sheetName val="div-2"/>
      <sheetName val="Ana. PU"/>
      <sheetName val="5-ALAT(1)"/>
      <sheetName val="4-Basic Price"/>
      <sheetName val="Rekap"/>
      <sheetName val="bq analisa"/>
      <sheetName val="CBD"/>
      <sheetName val="An HarSatPek"/>
      <sheetName val="Sat Bah &amp; Up"/>
      <sheetName val="Struk"/>
      <sheetName val="schedule"/>
      <sheetName val="Penawaran"/>
      <sheetName val="RINC_hotel"/>
      <sheetName val="PROTECTION_"/>
      <sheetName val="Perhitungan_RAB"/>
      <sheetName val="Rencana_Anggaran_Biaya"/>
      <sheetName val="Harga_Satuan"/>
      <sheetName val="Kolom_UT"/>
      <sheetName val="Perhit_Alat"/>
      <sheetName val="Urai__Resap_pengikat"/>
      <sheetName val="Grand_summary"/>
      <sheetName val="Public_Area"/>
      <sheetName val="H_Satuan"/>
      <sheetName val="Har_Sat"/>
      <sheetName val="struktur_tdk_dipakai"/>
      <sheetName val="luar_Apart"/>
      <sheetName val="Bill_rekap"/>
      <sheetName val="Perm__Test"/>
      <sheetName val="Man_Power_&amp;_Comp"/>
      <sheetName val="TE_TS_FA_LAN_MATV"/>
      <sheetName val="Data_basic_price_jgan_diprint"/>
      <sheetName val="Kuantitas_&amp;_Harga"/>
      <sheetName val="PESANTREN"/>
      <sheetName val="On Time"/>
      <sheetName val="Progress"/>
      <sheetName val="skejul"/>
      <sheetName val="per span 35"/>
      <sheetName val="galian saluran"/>
      <sheetName val="Analysis"/>
      <sheetName val="analisa PUBM"/>
      <sheetName val="INDEX"/>
      <sheetName val="Waktu"/>
      <sheetName val="Anls"/>
      <sheetName val="Traf&amp;Genst"/>
      <sheetName val="REF.ONLY"/>
      <sheetName val="REQDELTA"/>
      <sheetName val="TU"/>
      <sheetName val="ANALISA1"/>
      <sheetName val="Analisa Alat Berat"/>
      <sheetName val="PSB"/>
      <sheetName val="Analisa-Harga"/>
      <sheetName val="KS-P"/>
      <sheetName val="Upah&amp;Bahan"/>
      <sheetName val="Analisa1-10"/>
      <sheetName val="KPVC-BD "/>
      <sheetName val="Vibro_Roller"/>
      <sheetName val="CH-RANC"/>
      <sheetName val="Shedule"/>
      <sheetName val="Up"/>
      <sheetName val="SAT"/>
      <sheetName val="D7(1)"/>
      <sheetName val="rap rinci"/>
      <sheetName val="HSD"/>
      <sheetName val="FAKTOR"/>
      <sheetName val="daf isi (xref)"/>
      <sheetName val="Grafik"/>
      <sheetName val="pro ra op"/>
      <sheetName val="Rincian"/>
      <sheetName val="HARGA AT"/>
      <sheetName val="L_TIGA"/>
      <sheetName val="HSP"/>
      <sheetName val="F1.4"/>
      <sheetName val="Week9-Feb    "/>
      <sheetName val="NET_"/>
      <sheetName val="BQ_"/>
      <sheetName val="MP_PLAN"/>
      <sheetName val="10"/>
      <sheetName val="5"/>
      <sheetName val="1"/>
      <sheetName val="Upah "/>
      <sheetName val="5-Peralatan"/>
      <sheetName val="HARGA MATERIAL"/>
      <sheetName val="3-DIV3"/>
      <sheetName val="B"/>
      <sheetName val="Koordinat"/>
      <sheetName val="BAB_3_2_scd"/>
      <sheetName val="BAB_5_13_Anal"/>
      <sheetName val="Pricing"/>
      <sheetName val="JAD-PEL"/>
      <sheetName val="Pipe"/>
      <sheetName val="valve"/>
      <sheetName val="Steel-Twr"/>
      <sheetName val="5.1.ELEKTRIKAL-ELEKTRONIK"/>
      <sheetName val="FR"/>
      <sheetName val="SAT_BHN"/>
      <sheetName val="HB "/>
      <sheetName val="AN-K"/>
      <sheetName val="Mob"/>
      <sheetName val="D7"/>
      <sheetName val="GTS_I_PS4"/>
      <sheetName val="BQ_AC-_SEMANAN4"/>
      <sheetName val="Currency_Rate4"/>
      <sheetName val="Man_power2"/>
      <sheetName val="fin_SB1"/>
      <sheetName val="FIN_PARKIR1"/>
      <sheetName val="RINC_FIN_T4_1"/>
      <sheetName val="RINC_FIN_T4___3_1"/>
      <sheetName val="RINC_FIN_T4___2_1"/>
      <sheetName val="Rekap_Addendum1"/>
      <sheetName val="Bill_1_VAC-Supply-A1"/>
      <sheetName val="Daf_Harga1"/>
      <sheetName val="Rekap_Bill1"/>
      <sheetName val="An__Harga1"/>
      <sheetName val="Cash_Flow_bulanan1"/>
      <sheetName val="BANGUNAN_PENUNJANG1"/>
      <sheetName val="Basic_Price1"/>
      <sheetName val="Agregat_Halus___Kasar1"/>
      <sheetName val="div_81"/>
      <sheetName val="div_21"/>
      <sheetName val="div_31"/>
      <sheetName val="div_41"/>
      <sheetName val="div_51"/>
      <sheetName val="div_61"/>
      <sheetName val="div_71"/>
      <sheetName val="div_91"/>
      <sheetName val="Rekap_Biaya1"/>
      <sheetName val="Ahs_2"/>
      <sheetName val="Ahs_1"/>
      <sheetName val="hrg_dasar"/>
      <sheetName val="Tender_Review"/>
      <sheetName val="THPDMoi__(2)"/>
      <sheetName val="t-h_HA_THE"/>
      <sheetName val="CHITIET_VL-NC-TT_-1p"/>
      <sheetName val="dongia_(2)"/>
      <sheetName val="TONG_HOP_VL-NC_TT"/>
      <sheetName val="TH_XL"/>
      <sheetName val="TONG_HOP_VL-NC"/>
      <sheetName val="TONGKE3p_"/>
      <sheetName val="TH_VL,_NC,_DDHT_Thanhphuoc"/>
      <sheetName val="DON_GIA"/>
      <sheetName val="CHITIET_VL-NC"/>
      <sheetName val="bahan_"/>
      <sheetName val="ANALISA_SNI'13_"/>
      <sheetName val="Bill_of_Quantity"/>
      <sheetName val="villa"/>
      <sheetName val="DPKlah"/>
      <sheetName val="ANALISA HARGA   "/>
      <sheetName val="REKAP ARSITEKTUR"/>
      <sheetName val="REKAP STRKTR"/>
      <sheetName val="Volume"/>
      <sheetName val="analis"/>
      <sheetName val="sort"/>
      <sheetName val="#REF!"/>
      <sheetName val="FitOutConfCentre"/>
      <sheetName val="Fill this out first___"/>
      <sheetName val="Rekapitulasi Harga Satuan"/>
      <sheetName val="Daftar Harga Material"/>
      <sheetName val="ANALISA SNI NUSA"/>
      <sheetName val="ANALISA SNI"/>
      <sheetName val="ALAT1"/>
      <sheetName val="ALAT2"/>
      <sheetName val="Tuk Koef"/>
      <sheetName val="BUSWAY"/>
      <sheetName val="Harsat.Alat"/>
      <sheetName val="MAPP"/>
      <sheetName val="CALC"/>
      <sheetName val="har-sat"/>
      <sheetName val="dasar"/>
      <sheetName val="lkalibrasi BENENAIN"/>
      <sheetName val="ANALISA ALAT ANGKUT"/>
      <sheetName val="ALATSEWA"/>
      <sheetName val="Analisa Harga Satuan"/>
      <sheetName val="breakdown"/>
      <sheetName val="GENERAL"/>
      <sheetName val="U. div 2"/>
      <sheetName val="harga dasar T-M-A"/>
      <sheetName val="6-AGREGAT"/>
      <sheetName val="CUACA"/>
      <sheetName val="???1"/>
      <sheetName val="1.B"/>
      <sheetName val="OwnEq"/>
      <sheetName val="61004"/>
      <sheetName val="61007"/>
      <sheetName val="61008"/>
      <sheetName val="61005"/>
      <sheetName val="61006"/>
      <sheetName val="RECORD"/>
      <sheetName val="Rencana Anggaran Beaya"/>
      <sheetName val="Rencana_Anggaran_Beaya"/>
      <sheetName val="RINC_hotel1"/>
      <sheetName val="PROTECTION_1"/>
      <sheetName val="Rekap_RAB_kl1"/>
      <sheetName val="Rekap_RAB_Amd1"/>
      <sheetName val="Dftr_Kuan_Hrg_Amd1"/>
      <sheetName val="F_ALARM1"/>
      <sheetName val="Perhitungan_RAB1"/>
      <sheetName val="Rencana_Anggaran_Biaya1"/>
      <sheetName val="Harga_Satuan1"/>
      <sheetName val="r_tank1"/>
      <sheetName val="H_Satuan1"/>
      <sheetName val="Harsat_Bahan1"/>
      <sheetName val="Harsat_Upah1"/>
      <sheetName val="BQ_ARS1"/>
      <sheetName val="struktur_tdk_dipakai1"/>
      <sheetName val="luar_Apart1"/>
      <sheetName val="Bill_rekap1"/>
      <sheetName val="Urai__Resap_pengikat1"/>
      <sheetName val="Perm__Test1"/>
      <sheetName val="Kolom_UT1"/>
      <sheetName val="Public_Area1"/>
      <sheetName val="Perhit_Alat1"/>
      <sheetName val="Daf_11"/>
      <sheetName val="Man_Power_&amp;_Comp1"/>
      <sheetName val="TE_TS_FA_LAN_MATV1"/>
      <sheetName val="Grand_summary1"/>
      <sheetName val="Har_Sat1"/>
      <sheetName val="Data_basic_price_jgan_diprint1"/>
      <sheetName val="Kuantitas_&amp;_Harga1"/>
      <sheetName val="DIV_1"/>
      <sheetName val="PRD_01-6(I-II)"/>
      <sheetName val="PRD_01-7_alat"/>
      <sheetName val="Ana__PU"/>
      <sheetName val="4-Basic_Price"/>
      <sheetName val="Galian_1"/>
      <sheetName val="bq_analisa"/>
      <sheetName val="An_HarSatPek"/>
      <sheetName val="Sat_Bah_&amp;_Up"/>
      <sheetName val="Analisa_Str"/>
      <sheetName val="Fire_Fighting"/>
      <sheetName val="Item_Kompensasi"/>
      <sheetName val="Bill_of_Qty"/>
      <sheetName val="Agregat_Halus_&amp;_Kasar"/>
      <sheetName val="Input_Data"/>
      <sheetName val="ANALISA_PEK_UMUM"/>
      <sheetName val="ANALISA_KONST_BTN"/>
      <sheetName val="ANL_TEK_6"/>
      <sheetName val="An_Arsitektur"/>
      <sheetName val="HARGA_AT"/>
      <sheetName val="per_span_35"/>
      <sheetName val="UPAH_BAHAN"/>
      <sheetName val="Upah_"/>
      <sheetName val="L_1"/>
      <sheetName val="time_schedule"/>
      <sheetName val="periode_progress"/>
      <sheetName val="rekap_progres)"/>
      <sheetName val="Luas_Gross"/>
      <sheetName val="bas_A"/>
      <sheetName val="bas_B"/>
      <sheetName val="RINC_FIN_A_hotel_"/>
      <sheetName val="RINC_FIN_A_hotel___2_"/>
      <sheetName val="analisa_PUBM"/>
      <sheetName val="concept_cost_code"/>
      <sheetName val="summary_cost_code"/>
      <sheetName val="kas_proyek"/>
      <sheetName val="lain_lain"/>
      <sheetName val="Analisa_Harga"/>
      <sheetName val="RAB_AR&amp;STR"/>
      <sheetName val="REF_ONLY"/>
      <sheetName val="Week9-Feb____"/>
      <sheetName val="HARGA_MATERIAL"/>
      <sheetName val="Harsat_Alat"/>
      <sheetName val="Analisa_Alat_Berat"/>
      <sheetName val="Harga Satuan Bahan"/>
      <sheetName val="Daftar Harga"/>
      <sheetName val="Analisa Prelim"/>
      <sheetName val="area"/>
      <sheetName val="Rekapitulasi Akhir"/>
      <sheetName val="Bill.1 Persiapan"/>
      <sheetName val="Bill.4 tambah kurang"/>
      <sheetName val="Memb Schd"/>
      <sheetName val="Master Edit"/>
      <sheetName val="BOQ-Indonesia"/>
      <sheetName val="GRAFIK "/>
      <sheetName val="an.pemel.rutin"/>
      <sheetName val="an.mobilisasi"/>
      <sheetName val="an.dmpu"/>
      <sheetName val="daftar.kuantita"/>
      <sheetName val="alat"/>
      <sheetName val="metode.dmpu"/>
      <sheetName val="Thiet bi"/>
      <sheetName val="DM.ChiPhi"/>
      <sheetName val="PNT-QUOT-#3"/>
      <sheetName val="COAT&amp;WRAP-QIOT-#3"/>
      <sheetName val="00000000"/>
      <sheetName val="RBP- 2"/>
      <sheetName val="RBP-3.1PP"/>
      <sheetName val="RBP-3.1.2"/>
      <sheetName val="BQ Banding "/>
      <sheetName val="RBP-5"/>
      <sheetName val="VERSI-PP"/>
      <sheetName val="RBP-1"/>
      <sheetName val="Analisa Quarry"/>
      <sheetName val="GTS_I_PS5"/>
      <sheetName val="BQ_AC-_SEMANAN5"/>
      <sheetName val="Currency_Rate5"/>
      <sheetName val="RINC_hotel2"/>
      <sheetName val="RINC_FIN_T4_2"/>
      <sheetName val="RINC_FIN_T4___3_2"/>
      <sheetName val="RINC_FIN_T4___2_2"/>
      <sheetName val="PROTECTION_2"/>
      <sheetName val="Man_power3"/>
      <sheetName val="Cash_Flow_bulanan2"/>
      <sheetName val="Rekap_RAB_kl2"/>
      <sheetName val="Rekap_RAB_Amd2"/>
      <sheetName val="Dftr_Kuan_Hrg_Amd2"/>
      <sheetName val="F_ALARM2"/>
      <sheetName val="fin_SB2"/>
      <sheetName val="FIN_PARKIR2"/>
      <sheetName val="Perhitungan_RAB2"/>
      <sheetName val="Rencana_Anggaran_Biaya2"/>
      <sheetName val="Harga_Satuan2"/>
      <sheetName val="r_tank2"/>
      <sheetName val="Daf_Harga2"/>
      <sheetName val="Rekap_Bill2"/>
      <sheetName val="An__Harga2"/>
      <sheetName val="Perm__Test2"/>
      <sheetName val="Rekap_Addendum2"/>
      <sheetName val="BANGUNAN_PENUNJANG2"/>
      <sheetName val="Bill_1_VAC-Supply-A2"/>
      <sheetName val="Basic_Price2"/>
      <sheetName val="Agregat_Halus___Kasar2"/>
      <sheetName val="div_82"/>
      <sheetName val="div_22"/>
      <sheetName val="div_32"/>
      <sheetName val="div_42"/>
      <sheetName val="div_52"/>
      <sheetName val="div_62"/>
      <sheetName val="div_72"/>
      <sheetName val="div_92"/>
      <sheetName val="Rekap_Biaya2"/>
      <sheetName val="Urai__Resap_pengikat2"/>
      <sheetName val="H_Satuan2"/>
      <sheetName val="Harsat_Bahan2"/>
      <sheetName val="Harsat_Upah2"/>
      <sheetName val="BQ_ARS2"/>
      <sheetName val="struktur_tdk_dipakai2"/>
      <sheetName val="luar_Apart2"/>
      <sheetName val="Bill_rekap2"/>
      <sheetName val="Perhit_Alat2"/>
      <sheetName val="Kolom_UT2"/>
      <sheetName val="Public_Area2"/>
      <sheetName val="Man_Power_&amp;_Comp2"/>
      <sheetName val="TE_TS_FA_LAN_MATV2"/>
      <sheetName val="Kuantitas_&amp;_Harga2"/>
      <sheetName val="Data_basic_price_jgan_diprint2"/>
      <sheetName val="Input_Data1"/>
      <sheetName val="hrg_dasar1"/>
      <sheetName val="UPAH_BAHAN1"/>
      <sheetName val="Analisa_Str1"/>
      <sheetName val="Bill_of_Qty1"/>
      <sheetName val="Fire_Fighting1"/>
      <sheetName val="Item_Kompensasi1"/>
      <sheetName val="Agregat_Halus_&amp;_Kasar1"/>
      <sheetName val="ANALISA_PEK_UMUM1"/>
      <sheetName val="ANALISA_KONST_BTN1"/>
      <sheetName val="Grand_summary2"/>
      <sheetName val="Ahs_21"/>
      <sheetName val="Ahs_11"/>
      <sheetName val="Tender_Review1"/>
      <sheetName val="THPDMoi__(2)1"/>
      <sheetName val="t-h_HA_THE1"/>
      <sheetName val="CHITIET_VL-NC-TT_-1p1"/>
      <sheetName val="dongia_(2)1"/>
      <sheetName val="TONG_HOP_VL-NC_TT1"/>
      <sheetName val="TH_XL1"/>
      <sheetName val="TONG_HOP_VL-NC1"/>
      <sheetName val="TONGKE3p_1"/>
      <sheetName val="TH_VL,_NC,_DDHT_Thanhphuoc1"/>
      <sheetName val="DON_GIA1"/>
      <sheetName val="CHITIET_VL-NC1"/>
      <sheetName val="Upah_1"/>
      <sheetName val="Galian_11"/>
      <sheetName val="4-Basic_Price1"/>
      <sheetName val="L_11"/>
      <sheetName val="Bill_of_Quantity1"/>
      <sheetName val="time_schedule1"/>
      <sheetName val="periode_progress1"/>
      <sheetName val="rekap_progres)1"/>
      <sheetName val="Luas_Gross1"/>
      <sheetName val="bas_A1"/>
      <sheetName val="bas_B1"/>
      <sheetName val="RINC_FIN_A_hotel_1"/>
      <sheetName val="RINC_FIN_A_hotel___2_1"/>
      <sheetName val="analisa_PUBM1"/>
      <sheetName val="bahan_1"/>
      <sheetName val="ANALISA_SNI'13_1"/>
      <sheetName val="An_Arsitektur1"/>
      <sheetName val="concept_cost_code1"/>
      <sheetName val="summary_cost_code1"/>
      <sheetName val="kas_proyek1"/>
      <sheetName val="lain_lain1"/>
      <sheetName val="Analisa_Harga1"/>
      <sheetName val="RAB_AR&amp;STR1"/>
      <sheetName val="REF_ONLY1"/>
      <sheetName val="Week9-Feb____1"/>
      <sheetName val="HARGA_MATERIAL1"/>
      <sheetName val="Har_Sat2"/>
      <sheetName val="DIV_11"/>
      <sheetName val="bq_analisa1"/>
      <sheetName val="An_HarSatPek1"/>
      <sheetName val="Sat_Bah_&amp;_Up1"/>
      <sheetName val="PRD_01-6(I-II)1"/>
      <sheetName val="PRD_01-7_alat1"/>
      <sheetName val="Ana__PU1"/>
      <sheetName val="per_span_351"/>
      <sheetName val="HARGA_AT1"/>
      <sheetName val="Harsat_Alat1"/>
      <sheetName val="HB_"/>
      <sheetName val="ANL_TEK_61"/>
      <sheetName val="5_1_ELEKTRIKAL-ELEKTRONIK"/>
      <sheetName val="Analisa_Alat_Berat1"/>
      <sheetName val="On_Time"/>
      <sheetName val="pro_ra_op"/>
      <sheetName val="daf_isi_(xref)"/>
      <sheetName val="galian_saluran"/>
      <sheetName val="lkalibrasi_BENENAIN"/>
      <sheetName val="ANALISA_ALAT_ANGKUT"/>
      <sheetName val="Analisa_Harga_Satuan"/>
      <sheetName val="U__div_2"/>
      <sheetName val="harga_dasar_T-M-A"/>
      <sheetName val="1_B"/>
      <sheetName val="RBP-_2"/>
      <sheetName val="RBP-3_1PP"/>
      <sheetName val="RBP-3_1_2"/>
      <sheetName val="BQ_Banding_"/>
      <sheetName val="Analisa_Quarry"/>
      <sheetName val="REKAP_ARSITEKTUR"/>
      <sheetName val="REKAP_STRKTR"/>
      <sheetName val="Tuk_Koef"/>
      <sheetName val="Rencana_Anggaran_Beaya1"/>
      <sheetName val="AG_Pipe_Qty_Analysis"/>
      <sheetName val="Harga_Satuan_Bahan"/>
      <sheetName val="BAG-III"/>
      <sheetName val="집계표(OPTION)"/>
      <sheetName val="1195 B1"/>
      <sheetName val="HRG BAHAN &amp; UPAH okk"/>
      <sheetName val="Analis Kusen okk"/>
      <sheetName val="HARGA PIPA"/>
      <sheetName val="NP (2)"/>
      <sheetName val="IN OUT"/>
      <sheetName val="노임단가"/>
      <sheetName val="6MONTHS"/>
      <sheetName val="負荷集計（断熱不燃）"/>
      <sheetName val="Basement (2)"/>
      <sheetName val="Analisa SNI STANDART "/>
      <sheetName val="LG"/>
      <sheetName val="DESCRIPTION"/>
      <sheetName val="BM DATA SHEET"/>
      <sheetName val="DIV1"/>
      <sheetName val="HRG"/>
      <sheetName val="PERALATAN PROYEK GOL III A"/>
      <sheetName val="Print"/>
      <sheetName val="upah_borong"/>
      <sheetName val="satuan_pek"/>
      <sheetName val="BQ_IABK"/>
      <sheetName val="BQ-IABK"/>
      <sheetName val="Df-Hg"/>
      <sheetName val="HS-Ban"/>
      <sheetName val="Sec I ML"/>
      <sheetName val="침하계"/>
      <sheetName val="Piping"/>
      <sheetName val="Bill-19"/>
      <sheetName val="sum-bill22"/>
      <sheetName val="An Struktur"/>
      <sheetName val="Project Data"/>
      <sheetName val="Confidential PAS HMI"/>
      <sheetName val="sept"/>
      <sheetName val="Div3"/>
      <sheetName val="Div4"/>
      <sheetName val="SAT-UP"/>
      <sheetName val="satuan_pek_ars"/>
      <sheetName val="TDC COA Sumry"/>
      <sheetName val="TDC Item Dets"/>
      <sheetName val="TDC Item Sumry"/>
      <sheetName val="TDC Key Qty Sumry"/>
      <sheetName val="List - Components"/>
      <sheetName val="List - Equipment"/>
      <sheetName val="COA Sumry - Std Imp"/>
      <sheetName val="Contr TDC - Std Imp"/>
      <sheetName val="Item Sumry - Std Imp"/>
      <sheetName val="Unit Costs - Std Imp"/>
      <sheetName val="Unit MH - Std Imp"/>
      <sheetName val="Proj TIC - Std Imp"/>
      <sheetName val="3.4-PIPE"/>
      <sheetName val="telp"/>
      <sheetName val="daf_3_OK_"/>
      <sheetName val="daf_7_OK_"/>
      <sheetName val="HRG BHN"/>
      <sheetName val="D6"/>
      <sheetName val="D8"/>
      <sheetName val="Isolasi Luar"/>
      <sheetName val="FINISHING"/>
      <sheetName val="fas"/>
      <sheetName val="typ 10_25"/>
      <sheetName val="ph26"/>
      <sheetName val="ph27"/>
      <sheetName val="kor_un"/>
      <sheetName val="kor"/>
      <sheetName val="CURVA-S"/>
      <sheetName val="BAR-CHART"/>
      <sheetName val="Dhsp"/>
      <sheetName val="Dhsd"/>
      <sheetName val="R.Persiapan"/>
      <sheetName val="Ahs. Pek. Persiapan K3"/>
      <sheetName val="Ahs.Persiapan"/>
      <sheetName val="Ahs.Tanah"/>
      <sheetName val="Ahs.Pondasi"/>
      <sheetName val="Ahs.Bekisting"/>
      <sheetName val="Ahs.Pembesian"/>
      <sheetName val="Ahs.K300"/>
      <sheetName val="Ahs.K250"/>
      <sheetName val="Ahs.Arsitektur"/>
      <sheetName val="Ahs.Perkerasan"/>
      <sheetName val="PHU2017"/>
      <sheetName val="RKAP.2018"/>
      <sheetName val="Penwrn"/>
      <sheetName val="SDE"/>
      <sheetName val="H Satuan Dasar"/>
      <sheetName val="BAHAN MEP"/>
      <sheetName val="RBP-3.1-3(2)"/>
      <sheetName val="RBP-3.1-2"/>
      <sheetName val="RBP-3.1-1"/>
      <sheetName val="HARGA ME"/>
      <sheetName val="HSU 2016"/>
      <sheetName val="PAGAR DEPAN"/>
      <sheetName val="KM&amp;WC musolla"/>
      <sheetName val="harga dasar"/>
      <sheetName val="URAIAN "/>
      <sheetName val="LS-Rutin"/>
      <sheetName val="Analisa (2)"/>
      <sheetName val="Brdw"/>
      <sheetName val="Termin"/>
      <sheetName val="MING I"/>
      <sheetName val="Term konsPHO&amp;FHO"/>
      <sheetName val="DKH-E2"/>
      <sheetName val="Identitas"/>
      <sheetName val="___1"/>
      <sheetName val="colection"/>
      <sheetName val="DATA PROYEK"/>
      <sheetName val="Rates"/>
      <sheetName val="items"/>
      <sheetName val="SUMBER DAYA"/>
      <sheetName val="SKEDUL AV-05"/>
      <sheetName val="Log"/>
      <sheetName val="Sheet2"/>
      <sheetName val="Sheet3"/>
      <sheetName val="Master 1.0"/>
      <sheetName val="Biaya-Lat"/>
      <sheetName val="amtek"/>
      <sheetName val="Rekap 1"/>
      <sheetName val="RPP01 3"/>
      <sheetName val="EDTL"/>
      <sheetName val="NP 7"/>
      <sheetName val="MAP2"/>
      <sheetName val="anal-mpu"/>
      <sheetName val="electrical"/>
      <sheetName val="SALING"/>
      <sheetName val="149-2"/>
      <sheetName val="Tiepdia"/>
      <sheetName val="TDTKP"/>
      <sheetName val="VCV-BE-TONG"/>
      <sheetName val="DG duoi"/>
      <sheetName val="Takeoff"/>
      <sheetName val="264"/>
      <sheetName val="Cash Flow"/>
      <sheetName val="실행"/>
      <sheetName val="NHAP"/>
      <sheetName val="XUAT"/>
      <sheetName val="Cable ko co giap bao ve "/>
      <sheetName val="Config"/>
      <sheetName val="Chiết tính BS"/>
      <sheetName val="CP HMC"/>
      <sheetName val="Du thau"/>
      <sheetName val="Tong hop DT XDCT"/>
      <sheetName val="TH_CPTB"/>
      <sheetName val="CP Khac cuoc VC"/>
      <sheetName val="AFORM-BQR.xls"/>
      <sheetName val="Notes"/>
      <sheetName val="Quantity"/>
      <sheetName val="gia vt"/>
      <sheetName val="1.BILL MOI THAU CAN THUONG"/>
      <sheetName val="目次"/>
      <sheetName val="gVL"/>
      <sheetName val="KP-XL"/>
      <sheetName val="TESİSAT"/>
      <sheetName val="UNIT_P"/>
      <sheetName val="F&amp;S"/>
      <sheetName val="XL4Poppy"/>
      <sheetName val="PNT_QUOT__3"/>
      <sheetName val="COAT_WRAP_QIOT__3"/>
      <sheetName val="4-Lane bridge"/>
      <sheetName val="토공"/>
      <sheetName val="Thiet_bi"/>
      <sheetName val="DM_ChiPhi"/>
      <sheetName val="조명시설"/>
      <sheetName val="Tra_bang"/>
      <sheetName val="Bill of Qty MEP"/>
      <sheetName val="Temp&amp;Site"/>
      <sheetName val="Pack-3"/>
      <sheetName val="QUOTATION"/>
      <sheetName val="QUOTATION (2)"/>
      <sheetName val="Column"/>
      <sheetName val="Cover (x)"/>
      <sheetName val="Cor Apt"/>
      <sheetName val="Sales"/>
      <sheetName val="ocean voyage"/>
      <sheetName val="HS"/>
      <sheetName val="Analisa &amp; Upah"/>
      <sheetName val="Analisa 2"/>
      <sheetName val="304_06"/>
      <sheetName val="3-DIV2"/>
      <sheetName val="Sheet6"/>
      <sheetName val="Project_Data"/>
      <sheetName val="Confidential_PAS_HMI"/>
      <sheetName val="Analisa HSP"/>
      <sheetName val="AHS"/>
      <sheetName val="NET表"/>
      <sheetName val="BQ表"/>
      <sheetName val="PPC"/>
      <sheetName val="1195_B1"/>
      <sheetName val="HRG_BAHAN_&amp;_UPAH_okk"/>
      <sheetName val="Analis_Kusen_okk"/>
      <sheetName val="HARGA_PIPA"/>
      <sheetName val="ANALISA_HARGA___"/>
      <sheetName val="F1_4"/>
      <sheetName val="NP_(2)"/>
      <sheetName val="IN_OUT"/>
      <sheetName val="Basement_(2)"/>
      <sheetName val="Fill_this_out_first___"/>
      <sheetName val="Rekapitulasi_Harga_Satuan"/>
      <sheetName val="Daftar_Harga_Material"/>
      <sheetName val="Analisa_SNI_STANDART_"/>
      <sheetName val="BM_DATA_SHEET"/>
      <sheetName val="PERALATAN_PROYEK_GOL_III_A"/>
      <sheetName val="KPVC-BD_"/>
      <sheetName val="rap_rinci"/>
      <sheetName val="MING_I"/>
      <sheetName val="Term_konsPHO&amp;FHO"/>
      <sheetName val="Sec_I_ML"/>
      <sheetName val="GTS_I_PS6"/>
      <sheetName val="BQ_AC-_SEMANAN6"/>
      <sheetName val="RINC_FIN_T4___3_3"/>
      <sheetName val="RINC_FIN_T4___2_3"/>
      <sheetName val="fin_SB3"/>
      <sheetName val="FIN_PARKIR3"/>
      <sheetName val="RINC_FIN_T4_3"/>
      <sheetName val="Analisa_Str2"/>
      <sheetName val="Currency_Rate6"/>
      <sheetName val="Cash_Flow_bulanan3"/>
      <sheetName val="F_ALARM3"/>
      <sheetName val="Bill_rekap3"/>
      <sheetName val="Bill_of_Qty2"/>
      <sheetName val="Fire_Fighting2"/>
      <sheetName val="Item_Kompensasi2"/>
      <sheetName val="Bill_1_VAC-Supply-A3"/>
      <sheetName val="struktur_tdk_dipakai3"/>
      <sheetName val="Agregat_Halus_&amp;_Kasar2"/>
      <sheetName val="r_tank3"/>
      <sheetName val="Daf_Harga3"/>
      <sheetName val="Rekap_Bill3"/>
      <sheetName val="An__Harga3"/>
      <sheetName val="H_Satuan3"/>
      <sheetName val="Basic_Price3"/>
      <sheetName val="Agregat_Halus___Kasar3"/>
      <sheetName val="div_83"/>
      <sheetName val="div_23"/>
      <sheetName val="div_33"/>
      <sheetName val="div_43"/>
      <sheetName val="div_53"/>
      <sheetName val="div_63"/>
      <sheetName val="div_73"/>
      <sheetName val="div_93"/>
      <sheetName val="Rekap_Biaya3"/>
      <sheetName val="Man_power4"/>
      <sheetName val="Rekap_Addendum3"/>
      <sheetName val="BANGUNAN_PENUNJANG3"/>
      <sheetName val="Harsat_Bahan3"/>
      <sheetName val="Harsat_Upah3"/>
      <sheetName val="BQ_ARS3"/>
      <sheetName val="Rekap_RAB_kl3"/>
      <sheetName val="Rekap_RAB_Amd3"/>
      <sheetName val="Dftr_Kuan_Hrg_Amd3"/>
      <sheetName val="luar_Apart3"/>
      <sheetName val="Urai__Resap_pengikat3"/>
      <sheetName val="Kolom_UT3"/>
      <sheetName val="Perhit_Alat3"/>
      <sheetName val="Public_Area3"/>
      <sheetName val="RINC_hotel3"/>
      <sheetName val="Data_basic_price_jgan_diprint3"/>
      <sheetName val="hrg_dasar2"/>
      <sheetName val="Perm__Test3"/>
      <sheetName val="PROTECTION_3"/>
      <sheetName val="Perhitungan_RAB3"/>
      <sheetName val="Rencana_Anggaran_Biaya3"/>
      <sheetName val="Harga_Satuan3"/>
      <sheetName val="Input_Data2"/>
      <sheetName val="Daf_12"/>
      <sheetName val="Man_Power_&amp;_Comp3"/>
      <sheetName val="TE_TS_FA_LAN_MATV3"/>
      <sheetName val="Galian_12"/>
      <sheetName val="Grand_summary3"/>
      <sheetName val="Ahs_22"/>
      <sheetName val="Ahs_12"/>
      <sheetName val="bahan_2"/>
      <sheetName val="ANALISA_SNI'13_2"/>
      <sheetName val="Tender_Review2"/>
      <sheetName val="THPDMoi__(2)2"/>
      <sheetName val="t-h_HA_THE2"/>
      <sheetName val="CHITIET_VL-NC-TT_-1p2"/>
      <sheetName val="dongia_(2)2"/>
      <sheetName val="TONG_HOP_VL-NC_TT2"/>
      <sheetName val="TH_XL2"/>
      <sheetName val="TONG_HOP_VL-NC2"/>
      <sheetName val="TONGKE3p_2"/>
      <sheetName val="TH_VL,_NC,_DDHT_Thanhphuoc2"/>
      <sheetName val="DON_GIA2"/>
      <sheetName val="CHITIET_VL-NC2"/>
      <sheetName val="Bill_of_Quantity2"/>
      <sheetName val="ANALISA_PEK_UMUM2"/>
      <sheetName val="ANALISA_KONST_BTN2"/>
      <sheetName val="An_Arsitektur2"/>
      <sheetName val="DIV_12"/>
      <sheetName val="PRD_01-6(I-II)2"/>
      <sheetName val="PRD_01-7_alat2"/>
      <sheetName val="Har_Sat3"/>
      <sheetName val="Ana__PU2"/>
      <sheetName val="Kuantitas_&amp;_Harga3"/>
      <sheetName val="4-Basic_Price2"/>
      <sheetName val="bq_analisa2"/>
      <sheetName val="An_HarSatPek2"/>
      <sheetName val="Sat_Bah_&amp;_Up2"/>
      <sheetName val="On_Time1"/>
      <sheetName val="UPAH_BAHAN2"/>
      <sheetName val="time_schedule2"/>
      <sheetName val="periode_progress2"/>
      <sheetName val="rekap_progres)2"/>
      <sheetName val="Luas_Gross2"/>
      <sheetName val="bas_A2"/>
      <sheetName val="bas_B2"/>
      <sheetName val="RINC_FIN_A_hotel_2"/>
      <sheetName val="RINC_FIN_A_hotel___2_2"/>
      <sheetName val="Analisa_Harga2"/>
      <sheetName val="analisa_PUBM2"/>
      <sheetName val="pro_ra_op1"/>
      <sheetName val="per_span_352"/>
      <sheetName val="Analisa_Alat_Berat2"/>
      <sheetName val="concept_cost_code2"/>
      <sheetName val="summary_cost_code2"/>
      <sheetName val="kas_proyek2"/>
      <sheetName val="lain_lain2"/>
      <sheetName val="5_1_ELEKTRIKAL-ELEKTRONIK1"/>
      <sheetName val="RAB_AR&amp;STR2"/>
      <sheetName val="REF_ONLY2"/>
      <sheetName val="Week9-Feb____2"/>
      <sheetName val="daf_isi_(xref)1"/>
      <sheetName val="AG_Pipe_Qty_Analysis1"/>
      <sheetName val="1195_B11"/>
      <sheetName val="HARGA_AT2"/>
      <sheetName val="HRG_BAHAN_&amp;_UPAH_okk1"/>
      <sheetName val="Analis_Kusen_okk1"/>
      <sheetName val="HARGA_PIPA1"/>
      <sheetName val="ANL_TEK_62"/>
      <sheetName val="Upah_2"/>
      <sheetName val="L_12"/>
      <sheetName val="HARGA_MATERIAL2"/>
      <sheetName val="Harsat_Alat2"/>
      <sheetName val="ANALISA_HARGA___1"/>
      <sheetName val="F1_41"/>
      <sheetName val="NP_(2)1"/>
      <sheetName val="IN_OUT1"/>
      <sheetName val="Thiet_bi1"/>
      <sheetName val="DM_ChiPhi1"/>
      <sheetName val="Basement_(2)1"/>
      <sheetName val="Fill_this_out_first___1"/>
      <sheetName val="Rekapitulasi_Harga_Satuan1"/>
      <sheetName val="Daftar_Harga_Material1"/>
      <sheetName val="Analisa_SNI_STANDART_1"/>
      <sheetName val="harga_dasar_T-M-A1"/>
      <sheetName val="REKAP_ARSITEKTUR1"/>
      <sheetName val="REKAP_STRKTR1"/>
      <sheetName val="1_B1"/>
      <sheetName val="Harga_Satuan_Bahan1"/>
      <sheetName val="galian_saluran1"/>
      <sheetName val="BM_DATA_SHEET1"/>
      <sheetName val="Rencana_Anggaran_Beaya2"/>
      <sheetName val="PERALATAN_PROYEK_GOL_III_A1"/>
      <sheetName val="Tuk_Koef1"/>
      <sheetName val="KPVC-BD_1"/>
      <sheetName val="rap_rinci1"/>
      <sheetName val="MING_I1"/>
      <sheetName val="Term_konsPHO&amp;FHO1"/>
      <sheetName val="Project_Data1"/>
      <sheetName val="Confidential_PAS_HMI1"/>
      <sheetName val="Sec_I_ML1"/>
      <sheetName val="Basic Cost"/>
      <sheetName val="indirect"/>
      <sheetName val="RekapBOQ"/>
      <sheetName val="Module2"/>
      <sheetName val="STK-JUN"/>
      <sheetName val="Absen"/>
      <sheetName val="StrukGj"/>
      <sheetName val="CF-Rp-USD"/>
      <sheetName val="fw-ugirder"/>
      <sheetName val="7.1(3)"/>
      <sheetName val="8LT 12"/>
      <sheetName val="Analisa SNI "/>
      <sheetName val="HSA &amp; PAB"/>
      <sheetName val="DAF-1"/>
      <sheetName val="BAG-2"/>
      <sheetName val="DETAIL LT11-13"/>
      <sheetName val="me"/>
      <sheetName val="Bunga"/>
      <sheetName val="Mẫu"/>
      <sheetName val="LEGEND"/>
      <sheetName val="B3A - TOWER A"/>
      <sheetName val="MTO REV.2(ARMOR)"/>
      <sheetName val="1 OF 7"/>
      <sheetName val="EQUIP LIST"/>
      <sheetName val="G Dinas Pendidikan"/>
      <sheetName val="anal rab"/>
      <sheetName val="analis standar(20m)"/>
      <sheetName val="ANAL BETON"/>
      <sheetName val="Rate"/>
      <sheetName val="H.Material, Upah &amp; Alat"/>
      <sheetName val="Analisa H.Sat.Pek."/>
      <sheetName val="EQ_an"/>
      <sheetName val="HS-2"/>
      <sheetName val="MAP-Prog"/>
      <sheetName val="ANSTRUK"/>
      <sheetName val="GP-WB"/>
      <sheetName val="HPP X Q'TY"/>
      <sheetName val="RINCIAN-SC"/>
      <sheetName val="IDX06"/>
      <sheetName val="NOTE"/>
      <sheetName val="BK-PU 2011"/>
      <sheetName val="sdm"/>
      <sheetName val="BHN-ALAT"/>
      <sheetName val="ANAL_P4"/>
      <sheetName val="TNG"/>
      <sheetName val="PkRp"/>
      <sheetName val="HD ALAT"/>
      <sheetName val="Sch"/>
      <sheetName val="Bill 1 - Preliminaries "/>
      <sheetName val="Bill No. 2 - Preambles"/>
      <sheetName val="Bill No. 3 Str Works"/>
      <sheetName val="Bill No. 4 Arch Works"/>
      <sheetName val="Bill 5 - MEP"/>
      <sheetName val="Bill No. 6 External"/>
      <sheetName val="GTS_I_PS7"/>
      <sheetName val="BQ_AC-_SEMANAN7"/>
      <sheetName val="RINC_FIN_T4___3_4"/>
      <sheetName val="RINC_FIN_T4___2_4"/>
      <sheetName val="fin_SB4"/>
      <sheetName val="FIN_PARKIR4"/>
      <sheetName val="RINC_FIN_T4_4"/>
      <sheetName val="Analisa_Str3"/>
      <sheetName val="Currency_Rate7"/>
      <sheetName val="Cash_Flow_bulanan4"/>
      <sheetName val="F_ALARM4"/>
      <sheetName val="Bill_rekap4"/>
      <sheetName val="Bill_of_Qty3"/>
      <sheetName val="Fire_Fighting3"/>
      <sheetName val="Item_Kompensasi3"/>
      <sheetName val="Bill_1_VAC-Supply-A4"/>
      <sheetName val="struktur_tdk_dipakai4"/>
      <sheetName val="Agregat_Halus_&amp;_Kasar3"/>
      <sheetName val="r_tank4"/>
      <sheetName val="Daf_Harga4"/>
      <sheetName val="Rekap_Bill4"/>
      <sheetName val="An__Harga4"/>
      <sheetName val="H_Satuan4"/>
      <sheetName val="Basic_Price4"/>
      <sheetName val="Agregat_Halus___Kasar4"/>
      <sheetName val="div_84"/>
      <sheetName val="div_24"/>
      <sheetName val="div_34"/>
      <sheetName val="div_44"/>
      <sheetName val="div_54"/>
      <sheetName val="div_64"/>
      <sheetName val="div_74"/>
      <sheetName val="div_94"/>
      <sheetName val="Rekap_Biaya4"/>
      <sheetName val="Man_power5"/>
      <sheetName val="Rekap_Addendum4"/>
      <sheetName val="BANGUNAN_PENUNJANG4"/>
      <sheetName val="Harsat_Bahan4"/>
      <sheetName val="Harsat_Upah4"/>
      <sheetName val="BQ_ARS4"/>
      <sheetName val="Rekap_RAB_kl4"/>
      <sheetName val="Rekap_RAB_Amd4"/>
      <sheetName val="Dftr_Kuan_Hrg_Amd4"/>
      <sheetName val="luar_Apart4"/>
      <sheetName val="Urai__Resap_pengikat4"/>
      <sheetName val="Kolom_UT4"/>
      <sheetName val="Perhit_Alat4"/>
      <sheetName val="Public_Area4"/>
      <sheetName val="RINC_hotel4"/>
      <sheetName val="Data_basic_price_jgan_diprint4"/>
      <sheetName val="hrg_dasar3"/>
      <sheetName val="Perm__Test4"/>
      <sheetName val="PROTECTION_4"/>
      <sheetName val="Perhitungan_RAB4"/>
      <sheetName val="Rencana_Anggaran_Biaya4"/>
      <sheetName val="Harga_Satuan4"/>
      <sheetName val="Input_Data3"/>
      <sheetName val="Man_Power_&amp;_Comp4"/>
      <sheetName val="TE_TS_FA_LAN_MATV4"/>
      <sheetName val="Galian_13"/>
      <sheetName val="Grand_summary4"/>
      <sheetName val="Ahs_23"/>
      <sheetName val="Ahs_13"/>
      <sheetName val="bahan_3"/>
      <sheetName val="ANALISA_SNI'13_3"/>
      <sheetName val="Tender_Review3"/>
      <sheetName val="THPDMoi__(2)3"/>
      <sheetName val="t-h_HA_THE3"/>
      <sheetName val="CHITIET_VL-NC-TT_-1p3"/>
      <sheetName val="dongia_(2)3"/>
      <sheetName val="TONG_HOP_VL-NC_TT3"/>
      <sheetName val="TH_XL3"/>
      <sheetName val="TONG_HOP_VL-NC3"/>
      <sheetName val="TONGKE3p_3"/>
      <sheetName val="TH_VL,_NC,_DDHT_Thanhphuoc3"/>
      <sheetName val="DON_GIA3"/>
      <sheetName val="CHITIET_VL-NC3"/>
      <sheetName val="Bill_of_Quantity3"/>
      <sheetName val="ANALISA_PEK_UMUM3"/>
      <sheetName val="ANALISA_KONST_BTN3"/>
      <sheetName val="An_Arsitektur3"/>
      <sheetName val="DIV_13"/>
      <sheetName val="PRD_01-6(I-II)3"/>
      <sheetName val="PRD_01-7_alat3"/>
      <sheetName val="Har_Sat4"/>
      <sheetName val="Ana__PU3"/>
      <sheetName val="Kuantitas_&amp;_Harga4"/>
      <sheetName val="4-Basic_Price3"/>
      <sheetName val="bq_analisa3"/>
      <sheetName val="An_HarSatPek3"/>
      <sheetName val="Sat_Bah_&amp;_Up3"/>
      <sheetName val="On_Time2"/>
      <sheetName val="UPAH_BAHAN3"/>
      <sheetName val="time_schedule3"/>
      <sheetName val="periode_progress3"/>
      <sheetName val="rekap_progres)3"/>
      <sheetName val="Luas_Gross3"/>
      <sheetName val="bas_A3"/>
      <sheetName val="bas_B3"/>
      <sheetName val="RINC_FIN_A_hotel_3"/>
      <sheetName val="RINC_FIN_A_hotel___2_3"/>
      <sheetName val="Analisa_Harga3"/>
      <sheetName val="analisa_PUBM3"/>
      <sheetName val="pro_ra_op2"/>
      <sheetName val="per_span_353"/>
      <sheetName val="Analisa_Alat_Berat3"/>
      <sheetName val="concept_cost_code3"/>
      <sheetName val="summary_cost_code3"/>
      <sheetName val="kas_proyek3"/>
      <sheetName val="lain_lain3"/>
      <sheetName val="5_1_ELEKTRIKAL-ELEKTRONIK2"/>
      <sheetName val="RAB_AR&amp;STR3"/>
      <sheetName val="REF_ONLY3"/>
      <sheetName val="Week9-Feb____3"/>
      <sheetName val="daf_isi_(xref)2"/>
      <sheetName val="AG_Pipe_Qty_Analysis2"/>
      <sheetName val="1195_B12"/>
      <sheetName val="HARGA_AT3"/>
      <sheetName val="HRG_BAHAN_&amp;_UPAH_okk2"/>
      <sheetName val="Analis_Kusen_okk2"/>
      <sheetName val="HARGA_PIPA2"/>
      <sheetName val="ANL_TEK_63"/>
      <sheetName val="Upah_3"/>
      <sheetName val="L_13"/>
      <sheetName val="HARGA_MATERIAL3"/>
      <sheetName val="Harsat_Alat3"/>
      <sheetName val="ANALISA_HARGA___2"/>
      <sheetName val="F1_42"/>
      <sheetName val="NP_(2)2"/>
      <sheetName val="IN_OUT2"/>
      <sheetName val="Thiet_bi2"/>
      <sheetName val="DM_ChiPhi2"/>
      <sheetName val="Basement_(2)2"/>
      <sheetName val="Fill_this_out_first___2"/>
      <sheetName val="Rekapitulasi_Harga_Satuan2"/>
      <sheetName val="Daftar_Harga_Material2"/>
      <sheetName val="Analisa_SNI_STANDART_2"/>
      <sheetName val="harga_dasar_T-M-A2"/>
      <sheetName val="REKAP_ARSITEKTUR2"/>
      <sheetName val="REKAP_STRKTR2"/>
      <sheetName val="1_B2"/>
      <sheetName val="Harga_Satuan_Bahan2"/>
      <sheetName val="galian_saluran2"/>
      <sheetName val="BM_DATA_SHEET2"/>
      <sheetName val="Rencana_Anggaran_Beaya3"/>
      <sheetName val="PERALATAN_PROYEK_GOL_III_A2"/>
      <sheetName val="Tuk_Koef2"/>
      <sheetName val="KPVC-BD_2"/>
      <sheetName val="rap_rinci2"/>
      <sheetName val="MING_I2"/>
      <sheetName val="Term_konsPHO&amp;FHO2"/>
      <sheetName val="Project_Data2"/>
      <sheetName val="Confidential_PAS_HMI2"/>
      <sheetName val="Sec_I_ML2"/>
      <sheetName val="BAHAN_MEP"/>
      <sheetName val="TDC_COA_Sumry"/>
      <sheetName val="TDC_Item_Dets"/>
      <sheetName val="TDC_Item_Sumry"/>
      <sheetName val="TDC_Key_Qty_Sumry"/>
      <sheetName val="List_-_Components"/>
      <sheetName val="List_-_Equipment"/>
      <sheetName val="COA_Sumry_-_Std_Imp"/>
      <sheetName val="Contr_TDC_-_Std_Imp"/>
      <sheetName val="Item_Sumry_-_Std_Imp"/>
      <sheetName val="Unit_Costs_-_Std_Imp"/>
      <sheetName val="Unit_MH_-_Std_Imp"/>
      <sheetName val="Proj_TIC_-_Std_Imp"/>
      <sheetName val="SKEDUL_AV-05"/>
      <sheetName val="Rekap_1"/>
      <sheetName val="RPP01_3"/>
      <sheetName val="NP_7"/>
      <sheetName val="An_Struktur"/>
      <sheetName val="Daftar_Harga"/>
      <sheetName val="Analisa_Prelim"/>
      <sheetName val="Rekapitulasi_Akhir"/>
      <sheetName val="Bill_1_Persiapan"/>
      <sheetName val="Bill_4_tambah_kurang"/>
      <sheetName val="DG_duoi"/>
      <sheetName val="Cash_Flow"/>
      <sheetName val="Cable_ko_co_giap_bao_ve_"/>
      <sheetName val="Chiết_tính_BS"/>
      <sheetName val="CP_HMC"/>
      <sheetName val="Du_thau"/>
      <sheetName val="Tong_hop_DT_XDCT"/>
      <sheetName val="CP_Khac_cuoc_VC"/>
      <sheetName val="AFORM-BQR_xls"/>
      <sheetName val="gia_vt"/>
      <sheetName val="1_BILL_MOI_THAU_CAN_THUONG"/>
      <sheetName val="Cover_(x)"/>
      <sheetName val="Cor_Apt"/>
      <sheetName val="Analisa_&amp;_Upah"/>
      <sheetName val="Analisa_2"/>
      <sheetName val="HRG_BHN"/>
      <sheetName val="typ_10_25"/>
      <sheetName val="4-Lane_bridge"/>
      <sheetName val="Bill_of_Qty_MEP"/>
      <sheetName val="QUOTATION_(2)"/>
      <sheetName val="ocean_voyage"/>
      <sheetName val="Isolasi_Luar"/>
      <sheetName val="an_pemel_rutin"/>
      <sheetName val="an_mobilisasi"/>
      <sheetName val="an_dmpu"/>
      <sheetName val="daftar_kuantita"/>
      <sheetName val="metode_dmpu"/>
      <sheetName val="ANALISA_SNI_NUSA"/>
      <sheetName val="ANALISA_SNI"/>
      <sheetName val="Memb_Schd"/>
      <sheetName val="Master_Edit"/>
      <sheetName val="R_Persiapan"/>
      <sheetName val="Ahs__Pek__Persiapan_K3"/>
      <sheetName val="Ahs_Persiapan"/>
      <sheetName val="Ahs_Tanah"/>
      <sheetName val="Ahs_Pondasi"/>
      <sheetName val="Ahs_Bekisting"/>
      <sheetName val="Ahs_Pembesian"/>
      <sheetName val="Ahs_K300"/>
      <sheetName val="Ahs_K250"/>
      <sheetName val="Ahs_Arsitektur"/>
      <sheetName val="Ahs_Perkerasan"/>
      <sheetName val="RKAP_2018"/>
      <sheetName val="H_Satuan_Dasar"/>
      <sheetName val="Analisa_HSP"/>
      <sheetName val="jobhist"/>
      <sheetName val="Mob-Demob-Hotmix"/>
      <sheetName val="HRG SAT"/>
      <sheetName val="Bill 5 - Carpark"/>
      <sheetName val="jgn dihapus!"/>
      <sheetName val="Bank"/>
      <sheetName val="Isolasi Luar Dalam"/>
      <sheetName val="REKAP BQ "/>
      <sheetName val="bhn"/>
      <sheetName val="data_dci"/>
      <sheetName val="data_mci"/>
      <sheetName val="Main"/>
      <sheetName val="DAF-5"/>
      <sheetName val="PE-F-42 Rev 01 Manpower"/>
      <sheetName val="MTP"/>
      <sheetName val="Cash_Flow1"/>
      <sheetName val="DG_duoi1"/>
      <sheetName val="Cable_ko_co_giap_bao_ve_1"/>
      <sheetName val="Chiết_tính_BS1"/>
      <sheetName val="CP_HMC1"/>
      <sheetName val="Du_thau1"/>
      <sheetName val="Tong_hop_DT_XDCT1"/>
      <sheetName val="CP_Khac_cuoc_VC1"/>
      <sheetName val="4-Lane_bridge1"/>
      <sheetName val="AFORM-BQR_xls1"/>
      <sheetName val="gia_vt1"/>
      <sheetName val="1_BILL_MOI_THAU_CAN_THUONG1"/>
      <sheetName val="An_Struktur1"/>
      <sheetName val="hs-str"/>
      <sheetName val="Umum"/>
      <sheetName val="DAFTAR ISI"/>
      <sheetName val="IKHT"/>
      <sheetName val="RAB Original"/>
      <sheetName val="Daftar Kuantitas dan Harga"/>
      <sheetName val="Normalisasi"/>
      <sheetName val="a.2"/>
      <sheetName val="a.4"/>
      <sheetName val="Satuan"/>
      <sheetName val="Harga bahan"/>
      <sheetName val="Data Konsultan"/>
      <sheetName val="Data Masukan"/>
      <sheetName val="Fisik 2012"/>
      <sheetName val="Pek. Persiapan"/>
      <sheetName val="Rekap Anl.K"/>
      <sheetName val="Rekap Anl.SNI"/>
      <sheetName val="HARGA SAT"/>
      <sheetName val="Basic Price Nagekeo di Quarry"/>
      <sheetName val="A Alat "/>
      <sheetName val="Peralatan (Utama)"/>
      <sheetName val="Peralatan (Sewa)"/>
      <sheetName val="Peralatan (Anl)"/>
      <sheetName val="D6-1b"/>
      <sheetName val="SAT UPAH RAPI"/>
      <sheetName val="rek det 1-3"/>
      <sheetName val="Material-mr"/>
      <sheetName val="PaintBreak"/>
      <sheetName val="Sat~Bahu"/>
      <sheetName val="B.T"/>
      <sheetName val="AHS - Personel"/>
      <sheetName val="AHS - Non Personel"/>
      <sheetName val="B D_AHS6"/>
      <sheetName val="Balok L.1"/>
      <sheetName val="TBM"/>
      <sheetName val="Daftarharga"/>
      <sheetName val="SAT_UP"/>
      <sheetName val="hs_str"/>
      <sheetName val="DIV_3 _2_"/>
      <sheetName val="AT 1"/>
      <sheetName val="AT 2"/>
      <sheetName val="DIV7"/>
      <sheetName val="UPH,BHN,ALT"/>
      <sheetName val="Analis harga"/>
      <sheetName val="REKAP A BESAR"/>
      <sheetName val="SAT-DAS"/>
      <sheetName val="TAB"/>
      <sheetName val="DH"/>
      <sheetName val="MEJA"/>
      <sheetName val="KURSI"/>
      <sheetName val="Rumus"/>
      <sheetName val="WORKSTATION"/>
      <sheetName val="REVERENSI KURSI"/>
      <sheetName val="Analis Alat"/>
      <sheetName val="Upah,Bahan,Alat"/>
      <sheetName val="AnPipa&amp;acc"/>
      <sheetName val="Koef"/>
      <sheetName val="Basic P"/>
      <sheetName val="ANALISA STRUKTUR"/>
      <sheetName val="HARGA STRUKTU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sheetData sheetId="170"/>
      <sheetData sheetId="171" refreshError="1"/>
      <sheetData sheetId="172" refreshError="1"/>
      <sheetData sheetId="173" refreshError="1"/>
      <sheetData sheetId="174" refreshError="1"/>
      <sheetData sheetId="175" refreshError="1"/>
      <sheetData sheetId="176" refreshError="1"/>
      <sheetData sheetId="177"/>
      <sheetData sheetId="178" refreshError="1"/>
      <sheetData sheetId="179" refreshError="1"/>
      <sheetData sheetId="180" refreshError="1"/>
      <sheetData sheetId="181" refreshError="1"/>
      <sheetData sheetId="182" refreshError="1"/>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refreshError="1"/>
      <sheetData sheetId="217" refreshError="1"/>
      <sheetData sheetId="218" refreshError="1"/>
      <sheetData sheetId="219" refreshError="1"/>
      <sheetData sheetId="220"/>
      <sheetData sheetId="221" refreshError="1"/>
      <sheetData sheetId="222" refreshError="1"/>
      <sheetData sheetId="223" refreshError="1"/>
      <sheetData sheetId="224" refreshError="1"/>
      <sheetData sheetId="225" refreshError="1"/>
      <sheetData sheetId="226" refreshError="1"/>
      <sheetData sheetId="227"/>
      <sheetData sheetId="228"/>
      <sheetData sheetId="229" refreshError="1"/>
      <sheetData sheetId="230"/>
      <sheetData sheetId="231"/>
      <sheetData sheetId="232"/>
      <sheetData sheetId="233"/>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sheetData sheetId="290"/>
      <sheetData sheetId="291"/>
      <sheetData sheetId="292" refreshError="1"/>
      <sheetData sheetId="293" refreshError="1"/>
      <sheetData sheetId="294" refreshError="1"/>
      <sheetData sheetId="295" refreshError="1"/>
      <sheetData sheetId="296" refreshError="1"/>
      <sheetData sheetId="297" refreshError="1"/>
      <sheetData sheetId="298" refreshError="1"/>
      <sheetData sheetId="299"/>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sheetData sheetId="394"/>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sheetData sheetId="436"/>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sheetData sheetId="468"/>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sheetData sheetId="580"/>
      <sheetData sheetId="581" refreshError="1"/>
      <sheetData sheetId="582" refreshError="1"/>
      <sheetData sheetId="583"/>
      <sheetData sheetId="584"/>
      <sheetData sheetId="585"/>
      <sheetData sheetId="586"/>
      <sheetData sheetId="587" refreshError="1"/>
      <sheetData sheetId="588" refreshError="1"/>
      <sheetData sheetId="589" refreshError="1"/>
      <sheetData sheetId="590"/>
      <sheetData sheetId="591" refreshError="1"/>
      <sheetData sheetId="592"/>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refreshError="1"/>
      <sheetData sheetId="639" refreshError="1"/>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refreshError="1"/>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refreshError="1"/>
      <sheetData sheetId="676" refreshError="1"/>
      <sheetData sheetId="677" refreshError="1"/>
      <sheetData sheetId="678" refreshError="1"/>
      <sheetData sheetId="679" refreshError="1"/>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refreshError="1"/>
      <sheetData sheetId="718"/>
      <sheetData sheetId="719"/>
      <sheetData sheetId="720"/>
      <sheetData sheetId="721"/>
      <sheetData sheetId="722"/>
      <sheetData sheetId="723"/>
      <sheetData sheetId="724"/>
      <sheetData sheetId="725" refreshError="1"/>
      <sheetData sheetId="726" refreshError="1"/>
      <sheetData sheetId="727" refreshError="1"/>
      <sheetData sheetId="728" refreshError="1"/>
      <sheetData sheetId="729"/>
      <sheetData sheetId="730"/>
      <sheetData sheetId="731" refreshError="1"/>
      <sheetData sheetId="732" refreshError="1"/>
      <sheetData sheetId="733" refreshError="1"/>
      <sheetData sheetId="734"/>
      <sheetData sheetId="735"/>
      <sheetData sheetId="736"/>
      <sheetData sheetId="737"/>
      <sheetData sheetId="738"/>
      <sheetData sheetId="739"/>
      <sheetData sheetId="740"/>
      <sheetData sheetId="74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sheetData sheetId="800"/>
      <sheetData sheetId="80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sheetData sheetId="854"/>
      <sheetData sheetId="855"/>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sheetData sheetId="881"/>
      <sheetData sheetId="882"/>
      <sheetData sheetId="883"/>
      <sheetData sheetId="884"/>
      <sheetData sheetId="885"/>
      <sheetData sheetId="886"/>
      <sheetData sheetId="887"/>
      <sheetData sheetId="888"/>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sheetData sheetId="901"/>
      <sheetData sheetId="902"/>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sheetData sheetId="923"/>
      <sheetData sheetId="924" refreshError="1"/>
      <sheetData sheetId="925" refreshError="1"/>
      <sheetData sheetId="926" refreshError="1"/>
      <sheetData sheetId="927" refreshError="1"/>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refreshError="1"/>
      <sheetData sheetId="1103" refreshError="1"/>
      <sheetData sheetId="1104"/>
      <sheetData sheetId="1105"/>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refreshError="1"/>
      <sheetData sheetId="1381" refreshError="1"/>
      <sheetData sheetId="1382" refreshError="1"/>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b"/>
      <sheetName val="Murk Up"/>
      <sheetName val="rekap rap"/>
      <sheetName val="rap rinci"/>
      <sheetName val="analisa"/>
      <sheetName val="bhn alt"/>
      <sheetName val="bul"/>
      <sheetName val="CASH FLOW"/>
      <sheetName val="schedule"/>
      <sheetName val="schbhn"/>
      <sheetName val="schalt"/>
      <sheetName val="schtng"/>
      <sheetName val="bantu"/>
      <sheetName val="break"/>
      <sheetName val="Har Sat"/>
      <sheetName val="BOQENT01"/>
      <sheetName val="Rekapitulasi"/>
      <sheetName val="Galian 1"/>
      <sheetName val="HSP"/>
      <sheetName val="TENAGA"/>
      <sheetName val="Perm. Test"/>
      <sheetName val="4-Basic Price"/>
      <sheetName val="BOQ"/>
      <sheetName val="div"/>
      <sheetName val="Perhit.Alat"/>
      <sheetName val="harsat"/>
    </sheetNames>
    <sheetDataSet>
      <sheetData sheetId="0">
        <row r="12">
          <cell r="H12">
            <v>30</v>
          </cell>
        </row>
      </sheetData>
      <sheetData sheetId="1">
        <row r="12">
          <cell r="H12">
            <v>1</v>
          </cell>
        </row>
      </sheetData>
      <sheetData sheetId="2">
        <row r="12">
          <cell r="H12">
            <v>1</v>
          </cell>
        </row>
      </sheetData>
      <sheetData sheetId="3">
        <row r="1">
          <cell r="A1" t="str">
            <v>Rencana Anggaran Pelaksanaan</v>
          </cell>
        </row>
      </sheetData>
      <sheetData sheetId="4"/>
      <sheetData sheetId="5"/>
      <sheetData sheetId="6">
        <row r="1">
          <cell r="A1" t="str">
            <v>Rencana Anggaran Pelaksanaan</v>
          </cell>
        </row>
      </sheetData>
      <sheetData sheetId="7">
        <row r="12">
          <cell r="H12">
            <v>1</v>
          </cell>
        </row>
      </sheetData>
      <sheetData sheetId="8">
        <row r="12">
          <cell r="H12">
            <v>30</v>
          </cell>
        </row>
      </sheetData>
      <sheetData sheetId="9">
        <row r="12">
          <cell r="I12">
            <v>1607.3833333333459</v>
          </cell>
          <cell r="J12">
            <v>1607.3833333333459</v>
          </cell>
        </row>
        <row r="13">
          <cell r="I13">
            <v>202.37799999999939</v>
          </cell>
          <cell r="J13">
            <v>809.51199999999756</v>
          </cell>
          <cell r="K13">
            <v>202.37799999999939</v>
          </cell>
        </row>
      </sheetData>
      <sheetData sheetId="10">
        <row r="12">
          <cell r="H12">
            <v>1</v>
          </cell>
          <cell r="I12">
            <v>1</v>
          </cell>
          <cell r="J12">
            <v>1</v>
          </cell>
        </row>
        <row r="13">
          <cell r="I13">
            <v>1</v>
          </cell>
          <cell r="J13">
            <v>1</v>
          </cell>
          <cell r="K13">
            <v>1</v>
          </cell>
        </row>
        <row r="14">
          <cell r="I14">
            <v>1</v>
          </cell>
          <cell r="J14">
            <v>1</v>
          </cell>
          <cell r="K14">
            <v>1</v>
          </cell>
        </row>
        <row r="15">
          <cell r="I15">
            <v>1</v>
          </cell>
          <cell r="J15">
            <v>1</v>
          </cell>
          <cell r="K15">
            <v>1</v>
          </cell>
        </row>
      </sheetData>
      <sheetData sheetId="11">
        <row r="12">
          <cell r="H12">
            <v>30</v>
          </cell>
          <cell r="I12">
            <v>60</v>
          </cell>
          <cell r="J12">
            <v>90</v>
          </cell>
          <cell r="K12">
            <v>90</v>
          </cell>
        </row>
        <row r="13">
          <cell r="H13">
            <v>5</v>
          </cell>
          <cell r="I13">
            <v>12</v>
          </cell>
          <cell r="J13">
            <v>12</v>
          </cell>
          <cell r="K13">
            <v>12</v>
          </cell>
        </row>
        <row r="14">
          <cell r="I14">
            <v>5</v>
          </cell>
          <cell r="J14">
            <v>10</v>
          </cell>
          <cell r="K14">
            <v>10</v>
          </cell>
        </row>
        <row r="15">
          <cell r="H15">
            <v>2</v>
          </cell>
          <cell r="I15">
            <v>4</v>
          </cell>
          <cell r="J15">
            <v>6</v>
          </cell>
          <cell r="K15">
            <v>6</v>
          </cell>
        </row>
        <row r="16">
          <cell r="H16">
            <v>2</v>
          </cell>
          <cell r="I16">
            <v>5</v>
          </cell>
          <cell r="J16">
            <v>5</v>
          </cell>
          <cell r="K16">
            <v>5</v>
          </cell>
        </row>
        <row r="17">
          <cell r="H17">
            <v>5</v>
          </cell>
          <cell r="I17">
            <v>10</v>
          </cell>
          <cell r="J17">
            <v>10</v>
          </cell>
          <cell r="K17">
            <v>10</v>
          </cell>
        </row>
      </sheetData>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rous-bhn penyaring"/>
      <sheetName val="Filter plastik"/>
      <sheetName val="pipa bj bergelombang"/>
      <sheetName val="RCP culvert dia.75-120cm"/>
      <sheetName val="RCP culvert dia.45-75cm"/>
      <sheetName val="RCP culvert dia.45cm"/>
      <sheetName val="pas.batu dgn mortar-mekanik"/>
      <sheetName val="pas.batu dgn mortar-manual"/>
      <sheetName val="galian saluran"/>
      <sheetName val="NP"/>
      <sheetName val="Additional"/>
      <sheetName val="I-KAMAR"/>
      <sheetName val="ANALISA TEKNIK"/>
      <sheetName val="Perhit.Alat"/>
      <sheetName val="escon"/>
      <sheetName val="Anl Shear"/>
      <sheetName val="D.ANALISA"/>
      <sheetName val="Mobilisasi"/>
      <sheetName val="DIV2"/>
      <sheetName val="DIV6"/>
      <sheetName val="DIV3"/>
      <sheetName val="DIV4"/>
      <sheetName val="DIV5"/>
      <sheetName val="REKAP"/>
      <sheetName val="L 1"/>
      <sheetName val="kont anak1"/>
      <sheetName val="gvl"/>
      <sheetName val="Rekapitulasi Harga Satuan"/>
      <sheetName val="Daftar Harga Material"/>
      <sheetName val="I_KAMAR"/>
      <sheetName val="Schdule"/>
      <sheetName val="Harga"/>
      <sheetName val="SLNK (1)"/>
      <sheetName val="Peralatan"/>
      <sheetName val="Peralatan (2)"/>
      <sheetName val="Anal-Grout!Back!Water"/>
      <sheetName val=" Biaya alat jam'06"/>
      <sheetName val="AHSP"/>
      <sheetName val="NP (2)"/>
      <sheetName val="NP (4)"/>
      <sheetName val="NP (3)"/>
      <sheetName val="DIV7-BM"/>
      <sheetName val="box culvert"/>
      <sheetName val="TRNS-C1"/>
      <sheetName val="REKAP HPE"/>
      <sheetName val="연돌일위집계"/>
      <sheetName val="Data Tower"/>
      <sheetName val="PkRp"/>
      <sheetName val="Cash Flow bulanan"/>
      <sheetName val="boq"/>
      <sheetName val="GrafikProd"/>
      <sheetName val="TRANS"/>
      <sheetName val="Rekap Biaya"/>
      <sheetName val="Kuantitas &amp; Harga"/>
      <sheetName val="DIV.1 Mobilisasi"/>
      <sheetName val="3 DIV 5"/>
      <sheetName val="3 DIV 6"/>
      <sheetName val="DIV.1 Lalu Lintas"/>
      <sheetName val="DIV.1 Jembatan Sementara"/>
      <sheetName val="DIV.2 NP"/>
      <sheetName val="DIV.3 NP"/>
      <sheetName val="DIV.3 Coferdam"/>
      <sheetName val="DIV.4 NP"/>
      <sheetName val="DIV.5 NP"/>
      <sheetName val="DIV.6 NP"/>
      <sheetName val="DIV.6 Asbuton"/>
      <sheetName val="DIV.7 Elestomeric"/>
      <sheetName val="DIV.7 Expantion-Sand"/>
      <sheetName val="DIV.7 Tiang pancang"/>
      <sheetName val="DIV.7 NP"/>
      <sheetName val="DIV.7 NP (2)"/>
      <sheetName val="DIV.7 Pembongkaran Beton"/>
      <sheetName val="DIV.7Peng, Jemb. Rangka-Gantung"/>
      <sheetName val="DIV.8 NP"/>
      <sheetName val="DIV.9 NP"/>
      <sheetName val="DIV.10 LS-Rutin"/>
      <sheetName val="DIV.10 Kuantitas"/>
      <sheetName val="DIV.10 Analisa HSP"/>
      <sheetName val="Basic Price"/>
      <sheetName val="ANALISA"/>
      <sheetName val="RAB"/>
      <sheetName val="A"/>
      <sheetName val="AnalisaSIPIL RIIL"/>
      <sheetName val="upah"/>
      <sheetName val="Harga Satuan Dasar"/>
      <sheetName val="4-Basic Price"/>
      <sheetName val="DivVII"/>
      <sheetName val="D7(1)"/>
      <sheetName val="schedul"/>
      <sheetName val="Bahan Upah"/>
      <sheetName val="Surat Penawaran"/>
      <sheetName val="Ans"/>
      <sheetName val="RAB (OK)"/>
      <sheetName val="SAT-DAS"/>
      <sheetName val="Z"/>
      <sheetName val="Material"/>
      <sheetName val="H.Satuan"/>
      <sheetName val="Umum"/>
      <sheetName val="HS UPAH"/>
      <sheetName val="HS BAHAN"/>
      <sheetName val="PRODALAT"/>
      <sheetName val="HS ALAT"/>
      <sheetName val="Bahan"/>
      <sheetName val="8.CDP"/>
      <sheetName val="S_DAYA"/>
      <sheetName val="Rencana Anggaran Biaya"/>
      <sheetName val="Harga Satuan"/>
      <sheetName val="arab"/>
      <sheetName val="SPK"/>
      <sheetName val="AC"/>
      <sheetName val="Galian 1"/>
      <sheetName val="Div.7.2"/>
      <sheetName val="Porous-bhn_penyaring"/>
      <sheetName val="Filter_plastik"/>
      <sheetName val="pipa_bj_bergelombang"/>
      <sheetName val="RCP_culvert_dia_75-120cm"/>
      <sheetName val="RCP_culvert_dia_45-75cm"/>
      <sheetName val="RCP_culvert_dia_45cm"/>
      <sheetName val="pas_batu_dgn_mortar-mekanik"/>
      <sheetName val="pas_batu_dgn_mortar-manual"/>
      <sheetName val="galian_saluran"/>
      <sheetName val="Currency Rate"/>
      <sheetName val="TJ1Q47"/>
      <sheetName val="Perm. Test"/>
      <sheetName val="Ea. ANA POND"/>
      <sheetName val="C2 HARGA MAT CFIA"/>
      <sheetName val="TOT RKP CFIA"/>
      <sheetName val="Sheet3"/>
      <sheetName val="SAT-BHN"/>
      <sheetName val="Rekapitulasi"/>
      <sheetName val="BOW"/>
      <sheetName val="Div. I"/>
      <sheetName val="Div. III"/>
      <sheetName val="Div. IV"/>
      <sheetName val="Div. V"/>
      <sheetName val="Div. VI"/>
      <sheetName val="Div. VII.a"/>
      <sheetName val="Div. VIII"/>
      <sheetName val="harga lama"/>
      <sheetName val="ALAT"/>
      <sheetName val="Daftar Upah&amp;Bahan"/>
      <sheetName val="TP ALAT"/>
      <sheetName val="B.H"/>
      <sheetName val="Kua"/>
      <sheetName val="bobot"/>
      <sheetName val="KURVA"/>
      <sheetName val="ANALISA (2)"/>
      <sheetName val="Gr No Tul"/>
      <sheetName val="Gr No Tul 50"/>
      <sheetName val="Gr No Tul 60"/>
      <sheetName val="an.pemel.rutin"/>
      <sheetName val="an.mobilisasi"/>
      <sheetName val="an.dmpu"/>
      <sheetName val="daftar.kuantita"/>
      <sheetName val="metode.dmpu"/>
      <sheetName val="alue deah teungoh"/>
      <sheetName val="jeulingke"/>
      <sheetName val="lambaro skep"/>
      <sheetName val="matang rayeuk"/>
      <sheetName val="tibang"/>
      <sheetName val="deah raya"/>
      <sheetName val="DU&amp;B"/>
      <sheetName val="TS.Kurva"/>
    </sheetNames>
    <sheetDataSet>
      <sheetData sheetId="0">
        <row r="3">
          <cell r="L3" t="str">
            <v>FORMULIR STANDAR UNTUK</v>
          </cell>
        </row>
      </sheetData>
      <sheetData sheetId="1">
        <row r="4">
          <cell r="L4" t="str">
            <v>ANALISA HARGA SATUAN MATA PEMBAYARAN</v>
          </cell>
        </row>
      </sheetData>
      <sheetData sheetId="2">
        <row r="13">
          <cell r="H13">
            <v>7</v>
          </cell>
        </row>
      </sheetData>
      <sheetData sheetId="3"/>
      <sheetData sheetId="4"/>
      <sheetData sheetId="5"/>
      <sheetData sheetId="6"/>
      <sheetData sheetId="7"/>
      <sheetData sheetId="8" refreshError="1">
        <row r="4">
          <cell r="L4" t="str">
            <v>ANALISA HARGA SATUAN MATA PEMBAYARAN</v>
          </cell>
        </row>
        <row r="13">
          <cell r="H13">
            <v>7</v>
          </cell>
        </row>
        <row r="14">
          <cell r="H14">
            <v>1.2</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eck"/>
      <sheetName val="Rekap"/>
      <sheetName val="bq"/>
      <sheetName val="Upah, Bahan dan Alat "/>
      <sheetName val="Schdl"/>
      <sheetName val="AHS Lapon Klas A"/>
      <sheetName val="Urai_LPA"/>
      <sheetName val="AHS HRS-WC"/>
      <sheetName val="Urai_Lataston (HRS-WC)"/>
      <sheetName val="AHS HRS-BASE"/>
      <sheetName val="Urai_(HRS-BASE) "/>
      <sheetName val="AHS Ps Batu"/>
      <sheetName val="Urai Pas Batu"/>
      <sheetName val="On Site_Semen"/>
      <sheetName val="On Site_aspal"/>
      <sheetName val="On Site_Batu pecah"/>
      <sheetName val="On Site_Pasir"/>
      <sheetName val="On Site_Agregat B"/>
      <sheetName val="On Site_Besi"/>
      <sheetName val="STAF"/>
      <sheetName val="ALAT"/>
      <sheetName val="SUB KON"/>
      <sheetName val="Komponen"/>
      <sheetName val="Ahs LPB"/>
      <sheetName val="Urai_LPB)"/>
      <sheetName val="Ahs Resap Pengikat"/>
      <sheetName val="Urai _Resap pengikat"/>
      <sheetName val="Ahs Resap Perekat "/>
      <sheetName val="Urai _Lapis Perekat"/>
      <sheetName val="escon"/>
      <sheetName val="Perm. Test"/>
      <sheetName val="EE-PROP"/>
      <sheetName val="Perhit.Alat"/>
      <sheetName val="BasicPrice"/>
      <sheetName val="AnConW"/>
      <sheetName val="AnEarthW"/>
      <sheetName val="AnStoneW"/>
      <sheetName val="Input Data"/>
      <sheetName val="boq"/>
      <sheetName val="PNT"/>
      <sheetName val="Sheet9"/>
      <sheetName val="tifico"/>
      <sheetName val="HRG BHN"/>
      <sheetName val="UPAH BAHAN"/>
      <sheetName val="H.Satuan"/>
      <sheetName val="Basic Price"/>
      <sheetName val="Upah "/>
      <sheetName val="galian saluran"/>
      <sheetName val="Analisa Lump sum"/>
      <sheetName val="Analisa-Harga"/>
      <sheetName val="KS-P"/>
      <sheetName val="Z"/>
      <sheetName val="A"/>
      <sheetName val="Sat~Bahu"/>
      <sheetName val="Galian 1"/>
      <sheetName val="Cash Flow bulanan"/>
      <sheetName val="Vibro_Roller"/>
      <sheetName val="5-Peralatan"/>
      <sheetName val="PRGRM PRGRS"/>
      <sheetName val="hs-str"/>
      <sheetName val="Material"/>
      <sheetName val="upah"/>
      <sheetName val="Rekap Addendum"/>
      <sheetName val="TOWN"/>
      <sheetName val="Konfirm"/>
      <sheetName val="ANALISA"/>
      <sheetName val="villa"/>
      <sheetName val="HARSAT"/>
      <sheetName val="BASIC"/>
      <sheetName val="EVAL-ANAL"/>
      <sheetName val="RAB"/>
      <sheetName val="MAP"/>
      <sheetName val="div-6"/>
      <sheetName val="RKP"/>
      <sheetName val="div-2"/>
      <sheetName val="MAPP"/>
      <sheetName val="Print"/>
      <sheetName val="Har Sat"/>
      <sheetName val="Div2"/>
      <sheetName val="351BQMCN"/>
      <sheetName val="AC"/>
      <sheetName val="Rekapitulasi"/>
      <sheetName val="OwnEq"/>
      <sheetName val="LOADDAT"/>
      <sheetName val="B"/>
      <sheetName val="Umum"/>
      <sheetName val="Quary"/>
      <sheetName val="Harga Sat Dasar"/>
      <sheetName val="dasar"/>
      <sheetName val="SAT-DAS"/>
      <sheetName val="Hitung"/>
      <sheetName val="Agregat Halus &amp; Kasar"/>
      <sheetName val="SCHEDULE"/>
      <sheetName val="PERALATAN"/>
      <sheetName val="BANK"/>
      <sheetName val="BAU"/>
      <sheetName val="PERS PENY"/>
      <sheetName val="RAB DC"/>
      <sheetName val="HARGA DASAR"/>
      <sheetName val="rincian"/>
      <sheetName val="Agg Halus &amp; Kasar"/>
      <sheetName val="BQ OE"/>
      <sheetName val="Mobilisasi"/>
      <sheetName val="Sheet1"/>
      <sheetName val="MT_an"/>
      <sheetName val="Ana. PU"/>
      <sheetName val="Estimate"/>
      <sheetName val="Breakdown"/>
      <sheetName val="schalt"/>
      <sheetName val="schtng"/>
      <sheetName val="schbhn"/>
      <sheetName val="AnalisaSIPIL RIIL"/>
      <sheetName val="4-Basic Price"/>
      <sheetName val="Rek.An"/>
      <sheetName val="Cash2"/>
      <sheetName val="anal rinci"/>
      <sheetName val="RAB-2006-Total"/>
      <sheetName val="NET?"/>
      <sheetName val="BQ?"/>
      <sheetName val="PERALATAN PROYEK GOL III A"/>
      <sheetName val="AHS"/>
      <sheetName val="Master Edit"/>
      <sheetName val="srt"/>
      <sheetName val="PROTECTION "/>
      <sheetName val="SAP"/>
      <sheetName val="rab_analisa"/>
      <sheetName val="plumbing"/>
      <sheetName val="koef"/>
      <sheetName val="CH-RANC"/>
      <sheetName val="CH"/>
      <sheetName val="Rate"/>
      <sheetName val="Memb Schd"/>
      <sheetName val="Bill.1.VAC-Supply-A"/>
      <sheetName val="SEX"/>
      <sheetName val="ALS-TANAH &amp;URG"/>
      <sheetName val="Kolom"/>
      <sheetName val="概総括1"/>
      <sheetName val="TPI"/>
      <sheetName val="Kuantitas &amp; Harga"/>
      <sheetName val="BHN.DSR"/>
      <sheetName val="HRG BAHAN &amp; UPAH okk"/>
      <sheetName val="HRG BAHAN _ UPAH okk"/>
      <sheetName val="Analis Kusen okk"/>
      <sheetName val="Pricing"/>
      <sheetName val="brd2"/>
      <sheetName val="pivot"/>
      <sheetName val="Jadwal"/>
      <sheetName val="Volume"/>
      <sheetName val="NP"/>
      <sheetName val="F1.4"/>
      <sheetName val="daf harga (reil)"/>
      <sheetName val="ANALISA-HST"/>
      <sheetName val="divII"/>
      <sheetName val="Data"/>
      <sheetName val="UP_an"/>
      <sheetName val="Pintu Air"/>
      <sheetName val="BARU-3"/>
      <sheetName val="Anal-1"/>
      <sheetName val="DATA-ALAT"/>
      <sheetName val="Resources"/>
      <sheetName val="ALAT1"/>
      <sheetName val="Connections"/>
      <sheetName val="DWTables"/>
      <sheetName val="name"/>
      <sheetName val="gvl"/>
      <sheetName val="COST-SUM"/>
      <sheetName val="LISTRIK"/>
      <sheetName val="F1c DATA ADM6"/>
      <sheetName val="upah-prod"/>
      <sheetName val="61006"/>
      <sheetName val="61007"/>
      <sheetName val="61008"/>
      <sheetName val="UPH,BHN,ALT"/>
      <sheetName val="BAG-III"/>
      <sheetName val="HS"/>
      <sheetName val="04"/>
      <sheetName val="07"/>
      <sheetName val="08"/>
      <sheetName val="HSD"/>
      <sheetName val="05"/>
      <sheetName val="06"/>
      <sheetName val="Bekisting"/>
      <sheetName val="Rekap Biaya"/>
      <sheetName val="harga dasar T-M-A"/>
      <sheetName val="Sec I ML"/>
      <sheetName val="I-KAMAR"/>
      <sheetName val="STR"/>
      <sheetName val="p_luar"/>
      <sheetName val="RINC FIN T4  _3_"/>
      <sheetName val="RINC FIN T4  _2_"/>
      <sheetName val="fin SB"/>
      <sheetName val="FIN PARKIR"/>
      <sheetName val="RINC FIN T4 "/>
      <sheetName val="daffin"/>
      <sheetName val="L-TIGA"/>
      <sheetName val="hrg_sat"/>
      <sheetName val="1. BQ"/>
      <sheetName val="DIVISI 3"/>
      <sheetName val="A-ars"/>
      <sheetName val="mu"/>
      <sheetName val="Hargamat"/>
      <sheetName val="대비표"/>
      <sheetName val="I_KAMAR"/>
      <sheetName val="Rencana Anggaran Biaya"/>
      <sheetName val="Harga Satuan"/>
      <sheetName val="Analysis"/>
      <sheetName val="SITE-E"/>
      <sheetName val="Mon Bahan"/>
      <sheetName val="SPH Tarikolot rev"/>
      <sheetName val="PASOK"/>
      <sheetName val="BIALANG"/>
      <sheetName val="jadual material"/>
      <sheetName val="HARDAS-MAT"/>
      <sheetName val="NET_"/>
      <sheetName val="BQ_"/>
      <sheetName val="HARGA PIPA"/>
      <sheetName val="HARGA BAHAN"/>
      <sheetName val="BACK"/>
      <sheetName val="sheet3"/>
      <sheetName val="Huruf"/>
      <sheetName val="PT."/>
      <sheetName val="Quarry"/>
      <sheetName val="Rekap RAB_Amd"/>
      <sheetName val="RAB_Amd"/>
      <sheetName val="REKAP_Dftr_Kuan_Hrg_Amd"/>
      <sheetName val="Dftr_Kuan_Hrg Amd"/>
      <sheetName val="00000000"/>
      <sheetName val="JAD-PEL"/>
      <sheetName val="K.TambahAC"/>
      <sheetName val="FH"/>
      <sheetName val="K.TambahFH"/>
      <sheetName val="Pipe"/>
      <sheetName val="valve"/>
      <sheetName val="valve 16k"/>
      <sheetName val="ASS-PL"/>
      <sheetName val="Fitting"/>
      <sheetName val="Ana duct"/>
      <sheetName val="Hsd Duct"/>
      <sheetName val="Grille"/>
      <sheetName val="DM"/>
      <sheetName val="uraian analisa"/>
      <sheetName val="Kegiatan"/>
      <sheetName val="HARDAS"/>
      <sheetName val="HSP"/>
      <sheetName val="Analisa Upah &amp; Bahan Plum"/>
      <sheetName val="DivVII"/>
      <sheetName val="DivIV"/>
      <sheetName val="DivV"/>
      <sheetName val="DivVIII"/>
      <sheetName val="DivIII"/>
      <sheetName val="mobilisation"/>
      <sheetName val="bahan"/>
      <sheetName val="rekI"/>
      <sheetName val="1001_9"/>
      <sheetName val="On Time"/>
      <sheetName val="Curup"/>
      <sheetName val="Prabu"/>
      <sheetName val="PESANTREN"/>
      <sheetName val="G"/>
      <sheetName val="BAG_2"/>
      <sheetName val="61004"/>
      <sheetName val="MAP-Prog"/>
      <sheetName val="PRD 01-6(I-II)"/>
      <sheetName val="PRD 01-7 alat"/>
      <sheetName val="AK. PENYST"/>
      <sheetName val="Ahs_2"/>
      <sheetName val="Ahs_1"/>
      <sheetName val="GP-WB"/>
      <sheetName val="Sales Parameter"/>
      <sheetName val="Parameter"/>
      <sheetName val="Harga"/>
      <sheetName val="7.공정표"/>
      <sheetName val="Form Isian SDM"/>
      <sheetName val="amtek"/>
      <sheetName val="SDMTA"/>
      <sheetName val="TL"/>
      <sheetName val="COVER"/>
      <sheetName val="Hsatuan-OK"/>
      <sheetName val="TE TS FA LAN MATV"/>
      <sheetName val="PRICE"/>
      <sheetName val="Koordinat"/>
      <sheetName val="bahan "/>
      <sheetName val="Perhitungan RAB"/>
      <sheetName val="Elektrikal"/>
      <sheetName val="Analisa Harga Satuan"/>
      <sheetName val="kalibrasi-Tank"/>
      <sheetName val="RBP2"/>
      <sheetName val="RPP01 6"/>
      <sheetName val="pricelist"/>
      <sheetName val="SAPON"/>
      <sheetName val="arab"/>
      <sheetName val="MINAT"/>
      <sheetName val="DAF.HRG"/>
      <sheetName val="Normalisasi"/>
      <sheetName val="DIV_3"/>
      <sheetName val="daf-3(OK)"/>
      <sheetName val="daf-7(OK)"/>
      <sheetName val="Up"/>
      <sheetName val="Peralatan (2)"/>
      <sheetName val="lkalibrasi BENENAIN"/>
      <sheetName val="__Users_debby_Documents_TA.2021"/>
      <sheetName val="__Users_debby_Documents_TA.20"/>
      <sheetName val="H Tarikolot rev.xls_Basic Price"/>
      <sheetName val=""/>
      <sheetName val="_Recovered_SheetName_49_"/>
      <sheetName val="_Recovered_SheetName_50_"/>
      <sheetName val="_Recovered_SheetName_51_"/>
      <sheetName val="_Recovered_SheetName_52_"/>
      <sheetName val="_Recovered_SheetName_53_"/>
      <sheetName val="_Recovered_SheetName_54_"/>
      <sheetName val="_Recovered_SheetName_55_"/>
      <sheetName val="_Recovered_SheetName_56_"/>
      <sheetName val="_Recovered_SheetName_57_"/>
      <sheetName val="_Recovered_SheetName_58_"/>
      <sheetName val="_Recovered_SheetName_59_"/>
      <sheetName val="_Recovered_SheetName_60_"/>
      <sheetName val="_Recovered_SheetName_61_"/>
      <sheetName val="_Recovered_SheetName_62_"/>
      <sheetName val="_Recovered_SheetName_63_"/>
      <sheetName val="_Recovered_SheetName_64_"/>
      <sheetName val="_Recovered_SheetName_65_"/>
      <sheetName val="_Recovered_SheetName_66_"/>
      <sheetName val="_Recovered_SheetName_67_"/>
      <sheetName val="_Recovered_SheetName_68_"/>
      <sheetName val="_Recovered_SheetName_69_"/>
      <sheetName val="_Recovered_SheetName_70_"/>
      <sheetName val="_Recovered_SheetName_71_"/>
      <sheetName val="_Recovered_SheetName_72_"/>
      <sheetName val="_Recovered_SheetName_73_"/>
      <sheetName val="_Recovered_SheetName_74_"/>
      <sheetName val="_Recovered_SheetName_75_"/>
      <sheetName val="_Recovered_SheetName_76_"/>
      <sheetName val="_Recovered_SheetName_77_"/>
      <sheetName val="_Recovered_SheetName_78_"/>
      <sheetName val="_Recovered_SheetName_79_"/>
      <sheetName val="_Recovered_SheetName_80_"/>
      <sheetName val="_Recovered_SheetName_81_"/>
      <sheetName val="_Recovered_SheetName_82_"/>
      <sheetName val="_Recovered_SheetName_83_"/>
      <sheetName val="_Recovered_SheetName_84_"/>
      <sheetName val="_Recovered_SheetName_85_"/>
      <sheetName val="_Recovered_SheetName_86_"/>
      <sheetName val="_Recovered_SheetName_87_"/>
      <sheetName val="_Recovered_SheetName_88_"/>
      <sheetName val="_Recovered_SheetName_89_"/>
      <sheetName val="_Recovered_SheetName_90_"/>
      <sheetName val="_Recovered_SheetName_91_"/>
      <sheetName val="_Recovered_SheetName_92_"/>
      <sheetName val="_Recovered_SheetName_93_"/>
      <sheetName val="_Recovered_SheetName_94_"/>
      <sheetName val="_Recovered_SheetName_95_"/>
      <sheetName val="_Recovered_SheetName_96_"/>
      <sheetName val="_Recovered_SheetName_97_"/>
      <sheetName val="_Recovered_SheetName_98_"/>
      <sheetName val="_Recovered_SheetName_99_"/>
      <sheetName val="_Recovered_SheetName_100_"/>
      <sheetName val="_Recovered_SheetName_101_"/>
      <sheetName val="_Recovered_SheetName_102_"/>
      <sheetName val="_Recovered_SheetName_103_"/>
      <sheetName val="_Recovered_SheetName_104_"/>
      <sheetName val="_Recovered_SheetName_105_"/>
      <sheetName val="_Recovered_SheetName_106_"/>
      <sheetName val="_Recovered_SheetName_107_"/>
      <sheetName val="_Recovered_SheetName_108_"/>
      <sheetName val="_Recovered_SheetName_109_"/>
      <sheetName val="_Recovered_SheetName_110_"/>
      <sheetName val="_Recovered_SheetName_111_"/>
      <sheetName val="_Recovered_SheetName_112_"/>
      <sheetName val="_Recovered_SheetName_113_"/>
      <sheetName val="_Recovered_SheetName_114_"/>
      <sheetName val="_Recovered_SheetName_115_"/>
      <sheetName val="_Recovered_SheetName_116_"/>
      <sheetName val="_Recovered_SheetName_117_"/>
      <sheetName val="_Recovered_SheetName_118_"/>
      <sheetName val="_Recovered_SheetName_119_"/>
      <sheetName val="_Recovered_SheetName_120_"/>
      <sheetName val="_Recovered_SheetName_121_"/>
      <sheetName val="_Recovered_SheetName_122_"/>
      <sheetName val="_Recovered_SheetName_123_"/>
      <sheetName val="_Recovered_SheetName_124_"/>
      <sheetName val="_Recovered_SheetName_125_"/>
      <sheetName val="_Recovered_SheetName_126_"/>
      <sheetName val="_Recovered_SheetName_127_"/>
      <sheetName val="_Recovered_SheetName_128_"/>
      <sheetName val="_Recovered_SheetName_129_"/>
      <sheetName val="_Recovered_SheetName_130_"/>
      <sheetName val="_Recovered_SheetName_131_"/>
      <sheetName val="_Recovered_SheetName_132_"/>
      <sheetName val="_Recovered_SheetName_133_"/>
      <sheetName val="_Recovered_SheetName_134_"/>
      <sheetName val="_Recovered_SheetName_135_"/>
      <sheetName val="_Recovered_SheetName_136_"/>
      <sheetName val="_Recovered_SheetName_137_"/>
      <sheetName val="_Recovered_SheetName_138_"/>
      <sheetName val="_Recovered_SheetName_139_"/>
      <sheetName val="_Recovered_SheetName_140_"/>
      <sheetName val="_Recovered_SheetName_141_"/>
      <sheetName val="_Recovered_SheetName_142_"/>
      <sheetName val="_Recovered_SheetName_143_"/>
      <sheetName val="_Recovered_SheetName_144_"/>
      <sheetName val="_Recovered_SheetName_145_"/>
      <sheetName val="_Recovered_SheetName_146_"/>
      <sheetName val="_Recovered_SheetName_147_"/>
      <sheetName val="_Recovered_SheetName_148_"/>
      <sheetName val="_Recovered_SheetName_149_"/>
      <sheetName val="_Recovered_SheetName_150_"/>
      <sheetName val="_Recovered_SheetName_151_"/>
      <sheetName val="_Recovered_SheetName_152_"/>
      <sheetName val="_Recovered_SheetName_153_"/>
      <sheetName val="_Recovered_SheetName_154_"/>
      <sheetName val="_Recovered_SheetName_155_"/>
      <sheetName val="_Recovered_SheetName_156_"/>
      <sheetName val="_Recovered_SheetName_157_"/>
      <sheetName val="_Recovered_SheetName_158_"/>
      <sheetName val="_Recovered_SheetName_159_"/>
      <sheetName val="_Recovered_SheetName_160_"/>
      <sheetName val="_Recovered_SheetName_161_"/>
      <sheetName val="_Recovered_SheetName_162_"/>
      <sheetName val="_Recovered_SheetName_163_"/>
      <sheetName val="_Recovered_SheetName_164_"/>
      <sheetName val="_Recovered_SheetName_165_"/>
      <sheetName val="_Recovered_SheetName_166_"/>
      <sheetName val="_Recovered_SheetName_167_"/>
      <sheetName val="_Recovered_SheetName_168_"/>
      <sheetName val="_Recovered_SheetName_169_"/>
      <sheetName val="_Recovered_SheetName_170_"/>
      <sheetName val="_Recovered_SheetName_171_"/>
      <sheetName val="_Recovered_SheetName_172_"/>
      <sheetName val="_Recovered_SheetName_173_"/>
      <sheetName val="_Recovered_SheetName_174_"/>
      <sheetName val="_Recovered_SheetName_175_"/>
      <sheetName val="_Recovered_SheetName_176_"/>
      <sheetName val="_Recovered_SheetName_177_"/>
      <sheetName val="_Recovered_SheetName_178_"/>
      <sheetName val="_Recovered_SheetName_179_"/>
      <sheetName val="_Recovered_SheetName_180_"/>
      <sheetName val="_Recovered_SheetName_181_"/>
      <sheetName val="_Recovered_SheetName_182_"/>
      <sheetName val="_Recovered_SheetName_183_"/>
      <sheetName val="_Recovered_SheetName_184_"/>
      <sheetName val="_Recovered_SheetName_185_"/>
      <sheetName val="_Recovered_SheetName_186_"/>
      <sheetName val="_Recovered_SheetName_187_"/>
      <sheetName val="_Recovered_SheetName_188_"/>
      <sheetName val="_Recovered_SheetName_189_"/>
      <sheetName val="_Recovered_SheetName_190_"/>
      <sheetName val="_Recovered_SheetName_191_"/>
      <sheetName val="_Recovered_SheetName_192_"/>
      <sheetName val="_Recovered_SheetName_193_"/>
      <sheetName val="_Recovered_SheetName_194_"/>
      <sheetName val="_Recovered_SheetName_195_"/>
      <sheetName val="_Recovered_SheetName_196_"/>
      <sheetName val="_Recovered_SheetName_197_"/>
      <sheetName val="_Recovered_SheetName_198_"/>
      <sheetName val="_Recovered_SheetName_199_"/>
      <sheetName val="_Recovered_SheetName_200_"/>
      <sheetName val="_Recovered_SheetName_201_"/>
      <sheetName val="_Recovered_SheetName_202_"/>
      <sheetName val="_Recovered_SheetName_203_"/>
      <sheetName val="_Recovered_SheetName_204_"/>
      <sheetName val="_Recovered_SheetName_205_"/>
      <sheetName val="_Recovered_SheetName_206_"/>
      <sheetName val="_Recovered_SheetName_207_"/>
      <sheetName val="_Recovered_SheetName_208_"/>
      <sheetName val="_Recovered_SheetName_209_"/>
      <sheetName val="_Recovered_SheetName_210_"/>
      <sheetName val="_Recovered_SheetName_211_"/>
      <sheetName val="_Recovered_SheetName_212_"/>
      <sheetName val="_Recovered_SheetName_213_"/>
      <sheetName val="_Recovered_SheetName_214_"/>
      <sheetName val="_Recovered_SheetName_215_"/>
      <sheetName val="_Recovered_SheetName_216_"/>
      <sheetName val="_Recovered_SheetName_217_"/>
      <sheetName val="_Recovered_SheetName_218_"/>
      <sheetName val="_Recovered_SheetName_219_"/>
      <sheetName val="BAP"/>
      <sheetName val="GRAND REKAP"/>
      <sheetName val="Currency Rate"/>
      <sheetName val="Markup"/>
      <sheetName val="Isolasi Luar"/>
      <sheetName val="DAF-7"/>
      <sheetName val="Bill rekap"/>
      <sheetName val="rumus"/>
      <sheetName val="rap rinci"/>
      <sheetName val="DIV.1"/>
      <sheetName val="Analisa 2"/>
      <sheetName val="analis standar(8m)"/>
      <sheetName val="TB"/>
      <sheetName val="Spec ME"/>
      <sheetName val="21"/>
      <sheetName val="LR-PEB-06"/>
      <sheetName val="data 2"/>
      <sheetName val="DATA I"/>
      <sheetName val="DHS"/>
      <sheetName val="info"/>
      <sheetName val="anal_alat"/>
      <sheetName val="Resume HDS"/>
      <sheetName val="panglejar 1"/>
      <sheetName val="Anal"/>
      <sheetName val="TS"/>
      <sheetName val="3Div10c"/>
    </sheetNames>
    <sheetDataSet>
      <sheetData sheetId="0">
        <row r="12">
          <cell r="G12" t="str">
            <v>L</v>
          </cell>
        </row>
      </sheetData>
      <sheetData sheetId="1">
        <row r="12">
          <cell r="G12" t="str">
            <v>L</v>
          </cell>
        </row>
      </sheetData>
      <sheetData sheetId="2">
        <row r="12">
          <cell r="G12" t="str">
            <v>L</v>
          </cell>
        </row>
      </sheetData>
      <sheetData sheetId="3">
        <row r="12">
          <cell r="G12" t="str">
            <v>L</v>
          </cell>
        </row>
      </sheetData>
      <sheetData sheetId="4">
        <row r="12">
          <cell r="G12" t="str">
            <v>L</v>
          </cell>
        </row>
      </sheetData>
      <sheetData sheetId="5">
        <row r="12">
          <cell r="G12" t="str">
            <v>L</v>
          </cell>
        </row>
      </sheetData>
      <sheetData sheetId="6">
        <row r="12">
          <cell r="G12" t="str">
            <v>L</v>
          </cell>
        </row>
      </sheetData>
      <sheetData sheetId="7">
        <row r="12">
          <cell r="G12" t="str">
            <v>L</v>
          </cell>
        </row>
      </sheetData>
      <sheetData sheetId="8">
        <row r="12">
          <cell r="G12" t="str">
            <v>L</v>
          </cell>
        </row>
      </sheetData>
      <sheetData sheetId="9">
        <row r="12">
          <cell r="G12" t="str">
            <v>L</v>
          </cell>
        </row>
      </sheetData>
      <sheetData sheetId="10">
        <row r="12">
          <cell r="G12" t="str">
            <v>L</v>
          </cell>
        </row>
      </sheetData>
      <sheetData sheetId="11">
        <row r="12">
          <cell r="G12" t="str">
            <v>L</v>
          </cell>
        </row>
      </sheetData>
      <sheetData sheetId="12">
        <row r="12">
          <cell r="G12" t="str">
            <v>L</v>
          </cell>
        </row>
      </sheetData>
      <sheetData sheetId="13">
        <row r="12">
          <cell r="G12" t="str">
            <v>L</v>
          </cell>
        </row>
      </sheetData>
      <sheetData sheetId="14">
        <row r="12">
          <cell r="G12" t="str">
            <v>L</v>
          </cell>
        </row>
      </sheetData>
      <sheetData sheetId="15">
        <row r="12">
          <cell r="G12" t="str">
            <v>L</v>
          </cell>
        </row>
      </sheetData>
      <sheetData sheetId="16">
        <row r="12">
          <cell r="G12" t="str">
            <v>L</v>
          </cell>
        </row>
      </sheetData>
      <sheetData sheetId="17">
        <row r="12">
          <cell r="G12" t="str">
            <v>L</v>
          </cell>
        </row>
      </sheetData>
      <sheetData sheetId="18">
        <row r="12">
          <cell r="G12" t="str">
            <v>L</v>
          </cell>
        </row>
      </sheetData>
      <sheetData sheetId="19">
        <row r="12">
          <cell r="G12" t="str">
            <v>L</v>
          </cell>
        </row>
      </sheetData>
      <sheetData sheetId="20">
        <row r="12">
          <cell r="G12" t="str">
            <v>L</v>
          </cell>
        </row>
      </sheetData>
      <sheetData sheetId="21">
        <row r="12">
          <cell r="G12" t="str">
            <v>L</v>
          </cell>
        </row>
      </sheetData>
      <sheetData sheetId="22">
        <row r="12">
          <cell r="G12" t="str">
            <v>L</v>
          </cell>
        </row>
      </sheetData>
      <sheetData sheetId="23">
        <row r="12">
          <cell r="G12" t="str">
            <v>L</v>
          </cell>
        </row>
      </sheetData>
      <sheetData sheetId="24">
        <row r="12">
          <cell r="G12" t="str">
            <v>L</v>
          </cell>
        </row>
      </sheetData>
      <sheetData sheetId="25">
        <row r="12">
          <cell r="G12" t="str">
            <v>L</v>
          </cell>
        </row>
      </sheetData>
      <sheetData sheetId="26" refreshError="1"/>
      <sheetData sheetId="27">
        <row r="12">
          <cell r="G12" t="str">
            <v>L</v>
          </cell>
        </row>
      </sheetData>
      <sheetData sheetId="28">
        <row r="12">
          <cell r="G12" t="str">
            <v>L</v>
          </cell>
        </row>
      </sheetData>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Kulit"/>
      <sheetName val="r df kw"/>
      <sheetName val="df kw"/>
      <sheetName val="harga dasar"/>
      <sheetName val="mobilisasi"/>
      <sheetName val="satuan"/>
      <sheetName val="L 1"/>
      <sheetName val="L 5"/>
      <sheetName val="L 6a"/>
      <sheetName val="L 6b"/>
      <sheetName val="L 7"/>
      <sheetName val="L 9"/>
      <sheetName val="L 10"/>
      <sheetName val="L 11"/>
      <sheetName val="L 12"/>
      <sheetName val="L 13"/>
      <sheetName val="L 14"/>
      <sheetName val="surat"/>
      <sheetName val="A DA"/>
      <sheetName val="Neraca"/>
      <sheetName val="summa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26">
          <cell r="G26">
            <v>1.1505171476485723</v>
          </cell>
          <cell r="H26">
            <v>2.5444690939015411</v>
          </cell>
          <cell r="I26">
            <v>3.3026307932258048</v>
          </cell>
          <cell r="J26">
            <v>4.0607924925500685</v>
          </cell>
          <cell r="K26">
            <v>5.7512075169679742</v>
          </cell>
          <cell r="L26">
            <v>7.4416225413858799</v>
          </cell>
          <cell r="M26">
            <v>9.1320375658037864</v>
          </cell>
          <cell r="N26">
            <v>11.263797535266937</v>
          </cell>
          <cell r="O26">
            <v>18.449351956683046</v>
          </cell>
          <cell r="P26">
            <v>33.412433139115713</v>
          </cell>
          <cell r="Q26">
            <v>48.37551432154838</v>
          </cell>
          <cell r="R26">
            <v>62.897250558935802</v>
          </cell>
          <cell r="S26">
            <v>72.121757545765874</v>
          </cell>
          <cell r="T26">
            <v>84.105834976904418</v>
          </cell>
          <cell r="U26">
            <v>96.089912408042963</v>
          </cell>
          <cell r="V26">
            <v>100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Kulit"/>
      <sheetName val="r df kw"/>
      <sheetName val="df kw"/>
      <sheetName val="harga dasar"/>
      <sheetName val="mobilisasi"/>
      <sheetName val="satuan"/>
      <sheetName val="L 1"/>
      <sheetName val="L 5"/>
      <sheetName val="L 6a"/>
      <sheetName val="L 6b"/>
      <sheetName val="L 7"/>
      <sheetName val="L 9"/>
      <sheetName val="L 10"/>
      <sheetName val="L 11"/>
      <sheetName val="L 12"/>
      <sheetName val="L 13"/>
      <sheetName val="L 14"/>
      <sheetName val="surat"/>
      <sheetName val="A DA"/>
      <sheetName val="Neraca"/>
    </sheetNames>
    <sheetDataSet>
      <sheetData sheetId="0"/>
      <sheetData sheetId="1"/>
      <sheetData sheetId="2"/>
      <sheetData sheetId="3"/>
      <sheetData sheetId="4"/>
      <sheetData sheetId="5"/>
      <sheetData sheetId="6"/>
      <sheetData sheetId="7">
        <row r="26">
          <cell r="G26">
            <v>1.1505171476485723</v>
          </cell>
          <cell r="H26">
            <v>2.5444690939015411</v>
          </cell>
          <cell r="I26">
            <v>3.3026307932258048</v>
          </cell>
          <cell r="J26">
            <v>4.0607924925500685</v>
          </cell>
          <cell r="K26">
            <v>5.7512075169679742</v>
          </cell>
          <cell r="L26">
            <v>7.4416225413858799</v>
          </cell>
          <cell r="M26">
            <v>9.1320375658037864</v>
          </cell>
          <cell r="N26">
            <v>11.263797535266937</v>
          </cell>
          <cell r="O26">
            <v>18.449351956683046</v>
          </cell>
          <cell r="P26">
            <v>33.412433139115713</v>
          </cell>
          <cell r="Q26">
            <v>48.37551432154838</v>
          </cell>
          <cell r="R26">
            <v>62.897250558935802</v>
          </cell>
          <cell r="S26">
            <v>72.121757545765874</v>
          </cell>
          <cell r="T26">
            <v>84.105834976904418</v>
          </cell>
          <cell r="U26">
            <v>96.089912408042963</v>
          </cell>
          <cell r="V26">
            <v>100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Peralatan (2)"/>
      <sheetName val="ANALISA (2)"/>
      <sheetName val="L 1"/>
      <sheetName val="JADWAL (2)"/>
      <sheetName val="galian saluran"/>
      <sheetName val="Mg_I"/>
      <sheetName val="Perm. Test"/>
      <sheetName val="Galian 1"/>
      <sheetName val="an.pemel.rutin"/>
      <sheetName val="an.mobilisasi"/>
      <sheetName val="an.dmpu"/>
      <sheetName val="daftar.kuantita"/>
      <sheetName val="alat"/>
      <sheetName val="metode.dmpu"/>
      <sheetName val="Input"/>
      <sheetName val="Rekapitulasi"/>
      <sheetName val="Basic Price"/>
      <sheetName val="Agregat Halus &amp; Kasar"/>
      <sheetName val="DIV3"/>
      <sheetName val="DIV 4"/>
      <sheetName val="DIV 6"/>
      <sheetName val="DIV 5"/>
      <sheetName val="Peralatan"/>
      <sheetName val="Progress"/>
      <sheetName val="ANALISA"/>
      <sheetName val="Rekap"/>
      <sheetName val="Kuantitas &amp; Harga"/>
      <sheetName val="TJ1Q47"/>
      <sheetName val="AnalisaSIPIL RIIL RAP"/>
      <sheetName val="Rekapitulasi Harga Satuan"/>
      <sheetName val="Daftar Harga Material"/>
      <sheetName val="H_BHN"/>
      <sheetName val="RAB KapukII"/>
      <sheetName val="Harsat"/>
      <sheetName val="BAU"/>
      <sheetName val="Ans"/>
      <sheetName val="DHSD"/>
      <sheetName val="ASat"/>
      <sheetName val="NP"/>
      <sheetName val="QUARI"/>
      <sheetName val="AGGR"/>
      <sheetName val="KWANTITAS"/>
      <sheetName val="K725"/>
      <sheetName val="L4"/>
      <sheetName val="K33H"/>
      <sheetName val="K621"/>
      <sheetName val="K819"/>
      <sheetName val="K331"/>
      <sheetName val="MPADC"/>
      <sheetName val="H.BAHAN"/>
      <sheetName val="I-KAMAR"/>
    </sheetNames>
    <sheetDataSet>
      <sheetData sheetId="0">
        <row r="37">
          <cell r="E37" t="e">
            <v>#VALUE!</v>
          </cell>
          <cell r="F37" t="e">
            <v>#VALUE!</v>
          </cell>
          <cell r="G37" t="e">
            <v>#VALUE!</v>
          </cell>
          <cell r="H37" t="e">
            <v>#VALUE!</v>
          </cell>
          <cell r="I37" t="e">
            <v>#VALUE!</v>
          </cell>
          <cell r="J37" t="e">
            <v>#VALUE!</v>
          </cell>
          <cell r="K37" t="e">
            <v>#VALUE!</v>
          </cell>
          <cell r="L37" t="e">
            <v>#VALUE!</v>
          </cell>
          <cell r="M37" t="e">
            <v>#VALUE!</v>
          </cell>
          <cell r="N37" t="e">
            <v>#VALUE!</v>
          </cell>
          <cell r="O37" t="e">
            <v>#VALUE!</v>
          </cell>
          <cell r="P37" t="e">
            <v>#VALUE!</v>
          </cell>
          <cell r="Q37" t="e">
            <v>#VALUE!</v>
          </cell>
          <cell r="R37" t="e">
            <v>#VALUE!</v>
          </cell>
          <cell r="S37" t="e">
            <v>#VALUE!</v>
          </cell>
          <cell r="T37" t="e">
            <v>#VALUE!</v>
          </cell>
          <cell r="U37" t="e">
            <v>#VALUE!</v>
          </cell>
          <cell r="V37" t="e">
            <v>#VALUE!</v>
          </cell>
          <cell r="W37" t="e">
            <v>#VALUE!</v>
          </cell>
          <cell r="X37" t="e">
            <v>#VALUE!</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s>
    <sheetDataSet>
      <sheetData sheetId="0">
        <row r="37">
          <cell r="E37" t="e">
            <v>#VALUE!</v>
          </cell>
          <cell r="F37" t="e">
            <v>#VALUE!</v>
          </cell>
          <cell r="G37" t="e">
            <v>#VALUE!</v>
          </cell>
          <cell r="H37" t="e">
            <v>#VALUE!</v>
          </cell>
          <cell r="I37" t="e">
            <v>#VALUE!</v>
          </cell>
          <cell r="J37" t="e">
            <v>#VALUE!</v>
          </cell>
          <cell r="K37" t="e">
            <v>#VALUE!</v>
          </cell>
          <cell r="L37" t="e">
            <v>#VALUE!</v>
          </cell>
          <cell r="M37" t="e">
            <v>#VALUE!</v>
          </cell>
          <cell r="N37" t="e">
            <v>#VALUE!</v>
          </cell>
          <cell r="O37" t="e">
            <v>#VALUE!</v>
          </cell>
          <cell r="P37" t="e">
            <v>#VALUE!</v>
          </cell>
          <cell r="Q37" t="e">
            <v>#VALUE!</v>
          </cell>
          <cell r="R37" t="e">
            <v>#VALUE!</v>
          </cell>
          <cell r="S37" t="e">
            <v>#VALUE!</v>
          </cell>
          <cell r="T37" t="e">
            <v>#VALUE!</v>
          </cell>
          <cell r="U37" t="e">
            <v>#VALUE!</v>
          </cell>
          <cell r="V37" t="e">
            <v>#VALUE!</v>
          </cell>
          <cell r="W37" t="e">
            <v>#VALUE!</v>
          </cell>
          <cell r="X37" t="e">
            <v>#VALUE!</v>
          </cell>
        </row>
      </sheetData>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Kulit"/>
      <sheetName val="r df kw"/>
      <sheetName val="df kw"/>
      <sheetName val="harga dasar"/>
      <sheetName val="mobilisasi"/>
      <sheetName val="satuan"/>
      <sheetName val="L 1"/>
      <sheetName val="L 5"/>
      <sheetName val="L 6a"/>
      <sheetName val="L 6b"/>
      <sheetName val="L 7"/>
      <sheetName val="L 9"/>
      <sheetName val="L 10"/>
      <sheetName val="L 11"/>
      <sheetName val="L 12"/>
      <sheetName val="L 13"/>
      <sheetName val="L 14"/>
      <sheetName val="surat"/>
      <sheetName val="A DA"/>
      <sheetName val="Neraca"/>
      <sheetName val="summa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26">
          <cell r="G26">
            <v>1.1505171476485723</v>
          </cell>
          <cell r="H26">
            <v>2.5444690939015411</v>
          </cell>
          <cell r="I26">
            <v>3.3026307932258048</v>
          </cell>
          <cell r="J26">
            <v>4.0607924925500685</v>
          </cell>
          <cell r="K26">
            <v>5.7512075169679742</v>
          </cell>
          <cell r="L26">
            <v>7.4416225413858799</v>
          </cell>
          <cell r="M26">
            <v>9.1320375658037864</v>
          </cell>
          <cell r="N26">
            <v>11.263797535266937</v>
          </cell>
          <cell r="O26">
            <v>18.449351956683046</v>
          </cell>
          <cell r="P26">
            <v>33.412433139115713</v>
          </cell>
          <cell r="Q26">
            <v>48.37551432154838</v>
          </cell>
          <cell r="R26">
            <v>62.897250558935802</v>
          </cell>
          <cell r="S26">
            <v>72.121757545765874</v>
          </cell>
          <cell r="T26">
            <v>84.105834976904418</v>
          </cell>
          <cell r="U26">
            <v>96.089912408042963</v>
          </cell>
          <cell r="V26">
            <v>100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dt"/>
      <sheetName val="Rekapitulasi"/>
      <sheetName val="Pendukung"/>
      <sheetName val="Peralatan"/>
      <sheetName val="Metode"/>
      <sheetName val="XXXX"/>
    </sheetNames>
    <sheetDataSet>
      <sheetData sheetId="0" refreshError="1"/>
      <sheetData sheetId="1">
        <row r="34">
          <cell r="CG34">
            <v>0</v>
          </cell>
          <cell r="CH34">
            <v>0.12627569595561616</v>
          </cell>
          <cell r="CI34">
            <v>0.50695972133159639</v>
          </cell>
          <cell r="CJ34">
            <v>4.6535897848636978</v>
          </cell>
          <cell r="CK34">
            <v>9.4247663236696724</v>
          </cell>
          <cell r="CL34">
            <v>19.274684069483897</v>
          </cell>
          <cell r="CM34">
            <v>44.837371818692901</v>
          </cell>
          <cell r="CN34">
            <v>63.061174225974092</v>
          </cell>
          <cell r="CO34">
            <v>80.660430157981409</v>
          </cell>
          <cell r="CP34">
            <v>98.259686089988719</v>
          </cell>
          <cell r="CQ34">
            <v>99.999999999999986</v>
          </cell>
        </row>
      </sheetData>
      <sheetData sheetId="2"/>
      <sheetData sheetId="3"/>
      <sheetData sheetId="4"/>
      <sheetData sheetId="5"/>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sh Flow bulanan"/>
      <sheetName val="Cash Flow bulanan (2)"/>
      <sheetName val="Cash Flow bulanan (3)"/>
      <sheetName val="BQ_STRUKTUR"/>
      <sheetName val="HB "/>
      <sheetName val="Rincian"/>
      <sheetName val="Material"/>
      <sheetName val="ESCON"/>
      <sheetName val="listplank"/>
      <sheetName val="sanitary"/>
      <sheetName val="instalasi air bersih"/>
      <sheetName val="instalasi air kotor_bekas"/>
      <sheetName val="paving"/>
      <sheetName val="I-KAMAR"/>
      <sheetName val="I_KAMAR"/>
      <sheetName val="daffin"/>
      <sheetName val="jadw"/>
      <sheetName val="BQ"/>
      <sheetName val="anal"/>
      <sheetName val="TE TS FA LAN MATV"/>
      <sheetName val="ANALISA"/>
      <sheetName val="s-curve BP05 (7)"/>
      <sheetName val="H.Satuan"/>
      <sheetName val="VAC-1"/>
      <sheetName val="r.tank"/>
      <sheetName val="prelim"/>
      <sheetName val="TJ1Q47"/>
      <sheetName val="AC"/>
      <sheetName val="SAP"/>
      <sheetName val="Menu"/>
      <sheetName val="Daf Harga"/>
      <sheetName val="Bill"/>
      <sheetName val="Rekap Bill"/>
      <sheetName val="An_ Harga"/>
      <sheetName val="Mat.Mek"/>
      <sheetName val="Duct"/>
      <sheetName val="OHD"/>
      <sheetName val="ahsAC"/>
      <sheetName val="Rekapitulasi"/>
      <sheetName val="Basic Price"/>
      <sheetName val="Urai _Resap pengikat"/>
      <sheetName val="61004"/>
      <sheetName val="61005"/>
      <sheetName val="61006"/>
      <sheetName val="61007"/>
      <sheetName val="61008"/>
      <sheetName val="A"/>
      <sheetName val="HASAT"/>
      <sheetName val="Rekap Addendum"/>
      <sheetName val="harga bahan"/>
      <sheetName val="harga "/>
      <sheetName val="Sheet9"/>
      <sheetName val="RAB_KL"/>
      <sheetName val="Rekap RAB_Amd"/>
      <sheetName val="RAB_Amd"/>
      <sheetName val="REKAP_Dftr_Kuan_Hrg_Amd"/>
      <sheetName val="Dftr_Kuan_Hrg Amd"/>
      <sheetName val="Rekap"/>
      <sheetName val="AHS"/>
      <sheetName val="Rate"/>
      <sheetName val="STR"/>
      <sheetName val="SAT-BHN"/>
      <sheetName val="bau"/>
      <sheetName val="PROTECTION "/>
      <sheetName val="Hrg.Sat"/>
      <sheetName val=" "/>
      <sheetName val="내역표지"/>
      <sheetName val="TOWN"/>
      <sheetName val="Bill_1_VAC_Supply_A"/>
      <sheetName val="RAB MEK 15 M MB "/>
      <sheetName val="D_6"/>
      <sheetName val="D_7"/>
      <sheetName val="Bill.1.VAC-Supply-A"/>
      <sheetName val="ttn"/>
      <sheetName val="TOTAL RKP "/>
      <sheetName val="boq"/>
      <sheetName val="ahs_utama"/>
      <sheetName val="UPAH&amp;BHN"/>
      <sheetName val="UPH,BHN,ALT"/>
      <sheetName val="Analis harga"/>
      <sheetName val="Py.Schedule"/>
      <sheetName val="Basic DT"/>
      <sheetName val="Data UPA"/>
      <sheetName val="JAD-PEL"/>
      <sheetName val="TOTAL"/>
      <sheetName val="DAFTAR 7"/>
      <sheetName val="DAFTAR_8"/>
      <sheetName val="struktur tdk dipakai"/>
      <sheetName val="ALAT1"/>
      <sheetName val="BASIC"/>
      <sheetName val="schbhn"/>
      <sheetName val="schalt"/>
      <sheetName val="schtng"/>
      <sheetName val="Mob"/>
      <sheetName val="D7"/>
      <sheetName val="Bill rekap"/>
      <sheetName val="Bill of Qty"/>
      <sheetName val="Analisa Alat Berat"/>
      <sheetName val="harga"/>
      <sheetName val="ANALISA PEK.UMUM"/>
      <sheetName val="BAHAN"/>
      <sheetName val="ANALISA KONST BTN"/>
      <sheetName val="harsat"/>
      <sheetName val="Kolom"/>
      <sheetName val="PileCap"/>
      <sheetName val="TB"/>
      <sheetName val="No.5. Summary by Building"/>
      <sheetName val="No.5.1. Elect.-A Dept."/>
      <sheetName val="bahan-mos"/>
      <sheetName val="Hsatuan-OK"/>
      <sheetName val="BAG_2"/>
      <sheetName val="Jadwal"/>
      <sheetName val="Statprod gab"/>
      <sheetName val="met bab3"/>
      <sheetName val="anal bab8"/>
      <sheetName val="PESANTREN"/>
      <sheetName val="G"/>
      <sheetName val="Curup"/>
      <sheetName val="Prabu"/>
      <sheetName val="On Time"/>
      <sheetName val="RAB AR&amp;STR"/>
      <sheetName val="DIVISI 3"/>
      <sheetName val="k250"/>
      <sheetName val="Eq.List-Spares (Unit Qty)"/>
      <sheetName val="Sch"/>
      <sheetName val="HRG BHN"/>
      <sheetName val="Kuantitas &amp; Harga"/>
      <sheetName val="EE-PROP"/>
      <sheetName val="hrg dasar"/>
      <sheetName val="PROD15_5"/>
      <sheetName val="sumber"/>
      <sheetName val="ANTEK-1"/>
      <sheetName val="ORET2AN"/>
      <sheetName val="rumus"/>
      <sheetName val="Split"/>
      <sheetName val="Mitsubishi"/>
      <sheetName val="SLNK"/>
      <sheetName val="Analysis"/>
      <sheetName val="Rap"/>
      <sheetName val="schedule"/>
      <sheetName val="Penawaran"/>
      <sheetName val="Anal-2"/>
      <sheetName val="Anal-1"/>
      <sheetName val="Perm. Test"/>
      <sheetName val="Galian 1"/>
      <sheetName val="anls_alat"/>
      <sheetName val="data"/>
      <sheetName val="Komp Piut"/>
      <sheetName val="L R"/>
      <sheetName val="CASH FLOW"/>
      <sheetName val="Plafon MK"/>
      <sheetName val="Real CF"/>
      <sheetName val="MixDsg"/>
      <sheetName val=""/>
      <sheetName val="Ch"/>
      <sheetName val="Div2"/>
      <sheetName val="PNT"/>
      <sheetName val="Currency Rate"/>
      <sheetName val="RAB-NEGO"/>
      <sheetName val="MK"/>
      <sheetName val="LOADDAT"/>
      <sheetName val="351BQMCN"/>
      <sheetName val="SEX"/>
      <sheetName val="4-Basic Price"/>
      <sheetName val="DKH"/>
      <sheetName val="Har Sat"/>
      <sheetName val="COVER"/>
      <sheetName val="Bill.2. PL - SUPPLY A"/>
      <sheetName val="PIPE"/>
      <sheetName val="dasboard"/>
      <sheetName val="Sheet1"/>
      <sheetName val="Penjumlahan"/>
      <sheetName val="Cover1"/>
      <sheetName val="FORM X COST"/>
      <sheetName val="TDC Item Dets"/>
      <sheetName val="TDC Item Sumry"/>
      <sheetName val="TDC Key Qty Sumry"/>
      <sheetName val="List - Components"/>
      <sheetName val="List - Equipment"/>
      <sheetName val="Contr TDC - Std Imp"/>
      <sheetName val="Item Sumry - Std Imp"/>
      <sheetName val="Unit Costs - Std Imp"/>
      <sheetName val="Unit MH - Std Imp"/>
      <sheetName val="Proj TIC - Std Imp"/>
      <sheetName val="BasicPrice"/>
      <sheetName val="Chiller"/>
      <sheetName val="skejul"/>
      <sheetName val="대비표"/>
      <sheetName val="Cash_Flow_bulanan"/>
      <sheetName val="Cash_Flow_bulanan_(2)"/>
      <sheetName val="Cash_Flow_bulanan_(3)"/>
      <sheetName val="HB_"/>
      <sheetName val="5-ALAT(1)"/>
      <sheetName val="Hitung"/>
      <sheetName val="Rencana Anggaran Biaya"/>
      <sheetName val="Harga Satuan"/>
      <sheetName val="bialangsung"/>
      <sheetName val="B"/>
      <sheetName val="Master Edit"/>
      <sheetName val="Breakdown"/>
      <sheetName val="ANTEK-AGGA"/>
      <sheetName val="BD-LS"/>
      <sheetName val="Koordinat"/>
      <sheetName val="hrg-dsr"/>
      <sheetName val="RAB"/>
      <sheetName val="PRD01-5"/>
      <sheetName val="Analisa pemkot"/>
      <sheetName val="S - Curve"/>
      <sheetName val="Spin"/>
      <sheetName val="CIVIL-1"/>
      <sheetName val="NET?"/>
      <sheetName val="BQ?"/>
      <sheetName val="???1"/>
      <sheetName val="CIVIL_1"/>
      <sheetName val="PKK"/>
      <sheetName val="mat_me pipa"/>
      <sheetName val="Rekap Direct Cost"/>
      <sheetName val="BQ_E20_02_Rp_"/>
      <sheetName val="Rekap Prelim"/>
      <sheetName val="6_9D_W"/>
      <sheetName val="Harsat Bahan"/>
      <sheetName val="6_10__I"/>
      <sheetName val="3_DCS"/>
      <sheetName val="Bill of Qty MEP"/>
      <sheetName val="00_Jumlah Total"/>
      <sheetName val="00_Juml"/>
      <sheetName val="2_12PA"/>
      <sheetName val="ELEMENT SUM"/>
      <sheetName val="2_1P"/>
      <sheetName val="CNI"/>
      <sheetName val="2_3C"/>
      <sheetName val="2_4F"/>
      <sheetName val="Price Biaya Cadangan"/>
      <sheetName val="BQ_Rekapitulasi  Akhir"/>
      <sheetName val="Harsat Upah"/>
      <sheetName val="PLUMBING"/>
      <sheetName val="NET_"/>
      <sheetName val="BQ_"/>
      <sheetName val="___1"/>
      <sheetName val="sdm"/>
      <sheetName val="Agregat Halus &amp; Kasar"/>
      <sheetName val="6-AGREGAT"/>
      <sheetName val="Gal-Tim(A)"/>
      <sheetName val="Beton(B)"/>
      <sheetName val="villa"/>
      <sheetName val="HARGA MATERIAL"/>
      <sheetName val="Df-Kuan"/>
      <sheetName val="MT_an"/>
      <sheetName val="Konfirm"/>
      <sheetName val="Analisa SNI STANDART "/>
      <sheetName val="HRG BAHAN &amp; UPAH okk"/>
      <sheetName val="Analis Kusen okk"/>
      <sheetName val="Estimate"/>
      <sheetName val="Z"/>
      <sheetName val="RKP-2"/>
      <sheetName val="Sheet3"/>
      <sheetName val="asumsi"/>
      <sheetName val="Alat"/>
      <sheetName val="Upah"/>
      <sheetName val="PERALATAN"/>
      <sheetName val="BANK"/>
      <sheetName val="PERS PENY"/>
      <sheetName val="RAB DC"/>
      <sheetName val="10.01 (15) Beton Struktur E"/>
      <sheetName val="Volume"/>
      <sheetName val="SUM STA. 0+237.825"/>
      <sheetName val="TABEL"/>
      <sheetName val="PERALATAN PROYEK GOL III A"/>
      <sheetName val="Anls"/>
      <sheetName val="CALC"/>
      <sheetName val="L 1"/>
      <sheetName val="mob (2)"/>
      <sheetName val="Genset"/>
      <sheetName val="QUARI"/>
      <sheetName val="Sub"/>
      <sheetName val="RAP1"/>
      <sheetName val="Vibro_Roller"/>
      <sheetName val="9. ASAT"/>
      <sheetName val="D-ANS"/>
      <sheetName val="10. DATA"/>
      <sheetName val="8. RBKA"/>
      <sheetName val="7.RBKI"/>
      <sheetName val="Unit Rate"/>
      <sheetName val="DAF-5"/>
      <sheetName val="Ahs.2"/>
      <sheetName val="Ahs.1"/>
      <sheetName val="cargo"/>
      <sheetName val="NP"/>
      <sheetName val="112-885"/>
      <sheetName val="C.1"/>
      <sheetName val="C.10"/>
      <sheetName val="C.11"/>
      <sheetName val="C.12"/>
      <sheetName val="C.13"/>
      <sheetName val="C.14"/>
      <sheetName val="C.15"/>
      <sheetName val="C.16"/>
      <sheetName val="C.17"/>
      <sheetName val="C.19"/>
      <sheetName val="C.20"/>
      <sheetName val="C.21"/>
      <sheetName val="C.22"/>
      <sheetName val="C.23"/>
      <sheetName val="C.24"/>
      <sheetName val="C.25"/>
      <sheetName val="C.6"/>
      <sheetName val="C.7"/>
      <sheetName val="C.8"/>
      <sheetName val="C.9"/>
      <sheetName val="Data Masukan"/>
      <sheetName val="Fisik 2012"/>
      <sheetName val="Pek. Persiapan"/>
      <sheetName val="Rekap Anl.K"/>
      <sheetName val="Rekap Anl.SNI"/>
      <sheetName val="Alat Berat"/>
      <sheetName val="KoefMixer"/>
      <sheetName val="KoefExc_Dump_Vibro"/>
    </sheetNames>
    <sheetDataSet>
      <sheetData sheetId="0" refreshError="1">
        <row r="203">
          <cell r="K203">
            <v>2.2364148522847514E-4</v>
          </cell>
          <cell r="L203">
            <v>4.4728297045695028E-4</v>
          </cell>
          <cell r="M203">
            <v>6.7092445568542542E-4</v>
          </cell>
          <cell r="N203">
            <v>8.9456594091390056E-4</v>
          </cell>
          <cell r="O203">
            <v>1.1182074261423757E-3</v>
          </cell>
          <cell r="P203">
            <v>1.3418489113708508E-3</v>
          </cell>
          <cell r="Q203">
            <v>1.565490396599326E-3</v>
          </cell>
          <cell r="R203">
            <v>1.7891318818278011E-3</v>
          </cell>
          <cell r="S203">
            <v>3.8117807028597368E-3</v>
          </cell>
          <cell r="T203">
            <v>5.8344295238916726E-3</v>
          </cell>
          <cell r="U203">
            <v>7.9815879399451218E-3</v>
          </cell>
          <cell r="V203">
            <v>1.0128746355998572E-2</v>
          </cell>
          <cell r="W203">
            <v>1.3481258732998342E-2</v>
          </cell>
          <cell r="X203">
            <v>1.6833771109998112E-2</v>
          </cell>
          <cell r="Y203">
            <v>2.1256568975489519E-2</v>
          </cell>
          <cell r="Z203">
            <v>2.5679366840980926E-2</v>
          </cell>
          <cell r="AA203">
            <v>3.2024620897806132E-2</v>
          </cell>
          <cell r="AB203">
            <v>3.8369874954631338E-2</v>
          </cell>
          <cell r="AC203">
            <v>4.5137429992476233E-2</v>
          </cell>
          <cell r="AD203">
            <v>5.3130722151882227E-2</v>
          </cell>
          <cell r="AE203">
            <v>6.1320855047615683E-2</v>
          </cell>
          <cell r="AF203">
            <v>6.9510987943349131E-2</v>
          </cell>
          <cell r="AG203">
            <v>7.770112083908258E-2</v>
          </cell>
          <cell r="AH203">
            <v>8.6507905742958274E-2</v>
          </cell>
          <cell r="AI203">
            <v>9.5314690646833969E-2</v>
          </cell>
          <cell r="AJ203">
            <v>0.10033615526468995</v>
          </cell>
          <cell r="AK203">
            <v>0.10033615526468995</v>
          </cell>
          <cell r="AL203">
            <v>0.10577743115436071</v>
          </cell>
          <cell r="AM203">
            <v>0.11664852035593512</v>
          </cell>
          <cell r="AN203">
            <v>0.12751960955750952</v>
          </cell>
          <cell r="AO203">
            <v>0.13870574829738452</v>
          </cell>
          <cell r="AP203">
            <v>0.14989188703725953</v>
          </cell>
          <cell r="AQ203">
            <v>0.16416221810664053</v>
          </cell>
          <cell r="AR203">
            <v>0.1786575119139244</v>
          </cell>
          <cell r="AS203">
            <v>0.19383782033009578</v>
          </cell>
          <cell r="AT203">
            <v>0.20615885319136201</v>
          </cell>
          <cell r="AU203">
            <v>0.22007379154307902</v>
          </cell>
          <cell r="AV203">
            <v>0.23503567971969688</v>
          </cell>
          <cell r="AW203">
            <v>0.25035395567921981</v>
          </cell>
          <cell r="AX203">
            <v>0.26567223163874276</v>
          </cell>
          <cell r="AY203">
            <v>0.28082545434547318</v>
          </cell>
          <cell r="AZ203">
            <v>0.29778640521848149</v>
          </cell>
          <cell r="BA203">
            <v>0.31617119957805451</v>
          </cell>
          <cell r="BB203">
            <v>0.33455599393762753</v>
          </cell>
          <cell r="BC203">
            <v>0.35104160887031965</v>
          </cell>
          <cell r="BD203">
            <v>0.36968631220208142</v>
          </cell>
          <cell r="BE203">
            <v>0.3901843935070935</v>
          </cell>
          <cell r="BF203">
            <v>0.40931557867935298</v>
          </cell>
          <cell r="BG203">
            <v>0.43009279606977757</v>
          </cell>
          <cell r="BH203">
            <v>0.45359691100643362</v>
          </cell>
          <cell r="BI203">
            <v>0.47760398115111119</v>
          </cell>
          <cell r="BJ203">
            <v>0.50071061887978741</v>
          </cell>
          <cell r="BK203">
            <v>0.52108114795092797</v>
          </cell>
          <cell r="BL203">
            <v>0.53985948392345029</v>
          </cell>
          <cell r="BM203">
            <v>0.55762293523420092</v>
          </cell>
          <cell r="BN203">
            <v>0.57537808111805622</v>
          </cell>
          <cell r="BO203">
            <v>0.59210451575906986</v>
          </cell>
          <cell r="BP203">
            <v>0.60887427066113964</v>
          </cell>
          <cell r="BQ203">
            <v>0.62544456799175363</v>
          </cell>
          <cell r="BR203">
            <v>0.64096266651327749</v>
          </cell>
          <cell r="BS203">
            <v>0.65561378253289193</v>
          </cell>
          <cell r="BT203">
            <v>0.67130121554471811</v>
          </cell>
          <cell r="BU203">
            <v>0.68687353367164594</v>
          </cell>
          <cell r="BV203">
            <v>0.70408959231004498</v>
          </cell>
          <cell r="BW203">
            <v>0.72162328710786572</v>
          </cell>
          <cell r="BX203">
            <v>0.73915698190568646</v>
          </cell>
          <cell r="BY203">
            <v>0.75653564488162206</v>
          </cell>
          <cell r="BZ203">
            <v>0.7748901449453347</v>
          </cell>
          <cell r="CA203">
            <v>0.7921578591778673</v>
          </cell>
          <cell r="CB203">
            <v>0.80944550803293713</v>
          </cell>
          <cell r="CC203">
            <v>0.82629788618819167</v>
          </cell>
          <cell r="CD203">
            <v>0.83702159184795788</v>
          </cell>
          <cell r="CE203">
            <v>0.83702159184795788</v>
          </cell>
          <cell r="CF203">
            <v>0.84395621233764428</v>
          </cell>
          <cell r="CG203">
            <v>0.85510254718532419</v>
          </cell>
          <cell r="CH203">
            <v>0.86488558565995177</v>
          </cell>
          <cell r="CI203">
            <v>0.87489265611999656</v>
          </cell>
          <cell r="CJ203">
            <v>0.8854932220232612</v>
          </cell>
          <cell r="CK203">
            <v>0.89716215677547118</v>
          </cell>
          <cell r="CL203">
            <v>0.90809138727590588</v>
          </cell>
          <cell r="CM203">
            <v>0.91873021677730404</v>
          </cell>
          <cell r="CN203">
            <v>0.93087988729508764</v>
          </cell>
          <cell r="CO203">
            <v>0.94246880106764708</v>
          </cell>
          <cell r="CP203">
            <v>0.95692713440453048</v>
          </cell>
          <cell r="CQ203">
            <v>0.96903731041165231</v>
          </cell>
          <cell r="CR203">
            <v>0.97872830281164747</v>
          </cell>
          <cell r="CS203">
            <v>0.98791634000362116</v>
          </cell>
          <cell r="CT203">
            <v>0.99179993886830076</v>
          </cell>
          <cell r="CU203">
            <v>0.99400761712302332</v>
          </cell>
          <cell r="CV203">
            <v>0.99621529537774589</v>
          </cell>
          <cell r="CW203">
            <v>0.99810764768887283</v>
          </cell>
          <cell r="CX203">
            <v>0.99999999999999978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ANALISA (2)"/>
      <sheetName val="L 1"/>
      <sheetName val="JADWAL (2)"/>
      <sheetName val="Peralatan (2)"/>
      <sheetName val="galian saluran"/>
      <sheetName val="Mg_I"/>
      <sheetName val="Perm. Test"/>
      <sheetName val="Galian 1"/>
    </sheetNames>
    <sheetDataSet>
      <sheetData sheetId="0" refreshError="1">
        <row r="37">
          <cell r="E37" t="e">
            <v>#VALUE!</v>
          </cell>
          <cell r="F37" t="e">
            <v>#VALUE!</v>
          </cell>
          <cell r="G37" t="e">
            <v>#VALUE!</v>
          </cell>
          <cell r="H37" t="e">
            <v>#VALUE!</v>
          </cell>
          <cell r="I37" t="e">
            <v>#VALUE!</v>
          </cell>
          <cell r="J37" t="e">
            <v>#VALUE!</v>
          </cell>
          <cell r="K37" t="e">
            <v>#VALUE!</v>
          </cell>
          <cell r="L37" t="e">
            <v>#VALUE!</v>
          </cell>
          <cell r="M37" t="e">
            <v>#VALUE!</v>
          </cell>
          <cell r="N37" t="e">
            <v>#VALUE!</v>
          </cell>
          <cell r="O37" t="e">
            <v>#VALUE!</v>
          </cell>
          <cell r="P37" t="e">
            <v>#VALUE!</v>
          </cell>
          <cell r="Q37" t="e">
            <v>#VALUE!</v>
          </cell>
          <cell r="R37" t="e">
            <v>#VALUE!</v>
          </cell>
          <cell r="S37" t="e">
            <v>#VALUE!</v>
          </cell>
          <cell r="T37" t="e">
            <v>#VALUE!</v>
          </cell>
          <cell r="U37" t="e">
            <v>#VALUE!</v>
          </cell>
          <cell r="V37" t="e">
            <v>#VALUE!</v>
          </cell>
          <cell r="W37" t="e">
            <v>#VALUE!</v>
          </cell>
          <cell r="X37" t="e">
            <v>#VALUE!</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Kulit"/>
      <sheetName val="r df kw"/>
      <sheetName val="df kw"/>
      <sheetName val="harga dasar"/>
      <sheetName val="mobilisasi"/>
      <sheetName val="satuan"/>
      <sheetName val="L 1"/>
      <sheetName val="L 5"/>
      <sheetName val="L 6a"/>
      <sheetName val="L 6b"/>
      <sheetName val="L 7"/>
      <sheetName val="L 9"/>
      <sheetName val="L 10"/>
      <sheetName val="L 11"/>
      <sheetName val="L 12"/>
      <sheetName val="L 13"/>
      <sheetName val="L 14"/>
      <sheetName val="surat"/>
      <sheetName val="A DA"/>
      <sheetName val="Neraca"/>
    </sheetNames>
    <sheetDataSet>
      <sheetData sheetId="0"/>
      <sheetData sheetId="1"/>
      <sheetData sheetId="2"/>
      <sheetData sheetId="3"/>
      <sheetData sheetId="4"/>
      <sheetData sheetId="5"/>
      <sheetData sheetId="6"/>
      <sheetData sheetId="7">
        <row r="26">
          <cell r="G26">
            <v>1.1505171476485723</v>
          </cell>
          <cell r="H26">
            <v>2.5444690939015411</v>
          </cell>
          <cell r="I26">
            <v>3.3026307932258048</v>
          </cell>
          <cell r="J26">
            <v>4.0607924925500685</v>
          </cell>
          <cell r="K26">
            <v>5.7512075169679742</v>
          </cell>
          <cell r="L26">
            <v>7.4416225413858799</v>
          </cell>
          <cell r="M26">
            <v>9.1320375658037864</v>
          </cell>
          <cell r="N26">
            <v>11.263797535266937</v>
          </cell>
          <cell r="O26">
            <v>18.449351956683046</v>
          </cell>
          <cell r="P26">
            <v>33.412433139115713</v>
          </cell>
          <cell r="Q26">
            <v>48.37551432154838</v>
          </cell>
          <cell r="R26">
            <v>62.897250558935802</v>
          </cell>
          <cell r="S26">
            <v>72.121757545765874</v>
          </cell>
          <cell r="T26">
            <v>84.105834976904418</v>
          </cell>
          <cell r="U26">
            <v>96.089912408042963</v>
          </cell>
          <cell r="V26">
            <v>100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Kulit"/>
      <sheetName val="r df kw"/>
      <sheetName val="df kw"/>
      <sheetName val="harga dasar"/>
      <sheetName val="mobilisasi"/>
      <sheetName val="satuan"/>
      <sheetName val="L 1"/>
      <sheetName val="L 5"/>
      <sheetName val="L 6a"/>
      <sheetName val="L 6b"/>
      <sheetName val="L 7"/>
      <sheetName val="L 9"/>
      <sheetName val="L 10"/>
      <sheetName val="L 11"/>
      <sheetName val="L 12"/>
      <sheetName val="L 13"/>
      <sheetName val="L 14"/>
      <sheetName val="surat"/>
      <sheetName val="A DA"/>
      <sheetName val="Neraca"/>
      <sheetName val="summa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26">
          <cell r="G26">
            <v>1.1505171476485723</v>
          </cell>
          <cell r="H26">
            <v>2.5444690939015411</v>
          </cell>
          <cell r="I26">
            <v>3.3026307932258048</v>
          </cell>
          <cell r="J26">
            <v>4.0607924925500685</v>
          </cell>
          <cell r="K26">
            <v>5.7512075169679742</v>
          </cell>
          <cell r="L26">
            <v>7.4416225413858799</v>
          </cell>
          <cell r="M26">
            <v>9.1320375658037864</v>
          </cell>
          <cell r="N26">
            <v>11.263797535266937</v>
          </cell>
          <cell r="O26">
            <v>18.449351956683046</v>
          </cell>
          <cell r="P26">
            <v>33.412433139115713</v>
          </cell>
          <cell r="Q26">
            <v>48.37551432154838</v>
          </cell>
          <cell r="R26">
            <v>62.897250558935802</v>
          </cell>
          <cell r="S26">
            <v>72.121757545765874</v>
          </cell>
          <cell r="T26">
            <v>84.105834976904418</v>
          </cell>
          <cell r="U26">
            <v>96.089912408042963</v>
          </cell>
          <cell r="V26">
            <v>100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Kulit"/>
      <sheetName val="r df kw"/>
      <sheetName val="df kw"/>
      <sheetName val="harga dasar"/>
      <sheetName val="mobilisasi"/>
      <sheetName val="satuan"/>
      <sheetName val="L 1"/>
      <sheetName val="L 5"/>
      <sheetName val="L 6a"/>
      <sheetName val="L 6b"/>
      <sheetName val="L 7"/>
      <sheetName val="L 9"/>
      <sheetName val="L 10"/>
      <sheetName val="L 11"/>
      <sheetName val="L 12"/>
      <sheetName val="L 13"/>
      <sheetName val="L 14"/>
      <sheetName val="surat"/>
      <sheetName val="A DA"/>
      <sheetName val="Neraca"/>
      <sheetName val="summary"/>
      <sheetName val="skedul 01"/>
      <sheetName val="Skedul"/>
      <sheetName val="galian saluran"/>
      <sheetName val="Koordinat"/>
      <sheetName val="SAT-DAS"/>
      <sheetName val="Skdl-NM"/>
      <sheetName val="An_pdkg"/>
      <sheetName val="Harsat"/>
      <sheetName val="Rekapitulasi Harga Satuan"/>
      <sheetName val="Daftar Harga Material"/>
      <sheetName val="Bahan"/>
      <sheetName val="Analisa"/>
      <sheetName val="Beton"/>
      <sheetName val="Kuantitas &amp; Harg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26">
          <cell r="G26">
            <v>1.1505171476485723</v>
          </cell>
          <cell r="H26">
            <v>2.5444690939015411</v>
          </cell>
          <cell r="I26">
            <v>3.3026307932258048</v>
          </cell>
          <cell r="J26">
            <v>4.0607924925500685</v>
          </cell>
          <cell r="K26">
            <v>5.7512075169679742</v>
          </cell>
          <cell r="L26">
            <v>7.4416225413858799</v>
          </cell>
          <cell r="M26">
            <v>9.1320375658037864</v>
          </cell>
          <cell r="N26">
            <v>11.263797535266937</v>
          </cell>
          <cell r="O26">
            <v>18.449351956683046</v>
          </cell>
          <cell r="P26">
            <v>33.412433139115713</v>
          </cell>
          <cell r="Q26">
            <v>48.37551432154838</v>
          </cell>
          <cell r="R26">
            <v>62.897250558935802</v>
          </cell>
          <cell r="S26">
            <v>72.121757545765874</v>
          </cell>
          <cell r="T26">
            <v>84.105834976904418</v>
          </cell>
          <cell r="U26">
            <v>96.089912408042963</v>
          </cell>
          <cell r="V26">
            <v>100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Kulit"/>
      <sheetName val="r df kw"/>
      <sheetName val="df kw"/>
      <sheetName val="harga dasar"/>
      <sheetName val="mobilisasi"/>
      <sheetName val="satuan"/>
      <sheetName val="L 1"/>
      <sheetName val="L 5"/>
      <sheetName val="L 6a"/>
      <sheetName val="L 6b"/>
      <sheetName val="L 7"/>
      <sheetName val="L 9"/>
      <sheetName val="L 10"/>
      <sheetName val="L 11"/>
      <sheetName val="L 12"/>
      <sheetName val="L 13"/>
      <sheetName val="L 14"/>
      <sheetName val="surat"/>
      <sheetName val="A DA"/>
      <sheetName val="Neraca"/>
    </sheetNames>
    <sheetDataSet>
      <sheetData sheetId="0"/>
      <sheetData sheetId="1"/>
      <sheetData sheetId="2"/>
      <sheetData sheetId="3"/>
      <sheetData sheetId="4"/>
      <sheetData sheetId="5"/>
      <sheetData sheetId="6"/>
      <sheetData sheetId="7">
        <row r="26">
          <cell r="G26">
            <v>1.1505171476485723</v>
          </cell>
          <cell r="H26">
            <v>2.5444690939015411</v>
          </cell>
          <cell r="I26">
            <v>3.3026307932258048</v>
          </cell>
          <cell r="J26">
            <v>4.0607924925500685</v>
          </cell>
          <cell r="K26">
            <v>5.7512075169679742</v>
          </cell>
          <cell r="L26">
            <v>7.4416225413858799</v>
          </cell>
          <cell r="M26">
            <v>9.1320375658037864</v>
          </cell>
          <cell r="N26">
            <v>11.263797535266937</v>
          </cell>
          <cell r="O26">
            <v>18.449351956683046</v>
          </cell>
          <cell r="P26">
            <v>33.412433139115713</v>
          </cell>
          <cell r="Q26">
            <v>48.37551432154838</v>
          </cell>
          <cell r="R26">
            <v>62.897250558935802</v>
          </cell>
          <cell r="S26">
            <v>72.121757545765874</v>
          </cell>
          <cell r="T26">
            <v>84.105834976904418</v>
          </cell>
          <cell r="U26">
            <v>96.089912408042963</v>
          </cell>
          <cell r="V26">
            <v>100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s>
    <sheetDataSet>
      <sheetData sheetId="0" refreshError="1">
        <row r="37">
          <cell r="E37" t="e">
            <v>#VALUE!</v>
          </cell>
          <cell r="F37" t="e">
            <v>#VALUE!</v>
          </cell>
          <cell r="G37" t="e">
            <v>#VALUE!</v>
          </cell>
          <cell r="H37" t="e">
            <v>#VALUE!</v>
          </cell>
          <cell r="I37" t="e">
            <v>#VALUE!</v>
          </cell>
          <cell r="J37" t="e">
            <v>#VALUE!</v>
          </cell>
          <cell r="K37" t="e">
            <v>#VALUE!</v>
          </cell>
          <cell r="L37" t="e">
            <v>#VALUE!</v>
          </cell>
          <cell r="M37" t="e">
            <v>#VALUE!</v>
          </cell>
          <cell r="N37" t="e">
            <v>#VALUE!</v>
          </cell>
          <cell r="O37" t="e">
            <v>#VALUE!</v>
          </cell>
          <cell r="P37" t="e">
            <v>#VALUE!</v>
          </cell>
          <cell r="Q37" t="e">
            <v>#VALUE!</v>
          </cell>
          <cell r="R37" t="e">
            <v>#VALUE!</v>
          </cell>
          <cell r="S37" t="e">
            <v>#VALUE!</v>
          </cell>
          <cell r="T37" t="e">
            <v>#VALUE!</v>
          </cell>
          <cell r="U37" t="e">
            <v>#VALUE!</v>
          </cell>
          <cell r="V37" t="e">
            <v>#VALUE!</v>
          </cell>
          <cell r="W37" t="e">
            <v>#VALUE!</v>
          </cell>
          <cell r="X37" t="e">
            <v>#VALUE!</v>
          </cell>
        </row>
      </sheetData>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s>
    <sheetDataSet>
      <sheetData sheetId="0" refreshError="1">
        <row r="37">
          <cell r="E37" t="e">
            <v>#VALUE!</v>
          </cell>
          <cell r="F37" t="e">
            <v>#VALUE!</v>
          </cell>
          <cell r="G37" t="e">
            <v>#VALUE!</v>
          </cell>
          <cell r="H37" t="e">
            <v>#VALUE!</v>
          </cell>
          <cell r="I37" t="e">
            <v>#VALUE!</v>
          </cell>
          <cell r="J37" t="e">
            <v>#VALUE!</v>
          </cell>
          <cell r="K37" t="e">
            <v>#VALUE!</v>
          </cell>
          <cell r="L37" t="e">
            <v>#VALUE!</v>
          </cell>
          <cell r="M37" t="e">
            <v>#VALUE!</v>
          </cell>
          <cell r="N37" t="e">
            <v>#VALUE!</v>
          </cell>
          <cell r="O37" t="e">
            <v>#VALUE!</v>
          </cell>
          <cell r="P37" t="e">
            <v>#VALUE!</v>
          </cell>
          <cell r="Q37" t="e">
            <v>#VALUE!</v>
          </cell>
          <cell r="R37" t="e">
            <v>#VALUE!</v>
          </cell>
          <cell r="S37" t="e">
            <v>#VALUE!</v>
          </cell>
          <cell r="T37" t="e">
            <v>#VALUE!</v>
          </cell>
          <cell r="U37" t="e">
            <v>#VALUE!</v>
          </cell>
          <cell r="V37" t="e">
            <v>#VALUE!</v>
          </cell>
          <cell r="W37" t="e">
            <v>#VALUE!</v>
          </cell>
          <cell r="X37" t="e">
            <v>#VALUE!</v>
          </cell>
        </row>
      </sheetData>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Kulit"/>
      <sheetName val="r df kw"/>
      <sheetName val="df kw"/>
      <sheetName val="harga dasar"/>
      <sheetName val="mobilisasi"/>
      <sheetName val="satuan"/>
      <sheetName val="L 1"/>
      <sheetName val="L 5"/>
      <sheetName val="L 6a"/>
      <sheetName val="L 6b"/>
      <sheetName val="L 7"/>
      <sheetName val="L 9"/>
      <sheetName val="L 10"/>
      <sheetName val="L 11"/>
      <sheetName val="L 12"/>
      <sheetName val="L 13"/>
      <sheetName val="L 14"/>
      <sheetName val="surat"/>
      <sheetName val="A DA"/>
      <sheetName val="Neraca"/>
      <sheetName val="summary"/>
      <sheetName val="skedul 01"/>
      <sheetName val="Skedul"/>
      <sheetName val="Rekapitulasi"/>
      <sheetName val="Vibro_Roller"/>
      <sheetName val="galian saluran"/>
      <sheetName val="Upah, Bahan, Alat"/>
      <sheetName val="Skdl-NM"/>
      <sheetName val="UPAH&amp;BAHAN"/>
      <sheetName val="Bahan"/>
      <sheetName val="Analisa"/>
      <sheetName val="SAT-DAS"/>
      <sheetName val="BOW"/>
      <sheetName val="UP_an"/>
      <sheetName val="RAB"/>
      <sheetName val="D7(1)"/>
      <sheetName val="Rekap"/>
      <sheetName val="4-Basic Price"/>
      <sheetName val="escon"/>
      <sheetName val="RUMPUT"/>
      <sheetName val="Anal-2"/>
      <sheetName val="Anal-1"/>
    </sheetNames>
    <sheetDataSet>
      <sheetData sheetId="0">
        <row r="26">
          <cell r="G26">
            <v>1.1505171476485723</v>
          </cell>
        </row>
      </sheetData>
      <sheetData sheetId="1">
        <row r="26">
          <cell r="G26">
            <v>1.1505171476485723</v>
          </cell>
        </row>
      </sheetData>
      <sheetData sheetId="2"/>
      <sheetData sheetId="3"/>
      <sheetData sheetId="4"/>
      <sheetData sheetId="5"/>
      <sheetData sheetId="6"/>
      <sheetData sheetId="7">
        <row r="26">
          <cell r="G26">
            <v>1.1505171476485723</v>
          </cell>
          <cell r="H26">
            <v>2.5444690939015411</v>
          </cell>
          <cell r="I26">
            <v>3.3026307932258048</v>
          </cell>
          <cell r="J26">
            <v>4.0607924925500685</v>
          </cell>
          <cell r="K26">
            <v>5.7512075169679742</v>
          </cell>
          <cell r="L26">
            <v>7.4416225413858799</v>
          </cell>
          <cell r="M26">
            <v>9.1320375658037864</v>
          </cell>
          <cell r="N26">
            <v>11.263797535266937</v>
          </cell>
          <cell r="O26">
            <v>18.449351956683046</v>
          </cell>
          <cell r="P26">
            <v>33.412433139115713</v>
          </cell>
          <cell r="Q26">
            <v>48.37551432154838</v>
          </cell>
          <cell r="R26">
            <v>62.897250558935802</v>
          </cell>
          <cell r="S26">
            <v>72.121757545765874</v>
          </cell>
          <cell r="T26">
            <v>84.105834976904418</v>
          </cell>
          <cell r="U26">
            <v>96.089912408042963</v>
          </cell>
          <cell r="V26">
            <v>100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refreshError="1"/>
      <sheetData sheetId="25" refreshError="1"/>
      <sheetData sheetId="26" refreshError="1"/>
      <sheetData sheetId="27"/>
      <sheetData sheetId="28" refreshError="1"/>
      <sheetData sheetId="29"/>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Kulit"/>
      <sheetName val="r df kw"/>
      <sheetName val="df kw"/>
      <sheetName val="harga dasar"/>
      <sheetName val="mobilisasi"/>
      <sheetName val="satuan"/>
      <sheetName val="L 1"/>
      <sheetName val="L 5"/>
      <sheetName val="L 6a"/>
      <sheetName val="L 6b"/>
      <sheetName val="L 7"/>
      <sheetName val="L 9"/>
      <sheetName val="L 10"/>
      <sheetName val="L 11"/>
      <sheetName val="L 12"/>
      <sheetName val="L 13"/>
      <sheetName val="L 14"/>
      <sheetName val="surat"/>
      <sheetName val="A DA"/>
      <sheetName val="Neraca"/>
      <sheetName val="summa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26">
          <cell r="G26">
            <v>1.1505171476485723</v>
          </cell>
          <cell r="H26">
            <v>2.5444690939015411</v>
          </cell>
          <cell r="I26">
            <v>3.3026307932258048</v>
          </cell>
          <cell r="J26">
            <v>4.0607924925500685</v>
          </cell>
          <cell r="K26">
            <v>5.7512075169679742</v>
          </cell>
          <cell r="L26">
            <v>7.4416225413858799</v>
          </cell>
          <cell r="M26">
            <v>9.1320375658037864</v>
          </cell>
          <cell r="N26">
            <v>11.263797535266937</v>
          </cell>
          <cell r="O26">
            <v>18.449351956683046</v>
          </cell>
          <cell r="P26">
            <v>33.412433139115713</v>
          </cell>
          <cell r="Q26">
            <v>48.37551432154838</v>
          </cell>
          <cell r="R26">
            <v>62.897250558935802</v>
          </cell>
          <cell r="S26">
            <v>72.121757545765874</v>
          </cell>
          <cell r="T26">
            <v>84.105834976904418</v>
          </cell>
          <cell r="U26">
            <v>96.089912408042963</v>
          </cell>
          <cell r="V26">
            <v>100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Kulit"/>
      <sheetName val="r df kw"/>
      <sheetName val="df kw"/>
      <sheetName val="harga dasar"/>
      <sheetName val="mobilisasi"/>
      <sheetName val="satuan"/>
      <sheetName val="L 1"/>
      <sheetName val="L 5"/>
      <sheetName val="L 6a"/>
      <sheetName val="L 6b"/>
      <sheetName val="L 7"/>
      <sheetName val="L 9"/>
      <sheetName val="L 10"/>
      <sheetName val="L 11"/>
      <sheetName val="L 12"/>
      <sheetName val="L 13"/>
      <sheetName val="L 14"/>
      <sheetName val="surat"/>
      <sheetName val="A DA"/>
      <sheetName val="Neraca"/>
    </sheetNames>
    <sheetDataSet>
      <sheetData sheetId="0"/>
      <sheetData sheetId="1"/>
      <sheetData sheetId="2"/>
      <sheetData sheetId="3"/>
      <sheetData sheetId="4"/>
      <sheetData sheetId="5"/>
      <sheetData sheetId="6"/>
      <sheetData sheetId="7">
        <row r="26">
          <cell r="G26">
            <v>1.1505171476485723</v>
          </cell>
          <cell r="H26">
            <v>2.5444690939015411</v>
          </cell>
          <cell r="I26">
            <v>3.3026307932258048</v>
          </cell>
          <cell r="J26">
            <v>4.0607924925500685</v>
          </cell>
          <cell r="K26">
            <v>5.7512075169679742</v>
          </cell>
          <cell r="L26">
            <v>7.4416225413858799</v>
          </cell>
          <cell r="M26">
            <v>9.1320375658037864</v>
          </cell>
          <cell r="N26">
            <v>11.263797535266937</v>
          </cell>
          <cell r="O26">
            <v>18.449351956683046</v>
          </cell>
          <cell r="P26">
            <v>33.412433139115713</v>
          </cell>
          <cell r="Q26">
            <v>48.37551432154838</v>
          </cell>
          <cell r="R26">
            <v>62.897250558935802</v>
          </cell>
          <cell r="S26">
            <v>72.121757545765874</v>
          </cell>
          <cell r="T26">
            <v>84.105834976904418</v>
          </cell>
          <cell r="U26">
            <v>96.089912408042963</v>
          </cell>
          <cell r="V26">
            <v>100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Kulit"/>
      <sheetName val="r df kw"/>
      <sheetName val="df kw"/>
      <sheetName val="harga dasar"/>
      <sheetName val="mobilisasi"/>
      <sheetName val="satuan"/>
      <sheetName val="L 1"/>
      <sheetName val="L 5"/>
      <sheetName val="L 6a"/>
      <sheetName val="L 6b"/>
      <sheetName val="L 7"/>
      <sheetName val="L 9"/>
      <sheetName val="L 10"/>
      <sheetName val="L 11"/>
      <sheetName val="L 12"/>
      <sheetName val="L 13"/>
      <sheetName val="L 14"/>
      <sheetName val="surat"/>
      <sheetName val="A DA"/>
      <sheetName val="Neraca"/>
    </sheetNames>
    <sheetDataSet>
      <sheetData sheetId="0"/>
      <sheetData sheetId="1"/>
      <sheetData sheetId="2"/>
      <sheetData sheetId="3"/>
      <sheetData sheetId="4"/>
      <sheetData sheetId="5"/>
      <sheetData sheetId="6"/>
      <sheetData sheetId="7">
        <row r="26">
          <cell r="G26">
            <v>1.1505171476485723</v>
          </cell>
          <cell r="H26">
            <v>2.5444690939015411</v>
          </cell>
          <cell r="I26">
            <v>3.3026307932258048</v>
          </cell>
          <cell r="J26">
            <v>4.0607924925500685</v>
          </cell>
          <cell r="K26">
            <v>5.7512075169679742</v>
          </cell>
          <cell r="L26">
            <v>7.4416225413858799</v>
          </cell>
          <cell r="M26">
            <v>9.1320375658037864</v>
          </cell>
          <cell r="N26">
            <v>11.263797535266937</v>
          </cell>
          <cell r="O26">
            <v>18.449351956683046</v>
          </cell>
          <cell r="P26">
            <v>33.412433139115713</v>
          </cell>
          <cell r="Q26">
            <v>48.37551432154838</v>
          </cell>
          <cell r="R26">
            <v>62.897250558935802</v>
          </cell>
          <cell r="S26">
            <v>72.121757545765874</v>
          </cell>
          <cell r="T26">
            <v>84.105834976904418</v>
          </cell>
          <cell r="U26">
            <v>96.089912408042963</v>
          </cell>
          <cell r="V26">
            <v>100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ue deah teungoh1"/>
      <sheetName val="alue deah teungoh"/>
      <sheetName val="matang rayeuk1"/>
      <sheetName val="matang rayeuk"/>
      <sheetName val="jeulingke1"/>
      <sheetName val="jeulingke"/>
      <sheetName val="lambaro skep1"/>
      <sheetName val="lambaro skep"/>
      <sheetName val="tibang1"/>
      <sheetName val="tibang"/>
      <sheetName val="deah raya1"/>
      <sheetName val="deah raya"/>
      <sheetName val="pante riek1"/>
      <sheetName val="lam awe"/>
      <sheetName val="lam awe 1"/>
      <sheetName val="pante riek"/>
    </sheetNames>
    <sheetDataSet>
      <sheetData sheetId="0"/>
      <sheetData sheetId="1" refreshError="1">
        <row r="17">
          <cell r="F17">
            <v>83550000</v>
          </cell>
        </row>
        <row r="23">
          <cell r="F23">
            <v>205513400.97</v>
          </cell>
        </row>
        <row r="26">
          <cell r="F26">
            <v>170022468</v>
          </cell>
        </row>
        <row r="30">
          <cell r="F30">
            <v>1025683822.1</v>
          </cell>
        </row>
        <row r="35">
          <cell r="F35">
            <v>1040291109.2</v>
          </cell>
        </row>
        <row r="39">
          <cell r="F39">
            <v>77799543.75</v>
          </cell>
        </row>
        <row r="56">
          <cell r="F56">
            <v>1361659741.323</v>
          </cell>
        </row>
        <row r="64">
          <cell r="F64">
            <v>3000000</v>
          </cell>
        </row>
        <row r="73">
          <cell r="F73">
            <v>254657936.89999998</v>
          </cell>
        </row>
        <row r="79">
          <cell r="F79">
            <v>12665653</v>
          </cell>
        </row>
        <row r="85">
          <cell r="F85">
            <v>6770446</v>
          </cell>
        </row>
        <row r="87">
          <cell r="F87">
            <v>60000000</v>
          </cell>
        </row>
        <row r="90">
          <cell r="F90">
            <v>200000</v>
          </cell>
        </row>
        <row r="133">
          <cell r="F133">
            <v>196595853.16</v>
          </cell>
        </row>
        <row r="151">
          <cell r="F151">
            <v>162462988.56</v>
          </cell>
        </row>
        <row r="162">
          <cell r="F162">
            <v>124584112.23</v>
          </cell>
        </row>
        <row r="165">
          <cell r="F165">
            <v>70000000</v>
          </cell>
        </row>
        <row r="192">
          <cell r="C192">
            <v>5341000000</v>
          </cell>
        </row>
      </sheetData>
      <sheetData sheetId="2"/>
      <sheetData sheetId="3" refreshError="1">
        <row r="17">
          <cell r="F17">
            <v>81600000</v>
          </cell>
        </row>
        <row r="23">
          <cell r="F23">
            <v>254377815.34999999</v>
          </cell>
        </row>
        <row r="26">
          <cell r="F26">
            <v>266079268</v>
          </cell>
        </row>
        <row r="30">
          <cell r="F30">
            <v>1559198856.1625001</v>
          </cell>
        </row>
        <row r="35">
          <cell r="F35">
            <v>1458410793.2625</v>
          </cell>
        </row>
        <row r="39">
          <cell r="F39">
            <v>106331527.2</v>
          </cell>
        </row>
        <row r="56">
          <cell r="F56">
            <v>1971835616.1903002</v>
          </cell>
        </row>
        <row r="64">
          <cell r="F64">
            <v>3000000</v>
          </cell>
        </row>
        <row r="73">
          <cell r="F73">
            <v>200903300</v>
          </cell>
        </row>
        <row r="79">
          <cell r="F79">
            <v>9861261</v>
          </cell>
        </row>
        <row r="85">
          <cell r="F85">
            <v>5225517</v>
          </cell>
        </row>
        <row r="87">
          <cell r="F87">
            <v>37500000</v>
          </cell>
        </row>
        <row r="90">
          <cell r="F90">
            <v>200000</v>
          </cell>
        </row>
        <row r="133">
          <cell r="F133">
            <v>129585492.9985</v>
          </cell>
        </row>
        <row r="151">
          <cell r="F151">
            <v>119704957.7876</v>
          </cell>
        </row>
        <row r="162">
          <cell r="F162">
            <v>99789909.400000006</v>
          </cell>
        </row>
        <row r="165">
          <cell r="F165">
            <v>58500000</v>
          </cell>
        </row>
        <row r="192">
          <cell r="C192">
            <v>6998313000</v>
          </cell>
        </row>
      </sheetData>
      <sheetData sheetId="4"/>
      <sheetData sheetId="5" refreshError="1">
        <row r="17">
          <cell r="F17">
            <v>80550000</v>
          </cell>
        </row>
        <row r="23">
          <cell r="F23">
            <v>417377689.45999998</v>
          </cell>
        </row>
        <row r="26">
          <cell r="F26">
            <v>289058311.20000005</v>
          </cell>
        </row>
        <row r="30">
          <cell r="F30">
            <v>1745917378.8000002</v>
          </cell>
        </row>
        <row r="35">
          <cell r="F35">
            <v>1680124637.8</v>
          </cell>
        </row>
        <row r="39">
          <cell r="F39">
            <v>239000167.36000001</v>
          </cell>
        </row>
        <row r="55">
          <cell r="F55">
            <v>2608820018.7850599</v>
          </cell>
        </row>
        <row r="63">
          <cell r="F63">
            <v>3000000</v>
          </cell>
        </row>
        <row r="72">
          <cell r="F72">
            <v>491331604.95999998</v>
          </cell>
        </row>
        <row r="78">
          <cell r="F78">
            <v>21240845.079999998</v>
          </cell>
        </row>
        <row r="84">
          <cell r="F84">
            <v>13265839.199999999</v>
          </cell>
        </row>
        <row r="86">
          <cell r="F86">
            <v>60500000</v>
          </cell>
        </row>
        <row r="89">
          <cell r="F89">
            <v>200000</v>
          </cell>
        </row>
        <row r="132">
          <cell r="F132">
            <v>394546446.10000002</v>
          </cell>
        </row>
        <row r="150">
          <cell r="F150">
            <v>283208847.31999999</v>
          </cell>
        </row>
        <row r="161">
          <cell r="F161">
            <v>232535496.96000001</v>
          </cell>
        </row>
        <row r="164">
          <cell r="F164">
            <v>140000000</v>
          </cell>
        </row>
        <row r="191">
          <cell r="C191">
            <v>9570744000</v>
          </cell>
        </row>
      </sheetData>
      <sheetData sheetId="6"/>
      <sheetData sheetId="7" refreshError="1">
        <row r="17">
          <cell r="F17">
            <v>80550000</v>
          </cell>
        </row>
        <row r="23">
          <cell r="F23">
            <v>454450950.75</v>
          </cell>
        </row>
        <row r="26">
          <cell r="F26">
            <v>344500819</v>
          </cell>
        </row>
        <row r="30">
          <cell r="F30">
            <v>1986884197.375</v>
          </cell>
        </row>
        <row r="35">
          <cell r="F35">
            <v>2048299269.45</v>
          </cell>
        </row>
        <row r="39">
          <cell r="F39">
            <v>239951068.68000001</v>
          </cell>
        </row>
        <row r="56">
          <cell r="F56">
            <v>2862375894.2888002</v>
          </cell>
        </row>
        <row r="64">
          <cell r="F64">
            <v>3000000</v>
          </cell>
        </row>
        <row r="73">
          <cell r="F73">
            <v>575725270.5</v>
          </cell>
        </row>
        <row r="79">
          <cell r="F79">
            <v>28805403</v>
          </cell>
        </row>
        <row r="85">
          <cell r="F85">
            <v>15479178</v>
          </cell>
        </row>
        <row r="87">
          <cell r="F87">
            <v>105000000</v>
          </cell>
        </row>
        <row r="90">
          <cell r="F90">
            <v>200000</v>
          </cell>
        </row>
        <row r="133">
          <cell r="F133">
            <v>378419640.22899997</v>
          </cell>
        </row>
        <row r="151">
          <cell r="F151">
            <v>289562546</v>
          </cell>
        </row>
        <row r="163">
          <cell r="F163">
            <v>368586242.88</v>
          </cell>
        </row>
        <row r="166">
          <cell r="F166">
            <v>105000000</v>
          </cell>
        </row>
        <row r="193">
          <cell r="C193">
            <v>10875465000</v>
          </cell>
        </row>
      </sheetData>
      <sheetData sheetId="8"/>
      <sheetData sheetId="9" refreshError="1">
        <row r="17">
          <cell r="F17">
            <v>83550000</v>
          </cell>
        </row>
        <row r="23">
          <cell r="F23">
            <v>221831840.19999999</v>
          </cell>
        </row>
        <row r="26">
          <cell r="F26">
            <v>229014450</v>
          </cell>
        </row>
        <row r="30">
          <cell r="F30">
            <v>1143325019.2</v>
          </cell>
        </row>
        <row r="35">
          <cell r="F35">
            <v>1289960058.8</v>
          </cell>
        </row>
        <row r="39">
          <cell r="F39">
            <v>157078889</v>
          </cell>
        </row>
        <row r="56">
          <cell r="F56">
            <v>1818627445.3911998</v>
          </cell>
        </row>
        <row r="64">
          <cell r="F64">
            <v>3000000</v>
          </cell>
        </row>
        <row r="73">
          <cell r="F73">
            <v>321503800</v>
          </cell>
        </row>
        <row r="79">
          <cell r="F79">
            <v>12220563.6</v>
          </cell>
        </row>
        <row r="85">
          <cell r="F85">
            <v>8067133.4800000004</v>
          </cell>
        </row>
        <row r="87">
          <cell r="F87">
            <v>81000000</v>
          </cell>
        </row>
        <row r="90">
          <cell r="F90">
            <v>200000</v>
          </cell>
        </row>
        <row r="133">
          <cell r="F133">
            <v>275723207.53999996</v>
          </cell>
        </row>
        <row r="151">
          <cell r="F151">
            <v>217495916.69999999</v>
          </cell>
        </row>
        <row r="162">
          <cell r="F162">
            <v>162978064.41</v>
          </cell>
        </row>
        <row r="165">
          <cell r="F165">
            <v>87500000</v>
          </cell>
        </row>
        <row r="192">
          <cell r="C192">
            <v>6724381000</v>
          </cell>
        </row>
      </sheetData>
      <sheetData sheetId="10"/>
      <sheetData sheetId="11" refreshError="1">
        <row r="17">
          <cell r="F17">
            <v>83550000</v>
          </cell>
        </row>
        <row r="23">
          <cell r="F23">
            <v>735029960.25</v>
          </cell>
        </row>
        <row r="26">
          <cell r="F26">
            <v>190480101</v>
          </cell>
        </row>
        <row r="30">
          <cell r="F30">
            <v>1179083857.875</v>
          </cell>
        </row>
        <row r="35">
          <cell r="F35">
            <v>1110584935.74</v>
          </cell>
        </row>
        <row r="39">
          <cell r="F39">
            <v>152369459</v>
          </cell>
        </row>
        <row r="56">
          <cell r="F56">
            <v>861507763.98140001</v>
          </cell>
        </row>
        <row r="64">
          <cell r="F64">
            <v>3000000</v>
          </cell>
        </row>
        <row r="73">
          <cell r="F73">
            <v>313359271.26999998</v>
          </cell>
        </row>
        <row r="79">
          <cell r="F79">
            <v>12015763.76</v>
          </cell>
        </row>
        <row r="85">
          <cell r="F85">
            <v>7972300.3600000003</v>
          </cell>
        </row>
        <row r="87">
          <cell r="F87">
            <v>60000000</v>
          </cell>
        </row>
        <row r="90">
          <cell r="F90">
            <v>150000</v>
          </cell>
        </row>
        <row r="151">
          <cell r="F151">
            <v>0</v>
          </cell>
        </row>
        <row r="162">
          <cell r="F162">
            <v>0</v>
          </cell>
        </row>
        <row r="165">
          <cell r="F165">
            <v>0</v>
          </cell>
        </row>
        <row r="192">
          <cell r="C192">
            <v>5180013000</v>
          </cell>
        </row>
      </sheetData>
      <sheetData sheetId="12"/>
      <sheetData sheetId="13"/>
      <sheetData sheetId="14"/>
      <sheetData sheetId="15"/>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
      <sheetName val="Batas"/>
      <sheetName val="PO Dikjar"/>
      <sheetName val="LK Dikjar"/>
      <sheetName val="uRAIAN"/>
      <sheetName val="Sah"/>
      <sheetName val="DIP-1"/>
      <sheetName val="DIP-2"/>
      <sheetName val="DIP-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mpl"/>
      <sheetName val="TwR"/>
      <sheetName val="DKH"/>
      <sheetName val="Daf HrG"/>
      <sheetName val="HSP"/>
      <sheetName val="HSP Alat"/>
      <sheetName val="A Alat"/>
      <sheetName val="Schedule"/>
      <sheetName val="D Alat"/>
      <sheetName val="PersoN"/>
      <sheetName val="DKH (OE)"/>
      <sheetName val="Daf HrG (OE)"/>
      <sheetName val="HSP (OE)"/>
      <sheetName val="HSP Alat (OE)"/>
      <sheetName val="A Alat (OE)"/>
      <sheetName val="Nego"/>
      <sheetName val="Sheet3"/>
      <sheetName val="NyatA"/>
    </sheetNames>
    <sheetDataSet>
      <sheetData sheetId="0"/>
      <sheetData sheetId="1"/>
      <sheetData sheetId="2"/>
      <sheetData sheetId="3">
        <row r="39">
          <cell r="G39" t="str">
            <v>Kuala Simpang, 14 Agustus 2003</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0nst 1"/>
      <sheetName val="S-Curve1"/>
      <sheetName val="Summary"/>
      <sheetName val="Persiapan (2)"/>
      <sheetName val="R kelas"/>
      <sheetName val="R Serbaguna"/>
      <sheetName val="R Guru"/>
      <sheetName val="Pagar"/>
      <sheetName val="Pustaka"/>
      <sheetName val="Parkir"/>
      <sheetName val="T Wudu"/>
      <sheetName val="p block"/>
      <sheetName val="water tank"/>
      <sheetName val="sanitasi"/>
      <sheetName val="furniture"/>
      <sheetName val="Mushalla"/>
      <sheetName val="Persiapan"/>
      <sheetName val="Toilet "/>
      <sheetName val="analisa"/>
      <sheetName val="upah &amp; bhan"/>
      <sheetName val="rcap tt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24">
          <cell r="J24">
            <v>21050</v>
          </cell>
        </row>
        <row r="34">
          <cell r="J34">
            <v>19600</v>
          </cell>
        </row>
        <row r="44">
          <cell r="J44">
            <v>9400</v>
          </cell>
        </row>
        <row r="57">
          <cell r="J57">
            <v>52900</v>
          </cell>
        </row>
        <row r="70">
          <cell r="J70">
            <v>52900</v>
          </cell>
        </row>
        <row r="85">
          <cell r="J85">
            <v>169955</v>
          </cell>
        </row>
        <row r="102">
          <cell r="J102">
            <v>339250</v>
          </cell>
        </row>
        <row r="120">
          <cell r="J120">
            <v>579694</v>
          </cell>
        </row>
        <row r="138">
          <cell r="J138">
            <v>97345</v>
          </cell>
        </row>
        <row r="156">
          <cell r="J156">
            <v>97345</v>
          </cell>
        </row>
        <row r="175">
          <cell r="J175">
            <v>89620</v>
          </cell>
        </row>
        <row r="194">
          <cell r="J194">
            <v>89620</v>
          </cell>
        </row>
        <row r="209">
          <cell r="G209" t="str">
            <v>Orang</v>
          </cell>
        </row>
        <row r="212">
          <cell r="J212">
            <v>33927</v>
          </cell>
        </row>
        <row r="229">
          <cell r="J229">
            <v>39387</v>
          </cell>
        </row>
        <row r="246">
          <cell r="J246">
            <v>32363</v>
          </cell>
        </row>
        <row r="263">
          <cell r="J263">
            <v>32363</v>
          </cell>
        </row>
        <row r="280">
          <cell r="J280">
            <v>31375</v>
          </cell>
        </row>
        <row r="297">
          <cell r="J297">
            <v>31375</v>
          </cell>
        </row>
        <row r="314">
          <cell r="J314">
            <v>57313</v>
          </cell>
        </row>
        <row r="323">
          <cell r="J323">
            <v>418500</v>
          </cell>
        </row>
        <row r="332">
          <cell r="J332">
            <v>500375</v>
          </cell>
        </row>
        <row r="342">
          <cell r="J342">
            <v>31000</v>
          </cell>
        </row>
        <row r="359">
          <cell r="J359">
            <v>105853</v>
          </cell>
        </row>
        <row r="376">
          <cell r="J376">
            <v>117103</v>
          </cell>
        </row>
        <row r="393">
          <cell r="J393">
            <v>62228</v>
          </cell>
        </row>
        <row r="406">
          <cell r="J406">
            <v>72878</v>
          </cell>
        </row>
        <row r="423">
          <cell r="J423">
            <v>658950</v>
          </cell>
        </row>
        <row r="458">
          <cell r="J458">
            <v>741000</v>
          </cell>
        </row>
        <row r="535">
          <cell r="J535">
            <v>2151000</v>
          </cell>
        </row>
        <row r="548">
          <cell r="J548">
            <v>2730033</v>
          </cell>
        </row>
        <row r="562">
          <cell r="J562">
            <v>2922050</v>
          </cell>
        </row>
        <row r="576">
          <cell r="J576">
            <v>3847885</v>
          </cell>
        </row>
        <row r="604">
          <cell r="J604">
            <v>3083144</v>
          </cell>
        </row>
        <row r="632">
          <cell r="J632">
            <v>5252970</v>
          </cell>
        </row>
        <row r="646">
          <cell r="J646">
            <v>2575692</v>
          </cell>
        </row>
        <row r="660">
          <cell r="J660">
            <v>3594099</v>
          </cell>
        </row>
        <row r="715">
          <cell r="J715">
            <v>3822660</v>
          </cell>
        </row>
        <row r="771">
          <cell r="J771">
            <v>5835977</v>
          </cell>
        </row>
        <row r="802">
          <cell r="J802">
            <v>49970</v>
          </cell>
        </row>
        <row r="818">
          <cell r="J818">
            <v>27718</v>
          </cell>
        </row>
        <row r="833">
          <cell r="J833">
            <v>34652</v>
          </cell>
        </row>
        <row r="848">
          <cell r="J848">
            <v>3652351</v>
          </cell>
        </row>
        <row r="862">
          <cell r="J862">
            <v>3799001</v>
          </cell>
        </row>
        <row r="877">
          <cell r="J877">
            <v>3522000</v>
          </cell>
        </row>
        <row r="893">
          <cell r="J893">
            <v>67060</v>
          </cell>
        </row>
        <row r="907">
          <cell r="J907">
            <v>9400</v>
          </cell>
        </row>
        <row r="923">
          <cell r="J923">
            <v>8343</v>
          </cell>
        </row>
        <row r="941">
          <cell r="J941">
            <v>24252</v>
          </cell>
        </row>
        <row r="954">
          <cell r="J954">
            <v>5275</v>
          </cell>
        </row>
        <row r="969">
          <cell r="J969">
            <v>46520</v>
          </cell>
        </row>
      </sheetData>
      <sheetData sheetId="19">
        <row r="21">
          <cell r="F21">
            <v>100000</v>
          </cell>
        </row>
        <row r="22">
          <cell r="F22">
            <v>100000</v>
          </cell>
        </row>
        <row r="23">
          <cell r="F23">
            <v>100000</v>
          </cell>
        </row>
        <row r="25">
          <cell r="F25">
            <v>34500</v>
          </cell>
        </row>
        <row r="28">
          <cell r="F28">
            <v>9000</v>
          </cell>
        </row>
        <row r="32">
          <cell r="F32">
            <v>25000</v>
          </cell>
        </row>
        <row r="33">
          <cell r="F33">
            <v>30000</v>
          </cell>
        </row>
        <row r="34">
          <cell r="F34">
            <v>2400000</v>
          </cell>
        </row>
        <row r="35">
          <cell r="F35">
            <v>2250000</v>
          </cell>
        </row>
        <row r="37">
          <cell r="F37">
            <v>2000000</v>
          </cell>
        </row>
        <row r="38">
          <cell r="F38">
            <v>15000</v>
          </cell>
        </row>
        <row r="39">
          <cell r="F39">
            <v>650</v>
          </cell>
        </row>
        <row r="40">
          <cell r="F40">
            <v>12000</v>
          </cell>
        </row>
        <row r="41">
          <cell r="F41">
            <v>10000</v>
          </cell>
        </row>
        <row r="42">
          <cell r="F42">
            <v>20000</v>
          </cell>
        </row>
        <row r="46">
          <cell r="F46">
            <v>4500</v>
          </cell>
        </row>
        <row r="49">
          <cell r="F49">
            <v>4500</v>
          </cell>
        </row>
        <row r="50">
          <cell r="F50">
            <v>2350</v>
          </cell>
        </row>
        <row r="51">
          <cell r="F51">
            <v>41000</v>
          </cell>
        </row>
      </sheetData>
      <sheetData sheetId="20"/>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kstern"/>
      <sheetName val="cashflow-AGUST-(MKP)"/>
      <sheetName val="Scedule&amp;Graf"/>
      <sheetName val="LEMBAR1"/>
      <sheetName val="LEMBAR2"/>
      <sheetName val="LEMBAR3"/>
      <sheetName val="LEMBAR4"/>
      <sheetName val="LEMBAR5"/>
      <sheetName val="F"/>
    </sheetNames>
    <sheetDataSet>
      <sheetData sheetId="0"/>
      <sheetData sheetId="1"/>
      <sheetData sheetId="2"/>
      <sheetData sheetId="3">
        <row r="1">
          <cell r="A1" t="str">
            <v>PT. WIJAYA KARYA</v>
          </cell>
          <cell r="P1" t="str">
            <v>FORM LMK  : 1</v>
          </cell>
        </row>
        <row r="2">
          <cell r="A2" t="str">
            <v>DIVISI  PRASARANA PERHUBUNGAN</v>
          </cell>
          <cell r="P2" t="str">
            <v>LEMBAR      : 1</v>
          </cell>
        </row>
        <row r="4">
          <cell r="A4" t="str">
            <v>LAPORAN 2 (DUA) MINGGUAN KEUANGAN</v>
          </cell>
        </row>
        <row r="6">
          <cell r="A6" t="str">
            <v>A.</v>
          </cell>
          <cell r="B6" t="str">
            <v>PERIODE LAPORAN</v>
          </cell>
          <cell r="C6" t="str">
            <v>DATA-DATA PROYEK</v>
          </cell>
          <cell r="J6" t="str">
            <v>WAKTU PELAKSANAAN</v>
          </cell>
          <cell r="O6" t="str">
            <v>ADDENDUM :</v>
          </cell>
        </row>
        <row r="7">
          <cell r="C7" t="str">
            <v>NAMA PROYEK</v>
          </cell>
          <cell r="D7" t="str">
            <v>:</v>
          </cell>
          <cell r="E7" t="str">
            <v>:</v>
          </cell>
          <cell r="F7" t="str">
            <v>Yos Sudarso - FO Medan</v>
          </cell>
          <cell r="J7" t="str">
            <v>- Mulai Proyek</v>
          </cell>
          <cell r="L7" t="str">
            <v>:</v>
          </cell>
          <cell r="M7">
            <v>36855</v>
          </cell>
          <cell r="O7" t="str">
            <v>DALAM PROSES</v>
          </cell>
        </row>
        <row r="8">
          <cell r="C8" t="str">
            <v>- No. SPK Intern</v>
          </cell>
          <cell r="D8" t="str">
            <v>:</v>
          </cell>
          <cell r="E8" t="str">
            <v>:</v>
          </cell>
          <cell r="F8" t="str">
            <v>0B-1013</v>
          </cell>
          <cell r="J8" t="str">
            <v>- Selesai Proyek</v>
          </cell>
          <cell r="L8" t="str">
            <v>:</v>
          </cell>
          <cell r="M8">
            <v>37219</v>
          </cell>
        </row>
        <row r="9">
          <cell r="J9" t="str">
            <v>- Perpanjangan Waktu</v>
          </cell>
          <cell r="M9">
            <v>37219</v>
          </cell>
        </row>
        <row r="10">
          <cell r="E10" t="str">
            <v>:</v>
          </cell>
          <cell r="J10" t="str">
            <v>URAIAN</v>
          </cell>
          <cell r="L10" t="str">
            <v>:</v>
          </cell>
        </row>
        <row r="11">
          <cell r="A11" t="str">
            <v>B.</v>
          </cell>
          <cell r="B11" t="str">
            <v>PENJELASAN UMUM</v>
          </cell>
          <cell r="C11" t="str">
            <v>PERIODE LAPORAN</v>
          </cell>
          <cell r="D11" t="str">
            <v>:</v>
          </cell>
          <cell r="J11" t="str">
            <v>- Waktu Selesai+Perpanjangan</v>
          </cell>
          <cell r="L11" t="str">
            <v>:</v>
          </cell>
          <cell r="M11">
            <v>51</v>
          </cell>
          <cell r="N11" t="str">
            <v>Minggu</v>
          </cell>
          <cell r="P11" t="str">
            <v>Minggu</v>
          </cell>
        </row>
        <row r="12">
          <cell r="C12" t="str">
            <v>Tanggal</v>
          </cell>
          <cell r="D12" t="str">
            <v>:</v>
          </cell>
          <cell r="E12" t="str">
            <v>:</v>
          </cell>
          <cell r="F12" t="str">
            <v>01.10.2001</v>
          </cell>
          <cell r="J12" t="str">
            <v>- Realisasi Waktu Pelaksanaan</v>
          </cell>
          <cell r="L12" t="str">
            <v>:</v>
          </cell>
          <cell r="M12">
            <v>49</v>
          </cell>
          <cell r="N12" t="str">
            <v>Minggu</v>
          </cell>
          <cell r="P12" t="str">
            <v>Minggu</v>
          </cell>
        </row>
        <row r="13">
          <cell r="C13" t="str">
            <v>Minggu ke</v>
          </cell>
          <cell r="D13" t="str">
            <v>:</v>
          </cell>
          <cell r="E13" t="str">
            <v>:</v>
          </cell>
          <cell r="F13">
            <v>49</v>
          </cell>
          <cell r="G13" t="str">
            <v>Dari Awal Proyek</v>
          </cell>
          <cell r="J13" t="str">
            <v>- Sisa Waktu s/d Selesai</v>
          </cell>
          <cell r="L13" t="str">
            <v>:</v>
          </cell>
          <cell r="M13">
            <v>2</v>
          </cell>
          <cell r="N13" t="str">
            <v>Minggu</v>
          </cell>
          <cell r="P13" t="str">
            <v>Minggu</v>
          </cell>
        </row>
        <row r="14">
          <cell r="C14" t="str">
            <v>Minggu ke</v>
          </cell>
          <cell r="D14" t="str">
            <v>:</v>
          </cell>
          <cell r="E14" t="str">
            <v>:</v>
          </cell>
          <cell r="F14">
            <v>40</v>
          </cell>
          <cell r="G14" t="str">
            <v>Tahun   :</v>
          </cell>
          <cell r="H14">
            <v>2001</v>
          </cell>
          <cell r="J14" t="str">
            <v>- Serah Terima Pertama</v>
          </cell>
          <cell r="L14" t="str">
            <v>:</v>
          </cell>
          <cell r="M14">
            <v>36848</v>
          </cell>
        </row>
        <row r="15">
          <cell r="C15" t="str">
            <v>Ra Waktu sesuai Ri Prestasi</v>
          </cell>
          <cell r="E15" t="str">
            <v>:</v>
          </cell>
          <cell r="F15">
            <v>59</v>
          </cell>
          <cell r="G15" t="str">
            <v>Minggu</v>
          </cell>
          <cell r="J15" t="str">
            <v>- Serah Terima Kedua</v>
          </cell>
          <cell r="L15" t="str">
            <v>:</v>
          </cell>
          <cell r="M15">
            <v>36879</v>
          </cell>
        </row>
        <row r="17">
          <cell r="A17" t="str">
            <v>C.</v>
          </cell>
          <cell r="B17" t="str">
            <v>D A T A</v>
          </cell>
          <cell r="C17" t="str">
            <v xml:space="preserve">DATA-DATA LAPORAN </v>
          </cell>
        </row>
        <row r="18">
          <cell r="A18" t="str">
            <v>I.</v>
          </cell>
          <cell r="B18" t="str">
            <v>RENCANA DAN REALISASI  PRESTASI TERPASANG</v>
          </cell>
          <cell r="C18" t="str">
            <v>REALISASI PENJUALAN DAN RENCANA PRODUKSI</v>
          </cell>
          <cell r="P18" t="str">
            <v>(Dalam Ribuan)</v>
          </cell>
        </row>
        <row r="19">
          <cell r="A19" t="str">
            <v>R E N C A N A   dan  R E A L I S A S I    P E N J U A L A N</v>
          </cell>
          <cell r="L19" t="str">
            <v>P  E  N  E  R  I  M  A  A  N</v>
          </cell>
        </row>
        <row r="20">
          <cell r="A20" t="str">
            <v>No.</v>
          </cell>
          <cell r="C20" t="str">
            <v>URAIAN</v>
          </cell>
          <cell r="F20" t="str">
            <v>O.K</v>
          </cell>
          <cell r="G20" t="str">
            <v>Bobot</v>
          </cell>
          <cell r="H20" t="str">
            <v>PREST</v>
          </cell>
          <cell r="J20" t="str">
            <v>Bbt x Prest.</v>
          </cell>
          <cell r="K20" t="str">
            <v>O.P</v>
          </cell>
          <cell r="L20" t="str">
            <v>No.</v>
          </cell>
          <cell r="M20" t="str">
            <v>U R A I A N</v>
          </cell>
          <cell r="P20" t="str">
            <v>JUMLAH</v>
          </cell>
        </row>
        <row r="21">
          <cell r="F21" t="str">
            <v>(Rp)</v>
          </cell>
          <cell r="G21" t="str">
            <v>(%)</v>
          </cell>
          <cell r="H21" t="str">
            <v>(%)</v>
          </cell>
          <cell r="J21" t="str">
            <v>(%)</v>
          </cell>
          <cell r="K21" t="str">
            <v>(Rp)</v>
          </cell>
          <cell r="P21" t="str">
            <v>Rp</v>
          </cell>
        </row>
        <row r="22">
          <cell r="A22" t="str">
            <v>A</v>
          </cell>
          <cell r="C22" t="str">
            <v>B</v>
          </cell>
          <cell r="F22" t="str">
            <v>C</v>
          </cell>
          <cell r="G22" t="str">
            <v>D</v>
          </cell>
          <cell r="H22" t="str">
            <v>E</v>
          </cell>
          <cell r="J22" t="str">
            <v>F=DxE</v>
          </cell>
          <cell r="K22" t="str">
            <v>G= F x C</v>
          </cell>
          <cell r="L22" t="str">
            <v>H</v>
          </cell>
          <cell r="M22" t="str">
            <v>I</v>
          </cell>
          <cell r="P22" t="str">
            <v>J</v>
          </cell>
        </row>
        <row r="24">
          <cell r="A24" t="str">
            <v>I</v>
          </cell>
          <cell r="C24" t="str">
            <v>PEKERJAAN FISIK</v>
          </cell>
        </row>
        <row r="25">
          <cell r="A25">
            <v>1</v>
          </cell>
          <cell r="C25" t="str">
            <v>Pek. Awal</v>
          </cell>
          <cell r="F25">
            <v>11744593.159</v>
          </cell>
          <cell r="G25">
            <v>100</v>
          </cell>
          <cell r="H25">
            <v>0</v>
          </cell>
          <cell r="J25">
            <v>0</v>
          </cell>
          <cell r="K25">
            <v>0</v>
          </cell>
          <cell r="L25" t="str">
            <v>2.1</v>
          </cell>
          <cell r="M25" t="str">
            <v>PENJUALAN</v>
          </cell>
        </row>
        <row r="26">
          <cell r="A26">
            <v>2</v>
          </cell>
          <cell r="C26" t="str">
            <v>Pek. Tambah / Kurang</v>
          </cell>
          <cell r="F26">
            <v>0</v>
          </cell>
          <cell r="G26">
            <v>0</v>
          </cell>
          <cell r="H26">
            <v>0</v>
          </cell>
          <cell r="J26">
            <v>0</v>
          </cell>
          <cell r="K26">
            <v>0</v>
          </cell>
          <cell r="L26" t="str">
            <v>2.1.1</v>
          </cell>
          <cell r="M26" t="str">
            <v>PENERIMAAN KOTOR</v>
          </cell>
          <cell r="BE26" t="str">
            <v>:prsLBR1~lml5mm~r5mm~t20mm~b13mm~qqg</v>
          </cell>
        </row>
        <row r="27">
          <cell r="A27">
            <v>3</v>
          </cell>
          <cell r="C27" t="str">
            <v>Pek. VO</v>
          </cell>
          <cell r="F27">
            <v>0</v>
          </cell>
          <cell r="G27">
            <v>0</v>
          </cell>
          <cell r="H27">
            <v>0</v>
          </cell>
          <cell r="J27">
            <v>0</v>
          </cell>
          <cell r="K27">
            <v>0</v>
          </cell>
          <cell r="L27" t="str">
            <v>a.</v>
          </cell>
          <cell r="M27" t="str">
            <v>Uang Muka</v>
          </cell>
          <cell r="P27">
            <v>2289555.8820000002</v>
          </cell>
        </row>
        <row r="28">
          <cell r="A28">
            <v>4</v>
          </cell>
          <cell r="C28" t="str">
            <v>Pek. Klaim ( Physik )</v>
          </cell>
          <cell r="F28">
            <v>0</v>
          </cell>
          <cell r="G28">
            <v>0</v>
          </cell>
          <cell r="H28">
            <v>0</v>
          </cell>
          <cell r="J28">
            <v>0</v>
          </cell>
          <cell r="K28">
            <v>0</v>
          </cell>
          <cell r="L28" t="str">
            <v>b.</v>
          </cell>
          <cell r="M28" t="str">
            <v>Termin&amp;VO</v>
          </cell>
          <cell r="N28" t="str">
            <v>(s/d periode bln ………… )</v>
          </cell>
          <cell r="P28">
            <v>0</v>
          </cell>
          <cell r="BE28" t="str">
            <v>:prsLBR2~lml5mm~r5mm~t20mm~b13mm~qqg</v>
          </cell>
        </row>
        <row r="29">
          <cell r="C29" t="str">
            <v>Jumlah Prestasi Terpasang</v>
          </cell>
          <cell r="F29">
            <v>11744593.159</v>
          </cell>
          <cell r="G29">
            <v>100</v>
          </cell>
          <cell r="H29">
            <v>0</v>
          </cell>
          <cell r="J29">
            <v>0</v>
          </cell>
          <cell r="K29">
            <v>0</v>
          </cell>
          <cell r="L29" t="str">
            <v>c.</v>
          </cell>
          <cell r="M29" t="str">
            <v>Eskalasi</v>
          </cell>
          <cell r="N29" t="str">
            <v>(s/d periode bln ………… )</v>
          </cell>
          <cell r="P29">
            <v>0</v>
          </cell>
        </row>
        <row r="30">
          <cell r="A30">
            <v>5</v>
          </cell>
          <cell r="C30" t="str">
            <v>Eskalasi</v>
          </cell>
          <cell r="F30">
            <v>0</v>
          </cell>
          <cell r="G30">
            <v>0</v>
          </cell>
          <cell r="H30">
            <v>0</v>
          </cell>
          <cell r="J30">
            <v>0</v>
          </cell>
          <cell r="K30">
            <v>0</v>
          </cell>
          <cell r="L30" t="str">
            <v>d.</v>
          </cell>
          <cell r="M30" t="str">
            <v>Selisih Kurs</v>
          </cell>
          <cell r="P30">
            <v>0</v>
          </cell>
          <cell r="BE30" t="str">
            <v>:prsLBR3a~lml5mm~r5mm~t20mm~b13mm~qqg</v>
          </cell>
        </row>
        <row r="31">
          <cell r="A31">
            <v>6</v>
          </cell>
          <cell r="C31" t="str">
            <v xml:space="preserve">Klaim  Asuransi </v>
          </cell>
          <cell r="F31">
            <v>0</v>
          </cell>
          <cell r="G31">
            <v>0</v>
          </cell>
          <cell r="H31">
            <v>0</v>
          </cell>
          <cell r="J31">
            <v>0</v>
          </cell>
          <cell r="K31">
            <v>0</v>
          </cell>
          <cell r="L31" t="str">
            <v>e.</v>
          </cell>
          <cell r="M31" t="str">
            <v>Klaim &amp; Lain-lain</v>
          </cell>
          <cell r="P31">
            <v>0</v>
          </cell>
        </row>
        <row r="32">
          <cell r="A32">
            <v>7</v>
          </cell>
          <cell r="C32" t="str">
            <v>Selisih Kurs (Kurs Kontrak1$=Rp ……………)</v>
          </cell>
          <cell r="F32">
            <v>0</v>
          </cell>
          <cell r="G32">
            <v>0</v>
          </cell>
          <cell r="H32">
            <v>0</v>
          </cell>
          <cell r="J32">
            <v>0</v>
          </cell>
          <cell r="K32">
            <v>0</v>
          </cell>
        </row>
        <row r="33">
          <cell r="A33">
            <v>8</v>
          </cell>
          <cell r="C33" t="str">
            <v>Lain-lain</v>
          </cell>
          <cell r="F33">
            <v>0</v>
          </cell>
          <cell r="G33">
            <v>0</v>
          </cell>
          <cell r="H33">
            <v>0</v>
          </cell>
          <cell r="J33">
            <v>0</v>
          </cell>
          <cell r="K33">
            <v>0</v>
          </cell>
          <cell r="M33" t="str">
            <v>JUMLAH</v>
          </cell>
          <cell r="P33">
            <v>2289555.8820000002</v>
          </cell>
          <cell r="BE33" t="str">
            <v>:prsLBR4~lml5mm~r5mm~t20mm~b13mm~qqg</v>
          </cell>
        </row>
        <row r="34">
          <cell r="C34" t="str">
            <v>Total Penjualan</v>
          </cell>
          <cell r="F34">
            <v>11744593.159</v>
          </cell>
          <cell r="G34">
            <v>100</v>
          </cell>
          <cell r="H34">
            <v>0</v>
          </cell>
          <cell r="J34">
            <v>0</v>
          </cell>
          <cell r="K34">
            <v>0</v>
          </cell>
          <cell r="L34" t="str">
            <v>2.1.2</v>
          </cell>
          <cell r="M34" t="str">
            <v>POTONGAN</v>
          </cell>
        </row>
        <row r="35">
          <cell r="A35" t="str">
            <v>II</v>
          </cell>
          <cell r="C35" t="str">
            <v>PRESTASI DIAKUI</v>
          </cell>
          <cell r="F35">
            <v>11744593.159</v>
          </cell>
          <cell r="G35">
            <v>100</v>
          </cell>
          <cell r="H35">
            <v>0</v>
          </cell>
          <cell r="J35">
            <v>0</v>
          </cell>
          <cell r="K35">
            <v>0</v>
          </cell>
          <cell r="L35" t="str">
            <v>a.</v>
          </cell>
          <cell r="M35" t="str">
            <v>Uang Muka</v>
          </cell>
          <cell r="P35">
            <v>0</v>
          </cell>
          <cell r="BE35" t="str">
            <v>:prsLBR5~lml5mm~r5mm~t20mm~b13mm~qqg</v>
          </cell>
        </row>
        <row r="36">
          <cell r="A36" t="str">
            <v>IV</v>
          </cell>
          <cell r="C36" t="str">
            <v>Ra SESUAI REVIEW</v>
          </cell>
          <cell r="F36">
            <v>11744593.159</v>
          </cell>
          <cell r="G36">
            <v>100</v>
          </cell>
          <cell r="H36">
            <v>0</v>
          </cell>
          <cell r="J36">
            <v>0</v>
          </cell>
          <cell r="K36">
            <v>0</v>
          </cell>
          <cell r="L36" t="str">
            <v>b.</v>
          </cell>
          <cell r="M36" t="str">
            <v>Retensi / Jaminan Pelaksanaan</v>
          </cell>
          <cell r="P36">
            <v>0</v>
          </cell>
        </row>
        <row r="37">
          <cell r="A37" t="str">
            <v>V</v>
          </cell>
          <cell r="C37" t="str">
            <v>Ra S/D  2  MINGGU   Y A D</v>
          </cell>
          <cell r="F37">
            <v>11744593.159</v>
          </cell>
          <cell r="G37">
            <v>100</v>
          </cell>
          <cell r="H37">
            <v>0</v>
          </cell>
          <cell r="J37">
            <v>0</v>
          </cell>
          <cell r="K37">
            <v>0</v>
          </cell>
          <cell r="L37" t="str">
            <v>c.</v>
          </cell>
          <cell r="M37" t="str">
            <v>PPN Keluaran, PPH &amp; Lain-lain</v>
          </cell>
          <cell r="P37">
            <v>0</v>
          </cell>
        </row>
        <row r="38">
          <cell r="M38" t="str">
            <v>JUMLAH</v>
          </cell>
          <cell r="P38">
            <v>0</v>
          </cell>
        </row>
        <row r="39">
          <cell r="BE39" t="str">
            <v>:prsLBR1~lml5mm~r5mm~t20mm~b13mm~qqg</v>
          </cell>
        </row>
        <row r="40">
          <cell r="M40" t="str">
            <v>JUMLAH PENERIMAAN BERSIH</v>
          </cell>
          <cell r="P40">
            <v>2289555.8820000002</v>
          </cell>
          <cell r="BE40" t="str">
            <v>:prsLBR2~lml5mm~r5mm~t20mm~b13mm~qqg</v>
          </cell>
        </row>
        <row r="41">
          <cell r="BE41" t="str">
            <v>:prsLBR3a~lml5mm~r5mm~t20mm~b13mm~qqg</v>
          </cell>
        </row>
        <row r="42">
          <cell r="BE42" t="str">
            <v>:prsLBR4~lml5mm~r5mm~t20mm~b13mm~qqg</v>
          </cell>
        </row>
        <row r="43">
          <cell r="BE43" t="str">
            <v>:prsLBR5~lml5mm~r5mm~t20mm~b13mm~qqg</v>
          </cell>
        </row>
        <row r="45">
          <cell r="BE45" t="str">
            <v>:prsLBR6~lml5mm~r5mm~t20mm~b13mm~qqg</v>
          </cell>
        </row>
        <row r="47">
          <cell r="BE47" t="str">
            <v>:prsLBR7~lml5mm~r5mm~t20mm~b13mm~qqg</v>
          </cell>
        </row>
        <row r="49">
          <cell r="BE49" t="str">
            <v>:prsLBR8~lml5mm~r5mm~t20mm~b13mm~qqg</v>
          </cell>
        </row>
        <row r="50">
          <cell r="F50" t="str">
            <v>PETUNJUK PENGISIAN DATA PADA FORM LMK</v>
          </cell>
        </row>
        <row r="52">
          <cell r="F52" t="str">
            <v>LEMBAR :  1</v>
          </cell>
          <cell r="BE52" t="str">
            <v>:prsLBR9~lml5mm~r5mm~t20mm~b13mm~qqg</v>
          </cell>
        </row>
        <row r="54">
          <cell r="F54" t="str">
            <v>A. DATA - DATA PROYEK</v>
          </cell>
        </row>
        <row r="55">
          <cell r="G55" t="str">
            <v xml:space="preserve">Nama Proyek </v>
          </cell>
          <cell r="L55" t="str">
            <v>:</v>
          </cell>
          <cell r="M55" t="str">
            <v>Cukup jelas  ( tidak ada perubahan )</v>
          </cell>
        </row>
        <row r="56">
          <cell r="G56" t="str">
            <v>No SPK Intern</v>
          </cell>
          <cell r="L56" t="str">
            <v>:</v>
          </cell>
          <cell r="M56" t="str">
            <v>Cukup jelas  ( tidak ada perubahan )</v>
          </cell>
          <cell r="BE56" t="str">
            <v>:prsLBR6~lml5mm~r5mm~t20mm~b13mm~qqg</v>
          </cell>
        </row>
        <row r="57">
          <cell r="BE57" t="str">
            <v>:prsLBR7~lml5mm~r5mm~t20mm~b13mm~qqg</v>
          </cell>
        </row>
        <row r="58">
          <cell r="F58" t="str">
            <v>B. PERIODE LAPORAN</v>
          </cell>
          <cell r="BE58" t="str">
            <v>:prsLBR8~lml5mm~r5mm~t20mm~b13mm~qqg</v>
          </cell>
        </row>
        <row r="59">
          <cell r="G59" t="str">
            <v>Tanggal</v>
          </cell>
          <cell r="L59" t="str">
            <v>:</v>
          </cell>
          <cell r="M59" t="str">
            <v>Diisi tanggal dari hari terakhir periode LMK yang bersesuaian ( saat ini )</v>
          </cell>
          <cell r="BE59" t="str">
            <v>:prsLBR9~lml5mm~r5mm~t20mm~b13mm~qqg</v>
          </cell>
        </row>
        <row r="60">
          <cell r="M60" t="str">
            <v>Cara pengisian : bulan/tanggal/tahun</v>
          </cell>
        </row>
        <row r="61">
          <cell r="G61" t="str">
            <v>Minggu ke...... Dari awal Proyek</v>
          </cell>
          <cell r="L61" t="str">
            <v>:</v>
          </cell>
          <cell r="M61" t="str">
            <v>Cukup jelas  ( tidak ada perubahan )</v>
          </cell>
        </row>
        <row r="62">
          <cell r="G62" t="str">
            <v>Minggu ke..... Tahun : .........</v>
          </cell>
          <cell r="L62" t="str">
            <v>:</v>
          </cell>
          <cell r="M62" t="str">
            <v>Cukup jelas  ( tidak ada perubahan )</v>
          </cell>
        </row>
        <row r="63">
          <cell r="N63" t="str">
            <v>diisi pada minggu sebelumnya contohnya :</v>
          </cell>
        </row>
        <row r="64">
          <cell r="P64" t="str">
            <v>-  RKD   MG 3 dan 4</v>
          </cell>
        </row>
        <row r="65">
          <cell r="P65" t="str">
            <v>-  LMK   MG 52   dst</v>
          </cell>
        </row>
        <row r="66">
          <cell r="G66" t="str">
            <v>Ra Waktu sesuai Ri Prestasi</v>
          </cell>
          <cell r="L66" t="str">
            <v>:</v>
          </cell>
          <cell r="M66" t="str">
            <v>Diambil dari waktu sesuai rencana di schedule untuk realisasi progress saat ini</v>
          </cell>
        </row>
        <row r="67">
          <cell r="M67" t="str">
            <v>Contoh :</v>
          </cell>
          <cell r="N67" t="str">
            <v>Ri progress pada saat ini ( minggu ke 14 dari awal proyek ) = 32,80 %</v>
          </cell>
        </row>
        <row r="68">
          <cell r="N68" t="str">
            <v>Sesuai schedule untuk progress 32,80 % berada pada minggu 9 dari</v>
          </cell>
        </row>
        <row r="69">
          <cell r="N69" t="str">
            <v>awal proyek, maka angka yang dimasukkan adalah 9</v>
          </cell>
        </row>
        <row r="70">
          <cell r="F70" t="str">
            <v>WAKTU PELAKSANAAN</v>
          </cell>
        </row>
        <row r="71">
          <cell r="G71" t="str">
            <v>Mulai Proyek</v>
          </cell>
          <cell r="L71" t="str">
            <v>:</v>
          </cell>
          <cell r="M71" t="str">
            <v>Cukup jelas  ( tidak ada perubahan )</v>
          </cell>
          <cell r="P71" t="str">
            <v>Cara pengisian : bulan/tanggal/tahun</v>
          </cell>
        </row>
        <row r="72">
          <cell r="G72" t="str">
            <v>Selesai Proyek</v>
          </cell>
          <cell r="L72" t="str">
            <v>:</v>
          </cell>
          <cell r="M72" t="str">
            <v>Cukup jelas  ( tidak ada perubahan )</v>
          </cell>
          <cell r="P72" t="str">
            <v>Cara pengisian : bulan/tanggal/tahun</v>
          </cell>
        </row>
        <row r="73">
          <cell r="G73" t="str">
            <v>Serah Terima Pertama</v>
          </cell>
          <cell r="L73" t="str">
            <v>:</v>
          </cell>
          <cell r="M73" t="str">
            <v>Cukup jelas  ( tidak ada perubahan )</v>
          </cell>
          <cell r="P73" t="str">
            <v>Cara pengisian : bulan/tanggal/tahun</v>
          </cell>
        </row>
        <row r="74">
          <cell r="G74" t="str">
            <v>Serah Terima Kedua</v>
          </cell>
          <cell r="L74" t="str">
            <v>:</v>
          </cell>
          <cell r="M74" t="str">
            <v>Cukup jelas  ( tidak ada perubahan )</v>
          </cell>
          <cell r="P74" t="str">
            <v>Cara pengisian : bulan/tanggal/tahun</v>
          </cell>
        </row>
        <row r="76">
          <cell r="F76" t="str">
            <v>C. DATA-DATA LAPORAN</v>
          </cell>
        </row>
        <row r="77">
          <cell r="G77" t="str">
            <v>RENCANA  dan REALISASI PENJUALAN</v>
          </cell>
        </row>
        <row r="78">
          <cell r="G78" t="str">
            <v>Pek. Awal</v>
          </cell>
          <cell r="L78" t="str">
            <v>:</v>
          </cell>
          <cell r="M78" t="str">
            <v>Cukup jelas  ( tidak ada perubahan )</v>
          </cell>
        </row>
        <row r="79">
          <cell r="G79" t="str">
            <v>Pek. Tambah / Kurang</v>
          </cell>
          <cell r="L79" t="str">
            <v>:</v>
          </cell>
          <cell r="M79" t="str">
            <v>Cukup jelas  ( tidak ada perubahan )</v>
          </cell>
        </row>
        <row r="80">
          <cell r="G80" t="str">
            <v>Pek. VO</v>
          </cell>
          <cell r="L80" t="str">
            <v>:</v>
          </cell>
          <cell r="M80" t="str">
            <v>Cukup jelas  ( tidak ada perubahan )</v>
          </cell>
        </row>
        <row r="81">
          <cell r="G81" t="str">
            <v>Pek. Klaim (Physik)</v>
          </cell>
          <cell r="L81" t="str">
            <v>:</v>
          </cell>
          <cell r="M81" t="str">
            <v>Menuntut ganti rugi thd.hasil pek.yg tdk ada item pembayaran</v>
          </cell>
        </row>
        <row r="82">
          <cell r="M82" t="str">
            <v>dlm.kontrak (tdk.ada di BQ)</v>
          </cell>
        </row>
        <row r="83">
          <cell r="G83" t="str">
            <v>Eskalasi</v>
          </cell>
          <cell r="L83" t="str">
            <v>:</v>
          </cell>
          <cell r="M83" t="str">
            <v>Cukup jelas  ( tidak ada perubahan )</v>
          </cell>
        </row>
        <row r="84">
          <cell r="G84" t="str">
            <v>Selisih Kurs</v>
          </cell>
          <cell r="L84" t="str">
            <v>:</v>
          </cell>
          <cell r="M84" t="str">
            <v>Cukup jelas  ( tidak ada perubahan )</v>
          </cell>
        </row>
        <row r="85">
          <cell r="G85" t="str">
            <v>Klaim Assuransi</v>
          </cell>
          <cell r="L85" t="str">
            <v>:</v>
          </cell>
          <cell r="M85" t="str">
            <v>Menuntut ganti rugi pekerjaan akibat bencana alam/force majure</v>
          </cell>
        </row>
        <row r="86">
          <cell r="G86" t="str">
            <v>Lain-Lain</v>
          </cell>
          <cell r="L86" t="str">
            <v>:</v>
          </cell>
          <cell r="M86" t="str">
            <v>Cukup jelas  ( tidak ada perubahan )</v>
          </cell>
        </row>
        <row r="88">
          <cell r="G88" t="str">
            <v>PENERIMAAN</v>
          </cell>
        </row>
        <row r="89">
          <cell r="G89" t="str">
            <v>Uang Muka</v>
          </cell>
          <cell r="L89" t="str">
            <v>:</v>
          </cell>
          <cell r="M89" t="str">
            <v>Cukup jelas  ( tidak ada perubahan )</v>
          </cell>
        </row>
        <row r="90">
          <cell r="G90" t="str">
            <v>Termin dan VO</v>
          </cell>
          <cell r="L90" t="str">
            <v>:</v>
          </cell>
          <cell r="M90" t="str">
            <v>Cukup jelas  ( tidak ada perubahan )</v>
          </cell>
        </row>
        <row r="91">
          <cell r="G91" t="str">
            <v>Eskalasi</v>
          </cell>
          <cell r="L91" t="str">
            <v>:</v>
          </cell>
          <cell r="M91" t="str">
            <v>Cukup jelas  ( tidak ada perubahan )</v>
          </cell>
        </row>
        <row r="92">
          <cell r="G92" t="str">
            <v>Selisih Kurs</v>
          </cell>
          <cell r="L92" t="str">
            <v>:</v>
          </cell>
          <cell r="M92" t="str">
            <v>Cukup jelas  ( tidak ada perubahan )</v>
          </cell>
        </row>
        <row r="93">
          <cell r="G93" t="str">
            <v>Klaim &amp; Lain-lain</v>
          </cell>
          <cell r="L93" t="str">
            <v>:</v>
          </cell>
          <cell r="M93" t="str">
            <v>Cukup jelas  ( tidak ada perubahan )</v>
          </cell>
        </row>
        <row r="94">
          <cell r="G94" t="str">
            <v>POTONGAN</v>
          </cell>
        </row>
        <row r="95">
          <cell r="G95" t="str">
            <v>Uang Muka</v>
          </cell>
          <cell r="L95" t="str">
            <v>:</v>
          </cell>
          <cell r="M95" t="str">
            <v>Cukup jelas  ( tidak ada perubahan )</v>
          </cell>
        </row>
        <row r="96">
          <cell r="G96" t="str">
            <v>Retensi / Jaminan Pelaksanaan</v>
          </cell>
          <cell r="L96" t="str">
            <v>:</v>
          </cell>
          <cell r="M96" t="str">
            <v>Cukup jelas  ( tidak ada perubahan )</v>
          </cell>
        </row>
        <row r="97">
          <cell r="G97" t="str">
            <v>PPN Keluaran, PPH &amp; Lain-lain</v>
          </cell>
          <cell r="L97" t="str">
            <v>:</v>
          </cell>
          <cell r="M97" t="str">
            <v>Cukup jelas  ( tidak ada perubahan )</v>
          </cell>
        </row>
      </sheetData>
      <sheetData sheetId="4">
        <row r="1">
          <cell r="N1" t="str">
            <v>FORM LMK  : 2</v>
          </cell>
        </row>
        <row r="2">
          <cell r="N2" t="str">
            <v>LEMBAR      : 2</v>
          </cell>
        </row>
        <row r="3">
          <cell r="B3" t="str">
            <v>I.</v>
          </cell>
          <cell r="D3" t="str">
            <v>RENCANA DAN REALISASI BIAYA LANGSUNG</v>
          </cell>
          <cell r="N3" t="str">
            <v>(Dalam Ribuan)</v>
          </cell>
        </row>
        <row r="4">
          <cell r="B4" t="str">
            <v>R E N C A N A   D A N   R E A L I S A S I    B I A Y A   S E S U A I   P R E S T A S I   T E R P A S A N G</v>
          </cell>
        </row>
        <row r="5">
          <cell r="B5" t="str">
            <v>No.</v>
          </cell>
          <cell r="D5" t="str">
            <v>URAIAN</v>
          </cell>
          <cell r="F5" t="str">
            <v>R.A.B</v>
          </cell>
          <cell r="J5" t="str">
            <v>PREST</v>
          </cell>
          <cell r="K5" t="str">
            <v>Bbt x Prest. (%)</v>
          </cell>
          <cell r="M5" t="str">
            <v>RENCANA TERPASANG</v>
          </cell>
        </row>
        <row r="6">
          <cell r="F6" t="str">
            <v>AWAL</v>
          </cell>
          <cell r="G6" t="str">
            <v>BBT (%)</v>
          </cell>
          <cell r="H6" t="str">
            <v>REVIEW</v>
          </cell>
          <cell r="I6" t="str">
            <v>BBT(%)</v>
          </cell>
          <cell r="J6" t="str">
            <v>(%)</v>
          </cell>
          <cell r="K6" t="str">
            <v>AWAL</v>
          </cell>
          <cell r="L6" t="str">
            <v>REVEW</v>
          </cell>
          <cell r="M6" t="str">
            <v>AWAL</v>
          </cell>
          <cell r="N6" t="str">
            <v>REVIEW</v>
          </cell>
        </row>
        <row r="7">
          <cell r="B7" t="str">
            <v>A</v>
          </cell>
          <cell r="D7" t="str">
            <v>B</v>
          </cell>
          <cell r="F7" t="str">
            <v>D</v>
          </cell>
          <cell r="G7" t="str">
            <v>E</v>
          </cell>
          <cell r="H7" t="str">
            <v>F</v>
          </cell>
          <cell r="I7" t="str">
            <v>G</v>
          </cell>
          <cell r="J7" t="str">
            <v>H</v>
          </cell>
          <cell r="K7" t="str">
            <v>I= E x H</v>
          </cell>
          <cell r="L7" t="str">
            <v>J= G x H</v>
          </cell>
          <cell r="M7" t="str">
            <v>K=D X I</v>
          </cell>
          <cell r="N7" t="str">
            <v>L = F X J</v>
          </cell>
        </row>
        <row r="9">
          <cell r="B9">
            <v>1</v>
          </cell>
          <cell r="D9" t="str">
            <v>BL AWAL</v>
          </cell>
          <cell r="F9">
            <v>7868186.0200500004</v>
          </cell>
          <cell r="G9">
            <v>100</v>
          </cell>
          <cell r="H9">
            <v>7868186.0200500004</v>
          </cell>
          <cell r="I9">
            <v>100</v>
          </cell>
          <cell r="J9">
            <v>0</v>
          </cell>
          <cell r="K9">
            <v>0</v>
          </cell>
          <cell r="L9">
            <v>0</v>
          </cell>
          <cell r="M9">
            <v>0</v>
          </cell>
          <cell r="N9">
            <v>0</v>
          </cell>
        </row>
        <row r="10">
          <cell r="B10">
            <v>2</v>
          </cell>
          <cell r="D10" t="str">
            <v>BL.  VO</v>
          </cell>
          <cell r="F10">
            <v>0</v>
          </cell>
          <cell r="G10">
            <v>0</v>
          </cell>
          <cell r="H10">
            <v>0</v>
          </cell>
          <cell r="I10">
            <v>0</v>
          </cell>
          <cell r="J10">
            <v>0</v>
          </cell>
          <cell r="K10">
            <v>0</v>
          </cell>
          <cell r="L10">
            <v>0</v>
          </cell>
          <cell r="M10">
            <v>0</v>
          </cell>
          <cell r="N10">
            <v>0</v>
          </cell>
        </row>
        <row r="11">
          <cell r="B11">
            <v>3</v>
          </cell>
          <cell r="D11" t="str">
            <v>BL. KLAIM</v>
          </cell>
          <cell r="F11">
            <v>0</v>
          </cell>
          <cell r="G11">
            <v>0</v>
          </cell>
          <cell r="H11">
            <v>0</v>
          </cell>
          <cell r="I11">
            <v>0</v>
          </cell>
          <cell r="J11">
            <v>0</v>
          </cell>
          <cell r="K11">
            <v>0</v>
          </cell>
          <cell r="L11">
            <v>0</v>
          </cell>
          <cell r="M11">
            <v>0</v>
          </cell>
          <cell r="N11">
            <v>0</v>
          </cell>
        </row>
        <row r="12">
          <cell r="D12" t="str">
            <v>JUMLAH PRESTASI TERPASANG</v>
          </cell>
          <cell r="F12">
            <v>7868186.0200500004</v>
          </cell>
          <cell r="G12">
            <v>100</v>
          </cell>
          <cell r="H12">
            <v>7868186.0200500004</v>
          </cell>
          <cell r="I12">
            <v>100</v>
          </cell>
          <cell r="J12" t="str">
            <v>+</v>
          </cell>
          <cell r="K12">
            <v>0</v>
          </cell>
          <cell r="L12">
            <v>0</v>
          </cell>
          <cell r="M12">
            <v>0</v>
          </cell>
          <cell r="N12">
            <v>0</v>
          </cell>
        </row>
        <row r="13">
          <cell r="B13">
            <v>4</v>
          </cell>
          <cell r="D13" t="str">
            <v>Eskalasi</v>
          </cell>
          <cell r="F13">
            <v>0</v>
          </cell>
          <cell r="G13">
            <v>0</v>
          </cell>
          <cell r="H13">
            <v>0</v>
          </cell>
          <cell r="I13">
            <v>0</v>
          </cell>
          <cell r="J13">
            <v>0</v>
          </cell>
          <cell r="K13">
            <v>0</v>
          </cell>
          <cell r="L13">
            <v>0</v>
          </cell>
          <cell r="M13">
            <v>0</v>
          </cell>
          <cell r="N13">
            <v>0</v>
          </cell>
        </row>
        <row r="14">
          <cell r="B14">
            <v>5</v>
          </cell>
          <cell r="D14" t="str">
            <v>Selisih Kurs</v>
          </cell>
          <cell r="F14">
            <v>0</v>
          </cell>
          <cell r="G14">
            <v>0</v>
          </cell>
          <cell r="H14">
            <v>0</v>
          </cell>
          <cell r="I14">
            <v>0</v>
          </cell>
          <cell r="J14">
            <v>0</v>
          </cell>
          <cell r="K14">
            <v>0</v>
          </cell>
          <cell r="L14">
            <v>0</v>
          </cell>
          <cell r="M14">
            <v>0</v>
          </cell>
          <cell r="N14">
            <v>0</v>
          </cell>
        </row>
        <row r="15">
          <cell r="B15">
            <v>6</v>
          </cell>
          <cell r="D15" t="str">
            <v>Lain-lain</v>
          </cell>
          <cell r="F15">
            <v>0</v>
          </cell>
          <cell r="G15">
            <v>0</v>
          </cell>
          <cell r="H15">
            <v>0</v>
          </cell>
          <cell r="I15">
            <v>0</v>
          </cell>
          <cell r="J15">
            <v>0</v>
          </cell>
          <cell r="K15">
            <v>0</v>
          </cell>
          <cell r="L15">
            <v>0</v>
          </cell>
          <cell r="M15">
            <v>0</v>
          </cell>
          <cell r="N15">
            <v>0</v>
          </cell>
        </row>
        <row r="16">
          <cell r="D16" t="str">
            <v>JUMLAH LAIN- LAIN</v>
          </cell>
          <cell r="F16">
            <v>0</v>
          </cell>
          <cell r="G16">
            <v>0</v>
          </cell>
          <cell r="H16">
            <v>0</v>
          </cell>
          <cell r="I16">
            <v>0</v>
          </cell>
          <cell r="J16" t="str">
            <v>+</v>
          </cell>
          <cell r="K16">
            <v>0</v>
          </cell>
          <cell r="L16">
            <v>0</v>
          </cell>
          <cell r="M16">
            <v>0</v>
          </cell>
          <cell r="N16">
            <v>0</v>
          </cell>
        </row>
        <row r="17">
          <cell r="D17" t="str">
            <v>JUMLAH BIAYA LANGSUNG</v>
          </cell>
          <cell r="F17">
            <v>7868186.0200500004</v>
          </cell>
          <cell r="G17">
            <v>100</v>
          </cell>
          <cell r="H17">
            <v>7868186.0200500004</v>
          </cell>
          <cell r="I17">
            <v>100</v>
          </cell>
          <cell r="J17" t="str">
            <v>+</v>
          </cell>
          <cell r="K17">
            <v>0</v>
          </cell>
          <cell r="L17">
            <v>0</v>
          </cell>
          <cell r="M17">
            <v>0</v>
          </cell>
          <cell r="N17">
            <v>0</v>
          </cell>
        </row>
        <row r="18">
          <cell r="D18" t="str">
            <v>Ra SESUAI R.K.P/REVIEW</v>
          </cell>
          <cell r="F18" t="str">
            <v>+</v>
          </cell>
          <cell r="G18" t="str">
            <v>+</v>
          </cell>
          <cell r="H18" t="str">
            <v>+</v>
          </cell>
          <cell r="I18" t="str">
            <v>+</v>
          </cell>
          <cell r="J18" t="str">
            <v>+</v>
          </cell>
          <cell r="K18">
            <v>0</v>
          </cell>
          <cell r="L18">
            <v>0</v>
          </cell>
          <cell r="M18">
            <v>0</v>
          </cell>
          <cell r="N18">
            <v>0</v>
          </cell>
        </row>
        <row r="21">
          <cell r="B21" t="str">
            <v>II.</v>
          </cell>
          <cell r="D21" t="str">
            <v>RENCANA  BIAYA TAK LANGSUNG</v>
          </cell>
          <cell r="N21" t="str">
            <v>(Dalam Ribuan)</v>
          </cell>
        </row>
        <row r="22">
          <cell r="B22" t="str">
            <v>No.</v>
          </cell>
          <cell r="D22" t="str">
            <v>URAIAN</v>
          </cell>
          <cell r="F22" t="str">
            <v>AWAL</v>
          </cell>
          <cell r="G22" t="str">
            <v>WAKTU</v>
          </cell>
          <cell r="H22" t="str">
            <v>REVIEW</v>
          </cell>
          <cell r="I22" t="str">
            <v>WAKTU</v>
          </cell>
          <cell r="J22" t="str">
            <v>Ra. BIAYA / WAKTU</v>
          </cell>
          <cell r="L22" t="str">
            <v>Ri  WAKTU</v>
          </cell>
          <cell r="M22" t="str">
            <v>Ra.SESUAI Ri. WAKTU</v>
          </cell>
        </row>
        <row r="23">
          <cell r="G23" t="str">
            <v>(MINGGU)</v>
          </cell>
          <cell r="I23" t="str">
            <v>(MINGGU)</v>
          </cell>
          <cell r="J23" t="str">
            <v>AWAL</v>
          </cell>
          <cell r="K23" t="str">
            <v>REVIEW</v>
          </cell>
          <cell r="M23" t="str">
            <v>AWAL</v>
          </cell>
          <cell r="N23" t="str">
            <v>REVIEW</v>
          </cell>
        </row>
        <row r="24">
          <cell r="B24" t="str">
            <v>A</v>
          </cell>
          <cell r="D24" t="str">
            <v>B</v>
          </cell>
          <cell r="F24" t="str">
            <v>C</v>
          </cell>
          <cell r="G24" t="str">
            <v>E</v>
          </cell>
          <cell r="H24" t="str">
            <v>D</v>
          </cell>
          <cell r="I24" t="str">
            <v>F</v>
          </cell>
          <cell r="J24" t="str">
            <v>G = C / E</v>
          </cell>
          <cell r="K24" t="str">
            <v>H = D / F</v>
          </cell>
          <cell r="L24" t="str">
            <v>I</v>
          </cell>
          <cell r="M24" t="str">
            <v>J = I X G</v>
          </cell>
          <cell r="N24" t="str">
            <v>K=J X H</v>
          </cell>
        </row>
        <row r="25">
          <cell r="D25" t="str">
            <v>Biaya Pegawai</v>
          </cell>
          <cell r="F25">
            <v>346004</v>
          </cell>
          <cell r="G25">
            <v>20</v>
          </cell>
          <cell r="H25">
            <v>346004</v>
          </cell>
          <cell r="I25">
            <v>20</v>
          </cell>
          <cell r="J25">
            <v>17300.2</v>
          </cell>
          <cell r="K25">
            <v>17300.2</v>
          </cell>
          <cell r="L25">
            <v>49</v>
          </cell>
          <cell r="M25">
            <v>847709.8</v>
          </cell>
          <cell r="N25">
            <v>847709.8</v>
          </cell>
        </row>
        <row r="26">
          <cell r="D26" t="str">
            <v>Biaya Kendaraan</v>
          </cell>
          <cell r="F26">
            <v>120000</v>
          </cell>
          <cell r="G26">
            <v>20</v>
          </cell>
          <cell r="H26">
            <v>120000</v>
          </cell>
          <cell r="I26">
            <v>20</v>
          </cell>
          <cell r="J26">
            <v>6000</v>
          </cell>
          <cell r="K26">
            <v>6000</v>
          </cell>
          <cell r="L26">
            <v>49</v>
          </cell>
          <cell r="M26">
            <v>294000</v>
          </cell>
          <cell r="N26">
            <v>294000</v>
          </cell>
        </row>
        <row r="27">
          <cell r="D27" t="str">
            <v>Biaya Keuangan + PPh 2 %</v>
          </cell>
          <cell r="F27">
            <v>65803.675000000003</v>
          </cell>
          <cell r="G27">
            <v>20</v>
          </cell>
          <cell r="H27">
            <v>65803.675000000003</v>
          </cell>
          <cell r="I27">
            <v>20</v>
          </cell>
          <cell r="J27">
            <v>3290.1837500000001</v>
          </cell>
          <cell r="K27">
            <v>3290.1837500000001</v>
          </cell>
          <cell r="L27">
            <v>49</v>
          </cell>
          <cell r="M27">
            <v>161219.00375</v>
          </cell>
          <cell r="N27">
            <v>161219.00375</v>
          </cell>
        </row>
        <row r="28">
          <cell r="D28" t="str">
            <v>Biaya Umum</v>
          </cell>
          <cell r="F28">
            <v>607024.07605999999</v>
          </cell>
          <cell r="G28">
            <v>20</v>
          </cell>
          <cell r="H28">
            <v>607024.07605999999</v>
          </cell>
          <cell r="I28">
            <v>20</v>
          </cell>
          <cell r="J28">
            <v>30351.203803</v>
          </cell>
          <cell r="K28">
            <v>30351.203803</v>
          </cell>
          <cell r="L28">
            <v>49</v>
          </cell>
          <cell r="M28">
            <v>1487208.9863470001</v>
          </cell>
          <cell r="N28">
            <v>1487208.9863470001</v>
          </cell>
        </row>
        <row r="29">
          <cell r="D29" t="str">
            <v>JUMLAH BIAYA TAK LANGSUNG</v>
          </cell>
          <cell r="F29">
            <v>1138831.7510600002</v>
          </cell>
          <cell r="G29">
            <v>20</v>
          </cell>
          <cell r="H29">
            <v>1138831.7510600002</v>
          </cell>
          <cell r="I29">
            <v>20</v>
          </cell>
          <cell r="J29">
            <v>56941.587553000005</v>
          </cell>
          <cell r="K29">
            <v>56941.587553000005</v>
          </cell>
          <cell r="L29">
            <v>49</v>
          </cell>
          <cell r="M29">
            <v>2790137.7900970001</v>
          </cell>
          <cell r="N29">
            <v>2790137.7900970001</v>
          </cell>
        </row>
        <row r="30">
          <cell r="D30" t="str">
            <v>TOTAL BLK + BTLK</v>
          </cell>
          <cell r="F30">
            <v>9007017.7711100001</v>
          </cell>
          <cell r="G30" t="str">
            <v>+</v>
          </cell>
          <cell r="H30">
            <v>9007017.7711100001</v>
          </cell>
          <cell r="I30" t="str">
            <v>+</v>
          </cell>
          <cell r="J30" t="str">
            <v>+</v>
          </cell>
          <cell r="K30" t="str">
            <v>+</v>
          </cell>
          <cell r="L30" t="str">
            <v>+</v>
          </cell>
          <cell r="M30">
            <v>2790137.7900970001</v>
          </cell>
          <cell r="N30">
            <v>2790137.7900970001</v>
          </cell>
        </row>
        <row r="32">
          <cell r="B32" t="str">
            <v>III.</v>
          </cell>
          <cell r="D32" t="str">
            <v>REALISASI BIAYA LANGSUNG DAN TAK LANGSUNG</v>
          </cell>
          <cell r="N32" t="str">
            <v>(Dalam Ribuan)</v>
          </cell>
        </row>
        <row r="33">
          <cell r="B33" t="str">
            <v>No.</v>
          </cell>
          <cell r="D33" t="str">
            <v>URAIAN</v>
          </cell>
          <cell r="F33" t="str">
            <v>REALISASI BIAYA</v>
          </cell>
          <cell r="J33" t="str">
            <v>PROYEKSI</v>
          </cell>
          <cell r="L33" t="str">
            <v>R K P</v>
          </cell>
          <cell r="N33" t="str">
            <v>DEVIASI</v>
          </cell>
        </row>
        <row r="34">
          <cell r="G34" t="str">
            <v>BAD</v>
          </cell>
          <cell r="H34" t="str">
            <v>BAD</v>
          </cell>
          <cell r="I34" t="str">
            <v/>
          </cell>
          <cell r="J34" t="str">
            <v/>
          </cell>
          <cell r="K34" t="str">
            <v/>
          </cell>
          <cell r="L34" t="str">
            <v/>
          </cell>
          <cell r="M34" t="str">
            <v/>
          </cell>
          <cell r="N34" t="str">
            <v/>
          </cell>
        </row>
        <row r="35">
          <cell r="F35" t="str">
            <v>BPDP</v>
          </cell>
          <cell r="G35" t="str">
            <v>TERBUKU</v>
          </cell>
          <cell r="H35" t="str">
            <v>BLM TERBUKU</v>
          </cell>
          <cell r="I35" t="str">
            <v>JUMLAH</v>
          </cell>
          <cell r="J35" t="str">
            <v>SISA</v>
          </cell>
          <cell r="K35" t="str">
            <v>SELESAI</v>
          </cell>
          <cell r="L35" t="str">
            <v>AWAL</v>
          </cell>
          <cell r="M35" t="str">
            <v>REVIEW</v>
          </cell>
          <cell r="N35" t="str">
            <v>REVIEW</v>
          </cell>
        </row>
        <row r="36">
          <cell r="B36" t="str">
            <v>A</v>
          </cell>
          <cell r="D36" t="str">
            <v>B</v>
          </cell>
          <cell r="F36" t="str">
            <v>C</v>
          </cell>
          <cell r="G36" t="str">
            <v>D</v>
          </cell>
          <cell r="H36" t="str">
            <v>E</v>
          </cell>
          <cell r="I36" t="str">
            <v>F=C+D+E</v>
          </cell>
          <cell r="J36" t="str">
            <v>G</v>
          </cell>
          <cell r="K36" t="str">
            <v>H=F+G</v>
          </cell>
          <cell r="L36" t="str">
            <v>I</v>
          </cell>
          <cell r="M36" t="str">
            <v>J</v>
          </cell>
          <cell r="N36" t="str">
            <v>K=J-H</v>
          </cell>
        </row>
        <row r="37">
          <cell r="D37" t="str">
            <v>Material</v>
          </cell>
          <cell r="F37">
            <v>0</v>
          </cell>
          <cell r="G37">
            <v>0</v>
          </cell>
          <cell r="H37">
            <v>0</v>
          </cell>
          <cell r="I37">
            <v>0</v>
          </cell>
          <cell r="J37">
            <v>1522258</v>
          </cell>
          <cell r="K37">
            <v>1522258</v>
          </cell>
          <cell r="L37">
            <v>1522258</v>
          </cell>
          <cell r="M37">
            <v>1522258</v>
          </cell>
          <cell r="N37">
            <v>0</v>
          </cell>
        </row>
        <row r="38">
          <cell r="D38" t="str">
            <v>Upah</v>
          </cell>
          <cell r="F38">
            <v>0</v>
          </cell>
          <cell r="G38">
            <v>0</v>
          </cell>
          <cell r="H38">
            <v>0</v>
          </cell>
          <cell r="I38">
            <v>0</v>
          </cell>
          <cell r="J38">
            <v>3445</v>
          </cell>
          <cell r="K38">
            <v>3445</v>
          </cell>
          <cell r="L38">
            <v>3445</v>
          </cell>
          <cell r="M38">
            <v>3445</v>
          </cell>
          <cell r="N38">
            <v>0</v>
          </cell>
        </row>
        <row r="39">
          <cell r="D39" t="str">
            <v>Alat</v>
          </cell>
          <cell r="F39">
            <v>0</v>
          </cell>
          <cell r="G39">
            <v>0</v>
          </cell>
          <cell r="H39">
            <v>0</v>
          </cell>
          <cell r="I39">
            <v>0</v>
          </cell>
          <cell r="J39">
            <v>0</v>
          </cell>
          <cell r="K39">
            <v>0</v>
          </cell>
          <cell r="L39">
            <v>0</v>
          </cell>
          <cell r="M39">
            <v>0</v>
          </cell>
          <cell r="N39">
            <v>0</v>
          </cell>
        </row>
        <row r="40">
          <cell r="D40" t="str">
            <v>Sub Kontraktor</v>
          </cell>
          <cell r="F40">
            <v>0</v>
          </cell>
          <cell r="G40">
            <v>0</v>
          </cell>
          <cell r="H40">
            <v>0</v>
          </cell>
          <cell r="I40">
            <v>0</v>
          </cell>
          <cell r="J40">
            <v>1212973</v>
          </cell>
          <cell r="K40">
            <v>1212973</v>
          </cell>
          <cell r="L40">
            <v>1212973</v>
          </cell>
          <cell r="M40">
            <v>1212973</v>
          </cell>
          <cell r="N40">
            <v>0</v>
          </cell>
        </row>
        <row r="41">
          <cell r="D41" t="str">
            <v>Pemeliharaan + Mobilisasi</v>
          </cell>
          <cell r="F41">
            <v>0</v>
          </cell>
          <cell r="G41">
            <v>0</v>
          </cell>
          <cell r="H41">
            <v>0</v>
          </cell>
          <cell r="I41">
            <v>0</v>
          </cell>
          <cell r="J41">
            <v>0</v>
          </cell>
          <cell r="K41">
            <v>0</v>
          </cell>
          <cell r="L41">
            <v>0</v>
          </cell>
          <cell r="M41">
            <v>0</v>
          </cell>
          <cell r="N41">
            <v>0</v>
          </cell>
        </row>
        <row r="42">
          <cell r="D42" t="str">
            <v>Pengusahaan</v>
          </cell>
          <cell r="F42">
            <v>0</v>
          </cell>
          <cell r="G42">
            <v>0</v>
          </cell>
          <cell r="H42">
            <v>0</v>
          </cell>
          <cell r="I42">
            <v>0</v>
          </cell>
          <cell r="J42">
            <v>0</v>
          </cell>
          <cell r="K42">
            <v>0</v>
          </cell>
          <cell r="L42">
            <v>0</v>
          </cell>
          <cell r="M42">
            <v>0</v>
          </cell>
          <cell r="N42">
            <v>0</v>
          </cell>
        </row>
        <row r="43">
          <cell r="D43" t="str">
            <v>JUMLAH BL</v>
          </cell>
          <cell r="F43">
            <v>0</v>
          </cell>
          <cell r="G43">
            <v>0</v>
          </cell>
          <cell r="H43">
            <v>0</v>
          </cell>
          <cell r="I43">
            <v>0</v>
          </cell>
          <cell r="J43">
            <v>2738676</v>
          </cell>
          <cell r="K43">
            <v>2738676</v>
          </cell>
          <cell r="L43">
            <v>2738676</v>
          </cell>
          <cell r="M43">
            <v>2738676</v>
          </cell>
          <cell r="N43">
            <v>0</v>
          </cell>
        </row>
        <row r="44">
          <cell r="D44" t="str">
            <v>Biaya Pegawai</v>
          </cell>
          <cell r="F44">
            <v>0</v>
          </cell>
          <cell r="G44">
            <v>0</v>
          </cell>
          <cell r="H44">
            <v>0</v>
          </cell>
          <cell r="I44">
            <v>0</v>
          </cell>
          <cell r="J44">
            <v>346004</v>
          </cell>
          <cell r="K44">
            <v>346004</v>
          </cell>
          <cell r="L44">
            <v>346004</v>
          </cell>
          <cell r="M44">
            <v>346004</v>
          </cell>
          <cell r="N44">
            <v>0</v>
          </cell>
        </row>
        <row r="45">
          <cell r="D45" t="str">
            <v>Biaya Kendaraan</v>
          </cell>
          <cell r="F45">
            <v>0</v>
          </cell>
          <cell r="G45">
            <v>0</v>
          </cell>
          <cell r="H45">
            <v>0</v>
          </cell>
          <cell r="I45">
            <v>0</v>
          </cell>
          <cell r="J45">
            <v>120000</v>
          </cell>
          <cell r="K45">
            <v>120000</v>
          </cell>
          <cell r="L45">
            <v>120000</v>
          </cell>
          <cell r="M45">
            <v>120000</v>
          </cell>
          <cell r="N45">
            <v>0</v>
          </cell>
        </row>
        <row r="46">
          <cell r="D46" t="str">
            <v>Biaya Keuangan</v>
          </cell>
          <cell r="F46">
            <v>0</v>
          </cell>
          <cell r="G46">
            <v>0</v>
          </cell>
          <cell r="H46">
            <v>0</v>
          </cell>
          <cell r="I46">
            <v>0</v>
          </cell>
          <cell r="J46">
            <v>65803.675000000003</v>
          </cell>
          <cell r="K46">
            <v>65803.675000000003</v>
          </cell>
          <cell r="L46">
            <v>65803.675000000003</v>
          </cell>
          <cell r="M46">
            <v>65803.675000000003</v>
          </cell>
          <cell r="N46">
            <v>0</v>
          </cell>
        </row>
        <row r="47">
          <cell r="D47" t="str">
            <v>Biaya Umum</v>
          </cell>
          <cell r="F47">
            <v>0</v>
          </cell>
          <cell r="G47">
            <v>0</v>
          </cell>
          <cell r="H47">
            <v>0</v>
          </cell>
          <cell r="I47">
            <v>0</v>
          </cell>
          <cell r="J47">
            <v>607024.07605999999</v>
          </cell>
          <cell r="K47">
            <v>607024.07605999999</v>
          </cell>
          <cell r="L47">
            <v>607024.07605999999</v>
          </cell>
          <cell r="M47">
            <v>607024.07605999999</v>
          </cell>
          <cell r="N47">
            <v>0</v>
          </cell>
        </row>
        <row r="48">
          <cell r="D48" t="str">
            <v>JUMLAH BTL</v>
          </cell>
          <cell r="F48">
            <v>0</v>
          </cell>
          <cell r="G48">
            <v>0</v>
          </cell>
          <cell r="H48">
            <v>0</v>
          </cell>
          <cell r="I48">
            <v>0</v>
          </cell>
          <cell r="J48">
            <v>1138831.7510600002</v>
          </cell>
          <cell r="K48">
            <v>1138831.7510600002</v>
          </cell>
          <cell r="L48">
            <v>1138831.7510600002</v>
          </cell>
          <cell r="M48">
            <v>1138831.7510600002</v>
          </cell>
          <cell r="N48">
            <v>0</v>
          </cell>
        </row>
        <row r="49">
          <cell r="D49" t="str">
            <v>TOTAL BLK + BTLK</v>
          </cell>
          <cell r="F49">
            <v>0</v>
          </cell>
          <cell r="G49">
            <v>0</v>
          </cell>
          <cell r="H49">
            <v>0</v>
          </cell>
          <cell r="I49">
            <v>0</v>
          </cell>
          <cell r="J49">
            <v>3877507.7510600002</v>
          </cell>
          <cell r="K49">
            <v>3877507.7510600002</v>
          </cell>
          <cell r="L49">
            <v>3877507.7510600002</v>
          </cell>
          <cell r="M49">
            <v>3877507.7510600002</v>
          </cell>
          <cell r="N49">
            <v>0</v>
          </cell>
        </row>
        <row r="64">
          <cell r="F64" t="str">
            <v>PETUNJUK PENGISIAN DATA PADA FORM LMK</v>
          </cell>
        </row>
        <row r="65">
          <cell r="F65" t="str">
            <v>LEMBAR :  2</v>
          </cell>
        </row>
        <row r="67">
          <cell r="F67" t="str">
            <v>I. RENCANA DAN REALISASI BIAYA LANGSUNG</v>
          </cell>
        </row>
        <row r="68">
          <cell r="G68" t="str">
            <v>BL AWAL</v>
          </cell>
          <cell r="J68" t="str">
            <v>:</v>
          </cell>
          <cell r="K68" t="str">
            <v>Cukup jelas  ( jika belum ada review, kolom review diisi data sama dengan kolom awal )</v>
          </cell>
        </row>
        <row r="69">
          <cell r="G69" t="str">
            <v>BL.  VO</v>
          </cell>
          <cell r="J69" t="str">
            <v>:</v>
          </cell>
          <cell r="K69" t="str">
            <v>Cukup jelas  ( jika belum ada review, kolom review diisi data sama dengan kolom awal )</v>
          </cell>
        </row>
        <row r="70">
          <cell r="G70" t="str">
            <v>BL. KLAIM</v>
          </cell>
          <cell r="J70" t="str">
            <v>:</v>
          </cell>
          <cell r="K70" t="str">
            <v>Cukup jelas  ( jika belum ada review, kolom review diisi data sama dengan kolom awal )</v>
          </cell>
        </row>
        <row r="71">
          <cell r="G71" t="str">
            <v>Eskalasi</v>
          </cell>
          <cell r="J71" t="str">
            <v>:</v>
          </cell>
          <cell r="K71" t="str">
            <v>Cukup jelas  ( jika belum ada review, kolom review diisi data sama dengan kolom awal )</v>
          </cell>
        </row>
        <row r="72">
          <cell r="G72" t="str">
            <v>Selisih Kurs</v>
          </cell>
          <cell r="J72" t="str">
            <v>:</v>
          </cell>
          <cell r="K72" t="str">
            <v>Cukup jelas  ( jika belum ada review, kolom review diisi data sama dengan kolom awal )</v>
          </cell>
        </row>
        <row r="73">
          <cell r="G73" t="str">
            <v>Lain-lain</v>
          </cell>
          <cell r="J73" t="str">
            <v>:</v>
          </cell>
          <cell r="K73" t="str">
            <v>Cukup jelas  ( jika belum ada review, kolom review diisi data sama dengan kolom awal )</v>
          </cell>
        </row>
        <row r="75">
          <cell r="F75" t="str">
            <v>II. RENCANA BIAYA TAK LANGSUNG</v>
          </cell>
        </row>
        <row r="76">
          <cell r="G76" t="str">
            <v>Biaya Pegawai</v>
          </cell>
          <cell r="J76" t="str">
            <v>:</v>
          </cell>
          <cell r="K76" t="str">
            <v>Cukup jelas  ( jika belum ada review, kolom review diisi data sama dengan kolom awal )</v>
          </cell>
        </row>
        <row r="77">
          <cell r="G77" t="str">
            <v>Biaya Kendaraan</v>
          </cell>
          <cell r="J77" t="str">
            <v>:</v>
          </cell>
          <cell r="K77" t="str">
            <v>Cukup jelas  ( jika belum ada review, kolom review diisi data sama dengan kolom awal )</v>
          </cell>
        </row>
        <row r="78">
          <cell r="G78" t="str">
            <v>Biaya Keuangan</v>
          </cell>
          <cell r="J78" t="str">
            <v>:</v>
          </cell>
          <cell r="K78" t="str">
            <v>Cukup jelas  ( jika belum ada review, kolom review diisi data sama dengan kolom awal )</v>
          </cell>
        </row>
        <row r="79">
          <cell r="G79" t="str">
            <v>Biaya Umum</v>
          </cell>
          <cell r="J79" t="str">
            <v>:</v>
          </cell>
          <cell r="K79" t="str">
            <v>Cukup jelas  ( jika belum ada review, kolom review diisi data sama dengan kolom awal )</v>
          </cell>
        </row>
        <row r="81">
          <cell r="F81" t="str">
            <v>III. REALISASI BIAYA LANGSUNG DAN TAK LANGSUNG</v>
          </cell>
        </row>
        <row r="82">
          <cell r="G82" t="str">
            <v>Material</v>
          </cell>
          <cell r="J82" t="str">
            <v>:</v>
          </cell>
          <cell r="K82">
            <v>0</v>
          </cell>
        </row>
        <row r="83">
          <cell r="G83" t="str">
            <v>Upah</v>
          </cell>
          <cell r="J83" t="str">
            <v>:</v>
          </cell>
          <cell r="K83">
            <v>0</v>
          </cell>
        </row>
        <row r="84">
          <cell r="G84" t="str">
            <v>Alat</v>
          </cell>
          <cell r="J84" t="str">
            <v>:</v>
          </cell>
          <cell r="K84">
            <v>0</v>
          </cell>
        </row>
        <row r="85">
          <cell r="G85" t="str">
            <v>Sub Kontraktor</v>
          </cell>
          <cell r="J85" t="str">
            <v>:</v>
          </cell>
          <cell r="K85">
            <v>0</v>
          </cell>
        </row>
        <row r="86">
          <cell r="G86" t="str">
            <v>Pemeliharaan + Mobilisasi</v>
          </cell>
          <cell r="J86" t="str">
            <v>:</v>
          </cell>
          <cell r="K86">
            <v>0</v>
          </cell>
        </row>
        <row r="87">
          <cell r="G87" t="str">
            <v>Pengusahaan</v>
          </cell>
          <cell r="J87" t="str">
            <v>:</v>
          </cell>
          <cell r="K87">
            <v>0</v>
          </cell>
        </row>
        <row r="88">
          <cell r="G88" t="str">
            <v>Biaya Pegawai</v>
          </cell>
          <cell r="J88" t="str">
            <v>:</v>
          </cell>
          <cell r="K88">
            <v>0</v>
          </cell>
        </row>
        <row r="89">
          <cell r="G89" t="str">
            <v>Biaya Kendaraan</v>
          </cell>
          <cell r="J89" t="str">
            <v>:</v>
          </cell>
          <cell r="K89">
            <v>0</v>
          </cell>
        </row>
        <row r="90">
          <cell r="G90" t="str">
            <v>Biaya Keuangan</v>
          </cell>
          <cell r="J90" t="str">
            <v>:</v>
          </cell>
          <cell r="K90">
            <v>0</v>
          </cell>
        </row>
        <row r="91">
          <cell r="G91" t="str">
            <v>Biaya Umum</v>
          </cell>
          <cell r="J91" t="str">
            <v>:</v>
          </cell>
          <cell r="K91">
            <v>0</v>
          </cell>
        </row>
      </sheetData>
      <sheetData sheetId="5">
        <row r="9">
          <cell r="U9" t="str">
            <v>FORM LMK  : 3</v>
          </cell>
          <cell r="AF9" t="str">
            <v>FORM LMK  : 3</v>
          </cell>
        </row>
        <row r="10">
          <cell r="U10" t="str">
            <v>LEMBAR      : 3</v>
          </cell>
          <cell r="AF10" t="str">
            <v>LEMBAR      : 3</v>
          </cell>
        </row>
        <row r="12">
          <cell r="B12" t="str">
            <v>IV</v>
          </cell>
          <cell r="C12" t="str">
            <v>KEMAJUAN PRESTASI PEKERJAAN</v>
          </cell>
          <cell r="W12" t="str">
            <v>IV</v>
          </cell>
          <cell r="X12" t="str">
            <v>KEMAJUAN PRESTASI PEKERJAAN</v>
          </cell>
        </row>
        <row r="13">
          <cell r="C13" t="str">
            <v>PERIODE :    S/D</v>
          </cell>
          <cell r="X13" t="str">
            <v>PERIODE :    S/D</v>
          </cell>
        </row>
        <row r="14">
          <cell r="C14" t="str">
            <v>Bila SIMPRO VER. 3 fungsi Produksi Befungsi, form ini bisa diganti dengan print out SIMPRO tersebut.!!!!</v>
          </cell>
        </row>
        <row r="16">
          <cell r="F16" t="str">
            <v>RENCANA</v>
          </cell>
          <cell r="I16" t="str">
            <v>REALISASI    TERPASANG</v>
          </cell>
          <cell r="N16" t="str">
            <v>PROYEKSI SISA</v>
          </cell>
          <cell r="R16" t="str">
            <v>RENCANA 2 MINGU Y.A.D</v>
          </cell>
        </row>
        <row r="17">
          <cell r="B17" t="str">
            <v>No.</v>
          </cell>
          <cell r="C17" t="str">
            <v>URAIAN  PEKERJAAN</v>
          </cell>
          <cell r="D17" t="str">
            <v>SAT</v>
          </cell>
          <cell r="E17" t="str">
            <v>VOLUME</v>
          </cell>
          <cell r="G17" t="str">
            <v>NILAI BOBOT</v>
          </cell>
          <cell r="J17" t="str">
            <v>VOLUME</v>
          </cell>
          <cell r="L17" t="str">
            <v>PRESTASI</v>
          </cell>
          <cell r="N17" t="str">
            <v>VOLUME</v>
          </cell>
          <cell r="P17" t="str">
            <v>PRESTASI</v>
          </cell>
          <cell r="R17" t="str">
            <v>VOLUME</v>
          </cell>
          <cell r="T17" t="str">
            <v>PRESTASI</v>
          </cell>
          <cell r="W17" t="str">
            <v>No.</v>
          </cell>
          <cell r="X17" t="str">
            <v>URAIAN  PEKERJAAN</v>
          </cell>
          <cell r="Y17" t="str">
            <v>BOBOT</v>
          </cell>
          <cell r="AA17" t="str">
            <v>PRESTASI TERPASANG</v>
          </cell>
          <cell r="AC17" t="str">
            <v>PROYEKSI SISA</v>
          </cell>
          <cell r="AE17" t="str">
            <v>Ra  2 MGG YAD</v>
          </cell>
        </row>
        <row r="18">
          <cell r="E18" t="str">
            <v>OMZET</v>
          </cell>
          <cell r="F18" t="str">
            <v>RAB</v>
          </cell>
          <cell r="G18" t="str">
            <v>KONTRAK</v>
          </cell>
          <cell r="H18" t="str">
            <v>RAB</v>
          </cell>
          <cell r="I18" t="str">
            <v>S/D YANG</v>
          </cell>
          <cell r="J18" t="str">
            <v>SAAT</v>
          </cell>
          <cell r="K18" t="str">
            <v>S/D SAAT</v>
          </cell>
          <cell r="L18" t="str">
            <v>KONTRAK</v>
          </cell>
          <cell r="M18" t="str">
            <v>RAB</v>
          </cell>
          <cell r="N18" t="str">
            <v>KONTRAK</v>
          </cell>
          <cell r="O18" t="str">
            <v>RAB</v>
          </cell>
          <cell r="P18" t="str">
            <v>KONTRAK</v>
          </cell>
          <cell r="Q18" t="str">
            <v>RAB</v>
          </cell>
          <cell r="R18" t="str">
            <v>KONTRAK</v>
          </cell>
          <cell r="S18" t="str">
            <v>RAB</v>
          </cell>
          <cell r="T18" t="str">
            <v>KONTRAK</v>
          </cell>
          <cell r="U18" t="str">
            <v>RAB</v>
          </cell>
          <cell r="Y18" t="str">
            <v>KONTRAK</v>
          </cell>
          <cell r="Z18" t="str">
            <v>RAB</v>
          </cell>
          <cell r="AA18" t="str">
            <v>KONTRAK</v>
          </cell>
          <cell r="AB18" t="str">
            <v>RAB</v>
          </cell>
          <cell r="AC18" t="str">
            <v>KONTRAK</v>
          </cell>
          <cell r="AD18" t="str">
            <v>RAB</v>
          </cell>
          <cell r="AE18" t="str">
            <v>KONTRAK</v>
          </cell>
          <cell r="AF18" t="str">
            <v>RAB</v>
          </cell>
        </row>
        <row r="19">
          <cell r="E19" t="str">
            <v>KONTRAK</v>
          </cell>
          <cell r="F19" t="str">
            <v>B.L</v>
          </cell>
          <cell r="G19" t="str">
            <v>(%)</v>
          </cell>
          <cell r="H19" t="str">
            <v>(%)</v>
          </cell>
          <cell r="I19" t="str">
            <v>LALU</v>
          </cell>
          <cell r="J19" t="str">
            <v>INI</v>
          </cell>
          <cell r="K19" t="str">
            <v>INI</v>
          </cell>
          <cell r="L19" t="str">
            <v>(%)</v>
          </cell>
          <cell r="M19" t="str">
            <v>(%)</v>
          </cell>
          <cell r="P19" t="str">
            <v>(%)</v>
          </cell>
          <cell r="Q19" t="str">
            <v>(%)</v>
          </cell>
          <cell r="T19" t="str">
            <v>(%)</v>
          </cell>
          <cell r="U19" t="str">
            <v>(%)</v>
          </cell>
          <cell r="Y19" t="str">
            <v>(%)</v>
          </cell>
          <cell r="Z19" t="str">
            <v>(%)</v>
          </cell>
          <cell r="AA19" t="str">
            <v>(%)</v>
          </cell>
          <cell r="AB19" t="str">
            <v>(%)</v>
          </cell>
          <cell r="AC19" t="str">
            <v>(%)</v>
          </cell>
          <cell r="AD19" t="str">
            <v>(%)</v>
          </cell>
          <cell r="AE19" t="str">
            <v>(%)</v>
          </cell>
          <cell r="AF19" t="str">
            <v>(%)</v>
          </cell>
        </row>
        <row r="20">
          <cell r="B20" t="str">
            <v>A</v>
          </cell>
          <cell r="C20" t="str">
            <v>B</v>
          </cell>
          <cell r="D20" t="str">
            <v>C</v>
          </cell>
          <cell r="E20" t="str">
            <v>D</v>
          </cell>
          <cell r="F20" t="str">
            <v>E</v>
          </cell>
          <cell r="G20" t="str">
            <v>F</v>
          </cell>
          <cell r="H20" t="str">
            <v>G</v>
          </cell>
          <cell r="I20" t="str">
            <v>H</v>
          </cell>
          <cell r="J20" t="str">
            <v>I</v>
          </cell>
          <cell r="K20" t="str">
            <v>J=H+I</v>
          </cell>
          <cell r="L20" t="str">
            <v>K=(J/D)*F</v>
          </cell>
          <cell r="M20" t="str">
            <v>L=(J/E)*G</v>
          </cell>
          <cell r="N20" t="str">
            <v>M = D - J</v>
          </cell>
          <cell r="O20" t="str">
            <v>N = E - J</v>
          </cell>
          <cell r="P20" t="str">
            <v>O=(M/D)*F</v>
          </cell>
          <cell r="Q20" t="str">
            <v>P=(N/E)*G</v>
          </cell>
          <cell r="R20" t="str">
            <v>Q</v>
          </cell>
          <cell r="S20" t="str">
            <v>R</v>
          </cell>
          <cell r="T20" t="str">
            <v>S=(Q/D)*F</v>
          </cell>
          <cell r="U20" t="str">
            <v>T=(R/E)*G</v>
          </cell>
          <cell r="W20" t="str">
            <v>A</v>
          </cell>
          <cell r="X20" t="str">
            <v>B</v>
          </cell>
          <cell r="Y20" t="str">
            <v>C</v>
          </cell>
          <cell r="Z20" t="str">
            <v>D</v>
          </cell>
          <cell r="AA20" t="str">
            <v>E</v>
          </cell>
          <cell r="AB20" t="str">
            <v>F</v>
          </cell>
          <cell r="AC20" t="str">
            <v>G</v>
          </cell>
          <cell r="AD20" t="str">
            <v>H</v>
          </cell>
          <cell r="AE20" t="str">
            <v>I</v>
          </cell>
          <cell r="AF20" t="str">
            <v>J</v>
          </cell>
        </row>
        <row r="22">
          <cell r="B22">
            <v>1</v>
          </cell>
          <cell r="J22" t="str">
            <v/>
          </cell>
          <cell r="L22" t="str">
            <v/>
          </cell>
          <cell r="M22" t="str">
            <v/>
          </cell>
          <cell r="N22" t="str">
            <v/>
          </cell>
          <cell r="O22" t="str">
            <v/>
          </cell>
          <cell r="P22" t="str">
            <v/>
          </cell>
          <cell r="Q22" t="str">
            <v/>
          </cell>
          <cell r="T22" t="str">
            <v/>
          </cell>
          <cell r="U22" t="str">
            <v/>
          </cell>
          <cell r="W22">
            <v>1</v>
          </cell>
        </row>
        <row r="23">
          <cell r="B23">
            <v>2</v>
          </cell>
          <cell r="J23" t="str">
            <v/>
          </cell>
          <cell r="L23" t="str">
            <v/>
          </cell>
          <cell r="M23" t="str">
            <v/>
          </cell>
          <cell r="N23" t="str">
            <v/>
          </cell>
          <cell r="O23" t="str">
            <v/>
          </cell>
          <cell r="P23" t="str">
            <v/>
          </cell>
          <cell r="Q23" t="str">
            <v/>
          </cell>
          <cell r="T23" t="str">
            <v/>
          </cell>
          <cell r="U23" t="str">
            <v/>
          </cell>
          <cell r="W23">
            <v>2</v>
          </cell>
        </row>
        <row r="24">
          <cell r="B24">
            <v>3</v>
          </cell>
          <cell r="J24" t="str">
            <v/>
          </cell>
          <cell r="L24" t="str">
            <v/>
          </cell>
          <cell r="M24" t="str">
            <v/>
          </cell>
          <cell r="N24" t="str">
            <v/>
          </cell>
          <cell r="O24" t="str">
            <v/>
          </cell>
          <cell r="P24" t="str">
            <v/>
          </cell>
          <cell r="Q24" t="str">
            <v/>
          </cell>
          <cell r="T24" t="str">
            <v/>
          </cell>
          <cell r="U24" t="str">
            <v/>
          </cell>
          <cell r="W24">
            <v>3</v>
          </cell>
        </row>
        <row r="25">
          <cell r="B25">
            <v>4</v>
          </cell>
          <cell r="J25" t="str">
            <v/>
          </cell>
          <cell r="L25" t="str">
            <v/>
          </cell>
          <cell r="M25" t="str">
            <v/>
          </cell>
          <cell r="N25" t="str">
            <v/>
          </cell>
          <cell r="O25" t="str">
            <v/>
          </cell>
          <cell r="P25" t="str">
            <v/>
          </cell>
          <cell r="Q25" t="str">
            <v/>
          </cell>
          <cell r="T25" t="str">
            <v/>
          </cell>
          <cell r="U25" t="str">
            <v/>
          </cell>
          <cell r="W25">
            <v>4</v>
          </cell>
        </row>
        <row r="26">
          <cell r="B26">
            <v>5</v>
          </cell>
          <cell r="J26" t="str">
            <v/>
          </cell>
          <cell r="L26" t="str">
            <v/>
          </cell>
          <cell r="M26" t="str">
            <v/>
          </cell>
          <cell r="N26" t="str">
            <v/>
          </cell>
          <cell r="O26" t="str">
            <v/>
          </cell>
          <cell r="P26" t="str">
            <v/>
          </cell>
          <cell r="Q26" t="str">
            <v/>
          </cell>
          <cell r="T26" t="str">
            <v/>
          </cell>
          <cell r="U26" t="str">
            <v/>
          </cell>
          <cell r="W26">
            <v>5</v>
          </cell>
        </row>
        <row r="27">
          <cell r="B27">
            <v>6</v>
          </cell>
          <cell r="J27" t="str">
            <v/>
          </cell>
          <cell r="L27" t="str">
            <v/>
          </cell>
          <cell r="M27" t="str">
            <v/>
          </cell>
          <cell r="N27" t="str">
            <v/>
          </cell>
          <cell r="O27" t="str">
            <v/>
          </cell>
          <cell r="P27" t="str">
            <v/>
          </cell>
          <cell r="Q27" t="str">
            <v/>
          </cell>
          <cell r="T27" t="str">
            <v/>
          </cell>
          <cell r="U27" t="str">
            <v/>
          </cell>
          <cell r="W27">
            <v>6</v>
          </cell>
        </row>
        <row r="28">
          <cell r="B28">
            <v>7</v>
          </cell>
          <cell r="J28" t="str">
            <v/>
          </cell>
          <cell r="L28" t="str">
            <v/>
          </cell>
          <cell r="M28" t="str">
            <v/>
          </cell>
          <cell r="N28" t="str">
            <v/>
          </cell>
          <cell r="O28" t="str">
            <v/>
          </cell>
          <cell r="P28" t="str">
            <v/>
          </cell>
          <cell r="Q28" t="str">
            <v/>
          </cell>
          <cell r="T28" t="str">
            <v/>
          </cell>
          <cell r="U28" t="str">
            <v/>
          </cell>
          <cell r="W28">
            <v>7</v>
          </cell>
        </row>
        <row r="29">
          <cell r="B29">
            <v>8</v>
          </cell>
          <cell r="J29" t="str">
            <v/>
          </cell>
          <cell r="L29" t="str">
            <v/>
          </cell>
          <cell r="M29" t="str">
            <v/>
          </cell>
          <cell r="N29" t="str">
            <v/>
          </cell>
          <cell r="O29" t="str">
            <v/>
          </cell>
          <cell r="P29" t="str">
            <v/>
          </cell>
          <cell r="Q29" t="str">
            <v/>
          </cell>
          <cell r="T29" t="str">
            <v/>
          </cell>
          <cell r="U29" t="str">
            <v/>
          </cell>
          <cell r="W29">
            <v>8</v>
          </cell>
        </row>
        <row r="30">
          <cell r="B30">
            <v>9</v>
          </cell>
          <cell r="J30" t="str">
            <v/>
          </cell>
          <cell r="L30" t="str">
            <v/>
          </cell>
          <cell r="M30" t="str">
            <v/>
          </cell>
          <cell r="N30" t="str">
            <v/>
          </cell>
          <cell r="O30" t="str">
            <v/>
          </cell>
          <cell r="P30" t="str">
            <v/>
          </cell>
          <cell r="Q30" t="str">
            <v/>
          </cell>
          <cell r="T30" t="str">
            <v/>
          </cell>
          <cell r="U30" t="str">
            <v/>
          </cell>
          <cell r="W30">
            <v>9</v>
          </cell>
        </row>
        <row r="31">
          <cell r="B31">
            <v>10</v>
          </cell>
          <cell r="J31" t="str">
            <v/>
          </cell>
          <cell r="L31" t="str">
            <v/>
          </cell>
          <cell r="M31" t="str">
            <v/>
          </cell>
          <cell r="N31" t="str">
            <v/>
          </cell>
          <cell r="O31" t="str">
            <v/>
          </cell>
          <cell r="P31" t="str">
            <v/>
          </cell>
          <cell r="Q31" t="str">
            <v/>
          </cell>
          <cell r="T31" t="str">
            <v/>
          </cell>
          <cell r="U31" t="str">
            <v/>
          </cell>
          <cell r="W31">
            <v>10</v>
          </cell>
        </row>
        <row r="32">
          <cell r="B32">
            <v>11</v>
          </cell>
          <cell r="J32" t="str">
            <v/>
          </cell>
          <cell r="L32" t="str">
            <v/>
          </cell>
          <cell r="M32" t="str">
            <v/>
          </cell>
          <cell r="N32" t="str">
            <v/>
          </cell>
          <cell r="O32" t="str">
            <v/>
          </cell>
          <cell r="P32" t="str">
            <v/>
          </cell>
          <cell r="Q32" t="str">
            <v/>
          </cell>
          <cell r="T32" t="str">
            <v/>
          </cell>
          <cell r="U32" t="str">
            <v/>
          </cell>
          <cell r="W32">
            <v>11</v>
          </cell>
        </row>
        <row r="33">
          <cell r="B33">
            <v>12</v>
          </cell>
          <cell r="J33" t="str">
            <v/>
          </cell>
          <cell r="L33" t="str">
            <v/>
          </cell>
          <cell r="M33" t="str">
            <v/>
          </cell>
          <cell r="N33" t="str">
            <v/>
          </cell>
          <cell r="O33" t="str">
            <v/>
          </cell>
          <cell r="P33" t="str">
            <v/>
          </cell>
          <cell r="Q33" t="str">
            <v/>
          </cell>
          <cell r="T33" t="str">
            <v/>
          </cell>
          <cell r="U33" t="str">
            <v/>
          </cell>
          <cell r="W33">
            <v>12</v>
          </cell>
        </row>
        <row r="34">
          <cell r="B34">
            <v>13</v>
          </cell>
          <cell r="J34" t="str">
            <v/>
          </cell>
          <cell r="L34" t="str">
            <v/>
          </cell>
          <cell r="M34" t="str">
            <v/>
          </cell>
          <cell r="N34" t="str">
            <v/>
          </cell>
          <cell r="O34" t="str">
            <v/>
          </cell>
          <cell r="P34" t="str">
            <v/>
          </cell>
          <cell r="Q34" t="str">
            <v/>
          </cell>
          <cell r="T34" t="str">
            <v/>
          </cell>
          <cell r="U34" t="str">
            <v/>
          </cell>
          <cell r="W34">
            <v>13</v>
          </cell>
        </row>
        <row r="35">
          <cell r="B35">
            <v>14</v>
          </cell>
          <cell r="J35" t="str">
            <v/>
          </cell>
          <cell r="L35" t="str">
            <v/>
          </cell>
          <cell r="M35" t="str">
            <v/>
          </cell>
          <cell r="N35" t="str">
            <v/>
          </cell>
          <cell r="O35" t="str">
            <v/>
          </cell>
          <cell r="P35" t="str">
            <v/>
          </cell>
          <cell r="Q35" t="str">
            <v/>
          </cell>
          <cell r="T35" t="str">
            <v/>
          </cell>
          <cell r="U35" t="str">
            <v/>
          </cell>
          <cell r="W35">
            <v>14</v>
          </cell>
        </row>
        <row r="36">
          <cell r="B36">
            <v>15</v>
          </cell>
          <cell r="J36" t="str">
            <v/>
          </cell>
          <cell r="L36" t="str">
            <v/>
          </cell>
          <cell r="M36" t="str">
            <v/>
          </cell>
          <cell r="N36" t="str">
            <v/>
          </cell>
          <cell r="O36" t="str">
            <v/>
          </cell>
          <cell r="P36" t="str">
            <v/>
          </cell>
          <cell r="Q36" t="str">
            <v/>
          </cell>
          <cell r="T36" t="str">
            <v/>
          </cell>
          <cell r="U36" t="str">
            <v/>
          </cell>
          <cell r="W36">
            <v>15</v>
          </cell>
        </row>
        <row r="37">
          <cell r="B37">
            <v>16</v>
          </cell>
          <cell r="J37" t="str">
            <v/>
          </cell>
          <cell r="L37" t="str">
            <v/>
          </cell>
          <cell r="M37" t="str">
            <v/>
          </cell>
          <cell r="N37" t="str">
            <v/>
          </cell>
          <cell r="O37" t="str">
            <v/>
          </cell>
          <cell r="P37" t="str">
            <v/>
          </cell>
          <cell r="Q37" t="str">
            <v/>
          </cell>
          <cell r="T37" t="str">
            <v/>
          </cell>
          <cell r="U37" t="str">
            <v/>
          </cell>
          <cell r="W37">
            <v>16</v>
          </cell>
        </row>
        <row r="38">
          <cell r="B38">
            <v>17</v>
          </cell>
          <cell r="J38" t="str">
            <v/>
          </cell>
          <cell r="L38" t="str">
            <v/>
          </cell>
          <cell r="M38" t="str">
            <v/>
          </cell>
          <cell r="N38" t="str">
            <v/>
          </cell>
          <cell r="O38" t="str">
            <v/>
          </cell>
          <cell r="P38" t="str">
            <v/>
          </cell>
          <cell r="Q38" t="str">
            <v/>
          </cell>
          <cell r="T38" t="str">
            <v/>
          </cell>
          <cell r="U38" t="str">
            <v/>
          </cell>
          <cell r="W38">
            <v>17</v>
          </cell>
        </row>
        <row r="39">
          <cell r="B39">
            <v>18</v>
          </cell>
          <cell r="J39" t="str">
            <v/>
          </cell>
          <cell r="L39" t="str">
            <v/>
          </cell>
          <cell r="M39" t="str">
            <v/>
          </cell>
          <cell r="N39" t="str">
            <v/>
          </cell>
          <cell r="O39" t="str">
            <v/>
          </cell>
          <cell r="P39" t="str">
            <v/>
          </cell>
          <cell r="Q39" t="str">
            <v/>
          </cell>
          <cell r="T39" t="str">
            <v/>
          </cell>
          <cell r="U39" t="str">
            <v/>
          </cell>
          <cell r="W39">
            <v>18</v>
          </cell>
        </row>
        <row r="40">
          <cell r="B40">
            <v>19</v>
          </cell>
          <cell r="J40" t="str">
            <v/>
          </cell>
          <cell r="L40" t="str">
            <v/>
          </cell>
          <cell r="M40" t="str">
            <v/>
          </cell>
          <cell r="N40" t="str">
            <v/>
          </cell>
          <cell r="O40" t="str">
            <v/>
          </cell>
          <cell r="P40" t="str">
            <v/>
          </cell>
          <cell r="Q40" t="str">
            <v/>
          </cell>
          <cell r="T40" t="str">
            <v/>
          </cell>
          <cell r="U40" t="str">
            <v/>
          </cell>
          <cell r="W40">
            <v>19</v>
          </cell>
        </row>
        <row r="41">
          <cell r="B41">
            <v>20</v>
          </cell>
          <cell r="J41" t="str">
            <v/>
          </cell>
          <cell r="L41" t="str">
            <v/>
          </cell>
          <cell r="M41" t="str">
            <v/>
          </cell>
          <cell r="N41" t="str">
            <v/>
          </cell>
          <cell r="O41" t="str">
            <v/>
          </cell>
          <cell r="P41" t="str">
            <v/>
          </cell>
          <cell r="Q41" t="str">
            <v/>
          </cell>
          <cell r="T41" t="str">
            <v/>
          </cell>
          <cell r="U41" t="str">
            <v/>
          </cell>
          <cell r="W41">
            <v>20</v>
          </cell>
        </row>
        <row r="42">
          <cell r="B42">
            <v>21</v>
          </cell>
          <cell r="J42" t="str">
            <v/>
          </cell>
          <cell r="L42" t="str">
            <v/>
          </cell>
          <cell r="M42" t="str">
            <v/>
          </cell>
          <cell r="N42" t="str">
            <v/>
          </cell>
          <cell r="O42" t="str">
            <v/>
          </cell>
          <cell r="P42" t="str">
            <v/>
          </cell>
          <cell r="Q42" t="str">
            <v/>
          </cell>
          <cell r="T42" t="str">
            <v/>
          </cell>
          <cell r="U42" t="str">
            <v/>
          </cell>
          <cell r="W42">
            <v>21</v>
          </cell>
        </row>
        <row r="43">
          <cell r="B43">
            <v>22</v>
          </cell>
          <cell r="J43" t="str">
            <v/>
          </cell>
          <cell r="L43" t="str">
            <v/>
          </cell>
          <cell r="M43" t="str">
            <v/>
          </cell>
          <cell r="N43" t="str">
            <v/>
          </cell>
          <cell r="O43" t="str">
            <v/>
          </cell>
          <cell r="P43" t="str">
            <v/>
          </cell>
          <cell r="Q43" t="str">
            <v/>
          </cell>
          <cell r="T43" t="str">
            <v/>
          </cell>
          <cell r="U43" t="str">
            <v/>
          </cell>
          <cell r="W43">
            <v>22</v>
          </cell>
        </row>
        <row r="44">
          <cell r="B44">
            <v>23</v>
          </cell>
          <cell r="J44" t="str">
            <v/>
          </cell>
          <cell r="L44" t="str">
            <v/>
          </cell>
          <cell r="M44" t="str">
            <v/>
          </cell>
          <cell r="N44" t="str">
            <v/>
          </cell>
          <cell r="O44" t="str">
            <v/>
          </cell>
          <cell r="P44" t="str">
            <v/>
          </cell>
          <cell r="Q44" t="str">
            <v/>
          </cell>
          <cell r="T44" t="str">
            <v/>
          </cell>
          <cell r="U44" t="str">
            <v/>
          </cell>
          <cell r="X44" t="str">
            <v>JUMLAH</v>
          </cell>
          <cell r="Y44">
            <v>0</v>
          </cell>
          <cell r="Z44">
            <v>0</v>
          </cell>
          <cell r="AA44">
            <v>0</v>
          </cell>
          <cell r="AB44">
            <v>0</v>
          </cell>
          <cell r="AC44">
            <v>0</v>
          </cell>
          <cell r="AD44">
            <v>0</v>
          </cell>
          <cell r="AE44">
            <v>0</v>
          </cell>
          <cell r="AF44">
            <v>0</v>
          </cell>
        </row>
        <row r="45">
          <cell r="B45">
            <v>24</v>
          </cell>
          <cell r="J45" t="str">
            <v/>
          </cell>
          <cell r="L45" t="str">
            <v/>
          </cell>
          <cell r="M45" t="str">
            <v/>
          </cell>
          <cell r="N45" t="str">
            <v/>
          </cell>
          <cell r="O45" t="str">
            <v/>
          </cell>
          <cell r="P45" t="str">
            <v/>
          </cell>
          <cell r="Q45" t="str">
            <v/>
          </cell>
          <cell r="T45" t="str">
            <v/>
          </cell>
          <cell r="U45" t="str">
            <v/>
          </cell>
          <cell r="X45" t="str">
            <v>PEK. V.O. / KLAIM</v>
          </cell>
        </row>
        <row r="46">
          <cell r="B46">
            <v>25</v>
          </cell>
          <cell r="J46" t="str">
            <v/>
          </cell>
          <cell r="L46" t="str">
            <v/>
          </cell>
          <cell r="M46" t="str">
            <v/>
          </cell>
          <cell r="N46" t="str">
            <v/>
          </cell>
          <cell r="O46" t="str">
            <v/>
          </cell>
          <cell r="P46" t="str">
            <v/>
          </cell>
          <cell r="Q46" t="str">
            <v/>
          </cell>
          <cell r="T46" t="str">
            <v/>
          </cell>
          <cell r="U46" t="str">
            <v/>
          </cell>
        </row>
        <row r="47">
          <cell r="B47">
            <v>26</v>
          </cell>
          <cell r="J47" t="str">
            <v/>
          </cell>
          <cell r="L47" t="str">
            <v/>
          </cell>
          <cell r="M47" t="str">
            <v/>
          </cell>
          <cell r="N47" t="str">
            <v/>
          </cell>
          <cell r="O47" t="str">
            <v/>
          </cell>
          <cell r="P47" t="str">
            <v/>
          </cell>
          <cell r="Q47" t="str">
            <v/>
          </cell>
          <cell r="T47" t="str">
            <v/>
          </cell>
          <cell r="U47" t="str">
            <v/>
          </cell>
        </row>
        <row r="48">
          <cell r="B48">
            <v>27</v>
          </cell>
          <cell r="J48" t="str">
            <v/>
          </cell>
          <cell r="L48" t="str">
            <v/>
          </cell>
          <cell r="M48" t="str">
            <v/>
          </cell>
          <cell r="N48" t="str">
            <v/>
          </cell>
          <cell r="O48" t="str">
            <v/>
          </cell>
          <cell r="P48" t="str">
            <v/>
          </cell>
          <cell r="Q48" t="str">
            <v/>
          </cell>
          <cell r="T48" t="str">
            <v/>
          </cell>
          <cell r="U48" t="str">
            <v/>
          </cell>
        </row>
        <row r="49">
          <cell r="B49">
            <v>28</v>
          </cell>
          <cell r="J49" t="str">
            <v/>
          </cell>
          <cell r="L49" t="str">
            <v/>
          </cell>
          <cell r="M49" t="str">
            <v/>
          </cell>
          <cell r="N49" t="str">
            <v/>
          </cell>
          <cell r="O49" t="str">
            <v/>
          </cell>
          <cell r="P49" t="str">
            <v/>
          </cell>
          <cell r="Q49" t="str">
            <v/>
          </cell>
          <cell r="T49" t="str">
            <v/>
          </cell>
          <cell r="U49" t="str">
            <v/>
          </cell>
        </row>
        <row r="50">
          <cell r="B50">
            <v>29</v>
          </cell>
          <cell r="J50" t="str">
            <v/>
          </cell>
          <cell r="L50" t="str">
            <v/>
          </cell>
          <cell r="M50" t="str">
            <v/>
          </cell>
          <cell r="N50" t="str">
            <v/>
          </cell>
          <cell r="O50" t="str">
            <v/>
          </cell>
          <cell r="P50" t="str">
            <v/>
          </cell>
          <cell r="Q50" t="str">
            <v/>
          </cell>
          <cell r="T50" t="str">
            <v/>
          </cell>
          <cell r="U50" t="str">
            <v/>
          </cell>
        </row>
        <row r="51">
          <cell r="B51">
            <v>30</v>
          </cell>
          <cell r="J51" t="str">
            <v/>
          </cell>
          <cell r="L51" t="str">
            <v/>
          </cell>
          <cell r="M51" t="str">
            <v/>
          </cell>
          <cell r="N51" t="str">
            <v/>
          </cell>
          <cell r="O51" t="str">
            <v/>
          </cell>
          <cell r="P51" t="str">
            <v/>
          </cell>
          <cell r="Q51" t="str">
            <v/>
          </cell>
          <cell r="T51" t="str">
            <v/>
          </cell>
          <cell r="U51" t="str">
            <v/>
          </cell>
        </row>
        <row r="52">
          <cell r="B52">
            <v>31</v>
          </cell>
          <cell r="J52" t="str">
            <v/>
          </cell>
          <cell r="L52" t="str">
            <v/>
          </cell>
          <cell r="M52" t="str">
            <v/>
          </cell>
          <cell r="N52" t="str">
            <v/>
          </cell>
          <cell r="O52" t="str">
            <v/>
          </cell>
          <cell r="P52" t="str">
            <v/>
          </cell>
          <cell r="Q52" t="str">
            <v/>
          </cell>
          <cell r="T52" t="str">
            <v/>
          </cell>
          <cell r="U52" t="str">
            <v/>
          </cell>
        </row>
        <row r="53">
          <cell r="B53">
            <v>32</v>
          </cell>
          <cell r="J53" t="str">
            <v/>
          </cell>
          <cell r="L53" t="str">
            <v/>
          </cell>
          <cell r="M53" t="str">
            <v/>
          </cell>
          <cell r="N53" t="str">
            <v/>
          </cell>
          <cell r="O53" t="str">
            <v/>
          </cell>
          <cell r="P53" t="str">
            <v/>
          </cell>
          <cell r="Q53" t="str">
            <v/>
          </cell>
          <cell r="T53" t="str">
            <v/>
          </cell>
          <cell r="U53" t="str">
            <v/>
          </cell>
        </row>
        <row r="54">
          <cell r="B54">
            <v>33</v>
          </cell>
          <cell r="J54" t="str">
            <v/>
          </cell>
          <cell r="L54" t="str">
            <v/>
          </cell>
          <cell r="M54" t="str">
            <v/>
          </cell>
          <cell r="N54" t="str">
            <v/>
          </cell>
          <cell r="O54" t="str">
            <v/>
          </cell>
          <cell r="P54" t="str">
            <v/>
          </cell>
          <cell r="Q54" t="str">
            <v/>
          </cell>
          <cell r="T54" t="str">
            <v/>
          </cell>
          <cell r="U54" t="str">
            <v/>
          </cell>
        </row>
        <row r="55">
          <cell r="B55">
            <v>34</v>
          </cell>
          <cell r="J55" t="str">
            <v/>
          </cell>
          <cell r="L55" t="str">
            <v/>
          </cell>
          <cell r="M55" t="str">
            <v/>
          </cell>
          <cell r="N55" t="str">
            <v/>
          </cell>
          <cell r="O55" t="str">
            <v/>
          </cell>
          <cell r="P55" t="str">
            <v/>
          </cell>
          <cell r="Q55" t="str">
            <v/>
          </cell>
          <cell r="T55" t="str">
            <v/>
          </cell>
          <cell r="U55" t="str">
            <v/>
          </cell>
        </row>
        <row r="56">
          <cell r="B56">
            <v>35</v>
          </cell>
          <cell r="J56" t="str">
            <v/>
          </cell>
          <cell r="L56" t="str">
            <v/>
          </cell>
          <cell r="M56" t="str">
            <v/>
          </cell>
          <cell r="N56" t="str">
            <v/>
          </cell>
          <cell r="O56" t="str">
            <v/>
          </cell>
          <cell r="P56" t="str">
            <v/>
          </cell>
          <cell r="Q56" t="str">
            <v/>
          </cell>
          <cell r="T56" t="str">
            <v/>
          </cell>
          <cell r="U56" t="str">
            <v/>
          </cell>
        </row>
        <row r="57">
          <cell r="B57">
            <v>36</v>
          </cell>
          <cell r="J57" t="str">
            <v/>
          </cell>
          <cell r="L57" t="str">
            <v/>
          </cell>
          <cell r="M57" t="str">
            <v/>
          </cell>
          <cell r="N57" t="str">
            <v/>
          </cell>
          <cell r="O57" t="str">
            <v/>
          </cell>
          <cell r="P57" t="str">
            <v/>
          </cell>
          <cell r="Q57" t="str">
            <v/>
          </cell>
          <cell r="T57" t="str">
            <v/>
          </cell>
          <cell r="U57" t="str">
            <v/>
          </cell>
        </row>
        <row r="88">
          <cell r="C88" t="str">
            <v>PETUNJUK PENGISIAN DATA PADA FORM LMK</v>
          </cell>
        </row>
        <row r="89">
          <cell r="C89" t="str">
            <v>LEMBAR :  3</v>
          </cell>
        </row>
        <row r="91">
          <cell r="C91" t="str">
            <v>FORM KIRI ( Form Pemasukan Data )</v>
          </cell>
        </row>
        <row r="93">
          <cell r="C93" t="str">
            <v>Uraian Pekerjaan</v>
          </cell>
          <cell r="D93" t="str">
            <v>:</v>
          </cell>
          <cell r="E93" t="str">
            <v>Diisi Item pekerjaan seluruhnya sebagaimana tercantum dalam kontrak</v>
          </cell>
        </row>
        <row r="94">
          <cell r="E94" t="str">
            <v>(Major Item dan Minor Item )</v>
          </cell>
        </row>
        <row r="96">
          <cell r="C96" t="str">
            <v>Ra Volume Omzet Kontrak</v>
          </cell>
          <cell r="D96" t="str">
            <v>:</v>
          </cell>
          <cell r="E96" t="str">
            <v>Diisi sesuai volume kontrak</v>
          </cell>
        </row>
        <row r="97">
          <cell r="C97" t="str">
            <v>Ra Volume  RAB ( BL )</v>
          </cell>
          <cell r="D97" t="str">
            <v>:</v>
          </cell>
          <cell r="E97" t="str">
            <v>Diisi sesuai volume RAB</v>
          </cell>
        </row>
        <row r="99">
          <cell r="C99" t="str">
            <v>Ra Nilai Bobot Kontrak</v>
          </cell>
          <cell r="D99" t="str">
            <v>:</v>
          </cell>
          <cell r="E99" t="str">
            <v>Minor Item : diisi sesuai bobot kontrak</v>
          </cell>
        </row>
        <row r="100">
          <cell r="E100" t="str">
            <v>Major Item : penjumlahan dari minor item dari  kelompok pekerjaan yang bersesuaian</v>
          </cell>
        </row>
        <row r="102">
          <cell r="C102" t="str">
            <v>Ra Nilai Bobot RAB</v>
          </cell>
          <cell r="D102" t="str">
            <v>:</v>
          </cell>
          <cell r="E102" t="str">
            <v>Minor Item : diisi sesuai bobot RAB</v>
          </cell>
        </row>
        <row r="103">
          <cell r="E103" t="str">
            <v>Major Item : penjumlahan dari minor item dari  kelompok pekerjaan yang bersesuaian</v>
          </cell>
        </row>
        <row r="105">
          <cell r="C105" t="str">
            <v>Ri Terpasang Volume s/d yang lalu</v>
          </cell>
          <cell r="D105" t="str">
            <v>:</v>
          </cell>
          <cell r="E105" t="str">
            <v>Cukup jelas ( tidak ada perubahan )</v>
          </cell>
        </row>
        <row r="106">
          <cell r="C106" t="str">
            <v>Ri Terpasang Volume s/d saat ini</v>
          </cell>
          <cell r="D106" t="str">
            <v>:</v>
          </cell>
          <cell r="E106" t="str">
            <v>Cukup jelas ( tidak ada perubahan )</v>
          </cell>
        </row>
        <row r="108">
          <cell r="C108" t="str">
            <v>Ra Prestasi 2 mgg yad  Volume Kontrak</v>
          </cell>
          <cell r="D108" t="str">
            <v>:</v>
          </cell>
          <cell r="E108" t="str">
            <v>Diisi Ra volume yang akan dikerjakan untuk periode 2 ( dua ) minggu yang akan datang sesuai volume kontrak</v>
          </cell>
        </row>
        <row r="109">
          <cell r="C109" t="str">
            <v>Ra Prestasi 2 mgg yad  Volume RAB</v>
          </cell>
          <cell r="D109" t="str">
            <v>:</v>
          </cell>
          <cell r="E109" t="str">
            <v>Diisi Ra volume yang akan dikerjakan untuk periode 2 ( dua ) minggu yang akan datang sesuai volume RAB</v>
          </cell>
        </row>
        <row r="112">
          <cell r="C112" t="str">
            <v>FORM KANAN ( Form yang dicetak )</v>
          </cell>
        </row>
        <row r="114">
          <cell r="C114" t="str">
            <v>Pengisian data pada masing-masing kolom form kanan dilakukan menggunakan formula yang mengacu pada form kiri yang bersesuaian.</v>
          </cell>
        </row>
        <row r="115">
          <cell r="C115" t="str">
            <v>Kolom Uraian Pekerjaan cukup diisi Major Item saja.</v>
          </cell>
        </row>
      </sheetData>
      <sheetData sheetId="6">
        <row r="1">
          <cell r="J1" t="str">
            <v>FORM LMK  : 4</v>
          </cell>
        </row>
        <row r="2">
          <cell r="J2" t="str">
            <v>LEMBAR      : 4</v>
          </cell>
        </row>
        <row r="4">
          <cell r="B4" t="str">
            <v>V.</v>
          </cell>
          <cell r="C4" t="str">
            <v>ASAL USUL DANA</v>
          </cell>
        </row>
        <row r="6">
          <cell r="B6" t="str">
            <v>No.</v>
          </cell>
          <cell r="D6" t="str">
            <v>U R A I A N</v>
          </cell>
          <cell r="E6" t="str">
            <v>JUMLAH</v>
          </cell>
          <cell r="G6" t="str">
            <v>KETERANGAN</v>
          </cell>
        </row>
        <row r="7">
          <cell r="E7" t="str">
            <v>(Rp)</v>
          </cell>
        </row>
        <row r="10">
          <cell r="B10" t="str">
            <v>1</v>
          </cell>
          <cell r="D10" t="str">
            <v>CASH</v>
          </cell>
        </row>
        <row r="11">
          <cell r="C11" t="str">
            <v>-</v>
          </cell>
          <cell r="D11" t="str">
            <v>Dropping ke Proyek</v>
          </cell>
          <cell r="E11">
            <v>1230000</v>
          </cell>
          <cell r="F11" t="str">
            <v xml:space="preserve"> Droping      jt (tgl      )</v>
          </cell>
        </row>
        <row r="12">
          <cell r="C12" t="str">
            <v>-</v>
          </cell>
          <cell r="D12" t="str">
            <v>Pembebanan dr/ke Divisi/Pusat/Proy</v>
          </cell>
          <cell r="E12">
            <v>-6085.7759999999998</v>
          </cell>
          <cell r="F12" t="str">
            <v xml:space="preserve"> Termasuk Pemasaran Rp.  Jt.</v>
          </cell>
        </row>
        <row r="13">
          <cell r="C13" t="str">
            <v>-</v>
          </cell>
          <cell r="D13" t="str">
            <v>Mutasi Cash/Bank dr/ke Proyek lain</v>
          </cell>
          <cell r="E13">
            <v>1268224.953</v>
          </cell>
          <cell r="F13" t="str">
            <v xml:space="preserve"> (dari Divisi)</v>
          </cell>
        </row>
        <row r="14">
          <cell r="C14" t="str">
            <v>-</v>
          </cell>
          <cell r="D14" t="str">
            <v>Cash lain-lain</v>
          </cell>
          <cell r="E14">
            <v>4221.0250000000005</v>
          </cell>
          <cell r="F14" t="str">
            <v xml:space="preserve"> Jagir,Selisih Kas</v>
          </cell>
        </row>
        <row r="15">
          <cell r="C15" t="str">
            <v>-</v>
          </cell>
          <cell r="D15" t="str">
            <v>Potongan Pajak PPH</v>
          </cell>
          <cell r="E15">
            <v>-2108.3869999999997</v>
          </cell>
        </row>
        <row r="16">
          <cell r="C16" t="str">
            <v>-</v>
          </cell>
          <cell r="D16" t="str">
            <v>PPN M</v>
          </cell>
          <cell r="E16">
            <v>0</v>
          </cell>
          <cell r="F16" t="str">
            <v xml:space="preserve"> Nilai ini dpt (+) atau (-)</v>
          </cell>
        </row>
        <row r="17">
          <cell r="D17" t="str">
            <v>JUMLAH ( 1 )</v>
          </cell>
          <cell r="E17">
            <v>2494251.8149999999</v>
          </cell>
        </row>
        <row r="18">
          <cell r="B18" t="str">
            <v>2</v>
          </cell>
          <cell r="D18" t="str">
            <v>UTANG PROYEK</v>
          </cell>
        </row>
        <row r="19">
          <cell r="B19" t="str">
            <v>2.1</v>
          </cell>
          <cell r="D19" t="str">
            <v>Saldo Utang di Proyek</v>
          </cell>
          <cell r="E19">
            <v>0</v>
          </cell>
          <cell r="G19" t="str">
            <v>Total Utang (tmsk Div)</v>
          </cell>
          <cell r="I19" t="str">
            <v>: Rp</v>
          </cell>
          <cell r="J19">
            <v>0</v>
          </cell>
        </row>
        <row r="20">
          <cell r="B20" t="str">
            <v>2.2</v>
          </cell>
          <cell r="D20" t="str">
            <v>Biaya Akan Dibayar (Terbuku)</v>
          </cell>
          <cell r="E20">
            <v>0</v>
          </cell>
          <cell r="G20" t="str">
            <v>Utang jatuh tempo</v>
          </cell>
          <cell r="I20" t="str">
            <v>: Rp</v>
          </cell>
          <cell r="J20">
            <v>0</v>
          </cell>
        </row>
        <row r="21">
          <cell r="D21" t="str">
            <v>Biaya Akan Dibayar (Belum Terbuku)</v>
          </cell>
          <cell r="G21" t="str">
            <v>(utg.yg.kelengkapan pendukung-</v>
          </cell>
        </row>
        <row r="22">
          <cell r="B22" t="str">
            <v>2.2.1</v>
          </cell>
          <cell r="D22" t="str">
            <v>B L K (BAD)</v>
          </cell>
          <cell r="G22" t="str">
            <v>nya sdh.valid)</v>
          </cell>
        </row>
        <row r="23">
          <cell r="C23" t="str">
            <v>-</v>
          </cell>
          <cell r="D23" t="str">
            <v>Material</v>
          </cell>
          <cell r="G23" t="str">
            <v>Jumlah Nasabah    :</v>
          </cell>
          <cell r="J23">
            <v>0</v>
          </cell>
        </row>
        <row r="24">
          <cell r="C24" t="str">
            <v>-</v>
          </cell>
          <cell r="D24" t="str">
            <v>Upah</v>
          </cell>
          <cell r="G24" t="str">
            <v>(utk.yg.namanya sama dianggap -</v>
          </cell>
        </row>
        <row r="25">
          <cell r="C25" t="str">
            <v>-</v>
          </cell>
          <cell r="D25" t="str">
            <v>Alat</v>
          </cell>
          <cell r="G25" t="str">
            <v>1 nasabah)</v>
          </cell>
        </row>
        <row r="26">
          <cell r="C26" t="str">
            <v>-</v>
          </cell>
          <cell r="D26" t="str">
            <v>Sub Kontraktor</v>
          </cell>
        </row>
        <row r="27">
          <cell r="B27" t="str">
            <v>2.2.2</v>
          </cell>
          <cell r="D27" t="str">
            <v>B T L K (BAD)</v>
          </cell>
        </row>
        <row r="28">
          <cell r="C28" t="str">
            <v>-</v>
          </cell>
          <cell r="D28" t="str">
            <v>Biaya Pegawai</v>
          </cell>
        </row>
        <row r="29">
          <cell r="C29" t="str">
            <v>-</v>
          </cell>
          <cell r="D29" t="str">
            <v>Biaya Kendaraan</v>
          </cell>
        </row>
        <row r="30">
          <cell r="C30" t="str">
            <v>-</v>
          </cell>
          <cell r="D30" t="str">
            <v>Biaya Keuangan</v>
          </cell>
        </row>
        <row r="31">
          <cell r="C31" t="str">
            <v>-</v>
          </cell>
          <cell r="D31" t="str">
            <v>Biaya Umum</v>
          </cell>
        </row>
        <row r="32">
          <cell r="D32" t="str">
            <v>JUMLAH ( 2 )</v>
          </cell>
          <cell r="E32">
            <v>0</v>
          </cell>
        </row>
        <row r="33">
          <cell r="B33">
            <v>3</v>
          </cell>
          <cell r="D33" t="str">
            <v>PEMBEBANAN</v>
          </cell>
        </row>
        <row r="34">
          <cell r="C34" t="str">
            <v>-</v>
          </cell>
          <cell r="D34" t="str">
            <v>Bunga Bank</v>
          </cell>
          <cell r="G34" t="str">
            <v>Jumlah yg.dibebankan oleh divisi-</v>
          </cell>
        </row>
        <row r="35">
          <cell r="C35" t="str">
            <v>-</v>
          </cell>
          <cell r="D35" t="str">
            <v>Penyusutan Alat (Intracomtable)</v>
          </cell>
          <cell r="G35" t="str">
            <v>atau  proyek  dapat  menghitung</v>
          </cell>
        </row>
        <row r="36">
          <cell r="G36" t="str">
            <v>sendiri dg.tingkat bunga yang sdh</v>
          </cell>
        </row>
        <row r="37">
          <cell r="D37" t="str">
            <v>JUMLAH ( 3 )</v>
          </cell>
          <cell r="E37">
            <v>0</v>
          </cell>
          <cell r="G37" t="str">
            <v>ditetapkan oleh pst.</v>
          </cell>
        </row>
        <row r="38">
          <cell r="G38" t="str">
            <v>(rata-rata tertimbang)</v>
          </cell>
        </row>
        <row r="39">
          <cell r="D39" t="str">
            <v>JUMLAH ( 1 + 2 + 3 )</v>
          </cell>
          <cell r="E39">
            <v>2494251.8149999999</v>
          </cell>
        </row>
        <row r="42">
          <cell r="B42">
            <v>4</v>
          </cell>
          <cell r="D42" t="str">
            <v>SALDO / PERSEDIAAN</v>
          </cell>
        </row>
        <row r="43">
          <cell r="B43">
            <v>4.0999999999999996</v>
          </cell>
          <cell r="D43" t="str">
            <v>PERSEDIAAN</v>
          </cell>
        </row>
        <row r="44">
          <cell r="D44" t="str">
            <v>Bahan baku</v>
          </cell>
        </row>
        <row r="45">
          <cell r="D45" t="str">
            <v>Suku Cadang</v>
          </cell>
        </row>
        <row r="46">
          <cell r="D46" t="str">
            <v>Bahan Bakar</v>
          </cell>
        </row>
        <row r="47">
          <cell r="D47" t="str">
            <v>Lain-lain</v>
          </cell>
        </row>
        <row r="48">
          <cell r="B48">
            <v>4.2</v>
          </cell>
          <cell r="D48" t="str">
            <v>SALDO KAS / BANK</v>
          </cell>
          <cell r="E48">
            <v>2168.4480000000003</v>
          </cell>
        </row>
        <row r="49">
          <cell r="B49">
            <v>4.3</v>
          </cell>
          <cell r="D49" t="str">
            <v>BIAYA DIBAYAR DI MUKA</v>
          </cell>
          <cell r="E49">
            <v>1726442.318</v>
          </cell>
        </row>
        <row r="50">
          <cell r="B50">
            <v>4.4000000000000004</v>
          </cell>
          <cell r="D50" t="str">
            <v>SALDO PERSEKOT</v>
          </cell>
          <cell r="E50">
            <v>0</v>
          </cell>
        </row>
        <row r="51">
          <cell r="B51">
            <v>4.5</v>
          </cell>
          <cell r="D51" t="str">
            <v>PIUTANG PIHAK KETIGA &amp; UM. SUB</v>
          </cell>
          <cell r="E51">
            <v>712773.60900000005</v>
          </cell>
        </row>
        <row r="52">
          <cell r="D52" t="str">
            <v>JUMLAH ( 4 )</v>
          </cell>
          <cell r="E52">
            <v>2441384.375</v>
          </cell>
        </row>
        <row r="53">
          <cell r="B53" t="str">
            <v>5</v>
          </cell>
          <cell r="D53" t="str">
            <v>CASH NON BIAYA ( 5 )</v>
          </cell>
          <cell r="E53">
            <v>2867.654</v>
          </cell>
          <cell r="G53" t="str">
            <v xml:space="preserve">PPN &amp; PPH </v>
          </cell>
        </row>
        <row r="54">
          <cell r="D54" t="str">
            <v>JUMLAH ( 4 + 5 )</v>
          </cell>
          <cell r="E54">
            <v>2444252.0290000001</v>
          </cell>
          <cell r="G54" t="str">
            <v>Catatan : Pemasaran Cabang</v>
          </cell>
        </row>
        <row r="55">
          <cell r="G55" t="str">
            <v xml:space="preserve">s/d saat ini Rp. </v>
          </cell>
        </row>
        <row r="56">
          <cell r="D56" t="str">
            <v>ESTIMASI BIAYA (1+2+3-4-5)</v>
          </cell>
          <cell r="E56">
            <v>49999.785999999847</v>
          </cell>
        </row>
        <row r="57">
          <cell r="E57">
            <v>49999.785999999847</v>
          </cell>
          <cell r="G57" t="str">
            <v>SALAH KOQ BISA YACH?</v>
          </cell>
        </row>
      </sheetData>
      <sheetData sheetId="7">
        <row r="1">
          <cell r="N1" t="str">
            <v>FORM LMK  : 5</v>
          </cell>
        </row>
        <row r="2">
          <cell r="N2" t="str">
            <v>LEMBAR      : 5</v>
          </cell>
        </row>
        <row r="4">
          <cell r="B4" t="str">
            <v>VI.</v>
          </cell>
          <cell r="C4" t="str">
            <v>A N A L I S A</v>
          </cell>
          <cell r="I4" t="str">
            <v>VII.</v>
          </cell>
          <cell r="J4" t="str">
            <v>A N A L I S A</v>
          </cell>
        </row>
        <row r="6">
          <cell r="B6" t="str">
            <v>No.</v>
          </cell>
          <cell r="D6" t="str">
            <v>U R A I A N</v>
          </cell>
          <cell r="E6" t="str">
            <v>R K P</v>
          </cell>
          <cell r="G6" t="str">
            <v>KETERANGAN</v>
          </cell>
          <cell r="I6" t="str">
            <v>No.</v>
          </cell>
          <cell r="K6" t="str">
            <v>U R A I A N</v>
          </cell>
          <cell r="L6" t="str">
            <v>R K P</v>
          </cell>
          <cell r="N6" t="str">
            <v>KETERANGAN</v>
          </cell>
        </row>
        <row r="7">
          <cell r="E7" t="str">
            <v>AWAL</v>
          </cell>
          <cell r="F7" t="str">
            <v>REVIEW</v>
          </cell>
          <cell r="L7" t="str">
            <v>AWAL</v>
          </cell>
          <cell r="M7" t="str">
            <v>REVIEW</v>
          </cell>
        </row>
        <row r="10">
          <cell r="B10">
            <v>1</v>
          </cell>
          <cell r="D10" t="str">
            <v>POSISI s/d MINGGU INI</v>
          </cell>
          <cell r="I10">
            <v>2</v>
          </cell>
          <cell r="K10" t="str">
            <v>POSISI s/d PROYEK SELESAI</v>
          </cell>
        </row>
        <row r="11">
          <cell r="B11">
            <v>1.1000000000000001</v>
          </cell>
          <cell r="D11" t="str">
            <v>PRESTASI TERPASANG</v>
          </cell>
          <cell r="I11">
            <v>2.1</v>
          </cell>
          <cell r="K11" t="str">
            <v xml:space="preserve"> PENJUALAN</v>
          </cell>
        </row>
        <row r="12">
          <cell r="C12" t="str">
            <v>-</v>
          </cell>
          <cell r="D12" t="str">
            <v xml:space="preserve">Rencana     </v>
          </cell>
          <cell r="E12">
            <v>0</v>
          </cell>
          <cell r="F12">
            <v>0</v>
          </cell>
          <cell r="J12" t="str">
            <v>-</v>
          </cell>
          <cell r="K12" t="str">
            <v>Rencana Penjualan</v>
          </cell>
          <cell r="L12">
            <v>5199000</v>
          </cell>
          <cell r="M12">
            <v>11744593.159</v>
          </cell>
        </row>
        <row r="13">
          <cell r="C13" t="str">
            <v>-</v>
          </cell>
          <cell r="D13" t="str">
            <v>Realisasi</v>
          </cell>
          <cell r="E13">
            <v>0</v>
          </cell>
          <cell r="F13">
            <v>0</v>
          </cell>
          <cell r="I13">
            <v>2.2000000000000002</v>
          </cell>
          <cell r="K13" t="str">
            <v>BIAYA LANGSUNG</v>
          </cell>
        </row>
        <row r="14">
          <cell r="D14" t="str">
            <v>Penyimpangan Prestasi</v>
          </cell>
          <cell r="E14">
            <v>0</v>
          </cell>
          <cell r="F14">
            <v>0</v>
          </cell>
          <cell r="G14" t="str">
            <v xml:space="preserve"> Progres Terlambat</v>
          </cell>
          <cell r="J14" t="str">
            <v>-</v>
          </cell>
          <cell r="K14" t="str">
            <v xml:space="preserve">Rencana RKP  </v>
          </cell>
          <cell r="L14">
            <v>4414681</v>
          </cell>
          <cell r="M14">
            <v>2738676</v>
          </cell>
        </row>
        <row r="15">
          <cell r="B15">
            <v>1.2</v>
          </cell>
          <cell r="D15" t="str">
            <v>WAKTU SESUAI PRESTASI</v>
          </cell>
          <cell r="G15" t="str">
            <v>Dari Rencana</v>
          </cell>
          <cell r="J15" t="str">
            <v>-</v>
          </cell>
          <cell r="K15" t="str">
            <v>Realisasi + Proyeksi Sisa</v>
          </cell>
          <cell r="L15">
            <v>4414681</v>
          </cell>
          <cell r="M15">
            <v>2738676</v>
          </cell>
        </row>
        <row r="16">
          <cell r="C16" t="str">
            <v>-</v>
          </cell>
          <cell r="D16" t="str">
            <v>Rencana  ( Minggu )</v>
          </cell>
          <cell r="E16">
            <v>59</v>
          </cell>
          <cell r="F16">
            <v>59</v>
          </cell>
          <cell r="K16" t="str">
            <v>Penyimpangan B L K</v>
          </cell>
          <cell r="L16">
            <v>0</v>
          </cell>
          <cell r="M16">
            <v>0</v>
          </cell>
        </row>
        <row r="17">
          <cell r="C17" t="str">
            <v>-</v>
          </cell>
          <cell r="D17" t="str">
            <v>Realisasi  ( Minggu )</v>
          </cell>
          <cell r="E17">
            <v>49</v>
          </cell>
          <cell r="F17">
            <v>49</v>
          </cell>
          <cell r="I17">
            <v>2.2999999999999998</v>
          </cell>
          <cell r="K17" t="str">
            <v>BIAYA TAK LANGSUNG</v>
          </cell>
        </row>
        <row r="18">
          <cell r="D18" t="str">
            <v>Penyimpangan Waktu</v>
          </cell>
          <cell r="E18">
            <v>10</v>
          </cell>
          <cell r="F18">
            <v>10</v>
          </cell>
          <cell r="G18" t="str">
            <v xml:space="preserve"> Ri Waktu Lebih Cepat</v>
          </cell>
          <cell r="J18" t="str">
            <v>-</v>
          </cell>
          <cell r="K18" t="str">
            <v>Rencana RKP</v>
          </cell>
          <cell r="L18">
            <v>418594</v>
          </cell>
          <cell r="M18">
            <v>418594</v>
          </cell>
        </row>
        <row r="19">
          <cell r="B19">
            <v>1.3</v>
          </cell>
          <cell r="D19" t="str">
            <v>PRODUKSI</v>
          </cell>
          <cell r="G19" t="str">
            <v>Dari Rencana</v>
          </cell>
          <cell r="J19" t="str">
            <v>-</v>
          </cell>
          <cell r="K19" t="str">
            <v>Realisasi + Proyeksi Sisa</v>
          </cell>
          <cell r="L19">
            <v>418594</v>
          </cell>
          <cell r="M19">
            <v>418594</v>
          </cell>
        </row>
        <row r="20">
          <cell r="C20" t="str">
            <v>-</v>
          </cell>
          <cell r="D20" t="str">
            <v>Sesuai Prestasi Terpasang</v>
          </cell>
          <cell r="E20">
            <v>0</v>
          </cell>
          <cell r="F20">
            <v>0</v>
          </cell>
          <cell r="K20" t="str">
            <v xml:space="preserve">Penyimpangan BLK </v>
          </cell>
          <cell r="L20">
            <v>0</v>
          </cell>
          <cell r="M20">
            <v>0</v>
          </cell>
        </row>
        <row r="21">
          <cell r="C21" t="str">
            <v>-</v>
          </cell>
          <cell r="D21" t="str">
            <v>Sesuai Prestasi Diakui</v>
          </cell>
          <cell r="E21">
            <v>0</v>
          </cell>
          <cell r="F21">
            <v>0</v>
          </cell>
          <cell r="K21" t="str">
            <v>Penyimpangan BLK + BTLK</v>
          </cell>
          <cell r="L21">
            <v>0</v>
          </cell>
          <cell r="M21">
            <v>0</v>
          </cell>
        </row>
        <row r="22">
          <cell r="D22" t="str">
            <v>Piutang Prestasi</v>
          </cell>
          <cell r="E22">
            <v>0</v>
          </cell>
          <cell r="F22">
            <v>0</v>
          </cell>
        </row>
        <row r="23">
          <cell r="B23">
            <v>1.4</v>
          </cell>
          <cell r="D23" t="str">
            <v>PIUTANG</v>
          </cell>
          <cell r="I23">
            <v>2.4</v>
          </cell>
          <cell r="K23" t="str">
            <v>MARGIN s/d SELESAI</v>
          </cell>
        </row>
        <row r="24">
          <cell r="C24" t="str">
            <v>-</v>
          </cell>
          <cell r="D24" t="str">
            <v>Piutang/Utang Prestasi</v>
          </cell>
          <cell r="E24">
            <v>0</v>
          </cell>
          <cell r="F24">
            <v>0</v>
          </cell>
          <cell r="J24" t="str">
            <v>-</v>
          </cell>
          <cell r="K24" t="str">
            <v>Rencana Margin s/d Selesai</v>
          </cell>
          <cell r="L24">
            <v>365725</v>
          </cell>
          <cell r="M24">
            <v>8587323.159</v>
          </cell>
        </row>
        <row r="25">
          <cell r="B25" t="str">
            <v>*)</v>
          </cell>
          <cell r="C25" t="str">
            <v>-</v>
          </cell>
          <cell r="D25" t="str">
            <v>Piutang Faktur (NET)</v>
          </cell>
          <cell r="E25">
            <v>984000</v>
          </cell>
          <cell r="F25">
            <v>984000</v>
          </cell>
          <cell r="J25" t="str">
            <v>-</v>
          </cell>
          <cell r="K25" t="str">
            <v>Sesuai Realisasi + Proyeksi</v>
          </cell>
          <cell r="L25">
            <v>365725</v>
          </cell>
          <cell r="M25">
            <v>8587323.159</v>
          </cell>
        </row>
        <row r="26">
          <cell r="B26" t="str">
            <v>*)</v>
          </cell>
          <cell r="C26" t="str">
            <v>-</v>
          </cell>
          <cell r="D26" t="str">
            <v>Piutang Usaha (NET )</v>
          </cell>
          <cell r="E26">
            <v>0</v>
          </cell>
          <cell r="F26">
            <v>0</v>
          </cell>
        </row>
        <row r="27">
          <cell r="D27" t="str">
            <v>JUMLAH PIUTANG</v>
          </cell>
          <cell r="E27">
            <v>984000</v>
          </cell>
          <cell r="F27">
            <v>984000</v>
          </cell>
          <cell r="K27" t="str">
            <v>Penyimpangan Margin s/d selesai</v>
          </cell>
          <cell r="L27">
            <v>0</v>
          </cell>
          <cell r="M27">
            <v>0</v>
          </cell>
        </row>
        <row r="28">
          <cell r="B28">
            <v>1.5</v>
          </cell>
          <cell r="D28" t="str">
            <v>BIAYA</v>
          </cell>
        </row>
        <row r="29">
          <cell r="D29" t="str">
            <v>B L K</v>
          </cell>
        </row>
        <row r="30">
          <cell r="C30" t="str">
            <v>-</v>
          </cell>
          <cell r="D30" t="str">
            <v>Rencana Sesuai Prestasi</v>
          </cell>
          <cell r="E30">
            <v>0</v>
          </cell>
          <cell r="F30">
            <v>0</v>
          </cell>
          <cell r="I30" t="str">
            <v>VI.</v>
          </cell>
          <cell r="K30" t="str">
            <v>MASALAH POTENSIAL PROYEK</v>
          </cell>
        </row>
        <row r="31">
          <cell r="C31" t="str">
            <v>-</v>
          </cell>
          <cell r="D31" t="str">
            <v>Realisasi Sesuai Prestasi</v>
          </cell>
          <cell r="E31">
            <v>0</v>
          </cell>
          <cell r="F31">
            <v>0</v>
          </cell>
        </row>
        <row r="32">
          <cell r="D32" t="str">
            <v>Penyimpangan BLK</v>
          </cell>
          <cell r="E32">
            <v>0</v>
          </cell>
          <cell r="F32">
            <v>0</v>
          </cell>
          <cell r="I32" t="str">
            <v>NO.</v>
          </cell>
          <cell r="K32" t="str">
            <v>CATATAN MANAJER PROYEK (HARUS DIISI OLEH TEAM PROYEK)</v>
          </cell>
        </row>
        <row r="33">
          <cell r="B33" t="str">
            <v>1.5.2</v>
          </cell>
          <cell r="D33" t="str">
            <v>B T L K</v>
          </cell>
        </row>
        <row r="34">
          <cell r="C34" t="str">
            <v>-</v>
          </cell>
          <cell r="D34" t="str">
            <v>Rencana Sesuai Waktu</v>
          </cell>
          <cell r="E34">
            <v>2790137.7900970001</v>
          </cell>
          <cell r="F34">
            <v>2790137.7900970001</v>
          </cell>
        </row>
        <row r="35">
          <cell r="C35" t="str">
            <v>-</v>
          </cell>
          <cell r="D35" t="str">
            <v>Realisasi Sesuai Waktu</v>
          </cell>
          <cell r="E35">
            <v>0</v>
          </cell>
          <cell r="F35">
            <v>0</v>
          </cell>
        </row>
        <row r="36">
          <cell r="D36" t="str">
            <v>Penyimpangan BTLK</v>
          </cell>
          <cell r="E36">
            <v>2790137.7900970001</v>
          </cell>
          <cell r="F36">
            <v>2790137.7900970001</v>
          </cell>
        </row>
        <row r="37">
          <cell r="D37" t="str">
            <v>Penyimpangan BLK + BTLK</v>
          </cell>
          <cell r="E37">
            <v>2790137.7900970001</v>
          </cell>
          <cell r="F37">
            <v>2790137.7900970001</v>
          </cell>
        </row>
        <row r="38">
          <cell r="B38">
            <v>1.6</v>
          </cell>
          <cell r="D38" t="str">
            <v>KONDISI CASH FLOW</v>
          </cell>
        </row>
        <row r="39">
          <cell r="C39" t="str">
            <v>-</v>
          </cell>
          <cell r="D39" t="str">
            <v>Penerimaan Bersih</v>
          </cell>
          <cell r="E39">
            <v>2289555.8820000002</v>
          </cell>
          <cell r="F39">
            <v>2289555.8820000002</v>
          </cell>
        </row>
        <row r="40">
          <cell r="C40" t="str">
            <v>-</v>
          </cell>
          <cell r="D40" t="str">
            <v>Pengeluaran Cash</v>
          </cell>
          <cell r="E40">
            <v>2494251.8149999999</v>
          </cell>
          <cell r="F40">
            <v>2494251.8149999999</v>
          </cell>
        </row>
        <row r="41">
          <cell r="C41" t="str">
            <v>-</v>
          </cell>
          <cell r="D41" t="str">
            <v>Cash Non Biaya</v>
          </cell>
          <cell r="E41">
            <v>2867.654</v>
          </cell>
          <cell r="F41">
            <v>2867.654</v>
          </cell>
          <cell r="N41" t="str">
            <v>PT. WIJAYA KARYA</v>
          </cell>
        </row>
        <row r="42">
          <cell r="D42" t="str">
            <v>Voorfinanciering</v>
          </cell>
          <cell r="E42">
            <v>-207563.58699999974</v>
          </cell>
          <cell r="F42">
            <v>-207563.58699999974</v>
          </cell>
          <cell r="G42" t="str">
            <v>Defisit ==&gt; Alasannya?</v>
          </cell>
        </row>
        <row r="43">
          <cell r="B43">
            <v>1.7</v>
          </cell>
          <cell r="D43" t="str">
            <v>MARGIN S/D SAAT INI</v>
          </cell>
        </row>
        <row r="44">
          <cell r="C44" t="str">
            <v>-</v>
          </cell>
          <cell r="D44" t="str">
            <v>Realisasi Penjualan</v>
          </cell>
          <cell r="E44">
            <v>0</v>
          </cell>
          <cell r="F44">
            <v>0</v>
          </cell>
        </row>
        <row r="45">
          <cell r="C45" t="str">
            <v>-</v>
          </cell>
          <cell r="D45" t="str">
            <v xml:space="preserve">Realisasi Biaya </v>
          </cell>
          <cell r="E45">
            <v>0</v>
          </cell>
          <cell r="F45">
            <v>0</v>
          </cell>
        </row>
        <row r="46">
          <cell r="D46" t="str">
            <v>Margin s/d saat ini</v>
          </cell>
          <cell r="E46">
            <v>0</v>
          </cell>
          <cell r="F46">
            <v>0</v>
          </cell>
        </row>
        <row r="47">
          <cell r="D47" t="str">
            <v>Ra Margin Sesuai Prestasi</v>
          </cell>
          <cell r="E47">
            <v>-2790137.7900970001</v>
          </cell>
          <cell r="F47">
            <v>-2790137.7900970001</v>
          </cell>
        </row>
        <row r="48">
          <cell r="N48" t="str">
            <v>Ir.  I Made Pande Dewana</v>
          </cell>
        </row>
        <row r="49">
          <cell r="D49" t="str">
            <v>Penyimpangan Margin s/d saat ini</v>
          </cell>
          <cell r="E49">
            <v>-2790137.7900970001</v>
          </cell>
          <cell r="F49">
            <v>-2790137.7900970001</v>
          </cell>
          <cell r="G49" t="str">
            <v>----&gt; Effisien.....!!!!</v>
          </cell>
          <cell r="N49" t="str">
            <v>Manajer Proyek</v>
          </cell>
        </row>
      </sheetData>
      <sheetData sheetId="8"/>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URAN"/>
      <sheetName val="PLAT-BETON"/>
      <sheetName val="TALUD"/>
      <sheetName val="RINGKASAN"/>
      <sheetName val="RET-WALL"/>
    </sheetNames>
    <sheetDataSet>
      <sheetData sheetId="0" refreshError="1">
        <row r="24">
          <cell r="T24">
            <v>1.58</v>
          </cell>
        </row>
        <row r="26">
          <cell r="T26">
            <v>1.042</v>
          </cell>
        </row>
      </sheetData>
      <sheetData sheetId="1"/>
      <sheetData sheetId="2"/>
      <sheetData sheetId="3"/>
      <sheetData sheetId="4"/>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BILL (2)"/>
      <sheetName val="BILL"/>
      <sheetName val="Item1"/>
      <sheetName val="Item2"/>
      <sheetName val="Item4-5"/>
      <sheetName val="Item3"/>
      <sheetName val="Proses"/>
      <sheetName val="Alat DC"/>
      <sheetName val="Item6"/>
      <sheetName val="Item7"/>
      <sheetName val="Item8"/>
      <sheetName val="Item9"/>
      <sheetName val="Item10"/>
      <sheetName val="H.Satuan"/>
      <sheetName val="Jam Al Myr Item"/>
      <sheetName val="Jam Alat"/>
      <sheetName val="Jarak"/>
      <sheetName val="Tim &amp; Loc"/>
      <sheetName val="Gorong-2"/>
      <sheetName val="Pas-batu"/>
      <sheetName val="Ang Qua"/>
      <sheetName val="Franco BC"/>
      <sheetName val="Alat Qua."/>
      <sheetName val="crushing_pro"/>
      <sheetName val="hauling_pro"/>
      <sheetName val="mix_pro"/>
      <sheetName val="spread_pro"/>
      <sheetName val="kapasitas"/>
      <sheetName val="Sum"/>
      <sheetName val="HATSAT-KUDUS"/>
      <sheetName val="H_Satuan"/>
      <sheetName val="Analisa Harga Satuan"/>
      <sheetName val="schedule real"/>
      <sheetName val="jadwal"/>
      <sheetName val="DC AM-02(baru)"/>
      <sheetName val="escon"/>
      <sheetName val="Cash Flow bulanan"/>
      <sheetName val="Kolom ABCDG vGI"/>
      <sheetName val="AN Tdr"/>
      <sheetName val="FINISHING"/>
      <sheetName val="GIP"/>
      <sheetName val="HM.MEK."/>
      <sheetName val="PVC"/>
      <sheetName val="P.UTMA"/>
      <sheetName val="GV10k"/>
      <sheetName val="KITZ"/>
      <sheetName val="U,Psg.pipa"/>
      <sheetName val="HS.KITZ"/>
      <sheetName val="TE TS FA LAN MATV"/>
      <sheetName val="DivVII"/>
      <sheetName val="satpek"/>
      <sheetName val="I-KAMAR"/>
      <sheetName val="HARSAT"/>
      <sheetName val="Hitung"/>
      <sheetName val="Bhn"/>
      <sheetName val="bahan+upah"/>
      <sheetName val="Harga Material"/>
      <sheetName val="Harga Bahan &amp; Upah "/>
      <sheetName val="Harga Satuan"/>
      <sheetName val="AC"/>
      <sheetName val="4-MVAC"/>
      <sheetName val="BQ"/>
      <sheetName val="Analisa"/>
      <sheetName val="Rencana Anggaran Biaya"/>
      <sheetName val="MAP2"/>
      <sheetName val="rab"/>
      <sheetName val="61008"/>
      <sheetName val="MAP"/>
      <sheetName val="anal-mpu"/>
      <sheetName val="I_KAMAR"/>
      <sheetName val="VAC-1"/>
      <sheetName val="Currency Rate"/>
      <sheetName val="대비표"/>
      <sheetName val="Penjumlahan"/>
      <sheetName val="RAB_KL"/>
      <sheetName val="Rekap RAB_Amd"/>
      <sheetName val="RAB_Amd"/>
      <sheetName val="REKAP_Dftr_Kuan_Hrg_Amd"/>
      <sheetName val="Dftr_Kuan_Hrg Amd"/>
      <sheetName val="BAG_2"/>
      <sheetName val="str"/>
      <sheetName val="me"/>
      <sheetName val="struktur tdk dipakai"/>
      <sheetName val="AHS_LAL"/>
      <sheetName val="COMM"/>
      <sheetName val="FINAL"/>
      <sheetName val="LOADDAT"/>
      <sheetName val="BILL_(2)"/>
      <sheetName val="Alat_DC"/>
      <sheetName val="H_Satuan1"/>
      <sheetName val="Jam_Al_Myr_Item"/>
      <sheetName val="Jam_Alat"/>
      <sheetName val="Tim_&amp;_Loc"/>
      <sheetName val="Ang_Qua"/>
      <sheetName val="Franco_BC"/>
      <sheetName val="Alat_Qua_"/>
      <sheetName val="Analisa_Harga_Satuan"/>
      <sheetName val="TE_TS_FA_LAN_MATV"/>
      <sheetName val="Bangunan_Utama"/>
      <sheetName val="Analisa_2"/>
      <sheetName val="Daftar_Harga"/>
      <sheetName val="Daftar_Upah"/>
      <sheetName val="Material"/>
      <sheetName val="Koefisien"/>
      <sheetName val="Rekap"/>
      <sheetName val="Upah"/>
      <sheetName val="Harga_Satuan"/>
      <sheetName val="D7(1)"/>
      <sheetName val="BOQ"/>
      <sheetName val="5-ALAT(1)"/>
      <sheetName val="4-Basic Price"/>
      <sheetName val="61007"/>
      <sheetName val="dashboard VERSI BATUBARA"/>
      <sheetName val="inves alat"/>
      <sheetName val="Estimate"/>
      <sheetName val="schtng"/>
      <sheetName val="schbhn"/>
      <sheetName val="schalt"/>
      <sheetName val="BAG-2"/>
      <sheetName val="met bab3"/>
      <sheetName val="anal bab8"/>
      <sheetName val="Rumus"/>
      <sheetName val="61006"/>
      <sheetName val="SAP"/>
      <sheetName val="eqp-rek"/>
      <sheetName val="DIV2"/>
      <sheetName val="DIV5"/>
      <sheetName val="total"/>
      <sheetName val="HARGADASAR"/>
      <sheetName val="Rkp"/>
      <sheetName val="REKAP A BESAR"/>
      <sheetName val="304-06"/>
      <sheetName val="95삼성급(본사)"/>
      <sheetName val="Klad Bank BNI"/>
      <sheetName val="Basic Price"/>
      <sheetName val="Kuantitas &amp; Harga"/>
      <sheetName val="Statprod gab"/>
      <sheetName val="2-Genset print"/>
      <sheetName val="chitimc"/>
      <sheetName val="dongia (2)"/>
      <sheetName val="LKVL-CK-HT-GD1"/>
      <sheetName val="giathanh1"/>
      <sheetName val="THPDMoi  (2)"/>
      <sheetName val="gtrinh"/>
      <sheetName val="phuluc1"/>
      <sheetName val="TONG HOP VL-NC"/>
      <sheetName val="lam-moi"/>
      <sheetName val="chitiet"/>
      <sheetName val="TONGKE3p "/>
      <sheetName val="TH VL, NC, DDHT Thanhphuoc"/>
      <sheetName val="#REF"/>
      <sheetName val="DONGIA"/>
      <sheetName val="thao-go"/>
      <sheetName val="DON GIA"/>
      <sheetName val="TONGKE-HT"/>
      <sheetName val="DG"/>
      <sheetName val="dtxl"/>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BQ_IABK"/>
      <sheetName val="BQ-IABK"/>
      <sheetName val="BAHAN"/>
      <sheetName val="SATUAN"/>
      <sheetName val="Listrik"/>
      <sheetName val="Hydrant - ok"/>
      <sheetName val="Air Conditioning ok"/>
      <sheetName val="Telepon OK"/>
      <sheetName val="gondola ok"/>
      <sheetName val="Lift - ok"/>
      <sheetName val="Plumbing ok"/>
      <sheetName val="STP ok"/>
      <sheetName val="An Arsitektur"/>
      <sheetName val="Unit Rate (2)"/>
      <sheetName val="An Struktur"/>
      <sheetName val="ana_str"/>
      <sheetName val="Hargamat"/>
      <sheetName val="Rekapitulasi"/>
      <sheetName val="PRY01-1(2)"/>
      <sheetName val="Sheet2"/>
      <sheetName val="CH"/>
      <sheetName val="Bahan "/>
      <sheetName val="Analisa "/>
      <sheetName val="BQ Utama "/>
      <sheetName val="Upah "/>
      <sheetName val="SCHEDULE"/>
      <sheetName val="SCD-S"/>
      <sheetName val="Koordinat"/>
      <sheetName val="HRG BAHAN &amp; UPAH okk"/>
      <sheetName val="Analis Kusen okk"/>
      <sheetName val="표지"/>
      <sheetName val="설비원가"/>
      <sheetName val="grafik"/>
      <sheetName val="A"/>
      <sheetName val="EVAL_INI"/>
      <sheetName val="BA%"/>
      <sheetName val="Resume"/>
      <sheetName val="SPEC"/>
      <sheetName val="Perhit.Alat"/>
      <sheetName val=""/>
      <sheetName val="analis standar(20m)"/>
      <sheetName val="ANAL BETON"/>
      <sheetName val="inter"/>
      <sheetName val="Pekerjaan "/>
      <sheetName val="TJ1Q47"/>
      <sheetName val="LPMING1"/>
      <sheetName val="DC_AM-02(baru)"/>
      <sheetName val="HM_MEK_"/>
      <sheetName val="P_UTMA"/>
      <sheetName val="U,Psg_pipa"/>
      <sheetName val="HS_KITZ"/>
      <sheetName val="Cash_Flow_bulanan"/>
      <sheetName val="Kolom_ABCDG_vGI"/>
      <sheetName val="AN_Tdr"/>
      <sheetName val="Currency_Rate"/>
      <sheetName val="Rekap_RAB_Amd"/>
      <sheetName val="Dftr_Kuan_Hrg_Amd"/>
      <sheetName val="Harga_Material"/>
      <sheetName val="Harga_Bahan_&amp;_Upah_"/>
      <sheetName val="Hydrant_-_ok"/>
      <sheetName val="Air_Conditioning_ok"/>
      <sheetName val="Telepon_OK"/>
      <sheetName val="gondola_ok"/>
      <sheetName val="Lift_-_ok"/>
      <sheetName val="Plumbing_ok"/>
      <sheetName val="STP_ok"/>
      <sheetName val="Basic_Price"/>
      <sheetName val="HRG_BAHAN_&amp;_UPAH_okk"/>
      <sheetName val="Analis_Kusen_okk"/>
      <sheetName val="Perhit_Alat"/>
      <sheetName val="Rencana_Anggaran_Biaya"/>
      <sheetName val="Ptjwb_Keu"/>
      <sheetName val="Particular Sch"/>
      <sheetName val="LEMBAR1"/>
      <sheetName val="DAF-5"/>
      <sheetName val="LEMBAR2"/>
      <sheetName val="LEMBAR3"/>
      <sheetName val="DAF-4"/>
      <sheetName val="rek det 1-3"/>
      <sheetName val="Steel-Twr"/>
      <sheetName val="harga bahan"/>
      <sheetName val="ELEMEN"/>
      <sheetName val="bahan-mos"/>
      <sheetName val="Isolasi Luar Dalam"/>
      <sheetName val="Isolasi Luar"/>
      <sheetName val="Perm. Test"/>
      <sheetName val="Engine"/>
      <sheetName val="umum"/>
      <sheetName val="PB_B_"/>
      <sheetName val="Quantity"/>
      <sheetName val="Summary"/>
      <sheetName val="B"/>
      <sheetName val="BERAT TUL."/>
      <sheetName val="Bill rekap"/>
      <sheetName val="HVAC"/>
      <sheetName val="ELECTRICAL"/>
      <sheetName val="B.O.Q"/>
      <sheetName val="ANSAT"/>
      <sheetName val="BAHAN SNI"/>
      <sheetName val="sch1"/>
      <sheetName val="COVER"/>
      <sheetName val="Bahan+Upah ALL"/>
      <sheetName val="harga dasar"/>
      <sheetName val="FKT_PJK"/>
      <sheetName val="D8(1)"/>
      <sheetName val="DAF.HRG"/>
      <sheetName val="Analisa Quarry"/>
      <sheetName val="Schdule"/>
      <sheetName val="An. Alat"/>
      <sheetName val="BILL_(2)1"/>
      <sheetName val="Alat_DC1"/>
      <sheetName val="H_Satuan2"/>
      <sheetName val="Jam_Al_Myr_Item1"/>
      <sheetName val="Jam_Alat1"/>
      <sheetName val="Tim_&amp;_Loc1"/>
      <sheetName val="Ang_Qua1"/>
      <sheetName val="Franco_BC1"/>
      <sheetName val="Alat_Qua_1"/>
      <sheetName val="TE_TS_FA_LAN_MATV1"/>
      <sheetName val="Harga_Satuan1"/>
      <sheetName val="struktur_tdk_dipakai"/>
      <sheetName val="4-Basic_Price"/>
      <sheetName val="dashboard_VERSI_BATUBARA"/>
      <sheetName val="inves_alat"/>
      <sheetName val="met_bab3"/>
      <sheetName val="anal_bab8"/>
      <sheetName val="REKAP_A_BESAR"/>
      <sheetName val="Klad_Bank_BNI"/>
      <sheetName val="Kuantitas_&amp;_Harga"/>
      <sheetName val="Rincian"/>
      <sheetName val="Analisa Harga"/>
      <sheetName val="Z"/>
      <sheetName val="Cash2"/>
      <sheetName val="Project Data"/>
      <sheetName val="Confidential PAS HMI"/>
      <sheetName val="analisa el"/>
      <sheetName val="analisa mek"/>
      <sheetName val="harga"/>
      <sheetName val="Up &amp; bhn"/>
      <sheetName val="Agregat Halus &amp; Kasar"/>
      <sheetName val="SLNK"/>
      <sheetName val="SAT-BHN"/>
      <sheetName val="Allowance"/>
      <sheetName val="SPJ"/>
      <sheetName val="Gaji"/>
      <sheetName val="DATA PROYEK"/>
      <sheetName val="HD Alat"/>
      <sheetName val="HD Bahan"/>
      <sheetName val="PRD 01-3"/>
      <sheetName val="HD Upah"/>
      <sheetName val="plumbing"/>
      <sheetName val="ANTEK-1"/>
      <sheetName val="ORET2AN"/>
      <sheetName val="SAT_BHN"/>
      <sheetName val="BasicPrice"/>
      <sheetName val="Schedule 11a"/>
      <sheetName val="Data"/>
      <sheetName val="Temporary"/>
      <sheetName val="Septick tank"/>
      <sheetName val="Subkon"/>
      <sheetName val="analisa Str"/>
      <sheetName val="URAIAN "/>
      <sheetName val="LS-Rutin"/>
      <sheetName val="DIV 7"/>
      <sheetName val="On Time"/>
      <sheetName val="Curup"/>
      <sheetName val="Prabu"/>
      <sheetName val="PESANTREN"/>
      <sheetName val="G"/>
      <sheetName val="Bill of Qty"/>
      <sheetName val="pro ra op"/>
      <sheetName val="kurva S (detail)"/>
      <sheetName val="SDM"/>
      <sheetName val="NP"/>
      <sheetName val="GR"/>
      <sheetName val="Sch"/>
      <sheetName val="TOWN"/>
      <sheetName val="Analisa SNI STANDART "/>
      <sheetName val="project"/>
      <sheetName val="Anal"/>
      <sheetName val="RAB-NEGO"/>
      <sheetName val="DC_AM-02(baru)1"/>
      <sheetName val="Cash_Flow_bulanan1"/>
      <sheetName val="HM_MEK_1"/>
      <sheetName val="P_UTMA1"/>
      <sheetName val="U,Psg_pipa1"/>
      <sheetName val="HS_KITZ1"/>
      <sheetName val="Currency_Rate1"/>
      <sheetName val="Rekap_RAB_Amd1"/>
      <sheetName val="Dftr_Kuan_Hrg_Amd1"/>
      <sheetName val="Harga_Material1"/>
      <sheetName val="Harga_Bahan_&amp;_Upah_1"/>
      <sheetName val="Statprod_gab"/>
      <sheetName val="Kolom_ABCDG_vGI1"/>
      <sheetName val="AN_Tdr1"/>
      <sheetName val="2-Genset_print"/>
      <sheetName val="dongia_(2)"/>
      <sheetName val="THPDMoi__(2)"/>
      <sheetName val="TONG_HOP_VL-NC"/>
      <sheetName val="TONGKE3p_"/>
      <sheetName val="TH_VL,_NC,_DDHT_Thanhphuoc"/>
      <sheetName val="DON_GIA"/>
      <sheetName val="t-h_HA_THE"/>
      <sheetName val="CHITIET_VL-NC-TT_-1p"/>
      <sheetName val="TONG_HOP_VL-NC_TT"/>
      <sheetName val="TH_XL"/>
      <sheetName val="CHITIET_VL-NC"/>
      <sheetName val="CHITIET_VL-NC-TT-3p"/>
      <sheetName val="KPVC-BD_"/>
      <sheetName val="Rencana_Anggaran_Biaya1"/>
      <sheetName val="Isolasi_Luar_Dalam"/>
      <sheetName val="Isolasi_Luar"/>
      <sheetName val="Basic_Price1"/>
      <sheetName val="HRG_BAHAN_&amp;_UPAH_okk1"/>
      <sheetName val="Analis_Kusen_okk1"/>
      <sheetName val="Perhit_Alat1"/>
      <sheetName val="Hydrant_-_ok1"/>
      <sheetName val="Air_Conditioning_ok1"/>
      <sheetName val="Telepon_OK1"/>
      <sheetName val="gondola_ok1"/>
      <sheetName val="Lift_-_ok1"/>
      <sheetName val="Plumbing_ok1"/>
      <sheetName val="STP_ok1"/>
      <sheetName val="Perm__Test"/>
      <sheetName val="An_Arsitektur"/>
      <sheetName val="Unit_Rate_(2)"/>
      <sheetName val="An_Struktur"/>
      <sheetName val="analis_standar(20m)"/>
      <sheetName val="ANAL_BETON"/>
      <sheetName val="Bahan_"/>
      <sheetName val="Pekerjaan_"/>
      <sheetName val="Particular_Sch"/>
      <sheetName val="BERAT_TUL_"/>
      <sheetName val="Bill_rekap"/>
      <sheetName val="Analisa_"/>
      <sheetName val="BQ_Utama_"/>
      <sheetName val="Upah_"/>
      <sheetName val="BILL_(2)2"/>
      <sheetName val="Alat_DC2"/>
      <sheetName val="H_Satuan3"/>
      <sheetName val="Jam_Al_Myr_Item2"/>
      <sheetName val="Jam_Alat2"/>
      <sheetName val="Tim_&amp;_Loc2"/>
      <sheetName val="Ang_Qua2"/>
      <sheetName val="Franco_BC2"/>
      <sheetName val="Alat_Qua_2"/>
      <sheetName val="DC_AM-02(baru)2"/>
      <sheetName val="Cash_Flow_bulanan2"/>
      <sheetName val="HM_MEK_2"/>
      <sheetName val="P_UTMA2"/>
      <sheetName val="U,Psg_pipa2"/>
      <sheetName val="HS_KITZ2"/>
      <sheetName val="Currency_Rate2"/>
      <sheetName val="Rekap_RAB_Amd2"/>
      <sheetName val="Dftr_Kuan_Hrg_Amd2"/>
      <sheetName val="Harga_Material2"/>
      <sheetName val="Harga_Bahan_&amp;_Upah_2"/>
      <sheetName val="Harga_Satuan2"/>
      <sheetName val="Statprod_gab1"/>
      <sheetName val="TE_TS_FA_LAN_MATV2"/>
      <sheetName val="Kolom_ABCDG_vGI2"/>
      <sheetName val="AN_Tdr2"/>
      <sheetName val="2-Genset_print1"/>
      <sheetName val="struktur_tdk_dipakai1"/>
      <sheetName val="dongia_(2)1"/>
      <sheetName val="THPDMoi__(2)1"/>
      <sheetName val="TONG_HOP_VL-NC1"/>
      <sheetName val="TONGKE3p_1"/>
      <sheetName val="TH_VL,_NC,_DDHT_Thanhphuoc1"/>
      <sheetName val="DON_GIA1"/>
      <sheetName val="t-h_HA_THE1"/>
      <sheetName val="CHITIET_VL-NC-TT_-1p1"/>
      <sheetName val="TONG_HOP_VL-NC_TT1"/>
      <sheetName val="TH_XL1"/>
      <sheetName val="CHITIET_VL-NC1"/>
      <sheetName val="CHITIET_VL-NC-TT-3p1"/>
      <sheetName val="KPVC-BD_1"/>
      <sheetName val="Rencana_Anggaran_Biaya2"/>
      <sheetName val="4-Basic_Price1"/>
      <sheetName val="dashboard_VERSI_BATUBARA1"/>
      <sheetName val="inves_alat1"/>
      <sheetName val="met_bab31"/>
      <sheetName val="anal_bab81"/>
      <sheetName val="REKAP_A_BESAR1"/>
      <sheetName val="Klad_Bank_BNI1"/>
      <sheetName val="Kuantitas_&amp;_Harga1"/>
      <sheetName val="Isolasi_Luar_Dalam1"/>
      <sheetName val="Isolasi_Luar1"/>
      <sheetName val="Basic_Price2"/>
      <sheetName val="HRG_BAHAN_&amp;_UPAH_okk2"/>
      <sheetName val="Analis_Kusen_okk2"/>
      <sheetName val="Perhit_Alat2"/>
      <sheetName val="Hydrant_-_ok2"/>
      <sheetName val="Air_Conditioning_ok2"/>
      <sheetName val="Telepon_OK2"/>
      <sheetName val="gondola_ok2"/>
      <sheetName val="Lift_-_ok2"/>
      <sheetName val="Plumbing_ok2"/>
      <sheetName val="STP_ok2"/>
      <sheetName val="Perm__Test1"/>
      <sheetName val="An_Arsitektur1"/>
      <sheetName val="Unit_Rate_(2)1"/>
      <sheetName val="An_Struktur1"/>
      <sheetName val="analis_standar(20m)1"/>
      <sheetName val="ANAL_BETON1"/>
      <sheetName val="Bahan_1"/>
      <sheetName val="Pekerjaan_1"/>
      <sheetName val="Particular_Sch1"/>
      <sheetName val="BERAT_TUL_1"/>
      <sheetName val="Bill_rekap1"/>
      <sheetName val="Analisa_1"/>
      <sheetName val="BQ_Utama_1"/>
      <sheetName val="Upah_1"/>
      <sheetName val="kode Baru "/>
      <sheetName val="BAG-III"/>
      <sheetName val="304_06"/>
      <sheetName val=" "/>
      <sheetName val="BAG_III"/>
      <sheetName val="BQ-Str"/>
      <sheetName val="FAK"/>
      <sheetName val="Master 1.0"/>
      <sheetName val="input"/>
      <sheetName val="Peralatan"/>
      <sheetName val="Data-Masukan"/>
      <sheetName val="Biaya OVH"/>
      <sheetName val="Har Sat"/>
      <sheetName val="Harga Mat "/>
      <sheetName val="Panel"/>
      <sheetName val="Hargamaterial"/>
      <sheetName val="skejul"/>
      <sheetName val="61005"/>
      <sheetName val="REKAP STRKTR"/>
      <sheetName val="REKAP ARSITEKTUR"/>
      <sheetName val="UPAH &amp; BAHAN "/>
      <sheetName val="Rekap 2002 mod"/>
      <sheetName val="sept"/>
      <sheetName val="R"/>
      <sheetName val="合成単価作成表-BLDG"/>
      <sheetName val="OTA"/>
      <sheetName val="Sumber Daya"/>
      <sheetName val="BOQ INTERN"/>
      <sheetName val="ANALYS EXTERN"/>
      <sheetName val="WELCOME"/>
      <sheetName val="BQ RESO"/>
      <sheetName val="REKAP INDIRECT"/>
      <sheetName val="CASH FLOW"/>
      <sheetName val="ORGANIZATION"/>
      <sheetName val="MATRIX"/>
      <sheetName val="SUMMARY IN"/>
      <sheetName val="railing"/>
      <sheetName val="PNT"/>
      <sheetName val="jadw"/>
      <sheetName val="Anls"/>
      <sheetName val="61004"/>
      <sheetName val="An Biaya"/>
      <sheetName val="RPP01 6"/>
      <sheetName val="SAT"/>
      <sheetName val="lanscap_All"/>
      <sheetName val="PRD01-5"/>
      <sheetName val="Str BT"/>
      <sheetName val="PC"/>
      <sheetName val="anal Lamp 4a"/>
      <sheetName val="Illustrative Value"/>
      <sheetName val="Facilities"/>
      <sheetName val="Stock Price Performance"/>
      <sheetName val="LBO S&amp;U &amp; Cap Table"/>
      <sheetName val="LBO Model"/>
      <sheetName val="Firm Value"/>
      <sheetName val="EPS Analysis"/>
      <sheetName val="ROI Analysis"/>
      <sheetName val="Synergy Analysis"/>
      <sheetName val="HS"/>
      <sheetName val="DB"/>
      <sheetName val="RAB-01"/>
      <sheetName val="Mobilisasi"/>
      <sheetName val="PriceList"/>
      <sheetName val="DATA_PROYEK"/>
      <sheetName val="HD_Alat"/>
      <sheetName val="HD_Bahan"/>
      <sheetName val="PRD_01-3"/>
      <sheetName val="HD_Upah"/>
      <sheetName val="rek_det_1-3"/>
      <sheetName val="Schedule_11a"/>
      <sheetName val="Septick_tank"/>
      <sheetName val="DIV_7"/>
      <sheetName val="kurva_S_(detail)"/>
      <sheetName val="Sumber_Daya"/>
      <sheetName val="BOQ_INTERN"/>
      <sheetName val="ANALYS_EXTERN"/>
      <sheetName val="BQ_RESO"/>
      <sheetName val="REKAP_INDIRECT"/>
      <sheetName val="CASH_FLOW"/>
      <sheetName val="SUMMARY_IN"/>
      <sheetName val="Up_&amp;_bhn"/>
      <sheetName val="Agregat_Halus_&amp;_Kasar"/>
      <sheetName val="harga_bahan"/>
      <sheetName val="Master_1_0"/>
      <sheetName val="harga_dasar"/>
      <sheetName val="analisa_Str"/>
      <sheetName val="BAHAN_SNI"/>
      <sheetName val="B_O_Q"/>
      <sheetName val="REKAP_STRKTR"/>
      <sheetName val="REKAP_ARSITEKTUR"/>
      <sheetName val="UPAH_&amp;_BAHAN_"/>
      <sheetName val="Galian 1"/>
      <sheetName val="H S D"/>
      <sheetName val="Progress"/>
      <sheetName val="Cth"/>
      <sheetName val="brd2"/>
      <sheetName val="Rate"/>
      <sheetName val="Pricing"/>
      <sheetName val="HS-2"/>
      <sheetName val="MAP-Prog"/>
      <sheetName val="arab"/>
      <sheetName val="LEMBAR4"/>
      <sheetName val="LEMBAR5"/>
      <sheetName val="Hsatuan-OK"/>
      <sheetName val="name"/>
      <sheetName val="anal SNI"/>
      <sheetName val="HB "/>
      <sheetName val="Analisa SNI"/>
      <sheetName val="G KELAS"/>
      <sheetName val="aug"/>
      <sheetName val="mei"/>
      <sheetName val="aprl"/>
      <sheetName val="feb"/>
      <sheetName val="jan"/>
      <sheetName val="jul"/>
      <sheetName val="jun"/>
      <sheetName val="mart"/>
      <sheetName val="oct"/>
      <sheetName val="Office Jual"/>
      <sheetName val="BQ-E20-02(Rp)"/>
      <sheetName val="DAF-1"/>
      <sheetName val="DHS AC"/>
      <sheetName val="An_1"/>
      <sheetName val="An_3"/>
      <sheetName val="An_2"/>
      <sheetName val="CRA_Detail"/>
      <sheetName val="BILL_(2)3"/>
      <sheetName val="Alat_DC3"/>
      <sheetName val="H_Satuan4"/>
      <sheetName val="Jam_Al_Myr_Item3"/>
      <sheetName val="Jam_Alat3"/>
      <sheetName val="Tim_&amp;_Loc3"/>
      <sheetName val="Ang_Qua3"/>
      <sheetName val="Franco_BC3"/>
      <sheetName val="Alat_Qua_3"/>
      <sheetName val="DC_AM-02(baru)3"/>
      <sheetName val="Basic_Price3"/>
      <sheetName val="Cash_Flow_bulanan3"/>
      <sheetName val="HM_MEK_3"/>
      <sheetName val="P_UTMA3"/>
      <sheetName val="U,Psg_pipa3"/>
      <sheetName val="HS_KITZ3"/>
      <sheetName val="TE_TS_FA_LAN_MATV3"/>
      <sheetName val="Kolom_ABCDG_vGI3"/>
      <sheetName val="AN_Tdr3"/>
      <sheetName val="HRG_BAHAN_&amp;_UPAH_okk3"/>
      <sheetName val="Analis_Kusen_okk3"/>
      <sheetName val="Perhit_Alat3"/>
      <sheetName val="Currency_Rate3"/>
      <sheetName val="Rekap_RAB_Amd3"/>
      <sheetName val="Dftr_Kuan_Hrg_Amd3"/>
      <sheetName val="Harga_Material3"/>
      <sheetName val="Harga_Bahan_&amp;_Upah_3"/>
      <sheetName val="Harga_Satuan3"/>
      <sheetName val="Hydrant_-_ok3"/>
      <sheetName val="Air_Conditioning_ok3"/>
      <sheetName val="Telepon_OK3"/>
      <sheetName val="gondola_ok3"/>
      <sheetName val="Lift_-_ok3"/>
      <sheetName val="Fill this out first___"/>
      <sheetName val="S.UPAH"/>
      <sheetName val="S.BAHAN"/>
      <sheetName val="EE-PROP"/>
      <sheetName val="struktur_tdk_dipakai2"/>
      <sheetName val="met_bab32"/>
      <sheetName val="anal_bab82"/>
      <sheetName val="REKAP_A_BESAR2"/>
      <sheetName val="Rencana_Anggaran_Biaya3"/>
      <sheetName val="4-Basic_Price2"/>
      <sheetName val="dashboard_VERSI_BATUBARA2"/>
      <sheetName val="inves_alat2"/>
      <sheetName val="Klad_Bank_BNI2"/>
      <sheetName val="Kuantitas_&amp;_Harga2"/>
      <sheetName val="Statprod_gab2"/>
      <sheetName val="2-Genset_print2"/>
      <sheetName val="dongia_(2)2"/>
      <sheetName val="THPDMoi__(2)2"/>
      <sheetName val="TONG_HOP_VL-NC2"/>
      <sheetName val="TONGKE3p_2"/>
      <sheetName val="TH_VL,_NC,_DDHT_Thanhphuoc2"/>
      <sheetName val="DON_GIA2"/>
      <sheetName val="t-h_HA_THE2"/>
      <sheetName val="CHITIET_VL-NC-TT_-1p2"/>
      <sheetName val="TONG_HOP_VL-NC_TT2"/>
      <sheetName val="TH_XL2"/>
      <sheetName val="CHITIET_VL-NC2"/>
      <sheetName val="CHITIET_VL-NC-TT-3p2"/>
      <sheetName val="KPVC-BD_2"/>
      <sheetName val="Isolasi_Luar_Dalam2"/>
      <sheetName val="Isolasi_Luar2"/>
      <sheetName val="Plumbing_ok3"/>
      <sheetName val="STP_ok3"/>
      <sheetName val="Perm__Test2"/>
      <sheetName val="An_Arsitektur2"/>
      <sheetName val="Unit_Rate_(2)2"/>
      <sheetName val="An_Struktur2"/>
      <sheetName val="analis_standar(20m)2"/>
      <sheetName val="ANAL_BETON2"/>
      <sheetName val="BERAT_TUL_2"/>
      <sheetName val="Bahan_2"/>
      <sheetName val="Pekerjaan_2"/>
      <sheetName val="Particular_Sch2"/>
      <sheetName val="Bill_rekap2"/>
      <sheetName val="Analisa_3"/>
      <sheetName val="BQ_Utama_2"/>
      <sheetName val="Upah_2"/>
      <sheetName val="kode_Baru_"/>
      <sheetName val="URAIAN_"/>
      <sheetName val="_"/>
      <sheetName val="Mushala"/>
      <sheetName val="Daftar BOQ"/>
      <sheetName val="Reference"/>
      <sheetName val="FIN"/>
      <sheetName val="SKEDULmaterial"/>
      <sheetName val="sex"/>
      <sheetName val="tifico"/>
      <sheetName val="GIAVLIEU"/>
      <sheetName val="On_Time"/>
      <sheetName val="Bill_of_Qty"/>
      <sheetName val="pro_ra_op"/>
      <sheetName val="Analisa_Harga_Satuan1"/>
      <sheetName val="Analisa_SNI_STANDART_"/>
      <sheetName val="Biaya_OVH"/>
      <sheetName val="Har_Sat"/>
      <sheetName val="Harga_Mat_"/>
      <sheetName val="Project_Data"/>
      <sheetName val="Confidential_PAS_HMI"/>
      <sheetName val="Rekap_2002_mod"/>
      <sheetName val="Bahan+Upah_ALL"/>
      <sheetName val="An_Biaya"/>
      <sheetName val="RPP01_6"/>
      <sheetName val="Str_BT"/>
      <sheetName val="anal_Lamp_4a"/>
      <sheetName val="Illustrative_Value"/>
      <sheetName val="Stock_Price_Performance"/>
      <sheetName val="LBO_S&amp;U_&amp;_Cap_Table"/>
      <sheetName val="LBO_Model"/>
      <sheetName val="Firm_Value"/>
      <sheetName val="EPS_Analysis"/>
      <sheetName val="ROI_Analysis"/>
      <sheetName val="Synergy_Analysis"/>
      <sheetName val="Office_Jual"/>
      <sheetName val="dasboard"/>
      <sheetName val="Volume"/>
      <sheetName val="Rekap Addendum"/>
      <sheetName val="BILL_(2)4"/>
      <sheetName val="Alat_DC4"/>
      <sheetName val="H_Satuan5"/>
      <sheetName val="Jam_Al_Myr_Item4"/>
      <sheetName val="Jam_Alat4"/>
      <sheetName val="Tim_&amp;_Loc4"/>
      <sheetName val="Ang_Qua4"/>
      <sheetName val="Franco_BC4"/>
      <sheetName val="Alat_Qua_4"/>
      <sheetName val="DC_AM-02(baru)4"/>
      <sheetName val="Basic_Price4"/>
      <sheetName val="Cash_Flow_bulanan4"/>
      <sheetName val="HM_MEK_4"/>
      <sheetName val="P_UTMA4"/>
      <sheetName val="U,Psg_pipa4"/>
      <sheetName val="HS_KITZ4"/>
      <sheetName val="TE_TS_FA_LAN_MATV4"/>
      <sheetName val="Kolom_ABCDG_vGI4"/>
      <sheetName val="AN_Tdr4"/>
      <sheetName val="HRG_BAHAN_&amp;_UPAH_okk4"/>
      <sheetName val="Analis_Kusen_okk4"/>
      <sheetName val="Perhit_Alat4"/>
      <sheetName val="Currency_Rate4"/>
      <sheetName val="Rekap_RAB_Amd4"/>
      <sheetName val="Dftr_Kuan_Hrg_Amd4"/>
      <sheetName val="Harga_Material4"/>
      <sheetName val="Harga_Bahan_&amp;_Upah_4"/>
      <sheetName val="Harga_Satuan4"/>
      <sheetName val="Hydrant_-_ok4"/>
      <sheetName val="Air_Conditioning_ok4"/>
      <sheetName val="Telepon_OK4"/>
      <sheetName val="gondola_ok4"/>
      <sheetName val="Lift_-_ok4"/>
      <sheetName val="Plumbing_ok4"/>
      <sheetName val="STP_ok4"/>
      <sheetName val="Rencana_Anggaran_Biaya4"/>
      <sheetName val="struktur_tdk_dipakai3"/>
      <sheetName val="met_bab33"/>
      <sheetName val="anal_bab83"/>
      <sheetName val="REKAP_A_BESAR3"/>
      <sheetName val="analis_standar(20m)3"/>
      <sheetName val="ANAL_BETON3"/>
      <sheetName val="4-Basic_Price3"/>
      <sheetName val="dashboard_VERSI_BATUBARA3"/>
      <sheetName val="inves_alat3"/>
      <sheetName val="Bahan_3"/>
      <sheetName val="Pekerjaan_3"/>
      <sheetName val="Klad_Bank_BNI3"/>
      <sheetName val="Kuantitas_&amp;_Harga3"/>
      <sheetName val="An_Arsitektur3"/>
      <sheetName val="Unit_Rate_(2)3"/>
      <sheetName val="An_Struktur3"/>
      <sheetName val="dongia_(2)3"/>
      <sheetName val="THPDMoi__(2)3"/>
      <sheetName val="CHITIET_VL-NC-TT_-1p3"/>
      <sheetName val="t-h_HA_THE3"/>
      <sheetName val="TH_XL3"/>
      <sheetName val="KPVC-BD_3"/>
      <sheetName val="Particular_Sch3"/>
      <sheetName val="Statprod_gab3"/>
      <sheetName val="2-Genset_print3"/>
      <sheetName val="TONG_HOP_VL-NC3"/>
      <sheetName val="TONGKE3p_3"/>
      <sheetName val="TH_VL,_NC,_DDHT_Thanhphuoc3"/>
      <sheetName val="DON_GIA3"/>
      <sheetName val="TONG_HOP_VL-NC_TT3"/>
      <sheetName val="CHITIET_VL-NC3"/>
      <sheetName val="CHITIET_VL-NC-TT-3p3"/>
      <sheetName val="Isolasi_Luar_Dalam3"/>
      <sheetName val="Isolasi_Luar3"/>
      <sheetName val="Perm__Test3"/>
      <sheetName val="Up_&amp;_bhn1"/>
      <sheetName val="Agregat_Halus_&amp;_Kasar1"/>
      <sheetName val="BERAT_TUL_3"/>
      <sheetName val="Bill_rekap3"/>
      <sheetName val="rek_det_1-31"/>
      <sheetName val="Analisa_4"/>
      <sheetName val="BQ_Utama_3"/>
      <sheetName val="Upah_3"/>
      <sheetName val="harga_bahan1"/>
      <sheetName val="DATA_PROYEK1"/>
      <sheetName val="HD_Alat1"/>
      <sheetName val="HD_Bahan1"/>
      <sheetName val="PRD_01-31"/>
      <sheetName val="HD_Upah1"/>
      <sheetName val="Schedule_11a1"/>
      <sheetName val="Septick_tank1"/>
      <sheetName val="DIV_71"/>
      <sheetName val="URAIAN_1"/>
      <sheetName val="On_Time1"/>
      <sheetName val="Bill_of_Qty1"/>
      <sheetName val="pro_ra_op1"/>
      <sheetName val="Analisa_Harga_Satuan2"/>
      <sheetName val="kurva_S_(detail)1"/>
      <sheetName val="harga_dasar1"/>
      <sheetName val="analisa_Str1"/>
      <sheetName val="Analisa_SNI_STANDART_1"/>
      <sheetName val="kode_Baru_1"/>
      <sheetName val="_1"/>
      <sheetName val="Master_1_01"/>
      <sheetName val="BAHAN_SNI1"/>
      <sheetName val="Biaya_OVH1"/>
      <sheetName val="B_O_Q1"/>
      <sheetName val="Har_Sat1"/>
      <sheetName val="Harga_Mat_1"/>
      <sheetName val="REKAP_STRKTR1"/>
      <sheetName val="REKAP_ARSITEKTUR1"/>
      <sheetName val="UPAH_&amp;_BAHAN_1"/>
      <sheetName val="Project_Data1"/>
      <sheetName val="Confidential_PAS_HMI1"/>
      <sheetName val="Rekap_2002_mod1"/>
      <sheetName val="Bahan+Upah_ALL1"/>
      <sheetName val="Sumber_Daya1"/>
      <sheetName val="BOQ_INTERN1"/>
      <sheetName val="ANALYS_EXTERN1"/>
      <sheetName val="BQ_RESO1"/>
      <sheetName val="REKAP_INDIRECT1"/>
      <sheetName val="CASH_FLOW1"/>
      <sheetName val="SUMMARY_IN1"/>
      <sheetName val="An_Biaya1"/>
      <sheetName val="RPP01_61"/>
      <sheetName val="Str_BT1"/>
      <sheetName val="anal_Lamp_4a1"/>
      <sheetName val="Illustrative_Value1"/>
      <sheetName val="Stock_Price_Performance1"/>
      <sheetName val="LBO_S&amp;U_&amp;_Cap_Table1"/>
      <sheetName val="LBO_Model1"/>
      <sheetName val="Firm_Value1"/>
      <sheetName val="EPS_Analysis1"/>
      <sheetName val="ROI_Analysis1"/>
      <sheetName val="Synergy_Analysis1"/>
      <sheetName val="Office_Jual1"/>
      <sheetName val="Galian_1"/>
      <sheetName val="DHS_AC"/>
      <sheetName val="BILL_(2)5"/>
      <sheetName val="Alat_DC5"/>
      <sheetName val="H_Satuan6"/>
      <sheetName val="Jam_Al_Myr_Item5"/>
      <sheetName val="Jam_Alat5"/>
      <sheetName val="Tim_&amp;_Loc5"/>
      <sheetName val="Ang_Qua5"/>
      <sheetName val="Franco_BC5"/>
      <sheetName val="Alat_Qua_5"/>
      <sheetName val="DC_AM-02(baru)5"/>
      <sheetName val="Basic_Price5"/>
      <sheetName val="Cash_Flow_bulanan5"/>
      <sheetName val="HM_MEK_5"/>
      <sheetName val="P_UTMA5"/>
      <sheetName val="U,Psg_pipa5"/>
      <sheetName val="HS_KITZ5"/>
      <sheetName val="TE_TS_FA_LAN_MATV5"/>
      <sheetName val="Kolom_ABCDG_vGI5"/>
      <sheetName val="AN_Tdr5"/>
      <sheetName val="HRG_BAHAN_&amp;_UPAH_okk5"/>
      <sheetName val="Analis_Kusen_okk5"/>
      <sheetName val="Perhit_Alat5"/>
      <sheetName val="Currency_Rate5"/>
      <sheetName val="Rekap_RAB_Amd5"/>
      <sheetName val="Dftr_Kuan_Hrg_Amd5"/>
      <sheetName val="Harga_Material5"/>
      <sheetName val="Harga_Bahan_&amp;_Upah_5"/>
      <sheetName val="Harga_Satuan5"/>
      <sheetName val="Hydrant_-_ok5"/>
      <sheetName val="Air_Conditioning_ok5"/>
      <sheetName val="Telepon_OK5"/>
      <sheetName val="gondola_ok5"/>
      <sheetName val="Lift_-_ok5"/>
      <sheetName val="Plumbing_ok5"/>
      <sheetName val="STP_ok5"/>
      <sheetName val="Rencana_Anggaran_Biaya5"/>
      <sheetName val="struktur_tdk_dipakai4"/>
      <sheetName val="met_bab34"/>
      <sheetName val="anal_bab84"/>
      <sheetName val="REKAP_A_BESAR4"/>
      <sheetName val="analis_standar(20m)4"/>
      <sheetName val="ANAL_BETON4"/>
      <sheetName val="4-Basic_Price4"/>
      <sheetName val="dashboard_VERSI_BATUBARA4"/>
      <sheetName val="inves_alat4"/>
      <sheetName val="Bahan_4"/>
      <sheetName val="Pekerjaan_4"/>
      <sheetName val="Klad_Bank_BNI4"/>
      <sheetName val="Kuantitas_&amp;_Harga4"/>
      <sheetName val="An_Arsitektur4"/>
      <sheetName val="Unit_Rate_(2)4"/>
      <sheetName val="An_Struktur4"/>
      <sheetName val="dongia_(2)4"/>
      <sheetName val="THPDMoi__(2)4"/>
      <sheetName val="CHITIET_VL-NC-TT_-1p4"/>
      <sheetName val="t-h_HA_THE4"/>
      <sheetName val="TH_XL4"/>
      <sheetName val="KPVC-BD_4"/>
      <sheetName val="Particular_Sch4"/>
      <sheetName val="Statprod_gab4"/>
      <sheetName val="2-Genset_print4"/>
      <sheetName val="TONG_HOP_VL-NC4"/>
      <sheetName val="TONGKE3p_4"/>
      <sheetName val="TH_VL,_NC,_DDHT_Thanhphuoc4"/>
      <sheetName val="DON_GIA4"/>
      <sheetName val="TONG_HOP_VL-NC_TT4"/>
      <sheetName val="CHITIET_VL-NC4"/>
      <sheetName val="CHITIET_VL-NC-TT-3p4"/>
      <sheetName val="Isolasi_Luar_Dalam4"/>
      <sheetName val="Isolasi_Luar4"/>
      <sheetName val="Perm__Test4"/>
      <sheetName val="Up_&amp;_bhn2"/>
      <sheetName val="Agregat_Halus_&amp;_Kasar2"/>
      <sheetName val="BERAT_TUL_4"/>
      <sheetName val="Bill_rekap4"/>
      <sheetName val="rek_det_1-32"/>
      <sheetName val="Analisa_5"/>
      <sheetName val="BQ_Utama_4"/>
      <sheetName val="Upah_4"/>
      <sheetName val="harga_bahan2"/>
      <sheetName val="DATA_PROYEK2"/>
      <sheetName val="HD_Alat2"/>
      <sheetName val="HD_Bahan2"/>
      <sheetName val="PRD_01-32"/>
      <sheetName val="HD_Upah2"/>
      <sheetName val="Schedule_11a2"/>
      <sheetName val="Septick_tank2"/>
      <sheetName val="DIV_72"/>
      <sheetName val="URAIAN_2"/>
      <sheetName val="On_Time2"/>
      <sheetName val="Bill_of_Qty2"/>
      <sheetName val="pro_ra_op2"/>
      <sheetName val="Analisa_Harga_Satuan3"/>
      <sheetName val="kurva_S_(detail)2"/>
      <sheetName val="harga_dasar2"/>
      <sheetName val="analisa_Str2"/>
      <sheetName val="Analisa_SNI_STANDART_2"/>
      <sheetName val="kode_Baru_2"/>
      <sheetName val="_2"/>
      <sheetName val="Master_1_02"/>
      <sheetName val="BAHAN_SNI2"/>
      <sheetName val="Biaya_OVH2"/>
      <sheetName val="B_O_Q2"/>
      <sheetName val="Har_Sat2"/>
      <sheetName val="Harga_Mat_2"/>
      <sheetName val="REKAP_STRKTR2"/>
      <sheetName val="REKAP_ARSITEKTUR2"/>
      <sheetName val="UPAH_&amp;_BAHAN_2"/>
      <sheetName val="Project_Data2"/>
      <sheetName val="Confidential_PAS_HMI2"/>
      <sheetName val="Rekap_2002_mod2"/>
      <sheetName val="Bahan+Upah_ALL2"/>
      <sheetName val="Sumber_Daya2"/>
      <sheetName val="BOQ_INTERN2"/>
      <sheetName val="ANALYS_EXTERN2"/>
      <sheetName val="BQ_RESO2"/>
      <sheetName val="REKAP_INDIRECT2"/>
      <sheetName val="CASH_FLOW2"/>
      <sheetName val="SUMMARY_IN2"/>
      <sheetName val="An_Biaya2"/>
      <sheetName val="RPP01_62"/>
      <sheetName val="Str_BT2"/>
      <sheetName val="anal_Lamp_4a2"/>
      <sheetName val="Illustrative_Value2"/>
      <sheetName val="Stock_Price_Performance2"/>
      <sheetName val="LBO_S&amp;U_&amp;_Cap_Table2"/>
      <sheetName val="LBO_Model2"/>
      <sheetName val="Firm_Value2"/>
      <sheetName val="EPS_Analysis2"/>
      <sheetName val="ROI_Analysis2"/>
      <sheetName val="Synergy_Analysis2"/>
      <sheetName val="Office_Jual2"/>
      <sheetName val="Galian_11"/>
      <sheetName val="DHS_AC1"/>
      <sheetName val="H_S_D"/>
      <sheetName val="AnlStr"/>
      <sheetName val="IBASE"/>
      <sheetName val="r.tank"/>
      <sheetName val="prelim"/>
      <sheetName val="breakdown bq unt smua paket"/>
      <sheetName val="Hargasatuan"/>
      <sheetName val="An Pek Per"/>
      <sheetName val="entertain-720"/>
      <sheetName val="Anls(2)-ARST-A"/>
      <sheetName val="RAB-STR-TRM-A"/>
      <sheetName val="Hsat(1)-STR-A"/>
      <sheetName val="RAB-ARS-TRM-A"/>
      <sheetName val="Des"/>
      <sheetName val="BARU (wilayah 3)"/>
      <sheetName val="BARU (wilayah 4)"/>
      <sheetName val="LAMA (wilayah 3)"/>
      <sheetName val="LAMA (wilayah 4)"/>
      <sheetName val="SAT-DAS"/>
      <sheetName val="3-DIV2"/>
      <sheetName val="RBP_ 2"/>
      <sheetName val="Master Edit"/>
      <sheetName val="Sat~Bahu"/>
      <sheetName val="ah sanitary"/>
      <sheetName val="anal_SNI"/>
      <sheetName val="HB_"/>
      <sheetName val="Analisa_SNI"/>
      <sheetName val="G_KELAS"/>
      <sheetName val="S_UPAH"/>
      <sheetName val="S_BAHAN"/>
      <sheetName val="Daftar_BOQ"/>
      <sheetName val="Urai _Resap pengikat"/>
      <sheetName val="DAF-3"/>
      <sheetName val="맨홀수량산출"/>
      <sheetName val="BA Evaluasi"/>
      <sheetName val="Permhnan CCO"/>
      <sheetName val="Persetujuan CCO"/>
      <sheetName val="Rekap MC"/>
      <sheetName val="Penyampaian Evaluasi"/>
      <sheetName val="R. RapatCCO"/>
      <sheetName val="집계표(OPTION)"/>
      <sheetName val="Hit Vol Str Jambi"/>
      <sheetName val="제출계산서"/>
      <sheetName val="2930"/>
      <sheetName val="2933"/>
      <sheetName val="2934"/>
      <sheetName val="???1"/>
      <sheetName val="BAJA TUL"/>
      <sheetName val="HSD"/>
      <sheetName val="RAB-SPL2"/>
      <sheetName val="UPAH&amp;BHN"/>
      <sheetName val="Hrg.Sat"/>
      <sheetName val="analis"/>
      <sheetName val="Aspal"/>
      <sheetName val="Sensitive"/>
      <sheetName val="P"/>
      <sheetName val="BOQ "/>
      <sheetName val="JUNI"/>
      <sheetName val="Pricing-2"/>
      <sheetName val="jobhist"/>
      <sheetName val="tabel tul"/>
      <sheetName val="04"/>
      <sheetName val="07"/>
      <sheetName val="08"/>
      <sheetName val="05"/>
      <sheetName val="06"/>
      <sheetName val="PERALATAN PROYEK GOL III A"/>
      <sheetName val="UNIT PRICE"/>
      <sheetName val="Daftar harga"/>
      <sheetName val="BALT"/>
      <sheetName val="Kar"/>
      <sheetName val="BASIC"/>
      <sheetName val="alat"/>
      <sheetName val="tulang"/>
      <sheetName val="BOM"/>
      <sheetName val="Breakdown"/>
      <sheetName val="Selling Price"/>
      <sheetName val="ListBM"/>
      <sheetName val="3-DIV3"/>
      <sheetName val="3-DIV5"/>
      <sheetName val="MAPDC"/>
      <sheetName val="formminat"/>
      <sheetName val="351BQMCN"/>
      <sheetName val="SKEDUL AV-05"/>
      <sheetName val="Harga "/>
      <sheetName val="Informasi"/>
      <sheetName val="3-DIV4"/>
      <sheetName val="uba"/>
      <sheetName val="KONS BID P&amp;N"/>
      <sheetName val="UP II DUMAI"/>
      <sheetName val="KP.DIT.HULU"/>
      <sheetName val="UP VI BALONGAN"/>
      <sheetName val="KPC"/>
      <sheetName val="PRABUMULIH"/>
      <sheetName val="UP 1 BRANDAN"/>
      <sheetName val="UP V BALIKPAPAN"/>
      <sheetName val="OPSEN"/>
      <sheetName val="SIBAYAK"/>
      <sheetName val="DIT HILIR"/>
      <sheetName val="KAMOJANG"/>
      <sheetName val="UP IV CILACAP"/>
      <sheetName val="UP III PLAJU"/>
      <sheetName val="SORONG"/>
      <sheetName val="KONS DIT HULU"/>
      <sheetName val="RANTAU"/>
      <sheetName val="JAMBI"/>
      <sheetName val="KR.AMPEL"/>
      <sheetName val="CEPU"/>
      <sheetName val="SANGATA-BUNYU"/>
      <sheetName val="UP VII KASIM"/>
      <sheetName val="KONS BID P"/>
      <sheetName val="Sheet3"/>
      <sheetName val="dasar"/>
      <sheetName val="Analisa Gabungan"/>
      <sheetName val="L 1"/>
      <sheetName val="HARGA USULAN (SURVEYtO2011"/>
      <sheetName val="terbilang"/>
      <sheetName val="H.BAHAN"/>
      <sheetName val="bukan PNS"/>
      <sheetName val="Df-Kuan"/>
      <sheetName val="blanko RAB"/>
      <sheetName val="C94151"/>
      <sheetName val="Analisa HSP"/>
      <sheetName val="struktur"/>
      <sheetName val="Electrikal"/>
      <sheetName val="326BQSTC"/>
      <sheetName val=" EL"/>
      <sheetName val="HARGA DASAR UPAH DAN BAHAN"/>
      <sheetName val="REK"/>
      <sheetName val="SCHDUL"/>
      <sheetName val="Sip-2"/>
      <sheetName val="Sheet1"/>
      <sheetName val="hit.BKMM"/>
      <sheetName val="SAT UPAH RAP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refreshError="1"/>
      <sheetData sheetId="644" refreshError="1"/>
      <sheetData sheetId="645" refreshError="1"/>
      <sheetData sheetId="646" refreshError="1"/>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refreshError="1"/>
      <sheetData sheetId="692" refreshError="1"/>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refreshError="1"/>
      <sheetData sheetId="724" refreshError="1"/>
      <sheetData sheetId="725" refreshError="1"/>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sheetData sheetId="1020"/>
      <sheetData sheetId="1021"/>
      <sheetData sheetId="1022"/>
      <sheetData sheetId="1023"/>
      <sheetData sheetId="1024"/>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sheetData sheetId="1129" refreshError="1"/>
      <sheetData sheetId="1130"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dt"/>
      <sheetName val="Analisa-Harsat"/>
      <sheetName val="DHSD"/>
      <sheetName val="SAT-DAS"/>
    </sheetNames>
    <sheetDataSet>
      <sheetData sheetId="0" refreshError="1"/>
      <sheetData sheetId="1" refreshError="1"/>
      <sheetData sheetId="2" refreshError="1">
        <row r="11">
          <cell r="G11">
            <v>2700</v>
          </cell>
        </row>
        <row r="17">
          <cell r="G17">
            <v>96800</v>
          </cell>
        </row>
        <row r="18">
          <cell r="G18">
            <v>104115.69</v>
          </cell>
        </row>
        <row r="19">
          <cell r="G19">
            <v>123200</v>
          </cell>
        </row>
        <row r="20">
          <cell r="G20">
            <v>103025.76</v>
          </cell>
        </row>
        <row r="22">
          <cell r="G22">
            <v>10300</v>
          </cell>
        </row>
        <row r="23">
          <cell r="G23">
            <v>3350</v>
          </cell>
        </row>
        <row r="24">
          <cell r="G24">
            <v>990</v>
          </cell>
        </row>
        <row r="25">
          <cell r="G25">
            <v>645</v>
          </cell>
        </row>
        <row r="26">
          <cell r="G26">
            <v>7100</v>
          </cell>
        </row>
        <row r="27">
          <cell r="G27">
            <v>7100</v>
          </cell>
        </row>
        <row r="29">
          <cell r="G29">
            <v>900000</v>
          </cell>
        </row>
        <row r="33">
          <cell r="G33">
            <v>20030</v>
          </cell>
        </row>
        <row r="34">
          <cell r="G34">
            <v>69170</v>
          </cell>
        </row>
        <row r="35">
          <cell r="G35">
            <v>48150</v>
          </cell>
        </row>
        <row r="36">
          <cell r="G36">
            <v>21420</v>
          </cell>
        </row>
        <row r="37">
          <cell r="G37">
            <v>58920</v>
          </cell>
        </row>
        <row r="38">
          <cell r="G38">
            <v>82020</v>
          </cell>
        </row>
        <row r="43">
          <cell r="G43">
            <v>49390</v>
          </cell>
        </row>
        <row r="44">
          <cell r="G44">
            <v>64870</v>
          </cell>
        </row>
        <row r="45">
          <cell r="G45">
            <v>73230</v>
          </cell>
        </row>
        <row r="46">
          <cell r="G46">
            <v>13690</v>
          </cell>
        </row>
        <row r="47">
          <cell r="G47">
            <v>58620</v>
          </cell>
        </row>
      </sheetData>
      <sheetData sheetId="3"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alisa Alat"/>
      <sheetName val="Sheet1"/>
      <sheetName val="Harga &amp; Bahan "/>
      <sheetName val="An. Alat"/>
      <sheetName val="NP"/>
      <sheetName val="Analisa"/>
      <sheetName val="Rab"/>
      <sheetName val="rEKAP"/>
      <sheetName val="Sekedul pak lah"/>
      <sheetName val="Pak Lah Anas tek"/>
      <sheetName val="Anas Tek"/>
      <sheetName val="jadwal"/>
      <sheetName val="Anal.Teknik"/>
    </sheetNames>
    <sheetDataSet>
      <sheetData sheetId="0"/>
      <sheetData sheetId="1"/>
      <sheetData sheetId="2"/>
      <sheetData sheetId="3"/>
      <sheetData sheetId="4">
        <row r="2">
          <cell r="A2" t="str">
            <v>ITEM PEMBAYARAN NO.</v>
          </cell>
        </row>
      </sheetData>
      <sheetData sheetId="5"/>
      <sheetData sheetId="6"/>
      <sheetData sheetId="7"/>
      <sheetData sheetId="8"/>
      <sheetData sheetId="9"/>
      <sheetData sheetId="10"/>
      <sheetData sheetId="11"/>
      <sheetData sheetId="12"/>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B"/>
      <sheetName val="Sampul"/>
      <sheetName val="Nyata"/>
      <sheetName val="Nyata-2"/>
      <sheetName val="Tawar"/>
      <sheetName val="REKAP"/>
      <sheetName val="BOQ"/>
      <sheetName val="AnTeknis"/>
      <sheetName val="Metode"/>
      <sheetName val="jadwal"/>
      <sheetName val="Upah"/>
      <sheetName val="Analisa HsP"/>
      <sheetName val="Analisa AB"/>
      <sheetName val="PersoN"/>
      <sheetName val="Peralatan"/>
      <sheetName val="Alat"/>
    </sheetNames>
    <sheetDataSet>
      <sheetData sheetId="0" refreshError="1"/>
      <sheetData sheetId="1" refreshError="1"/>
      <sheetData sheetId="2" refreshError="1"/>
      <sheetData sheetId="3" refreshError="1"/>
      <sheetData sheetId="4"/>
      <sheetData sheetId="5" refreshError="1"/>
      <sheetData sheetId="6"/>
      <sheetData sheetId="7">
        <row r="37">
          <cell r="N37">
            <v>25</v>
          </cell>
        </row>
        <row r="47">
          <cell r="N47">
            <v>350</v>
          </cell>
        </row>
      </sheetData>
      <sheetData sheetId="8" refreshError="1"/>
      <sheetData sheetId="9" refreshError="1"/>
      <sheetData sheetId="10" refreshError="1"/>
      <sheetData sheetId="11" refreshError="1"/>
      <sheetData sheetId="12">
        <row r="62">
          <cell r="H62" t="str">
            <v>EXCAVATOR / BACK HOE</v>
          </cell>
        </row>
        <row r="63">
          <cell r="H63" t="str">
            <v>KOMATSU / PC - 200</v>
          </cell>
        </row>
        <row r="64">
          <cell r="H64" t="str">
            <v>1997</v>
          </cell>
        </row>
        <row r="111">
          <cell r="H111" t="str">
            <v>WHEEL LOADER</v>
          </cell>
        </row>
        <row r="112">
          <cell r="H112" t="str">
            <v>CATTERPILAR / 900 W</v>
          </cell>
        </row>
        <row r="113">
          <cell r="H113">
            <v>1997</v>
          </cell>
        </row>
        <row r="161">
          <cell r="H161" t="str">
            <v>GOLD STAR</v>
          </cell>
        </row>
        <row r="162">
          <cell r="H162">
            <v>1998</v>
          </cell>
        </row>
      </sheetData>
      <sheetData sheetId="13" refreshError="1"/>
      <sheetData sheetId="14" refreshError="1"/>
      <sheetData sheetId="15"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ang Pancang Baja"/>
      <sheetName val="Pembongkaran"/>
      <sheetName val="Geotxtil"/>
      <sheetName val="Expantion Joint"/>
      <sheetName val="NP"/>
      <sheetName val="NP (2)"/>
      <sheetName val="diafrag"/>
      <sheetName val="Void Slab"/>
      <sheetName val="deck slab"/>
      <sheetName val="Additional"/>
      <sheetName val="Lean Concr"/>
      <sheetName val="Perletakan Strip"/>
      <sheetName val="Pembongkaran Jbt Lama"/>
      <sheetName val="Pemb Jbt Rangka Baja"/>
      <sheetName val="Pengadaan Jembatan Sementara"/>
      <sheetName val="Pengadaan Jembatan Aramco"/>
      <sheetName val="Tiang Pancang"/>
    </sheetNames>
    <sheetDataSet>
      <sheetData sheetId="0"/>
      <sheetData sheetId="1"/>
      <sheetData sheetId="2"/>
      <sheetData sheetId="3"/>
      <sheetData sheetId="4">
        <row r="183">
          <cell r="T183" t="str">
            <v>Analisa EI-713</v>
          </cell>
        </row>
        <row r="185">
          <cell r="L185" t="str">
            <v>FORMULIR STANDAR UNTUK</v>
          </cell>
        </row>
        <row r="186">
          <cell r="L186" t="str">
            <v>PEREKAMAN ANALISA MASING-MASING HARGA SATUAN</v>
          </cell>
        </row>
        <row r="187">
          <cell r="L187" t="str">
            <v xml:space="preserve">                                                                                                            </v>
          </cell>
        </row>
        <row r="188">
          <cell r="L188" t="str">
            <v>NAMA KEGIATAN</v>
          </cell>
          <cell r="O188" t="str">
            <v>:  ADB Earthquake and Tsunami Emergency Support (ETESP), Road and Bridge Component</v>
          </cell>
        </row>
        <row r="189">
          <cell r="L189" t="str">
            <v>NOMOR HIBAH</v>
          </cell>
          <cell r="O189" t="str">
            <v>:  ADB 0002 - INO</v>
          </cell>
        </row>
        <row r="190">
          <cell r="L190" t="str">
            <v>NAMA PAKET</v>
          </cell>
          <cell r="O190" t="str">
            <v>:  Package 3 Bridges on the ECR ( 9 bridges)</v>
          </cell>
        </row>
        <row r="191">
          <cell r="L191" t="str">
            <v>LOKASI PROYEK</v>
          </cell>
          <cell r="O191" t="str">
            <v>:  Aceh Besar / Pidie</v>
          </cell>
        </row>
        <row r="192">
          <cell r="L192" t="str">
            <v>PROVINSI</v>
          </cell>
          <cell r="O192" t="str">
            <v>:  Nanggroe Aceh Darussalam</v>
          </cell>
        </row>
        <row r="194">
          <cell r="L194" t="str">
            <v>ITEM PEMBAYARAN NO.</v>
          </cell>
          <cell r="O194" t="str">
            <v>:  7.1 (3)</v>
          </cell>
          <cell r="R194" t="str">
            <v>PERKIRAAN VOL. PEK.</v>
          </cell>
          <cell r="T194" t="str">
            <v>:</v>
          </cell>
          <cell r="U194">
            <v>461.7</v>
          </cell>
        </row>
        <row r="195">
          <cell r="L195" t="str">
            <v>JENIS PEKERJAAN</v>
          </cell>
          <cell r="O195" t="str">
            <v>:  Beton K-350</v>
          </cell>
          <cell r="R195" t="str">
            <v>TOTAL HARGA (Rp.)</v>
          </cell>
          <cell r="T195" t="str">
            <v>:</v>
          </cell>
          <cell r="U195">
            <v>515759991.30000001</v>
          </cell>
        </row>
        <row r="196">
          <cell r="L196" t="str">
            <v>SATUAN PEMBAYARAN</v>
          </cell>
          <cell r="O196" t="str">
            <v>:  M3</v>
          </cell>
          <cell r="R196" t="str">
            <v>% THD. BIAYA PROYEK</v>
          </cell>
          <cell r="T196" t="str">
            <v>:</v>
          </cell>
          <cell r="U196">
            <v>31.200487250148651</v>
          </cell>
        </row>
        <row r="199">
          <cell r="Q199" t="str">
            <v>PERKIRAAN</v>
          </cell>
          <cell r="R199" t="str">
            <v>HARGA</v>
          </cell>
          <cell r="S199" t="str">
            <v>JUMLAH</v>
          </cell>
        </row>
        <row r="200">
          <cell r="L200" t="str">
            <v>NO.</v>
          </cell>
          <cell r="N200" t="str">
            <v>KOMPONEN</v>
          </cell>
          <cell r="P200" t="str">
            <v>SATUAN</v>
          </cell>
          <cell r="Q200" t="str">
            <v>KUANTITAS</v>
          </cell>
          <cell r="R200" t="str">
            <v>SATUAN</v>
          </cell>
          <cell r="S200" t="str">
            <v>HARGA</v>
          </cell>
        </row>
        <row r="201">
          <cell r="R201" t="str">
            <v>(Rp.)</v>
          </cell>
          <cell r="S201" t="str">
            <v>(Rp.)</v>
          </cell>
        </row>
        <row r="204">
          <cell r="L204" t="str">
            <v>A.</v>
          </cell>
          <cell r="N204" t="str">
            <v>TENAGA</v>
          </cell>
        </row>
        <row r="206">
          <cell r="L206" t="str">
            <v>1.</v>
          </cell>
          <cell r="N206" t="str">
            <v>Pekerja</v>
          </cell>
          <cell r="O206" t="str">
            <v>(L01)</v>
          </cell>
          <cell r="P206" t="str">
            <v>jam</v>
          </cell>
          <cell r="Q206">
            <v>5.3012048192771086</v>
          </cell>
          <cell r="R206">
            <v>5817</v>
          </cell>
          <cell r="U206">
            <v>30837.108433734942</v>
          </cell>
        </row>
        <row r="207">
          <cell r="L207" t="str">
            <v>2.</v>
          </cell>
          <cell r="N207" t="str">
            <v>Tukang</v>
          </cell>
          <cell r="O207" t="str">
            <v>(L02)</v>
          </cell>
          <cell r="P207" t="str">
            <v>jam</v>
          </cell>
          <cell r="Q207">
            <v>1.7670682730923695</v>
          </cell>
          <cell r="R207">
            <v>9285</v>
          </cell>
          <cell r="U207">
            <v>16407.22891566265</v>
          </cell>
        </row>
        <row r="208">
          <cell r="L208" t="str">
            <v>3.</v>
          </cell>
          <cell r="N208" t="str">
            <v>Mandor</v>
          </cell>
          <cell r="O208" t="str">
            <v>(L03)</v>
          </cell>
          <cell r="P208" t="str">
            <v>jam</v>
          </cell>
          <cell r="Q208">
            <v>0.44176706827309237</v>
          </cell>
          <cell r="R208">
            <v>8357</v>
          </cell>
          <cell r="U208">
            <v>3691.8473895582329</v>
          </cell>
        </row>
        <row r="210">
          <cell r="Q210" t="str">
            <v xml:space="preserve">JUMLAH HARGA TENAGA   </v>
          </cell>
          <cell r="U210">
            <v>50936.184738955832</v>
          </cell>
        </row>
        <row r="212">
          <cell r="L212" t="str">
            <v>B.</v>
          </cell>
          <cell r="N212" t="str">
            <v>BAHAN</v>
          </cell>
        </row>
        <row r="214">
          <cell r="L214" t="str">
            <v>1.</v>
          </cell>
          <cell r="N214" t="str">
            <v>Semen</v>
          </cell>
          <cell r="O214" t="str">
            <v>(M12)</v>
          </cell>
          <cell r="P214" t="str">
            <v>Kg</v>
          </cell>
          <cell r="Q214">
            <v>421.41327623126341</v>
          </cell>
          <cell r="R214">
            <v>850</v>
          </cell>
          <cell r="U214">
            <v>358201.28479657392</v>
          </cell>
        </row>
        <row r="215">
          <cell r="L215" t="str">
            <v>2.</v>
          </cell>
          <cell r="N215" t="str">
            <v>Pasir</v>
          </cell>
          <cell r="O215" t="str">
            <v>(M01)</v>
          </cell>
          <cell r="P215" t="str">
            <v>M3</v>
          </cell>
          <cell r="Q215">
            <v>0.47738222698072796</v>
          </cell>
          <cell r="R215">
            <v>81750</v>
          </cell>
          <cell r="U215">
            <v>39025.99705567451</v>
          </cell>
        </row>
        <row r="216">
          <cell r="L216" t="str">
            <v>3.</v>
          </cell>
          <cell r="N216" t="str">
            <v>Agregat Kasar</v>
          </cell>
          <cell r="O216" t="str">
            <v>(M03)</v>
          </cell>
          <cell r="P216" t="str">
            <v>M3</v>
          </cell>
          <cell r="Q216">
            <v>0.70874051002530658</v>
          </cell>
          <cell r="R216">
            <v>146996.02665383945</v>
          </cell>
          <cell r="U216">
            <v>104182.03890233573</v>
          </cell>
        </row>
        <row r="217">
          <cell r="L217" t="str">
            <v>4.</v>
          </cell>
          <cell r="N217" t="str">
            <v>Kayu Perancah</v>
          </cell>
          <cell r="O217" t="str">
            <v>(M19)</v>
          </cell>
          <cell r="P217" t="str">
            <v>M3</v>
          </cell>
          <cell r="Q217">
            <v>0.15</v>
          </cell>
          <cell r="R217">
            <v>2250000</v>
          </cell>
          <cell r="U217">
            <v>337500</v>
          </cell>
        </row>
        <row r="218">
          <cell r="L218" t="str">
            <v>5.</v>
          </cell>
          <cell r="N218" t="str">
            <v>Paku</v>
          </cell>
          <cell r="O218" t="str">
            <v>(M18)</v>
          </cell>
          <cell r="P218" t="str">
            <v>Kg</v>
          </cell>
          <cell r="Q218">
            <v>1</v>
          </cell>
          <cell r="R218">
            <v>7500</v>
          </cell>
          <cell r="U218">
            <v>7500</v>
          </cell>
        </row>
        <row r="220">
          <cell r="Q220" t="str">
            <v xml:space="preserve">JUMLAH HARGA BAHAN   </v>
          </cell>
          <cell r="U220">
            <v>846409.32075458416</v>
          </cell>
        </row>
        <row r="222">
          <cell r="L222" t="str">
            <v>C.</v>
          </cell>
          <cell r="N222" t="str">
            <v>PERALATAN</v>
          </cell>
        </row>
        <row r="224">
          <cell r="L224" t="str">
            <v>1.</v>
          </cell>
          <cell r="N224" t="str">
            <v>Conc. Mixer</v>
          </cell>
          <cell r="O224" t="str">
            <v>(E06)</v>
          </cell>
          <cell r="P224" t="str">
            <v>jam</v>
          </cell>
          <cell r="Q224">
            <v>0.44176706827309237</v>
          </cell>
          <cell r="R224">
            <v>46833.52213114754</v>
          </cell>
          <cell r="U224">
            <v>20689.507768780037</v>
          </cell>
        </row>
        <row r="225">
          <cell r="L225" t="str">
            <v>2.</v>
          </cell>
          <cell r="N225" t="str">
            <v>Water Tanker</v>
          </cell>
          <cell r="O225" t="str">
            <v>(E23)</v>
          </cell>
          <cell r="P225" t="str">
            <v>jam</v>
          </cell>
          <cell r="Q225">
            <v>5.7119269368695345E-2</v>
          </cell>
          <cell r="R225">
            <v>153142.56981294346</v>
          </cell>
          <cell r="U225">
            <v>8747.3916969597503</v>
          </cell>
        </row>
        <row r="226">
          <cell r="L226" t="str">
            <v>3.</v>
          </cell>
          <cell r="N226" t="str">
            <v>Con. Vibrator</v>
          </cell>
          <cell r="O226" t="str">
            <v>(E20)</v>
          </cell>
          <cell r="P226" t="str">
            <v>jam</v>
          </cell>
          <cell r="Q226">
            <v>0.44176706827309237</v>
          </cell>
          <cell r="R226">
            <v>42481.32360655738</v>
          </cell>
          <cell r="U226">
            <v>18766.849786029365</v>
          </cell>
        </row>
        <row r="227">
          <cell r="L227" t="str">
            <v>4.</v>
          </cell>
          <cell r="N227" t="str">
            <v>Con, Pump</v>
          </cell>
          <cell r="O227" t="str">
            <v>(E28)</v>
          </cell>
          <cell r="P227" t="str">
            <v>jam</v>
          </cell>
          <cell r="Q227">
            <v>0.44176706827309237</v>
          </cell>
          <cell r="R227">
            <v>157065.89507266926</v>
          </cell>
          <cell r="U227">
            <v>69386.539991942234</v>
          </cell>
        </row>
        <row r="228">
          <cell r="L228" t="str">
            <v>5.</v>
          </cell>
          <cell r="N228" t="str">
            <v>Alat Bantu</v>
          </cell>
          <cell r="P228" t="str">
            <v>Ls</v>
          </cell>
          <cell r="Q228">
            <v>1</v>
          </cell>
          <cell r="R228">
            <v>600</v>
          </cell>
          <cell r="U228">
            <v>600</v>
          </cell>
        </row>
        <row r="232">
          <cell r="Q232" t="str">
            <v xml:space="preserve">JUMLAH HARGA PERALATAN   </v>
          </cell>
          <cell r="U232">
            <v>118190.28924371139</v>
          </cell>
        </row>
        <row r="234">
          <cell r="L234" t="str">
            <v>D.</v>
          </cell>
          <cell r="N234" t="str">
            <v>JUMLAH HARGA TENAGA, BAHAN DAN PERALATAN  ( A + B + C )</v>
          </cell>
          <cell r="U234">
            <v>1015535.7947372514</v>
          </cell>
        </row>
        <row r="235">
          <cell r="L235" t="str">
            <v>E.</v>
          </cell>
          <cell r="N235" t="str">
            <v>OVERHEAD &amp; PROFIT</v>
          </cell>
          <cell r="P235">
            <v>10</v>
          </cell>
          <cell r="Q235" t="str">
            <v>%  x  D</v>
          </cell>
          <cell r="U235">
            <v>101553.57947372514</v>
          </cell>
        </row>
        <row r="236">
          <cell r="L236" t="str">
            <v>F.</v>
          </cell>
          <cell r="N236" t="str">
            <v>HARGA SATUAN PEKERJAAN  ( D + E )</v>
          </cell>
          <cell r="U236">
            <v>1117089.3742109765</v>
          </cell>
        </row>
        <row r="237">
          <cell r="L237" t="str">
            <v>G.</v>
          </cell>
          <cell r="N237" t="str">
            <v>HARGA SATUAN DIBULATKAN</v>
          </cell>
          <cell r="U237">
            <v>1117089</v>
          </cell>
        </row>
        <row r="238">
          <cell r="L238" t="str">
            <v>Note: 1</v>
          </cell>
          <cell r="N238" t="str">
            <v>SATUAN dapat berdasarkan atas jam operasi untuk Tenaga Kerja dan Peralatan, volume dan/atau ukuran</v>
          </cell>
        </row>
        <row r="239">
          <cell r="N239" t="str">
            <v>berat untuk bahan-bahan.</v>
          </cell>
        </row>
        <row r="240">
          <cell r="L240">
            <v>2</v>
          </cell>
          <cell r="N240" t="str">
            <v>Kuantitas satuan adalah kuantitas setiap komponen untuk menyelesaikan satu satuan pekerjaan dari nomor</v>
          </cell>
        </row>
        <row r="241">
          <cell r="N241" t="str">
            <v>mata pembayaran.</v>
          </cell>
        </row>
        <row r="242">
          <cell r="L242">
            <v>3</v>
          </cell>
          <cell r="N242" t="str">
            <v>Biaya satuan untuk peralatan sudah termasuk bahan bakar, bahan habis dipakai dan operator.</v>
          </cell>
        </row>
        <row r="243">
          <cell r="L243">
            <v>4</v>
          </cell>
          <cell r="N243" t="str">
            <v>Biaya satuan sudah termasuk pengeluaran untuk seluruh pajak yang berkaitan (tetapi tidak termasuk PPN</v>
          </cell>
        </row>
        <row r="1322">
          <cell r="T1322" t="str">
            <v>Analisa EI-745</v>
          </cell>
        </row>
        <row r="1324">
          <cell r="L1324" t="str">
            <v>FORMULIR STANDAR UNTUK</v>
          </cell>
        </row>
        <row r="1325">
          <cell r="L1325" t="str">
            <v>PEREKAMAN ANALISA MASING-MASING HARGA SATUAN</v>
          </cell>
        </row>
        <row r="1326">
          <cell r="L1326" t="str">
            <v xml:space="preserve">                                                                                                            </v>
          </cell>
        </row>
        <row r="1328">
          <cell r="L1328" t="str">
            <v>NOMOR HIBAH</v>
          </cell>
          <cell r="O1328" t="str">
            <v>:  ADB 0002 - INO</v>
          </cell>
        </row>
        <row r="1329">
          <cell r="L1329" t="str">
            <v>NAMA PAKET</v>
          </cell>
          <cell r="O1329" t="e">
            <v>#REF!</v>
          </cell>
        </row>
        <row r="1330">
          <cell r="L1330" t="str">
            <v>LOKASI PROYEK</v>
          </cell>
          <cell r="O1330" t="e">
            <v>#REF!</v>
          </cell>
        </row>
        <row r="1331">
          <cell r="L1331" t="str">
            <v>PROVINSI</v>
          </cell>
          <cell r="O1331" t="e">
            <v>#REF!</v>
          </cell>
        </row>
        <row r="1332">
          <cell r="L1332">
            <v>0</v>
          </cell>
          <cell r="O1332" t="e">
            <v>#REF!</v>
          </cell>
        </row>
        <row r="1333">
          <cell r="L1333" t="str">
            <v>ITEM PEMBAYARAN NO.</v>
          </cell>
          <cell r="O1333" t="str">
            <v>:  7.5 (2)</v>
          </cell>
          <cell r="R1333" t="str">
            <v>PERKIRAAN VOL. PEK.</v>
          </cell>
          <cell r="T1333" t="str">
            <v>:</v>
          </cell>
          <cell r="U1333">
            <v>0</v>
          </cell>
        </row>
        <row r="1334">
          <cell r="L1334" t="str">
            <v>JENIS PEKERJAAN</v>
          </cell>
          <cell r="O1334" t="str">
            <v>:  Pengangkutan Material Jembatan</v>
          </cell>
          <cell r="R1334" t="str">
            <v>TOTAL HARGA (Rp.)</v>
          </cell>
          <cell r="T1334" t="str">
            <v>:</v>
          </cell>
          <cell r="U1334">
            <v>0</v>
          </cell>
        </row>
        <row r="1335">
          <cell r="L1335" t="str">
            <v>SATUAN PEMBAYARAN</v>
          </cell>
          <cell r="O1335" t="str">
            <v>:  KG</v>
          </cell>
          <cell r="R1335" t="str">
            <v>% THD. BIAYA PROYEK</v>
          </cell>
          <cell r="T1335" t="str">
            <v>:</v>
          </cell>
          <cell r="U1335">
            <v>0</v>
          </cell>
        </row>
        <row r="1338">
          <cell r="Q1338" t="str">
            <v>PERKIRAAN</v>
          </cell>
          <cell r="R1338" t="str">
            <v>HARGA</v>
          </cell>
          <cell r="S1338" t="str">
            <v>JUMLAH</v>
          </cell>
        </row>
        <row r="1339">
          <cell r="L1339" t="str">
            <v>NO.</v>
          </cell>
          <cell r="N1339" t="str">
            <v>KOMPONEN</v>
          </cell>
          <cell r="P1339" t="str">
            <v>SATUAN</v>
          </cell>
          <cell r="Q1339" t="str">
            <v>KUANTITAS</v>
          </cell>
          <cell r="R1339" t="str">
            <v>SATUAN</v>
          </cell>
          <cell r="S1339" t="str">
            <v>HARGA</v>
          </cell>
        </row>
        <row r="1340">
          <cell r="R1340" t="str">
            <v>(Rp.)</v>
          </cell>
          <cell r="S1340" t="str">
            <v>(Rp.)</v>
          </cell>
        </row>
        <row r="1343">
          <cell r="L1343" t="str">
            <v>A.</v>
          </cell>
          <cell r="N1343" t="str">
            <v>TENAGA</v>
          </cell>
        </row>
        <row r="1345">
          <cell r="L1345" t="str">
            <v>1.</v>
          </cell>
          <cell r="N1345" t="str">
            <v>Pekerja</v>
          </cell>
          <cell r="O1345" t="str">
            <v>(L01)</v>
          </cell>
          <cell r="P1345" t="str">
            <v>jam</v>
          </cell>
          <cell r="Q1345">
            <v>1.0000000000000001E-5</v>
          </cell>
          <cell r="R1345">
            <v>5817</v>
          </cell>
          <cell r="U1345">
            <v>5.8170000000000006E-2</v>
          </cell>
        </row>
        <row r="1346">
          <cell r="L1346" t="str">
            <v>3.</v>
          </cell>
          <cell r="N1346" t="str">
            <v>Mandor</v>
          </cell>
          <cell r="O1346" t="str">
            <v>(L03)</v>
          </cell>
          <cell r="P1346" t="str">
            <v>jam</v>
          </cell>
          <cell r="Q1346">
            <v>1.3386880856760375E-4</v>
          </cell>
          <cell r="R1346">
            <v>8357</v>
          </cell>
          <cell r="U1346">
            <v>1.1187416331994646</v>
          </cell>
        </row>
        <row r="1349">
          <cell r="Q1349" t="str">
            <v xml:space="preserve">JUMLAH HARGA TENAGA   </v>
          </cell>
          <cell r="U1349">
            <v>1.1769116331994647</v>
          </cell>
        </row>
        <row r="1351">
          <cell r="L1351" t="str">
            <v>B.</v>
          </cell>
          <cell r="N1351" t="str">
            <v>BAHAN</v>
          </cell>
        </row>
        <row r="1359">
          <cell r="Q1359" t="str">
            <v xml:space="preserve">JUMLAH HARGA BAHAN   </v>
          </cell>
          <cell r="U1359">
            <v>0</v>
          </cell>
        </row>
        <row r="1361">
          <cell r="L1361" t="str">
            <v>C.</v>
          </cell>
          <cell r="N1361" t="str">
            <v>PERALATAN</v>
          </cell>
        </row>
        <row r="1363">
          <cell r="L1363" t="str">
            <v>1.</v>
          </cell>
          <cell r="N1363" t="str">
            <v>Trailer, 15 ton</v>
          </cell>
          <cell r="O1363" t="str">
            <v>E35</v>
          </cell>
          <cell r="P1363" t="str">
            <v>jam</v>
          </cell>
          <cell r="Q1363">
            <v>1.6827309236947792E-3</v>
          </cell>
          <cell r="R1363">
            <v>234728.86853980148</v>
          </cell>
          <cell r="U1363">
            <v>394.98552577581052</v>
          </cell>
        </row>
        <row r="1364">
          <cell r="L1364" t="str">
            <v>2.</v>
          </cell>
          <cell r="N1364" t="str">
            <v>Crane</v>
          </cell>
          <cell r="O1364" t="str">
            <v>E31</v>
          </cell>
          <cell r="P1364" t="str">
            <v>jam</v>
          </cell>
          <cell r="Q1364">
            <v>1.3386880856760375E-4</v>
          </cell>
          <cell r="R1364">
            <v>345785.3356401663</v>
          </cell>
          <cell r="U1364">
            <v>46.289870902298034</v>
          </cell>
        </row>
        <row r="1365">
          <cell r="L1365" t="str">
            <v>3.</v>
          </cell>
          <cell r="N1365" t="str">
            <v>Alat Bantu</v>
          </cell>
          <cell r="P1365" t="str">
            <v>Ls</v>
          </cell>
          <cell r="Q1365">
            <v>1</v>
          </cell>
          <cell r="R1365">
            <v>100</v>
          </cell>
          <cell r="U1365">
            <v>100</v>
          </cell>
        </row>
        <row r="1366">
          <cell r="L1366" t="str">
            <v>4.</v>
          </cell>
          <cell r="N1366" t="str">
            <v>Angkutan Kapal Laut</v>
          </cell>
          <cell r="P1366" t="str">
            <v>millaut</v>
          </cell>
          <cell r="Q1366" t="str">
            <v xml:space="preserve"> </v>
          </cell>
          <cell r="R1366">
            <v>0</v>
          </cell>
          <cell r="U1366">
            <v>0</v>
          </cell>
        </row>
        <row r="1371">
          <cell r="Q1371" t="str">
            <v xml:space="preserve">JUMLAH HARGA PERALATAN   </v>
          </cell>
          <cell r="U1371">
            <v>541.27539667810856</v>
          </cell>
        </row>
        <row r="1373">
          <cell r="L1373" t="str">
            <v>D.</v>
          </cell>
          <cell r="N1373" t="str">
            <v>JUMLAH HARGA TENAGA, BAHAN DAN PERALATAN  ( A + B + C )</v>
          </cell>
          <cell r="U1373">
            <v>542.452308311308</v>
          </cell>
        </row>
        <row r="1374">
          <cell r="L1374" t="str">
            <v>E.</v>
          </cell>
          <cell r="N1374" t="str">
            <v>OVERHEAD &amp; PROFIT</v>
          </cell>
          <cell r="P1374">
            <v>10</v>
          </cell>
          <cell r="Q1374" t="str">
            <v>%  x  D</v>
          </cell>
          <cell r="U1374">
            <v>54.245230831130804</v>
          </cell>
        </row>
        <row r="1375">
          <cell r="L1375" t="str">
            <v>F.</v>
          </cell>
          <cell r="N1375" t="str">
            <v>HARGA SATUAN PEKERJAAN  ( D + E )</v>
          </cell>
          <cell r="U1375">
            <v>596</v>
          </cell>
        </row>
        <row r="1376">
          <cell r="L1376" t="str">
            <v>Note: 1</v>
          </cell>
          <cell r="N1376" t="str">
            <v>SATUAN dapat berdasarkan atas jam operasi untuk Tenaga Kerja dan Peralatan, volume dan/atau ukuran</v>
          </cell>
        </row>
        <row r="1377">
          <cell r="N1377" t="str">
            <v>berat untuk bahan-bahan.</v>
          </cell>
        </row>
        <row r="1378">
          <cell r="L1378">
            <v>2</v>
          </cell>
          <cell r="N1378" t="str">
            <v>Kuantitas satuan adalah kuantitas setiap komponen untuk menyelesaikan satu satuan pekerjaan dari nomor</v>
          </cell>
        </row>
        <row r="1379">
          <cell r="N1379" t="str">
            <v>mata pembayaran.</v>
          </cell>
        </row>
        <row r="1380">
          <cell r="L1380">
            <v>3</v>
          </cell>
          <cell r="N1380" t="str">
            <v>Biaya satuan untuk peralatan sudah termasuk bahan bakar, bahan habis dipakai dan operator.</v>
          </cell>
        </row>
        <row r="1381">
          <cell r="L1381">
            <v>4</v>
          </cell>
          <cell r="N1381" t="str">
            <v>Biaya satuan sudah termasuk pengeluaran untuk seluruh pajak yang berkaitan (tetapi tidak termasuk PPN</v>
          </cell>
        </row>
        <row r="1382">
          <cell r="N1382" t="str">
            <v>yang dibayar dari kontrak) dan biaya-biaya lainnya.</v>
          </cell>
        </row>
      </sheetData>
      <sheetData sheetId="5"/>
      <sheetData sheetId="6"/>
      <sheetData sheetId="7"/>
      <sheetData sheetId="8"/>
      <sheetData sheetId="9"/>
      <sheetData sheetId="10"/>
      <sheetData sheetId="11"/>
      <sheetData sheetId="12"/>
      <sheetData sheetId="13"/>
      <sheetData sheetId="14"/>
      <sheetData sheetId="15"/>
      <sheetData sheetId="16"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m"/>
      <sheetName val="Du_lieu"/>
      <sheetName val="KH-Q1,Q2,01"/>
      <sheetName val="TONGKE3p "/>
      <sheetName val="TDTKP"/>
      <sheetName val="DON GIA"/>
      <sheetName val="TONG HOP VL-NC"/>
      <sheetName val="TNHCHINH"/>
      <sheetName val="CHITIET VL-NC-TT -1p"/>
      <sheetName val="TDTKP1"/>
      <sheetName val="phuluc1"/>
      <sheetName val="TONG HOP VL-NC TT"/>
      <sheetName val="KPVC-BD "/>
      <sheetName val="#REF"/>
      <sheetName val="gvl"/>
      <sheetName val="Tiepdia"/>
      <sheetName val="CHITIET VL-NC-TT-3p"/>
      <sheetName val="VCV-BE-TONG"/>
      <sheetName val="chitiet"/>
      <sheetName val="VC"/>
      <sheetName val="CHITIET VL-NC"/>
      <sheetName val="THPDMoi  (2)"/>
      <sheetName val="t-h HA THE"/>
      <sheetName val="giathanh1"/>
      <sheetName val="TONGKE-HT"/>
      <sheetName val="LKVL-CK-HT-GD1"/>
      <sheetName val="TH VL, NC, DDHT Thanhphuoc"/>
      <sheetName val="dongia (2)"/>
      <sheetName val="DG"/>
      <sheetName val="DONGIA"/>
      <sheetName val="chitimc"/>
      <sheetName val="dtxl"/>
      <sheetName val="gtrinh"/>
      <sheetName val="lam-moi"/>
      <sheetName val="TH XL"/>
      <sheetName val="thao-go"/>
      <sheetName val="BAOGIATHANG"/>
      <sheetName val="vanchuyen TC"/>
      <sheetName val="DAODAT"/>
      <sheetName val="dongiaX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ont anak1"/>
      <sheetName val="Kuantitas &amp; Harga"/>
      <sheetName val="Upah Bahan"/>
      <sheetName val="Prltn"/>
      <sheetName val="Basic"/>
      <sheetName val="Prltn (2)"/>
      <sheetName val="QUARI"/>
      <sheetName val="REKAP"/>
      <sheetName val="ALAT"/>
      <sheetName val="AGGR"/>
      <sheetName val="KWANTITAS"/>
      <sheetName val="KEMAJUAN PROYEK"/>
      <sheetName val="NP"/>
      <sheetName val="Mobilisasi"/>
      <sheetName val="D7(1)"/>
      <sheetName val="BOQ"/>
      <sheetName val="5-ALAT(1)"/>
      <sheetName val="4-Basic Price"/>
      <sheetName val="D7(5)"/>
      <sheetName val="SAT-DAS"/>
      <sheetName val="Harga Upah &amp; Bahan"/>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DW-PENUGASAN"/>
      <sheetName val="LAP.PERSONIL"/>
      <sheetName val="ABSENSI"/>
      <sheetName val="SHEETX"/>
      <sheetName val="DAF NAMA INSPC DAN LOKASI"/>
      <sheetName val="Sheet1"/>
      <sheetName val="SELUAS-MELAYANG"/>
      <sheetName val="TUGU PERDAMAIAN"/>
      <sheetName val="SAYUNG-TEMU "/>
      <sheetName val="RIAM-RANGKANG"/>
      <sheetName val="SEBANDUT-CAPKALA"/>
      <sheetName val="LEMBANG-GOA MARIA"/>
      <sheetName val="PETAI-SAGATANI"/>
      <sheetName val="URAI DAHLAN"/>
      <sheetName val="SEI DURI-SEGEDONG"/>
      <sheetName val="SP.GOA-MOMONG"/>
      <sheetName val="SELUAS-BUMBUNG"/>
      <sheetName val="Rehab Jbt-PBronjong"/>
      <sheetName val="PAHLAWAN BARU"/>
      <sheetName val="H. SALEH"/>
      <sheetName val="PASUKAYU-SEBAU PLONGAN"/>
      <sheetName val="SELUAS-PANGKALAN PASIR"/>
      <sheetName val="SAMALANTAN-POMBAY"/>
      <sheetName val="KANDASAN-TAUM"/>
      <sheetName val="CAPKALA-ARIS"/>
      <sheetName val="SGLD-DAWAR"/>
      <sheetName val="LUMAR-SEJIHAT"/>
      <sheetName val="SELUAS - SIDING"/>
      <sheetName val="LEDO-CEMPAKA PUTIH"/>
      <sheetName val="SEMIDANG-PAPAN UDUK"/>
      <sheetName val="MONTERADO-SAMALANTAN"/>
      <sheetName val="BKY - JIRAK"/>
      <sheetName val="JAGOI BABANG-JG.KINDAU"/>
      <sheetName val="PKL MAKMUR-MONTERADO"/>
      <sheetName val="SAMALANTAN-KUBU KELAWIT"/>
      <sheetName val="SEBALE-SANGKINAHU"/>
      <sheetName val="BRONJONG - KALIAN"/>
      <sheetName val="BKY - TEMU"/>
      <sheetName val="REHAB JBT SEPOGOT"/>
      <sheetName val="Kemajuan Fisik-keu"/>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row r="21">
          <cell r="Y21" t="str">
            <v>KODE</v>
          </cell>
          <cell r="Z21" t="str">
            <v>PEKERJAAN</v>
          </cell>
        </row>
        <row r="22">
          <cell r="Y22" t="str">
            <v>K.210</v>
          </cell>
          <cell r="Z22" t="str">
            <v>Pekerjaan DAMIJA</v>
          </cell>
        </row>
        <row r="23">
          <cell r="Y23" t="str">
            <v>K.410</v>
          </cell>
          <cell r="Z23" t="str">
            <v>Timbunan Bahu Jalan</v>
          </cell>
        </row>
        <row r="24">
          <cell r="Y24" t="str">
            <v>K.310</v>
          </cell>
          <cell r="Z24" t="str">
            <v>Timbunan Badan Jalan</v>
          </cell>
        </row>
        <row r="25">
          <cell r="Y25" t="str">
            <v>K.516</v>
          </cell>
          <cell r="Z25" t="str">
            <v>Pekerjaan Telford</v>
          </cell>
        </row>
        <row r="26">
          <cell r="Y26" t="str">
            <v>D</v>
          </cell>
          <cell r="Z26" t="str">
            <v>Dokumentasi</v>
          </cell>
        </row>
        <row r="27">
          <cell r="Y27" t="str">
            <v>P</v>
          </cell>
          <cell r="Z27" t="str">
            <v>Papan Proyek</v>
          </cell>
        </row>
      </sheetData>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 ANALISA"/>
      <sheetName val="DURP-F"/>
      <sheetName val="ANL BIAYA"/>
      <sheetName val="SCHEDULE"/>
      <sheetName val="DRUP"/>
      <sheetName val="R-MP2-98"/>
      <sheetName val="Sheet1"/>
      <sheetName val="R_MP2_98"/>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 ANALISA"/>
      <sheetName val="DURP-F"/>
      <sheetName val="ANL BIAYA"/>
      <sheetName val="SCHEDULE"/>
      <sheetName val="DRUP"/>
      <sheetName val="R-MP"/>
      <sheetName val="R-MP (2)"/>
      <sheetName val="R_M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asi"/>
      <sheetName val="Rekap"/>
      <sheetName val="Peta Quarry"/>
      <sheetName val="Mobilisasi"/>
      <sheetName val="Lalu Lintas"/>
      <sheetName val="Jembatan Sementara"/>
      <sheetName val="Analisa K3"/>
      <sheetName val="BOQ"/>
      <sheetName val="Analisa Quarry"/>
      <sheetName val="4-Basic Price"/>
      <sheetName val="D2"/>
      <sheetName val="D3"/>
      <sheetName val="D5"/>
      <sheetName val="D6"/>
      <sheetName val="D7(1)"/>
      <sheetName val="D7(2)"/>
      <sheetName val="D7(3)"/>
      <sheetName val="D7(4)"/>
      <sheetName val="4-formulir harga bahan"/>
      <sheetName val="5-ALAT(1)"/>
      <sheetName val="5-ALAT (2)"/>
      <sheetName val="Agg Halus &amp; Kasar"/>
      <sheetName val="Agg A"/>
      <sheetName val="Agg B"/>
      <sheetName val="Agg C"/>
      <sheetName val="D4"/>
      <sheetName val="D6 ASBT"/>
      <sheetName val="D8(1)"/>
      <sheetName val="D8(2)"/>
      <sheetName val="D9"/>
      <sheetName val="D10 LS-Rutin"/>
      <sheetName val="D10 Kuantitas"/>
      <sheetName val="D10 Analisa HSP"/>
      <sheetName val="Sheet1"/>
    </sheetNames>
    <sheetDataSet>
      <sheetData sheetId="0">
        <row r="30">
          <cell r="H30">
            <v>77.225000000000009</v>
          </cell>
        </row>
      </sheetData>
      <sheetData sheetId="1">
        <row r="25">
          <cell r="H25">
            <v>5227272938.4918766</v>
          </cell>
        </row>
      </sheetData>
      <sheetData sheetId="2"/>
      <sheetData sheetId="3"/>
      <sheetData sheetId="4"/>
      <sheetData sheetId="5"/>
      <sheetData sheetId="6"/>
      <sheetData sheetId="7">
        <row r="24">
          <cell r="H24">
            <v>267117887.69807044</v>
          </cell>
        </row>
      </sheetData>
      <sheetData sheetId="8"/>
      <sheetData sheetId="9">
        <row r="8">
          <cell r="D8" t="str">
            <v>(L01)</v>
          </cell>
          <cell r="F8">
            <v>9118.0735930735918</v>
          </cell>
        </row>
        <row r="10">
          <cell r="F10">
            <v>14183.008658008657</v>
          </cell>
        </row>
      </sheetData>
      <sheetData sheetId="10">
        <row r="57">
          <cell r="L57" t="str">
            <v>Note: 1</v>
          </cell>
        </row>
      </sheetData>
      <sheetData sheetId="11"/>
      <sheetData sheetId="12"/>
      <sheetData sheetId="13"/>
      <sheetData sheetId="14"/>
      <sheetData sheetId="15"/>
      <sheetData sheetId="16"/>
      <sheetData sheetId="17"/>
      <sheetData sheetId="18"/>
      <sheetData sheetId="19">
        <row r="8">
          <cell r="AR8" t="str">
            <v>E01</v>
          </cell>
        </row>
        <row r="14">
          <cell r="AW14">
            <v>297429.64059369988</v>
          </cell>
        </row>
        <row r="16">
          <cell r="AW16">
            <v>365282.02018934535</v>
          </cell>
        </row>
        <row r="17">
          <cell r="AW17">
            <v>551791.63243213773</v>
          </cell>
        </row>
        <row r="18">
          <cell r="AW18">
            <v>547677.01133224054</v>
          </cell>
        </row>
        <row r="22">
          <cell r="AW22">
            <v>277951.02102520061</v>
          </cell>
        </row>
      </sheetData>
      <sheetData sheetId="20">
        <row r="10">
          <cell r="H10">
            <v>15</v>
          </cell>
        </row>
      </sheetData>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RT.PEN"/>
      <sheetName val="REK.NEGO"/>
      <sheetName val="NEGO"/>
      <sheetName val="Rekap Biaya"/>
      <sheetName val="RAB"/>
      <sheetName val="HARGA"/>
      <sheetName val="ALAT"/>
      <sheetName val="DIV1"/>
      <sheetName val="DAMIJA"/>
      <sheetName val="DIV3"/>
      <sheetName val="DIV5"/>
      <sheetName val="DIV7"/>
      <sheetName val="DIV7(2)"/>
      <sheetName val="Analisa Quarry"/>
      <sheetName val="Agregat Halus &amp; Kasar"/>
      <sheetName val="Agregat Kelas A"/>
      <sheetName val="Agregat Kelas B"/>
      <sheetName val="Agregat Kelas C"/>
      <sheetName val="SRT.PLLGN"/>
      <sheetName val="NON PN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rat"/>
      <sheetName val="Lampiran"/>
      <sheetName val="RKuan"/>
      <sheetName val="Df-Kuan"/>
      <sheetName val="HSD"/>
      <sheetName val="An-MPU"/>
      <sheetName val="An-LS"/>
      <sheetName val="On site"/>
      <sheetName val="Metoda"/>
      <sheetName val="Pemilik"/>
      <sheetName val="Pengurus"/>
      <sheetName val="Jadwal"/>
      <sheetName val="MPU"/>
      <sheetName val="UAlat"/>
      <sheetName val="Staf Inti"/>
      <sheetName val="Non-PNS"/>
      <sheetName val="Bahan Luar"/>
      <sheetName val="Komponen"/>
      <sheetName val="Sub-Kontrak"/>
      <sheetName val="AMP"/>
      <sheetName val="Neraca"/>
      <sheetName val="Sheet3"/>
      <sheetName val="Analisa"/>
      <sheetName val="DU&amp;B"/>
    </sheetNames>
    <sheetDataSet>
      <sheetData sheetId="0" refreshError="1"/>
      <sheetData sheetId="1" refreshError="1"/>
      <sheetData sheetId="2" refreshError="1"/>
      <sheetData sheetId="3"/>
      <sheetData sheetId="4"/>
      <sheetData sheetId="5"/>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 UMUM"/>
      <sheetName val="DIV1"/>
      <sheetName val="DIV2"/>
      <sheetName val="DIV3"/>
      <sheetName val="DIV4"/>
      <sheetName val="DIV5"/>
      <sheetName val="DIV6"/>
      <sheetName val="DIV7"/>
      <sheetName val="DIV7-7"/>
      <sheetName val="4 BESIC"/>
      <sheetName val="4 QUARY"/>
      <sheetName val="5 ALAT"/>
      <sheetName val="5-5 ALAT"/>
      <sheetName val="6 AGGREGAT HALUS DAN KASAR"/>
      <sheetName val="6 AGGREGAT KLAS A"/>
      <sheetName val="6 AGGREGAT KLAS B"/>
      <sheetName val="6 AGGREGAT KLAS C"/>
      <sheetName val="LAM 1"/>
      <sheetName val="LAM 2"/>
      <sheetName val="LAM 8"/>
      <sheetName val="LAM 9"/>
      <sheetName val="LAM 10 "/>
      <sheetName val="LAM 11"/>
      <sheetName val="LAM 12 "/>
      <sheetName val="LAM 13"/>
      <sheetName val="LAM 14"/>
      <sheetName val="LAMP 15"/>
      <sheetName val="LAM 16"/>
      <sheetName val="LAM 17,18DAN19"/>
      <sheetName val="LAM 20"/>
      <sheetName val="Rekap Biaya"/>
      <sheetName val="Kuantitas &amp; Harg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29">
          <cell r="BO29" t="str">
            <v xml:space="preserve"> Alat Baru</v>
          </cell>
        </row>
        <row r="30">
          <cell r="BO30">
            <v>1100000000</v>
          </cell>
        </row>
        <row r="49">
          <cell r="BO49" t="str">
            <v xml:space="preserve"> Alat Baru</v>
          </cell>
        </row>
        <row r="50">
          <cell r="BO50">
            <v>400000000</v>
          </cell>
        </row>
        <row r="71">
          <cell r="BO71" t="str">
            <v xml:space="preserve"> Alat Baru</v>
          </cell>
        </row>
        <row r="72">
          <cell r="BO72">
            <v>120000000</v>
          </cell>
        </row>
        <row r="91">
          <cell r="BO91" t="str">
            <v xml:space="preserve"> Alat Baru</v>
          </cell>
        </row>
        <row r="92">
          <cell r="BO92">
            <v>1100000000</v>
          </cell>
        </row>
        <row r="111">
          <cell r="BO111" t="str">
            <v xml:space="preserve"> Alat Baru</v>
          </cell>
        </row>
        <row r="112">
          <cell r="BO112">
            <v>65000000</v>
          </cell>
        </row>
        <row r="131">
          <cell r="BO131" t="str">
            <v xml:space="preserve"> Alat Baru</v>
          </cell>
        </row>
        <row r="132">
          <cell r="BO132">
            <v>30000000</v>
          </cell>
        </row>
        <row r="151">
          <cell r="BO151" t="str">
            <v xml:space="preserve"> Alat Baru</v>
          </cell>
        </row>
        <row r="152">
          <cell r="BO152">
            <v>836000000.00000012</v>
          </cell>
        </row>
        <row r="171">
          <cell r="BO171" t="str">
            <v xml:space="preserve"> Alat Baru</v>
          </cell>
        </row>
        <row r="172">
          <cell r="BO172">
            <v>115000000</v>
          </cell>
        </row>
        <row r="191">
          <cell r="BO191" t="str">
            <v xml:space="preserve"> Alat Baru</v>
          </cell>
        </row>
        <row r="192">
          <cell r="BO192">
            <v>135000000</v>
          </cell>
        </row>
        <row r="211">
          <cell r="BO211" t="str">
            <v xml:space="preserve"> Alat Baru</v>
          </cell>
        </row>
        <row r="212">
          <cell r="BO212">
            <v>550000000</v>
          </cell>
        </row>
        <row r="231">
          <cell r="BO231" t="str">
            <v xml:space="preserve"> Alat Baru</v>
          </cell>
        </row>
        <row r="232">
          <cell r="BO232">
            <v>140000000</v>
          </cell>
        </row>
        <row r="251">
          <cell r="BO251" t="str">
            <v xml:space="preserve"> Alat Baru</v>
          </cell>
        </row>
        <row r="252">
          <cell r="BO252">
            <v>40000000</v>
          </cell>
        </row>
        <row r="271">
          <cell r="BO271" t="str">
            <v xml:space="preserve"> Alat Baru</v>
          </cell>
        </row>
        <row r="272">
          <cell r="BO272">
            <v>500000000</v>
          </cell>
        </row>
        <row r="291">
          <cell r="BO291" t="str">
            <v xml:space="preserve"> Alat Baru</v>
          </cell>
        </row>
        <row r="292">
          <cell r="BO292">
            <v>500000000</v>
          </cell>
        </row>
        <row r="311">
          <cell r="BO311" t="str">
            <v xml:space="preserve"> Alat Baru</v>
          </cell>
        </row>
        <row r="312">
          <cell r="BO312">
            <v>280000000</v>
          </cell>
        </row>
        <row r="331">
          <cell r="BO331" t="str">
            <v xml:space="preserve"> Alat Baru</v>
          </cell>
        </row>
        <row r="332">
          <cell r="BO332">
            <v>290000000</v>
          </cell>
        </row>
        <row r="351">
          <cell r="BO351" t="str">
            <v xml:space="preserve"> Alat Baru</v>
          </cell>
        </row>
        <row r="352">
          <cell r="BO352">
            <v>380000000</v>
          </cell>
        </row>
        <row r="371">
          <cell r="BO371" t="str">
            <v xml:space="preserve"> Alat Baru</v>
          </cell>
        </row>
        <row r="372">
          <cell r="BO372">
            <v>320000000</v>
          </cell>
        </row>
        <row r="391">
          <cell r="BO391" t="str">
            <v xml:space="preserve"> Alat Baru</v>
          </cell>
        </row>
        <row r="392">
          <cell r="BO392">
            <v>300000000</v>
          </cell>
        </row>
        <row r="411">
          <cell r="BO411" t="str">
            <v xml:space="preserve"> Alat Baru</v>
          </cell>
        </row>
        <row r="412">
          <cell r="BO412">
            <v>22000000</v>
          </cell>
        </row>
        <row r="431">
          <cell r="BO431" t="str">
            <v xml:space="preserve"> Alat Baru</v>
          </cell>
        </row>
        <row r="432">
          <cell r="BO432">
            <v>700000000</v>
          </cell>
        </row>
        <row r="451">
          <cell r="BO451" t="str">
            <v xml:space="preserve"> Alat Baru</v>
          </cell>
        </row>
        <row r="452">
          <cell r="BO452">
            <v>20000000</v>
          </cell>
        </row>
        <row r="471">
          <cell r="BO471" t="str">
            <v xml:space="preserve"> Alat Baru</v>
          </cell>
        </row>
        <row r="472">
          <cell r="BO472">
            <v>125000000</v>
          </cell>
        </row>
        <row r="491">
          <cell r="BO491" t="str">
            <v xml:space="preserve"> Alat Baru</v>
          </cell>
        </row>
        <row r="492">
          <cell r="BO492">
            <v>100000000</v>
          </cell>
        </row>
        <row r="511">
          <cell r="BO511" t="str">
            <v xml:space="preserve"> Alat Baru</v>
          </cell>
        </row>
        <row r="512">
          <cell r="BO512">
            <v>25500000</v>
          </cell>
        </row>
        <row r="531">
          <cell r="BO531" t="str">
            <v xml:space="preserve"> Alat Baru</v>
          </cell>
        </row>
        <row r="532">
          <cell r="BO532">
            <v>29150000.000000004</v>
          </cell>
        </row>
        <row r="551">
          <cell r="BO551" t="str">
            <v xml:space="preserve"> Alat Baru</v>
          </cell>
        </row>
        <row r="552">
          <cell r="BO552">
            <v>159500000</v>
          </cell>
        </row>
        <row r="571">
          <cell r="BO571" t="str">
            <v xml:space="preserve"> Alat Baru</v>
          </cell>
        </row>
        <row r="572">
          <cell r="BO572">
            <v>160000000</v>
          </cell>
        </row>
        <row r="591">
          <cell r="BO591" t="str">
            <v xml:space="preserve"> Alat Baru</v>
          </cell>
        </row>
        <row r="592">
          <cell r="BO592">
            <v>550000000</v>
          </cell>
        </row>
        <row r="611">
          <cell r="BO611" t="str">
            <v xml:space="preserve"> Alat Baru</v>
          </cell>
        </row>
        <row r="612">
          <cell r="BO612">
            <v>254000000</v>
          </cell>
        </row>
        <row r="631">
          <cell r="BO631" t="str">
            <v xml:space="preserve"> Alat Baru</v>
          </cell>
        </row>
        <row r="632">
          <cell r="BO632">
            <v>1000000000</v>
          </cell>
        </row>
        <row r="651">
          <cell r="BO651" t="str">
            <v xml:space="preserve"> Alat Baru</v>
          </cell>
        </row>
        <row r="652">
          <cell r="BO652">
            <v>23100000.000000004</v>
          </cell>
        </row>
        <row r="671">
          <cell r="BO671" t="str">
            <v xml:space="preserve"> Alat Baru</v>
          </cell>
        </row>
        <row r="672">
          <cell r="BO672">
            <v>2250000000</v>
          </cell>
        </row>
        <row r="702">
          <cell r="BO702" t="str">
            <v xml:space="preserve"> Alat Baru</v>
          </cell>
        </row>
        <row r="703">
          <cell r="BO703">
            <v>16500000.000000002</v>
          </cell>
        </row>
      </sheetData>
      <sheetData sheetId="12" refreshError="1">
        <row r="26">
          <cell r="R26" t="str">
            <v xml:space="preserve"> Alat Baru</v>
          </cell>
        </row>
        <row r="27">
          <cell r="R27">
            <v>276000000</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
      <sheetName val="SCHE."/>
      <sheetName val="SRT"/>
      <sheetName val="Rek"/>
      <sheetName val="BOQ"/>
      <sheetName val="ANA"/>
      <sheetName val="METH"/>
      <sheetName val="SDY"/>
      <sheetName val="SDY-rev"/>
      <sheetName val="MOS"/>
      <sheetName val="Mob."/>
      <sheetName val="u_Alat"/>
      <sheetName val="LAMP_3"/>
      <sheetName val="Sipil"/>
      <sheetName val="Inti"/>
      <sheetName val="Major"/>
      <sheetName val="Subkon"/>
      <sheetName val="Conf."/>
      <sheetName val="ROUTINE"/>
      <sheetName val="Hitung"/>
      <sheetName val="HSD"/>
      <sheetName val="STF (2)"/>
      <sheetName val="alt-cimangkok"/>
      <sheetName val="SCH"/>
      <sheetName val="MET"/>
      <sheetName val="SUB"/>
      <sheetName val="DLM"/>
      <sheetName val="MJR"/>
      <sheetName val="BALT"/>
      <sheetName val="LMP.1"/>
      <sheetName val="LMP.2"/>
      <sheetName val="RTN"/>
      <sheetName val="ANA (BAK)"/>
      <sheetName val="MET (BAK)"/>
      <sheetName val="IND"/>
      <sheetName val="CMK"/>
      <sheetName val="TM"/>
      <sheetName val="Sheet1"/>
      <sheetName val="ANALISA"/>
      <sheetName val="Perhitungan RAB"/>
      <sheetName val="Mobilisasi"/>
      <sheetName val="Galian drainase.sal."/>
      <sheetName val="Pas.Batu Mortar"/>
      <sheetName val="Galian Biasa"/>
      <sheetName val="Penyiapa Badan Jln"/>
      <sheetName val="LPA Klas B Bahu.Jln"/>
      <sheetName val="LPA Klas B."/>
      <sheetName val="LPA Klas A "/>
      <sheetName val="Lap.Resap Ikat"/>
      <sheetName val="Lapis Perekat"/>
      <sheetName val="Laston ACWC"/>
      <sheetName val="Laston AC-BC"/>
      <sheetName val="Ac Bc Levelling"/>
      <sheetName val="gambar"/>
      <sheetName val="ALT"/>
      <sheetName val="STF"/>
      <sheetName val="MET-bab2"/>
      <sheetName val="Met-bab2.3(2)"/>
      <sheetName val="MET-bab3"/>
      <sheetName val="MET-bab4"/>
      <sheetName val="MET-bab5"/>
      <sheetName val="MET-bab6"/>
      <sheetName val="MET-bab7"/>
      <sheetName val="MET-bab8"/>
      <sheetName val="LMP.12"/>
      <sheetName val="surat "/>
      <sheetName val="ANA LS"/>
      <sheetName val="Met Rtn"/>
      <sheetName val="LMP.6"/>
      <sheetName val="LMP 7"/>
      <sheetName val="alat"/>
      <sheetName val="staf"/>
      <sheetName val="Kar"/>
      <sheetName val="MET-BAB-04"/>
      <sheetName val="MET-BAB-06"/>
      <sheetName val="MET-BAB-06b"/>
      <sheetName val="MET-bab-08"/>
      <sheetName val="Sheet2"/>
      <sheetName val="Sheet2 (2)"/>
      <sheetName val="Sheet1 (2)"/>
      <sheetName val="BOQ INDUK (2)"/>
      <sheetName val="REK INDUK"/>
      <sheetName val="BOQ INDUK"/>
      <sheetName val="ANA mob"/>
      <sheetName val="BAB 3"/>
      <sheetName val="ANA BAB 3"/>
      <sheetName val="BAB 4"/>
      <sheetName val="ANA BAB 4"/>
      <sheetName val="BAB 6"/>
      <sheetName val="ANA BAB 6"/>
      <sheetName val="BAB 7"/>
      <sheetName val="ANA BAB 7"/>
      <sheetName val="BAB 8"/>
      <sheetName val="ANA BAB 8"/>
      <sheetName val="ANA mob (2)"/>
      <sheetName val="LS-Rutin"/>
      <sheetName val="SCH pekerjaan (2)"/>
      <sheetName val="DAFT PERALATAN"/>
      <sheetName val="SCH MOB (2)"/>
      <sheetName val="SCH bahan (2)"/>
      <sheetName val="REK ANAK"/>
      <sheetName val="BOQ ANAK"/>
      <sheetName val="ANA rutin"/>
      <sheetName val="KONF"/>
      <sheetName val="SURAT"/>
      <sheetName val="STAFF"/>
      <sheetName val="HSD UPAH"/>
      <sheetName val="HSD BAHAN"/>
      <sheetName val="HSD ALAT"/>
      <sheetName val="AMP"/>
      <sheetName val="FINISHER"/>
      <sheetName val="SPRAYER"/>
      <sheetName val="BULLDOZER"/>
      <sheetName val="COMPRESSOR"/>
      <sheetName val="CONCRETE MIXER"/>
      <sheetName val="CRANE"/>
      <sheetName val="DUMP TRUCK 3-4"/>
      <sheetName val="DUMP TRUCK "/>
      <sheetName val="DUMP TRUCK  TRONTON"/>
      <sheetName val="EXCAVATOR"/>
      <sheetName val="FLAT BED TRUCK"/>
      <sheetName val="GENSET"/>
      <sheetName val="MOTOR GRADER"/>
      <sheetName val="TRACK LOADER"/>
      <sheetName val="WHEEL LOADER"/>
      <sheetName val="THREE WHEEL ROLLER"/>
      <sheetName val="TANDEM ROLLER"/>
      <sheetName val="TIRE ROLLER"/>
      <sheetName val="VIBRATORY ROLLER2T"/>
      <sheetName val="VIBRATORY ROLLER 8t"/>
      <sheetName val="CONCRETE VIBRATOR"/>
      <sheetName val="STONE CRUSHER"/>
      <sheetName val="WATER PUMP"/>
      <sheetName val="WATER TANKER"/>
      <sheetName val="PEDESTRIAN ROLLER"/>
      <sheetName val="TAMPER"/>
      <sheetName val="JACK HAMMER"/>
      <sheetName val="FULVI MIXER"/>
      <sheetName val="CONC PAVER"/>
      <sheetName val="TRUCK MIXER"/>
      <sheetName val="BATCHING PLANT"/>
      <sheetName val="PNSPOLRI"/>
      <sheetName val="JAMSOSTEK"/>
      <sheetName val="ASURANSI"/>
      <sheetName val="RETRIBUSI"/>
      <sheetName val="data"/>
      <sheetName val="judul"/>
      <sheetName val="jadwal alat"/>
      <sheetName val="SCH pekerjaan"/>
      <sheetName val="Compatibility Report"/>
      <sheetName val="Kuantitas"/>
      <sheetName val="Analisa HSP"/>
      <sheetName val="HSD BAHAN (2)"/>
      <sheetName val="HSD ALAT (2)"/>
      <sheetName val="Rekapitulasi"/>
      <sheetName val="daf hs"/>
      <sheetName val="dft alat utam"/>
      <sheetName val="met bab 2.2"/>
      <sheetName val="met 3.1 (1)"/>
      <sheetName val="Met 3.2(2)"/>
      <sheetName val="met 5.1(1)"/>
      <sheetName val="met 5.1(2)"/>
      <sheetName val="met 6.3 (5)"/>
      <sheetName val="met 6.3.(6)"/>
      <sheetName val="met 6.3 (7)"/>
      <sheetName val="Rekap"/>
      <sheetName val="CH Met Bab"/>
      <sheetName val="Jadwal"/>
      <sheetName val="Ana MPU"/>
      <sheetName val="DPU"/>
      <sheetName val="HSD Upah+Alat"/>
      <sheetName val="Met Bab 02"/>
      <sheetName val="Met Bab 05 (a)"/>
      <sheetName val="Met Bab 05 (b)"/>
      <sheetName val="Met Bab 06 (a)"/>
      <sheetName val="Met Bab 06 (b)"/>
      <sheetName val="Met Bab 04"/>
      <sheetName val="Met Bab 07"/>
      <sheetName val="Met Bab 08"/>
      <sheetName val="Konfirm"/>
      <sheetName val="Sub Kont"/>
      <sheetName val="simak"/>
      <sheetName val="BOQ (2)"/>
      <sheetName val="DAFTAR KUANTITAS"/>
      <sheetName val="MPU"/>
      <sheetName val="ANALISA DIV-7"/>
      <sheetName val="HSD (2)"/>
      <sheetName val="S-CURVE"/>
      <sheetName val="sc-peralatan"/>
      <sheetName val="sc-bahan"/>
      <sheetName val="Kebutuhan bahan"/>
      <sheetName val="staf (2)"/>
      <sheetName val="peralatan utama"/>
      <sheetName val="konfirmasi"/>
      <sheetName val="luar negeri"/>
      <sheetName val="non pns"/>
      <sheetName val="surat kuasa"/>
      <sheetName val="MP-Div 2"/>
      <sheetName val="ANALISA DIV-2"/>
      <sheetName val="MP-3"/>
      <sheetName val="ANALISA-Div 3"/>
      <sheetName val="MP-5"/>
      <sheetName val="ANALISA DIV-5"/>
      <sheetName val="MP-7"/>
      <sheetName val="MP-8"/>
      <sheetName val="ANALISA DIV-8"/>
      <sheetName val="ANALISA DIV-6"/>
      <sheetName val="MP-6"/>
      <sheetName val="MET BAB-07"/>
      <sheetName val="BAB 7 (2)"/>
      <sheetName val="Myr"/>
      <sheetName val="8LT 12"/>
      <sheetName val="SATER PUMP"/>
      <sheetName val="Mat Bab 02"/>
      <sheetName val="4-Basic Price"/>
      <sheetName val="D.78"/>
      <sheetName val="D.79"/>
      <sheetName val="D.80"/>
      <sheetName val="D.81"/>
      <sheetName val="D.82"/>
      <sheetName val="D.83"/>
      <sheetName val="D.84"/>
      <sheetName val="D.85"/>
      <sheetName val="D.86"/>
      <sheetName val="D.87"/>
      <sheetName val="D.88"/>
      <sheetName val="D.89"/>
      <sheetName val="D.91"/>
      <sheetName val="D.92"/>
      <sheetName val="D.93"/>
      <sheetName val="D.94"/>
      <sheetName val="D.95"/>
      <sheetName val="D.96"/>
      <sheetName val="SAP"/>
      <sheetName val="SCH (3)"/>
      <sheetName val="LIST"/>
      <sheetName val="SK"/>
      <sheetName val="SRT PNW"/>
      <sheetName val="MO&amp;DEMOB"/>
      <sheetName val="HSD upah (2)"/>
      <sheetName val="HSD bhn + ONGKOS"/>
      <sheetName val="HSD alt"/>
      <sheetName val="MET.PEL"/>
      <sheetName val="METODE (3)"/>
      <sheetName val="SCH (2)"/>
      <sheetName val="PERSONIL"/>
      <sheetName val="PERALATAN MINIMUM"/>
      <sheetName val="subkontrakkan"/>
      <sheetName val="KSO"/>
      <sheetName val="ANA ONGKOS ANGKUT"/>
      <sheetName val="HSD bhn (2)"/>
      <sheetName val="MOB"/>
      <sheetName val="ANA MOB ALT"/>
      <sheetName val="ANA RUTIN 1"/>
      <sheetName val="RAMBU"/>
      <sheetName val="MET ANA RUTIN"/>
      <sheetName val="HSD bhn"/>
      <sheetName val="PERSONILUTAMA"/>
      <sheetName val="METODE (4)"/>
      <sheetName val="lamp 9"/>
      <sheetName val="chitimc"/>
      <sheetName val="dongia (2)"/>
      <sheetName val="LKVL-CK-HT-GD1"/>
      <sheetName val="giathanh1"/>
      <sheetName val="Bill of Quantities"/>
      <sheetName val="BNAIII"/>
      <sheetName val="AC-BC-balance"/>
      <sheetName val="AC-WC-balance"/>
      <sheetName val="Pas. Batu Mortar balance"/>
      <sheetName val="Pas. Batu Mortar(FE)"/>
      <sheetName val="PROGRESS"/>
      <sheetName val="Bahu(L) bal"/>
      <sheetName val="SCH pekerjaa_x0000_só_x0002_j"/>
      <sheetName val="Peralatan (2)"/>
      <sheetName val="10.2"/>
      <sheetName val="10"/>
      <sheetName val="4"/>
      <sheetName val="8"/>
      <sheetName val="9"/>
      <sheetName val="Analisa "/>
      <sheetName val="bahan upah"/>
      <sheetName val="sph"/>
      <sheetName val="Analisa-Harga"/>
      <sheetName val="DATA PROYEK"/>
      <sheetName val="RAB"/>
      <sheetName val="UPH,BHN,ALT"/>
      <sheetName val="Analis harga"/>
      <sheetName val="Analisa (2)"/>
      <sheetName val="RBP- 2"/>
      <sheetName val="dasar"/>
      <sheetName val="D3"/>
      <sheetName val="D4"/>
      <sheetName val="D6"/>
      <sheetName val="D7"/>
      <sheetName val="D8"/>
      <sheetName val="10.1 (1)"/>
      <sheetName val="10.1 (2)"/>
      <sheetName val="10.1 (3)"/>
      <sheetName val="10.1 (4)"/>
      <sheetName val="10.1 (5)"/>
      <sheetName val="Master Edit"/>
      <sheetName val="REKAP A BESAR"/>
      <sheetName val="ana_san"/>
      <sheetName val="Material"/>
      <sheetName val="Analisa Str"/>
      <sheetName val="BQ"/>
      <sheetName val="Fill this out first___"/>
      <sheetName val="SAT-BHN"/>
      <sheetName val="Harsat Bahan"/>
      <sheetName val="Harsat Upah"/>
      <sheetName val="DAFTAR 7"/>
      <sheetName val="TOTAL"/>
      <sheetName val="DAFTAR_8"/>
      <sheetName val="DAF_1"/>
      <sheetName val="Bag_1"/>
      <sheetName val="analisa el"/>
      <sheetName val="analisa mek"/>
      <sheetName val="rev-1"/>
      <sheetName val="DATUM"/>
      <sheetName val="PANELKAST"/>
      <sheetName val="DONGIA"/>
      <sheetName val="AC"/>
      <sheetName val="eqp-rek"/>
      <sheetName val="SELL-SUMM-COST"/>
      <sheetName val="gvl"/>
      <sheetName val="RAW MATERIALS "/>
      <sheetName val="SAT-DAS"/>
      <sheetName val="Harga Bahan &amp; Upah"/>
      <sheetName val="Kuantitas _ Harga _2_"/>
      <sheetName val="_"/>
      <sheetName val="MARK UP"/>
      <sheetName val="Kuantitas &amp; Harga"/>
      <sheetName val="uRAIAN"/>
      <sheetName val="L 1"/>
      <sheetName val="Anl SNI"/>
      <sheetName val="Basic P"/>
      <sheetName val="M+MC"/>
      <sheetName val="Basic Price"/>
      <sheetName val="Div3"/>
      <sheetName val="RAB-SPL2"/>
      <sheetName val="Harga Satuan"/>
      <sheetName val="Rencana Anggaran Biaya"/>
      <sheetName val="bau"/>
      <sheetName val="GAJI"/>
      <sheetName val="Profil"/>
      <sheetName val="610.04"/>
      <sheetName val="Rkp"/>
      <sheetName val="MAP"/>
      <sheetName val="VII. Tanah Dasar"/>
      <sheetName val="VIII. Pondasi Agregat"/>
      <sheetName val="I. Lalin"/>
      <sheetName val="I. Lab"/>
      <sheetName val="I. Ktr Lap"/>
      <sheetName val="I. Mob Demob"/>
      <sheetName val="I. Asbuilt"/>
      <sheetName val="I. Spanduk"/>
      <sheetName val="I. Pengamanan Utility"/>
      <sheetName val="I. Kendaraan Ops"/>
      <sheetName val="II. Pembersihan"/>
      <sheetName val="III. Bongkaran"/>
      <sheetName val="IV.Tanah"/>
      <sheetName val="DKH RAMP ON 99B"/>
      <sheetName val="VI. Drainase"/>
      <sheetName val="IX.Perkerasan"/>
      <sheetName val="X. Struktur Beton"/>
      <sheetName val="XI Baja Struktur"/>
      <sheetName val="XII. Lain-lain"/>
      <sheetName val="XIII. Pencahayaan &amp; Listrik"/>
      <sheetName val="XIV Plaza Tol"/>
      <sheetName val="H.Satuan"/>
      <sheetName val="H_Satuan"/>
      <sheetName val="SCH pekerjaa_x005f_x0000_só_x005f_x0002_j"/>
      <sheetName val="SCH pekerjaa"/>
      <sheetName val="3-DIV2"/>
      <sheetName val="huruf"/>
      <sheetName val="DT SECTION 3"/>
      <sheetName val="MTa"/>
      <sheetName val="S_Suramadu"/>
      <sheetName val="Data basic price jgan diprint"/>
      <sheetName val="10.1(3)"/>
      <sheetName val="AHS 6.1(2)"/>
      <sheetName val="Metode 8.1(5)"/>
      <sheetName val="HARGA"/>
      <sheetName val="STR"/>
      <sheetName val="ESCON"/>
      <sheetName val="Hrg.Sat"/>
      <sheetName val="Pipe"/>
      <sheetName val="REF.ONLY"/>
      <sheetName val="Kolom UT"/>
      <sheetName val="Currency Rate"/>
      <sheetName val="Har-mat"/>
      <sheetName val="har-sat"/>
      <sheetName val="rab me (by owner) "/>
      <sheetName val="PAD-F"/>
      <sheetName val="NEGO-CKB-BBGN"/>
      <sheetName val="È³_x0003_&amp;0ß_x0000__x0000_"/>
      <sheetName val=""/>
      <sheetName val="Beton"/>
      <sheetName val="Aspal (2)"/>
      <sheetName val="Relok-PJU"/>
      <sheetName val="NP"/>
      <sheetName val="RAB KapukII"/>
      <sheetName val="Harsat"/>
      <sheetName val="5-ALAT(1)"/>
      <sheetName val="Div2"/>
      <sheetName val="K.000"/>
      <sheetName val="RAB."/>
      <sheetName val="REKAP PAKET 2"/>
      <sheetName val="E.000"/>
      <sheetName val="H-Dasar"/>
      <sheetName val="MINGGUAN"/>
      <sheetName val="ANALISASNI"/>
      <sheetName val="upah&amp;bahan"/>
      <sheetName val="JADUAL"/>
      <sheetName val="REKAPTOTAL"/>
      <sheetName val="HARGASAT."/>
      <sheetName val="SCHE_"/>
      <sheetName val="Mob_"/>
      <sheetName val="Conf_"/>
      <sheetName val="STF_(2)"/>
      <sheetName val="LMP_1"/>
      <sheetName val="LMP_2"/>
      <sheetName val="ANA_(BAK)"/>
      <sheetName val="MET_(BAK)"/>
      <sheetName val="Perhitungan_RAB"/>
      <sheetName val="Galian_drainase_sal_"/>
      <sheetName val="Pas_Batu_Mortar"/>
      <sheetName val="Galian_Biasa"/>
      <sheetName val="Penyiapa_Badan_Jln"/>
      <sheetName val="LPA_Klas_B_Bahu_Jln"/>
      <sheetName val="LPA_Klas_B_"/>
      <sheetName val="LPA_Klas_A_"/>
      <sheetName val="Lap_Resap_Ikat"/>
      <sheetName val="Lapis_Perekat"/>
      <sheetName val="Laston_ACWC"/>
      <sheetName val="Laston_AC-BC"/>
      <sheetName val="Ac_Bc_Levelling"/>
      <sheetName val="Met-bab2_3(2)"/>
      <sheetName val="LMP_12"/>
      <sheetName val="surat_"/>
      <sheetName val="ANA_LS"/>
      <sheetName val="Met_Rtn"/>
      <sheetName val="LMP_6"/>
      <sheetName val="LMP_7"/>
      <sheetName val="Sheet2_(2)"/>
      <sheetName val="Sheet1_(2)"/>
      <sheetName val="CH_Met_Bab"/>
      <sheetName val="Ana_MPU"/>
      <sheetName val="HSD_Upah+Alat"/>
      <sheetName val="HSD_Bahan"/>
      <sheetName val="Met_Bab_02"/>
      <sheetName val="Met_Bab_05_(a)"/>
      <sheetName val="Met_Bab_05_(b)"/>
      <sheetName val="Met_Bab_06_(a)"/>
      <sheetName val="Met_Bab_06_(b)"/>
      <sheetName val="Met_Bab_04"/>
      <sheetName val="Met_Bab_07"/>
      <sheetName val="Met_Bab_08"/>
      <sheetName val="Sub_Kont"/>
      <sheetName val="BOQ_INDUK_(2)"/>
      <sheetName val="REK_INDUK"/>
      <sheetName val="BOQ_INDUK"/>
      <sheetName val="ANA_mob"/>
      <sheetName val="BAB_3"/>
      <sheetName val="ANA_BAB_3"/>
      <sheetName val="BAB_4"/>
      <sheetName val="ANA_BAB_4"/>
      <sheetName val="BAB_6"/>
      <sheetName val="ANA_BAB_6"/>
      <sheetName val="BAB_7"/>
      <sheetName val="ANA_BAB_7"/>
      <sheetName val="BAB_8"/>
      <sheetName val="ANA_BAB_8"/>
      <sheetName val="ANA_mob_(2)"/>
      <sheetName val="SCH_pekerjaan_(2)"/>
      <sheetName val="DAFT_PERALATAN"/>
      <sheetName val="SCH_MOB_(2)"/>
      <sheetName val="SCH_bahan_(2)"/>
      <sheetName val="REK_ANAK"/>
      <sheetName val="BOQ_ANAK"/>
      <sheetName val="ANA_rutin"/>
      <sheetName val="HSD_UPAH"/>
      <sheetName val="HSD_ALAT"/>
      <sheetName val="CONCRETE_MIXER"/>
      <sheetName val="DUMP_TRUCK_3-4"/>
      <sheetName val="DUMP_TRUCK_"/>
      <sheetName val="DUMP_TRUCK__TRONTON"/>
      <sheetName val="FLAT_BED_TRUCK"/>
      <sheetName val="MOTOR_GRADER"/>
      <sheetName val="TRACK_LOADER"/>
      <sheetName val="WHEEL_LOADER"/>
      <sheetName val="THREE_WHEEL_ROLLER"/>
      <sheetName val="TANDEM_ROLLER"/>
      <sheetName val="TIRE_ROLLER"/>
      <sheetName val="VIBRATORY_ROLLER2T"/>
      <sheetName val="VIBRATORY_ROLLER_8t"/>
      <sheetName val="CONCRETE_VIBRATOR"/>
      <sheetName val="STONE_CRUSHER"/>
      <sheetName val="WATER_PUMP"/>
      <sheetName val="WATER_TANKER"/>
      <sheetName val="PEDESTRIAN_ROLLER"/>
      <sheetName val="JACK_HAMMER"/>
      <sheetName val="FULVI_MIXER"/>
      <sheetName val="CONC_PAVER"/>
      <sheetName val="TRUCK_MIXER"/>
      <sheetName val="BATCHING_PLANT"/>
      <sheetName val="jadwal_alat"/>
      <sheetName val="SCH_pekerjaan"/>
      <sheetName val="Compatibility_Report"/>
      <sheetName val="Analisa_HSP"/>
      <sheetName val="HSD_BAHAN_(2)"/>
      <sheetName val="HSD_ALAT_(2)"/>
      <sheetName val="daf_hs"/>
      <sheetName val="dft_alat_utam"/>
      <sheetName val="met_bab_2_2"/>
      <sheetName val="met_3_1_(1)"/>
      <sheetName val="Met_3_2(2)"/>
      <sheetName val="met_5_1(1)"/>
      <sheetName val="met_5_1(2)"/>
      <sheetName val="met_6_3_(5)"/>
      <sheetName val="met_6_3_(6)"/>
      <sheetName val="met_6_3_(7)"/>
      <sheetName val="BOQ_(2)"/>
      <sheetName val="DAFTAR_KUANTITAS"/>
      <sheetName val="ANALISA_DIV-7"/>
      <sheetName val="HSD_(2)"/>
      <sheetName val="Kebutuhan_bahan"/>
      <sheetName val="staf_(2)"/>
      <sheetName val="peralatan_utama"/>
      <sheetName val="luar_negeri"/>
      <sheetName val="non_pns"/>
      <sheetName val="surat_kuasa"/>
      <sheetName val="MP-Div_2"/>
      <sheetName val="ANALISA_DIV-2"/>
      <sheetName val="ANALISA-Div_3"/>
      <sheetName val="ANALISA_DIV-5"/>
      <sheetName val="ANALISA_DIV-8"/>
      <sheetName val="ANALISA_DIV-6"/>
      <sheetName val="MET_BAB-07"/>
      <sheetName val="BAB_7_(2)"/>
      <sheetName val="SCH_(3)"/>
      <sheetName val="SRT_PNW"/>
      <sheetName val="HSD_upah_(2)"/>
      <sheetName val="HSD_bhn_+_ONGKOS"/>
      <sheetName val="HSD_alt"/>
      <sheetName val="MET_PEL"/>
      <sheetName val="METODE_(3)"/>
      <sheetName val="SCH_(2)"/>
      <sheetName val="PERALATAN_MINIMUM"/>
      <sheetName val="ANA_ONGKOS_ANGKUT"/>
      <sheetName val="HSD_bhn_(2)"/>
      <sheetName val="ANA_MOB_ALT"/>
      <sheetName val="ANA_RUTIN_1"/>
      <sheetName val="MET_ANA_RUTIN"/>
      <sheetName val="HSD_bhn"/>
      <sheetName val="METODE_(4)"/>
      <sheetName val="lamp_9"/>
      <sheetName val="Pas__Batu_Mortar_balance"/>
      <sheetName val="Pas__Batu_Mortar(FE)"/>
      <sheetName val="Bahu(L)_bal"/>
      <sheetName val="SCHE_1"/>
      <sheetName val="Mob_1"/>
      <sheetName val="Conf_1"/>
      <sheetName val="STF_(2)1"/>
      <sheetName val="LMP_11"/>
      <sheetName val="LMP_21"/>
      <sheetName val="ANA_(BAK)1"/>
      <sheetName val="MET_(BAK)1"/>
      <sheetName val="Perhitungan_RAB1"/>
      <sheetName val="Galian_drainase_sal_1"/>
      <sheetName val="Pas_Batu_Mortar1"/>
      <sheetName val="Galian_Biasa1"/>
      <sheetName val="Penyiapa_Badan_Jln1"/>
      <sheetName val="LPA_Klas_B_Bahu_Jln1"/>
      <sheetName val="LPA_Klas_B_1"/>
      <sheetName val="LPA_Klas_A_1"/>
      <sheetName val="Lap_Resap_Ikat1"/>
      <sheetName val="Lapis_Perekat1"/>
      <sheetName val="Laston_ACWC1"/>
      <sheetName val="Laston_AC-BC1"/>
      <sheetName val="Ac_Bc_Levelling1"/>
      <sheetName val="Met-bab2_3(2)1"/>
      <sheetName val="LMP_121"/>
      <sheetName val="surat_1"/>
      <sheetName val="ANA_LS1"/>
      <sheetName val="Met_Rtn1"/>
      <sheetName val="LMP_61"/>
      <sheetName val="LMP_71"/>
      <sheetName val="Sheet2_(2)1"/>
      <sheetName val="Sheet1_(2)1"/>
      <sheetName val="CH_Met_Bab1"/>
      <sheetName val="Ana_MPU1"/>
      <sheetName val="HSD_Upah+Alat1"/>
      <sheetName val="HSD_Bahan1"/>
      <sheetName val="Met_Bab_021"/>
      <sheetName val="Met_Bab_05_(a)1"/>
      <sheetName val="Met_Bab_05_(b)1"/>
      <sheetName val="Met_Bab_06_(a)1"/>
      <sheetName val="Met_Bab_06_(b)1"/>
      <sheetName val="Met_Bab_041"/>
      <sheetName val="Met_Bab_071"/>
      <sheetName val="Met_Bab_081"/>
      <sheetName val="Sub_Kont1"/>
      <sheetName val="BOQ_INDUK_(2)1"/>
      <sheetName val="REK_INDUK1"/>
      <sheetName val="BOQ_INDUK1"/>
      <sheetName val="ANA_mob1"/>
      <sheetName val="BAB_31"/>
      <sheetName val="ANA_BAB_31"/>
      <sheetName val="BAB_41"/>
      <sheetName val="ANA_BAB_41"/>
      <sheetName val="BAB_61"/>
      <sheetName val="ANA_BAB_61"/>
      <sheetName val="BAB_71"/>
      <sheetName val="ANA_BAB_71"/>
      <sheetName val="BAB_81"/>
      <sheetName val="ANA_BAB_81"/>
      <sheetName val="ANA_mob_(2)1"/>
      <sheetName val="SCH_pekerjaan_(2)1"/>
      <sheetName val="DAFT_PERALATAN1"/>
      <sheetName val="SCH_MOB_(2)1"/>
      <sheetName val="SCH_bahan_(2)1"/>
      <sheetName val="REK_ANAK1"/>
      <sheetName val="BOQ_ANAK1"/>
      <sheetName val="ANA_rutin1"/>
      <sheetName val="HSD_UPAH1"/>
      <sheetName val="HSD_ALAT1"/>
      <sheetName val="CONCRETE_MIXER1"/>
      <sheetName val="DUMP_TRUCK_3-41"/>
      <sheetName val="DUMP_TRUCK_1"/>
      <sheetName val="DUMP_TRUCK__TRONTON1"/>
      <sheetName val="FLAT_BED_TRUCK1"/>
      <sheetName val="MOTOR_GRADER1"/>
      <sheetName val="TRACK_LOADER1"/>
      <sheetName val="WHEEL_LOADER1"/>
      <sheetName val="THREE_WHEEL_ROLLER1"/>
      <sheetName val="TANDEM_ROLLER1"/>
      <sheetName val="TIRE_ROLLER1"/>
      <sheetName val="VIBRATORY_ROLLER2T1"/>
      <sheetName val="VIBRATORY_ROLLER_8t1"/>
      <sheetName val="CONCRETE_VIBRATOR1"/>
      <sheetName val="STONE_CRUSHER1"/>
      <sheetName val="WATER_PUMP1"/>
      <sheetName val="WATER_TANKER1"/>
      <sheetName val="PEDESTRIAN_ROLLER1"/>
      <sheetName val="JACK_HAMMER1"/>
      <sheetName val="FULVI_MIXER1"/>
      <sheetName val="CONC_PAVER1"/>
      <sheetName val="TRUCK_MIXER1"/>
      <sheetName val="BATCHING_PLANT1"/>
      <sheetName val="jadwal_alat1"/>
      <sheetName val="SCH_pekerjaan1"/>
      <sheetName val="Compatibility_Report1"/>
      <sheetName val="Analisa_HSP1"/>
      <sheetName val="HSD_BAHAN_(2)1"/>
      <sheetName val="HSD_ALAT_(2)1"/>
      <sheetName val="daf_hs1"/>
      <sheetName val="dft_alat_utam1"/>
      <sheetName val="met_bab_2_21"/>
      <sheetName val="met_3_1_(1)1"/>
      <sheetName val="Met_3_2(2)1"/>
      <sheetName val="met_5_1(1)1"/>
      <sheetName val="met_5_1(2)1"/>
      <sheetName val="met_6_3_(5)1"/>
      <sheetName val="met_6_3_(6)1"/>
      <sheetName val="met_6_3_(7)1"/>
      <sheetName val="BOQ_(2)1"/>
      <sheetName val="DAFTAR_KUANTITAS1"/>
      <sheetName val="ANALISA_DIV-71"/>
      <sheetName val="HSD_(2)1"/>
      <sheetName val="Kebutuhan_bahan1"/>
      <sheetName val="staf_(2)1"/>
      <sheetName val="peralatan_utama1"/>
      <sheetName val="luar_negeri1"/>
      <sheetName val="non_pns1"/>
      <sheetName val="surat_kuasa1"/>
      <sheetName val="MP-Div_21"/>
      <sheetName val="ANALISA_DIV-21"/>
      <sheetName val="ANALISA-Div_31"/>
      <sheetName val="ANALISA_DIV-51"/>
      <sheetName val="ANALISA_DIV-81"/>
      <sheetName val="ANALISA_DIV-61"/>
      <sheetName val="MET_BAB-071"/>
      <sheetName val="BAB_7_(2)1"/>
      <sheetName val="SCH_(3)1"/>
      <sheetName val="SRT_PNW1"/>
      <sheetName val="HSD_upah_(2)1"/>
      <sheetName val="HSD_bhn_+_ONGKOS1"/>
      <sheetName val="HSD_alt1"/>
      <sheetName val="MET_PEL1"/>
      <sheetName val="METODE_(3)1"/>
      <sheetName val="SCH_(2)1"/>
      <sheetName val="PERALATAN_MINIMUM1"/>
      <sheetName val="ANA_ONGKOS_ANGKUT1"/>
      <sheetName val="HSD_bhn_(2)1"/>
      <sheetName val="ANA_MOB_ALT1"/>
      <sheetName val="ANA_RUTIN_11"/>
      <sheetName val="MET_ANA_RUTIN1"/>
      <sheetName val="HSD_bhn1"/>
      <sheetName val="METODE_(4)1"/>
      <sheetName val="lamp_91"/>
      <sheetName val="Pas__Batu_Mortar_balance1"/>
      <sheetName val="Pas__Batu_Mortar(FE)1"/>
      <sheetName val="Bahu(L)_bal1"/>
      <sheetName val="SCHE_2"/>
      <sheetName val="Mob_2"/>
      <sheetName val="Conf_2"/>
      <sheetName val="STF_(2)2"/>
      <sheetName val="LMP_13"/>
      <sheetName val="LMP_22"/>
      <sheetName val="ANA_(BAK)2"/>
      <sheetName val="MET_(BAK)2"/>
      <sheetName val="Perhitungan_RAB2"/>
      <sheetName val="Galian_drainase_sal_2"/>
      <sheetName val="Pas_Batu_Mortar2"/>
      <sheetName val="Galian_Biasa2"/>
      <sheetName val="Penyiapa_Badan_Jln2"/>
      <sheetName val="LPA_Klas_B_Bahu_Jln2"/>
      <sheetName val="LPA_Klas_B_2"/>
      <sheetName val="LPA_Klas_A_2"/>
      <sheetName val="Lap_Resap_Ikat2"/>
      <sheetName val="Lapis_Perekat2"/>
      <sheetName val="Laston_ACWC2"/>
      <sheetName val="Laston_AC-BC2"/>
      <sheetName val="Ac_Bc_Levelling2"/>
      <sheetName val="Met-bab2_3(2)2"/>
      <sheetName val="LMP_122"/>
      <sheetName val="surat_2"/>
      <sheetName val="ANA_LS2"/>
      <sheetName val="Met_Rtn2"/>
      <sheetName val="LMP_62"/>
      <sheetName val="LMP_72"/>
      <sheetName val="Sheet2_(2)2"/>
      <sheetName val="Sheet1_(2)2"/>
      <sheetName val="CH_Met_Bab2"/>
      <sheetName val="Ana_MPU2"/>
      <sheetName val="HSD_Upah+Alat2"/>
      <sheetName val="HSD_Bahan2"/>
      <sheetName val="Met_Bab_022"/>
      <sheetName val="Met_Bab_05_(a)2"/>
      <sheetName val="Met_Bab_05_(b)2"/>
      <sheetName val="Met_Bab_06_(a)2"/>
      <sheetName val="Met_Bab_06_(b)2"/>
      <sheetName val="Met_Bab_042"/>
      <sheetName val="Met_Bab_072"/>
      <sheetName val="Met_Bab_082"/>
      <sheetName val="Sub_Kont2"/>
      <sheetName val="BOQ_INDUK_(2)2"/>
      <sheetName val="REK_INDUK2"/>
      <sheetName val="BOQ_INDUK2"/>
      <sheetName val="ANA_mob2"/>
      <sheetName val="BAB_32"/>
      <sheetName val="ANA_BAB_32"/>
      <sheetName val="BAB_42"/>
      <sheetName val="ANA_BAB_42"/>
      <sheetName val="BAB_62"/>
      <sheetName val="ANA_BAB_62"/>
      <sheetName val="BAB_72"/>
      <sheetName val="ANA_BAB_72"/>
      <sheetName val="BAB_82"/>
      <sheetName val="ANA_BAB_82"/>
      <sheetName val="ANA_mob_(2)2"/>
      <sheetName val="SCH_pekerjaan_(2)2"/>
      <sheetName val="DAFT_PERALATAN2"/>
      <sheetName val="SCH_MOB_(2)2"/>
      <sheetName val="SCH_bahan_(2)2"/>
      <sheetName val="REK_ANAK2"/>
      <sheetName val="BOQ_ANAK2"/>
      <sheetName val="ANA_rutin2"/>
      <sheetName val="HSD_UPAH2"/>
      <sheetName val="HSD_ALAT2"/>
      <sheetName val="CONCRETE_MIXER2"/>
      <sheetName val="DUMP_TRUCK_3-42"/>
      <sheetName val="DUMP_TRUCK_2"/>
      <sheetName val="DUMP_TRUCK__TRONTON2"/>
      <sheetName val="FLAT_BED_TRUCK2"/>
      <sheetName val="MOTOR_GRADER2"/>
      <sheetName val="TRACK_LOADER2"/>
      <sheetName val="WHEEL_LOADER2"/>
      <sheetName val="THREE_WHEEL_ROLLER2"/>
      <sheetName val="TANDEM_ROLLER2"/>
      <sheetName val="TIRE_ROLLER2"/>
      <sheetName val="VIBRATORY_ROLLER2T2"/>
      <sheetName val="VIBRATORY_ROLLER_8t2"/>
      <sheetName val="CONCRETE_VIBRATOR2"/>
      <sheetName val="STONE_CRUSHER2"/>
      <sheetName val="WATER_PUMP2"/>
      <sheetName val="WATER_TANKER2"/>
      <sheetName val="PEDESTRIAN_ROLLER2"/>
      <sheetName val="JACK_HAMMER2"/>
      <sheetName val="FULVI_MIXER2"/>
      <sheetName val="CONC_PAVER2"/>
      <sheetName val="TRUCK_MIXER2"/>
      <sheetName val="BATCHING_PLANT2"/>
      <sheetName val="jadwal_alat2"/>
      <sheetName val="SCH_pekerjaan2"/>
      <sheetName val="Compatibility_Report2"/>
      <sheetName val="Analisa_HSP2"/>
      <sheetName val="HSD_BAHAN_(2)2"/>
      <sheetName val="HSD_ALAT_(2)2"/>
      <sheetName val="daf_hs2"/>
      <sheetName val="dft_alat_utam2"/>
      <sheetName val="met_bab_2_22"/>
      <sheetName val="met_3_1_(1)2"/>
      <sheetName val="Met_3_2(2)2"/>
      <sheetName val="met_5_1(1)2"/>
      <sheetName val="met_5_1(2)2"/>
      <sheetName val="met_6_3_(5)2"/>
      <sheetName val="met_6_3_(6)2"/>
      <sheetName val="met_6_3_(7)2"/>
      <sheetName val="BOQ_(2)2"/>
      <sheetName val="DAFTAR_KUANTITAS2"/>
      <sheetName val="ANALISA_DIV-72"/>
      <sheetName val="HSD_(2)2"/>
      <sheetName val="Kebutuhan_bahan2"/>
      <sheetName val="staf_(2)2"/>
      <sheetName val="peralatan_utama2"/>
      <sheetName val="luar_negeri2"/>
      <sheetName val="non_pns2"/>
      <sheetName val="surat_kuasa2"/>
      <sheetName val="MP-Div_22"/>
      <sheetName val="ANALISA_DIV-22"/>
      <sheetName val="ANALISA-Div_32"/>
      <sheetName val="ANALISA_DIV-52"/>
      <sheetName val="ANALISA_DIV-82"/>
      <sheetName val="ANALISA_DIV-62"/>
      <sheetName val="MET_BAB-072"/>
      <sheetName val="BAB_7_(2)2"/>
      <sheetName val="SCH_(3)2"/>
      <sheetName val="SRT_PNW2"/>
      <sheetName val="HSD_upah_(2)2"/>
      <sheetName val="HSD_bhn_+_ONGKOS2"/>
      <sheetName val="HSD_alt2"/>
      <sheetName val="MET_PEL2"/>
      <sheetName val="METODE_(3)2"/>
      <sheetName val="SCH_(2)2"/>
      <sheetName val="PERALATAN_MINIMUM2"/>
      <sheetName val="ANA_ONGKOS_ANGKUT2"/>
      <sheetName val="HSD_bhn_(2)2"/>
      <sheetName val="ANA_MOB_ALT2"/>
      <sheetName val="ANA_RUTIN_12"/>
      <sheetName val="MET_ANA_RUTIN2"/>
      <sheetName val="HSD_bhn2"/>
      <sheetName val="METODE_(4)2"/>
      <sheetName val="lamp_92"/>
      <sheetName val="Pas__Batu_Mortar_balance2"/>
      <sheetName val="Pas__Batu_Mortar(FE)2"/>
      <sheetName val="Bahu(L)_bal2"/>
      <sheetName val="SCHE_3"/>
      <sheetName val="Mob_3"/>
      <sheetName val="Conf_3"/>
      <sheetName val="STF_(2)3"/>
      <sheetName val="LMP_14"/>
      <sheetName val="LMP_23"/>
      <sheetName val="ANA_(BAK)3"/>
      <sheetName val="MET_(BAK)3"/>
      <sheetName val="Perhitungan_RAB3"/>
      <sheetName val="Galian_drainase_sal_3"/>
      <sheetName val="Pas_Batu_Mortar3"/>
      <sheetName val="Galian_Biasa3"/>
      <sheetName val="Penyiapa_Badan_Jln3"/>
      <sheetName val="LPA_Klas_B_Bahu_Jln3"/>
      <sheetName val="LPA_Klas_B_3"/>
      <sheetName val="LPA_Klas_A_3"/>
      <sheetName val="Lap_Resap_Ikat3"/>
      <sheetName val="Lapis_Perekat3"/>
      <sheetName val="Laston_ACWC3"/>
      <sheetName val="Laston_AC-BC3"/>
      <sheetName val="Ac_Bc_Levelling3"/>
      <sheetName val="Met-bab2_3(2)3"/>
      <sheetName val="LMP_123"/>
      <sheetName val="surat_3"/>
      <sheetName val="ANA_LS3"/>
      <sheetName val="Met_Rtn3"/>
      <sheetName val="LMP_63"/>
      <sheetName val="LMP_73"/>
      <sheetName val="Sheet2_(2)3"/>
      <sheetName val="Sheet1_(2)3"/>
      <sheetName val="CH_Met_Bab3"/>
      <sheetName val="Ana_MPU3"/>
      <sheetName val="HSD_Upah+Alat3"/>
      <sheetName val="HSD_Bahan3"/>
      <sheetName val="Met_Bab_023"/>
      <sheetName val="Met_Bab_05_(a)3"/>
      <sheetName val="Met_Bab_05_(b)3"/>
      <sheetName val="Met_Bab_06_(a)3"/>
      <sheetName val="Met_Bab_06_(b)3"/>
      <sheetName val="Met_Bab_043"/>
      <sheetName val="Met_Bab_073"/>
      <sheetName val="Met_Bab_083"/>
      <sheetName val="Sub_Kont3"/>
      <sheetName val="BOQ_INDUK_(2)3"/>
      <sheetName val="REK_INDUK3"/>
      <sheetName val="BOQ_INDUK3"/>
      <sheetName val="ANA_mob3"/>
      <sheetName val="BAB_33"/>
      <sheetName val="ANA_BAB_33"/>
      <sheetName val="BAB_43"/>
      <sheetName val="ANA_BAB_43"/>
      <sheetName val="BAB_63"/>
      <sheetName val="ANA_BAB_63"/>
      <sheetName val="BAB_73"/>
      <sheetName val="ANA_BAB_73"/>
      <sheetName val="BAB_83"/>
      <sheetName val="ANA_BAB_83"/>
      <sheetName val="ANA_mob_(2)3"/>
      <sheetName val="SCH_pekerjaan_(2)3"/>
      <sheetName val="DAFT_PERALATAN3"/>
      <sheetName val="SCH_MOB_(2)3"/>
      <sheetName val="SCH_bahan_(2)3"/>
      <sheetName val="REK_ANAK3"/>
      <sheetName val="BOQ_ANAK3"/>
      <sheetName val="ANA_rutin3"/>
      <sheetName val="HSD_UPAH3"/>
      <sheetName val="HSD_ALAT3"/>
      <sheetName val="CONCRETE_MIXER3"/>
      <sheetName val="DUMP_TRUCK_3-43"/>
      <sheetName val="DUMP_TRUCK_3"/>
      <sheetName val="DUMP_TRUCK__TRONTON3"/>
      <sheetName val="FLAT_BED_TRUCK3"/>
      <sheetName val="MOTOR_GRADER3"/>
      <sheetName val="TRACK_LOADER3"/>
      <sheetName val="WHEEL_LOADER3"/>
      <sheetName val="THREE_WHEEL_ROLLER3"/>
      <sheetName val="TANDEM_ROLLER3"/>
      <sheetName val="TIRE_ROLLER3"/>
      <sheetName val="VIBRATORY_ROLLER2T3"/>
      <sheetName val="VIBRATORY_ROLLER_8t3"/>
      <sheetName val="CONCRETE_VIBRATOR3"/>
      <sheetName val="STONE_CRUSHER3"/>
      <sheetName val="WATER_PUMP3"/>
      <sheetName val="WATER_TANKER3"/>
      <sheetName val="PEDESTRIAN_ROLLER3"/>
      <sheetName val="JACK_HAMMER3"/>
      <sheetName val="FULVI_MIXER3"/>
      <sheetName val="CONC_PAVER3"/>
      <sheetName val="TRUCK_MIXER3"/>
      <sheetName val="BATCHING_PLANT3"/>
      <sheetName val="jadwal_alat3"/>
      <sheetName val="SCH_pekerjaan3"/>
      <sheetName val="Compatibility_Report3"/>
      <sheetName val="Analisa_HSP3"/>
      <sheetName val="HSD_BAHAN_(2)3"/>
      <sheetName val="HSD_ALAT_(2)3"/>
      <sheetName val="daf_hs3"/>
      <sheetName val="dft_alat_utam3"/>
      <sheetName val="met_bab_2_23"/>
      <sheetName val="met_3_1_(1)3"/>
      <sheetName val="Met_3_2(2)3"/>
      <sheetName val="met_5_1(1)3"/>
      <sheetName val="met_5_1(2)3"/>
      <sheetName val="met_6_3_(5)3"/>
      <sheetName val="met_6_3_(6)3"/>
      <sheetName val="met_6_3_(7)3"/>
      <sheetName val="BOQ_(2)3"/>
      <sheetName val="DAFTAR_KUANTITAS3"/>
      <sheetName val="ANALISA_DIV-73"/>
      <sheetName val="HSD_(2)3"/>
      <sheetName val="Kebutuhan_bahan3"/>
      <sheetName val="staf_(2)3"/>
      <sheetName val="peralatan_utama3"/>
      <sheetName val="luar_negeri3"/>
      <sheetName val="non_pns3"/>
      <sheetName val="surat_kuasa3"/>
      <sheetName val="MP-Div_23"/>
      <sheetName val="ANALISA_DIV-23"/>
      <sheetName val="ANALISA-Div_33"/>
      <sheetName val="ANALISA_DIV-53"/>
      <sheetName val="ANALISA_DIV-83"/>
      <sheetName val="ANALISA_DIV-63"/>
      <sheetName val="MET_BAB-073"/>
      <sheetName val="BAB_7_(2)3"/>
      <sheetName val="SCH_(3)3"/>
      <sheetName val="SRT_PNW3"/>
      <sheetName val="HSD_upah_(2)3"/>
      <sheetName val="HSD_bhn_+_ONGKOS3"/>
      <sheetName val="HSD_alt3"/>
      <sheetName val="MET_PEL3"/>
      <sheetName val="METODE_(3)3"/>
      <sheetName val="SCH_(2)3"/>
      <sheetName val="PERALATAN_MINIMUM3"/>
      <sheetName val="ANA_ONGKOS_ANGKUT3"/>
      <sheetName val="HSD_bhn_(2)3"/>
      <sheetName val="ANA_MOB_ALT3"/>
      <sheetName val="ANA_RUTIN_13"/>
      <sheetName val="MET_ANA_RUTIN3"/>
      <sheetName val="HSD_bhn3"/>
      <sheetName val="METODE_(4)3"/>
      <sheetName val="lamp_93"/>
      <sheetName val="Pas__Batu_Mortar_balance3"/>
      <sheetName val="Pas__Batu_Mortar(FE)3"/>
      <sheetName val="Bahu(L)_bal3"/>
      <sheetName val="SCHE_4"/>
      <sheetName val="Mob_4"/>
      <sheetName val="Conf_4"/>
      <sheetName val="STF_(2)4"/>
      <sheetName val="LMP_15"/>
      <sheetName val="LMP_24"/>
      <sheetName val="ANA_(BAK)4"/>
      <sheetName val="MET_(BAK)4"/>
      <sheetName val="Perhitungan_RAB4"/>
      <sheetName val="Galian_drainase_sal_4"/>
      <sheetName val="Pas_Batu_Mortar4"/>
      <sheetName val="Galian_Biasa4"/>
      <sheetName val="Penyiapa_Badan_Jln4"/>
      <sheetName val="LPA_Klas_B_Bahu_Jln4"/>
      <sheetName val="LPA_Klas_B_4"/>
      <sheetName val="LPA_Klas_A_4"/>
      <sheetName val="Lap_Resap_Ikat4"/>
      <sheetName val="Lapis_Perekat4"/>
      <sheetName val="Laston_ACWC4"/>
      <sheetName val="Laston_AC-BC4"/>
      <sheetName val="Ac_Bc_Levelling4"/>
      <sheetName val="Met-bab2_3(2)4"/>
      <sheetName val="LMP_124"/>
      <sheetName val="surat_4"/>
      <sheetName val="ANA_LS4"/>
      <sheetName val="Met_Rtn4"/>
      <sheetName val="LMP_64"/>
      <sheetName val="LMP_74"/>
      <sheetName val="Sheet2_(2)4"/>
      <sheetName val="Sheet1_(2)4"/>
      <sheetName val="CH_Met_Bab4"/>
      <sheetName val="Ana_MPU4"/>
      <sheetName val="HSD_Upah+Alat4"/>
      <sheetName val="HSD_Bahan4"/>
      <sheetName val="Met_Bab_024"/>
      <sheetName val="Met_Bab_05_(a)4"/>
      <sheetName val="Met_Bab_05_(b)4"/>
      <sheetName val="Met_Bab_06_(a)4"/>
      <sheetName val="Met_Bab_06_(b)4"/>
      <sheetName val="Met_Bab_044"/>
      <sheetName val="Met_Bab_074"/>
      <sheetName val="Met_Bab_084"/>
      <sheetName val="Sub_Kont4"/>
      <sheetName val="BOQ_INDUK_(2)4"/>
      <sheetName val="REK_INDUK4"/>
      <sheetName val="BOQ_INDUK4"/>
      <sheetName val="ANA_mob4"/>
      <sheetName val="BAB_34"/>
      <sheetName val="ANA_BAB_34"/>
      <sheetName val="BAB_44"/>
      <sheetName val="ANA_BAB_44"/>
      <sheetName val="BAB_64"/>
      <sheetName val="ANA_BAB_64"/>
      <sheetName val="BAB_74"/>
      <sheetName val="ANA_BAB_74"/>
      <sheetName val="BAB_84"/>
      <sheetName val="ANA_BAB_84"/>
      <sheetName val="ANA_mob_(2)4"/>
      <sheetName val="SCH_pekerjaan_(2)4"/>
      <sheetName val="DAFT_PERALATAN4"/>
      <sheetName val="SCH_MOB_(2)4"/>
      <sheetName val="SCH_bahan_(2)4"/>
      <sheetName val="REK_ANAK4"/>
      <sheetName val="BOQ_ANAK4"/>
      <sheetName val="ANA_rutin4"/>
      <sheetName val="HSD_UPAH4"/>
      <sheetName val="HSD_ALAT4"/>
      <sheetName val="CONCRETE_MIXER4"/>
      <sheetName val="DUMP_TRUCK_3-44"/>
      <sheetName val="DUMP_TRUCK_4"/>
      <sheetName val="DUMP_TRUCK__TRONTON4"/>
      <sheetName val="FLAT_BED_TRUCK4"/>
      <sheetName val="MOTOR_GRADER4"/>
      <sheetName val="TRACK_LOADER4"/>
      <sheetName val="WHEEL_LOADER4"/>
      <sheetName val="THREE_WHEEL_ROLLER4"/>
      <sheetName val="TANDEM_ROLLER4"/>
      <sheetName val="TIRE_ROLLER4"/>
      <sheetName val="VIBRATORY_ROLLER2T4"/>
      <sheetName val="VIBRATORY_ROLLER_8t4"/>
      <sheetName val="CONCRETE_VIBRATOR4"/>
      <sheetName val="STONE_CRUSHER4"/>
      <sheetName val="WATER_PUMP4"/>
      <sheetName val="WATER_TANKER4"/>
      <sheetName val="PEDESTRIAN_ROLLER4"/>
      <sheetName val="JACK_HAMMER4"/>
      <sheetName val="FULVI_MIXER4"/>
      <sheetName val="CONC_PAVER4"/>
      <sheetName val="TRUCK_MIXER4"/>
      <sheetName val="BATCHING_PLANT4"/>
      <sheetName val="jadwal_alat4"/>
      <sheetName val="SCH_pekerjaan4"/>
      <sheetName val="Compatibility_Report4"/>
      <sheetName val="Analisa_HSP4"/>
      <sheetName val="HSD_BAHAN_(2)4"/>
      <sheetName val="HSD_ALAT_(2)4"/>
      <sheetName val="daf_hs4"/>
      <sheetName val="dft_alat_utam4"/>
      <sheetName val="met_bab_2_24"/>
      <sheetName val="met_3_1_(1)4"/>
      <sheetName val="Met_3_2(2)4"/>
      <sheetName val="met_5_1(1)4"/>
      <sheetName val="met_5_1(2)4"/>
      <sheetName val="met_6_3_(5)4"/>
      <sheetName val="met_6_3_(6)4"/>
      <sheetName val="met_6_3_(7)4"/>
      <sheetName val="BOQ_(2)4"/>
      <sheetName val="DAFTAR_KUANTITAS4"/>
      <sheetName val="ANALISA_DIV-74"/>
      <sheetName val="HSD_(2)4"/>
      <sheetName val="Kebutuhan_bahan4"/>
      <sheetName val="staf_(2)4"/>
      <sheetName val="peralatan_utama4"/>
      <sheetName val="luar_negeri4"/>
      <sheetName val="non_pns4"/>
      <sheetName val="surat_kuasa4"/>
      <sheetName val="MP-Div_24"/>
      <sheetName val="ANALISA_DIV-24"/>
      <sheetName val="ANALISA-Div_34"/>
      <sheetName val="ANALISA_DIV-54"/>
      <sheetName val="ANALISA_DIV-84"/>
      <sheetName val="ANALISA_DIV-64"/>
      <sheetName val="MET_BAB-074"/>
      <sheetName val="BAB_7_(2)4"/>
      <sheetName val="SCH_(3)4"/>
      <sheetName val="SRT_PNW4"/>
      <sheetName val="HSD_upah_(2)4"/>
      <sheetName val="HSD_bhn_+_ONGKOS4"/>
      <sheetName val="HSD_alt4"/>
      <sheetName val="MET_PEL4"/>
      <sheetName val="METODE_(3)4"/>
      <sheetName val="SCH_(2)4"/>
      <sheetName val="PERALATAN_MINIMUM4"/>
      <sheetName val="ANA_ONGKOS_ANGKUT4"/>
      <sheetName val="HSD_bhn_(2)4"/>
      <sheetName val="ANA_MOB_ALT4"/>
      <sheetName val="ANA_RUTIN_14"/>
      <sheetName val="MET_ANA_RUTIN4"/>
      <sheetName val="HSD_bhn4"/>
      <sheetName val="METODE_(4)4"/>
      <sheetName val="lamp_94"/>
      <sheetName val="Pas__Batu_Mortar_balance4"/>
      <sheetName val="Pas__Batu_Mortar(FE)4"/>
      <sheetName val="Bahu(L)_bal4"/>
      <sheetName val="F1c DATA ADM6"/>
      <sheetName val="DATA_PROYEK"/>
      <sheetName val="SATER_PUMP"/>
      <sheetName val="Mat_Bab_02"/>
      <sheetName val="D_78"/>
      <sheetName val="D_79"/>
      <sheetName val="D_80"/>
      <sheetName val="D_81"/>
      <sheetName val="D_82"/>
      <sheetName val="D_83"/>
      <sheetName val="D_84"/>
      <sheetName val="D_85"/>
      <sheetName val="D_86"/>
      <sheetName val="D_87"/>
      <sheetName val="D_88"/>
      <sheetName val="D_89"/>
      <sheetName val="D_91"/>
      <sheetName val="D_92"/>
      <sheetName val="D_93"/>
      <sheetName val="D_94"/>
      <sheetName val="D_95"/>
      <sheetName val="D_96"/>
      <sheetName val="REKAP_A_BESAR"/>
      <sheetName val="Analisa_Str"/>
      <sheetName val="Fill_this_out_first___"/>
      <sheetName val="Harsat_Bahan"/>
      <sheetName val="Harsat_Upah"/>
      <sheetName val="DAFTAR_7"/>
      <sheetName val="analisa_el"/>
      <sheetName val="analisa_mek"/>
      <sheetName val="DATA_PROYEK1"/>
      <sheetName val="SATER_PUMP1"/>
      <sheetName val="Mat_Bab_021"/>
      <sheetName val="D_781"/>
      <sheetName val="D_791"/>
      <sheetName val="D_801"/>
      <sheetName val="D_811"/>
      <sheetName val="D_821"/>
      <sheetName val="D_831"/>
      <sheetName val="D_841"/>
      <sheetName val="D_851"/>
      <sheetName val="D_861"/>
      <sheetName val="D_871"/>
      <sheetName val="D_881"/>
      <sheetName val="D_891"/>
      <sheetName val="D_911"/>
      <sheetName val="D_921"/>
      <sheetName val="D_931"/>
      <sheetName val="D_941"/>
      <sheetName val="D_951"/>
      <sheetName val="D_961"/>
      <sheetName val="REKAP_A_BESAR1"/>
      <sheetName val="Analisa_Str1"/>
      <sheetName val="Fill_this_out_first___1"/>
      <sheetName val="Harsat_Bahan1"/>
      <sheetName val="Harsat_Upah1"/>
      <sheetName val="DAFTAR_71"/>
      <sheetName val="analisa_el1"/>
      <sheetName val="analisa_mek1"/>
      <sheetName val="Perm. Test"/>
      <sheetName val="RBP1"/>
      <sheetName val="RBP2"/>
      <sheetName val="bank"/>
      <sheetName val="BL"/>
      <sheetName val="BTL"/>
      <sheetName val="UR-TEKNIS"/>
      <sheetName val="Vibro_Roller"/>
      <sheetName val="Galian 1"/>
      <sheetName val="PNT"/>
      <sheetName val="BQ-E20-02(Rp)"/>
      <sheetName val="ba-op-1"/>
      <sheetName val="Indirect_Const"/>
      <sheetName val="Data Alat"/>
      <sheetName val="Rate"/>
      <sheetName val="MASTER 1"/>
      <sheetName val="RBP-3.1-2"/>
      <sheetName val="anal"/>
      <sheetName val="00000000"/>
      <sheetName val="Bahan"/>
      <sheetName val="A-ars"/>
      <sheetName val="ALAT2"/>
      <sheetName val="Koefisien"/>
      <sheetName val="ALAT2 (TDK DIPAKAI)"/>
      <sheetName val="Rekap BQ"/>
      <sheetName val="hardas"/>
      <sheetName val="È³_x005f_x0003_&amp;0ß_x005f_x0000__x005f_x0000_"/>
      <sheetName val="Jadwal (New)"/>
      <sheetName val="TS"/>
      <sheetName val="mortar"/>
      <sheetName val="NP (2)"/>
      <sheetName val="mc adam"/>
      <sheetName val="ps batu&amp;brjg"/>
      <sheetName val="Rekap Biaya"/>
      <sheetName val="Cash Flow bulanan"/>
      <sheetName val="L3 An H Sat Mob"/>
      <sheetName val=" anal hrg sat"/>
      <sheetName val="IN"/>
      <sheetName val="REF_ONLY1"/>
      <sheetName val="Hrg_Sat1"/>
      <sheetName val="REF_ONLY"/>
      <sheetName val="Hrg_Sat"/>
      <sheetName val="D_782"/>
      <sheetName val="D_792"/>
      <sheetName val="D_802"/>
      <sheetName val="D_812"/>
      <sheetName val="D_822"/>
      <sheetName val="D_832"/>
      <sheetName val="D_842"/>
      <sheetName val="D_852"/>
      <sheetName val="D_862"/>
      <sheetName val="D_872"/>
      <sheetName val="D_882"/>
      <sheetName val="D_892"/>
      <sheetName val="D_912"/>
      <sheetName val="D_922"/>
      <sheetName val="D_932"/>
      <sheetName val="D_942"/>
      <sheetName val="D_952"/>
      <sheetName val="D_962"/>
      <sheetName val="div 9"/>
      <sheetName val="Analisa RAP"/>
      <sheetName val="Upah Bahan"/>
      <sheetName val="Progres Rasio LR"/>
      <sheetName val="Analisa Harsat CCO Intern"/>
      <sheetName val="Analisa Harsat"/>
      <sheetName val="AnHarSat Real Saat Ini"/>
      <sheetName val="AnHarSat Real Sd Saat Lalu"/>
      <sheetName val="BUL"/>
      <sheetName val="Daftar Alat"/>
      <sheetName val="K5"/>
      <sheetName val="Pemakaian Bahan"/>
      <sheetName val="Pengadaan Bahan"/>
      <sheetName val="Volume Intern"/>
      <sheetName val="RAP"/>
      <sheetName val="Progress Ekstern"/>
      <sheetName val="Laporan Harian"/>
      <sheetName val="Hrn I"/>
      <sheetName val="Hrn II"/>
      <sheetName val="Hrn III"/>
      <sheetName val="Harsat Alat"/>
      <sheetName val="Harsat SubKon"/>
      <sheetName val="Schedule UBA"/>
      <sheetName val="Rekap K5"/>
      <sheetName val="Biaya LONSTAD"/>
      <sheetName val="Rekap RAP"/>
      <sheetName val="Laporan Mingguan"/>
      <sheetName val="Rekap MC"/>
      <sheetName val="Volume Mingguan"/>
      <sheetName val="Laporan Bulanan"/>
      <sheetName val="Schedule Intern"/>
      <sheetName val="Rekap Sisa Bahan"/>
      <sheetName val="EARNED VALUE"/>
      <sheetName val="sat jadi"/>
      <sheetName val="Upah,Bahan, Alat"/>
      <sheetName val="È³_x0003_&amp;0ß"/>
      <sheetName val="Daftar Sewa"/>
      <sheetName val="Peralatan"/>
      <sheetName val="Analisa Alat"/>
      <sheetName val="COVER"/>
      <sheetName val="Kolom"/>
      <sheetName val="PPC"/>
      <sheetName val="Analisa_Str2"/>
      <sheetName val="Fill_this_out_first___2"/>
      <sheetName val="Harsat_Bahan2"/>
      <sheetName val="Harsat_Upah2"/>
      <sheetName val="DAFTAR_72"/>
      <sheetName val="analisa_el2"/>
      <sheetName val="analisa_mek2"/>
      <sheetName val="REF_ONLY2"/>
      <sheetName val="REKAP_A_BESAR2"/>
      <sheetName val="Hrg_Sat2"/>
      <sheetName val="D7(1)"/>
      <sheetName val="OFFICE 2 LT"/>
      <sheetName val="BoQ "/>
      <sheetName val="Parameter"/>
      <sheetName val="5-Peralatan"/>
      <sheetName val="5-Peralatan (2)"/>
      <sheetName val="3-DIV7"/>
      <sheetName val="struktur tdk dipakai"/>
      <sheetName val="Rekap Direct Cost"/>
      <sheetName val="data_val"/>
      <sheetName val="table"/>
      <sheetName val="ana-alat"/>
      <sheetName val="divI"/>
      <sheetName val="ANALALAT"/>
      <sheetName val="rekap1"/>
      <sheetName val="A"/>
      <sheetName val="Management"/>
      <sheetName val="met2"/>
      <sheetName val="Rekap (2)"/>
      <sheetName val="Up"/>
      <sheetName val="kont anak1"/>
    </sheetNames>
    <sheetDataSet>
      <sheetData sheetId="0" refreshError="1">
        <row r="9">
          <cell r="A9" t="str">
            <v>Bandung , 20 Desember 2000</v>
          </cell>
        </row>
        <row r="10">
          <cell r="A10" t="str">
            <v>PT. SENECA INDONESIA</v>
          </cell>
        </row>
        <row r="11">
          <cell r="A11" t="str">
            <v>ISKAK EFFERIN</v>
          </cell>
        </row>
        <row r="12">
          <cell r="A12" t="str">
            <v>Direktur Utama</v>
          </cell>
        </row>
        <row r="16">
          <cell r="A16">
            <v>36880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sheetData sheetId="328"/>
      <sheetData sheetId="329"/>
      <sheetData sheetId="330" refreshError="1"/>
      <sheetData sheetId="331" refreshError="1"/>
      <sheetData sheetId="332" refreshError="1"/>
      <sheetData sheetId="333" refreshError="1"/>
      <sheetData sheetId="334"/>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sheetData sheetId="386"/>
      <sheetData sheetId="387"/>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sheetData sheetId="409"/>
      <sheetData sheetId="410"/>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RAB"/>
      <sheetName val="Harga Upah"/>
      <sheetName val="Harga Bahan "/>
      <sheetName val="DFT ALAT"/>
      <sheetName val="ANL. Harga"/>
      <sheetName val="schedule"/>
      <sheetName val="SEWA ALAT "/>
      <sheetName val="Sewa Alat"/>
      <sheetName val="Asumsi"/>
    </sheetNames>
    <sheetDataSet>
      <sheetData sheetId="0"/>
      <sheetData sheetId="1"/>
      <sheetData sheetId="2" refreshError="1"/>
      <sheetData sheetId="3" refreshError="1"/>
      <sheetData sheetId="4" refreshError="1"/>
      <sheetData sheetId="5">
        <row r="5">
          <cell r="K5" t="str">
            <v>K - 310</v>
          </cell>
        </row>
        <row r="85">
          <cell r="K85" t="str">
            <v>K - 311</v>
          </cell>
        </row>
        <row r="165">
          <cell r="K165" t="str">
            <v>K - 320</v>
          </cell>
        </row>
        <row r="245">
          <cell r="K245" t="str">
            <v>K - 321</v>
          </cell>
        </row>
        <row r="325">
          <cell r="K325" t="str">
            <v>K - 230</v>
          </cell>
        </row>
        <row r="405">
          <cell r="K405" t="str">
            <v>K - 231</v>
          </cell>
        </row>
        <row r="485">
          <cell r="K485" t="str">
            <v>K - 514</v>
          </cell>
        </row>
        <row r="565">
          <cell r="K565" t="str">
            <v>K - 514.a</v>
          </cell>
        </row>
        <row r="645">
          <cell r="K645" t="str">
            <v>K - 515</v>
          </cell>
        </row>
        <row r="725">
          <cell r="K725" t="str">
            <v>K - 520</v>
          </cell>
        </row>
        <row r="805">
          <cell r="K805" t="str">
            <v>K - 521</v>
          </cell>
        </row>
        <row r="885">
          <cell r="K885" t="str">
            <v>K - 522</v>
          </cell>
        </row>
        <row r="965">
          <cell r="K965" t="str">
            <v>K - 523</v>
          </cell>
        </row>
        <row r="1045">
          <cell r="K1045" t="str">
            <v>K - 618</v>
          </cell>
        </row>
        <row r="1125">
          <cell r="K1125" t="str">
            <v>K - 638</v>
          </cell>
        </row>
        <row r="1205">
          <cell r="K1205" t="str">
            <v>K - 224</v>
          </cell>
        </row>
        <row r="1285">
          <cell r="K1285" t="str">
            <v>K - 224a</v>
          </cell>
        </row>
        <row r="1365">
          <cell r="K1365" t="str">
            <v>K - 720</v>
          </cell>
        </row>
        <row r="1445">
          <cell r="K1445" t="str">
            <v>K - 810</v>
          </cell>
        </row>
        <row r="1490">
          <cell r="H1490">
            <v>0.7</v>
          </cell>
        </row>
        <row r="1525">
          <cell r="K1525" t="str">
            <v>K - 815</v>
          </cell>
        </row>
        <row r="1605">
          <cell r="K1605" t="str">
            <v>K - 855</v>
          </cell>
        </row>
        <row r="1765">
          <cell r="K1765" t="str">
            <v>K - 865</v>
          </cell>
        </row>
        <row r="1845">
          <cell r="K1845" t="str">
            <v>K - 211</v>
          </cell>
        </row>
        <row r="1925">
          <cell r="K1925" t="str">
            <v>K - 225</v>
          </cell>
        </row>
        <row r="2005">
          <cell r="K2005" t="str">
            <v>K - 705</v>
          </cell>
        </row>
        <row r="2083">
          <cell r="K2083" t="str">
            <v>K - 710</v>
          </cell>
        </row>
        <row r="2161">
          <cell r="B2161" t="str">
            <v>DIREKTORAT JENDRAL BINA MARGA</v>
          </cell>
          <cell r="F2161" t="str">
            <v>ANALISA BIAYA PEKERJAAN</v>
          </cell>
        </row>
        <row r="2162">
          <cell r="B2162" t="str">
            <v>DIREKTORAT BINA PROGRAM JALAN</v>
          </cell>
          <cell r="F2162" t="str">
            <v>PENULANGAN BETON (MEMOTONG, MEMBENGKOK &amp; MEMASANG BESI TULANGAN (MENGGUNAKAN BURUH)</v>
          </cell>
          <cell r="K2162" t="str">
            <v>KODE</v>
          </cell>
        </row>
        <row r="2163">
          <cell r="B2163" t="str">
            <v>SUB DIT. PERENCANAAN JALAN</v>
          </cell>
          <cell r="K2163" t="str">
            <v>K - 715</v>
          </cell>
        </row>
        <row r="2164">
          <cell r="B2164" t="str">
            <v>LOKAL &amp; KABUPATEN</v>
          </cell>
        </row>
        <row r="2166">
          <cell r="B2166" t="str">
            <v xml:space="preserve">  Propinsi :</v>
          </cell>
          <cell r="E2166" t="str">
            <v>Kode :</v>
          </cell>
          <cell r="F2166" t="str">
            <v xml:space="preserve">  Kabupaten</v>
          </cell>
          <cell r="H2166" t="str">
            <v>Kode</v>
          </cell>
          <cell r="I2166" t="str">
            <v xml:space="preserve">Dipersiapkan    : </v>
          </cell>
        </row>
        <row r="2167">
          <cell r="B2167" t="str">
            <v xml:space="preserve">  Nanggroe Aceh Darussalam</v>
          </cell>
          <cell r="E2167">
            <v>11</v>
          </cell>
          <cell r="F2167" t="str">
            <v xml:space="preserve">  PIDIE</v>
          </cell>
          <cell r="H2167">
            <v>7</v>
          </cell>
          <cell r="I2167" t="str">
            <v xml:space="preserve">Tanggal            : </v>
          </cell>
        </row>
        <row r="2169">
          <cell r="B2169" t="str">
            <v xml:space="preserve">  Uraian :</v>
          </cell>
          <cell r="F2169" t="str">
            <v xml:space="preserve">  Anggapan/Asumsi :</v>
          </cell>
        </row>
        <row r="2171">
          <cell r="B2171" t="str">
            <v xml:space="preserve">  1. Batang Besi dipotong sesuai ukuran yang</v>
          </cell>
          <cell r="F2171" t="str">
            <v xml:space="preserve">  1. 200 Kg Baja disiapkan dalam satu hari</v>
          </cell>
        </row>
        <row r="2172">
          <cell r="B2172" t="str">
            <v xml:space="preserve">      diperlukan </v>
          </cell>
          <cell r="F2172" t="str">
            <v xml:space="preserve">  2. Besi Tulangan dikirim ketempat pekerjaan oleh pemasok </v>
          </cell>
        </row>
        <row r="2173">
          <cell r="B2173" t="str">
            <v xml:space="preserve">  2. Batang dan Begel Besi Beton dibengkok</v>
          </cell>
          <cell r="F2173" t="str">
            <v xml:space="preserve">  3. Penyusutan akibat pemotongan 10 % dan pakai Kawat Baja  dll</v>
          </cell>
        </row>
        <row r="2174">
          <cell r="B2174" t="str">
            <v xml:space="preserve">      kan sesuai yang diperlukan</v>
          </cell>
          <cell r="F2174" t="str">
            <v xml:space="preserve">      dianggap 1 %</v>
          </cell>
        </row>
        <row r="2175">
          <cell r="B2175" t="str">
            <v xml:space="preserve">  3. Perakitan Tulangan Besi Beton dan diikat</v>
          </cell>
          <cell r="F2175" t="str">
            <v xml:space="preserve">  4. Membengkok dan memasang Batang Besi Beton dilaksanakan </v>
          </cell>
        </row>
        <row r="2176">
          <cell r="B2176" t="str">
            <v xml:space="preserve">      dengan Kawat Baja</v>
          </cell>
          <cell r="F2176" t="str">
            <v xml:space="preserve">      dengan tangan</v>
          </cell>
        </row>
        <row r="2177">
          <cell r="F2177" t="str">
            <v xml:space="preserve">  5. Panjang &amp; Diameter Besi Tulangan yang biasa dipakai gorong-gorong dll</v>
          </cell>
        </row>
        <row r="2178">
          <cell r="F2178" t="str">
            <v xml:space="preserve">  6. 0,8 orang hari memotong 200 Kg Batang Besi Beton</v>
          </cell>
        </row>
        <row r="2179">
          <cell r="F2179" t="str">
            <v xml:space="preserve">  7. 1,0 orang hari membengkok 200 Kg Batang Besi Beton</v>
          </cell>
        </row>
        <row r="2180">
          <cell r="F2180" t="str">
            <v xml:space="preserve">  8. 1,2 orang hari memasang dan mengikat 200 Kg Tulangan Besi</v>
          </cell>
        </row>
        <row r="2181">
          <cell r="F2181" t="str">
            <v xml:space="preserve">  9. Umur alat bantu rata-rata 1 bulan/orang set @ 3 alat</v>
          </cell>
        </row>
        <row r="2182">
          <cell r="F2182" t="str">
            <v xml:space="preserve">  </v>
          </cell>
        </row>
        <row r="2184">
          <cell r="B2184" t="str">
            <v>PEKERJA</v>
          </cell>
          <cell r="E2184" t="str">
            <v>JML</v>
          </cell>
          <cell r="F2184" t="str">
            <v>Hari</v>
          </cell>
          <cell r="G2184" t="str">
            <v>Kode</v>
          </cell>
          <cell r="H2184" t="str">
            <v>Jumlah</v>
          </cell>
          <cell r="I2184" t="str">
            <v>Upah</v>
          </cell>
          <cell r="J2184" t="str">
            <v>Biaya</v>
          </cell>
          <cell r="K2184" t="str">
            <v>Sub Jumlah</v>
          </cell>
        </row>
        <row r="2185">
          <cell r="E2185" t="str">
            <v>Org</v>
          </cell>
          <cell r="H2185" t="str">
            <v>Hr/Org</v>
          </cell>
          <cell r="I2185" t="str">
            <v>Rp./Hr/Org</v>
          </cell>
          <cell r="J2185" t="str">
            <v>Rp</v>
          </cell>
          <cell r="K2185" t="str">
            <v>Rp</v>
          </cell>
        </row>
        <row r="2187">
          <cell r="B2187" t="str">
            <v xml:space="preserve">  Mandor Lapangan</v>
          </cell>
          <cell r="E2187">
            <v>1</v>
          </cell>
          <cell r="F2187">
            <v>1</v>
          </cell>
          <cell r="G2187" t="str">
            <v>L.061</v>
          </cell>
          <cell r="H2187">
            <v>1</v>
          </cell>
          <cell r="I2187">
            <v>17000</v>
          </cell>
          <cell r="J2187">
            <v>17000</v>
          </cell>
        </row>
        <row r="2188">
          <cell r="B2188" t="str">
            <v xml:space="preserve">  Tukang Kepala</v>
          </cell>
          <cell r="E2188">
            <v>1</v>
          </cell>
          <cell r="F2188">
            <v>1</v>
          </cell>
          <cell r="G2188" t="str">
            <v>L.073</v>
          </cell>
          <cell r="H2188">
            <v>1</v>
          </cell>
          <cell r="I2188">
            <v>24000</v>
          </cell>
          <cell r="J2188">
            <v>24000</v>
          </cell>
        </row>
        <row r="2189">
          <cell r="B2189" t="str">
            <v xml:space="preserve">  Buruh Agak Terampil</v>
          </cell>
          <cell r="E2189">
            <v>2</v>
          </cell>
          <cell r="F2189">
            <v>1</v>
          </cell>
          <cell r="G2189" t="str">
            <v>L.103</v>
          </cell>
          <cell r="H2189">
            <v>2</v>
          </cell>
          <cell r="I2189">
            <v>14500</v>
          </cell>
          <cell r="J2189">
            <v>29000</v>
          </cell>
        </row>
        <row r="2190">
          <cell r="B2190" t="str">
            <v xml:space="preserve">  Buruh Tak Terampil</v>
          </cell>
          <cell r="E2190">
            <v>2</v>
          </cell>
          <cell r="F2190">
            <v>1</v>
          </cell>
          <cell r="G2190" t="str">
            <v>L.101</v>
          </cell>
          <cell r="H2190">
            <v>2</v>
          </cell>
          <cell r="I2190">
            <v>13000</v>
          </cell>
          <cell r="J2190">
            <v>26000</v>
          </cell>
        </row>
        <row r="2197">
          <cell r="K2197">
            <v>96000</v>
          </cell>
        </row>
        <row r="2198">
          <cell r="I2198" t="str">
            <v xml:space="preserve"> </v>
          </cell>
        </row>
        <row r="2200">
          <cell r="B2200" t="str">
            <v>MATERIAL</v>
          </cell>
          <cell r="E2200" t="str">
            <v>Jumlah</v>
          </cell>
          <cell r="F2200" t="str">
            <v>Volume</v>
          </cell>
          <cell r="G2200" t="str">
            <v>Kode</v>
          </cell>
          <cell r="I2200" t="str">
            <v>Harga Satuan</v>
          </cell>
          <cell r="J2200" t="str">
            <v>Biaya</v>
          </cell>
        </row>
        <row r="2201">
          <cell r="F2201" t="str">
            <v>Satuan</v>
          </cell>
          <cell r="I2201" t="str">
            <v>Rp</v>
          </cell>
          <cell r="J2201" t="str">
            <v>Rp</v>
          </cell>
        </row>
        <row r="2204">
          <cell r="B2204" t="str">
            <v xml:space="preserve">  Tulangan Besi Beton</v>
          </cell>
          <cell r="E2204">
            <v>225</v>
          </cell>
          <cell r="F2204" t="str">
            <v>Kg</v>
          </cell>
          <cell r="G2204" t="str">
            <v>M.167</v>
          </cell>
          <cell r="I2204">
            <v>6000</v>
          </cell>
          <cell r="J2204">
            <v>1350000</v>
          </cell>
        </row>
        <row r="2205">
          <cell r="B2205" t="str">
            <v xml:space="preserve">  Alat Bantu</v>
          </cell>
          <cell r="E2205">
            <v>0.2</v>
          </cell>
          <cell r="F2205" t="str">
            <v>Set</v>
          </cell>
          <cell r="G2205" t="str">
            <v>M.170</v>
          </cell>
          <cell r="I2205">
            <v>35000</v>
          </cell>
          <cell r="J2205">
            <v>7000</v>
          </cell>
        </row>
        <row r="2215">
          <cell r="K2215">
            <v>1357000</v>
          </cell>
        </row>
        <row r="2218">
          <cell r="B2218" t="str">
            <v>PERALATAN</v>
          </cell>
          <cell r="E2218" t="str">
            <v>JML</v>
          </cell>
          <cell r="F2218" t="str">
            <v>Hari</v>
          </cell>
          <cell r="G2218" t="str">
            <v>Kode</v>
          </cell>
          <cell r="H2218" t="str">
            <v>Jam</v>
          </cell>
          <cell r="I2218" t="str">
            <v>Biaya</v>
          </cell>
          <cell r="J2218" t="str">
            <v>Biaya</v>
          </cell>
        </row>
        <row r="2219">
          <cell r="E2219" t="str">
            <v>Alat</v>
          </cell>
          <cell r="F2219" t="str">
            <v>Kerja</v>
          </cell>
          <cell r="H2219" t="str">
            <v>Kerja</v>
          </cell>
          <cell r="I2219" t="str">
            <v>Rp/Jam</v>
          </cell>
          <cell r="J2219" t="str">
            <v>Rp</v>
          </cell>
        </row>
        <row r="2233">
          <cell r="B2233" t="str">
            <v>VOLUME / QUANTITY :</v>
          </cell>
          <cell r="F2233">
            <v>200</v>
          </cell>
          <cell r="J2233" t="str">
            <v>JUMLAH</v>
          </cell>
          <cell r="K2233">
            <v>1453000</v>
          </cell>
        </row>
        <row r="2234">
          <cell r="B2234" t="str">
            <v>SATUAN</v>
          </cell>
          <cell r="F2234" t="str">
            <v>Kg</v>
          </cell>
        </row>
        <row r="2236">
          <cell r="G2236" t="str">
            <v>HARGA SATUAN :  Rp.</v>
          </cell>
          <cell r="I2236">
            <v>7265</v>
          </cell>
          <cell r="J2236" t="str">
            <v>PER : Kg</v>
          </cell>
        </row>
        <row r="2243">
          <cell r="K2243" t="str">
            <v>K - 612</v>
          </cell>
        </row>
        <row r="2320">
          <cell r="K2320" t="str">
            <v>K - 615</v>
          </cell>
        </row>
        <row r="2393">
          <cell r="K2393" t="str">
            <v>K - 513</v>
          </cell>
        </row>
        <row r="2547">
          <cell r="K2547" t="str">
            <v>K - 516</v>
          </cell>
        </row>
        <row r="2625">
          <cell r="K2625" t="str">
            <v>K - 421</v>
          </cell>
        </row>
        <row r="2703">
          <cell r="K2703" t="str">
            <v>K - 422</v>
          </cell>
        </row>
        <row r="2780">
          <cell r="K2780" t="str">
            <v>K - 424</v>
          </cell>
        </row>
        <row r="2858">
          <cell r="K2858" t="str">
            <v>K - 511</v>
          </cell>
        </row>
        <row r="2936">
          <cell r="K2936" t="str">
            <v>K - 512</v>
          </cell>
        </row>
        <row r="3014">
          <cell r="K3014" t="str">
            <v>K - 510</v>
          </cell>
        </row>
        <row r="3165">
          <cell r="K3165" t="str">
            <v>K - 125</v>
          </cell>
        </row>
        <row r="3238">
          <cell r="K3238" t="str">
            <v>K - 124</v>
          </cell>
        </row>
        <row r="3311">
          <cell r="K3311" t="str">
            <v>K - 123</v>
          </cell>
        </row>
        <row r="3391">
          <cell r="K3391" t="str">
            <v>K - 122</v>
          </cell>
        </row>
        <row r="3464">
          <cell r="K3464" t="str">
            <v>K - 158</v>
          </cell>
        </row>
        <row r="3537">
          <cell r="K3537" t="str">
            <v>K - 210</v>
          </cell>
        </row>
        <row r="3615">
          <cell r="K3615" t="str">
            <v>K - 220</v>
          </cell>
        </row>
        <row r="3693">
          <cell r="K3693" t="str">
            <v>K - 221</v>
          </cell>
        </row>
        <row r="3771">
          <cell r="K3771" t="str">
            <v>K - 010</v>
          </cell>
        </row>
        <row r="3849">
          <cell r="K3849" t="str">
            <v>K - 011</v>
          </cell>
        </row>
        <row r="3929">
          <cell r="K3929" t="str">
            <v>K - 012</v>
          </cell>
        </row>
        <row r="4009">
          <cell r="K4009" t="str">
            <v>K - 013</v>
          </cell>
        </row>
        <row r="4087">
          <cell r="K4087" t="str">
            <v>K - 014</v>
          </cell>
        </row>
        <row r="4165">
          <cell r="K4165" t="str">
            <v>K - 016</v>
          </cell>
        </row>
        <row r="4243">
          <cell r="K4243" t="str">
            <v>K - 017</v>
          </cell>
        </row>
        <row r="4323">
          <cell r="K4323" t="str">
            <v>K - 018</v>
          </cell>
        </row>
        <row r="4401">
          <cell r="K4401" t="str">
            <v>K - 020</v>
          </cell>
        </row>
        <row r="4479">
          <cell r="K4479" t="str">
            <v>K - 023</v>
          </cell>
        </row>
        <row r="4557">
          <cell r="K4557" t="str">
            <v>K - 024</v>
          </cell>
        </row>
        <row r="4630">
          <cell r="K4630" t="str">
            <v>K - 025</v>
          </cell>
        </row>
        <row r="4703">
          <cell r="K4703" t="str">
            <v>K - 026</v>
          </cell>
        </row>
        <row r="4776">
          <cell r="K4776" t="str">
            <v>K - 030</v>
          </cell>
        </row>
        <row r="4849">
          <cell r="K4849" t="str">
            <v>K - 035</v>
          </cell>
        </row>
        <row r="4922">
          <cell r="K4922" t="str">
            <v>K - 040</v>
          </cell>
        </row>
        <row r="4995">
          <cell r="K4995" t="str">
            <v>K - 110</v>
          </cell>
        </row>
        <row r="5072">
          <cell r="K5072" t="str">
            <v>K - 111</v>
          </cell>
        </row>
        <row r="5150">
          <cell r="K5150" t="str">
            <v>K - 112</v>
          </cell>
        </row>
        <row r="5228">
          <cell r="K5228" t="str">
            <v>K - 113</v>
          </cell>
        </row>
        <row r="5306">
          <cell r="K5306" t="str">
            <v>K - 114</v>
          </cell>
        </row>
        <row r="5379">
          <cell r="K5379" t="str">
            <v>K - 115</v>
          </cell>
        </row>
        <row r="5452">
          <cell r="K5452" t="str">
            <v>K - 116</v>
          </cell>
        </row>
        <row r="5525">
          <cell r="K5525" t="str">
            <v>K - 117</v>
          </cell>
        </row>
        <row r="5598">
          <cell r="K5598" t="str">
            <v>K - 118</v>
          </cell>
        </row>
        <row r="5671">
          <cell r="K5671" t="str">
            <v>K - 121</v>
          </cell>
        </row>
        <row r="5749">
          <cell r="K5749" t="str">
            <v>K - 411</v>
          </cell>
        </row>
        <row r="5825">
          <cell r="K5825" t="str">
            <v>K - 341</v>
          </cell>
        </row>
        <row r="5903">
          <cell r="K5903" t="str">
            <v>K - 342</v>
          </cell>
        </row>
        <row r="5980">
          <cell r="K5980" t="str">
            <v>K - 410</v>
          </cell>
        </row>
        <row r="6060">
          <cell r="K6060" t="str">
            <v>K - 232</v>
          </cell>
        </row>
        <row r="6139">
          <cell r="K6139" t="str">
            <v>K - 233</v>
          </cell>
        </row>
        <row r="6447">
          <cell r="K6447" t="str">
            <v>K - 131</v>
          </cell>
        </row>
        <row r="6525">
          <cell r="K6525" t="str">
            <v>K - 132</v>
          </cell>
        </row>
        <row r="6604">
          <cell r="K6604" t="str">
            <v>K - 139</v>
          </cell>
        </row>
        <row r="6683">
          <cell r="K6683" t="str">
            <v>K - 140</v>
          </cell>
        </row>
        <row r="6999">
          <cell r="K6999" t="str">
            <v>K - 722</v>
          </cell>
        </row>
        <row r="7079">
          <cell r="K7079" t="str">
            <v>K - 020'</v>
          </cell>
        </row>
        <row r="7159">
          <cell r="K7159" t="str">
            <v>K - 726</v>
          </cell>
        </row>
        <row r="7239">
          <cell r="K7239" t="str">
            <v>K - 725</v>
          </cell>
        </row>
      </sheetData>
      <sheetData sheetId="6" refreshError="1"/>
      <sheetData sheetId="7" refreshError="1"/>
      <sheetData sheetId="8" refreshError="1"/>
      <sheetData sheetId="9"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Persp"/>
      <sheetName val="Der"/>
      <sheetName val="Ter"/>
      <sheetName val="KTR"/>
      <sheetName val="Gudang"/>
      <sheetName val="gd 2"/>
      <sheetName val="Pos"/>
      <sheetName val="PW"/>
      <sheetName val="Air"/>
      <sheetName val="ME"/>
      <sheetName val="Infr"/>
      <sheetName val="ANALISA"/>
      <sheetName val="ANL"/>
      <sheetName val="HARG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11">
          <cell r="H11">
            <v>2658000</v>
          </cell>
        </row>
        <row r="25">
          <cell r="H25">
            <v>207500000</v>
          </cell>
        </row>
        <row r="44">
          <cell r="H44">
            <v>650000</v>
          </cell>
        </row>
        <row r="53">
          <cell r="H53">
            <v>407150</v>
          </cell>
        </row>
        <row r="66">
          <cell r="H66">
            <v>27300</v>
          </cell>
        </row>
        <row r="102">
          <cell r="H102">
            <v>104930</v>
          </cell>
        </row>
        <row r="112">
          <cell r="H112">
            <v>202250</v>
          </cell>
        </row>
        <row r="856">
          <cell r="H856">
            <v>35030</v>
          </cell>
        </row>
      </sheetData>
      <sheetData sheetId="13"/>
      <sheetData sheetId="14"/>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
      <sheetName val="Harga"/>
      <sheetName val="Analisa"/>
      <sheetName val="Pustaka"/>
      <sheetName val="Scadule"/>
      <sheetName val="Scadule (2)"/>
      <sheetName val="Kantor"/>
      <sheetName val="Scadule (3)"/>
      <sheetName val="Scadule (4)"/>
      <sheetName val="Mushalla"/>
      <sheetName val="Scadule (5)"/>
      <sheetName val="Scadule (6)"/>
      <sheetName val="Rumah"/>
      <sheetName val="Scadule (7)"/>
      <sheetName val="Scadule (8)"/>
      <sheetName val="Sheet2"/>
      <sheetName val="Sheet3"/>
    </sheetNames>
    <sheetDataSet>
      <sheetData sheetId="0" refreshError="1"/>
      <sheetData sheetId="1">
        <row r="9">
          <cell r="B9" t="str">
            <v>Kepala Tukang</v>
          </cell>
        </row>
        <row r="65">
          <cell r="N65">
            <v>5000</v>
          </cell>
        </row>
        <row r="71">
          <cell r="N71">
            <v>13600</v>
          </cell>
        </row>
        <row r="84">
          <cell r="N84">
            <v>6520</v>
          </cell>
        </row>
        <row r="110">
          <cell r="N110">
            <v>59600</v>
          </cell>
        </row>
        <row r="147">
          <cell r="N147">
            <v>174920</v>
          </cell>
        </row>
        <row r="159">
          <cell r="N159" t="e">
            <v>#REF!</v>
          </cell>
        </row>
        <row r="171">
          <cell r="N171" t="e">
            <v>#REF!</v>
          </cell>
        </row>
        <row r="183">
          <cell r="N183" t="e">
            <v>#REF!</v>
          </cell>
        </row>
        <row r="195">
          <cell r="N195">
            <v>53000</v>
          </cell>
        </row>
        <row r="200">
          <cell r="N200">
            <v>35546.875</v>
          </cell>
        </row>
        <row r="211">
          <cell r="N211">
            <v>36281.25</v>
          </cell>
        </row>
        <row r="216">
          <cell r="N216">
            <v>36475.324999999997</v>
          </cell>
        </row>
        <row r="239">
          <cell r="N239">
            <v>51562.1875</v>
          </cell>
        </row>
        <row r="262">
          <cell r="N262">
            <v>165471.25</v>
          </cell>
        </row>
        <row r="318">
          <cell r="N318">
            <v>37982.627500000002</v>
          </cell>
        </row>
        <row r="329">
          <cell r="N329">
            <v>183587</v>
          </cell>
        </row>
        <row r="339">
          <cell r="N339" t="e">
            <v>#REF!</v>
          </cell>
        </row>
        <row r="359">
          <cell r="N359">
            <v>29400</v>
          </cell>
        </row>
        <row r="370">
          <cell r="N370">
            <v>12450</v>
          </cell>
        </row>
        <row r="383">
          <cell r="N383">
            <v>29417</v>
          </cell>
        </row>
        <row r="396">
          <cell r="N396">
            <v>19352</v>
          </cell>
        </row>
        <row r="410">
          <cell r="N410">
            <v>19292</v>
          </cell>
        </row>
        <row r="423">
          <cell r="N423">
            <v>1418265.9624999999</v>
          </cell>
        </row>
        <row r="436">
          <cell r="N436">
            <v>349213.53125</v>
          </cell>
        </row>
        <row r="450">
          <cell r="N450">
            <v>28078.2421875</v>
          </cell>
        </row>
        <row r="465">
          <cell r="N465">
            <v>1432824.21875</v>
          </cell>
        </row>
        <row r="477">
          <cell r="N477">
            <v>1157824.21875</v>
          </cell>
        </row>
        <row r="489">
          <cell r="N489">
            <v>335543.75</v>
          </cell>
        </row>
        <row r="541">
          <cell r="N541">
            <v>2075596.25</v>
          </cell>
        </row>
        <row r="549">
          <cell r="N549">
            <v>2621349.25</v>
          </cell>
        </row>
        <row r="557">
          <cell r="N557">
            <v>1836964.25</v>
          </cell>
        </row>
        <row r="565">
          <cell r="N565">
            <v>2077695.3</v>
          </cell>
        </row>
        <row r="573">
          <cell r="N573">
            <v>2604774.25</v>
          </cell>
        </row>
        <row r="581">
          <cell r="N581">
            <v>3486375.25</v>
          </cell>
        </row>
        <row r="589">
          <cell r="N589">
            <v>2499821.75</v>
          </cell>
        </row>
        <row r="605">
          <cell r="N605">
            <v>2916550.65</v>
          </cell>
        </row>
        <row r="613">
          <cell r="N613">
            <v>2926258.75</v>
          </cell>
        </row>
        <row r="629">
          <cell r="N629">
            <v>2706645.65</v>
          </cell>
        </row>
        <row r="638">
          <cell r="N638">
            <v>3552094.07</v>
          </cell>
        </row>
        <row r="647">
          <cell r="N647">
            <v>4206174.74</v>
          </cell>
        </row>
        <row r="656">
          <cell r="N656">
            <v>3890762.55</v>
          </cell>
        </row>
        <row r="665">
          <cell r="N665">
            <v>5275249.1500000004</v>
          </cell>
        </row>
        <row r="674">
          <cell r="N674">
            <v>6016086.4500000002</v>
          </cell>
        </row>
        <row r="701">
          <cell r="N701">
            <v>3845837.9899999998</v>
          </cell>
        </row>
        <row r="709">
          <cell r="N709">
            <v>5016551.0999999996</v>
          </cell>
        </row>
        <row r="717">
          <cell r="N717">
            <v>4699049.4000000004</v>
          </cell>
        </row>
        <row r="725">
          <cell r="N725">
            <v>2529890.14</v>
          </cell>
        </row>
        <row r="734">
          <cell r="N734">
            <v>3804005.92</v>
          </cell>
        </row>
        <row r="742">
          <cell r="N742">
            <v>3869595.7699999996</v>
          </cell>
        </row>
        <row r="750">
          <cell r="N750">
            <v>3784928.6499999994</v>
          </cell>
        </row>
        <row r="758">
          <cell r="N758">
            <v>3804005.92</v>
          </cell>
        </row>
        <row r="766">
          <cell r="N766">
            <v>4823751.5999999996</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
      <sheetName val="Harga"/>
      <sheetName val="Analisa"/>
      <sheetName val="Pustaka"/>
      <sheetName val="Scadule"/>
      <sheetName val="Scadule (2)"/>
      <sheetName val="Kantor"/>
      <sheetName val="Scadule (3)"/>
      <sheetName val="Scadule (4)"/>
      <sheetName val="Mushalla"/>
      <sheetName val="Scadule (5)"/>
      <sheetName val="Scadule (6)"/>
      <sheetName val="Rumah"/>
      <sheetName val="Scadule (7)"/>
      <sheetName val="Scadule (8)"/>
      <sheetName val="Sheet2"/>
      <sheetName val="Sheet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RAB"/>
      <sheetName val="Analisa"/>
      <sheetName val="QUARY"/>
      <sheetName val="BAHAN"/>
      <sheetName val="UPAH"/>
    </sheetNames>
    <sheetDataSet>
      <sheetData sheetId="0" refreshError="1"/>
      <sheetData sheetId="1" refreshError="1"/>
      <sheetData sheetId="2" refreshError="1">
        <row r="22">
          <cell r="L22">
            <v>34666</v>
          </cell>
        </row>
        <row r="55">
          <cell r="L55">
            <v>153694</v>
          </cell>
        </row>
        <row r="68">
          <cell r="L68">
            <v>4851660</v>
          </cell>
        </row>
        <row r="111">
          <cell r="L111">
            <v>143824.6</v>
          </cell>
        </row>
        <row r="123">
          <cell r="L123">
            <v>109817.60000000001</v>
          </cell>
        </row>
        <row r="242">
          <cell r="L242">
            <v>60418</v>
          </cell>
        </row>
        <row r="321">
          <cell r="L321">
            <v>4847563.7745139487</v>
          </cell>
        </row>
      </sheetData>
      <sheetData sheetId="3" refreshError="1">
        <row r="216">
          <cell r="Q216">
            <v>62192.746151996158</v>
          </cell>
        </row>
        <row r="362">
          <cell r="Q362">
            <v>34835.731866281865</v>
          </cell>
        </row>
      </sheetData>
      <sheetData sheetId="4" refreshError="1">
        <row r="43">
          <cell r="L43">
            <v>57800</v>
          </cell>
        </row>
      </sheetData>
      <sheetData sheetId="5"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pah"/>
      <sheetName val="ANALISA"/>
      <sheetName val="Rekap"/>
      <sheetName val="LT I"/>
      <sheetName val="LT II"/>
      <sheetName val="Site Devlopment"/>
      <sheetName val="jadwal"/>
      <sheetName val="Estimasi Besi"/>
    </sheetNames>
    <sheetDataSet>
      <sheetData sheetId="0">
        <row r="10">
          <cell r="G10">
            <v>600</v>
          </cell>
        </row>
        <row r="11">
          <cell r="G11">
            <v>100000</v>
          </cell>
        </row>
        <row r="12">
          <cell r="G12">
            <v>145000</v>
          </cell>
        </row>
        <row r="13">
          <cell r="G13">
            <v>8000</v>
          </cell>
        </row>
        <row r="14">
          <cell r="G14">
            <v>9000</v>
          </cell>
        </row>
        <row r="16">
          <cell r="G16">
            <v>5000</v>
          </cell>
        </row>
        <row r="17">
          <cell r="G17">
            <v>8000</v>
          </cell>
        </row>
        <row r="18">
          <cell r="G18">
            <v>28000</v>
          </cell>
        </row>
        <row r="19">
          <cell r="G19">
            <v>22500</v>
          </cell>
        </row>
        <row r="20">
          <cell r="G20">
            <v>1350000</v>
          </cell>
        </row>
        <row r="21">
          <cell r="G21">
            <v>145000</v>
          </cell>
        </row>
        <row r="23">
          <cell r="G23">
            <v>15000</v>
          </cell>
        </row>
        <row r="24">
          <cell r="G24">
            <v>19500</v>
          </cell>
        </row>
        <row r="25">
          <cell r="G25">
            <v>31000</v>
          </cell>
        </row>
        <row r="26">
          <cell r="G26">
            <v>65000</v>
          </cell>
        </row>
        <row r="27">
          <cell r="G27">
            <v>6500</v>
          </cell>
        </row>
        <row r="28">
          <cell r="G28">
            <v>535000</v>
          </cell>
        </row>
        <row r="29">
          <cell r="G29">
            <v>515000</v>
          </cell>
        </row>
        <row r="30">
          <cell r="G30">
            <v>750000</v>
          </cell>
        </row>
        <row r="31">
          <cell r="G31">
            <v>98000</v>
          </cell>
        </row>
        <row r="33">
          <cell r="G33">
            <v>7500</v>
          </cell>
        </row>
        <row r="34">
          <cell r="G34">
            <v>1800000</v>
          </cell>
        </row>
        <row r="35">
          <cell r="G35">
            <v>3600000</v>
          </cell>
        </row>
        <row r="36">
          <cell r="G36">
            <v>2600000</v>
          </cell>
        </row>
        <row r="37">
          <cell r="G37">
            <v>2100000</v>
          </cell>
        </row>
        <row r="38">
          <cell r="G38">
            <v>92500</v>
          </cell>
        </row>
        <row r="39">
          <cell r="G39">
            <v>55000</v>
          </cell>
        </row>
        <row r="40">
          <cell r="G40">
            <v>65000</v>
          </cell>
        </row>
        <row r="41">
          <cell r="G41">
            <v>82500</v>
          </cell>
        </row>
        <row r="42">
          <cell r="G42">
            <v>105000</v>
          </cell>
        </row>
        <row r="43">
          <cell r="G43">
            <v>2000</v>
          </cell>
        </row>
        <row r="44">
          <cell r="G44">
            <v>7500</v>
          </cell>
        </row>
        <row r="45">
          <cell r="G45">
            <v>55000</v>
          </cell>
        </row>
        <row r="47">
          <cell r="G47">
            <v>92000</v>
          </cell>
        </row>
        <row r="48">
          <cell r="G48">
            <v>15000</v>
          </cell>
        </row>
        <row r="49">
          <cell r="G49">
            <v>8500</v>
          </cell>
        </row>
        <row r="50">
          <cell r="G50">
            <v>11000</v>
          </cell>
        </row>
        <row r="51">
          <cell r="G51">
            <v>70000</v>
          </cell>
        </row>
        <row r="53">
          <cell r="G53">
            <v>105000</v>
          </cell>
        </row>
        <row r="55">
          <cell r="G55">
            <v>65000</v>
          </cell>
        </row>
        <row r="56">
          <cell r="G56">
            <v>700000</v>
          </cell>
        </row>
        <row r="57">
          <cell r="G57">
            <v>3500000</v>
          </cell>
        </row>
        <row r="58">
          <cell r="G58">
            <v>975000</v>
          </cell>
        </row>
        <row r="59">
          <cell r="G59">
            <v>800000</v>
          </cell>
        </row>
        <row r="60">
          <cell r="G60">
            <v>425000</v>
          </cell>
        </row>
        <row r="61">
          <cell r="G61">
            <v>35000</v>
          </cell>
        </row>
        <row r="62">
          <cell r="G62">
            <v>55000</v>
          </cell>
        </row>
        <row r="63">
          <cell r="G63">
            <v>45000</v>
          </cell>
        </row>
        <row r="64">
          <cell r="G64">
            <v>85000</v>
          </cell>
        </row>
        <row r="65">
          <cell r="G65">
            <v>35000</v>
          </cell>
        </row>
        <row r="66">
          <cell r="G66">
            <v>33000</v>
          </cell>
        </row>
        <row r="67">
          <cell r="G67">
            <v>85000</v>
          </cell>
        </row>
        <row r="68">
          <cell r="G68">
            <v>25000</v>
          </cell>
        </row>
        <row r="70">
          <cell r="G70">
            <v>5000</v>
          </cell>
        </row>
        <row r="72">
          <cell r="G72">
            <v>17500</v>
          </cell>
        </row>
      </sheetData>
      <sheetData sheetId="1">
        <row r="12">
          <cell r="G12">
            <v>19662.5</v>
          </cell>
        </row>
        <row r="19">
          <cell r="G19">
            <v>18500</v>
          </cell>
        </row>
        <row r="26">
          <cell r="G26">
            <v>8872.5</v>
          </cell>
        </row>
        <row r="34">
          <cell r="G34">
            <v>51375</v>
          </cell>
        </row>
        <row r="141">
          <cell r="G141">
            <v>410400</v>
          </cell>
        </row>
        <row r="229">
          <cell r="G229">
            <v>630790</v>
          </cell>
        </row>
        <row r="246">
          <cell r="G246">
            <v>9710</v>
          </cell>
        </row>
        <row r="263">
          <cell r="G263">
            <v>10810</v>
          </cell>
        </row>
        <row r="295">
          <cell r="G295">
            <v>42803.700000000004</v>
          </cell>
        </row>
        <row r="299">
          <cell r="G299">
            <v>60000</v>
          </cell>
        </row>
        <row r="313">
          <cell r="G313">
            <v>1293062.5</v>
          </cell>
        </row>
      </sheetData>
      <sheetData sheetId="2"/>
      <sheetData sheetId="3"/>
      <sheetData sheetId="4"/>
      <sheetData sheetId="5"/>
      <sheetData sheetId="6"/>
      <sheetData sheetId="7"/>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RG BHN"/>
    </sheetNames>
    <sheetDataSet>
      <sheetData sheetId="0" refreshError="1">
        <row r="13">
          <cell r="G13">
            <v>75000</v>
          </cell>
        </row>
        <row r="46">
          <cell r="G46">
            <v>22000</v>
          </cell>
        </row>
        <row r="61">
          <cell r="G61">
            <v>1700000</v>
          </cell>
        </row>
        <row r="281">
          <cell r="G281">
            <v>450</v>
          </cell>
        </row>
        <row r="327">
          <cell r="G327">
            <v>29000</v>
          </cell>
        </row>
        <row r="337">
          <cell r="G337">
            <v>25250</v>
          </cell>
        </row>
        <row r="453">
          <cell r="G453">
            <v>15000</v>
          </cell>
        </row>
        <row r="455">
          <cell r="G455">
            <v>20000</v>
          </cell>
        </row>
        <row r="456">
          <cell r="G456">
            <v>25000</v>
          </cell>
        </row>
        <row r="459">
          <cell r="G459">
            <v>25000</v>
          </cell>
        </row>
        <row r="460">
          <cell r="G460">
            <v>27500</v>
          </cell>
        </row>
        <row r="474">
          <cell r="G474">
            <v>30000</v>
          </cell>
        </row>
      </sheetData>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L-10"/>
      <sheetName val="L-2b,c"/>
      <sheetName val="L-2a"/>
      <sheetName val="Rekap"/>
      <sheetName val="BoQ"/>
      <sheetName val="L-3a,4"/>
      <sheetName val="L-4a,b"/>
      <sheetName val="L-7"/>
      <sheetName val="L-11"/>
    </sheetNames>
    <sheetDataSet>
      <sheetData sheetId="0" refreshError="1"/>
      <sheetData sheetId="1" refreshError="1"/>
      <sheetData sheetId="2" refreshError="1"/>
      <sheetData sheetId="3" refreshError="1"/>
      <sheetData sheetId="4" refreshError="1">
        <row r="3">
          <cell r="B3" t="str">
            <v>LAMPIRAN 1 PENAWARAN</v>
          </cell>
        </row>
        <row r="4">
          <cell r="B4" t="str">
            <v>REKAPITULASI</v>
          </cell>
        </row>
        <row r="5">
          <cell r="B5" t="str">
            <v>PERKIRAAN HARGA PEKERJAAN</v>
          </cell>
        </row>
        <row r="7">
          <cell r="B7" t="str">
            <v xml:space="preserve"> No. Paket Kontrak</v>
          </cell>
          <cell r="D7" t="str">
            <v xml:space="preserve">  : -</v>
          </cell>
        </row>
        <row r="8">
          <cell r="B8" t="str">
            <v xml:space="preserve"> Nama Paket</v>
          </cell>
          <cell r="D8" t="str">
            <v xml:space="preserve">  : PEMBANGUNAN JALAN KABANJAHE-KUTABULUH (EFF. 4,50 KM)</v>
          </cell>
        </row>
        <row r="9">
          <cell r="B9" t="str">
            <v xml:space="preserve"> Prop / Kab / Kodya</v>
          </cell>
          <cell r="D9" t="str">
            <v xml:space="preserve">  : PROPINSI SUMATERA UTARA</v>
          </cell>
        </row>
        <row r="12">
          <cell r="G12" t="str">
            <v>Jumlah Harga</v>
          </cell>
        </row>
        <row r="13">
          <cell r="B13" t="str">
            <v>No. Divisi</v>
          </cell>
          <cell r="D13" t="str">
            <v xml:space="preserve">                    Uraian</v>
          </cell>
          <cell r="G13" t="str">
            <v>Pekerjaan</v>
          </cell>
        </row>
        <row r="14">
          <cell r="G14" t="str">
            <v>(Rupiah)</v>
          </cell>
        </row>
        <row r="16">
          <cell r="B16">
            <v>1</v>
          </cell>
          <cell r="D16" t="str">
            <v>Umum</v>
          </cell>
          <cell r="G16">
            <v>169350000</v>
          </cell>
        </row>
        <row r="17">
          <cell r="B17">
            <v>2</v>
          </cell>
          <cell r="D17" t="str">
            <v>Drainase</v>
          </cell>
          <cell r="G17">
            <v>424216838.67600006</v>
          </cell>
        </row>
        <row r="18">
          <cell r="B18">
            <v>3</v>
          </cell>
          <cell r="D18" t="str">
            <v>Pekerjaan Tanah</v>
          </cell>
          <cell r="G18">
            <v>2394134009.0953999</v>
          </cell>
        </row>
        <row r="19">
          <cell r="B19">
            <v>4</v>
          </cell>
          <cell r="D19" t="str">
            <v>Perbaikan Tepi Perkerasan dan Bahu Jalan</v>
          </cell>
          <cell r="G19">
            <v>401139972</v>
          </cell>
        </row>
        <row r="20">
          <cell r="B20">
            <v>5</v>
          </cell>
          <cell r="D20" t="str">
            <v>Pekerasan Berbutir</v>
          </cell>
          <cell r="G20">
            <v>1931135683.23</v>
          </cell>
        </row>
        <row r="21">
          <cell r="B21">
            <v>6</v>
          </cell>
          <cell r="D21" t="str">
            <v>Perkerasan Aspal</v>
          </cell>
          <cell r="G21">
            <v>3571155765.9400005</v>
          </cell>
        </row>
        <row r="22">
          <cell r="B22">
            <v>7</v>
          </cell>
          <cell r="D22" t="str">
            <v>Struktur</v>
          </cell>
          <cell r="G22">
            <v>44530957.640000001</v>
          </cell>
        </row>
        <row r="23">
          <cell r="B23">
            <v>8</v>
          </cell>
          <cell r="D23" t="str">
            <v>Pengembalian Kondisi dan Pekerjaan  Minor</v>
          </cell>
          <cell r="G23">
            <v>117425874.13</v>
          </cell>
        </row>
        <row r="24">
          <cell r="B24">
            <v>9</v>
          </cell>
          <cell r="D24" t="str">
            <v>Pekerjaan Harian</v>
          </cell>
          <cell r="G24">
            <v>26002033.75</v>
          </cell>
        </row>
        <row r="25">
          <cell r="B25">
            <v>10</v>
          </cell>
          <cell r="D25" t="str">
            <v>Pekerjaan Lain-lain</v>
          </cell>
          <cell r="G25">
            <v>0</v>
          </cell>
        </row>
        <row r="27">
          <cell r="B27" t="str">
            <v xml:space="preserve">  (A)    Jumlah Harga Pekerjaan ( termasuk Biaya Umum dan Keuntungan )</v>
          </cell>
          <cell r="G27">
            <v>9079091134.461401</v>
          </cell>
        </row>
        <row r="28">
          <cell r="B28" t="str">
            <v xml:space="preserve">  (B)    Pajak Pertambahan Nilai ( PPN ) = 10% x (A)</v>
          </cell>
          <cell r="G28">
            <v>907909113.44614017</v>
          </cell>
        </row>
        <row r="29">
          <cell r="B29" t="str">
            <v xml:space="preserve">  (C)    JUMLAH TOTAL HARGA PEKERJAAN = (A) + (B)</v>
          </cell>
          <cell r="G29">
            <v>9987000247.9075413</v>
          </cell>
        </row>
        <row r="30">
          <cell r="B30" t="str">
            <v xml:space="preserve">  (D)    JUMLAH TOTAL HARGA PEKERJAAN (PEMBULATAN)</v>
          </cell>
          <cell r="G30">
            <v>9987000000</v>
          </cell>
        </row>
        <row r="31">
          <cell r="B31" t="str">
            <v xml:space="preserve">  Terbilang :</v>
          </cell>
        </row>
        <row r="32">
          <cell r="C32" t="str">
            <v>Sembilan Milyar Sembilan Ratus Delapan Puluh Tujuh Juta Rupiah.-</v>
          </cell>
        </row>
        <row r="39">
          <cell r="E39" t="str">
            <v>Medan, 31 Mei 2005</v>
          </cell>
        </row>
        <row r="41">
          <cell r="E41" t="str">
            <v>PT. HUTAMA KARYA ( Persero )</v>
          </cell>
        </row>
        <row r="42">
          <cell r="E42" t="str">
            <v>Cabang IA Sumatera Utara &amp; NAD</v>
          </cell>
        </row>
        <row r="48">
          <cell r="E48" t="str">
            <v>Ir. SIGIT WINARTO</v>
          </cell>
        </row>
      </sheetData>
      <sheetData sheetId="5" refreshError="1">
        <row r="2">
          <cell r="A2" t="str">
            <v>DAFTAR  KUANTITAS DAN HARGA</v>
          </cell>
        </row>
        <row r="14">
          <cell r="C14" t="str">
            <v>DIVISI 1. UMUM</v>
          </cell>
        </row>
        <row r="16">
          <cell r="A16" t="str">
            <v>1.2</v>
          </cell>
          <cell r="C16" t="str">
            <v>Mobilisasi</v>
          </cell>
          <cell r="D16" t="str">
            <v>Ls</v>
          </cell>
          <cell r="E16">
            <v>1</v>
          </cell>
          <cell r="F16">
            <v>169350000</v>
          </cell>
          <cell r="G16">
            <v>169350000</v>
          </cell>
        </row>
        <row r="19">
          <cell r="C19" t="str">
            <v>Jumlah Harga Pekerjaan DIVISI 1  (masuk pada Rekapitulasi Perkiraan Harga Pekerjaan)</v>
          </cell>
          <cell r="G19">
            <v>169350000</v>
          </cell>
        </row>
        <row r="42">
          <cell r="C42" t="str">
            <v>DIVISI  3.  PEKERJAAN  TANAH</v>
          </cell>
        </row>
        <row r="44">
          <cell r="A44" t="str">
            <v>3.1 (1)</v>
          </cell>
          <cell r="C44" t="str">
            <v>Galian Biasa</v>
          </cell>
          <cell r="D44" t="str">
            <v>M3</v>
          </cell>
          <cell r="E44">
            <v>65792.899999999994</v>
          </cell>
          <cell r="F44">
            <v>26605.24</v>
          </cell>
          <cell r="G44">
            <v>1750435894.796</v>
          </cell>
        </row>
        <row r="45">
          <cell r="A45" t="str">
            <v>3.1 (2)</v>
          </cell>
          <cell r="C45" t="str">
            <v>Galian Padas</v>
          </cell>
          <cell r="D45" t="str">
            <v>M3</v>
          </cell>
          <cell r="E45">
            <v>6579.29</v>
          </cell>
          <cell r="F45">
            <v>83434.039999999994</v>
          </cell>
          <cell r="G45">
            <v>548936745.0316</v>
          </cell>
        </row>
        <row r="46">
          <cell r="A46" t="str">
            <v>3.1 (3)</v>
          </cell>
          <cell r="C46" t="str">
            <v>Galian Batu</v>
          </cell>
          <cell r="D46" t="str">
            <v>M3</v>
          </cell>
        </row>
        <row r="47">
          <cell r="A47" t="str">
            <v>3.1 (4)</v>
          </cell>
          <cell r="C47" t="str">
            <v>Galian Struktur dengan Kedalaman 0 - 2 meter</v>
          </cell>
          <cell r="D47" t="str">
            <v>M3</v>
          </cell>
        </row>
        <row r="48">
          <cell r="A48" t="str">
            <v>3.1 (5)</v>
          </cell>
          <cell r="C48" t="str">
            <v>Galian Struktur dengan Kedalaman 2 - 4 meter</v>
          </cell>
          <cell r="D48" t="str">
            <v>M3</v>
          </cell>
        </row>
        <row r="49">
          <cell r="A49" t="str">
            <v>3.1 (6)</v>
          </cell>
          <cell r="C49" t="str">
            <v>Galian Struktur dengan Kedalaman 4 - 6 meter</v>
          </cell>
          <cell r="D49" t="str">
            <v>M3</v>
          </cell>
        </row>
        <row r="50">
          <cell r="A50" t="str">
            <v>3.1 (7)</v>
          </cell>
          <cell r="C50" t="str">
            <v xml:space="preserve">Galian Perkerasan Beraspal Dengan Cold Milling Machine </v>
          </cell>
          <cell r="D50" t="str">
            <v>M3</v>
          </cell>
        </row>
        <row r="51">
          <cell r="A51" t="str">
            <v>3.2 (1)</v>
          </cell>
          <cell r="C51" t="str">
            <v>Urugan Biasa</v>
          </cell>
          <cell r="D51" t="str">
            <v>M3</v>
          </cell>
          <cell r="E51">
            <v>345.26</v>
          </cell>
          <cell r="F51">
            <v>92078.53</v>
          </cell>
          <cell r="G51">
            <v>31791033.2678</v>
          </cell>
        </row>
        <row r="52">
          <cell r="A52" t="str">
            <v>3.2 (2)</v>
          </cell>
          <cell r="C52" t="str">
            <v>Urugan Pilihan</v>
          </cell>
          <cell r="D52" t="str">
            <v>M3</v>
          </cell>
        </row>
        <row r="53">
          <cell r="A53" t="str">
            <v>3.2 (3)</v>
          </cell>
          <cell r="C53" t="str">
            <v>Urugan Pilihan di Atas Tanah Rawa (diukur di atas bak truk)</v>
          </cell>
          <cell r="D53" t="str">
            <v>M3</v>
          </cell>
        </row>
        <row r="54">
          <cell r="A54">
            <v>3.3</v>
          </cell>
          <cell r="C54" t="str">
            <v>Penyiapan Badan Jalan</v>
          </cell>
          <cell r="D54" t="str">
            <v>M2</v>
          </cell>
          <cell r="E54">
            <v>10400</v>
          </cell>
          <cell r="F54">
            <v>6054.84</v>
          </cell>
          <cell r="G54">
            <v>62970336</v>
          </cell>
        </row>
        <row r="58">
          <cell r="B58" t="str">
            <v>Jumlah Harga Pekerjaan DIVISI 3  (masuk pada Rekapitulasi Perkiraan Harga Pekerjaan)</v>
          </cell>
          <cell r="G58">
            <v>2394134009.0953999</v>
          </cell>
        </row>
        <row r="131">
          <cell r="C131" t="str">
            <v>DIVISI  7.  STRUKTUR</v>
          </cell>
        </row>
        <row r="133">
          <cell r="A133" t="str">
            <v>7.1 (1)</v>
          </cell>
          <cell r="C133" t="str">
            <v>Beton K500</v>
          </cell>
          <cell r="D133" t="str">
            <v>M3</v>
          </cell>
        </row>
        <row r="134">
          <cell r="A134" t="str">
            <v>7.1 (2)</v>
          </cell>
          <cell r="C134" t="str">
            <v>Beton K400</v>
          </cell>
          <cell r="D134" t="str">
            <v>M3</v>
          </cell>
        </row>
        <row r="135">
          <cell r="A135" t="str">
            <v>7.1 (3)</v>
          </cell>
          <cell r="C135" t="str">
            <v>Beton K350</v>
          </cell>
          <cell r="D135" t="str">
            <v>M3</v>
          </cell>
        </row>
        <row r="136">
          <cell r="A136" t="str">
            <v>7.1 (4)</v>
          </cell>
          <cell r="C136" t="str">
            <v>Beton K300</v>
          </cell>
          <cell r="D136" t="str">
            <v>M3</v>
          </cell>
        </row>
        <row r="137">
          <cell r="A137" t="str">
            <v>7.1 (5)</v>
          </cell>
          <cell r="C137" t="str">
            <v>Beton K250</v>
          </cell>
          <cell r="D137" t="str">
            <v>M3</v>
          </cell>
          <cell r="E137">
            <v>3</v>
          </cell>
          <cell r="F137">
            <v>677436.78</v>
          </cell>
          <cell r="G137">
            <v>2032310.34</v>
          </cell>
        </row>
        <row r="138">
          <cell r="A138" t="str">
            <v>7.1 (6)</v>
          </cell>
          <cell r="C138" t="str">
            <v>Beton K225</v>
          </cell>
          <cell r="D138" t="str">
            <v>M3</v>
          </cell>
        </row>
        <row r="139">
          <cell r="A139" t="str">
            <v>7.1 (7)</v>
          </cell>
          <cell r="C139" t="str">
            <v>Beton Siklop K175</v>
          </cell>
          <cell r="D139" t="str">
            <v>M3</v>
          </cell>
        </row>
        <row r="140">
          <cell r="A140" t="str">
            <v>7.1 (8)</v>
          </cell>
          <cell r="C140" t="str">
            <v>Beton K125</v>
          </cell>
          <cell r="D140" t="str">
            <v>M3</v>
          </cell>
        </row>
        <row r="141">
          <cell r="A141" t="str">
            <v>7.2 (1)</v>
          </cell>
          <cell r="C141" t="str">
            <v>Unit Pracetak Gelagar Tipe I Bentang 16 meter</v>
          </cell>
          <cell r="D141" t="str">
            <v>Buah</v>
          </cell>
        </row>
        <row r="142">
          <cell r="A142" t="str">
            <v>7.2 (2)</v>
          </cell>
          <cell r="C142" t="str">
            <v>Unit Pracetak Gelagar Tipe I Bentang 20 meter</v>
          </cell>
          <cell r="D142" t="str">
            <v>Buah</v>
          </cell>
        </row>
        <row r="143">
          <cell r="A143" t="str">
            <v>7.2 (3)</v>
          </cell>
          <cell r="C143" t="str">
            <v>Unit Pracetak Gelagar Tipe I Bentang 22 meter</v>
          </cell>
          <cell r="D143" t="str">
            <v>Buah</v>
          </cell>
        </row>
        <row r="144">
          <cell r="A144" t="str">
            <v>7.2 (4)</v>
          </cell>
          <cell r="C144" t="str">
            <v>Unit Pracetak Gelagar Tipe I Bentang 25 meter</v>
          </cell>
          <cell r="D144" t="str">
            <v>Buah</v>
          </cell>
        </row>
        <row r="145">
          <cell r="A145" t="str">
            <v>7.2 (5)</v>
          </cell>
          <cell r="C145" t="str">
            <v>Unit Pracetak Gelagar Tipe I Bentang 28 meter</v>
          </cell>
          <cell r="D145" t="str">
            <v>Buah</v>
          </cell>
        </row>
        <row r="146">
          <cell r="A146" t="str">
            <v>7.2 (6)</v>
          </cell>
          <cell r="C146" t="str">
            <v>Unit Pracetak Gelagar Tipe I Bentang 30 meter</v>
          </cell>
          <cell r="D146" t="str">
            <v>Buah</v>
          </cell>
        </row>
        <row r="147">
          <cell r="A147" t="str">
            <v>7.2 (7)</v>
          </cell>
          <cell r="C147" t="str">
            <v>Unit Pracetak Gelagar Tipe I Bentang 31 meter</v>
          </cell>
          <cell r="D147" t="str">
            <v>Buah</v>
          </cell>
        </row>
        <row r="148">
          <cell r="A148" t="str">
            <v>7.2 (8)</v>
          </cell>
          <cell r="C148" t="str">
            <v>Unit Pracetak Gelagar Tipe I Bentang 35 meter</v>
          </cell>
          <cell r="D148" t="str">
            <v>Buah</v>
          </cell>
        </row>
        <row r="149">
          <cell r="A149" t="str">
            <v>7.2 (9)</v>
          </cell>
          <cell r="C149" t="str">
            <v>Baja Pra Tegang</v>
          </cell>
          <cell r="D149" t="str">
            <v>Kg</v>
          </cell>
        </row>
        <row r="150">
          <cell r="A150" t="str">
            <v>7.2 (10)</v>
          </cell>
          <cell r="C150" t="str">
            <v>Plat Berongga (Hollow Slab) Pracetak Bentang 21 meter</v>
          </cell>
          <cell r="D150" t="str">
            <v>Buah</v>
          </cell>
        </row>
        <row r="151">
          <cell r="A151" t="str">
            <v>7.2 (11)</v>
          </cell>
          <cell r="C151" t="str">
            <v>Beton Diafragma K350 Termasuk Pekerjaan Pra Penegangan</v>
          </cell>
          <cell r="D151" t="str">
            <v>M3</v>
          </cell>
        </row>
        <row r="152">
          <cell r="A152" t="str">
            <v>7.3 (1)</v>
          </cell>
          <cell r="C152" t="str">
            <v>Baja Tulangan U24 Polos</v>
          </cell>
          <cell r="D152" t="str">
            <v>Kg</v>
          </cell>
          <cell r="E152">
            <v>600</v>
          </cell>
          <cell r="F152">
            <v>18386.8</v>
          </cell>
          <cell r="G152">
            <v>11032080</v>
          </cell>
        </row>
        <row r="153">
          <cell r="A153" t="str">
            <v>7.3 (2)</v>
          </cell>
          <cell r="C153" t="str">
            <v>Baja Tulangan U32 Polos</v>
          </cell>
          <cell r="D153" t="str">
            <v>Kg</v>
          </cell>
        </row>
        <row r="154">
          <cell r="A154" t="str">
            <v>7.3 (3)</v>
          </cell>
          <cell r="C154" t="str">
            <v>Baja Tulangan U32 Ulir</v>
          </cell>
          <cell r="D154" t="str">
            <v>Kg</v>
          </cell>
        </row>
        <row r="155">
          <cell r="A155" t="str">
            <v>7.3 (4)</v>
          </cell>
          <cell r="C155" t="str">
            <v>Baja Tulangan U39 Ulir</v>
          </cell>
          <cell r="D155" t="str">
            <v>Kg</v>
          </cell>
        </row>
        <row r="156">
          <cell r="A156" t="str">
            <v>7.3 (5)</v>
          </cell>
          <cell r="C156" t="str">
            <v>Baja Tulangan U48 Ulir</v>
          </cell>
          <cell r="D156" t="str">
            <v>Kg</v>
          </cell>
        </row>
        <row r="157">
          <cell r="A157" t="str">
            <v>7.3 (6)</v>
          </cell>
          <cell r="C157" t="str">
            <v>Anyaman Kawat Yang Dilas (Welded Wire Mesh)</v>
          </cell>
          <cell r="D157" t="str">
            <v>Kg</v>
          </cell>
        </row>
        <row r="158">
          <cell r="A158" t="str">
            <v>7.4 (1)</v>
          </cell>
          <cell r="C158" t="str">
            <v>Baja Struktur Ttk.Leleh 2500 kg/cm2, penyediaan &amp; pemasangan</v>
          </cell>
          <cell r="D158" t="str">
            <v>Kg</v>
          </cell>
        </row>
        <row r="159">
          <cell r="A159" t="str">
            <v>7.4 (2)</v>
          </cell>
          <cell r="C159" t="str">
            <v>Baja Struktur Ttk.Leleh 2800 kg/cm2, penyediaan &amp; pemasangan</v>
          </cell>
          <cell r="D159" t="str">
            <v>Kg</v>
          </cell>
        </row>
        <row r="160">
          <cell r="A160" t="str">
            <v>7.4 (3)</v>
          </cell>
          <cell r="C160" t="str">
            <v>Baja Struktur Ttk.Leleh 3500 kg/cm2, penyediaan &amp; pemasangan</v>
          </cell>
          <cell r="D160" t="str">
            <v>Kg</v>
          </cell>
        </row>
        <row r="161">
          <cell r="A161" t="str">
            <v>7.5 (1)</v>
          </cell>
          <cell r="C161" t="str">
            <v>Pemasangan Jembatan Rangka Baja</v>
          </cell>
          <cell r="D161" t="str">
            <v>Kg</v>
          </cell>
        </row>
        <row r="162">
          <cell r="A162" t="str">
            <v>7.5 (2)</v>
          </cell>
          <cell r="C162" t="str">
            <v>Pengangkutan Material Jembatan</v>
          </cell>
          <cell r="D162" t="str">
            <v>Kg</v>
          </cell>
        </row>
        <row r="163">
          <cell r="A163" t="str">
            <v>7.6 (1)</v>
          </cell>
          <cell r="C163" t="str">
            <v>Dinding Turap Kayu Tanpa Pengawetan</v>
          </cell>
          <cell r="D163" t="str">
            <v>M2</v>
          </cell>
        </row>
        <row r="164">
          <cell r="A164" t="str">
            <v>7.6 (2)</v>
          </cell>
          <cell r="C164" t="str">
            <v>Dinding Turap Kayu Dengan Pengawetan</v>
          </cell>
          <cell r="D164" t="str">
            <v>M2</v>
          </cell>
        </row>
        <row r="165">
          <cell r="A165" t="str">
            <v>7.6 (3)</v>
          </cell>
          <cell r="C165" t="str">
            <v>Dinding Turap Baja</v>
          </cell>
          <cell r="D165" t="str">
            <v>M2</v>
          </cell>
        </row>
        <row r="166">
          <cell r="A166" t="str">
            <v>7.6 (4)</v>
          </cell>
          <cell r="C166" t="str">
            <v>Dinding Turap Beton</v>
          </cell>
          <cell r="D166" t="str">
            <v>M2</v>
          </cell>
        </row>
        <row r="167">
          <cell r="A167" t="str">
            <v>7.6 (5)</v>
          </cell>
          <cell r="C167" t="str">
            <v>Penyediaan Tiang Pancang Kayu Tanpa Pengawetan</v>
          </cell>
          <cell r="D167" t="str">
            <v>M3</v>
          </cell>
        </row>
        <row r="168">
          <cell r="A168" t="str">
            <v>7.6 (6)</v>
          </cell>
          <cell r="C168" t="str">
            <v>Penyediaan Tiang Pancang Kayu Dengan Pengawetan</v>
          </cell>
          <cell r="D168" t="str">
            <v>M3</v>
          </cell>
        </row>
        <row r="169">
          <cell r="A169" t="str">
            <v>7.6 (7)</v>
          </cell>
          <cell r="C169" t="str">
            <v>Penyediaan Tiang Pancang Baja</v>
          </cell>
          <cell r="D169" t="str">
            <v>Kg</v>
          </cell>
        </row>
        <row r="172">
          <cell r="G172" t="str">
            <v>DIVISI 7 berlanjut ke halaman berikut.</v>
          </cell>
        </row>
        <row r="175">
          <cell r="A175" t="str">
            <v>7.6 (8)</v>
          </cell>
          <cell r="C175" t="str">
            <v>Penyediaan Tiang Pancang Beton Bertulang Pracetak</v>
          </cell>
          <cell r="D175" t="str">
            <v>M3</v>
          </cell>
        </row>
        <row r="176">
          <cell r="A176" t="str">
            <v>7.6 (9)</v>
          </cell>
          <cell r="C176" t="str">
            <v>Penyediaan Tiang Pancang Beton Pratekan Pracetak</v>
          </cell>
          <cell r="D176" t="str">
            <v>M3</v>
          </cell>
        </row>
        <row r="177">
          <cell r="A177" t="str">
            <v>7.6 (10)</v>
          </cell>
          <cell r="C177" t="str">
            <v xml:space="preserve">Pemancangan Tiang Pancang Kayu </v>
          </cell>
          <cell r="D177" t="str">
            <v>M1</v>
          </cell>
        </row>
        <row r="178">
          <cell r="A178" t="str">
            <v>7.6 (11)</v>
          </cell>
          <cell r="C178" t="str">
            <v>Pemancangan Tiang Pancang Pipa Baja : Diameter 400 mm</v>
          </cell>
          <cell r="D178" t="str">
            <v>M1</v>
          </cell>
        </row>
        <row r="179">
          <cell r="A179" t="str">
            <v>7.6 (12)</v>
          </cell>
          <cell r="C179" t="str">
            <v>Pemancangan Tiang Pancang Pipa Baja : Diameter 500 mm</v>
          </cell>
          <cell r="D179" t="str">
            <v>M1</v>
          </cell>
        </row>
        <row r="180">
          <cell r="A180" t="str">
            <v>7.6 (13)</v>
          </cell>
          <cell r="C180" t="str">
            <v>Pemancangan Tiang Pancang Pipa Baja : Diameter 600 mm</v>
          </cell>
          <cell r="D180" t="str">
            <v>M1</v>
          </cell>
        </row>
        <row r="181">
          <cell r="A181" t="str">
            <v>7.6 (14)</v>
          </cell>
          <cell r="C181" t="str">
            <v>Pemancangan Tiang Pancang Beton Pracetak :</v>
          </cell>
          <cell r="D181" t="str">
            <v>M1</v>
          </cell>
        </row>
        <row r="182">
          <cell r="C182" t="str">
            <v>30 cm x 30 cm atau diameter 300 mm</v>
          </cell>
        </row>
        <row r="183">
          <cell r="A183" t="str">
            <v>7.6 (15)</v>
          </cell>
          <cell r="C183" t="str">
            <v>Pemancangan Tiang Pancang Beton Pracetak :</v>
          </cell>
          <cell r="D183" t="str">
            <v>M1</v>
          </cell>
        </row>
        <row r="184">
          <cell r="C184" t="str">
            <v>40 cm x 40 cm atau diameter 400 mm</v>
          </cell>
        </row>
        <row r="185">
          <cell r="A185" t="str">
            <v>7.6 (16)</v>
          </cell>
          <cell r="C185" t="str">
            <v>Pemancangan Tiang Pancang Beton Pracetak :</v>
          </cell>
          <cell r="D185" t="str">
            <v>M1</v>
          </cell>
        </row>
        <row r="186">
          <cell r="C186" t="str">
            <v>50 cm x 50 cm atau diameter 500 mm</v>
          </cell>
        </row>
        <row r="187">
          <cell r="A187" t="str">
            <v>7.6 (17)</v>
          </cell>
          <cell r="C187" t="str">
            <v>Tiang Bor Beton, Diameter 600 mm</v>
          </cell>
          <cell r="D187" t="str">
            <v>M1</v>
          </cell>
        </row>
        <row r="188">
          <cell r="A188" t="str">
            <v>7.6 (18)</v>
          </cell>
          <cell r="C188" t="str">
            <v>Tiang Bor Beton, Diameter 800 mm</v>
          </cell>
          <cell r="D188" t="str">
            <v>M1</v>
          </cell>
        </row>
        <row r="189">
          <cell r="A189" t="str">
            <v>7.6 (19)</v>
          </cell>
          <cell r="C189" t="str">
            <v>Tiang Bor Beton, Diameter 1000 mm</v>
          </cell>
          <cell r="D189" t="str">
            <v>M1</v>
          </cell>
        </row>
        <row r="190">
          <cell r="A190" t="str">
            <v>7.6 (20)</v>
          </cell>
          <cell r="C190" t="str">
            <v>Tiang Bor Beton, Diameter 1200 mm</v>
          </cell>
          <cell r="D190" t="str">
            <v>M1</v>
          </cell>
        </row>
        <row r="191">
          <cell r="A191" t="str">
            <v>7.6 (21)</v>
          </cell>
          <cell r="C191" t="str">
            <v>Tiang Bor Beton, Diameter 1500 mm</v>
          </cell>
          <cell r="D191" t="str">
            <v>M1</v>
          </cell>
        </row>
        <row r="192">
          <cell r="A192" t="str">
            <v>7.6 (22)</v>
          </cell>
          <cell r="C192" t="str">
            <v>Tambahan Biaya untuk Nomor Mata Pembayaran 7.6 (10) s/d</v>
          </cell>
          <cell r="D192" t="str">
            <v>M1</v>
          </cell>
        </row>
        <row r="193">
          <cell r="C193" t="str">
            <v>7.6 (16) bila Tiang Pancang Beton Dikerjakan di Tempat Berair</v>
          </cell>
        </row>
        <row r="194">
          <cell r="A194" t="str">
            <v>7.6 (23)</v>
          </cell>
          <cell r="C194" t="str">
            <v>Tambahan Biaya untuk Nomor Mata Pembayaran 7.6 (17) s/d</v>
          </cell>
          <cell r="D194" t="str">
            <v>M1</v>
          </cell>
        </row>
        <row r="195">
          <cell r="C195" t="str">
            <v>7.6 (21) bila Tiang Bor Beton Dikerjakan di Tempat Berair</v>
          </cell>
        </row>
        <row r="196">
          <cell r="A196" t="str">
            <v>7.6 (24)</v>
          </cell>
          <cell r="C196" t="str">
            <v>Tiang Uji, Diameter 400 mm</v>
          </cell>
          <cell r="D196" t="str">
            <v>M1</v>
          </cell>
        </row>
        <row r="197">
          <cell r="A197" t="str">
            <v>7.6 (25)</v>
          </cell>
          <cell r="C197" t="str">
            <v>Pengujian Pembebanan Pada Tiang dgn, Diameter sampai 600 mm</v>
          </cell>
          <cell r="D197" t="str">
            <v>Buah</v>
          </cell>
        </row>
        <row r="198">
          <cell r="A198" t="str">
            <v>7.6 (26)</v>
          </cell>
          <cell r="C198" t="str">
            <v>Pengujian Pembebanan Pada Tiang dgn. Diameter diatas 600 mm</v>
          </cell>
          <cell r="D198" t="str">
            <v>Buah</v>
          </cell>
        </row>
        <row r="199">
          <cell r="A199" t="str">
            <v>7.7 (1)</v>
          </cell>
          <cell r="C199" t="str">
            <v>Penyediaan Dinding Sumuran Silinder, Diameter 250 cm</v>
          </cell>
          <cell r="D199" t="str">
            <v>M1</v>
          </cell>
        </row>
        <row r="200">
          <cell r="A200" t="str">
            <v>7.7 (2)</v>
          </cell>
          <cell r="C200" t="str">
            <v>Penyediaan Dinding Sumuran Silinder, Diameter 300 cm</v>
          </cell>
          <cell r="D200" t="str">
            <v>M1</v>
          </cell>
        </row>
        <row r="201">
          <cell r="A201" t="str">
            <v>7.7 (3)</v>
          </cell>
          <cell r="C201" t="str">
            <v>Penyediaan Dinding Sumuran Silinder, Diameter 350 cm</v>
          </cell>
          <cell r="D201" t="str">
            <v>M1</v>
          </cell>
        </row>
        <row r="202">
          <cell r="A202" t="str">
            <v>7.7 (4)</v>
          </cell>
          <cell r="C202" t="str">
            <v>Penyediaan Dinding Sumuran Silinder, Diameter 400 cm</v>
          </cell>
          <cell r="D202" t="str">
            <v>M1</v>
          </cell>
        </row>
        <row r="203">
          <cell r="A203" t="str">
            <v>7.7 (5)</v>
          </cell>
          <cell r="C203" t="str">
            <v>Penurunan Dinding Sumuran Silinder, Diameter 250 cm</v>
          </cell>
          <cell r="D203" t="str">
            <v>M1</v>
          </cell>
        </row>
        <row r="204">
          <cell r="A204" t="str">
            <v>7.7 (6)</v>
          </cell>
          <cell r="C204" t="str">
            <v>Penurunan Dinding Sumuran Silinder, Diameter 300 cm</v>
          </cell>
          <cell r="D204" t="str">
            <v>M1</v>
          </cell>
        </row>
        <row r="205">
          <cell r="A205" t="str">
            <v>7.7 (7)</v>
          </cell>
          <cell r="C205" t="str">
            <v>Penurunan Dinding Sumuran Silinder, Diameter 350 cm</v>
          </cell>
          <cell r="D205" t="str">
            <v>M1</v>
          </cell>
        </row>
        <row r="206">
          <cell r="A206" t="str">
            <v>7.7 (8)</v>
          </cell>
          <cell r="C206" t="str">
            <v>Penurunan Dinding Sumuran Silinder, Diameter 400 cm</v>
          </cell>
          <cell r="D206" t="str">
            <v>M1</v>
          </cell>
        </row>
        <row r="207">
          <cell r="A207" t="str">
            <v>7.9</v>
          </cell>
          <cell r="C207" t="str">
            <v>Pasangan Batu</v>
          </cell>
          <cell r="D207" t="str">
            <v>M3</v>
          </cell>
          <cell r="E207">
            <v>40</v>
          </cell>
          <cell r="F207">
            <v>362561.37</v>
          </cell>
          <cell r="G207">
            <v>14502454.800000001</v>
          </cell>
        </row>
        <row r="208">
          <cell r="A208" t="str">
            <v>7.10 (1)</v>
          </cell>
          <cell r="C208" t="str">
            <v>Pasangan Batu Kosong Diisi Adukan</v>
          </cell>
          <cell r="D208" t="str">
            <v>M3</v>
          </cell>
        </row>
        <row r="209">
          <cell r="A209" t="str">
            <v>7.10 (2)</v>
          </cell>
          <cell r="C209" t="str">
            <v>Pasangan Batu Kosong</v>
          </cell>
          <cell r="D209" t="str">
            <v>M3</v>
          </cell>
        </row>
        <row r="210">
          <cell r="A210" t="str">
            <v>7.10 (3)</v>
          </cell>
          <cell r="C210" t="str">
            <v>Bronjong (Gabions)</v>
          </cell>
          <cell r="D210" t="str">
            <v>M3</v>
          </cell>
          <cell r="E210">
            <v>50</v>
          </cell>
          <cell r="F210">
            <v>339282.25</v>
          </cell>
          <cell r="G210">
            <v>16964112.5</v>
          </cell>
        </row>
        <row r="213">
          <cell r="G213" t="str">
            <v>DIVISI 7 berlanjut ke halaman berikut.</v>
          </cell>
        </row>
        <row r="216">
          <cell r="A216" t="str">
            <v>7.11 (1)</v>
          </cell>
          <cell r="C216" t="str">
            <v>Expansion Joint Tipe Torma</v>
          </cell>
          <cell r="D216" t="str">
            <v>M1</v>
          </cell>
        </row>
        <row r="217">
          <cell r="A217" t="str">
            <v>7.11 (2)</v>
          </cell>
          <cell r="C217" t="str">
            <v>Expansion Joint Tipe Rubber 1</v>
          </cell>
          <cell r="D217" t="str">
            <v>M1</v>
          </cell>
        </row>
        <row r="218">
          <cell r="A218" t="str">
            <v>7.11 (3)</v>
          </cell>
          <cell r="C218" t="str">
            <v>Expansion Joint Tipe Rubber 2</v>
          </cell>
          <cell r="D218" t="str">
            <v>M1</v>
          </cell>
        </row>
        <row r="219">
          <cell r="A219" t="str">
            <v>7.11 (4)</v>
          </cell>
          <cell r="C219" t="str">
            <v>Expansion Joint Tipe Rubber 3</v>
          </cell>
          <cell r="D219" t="str">
            <v>M1</v>
          </cell>
        </row>
        <row r="220">
          <cell r="A220" t="str">
            <v>7.11 (5)</v>
          </cell>
          <cell r="C220" t="str">
            <v>Joint Filler untuk Sambungan Konstruksi</v>
          </cell>
          <cell r="D220" t="str">
            <v>M1</v>
          </cell>
        </row>
        <row r="221">
          <cell r="A221" t="str">
            <v>7.11 (6)</v>
          </cell>
          <cell r="C221" t="str">
            <v>Expansion Joint Tipe Baja Bersudut</v>
          </cell>
          <cell r="D221" t="str">
            <v>M1</v>
          </cell>
        </row>
        <row r="222">
          <cell r="A222" t="str">
            <v>7.12 (1)</v>
          </cell>
          <cell r="C222" t="str">
            <v>Perletakan Logam</v>
          </cell>
          <cell r="D222" t="str">
            <v>Buah</v>
          </cell>
        </row>
        <row r="223">
          <cell r="A223" t="str">
            <v>7.12 (2)</v>
          </cell>
          <cell r="C223" t="str">
            <v>Perletakan Elastomerik Jenis 1 (300 x 350 x 36)</v>
          </cell>
          <cell r="D223" t="str">
            <v>Buah</v>
          </cell>
        </row>
        <row r="224">
          <cell r="A224" t="str">
            <v>7.12 (3)</v>
          </cell>
          <cell r="C224" t="str">
            <v>Perletakan Elastomerik Jenis 1 (350 x 400 x 39)</v>
          </cell>
          <cell r="D224" t="str">
            <v>Buah</v>
          </cell>
        </row>
        <row r="225">
          <cell r="A225" t="str">
            <v>7.12 (4)</v>
          </cell>
          <cell r="C225" t="str">
            <v>Perletakan Elastomerik Jenis 1 (300 x 450 x 45)</v>
          </cell>
          <cell r="D225" t="str">
            <v>Buah</v>
          </cell>
        </row>
        <row r="226">
          <cell r="A226" t="str">
            <v>7.12 (5)</v>
          </cell>
          <cell r="C226" t="str">
            <v>Perletakan Strip</v>
          </cell>
          <cell r="D226" t="str">
            <v>M1</v>
          </cell>
        </row>
        <row r="227">
          <cell r="A227" t="str">
            <v>7.13</v>
          </cell>
          <cell r="C227" t="str">
            <v>Sandaran Jembatan Baja</v>
          </cell>
          <cell r="D227" t="str">
            <v>M1</v>
          </cell>
        </row>
        <row r="233">
          <cell r="B233" t="str">
            <v>Jumlah Harga Pekerjaan DIVISI 7  (masuk pada Rekapitulasi Perkiraan Harga Pekerjaan)</v>
          </cell>
          <cell r="G233">
            <v>44530957.640000001</v>
          </cell>
        </row>
        <row r="236">
          <cell r="C236" t="str">
            <v>DIVISI  8.  PENGEMBALIAN  KONDISI  DAN  PEKERJAAN  MINOR</v>
          </cell>
        </row>
        <row r="238">
          <cell r="A238" t="str">
            <v>8.1 (1)</v>
          </cell>
          <cell r="C238" t="str">
            <v>Lapis Pondasi agregat Kelas A untuk Pekerjaan Minor</v>
          </cell>
          <cell r="D238" t="str">
            <v>M3</v>
          </cell>
          <cell r="E238">
            <v>25</v>
          </cell>
          <cell r="F238">
            <v>306513.84999999998</v>
          </cell>
          <cell r="G238">
            <v>7662846.2499999991</v>
          </cell>
        </row>
        <row r="239">
          <cell r="A239" t="str">
            <v>8.1 (2)</v>
          </cell>
          <cell r="C239" t="str">
            <v>Lapis Pondasi agregat Kelas B untuk Pekerjaan Minor</v>
          </cell>
          <cell r="D239" t="str">
            <v>M3</v>
          </cell>
        </row>
        <row r="240">
          <cell r="A240" t="str">
            <v>8.1 (3)</v>
          </cell>
          <cell r="C240" t="str">
            <v>Agregat untuk Lapis Pondasi Jalan Tanpa Penutup untuk</v>
          </cell>
          <cell r="D240" t="str">
            <v>M3</v>
          </cell>
        </row>
        <row r="241">
          <cell r="C241" t="str">
            <v>Pekerjaan Minor</v>
          </cell>
        </row>
        <row r="242">
          <cell r="A242" t="str">
            <v>8.1 (4)</v>
          </cell>
          <cell r="C242" t="str">
            <v>Waterbound Macadam untuk Pekerjaan Minor</v>
          </cell>
          <cell r="D242" t="str">
            <v>M3</v>
          </cell>
        </row>
        <row r="243">
          <cell r="A243" t="str">
            <v>8.1 (5)</v>
          </cell>
          <cell r="C243" t="str">
            <v>Campuran Aspal Panas untuk Pekerjaan Minor</v>
          </cell>
          <cell r="D243" t="str">
            <v>M3</v>
          </cell>
          <cell r="E243">
            <v>72</v>
          </cell>
          <cell r="F243">
            <v>1085163.29</v>
          </cell>
          <cell r="G243">
            <v>78131756.879999995</v>
          </cell>
        </row>
        <row r="244">
          <cell r="A244" t="str">
            <v>8.1 (6)</v>
          </cell>
          <cell r="C244" t="str">
            <v>Lasbutag atau Latasbusir untuk Pekerjaan minor</v>
          </cell>
          <cell r="D244" t="str">
            <v>M3</v>
          </cell>
        </row>
        <row r="245">
          <cell r="A245" t="str">
            <v>8.1 (7)</v>
          </cell>
          <cell r="C245" t="str">
            <v>Penetrasi Macadam untuk Pekerjaan Minor</v>
          </cell>
          <cell r="D245" t="str">
            <v>M3</v>
          </cell>
        </row>
        <row r="246">
          <cell r="A246" t="str">
            <v>8.1 (8)</v>
          </cell>
          <cell r="C246" t="str">
            <v>Campuran Aspal Dingin untuk Pekerjaan Minor</v>
          </cell>
          <cell r="D246" t="str">
            <v>M3</v>
          </cell>
        </row>
        <row r="247">
          <cell r="A247" t="str">
            <v>8.1 (9)</v>
          </cell>
          <cell r="C247" t="str">
            <v>Bitumen Residual untuk Pekerjaan Minor</v>
          </cell>
          <cell r="D247" t="str">
            <v>Liter</v>
          </cell>
        </row>
        <row r="248">
          <cell r="A248">
            <v>8.1999999999999993</v>
          </cell>
          <cell r="C248" t="str">
            <v>Galian untuk Bahu Jalan dan Pekerjaan Minor Lainnya</v>
          </cell>
          <cell r="D248" t="str">
            <v>M3</v>
          </cell>
        </row>
        <row r="249">
          <cell r="A249" t="str">
            <v>8.3 (1)</v>
          </cell>
          <cell r="C249" t="str">
            <v>Stabilisasi dengan Tanaman</v>
          </cell>
          <cell r="D249" t="str">
            <v>M2</v>
          </cell>
        </row>
        <row r="250">
          <cell r="A250" t="str">
            <v>8.4 (1)</v>
          </cell>
          <cell r="C250" t="str">
            <v>Marka Jalan Thermoplastik</v>
          </cell>
          <cell r="D250" t="str">
            <v>M2</v>
          </cell>
          <cell r="E250">
            <v>300</v>
          </cell>
          <cell r="F250">
            <v>105437.57</v>
          </cell>
          <cell r="G250">
            <v>31631271.000000004</v>
          </cell>
        </row>
        <row r="251">
          <cell r="A251" t="str">
            <v>8.4 (2)</v>
          </cell>
          <cell r="C251" t="str">
            <v>Marka Jalan Bukan Thermoplastik</v>
          </cell>
          <cell r="D251" t="str">
            <v>M2</v>
          </cell>
        </row>
        <row r="252">
          <cell r="A252" t="str">
            <v>8.4 (3)</v>
          </cell>
          <cell r="C252" t="str">
            <v>Rambu Jalan Tunggal dengan Permukaan Pemantul</v>
          </cell>
          <cell r="D252" t="str">
            <v>M2</v>
          </cell>
        </row>
        <row r="253">
          <cell r="C253" t="str">
            <v>Engineering Grade</v>
          </cell>
        </row>
        <row r="254">
          <cell r="A254" t="str">
            <v>8.4 (5)</v>
          </cell>
          <cell r="C254" t="str">
            <v>Patok Pengarah</v>
          </cell>
          <cell r="D254" t="str">
            <v>Buah</v>
          </cell>
        </row>
        <row r="255">
          <cell r="A255" t="str">
            <v>8.4 (6)</v>
          </cell>
          <cell r="C255" t="str">
            <v>Patok Kilometer</v>
          </cell>
          <cell r="D255" t="str">
            <v>Buah</v>
          </cell>
        </row>
        <row r="256">
          <cell r="A256" t="str">
            <v>8.4 (7)</v>
          </cell>
          <cell r="C256" t="str">
            <v>Rel Pengaman</v>
          </cell>
          <cell r="D256" t="str">
            <v>M1</v>
          </cell>
        </row>
        <row r="259">
          <cell r="B259" t="str">
            <v>Jumlah Harga Pekerjaan DIVISI 8  (masuk pada Rekapitulasi Perkiraan Harga Pekerjaan)</v>
          </cell>
          <cell r="G259">
            <v>117425874.13</v>
          </cell>
        </row>
        <row r="262">
          <cell r="C262" t="str">
            <v>DIVISI  9.  PEKERJAAN  HARIAN</v>
          </cell>
        </row>
        <row r="264">
          <cell r="A264">
            <v>9.1</v>
          </cell>
          <cell r="C264" t="str">
            <v>Mandor</v>
          </cell>
          <cell r="D264" t="str">
            <v>Jam</v>
          </cell>
          <cell r="E264">
            <v>50</v>
          </cell>
          <cell r="F264">
            <v>7294.39</v>
          </cell>
          <cell r="G264">
            <v>364719.5</v>
          </cell>
        </row>
        <row r="266">
          <cell r="A266">
            <v>9.1999999999999993</v>
          </cell>
          <cell r="C266" t="str">
            <v>Pekerja Biasa</v>
          </cell>
          <cell r="D266" t="str">
            <v>Jam</v>
          </cell>
          <cell r="E266">
            <v>150</v>
          </cell>
          <cell r="F266">
            <v>4538.7299999999996</v>
          </cell>
          <cell r="G266">
            <v>680809.49999999988</v>
          </cell>
        </row>
        <row r="268">
          <cell r="A268">
            <v>9.3000000000000007</v>
          </cell>
          <cell r="C268" t="str">
            <v>Tukang Kayu, Tukang Batu, dsb</v>
          </cell>
          <cell r="D268" t="str">
            <v>Jam</v>
          </cell>
          <cell r="E268">
            <v>100</v>
          </cell>
          <cell r="F268">
            <v>5673.41</v>
          </cell>
          <cell r="G268">
            <v>567341</v>
          </cell>
        </row>
        <row r="270">
          <cell r="A270">
            <v>9.4</v>
          </cell>
          <cell r="C270" t="str">
            <v>Dump Truck 3 - 4 M3</v>
          </cell>
          <cell r="D270" t="str">
            <v>Jam</v>
          </cell>
          <cell r="E270">
            <v>50</v>
          </cell>
          <cell r="F270">
            <v>95806.83</v>
          </cell>
          <cell r="G270">
            <v>4790341.5</v>
          </cell>
        </row>
        <row r="272">
          <cell r="A272">
            <v>9.5</v>
          </cell>
          <cell r="C272" t="str">
            <v>Truk dengan bak terbuka kapasitas 3 - 4 M3</v>
          </cell>
          <cell r="D272" t="str">
            <v>Jam</v>
          </cell>
        </row>
        <row r="274">
          <cell r="A274">
            <v>9.6</v>
          </cell>
          <cell r="C274" t="str">
            <v>Tangki Air 3000 - 4500 Liter</v>
          </cell>
          <cell r="D274" t="str">
            <v>Jam</v>
          </cell>
        </row>
        <row r="276">
          <cell r="A276">
            <v>9.6999999999999993</v>
          </cell>
          <cell r="C276" t="str">
            <v>Bulldozer 100 - 150 HP</v>
          </cell>
          <cell r="D276" t="str">
            <v>Jam</v>
          </cell>
        </row>
        <row r="278">
          <cell r="A278">
            <v>9.8000000000000007</v>
          </cell>
          <cell r="C278" t="str">
            <v>Motor Grader min 100 HP</v>
          </cell>
          <cell r="D278" t="str">
            <v>Jam</v>
          </cell>
        </row>
        <row r="280">
          <cell r="A280">
            <v>9.9</v>
          </cell>
          <cell r="C280" t="str">
            <v>Wheel Loader 1.0 - 1.6 M3</v>
          </cell>
          <cell r="D280" t="str">
            <v>Jam</v>
          </cell>
          <cell r="E280">
            <v>25</v>
          </cell>
          <cell r="F280">
            <v>235362.55</v>
          </cell>
          <cell r="G280">
            <v>5884063.75</v>
          </cell>
        </row>
        <row r="282">
          <cell r="A282" t="str">
            <v>9.10</v>
          </cell>
          <cell r="C282" t="str">
            <v>Track Loader 75 - 100 HP</v>
          </cell>
          <cell r="D282" t="str">
            <v>Jam</v>
          </cell>
        </row>
        <row r="284">
          <cell r="A284">
            <v>9.11</v>
          </cell>
          <cell r="C284" t="str">
            <v>Excavator 80 - 140 HP</v>
          </cell>
          <cell r="D284" t="str">
            <v>Jam</v>
          </cell>
          <cell r="E284">
            <v>50</v>
          </cell>
          <cell r="F284">
            <v>274295.17</v>
          </cell>
          <cell r="G284">
            <v>13714758.5</v>
          </cell>
        </row>
        <row r="286">
          <cell r="A286">
            <v>9.1199999999999992</v>
          </cell>
          <cell r="C286" t="str">
            <v>Crane 10 - 15 Ton</v>
          </cell>
          <cell r="D286" t="str">
            <v>Jam</v>
          </cell>
        </row>
        <row r="288">
          <cell r="A288">
            <v>9.1300000000000008</v>
          </cell>
          <cell r="C288" t="str">
            <v>Mesin Gilas Roda Besi 6 - 9 Ton</v>
          </cell>
          <cell r="D288" t="str">
            <v>Jam</v>
          </cell>
        </row>
        <row r="290">
          <cell r="A290">
            <v>9.14</v>
          </cell>
          <cell r="C290" t="str">
            <v>Mesin Gilas Bervibrasi  5 - 8  Ton</v>
          </cell>
          <cell r="D290" t="str">
            <v>Jam</v>
          </cell>
        </row>
        <row r="292">
          <cell r="A292">
            <v>9.15</v>
          </cell>
          <cell r="C292" t="str">
            <v>Pemadat dengan Bervibrasi 1.5 - 3.0 HP</v>
          </cell>
          <cell r="D292" t="str">
            <v>Jam</v>
          </cell>
        </row>
        <row r="294">
          <cell r="A294">
            <v>9.16</v>
          </cell>
          <cell r="C294" t="str">
            <v>Mesin Gilas Roda Karet 8 - 10 Ton</v>
          </cell>
          <cell r="D294" t="str">
            <v>Jam</v>
          </cell>
        </row>
        <row r="296">
          <cell r="A296">
            <v>9.17</v>
          </cell>
          <cell r="C296" t="str">
            <v>Kompresor 4000 - 6500 Ltr/mnt</v>
          </cell>
          <cell r="D296" t="str">
            <v>Jam</v>
          </cell>
        </row>
        <row r="298">
          <cell r="A298">
            <v>9.18</v>
          </cell>
          <cell r="C298" t="str">
            <v>Mesin Pengaduk Beton 0.3 - 0.6 M3</v>
          </cell>
          <cell r="D298" t="str">
            <v>Jam</v>
          </cell>
        </row>
        <row r="300">
          <cell r="A300">
            <v>9.19</v>
          </cell>
          <cell r="C300" t="str">
            <v>Pompa Air 70 - 100 MM</v>
          </cell>
          <cell r="D300" t="str">
            <v>Jam</v>
          </cell>
        </row>
        <row r="302">
          <cell r="A302">
            <v>9.1999999999999993</v>
          </cell>
          <cell r="C302" t="str">
            <v>Benkelmen Beam</v>
          </cell>
          <cell r="D302" t="str">
            <v>Titik</v>
          </cell>
        </row>
        <row r="304">
          <cell r="A304">
            <v>9.2100000000000009</v>
          </cell>
          <cell r="C304" t="str">
            <v>DCP - CBR</v>
          </cell>
          <cell r="D304" t="str">
            <v>Titik</v>
          </cell>
        </row>
        <row r="306">
          <cell r="A306">
            <v>9.2200000000000006</v>
          </cell>
          <cell r="C306" t="str">
            <v>Survei Kekerasan Cara NAASRA</v>
          </cell>
          <cell r="D306" t="str">
            <v>Km</v>
          </cell>
        </row>
        <row r="309">
          <cell r="B309" t="str">
            <v>Jumlah Harga Pekerjaan DIVISI 9  (masuk pada Rekapitulasi Perkiraan Harga Pekerjaan)</v>
          </cell>
          <cell r="G309">
            <v>26002033.75</v>
          </cell>
        </row>
        <row r="312">
          <cell r="C312" t="str">
            <v>DIVISI  10.  PEKERJAAN LAIN-LAIN</v>
          </cell>
        </row>
        <row r="314">
          <cell r="A314" t="str">
            <v>10.1 (1)</v>
          </cell>
          <cell r="C314" t="str">
            <v>Pemeliharaan Rutin Perkerasan</v>
          </cell>
          <cell r="D314" t="str">
            <v>Ls</v>
          </cell>
        </row>
        <row r="315">
          <cell r="A315" t="str">
            <v>10.1 (2)</v>
          </cell>
          <cell r="C315" t="str">
            <v>Pemeliharaan Rutin Bahu Jalan</v>
          </cell>
          <cell r="D315" t="str">
            <v>Ls</v>
          </cell>
        </row>
        <row r="316">
          <cell r="C316" t="str">
            <v>(Pemotongan Rumput 3 kali selama masa kontrak)</v>
          </cell>
        </row>
        <row r="317">
          <cell r="A317" t="str">
            <v>10.1 (3)</v>
          </cell>
          <cell r="C317" t="str">
            <v>Pemeliharaan Rutin Selokan, Saluran Air, Galian dan Timbunan</v>
          </cell>
          <cell r="D317" t="str">
            <v>Ls</v>
          </cell>
        </row>
        <row r="318">
          <cell r="A318" t="str">
            <v>10.1 (4)</v>
          </cell>
          <cell r="C318" t="str">
            <v>Pemeliharaan Rutin Perlengkapan Jalan</v>
          </cell>
          <cell r="D318" t="str">
            <v>Ls</v>
          </cell>
        </row>
        <row r="319">
          <cell r="A319" t="str">
            <v>10.1 (5)</v>
          </cell>
          <cell r="C319" t="str">
            <v>Pemeliharaan Rutin Jembatan</v>
          </cell>
          <cell r="D319" t="str">
            <v>Ls</v>
          </cell>
        </row>
        <row r="352">
          <cell r="B352" t="str">
            <v>Jumlah Harga Pekerjaan DIVISI 10  (masuk pada Rekapitulasi Perkiraan Harga Pekerjaan)</v>
          </cell>
          <cell r="G352">
            <v>0</v>
          </cell>
        </row>
      </sheetData>
      <sheetData sheetId="6" refreshError="1"/>
      <sheetData sheetId="7" refreshError="1"/>
      <sheetData sheetId="8" refreshError="1"/>
      <sheetData sheetId="9"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E"/>
      <sheetName val="Progress"/>
      <sheetName val="Material"/>
      <sheetName val="Koef"/>
      <sheetName val="Mixer"/>
    </sheetNames>
    <sheetDataSet>
      <sheetData sheetId="0"/>
      <sheetData sheetId="1" refreshError="1">
        <row r="15">
          <cell r="C15">
            <v>35</v>
          </cell>
        </row>
        <row r="21">
          <cell r="C21">
            <v>2.79</v>
          </cell>
        </row>
        <row r="22">
          <cell r="C22">
            <v>4.1849999999999996</v>
          </cell>
        </row>
        <row r="23">
          <cell r="C23">
            <v>11.8575</v>
          </cell>
        </row>
        <row r="27">
          <cell r="C27">
            <v>101.46</v>
          </cell>
        </row>
        <row r="49">
          <cell r="C49">
            <v>1</v>
          </cell>
        </row>
      </sheetData>
      <sheetData sheetId="2"/>
      <sheetData sheetId="3"/>
      <sheetData sheetId="4"/>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RT Penawaran"/>
      <sheetName val="Harga Satuan Bahan"/>
      <sheetName val="Harga Upah"/>
      <sheetName val="Recapitulasi_Global"/>
      <sheetName val="Recapitulasi_Drainase"/>
      <sheetName val="Bill of Quantity_Drainase"/>
      <sheetName val="Analisa Drainase"/>
      <sheetName val="Recapitulasi_Jalan"/>
      <sheetName val="Bill of Quantity_Jalan"/>
      <sheetName val="SCD Pelaksanaan"/>
      <sheetName val="SCD Bahan"/>
      <sheetName val="SCD aLAT"/>
      <sheetName val="SCD Tenaga"/>
      <sheetName val="Konfirmasi Plant"/>
      <sheetName val="Mobilisasi"/>
      <sheetName val="Mobilisasi Alat"/>
      <sheetName val="Analisa Jalan"/>
      <sheetName val="Harga Satuan Alat"/>
      <sheetName val="sewa alat"/>
      <sheetName val="Harga Satuan"/>
      <sheetName val="Recapitulasi_Air Bersih"/>
      <sheetName val="BOQ Pengadaan Pipa"/>
      <sheetName val="BOQ_Water Meter Induk"/>
      <sheetName val="BOQ_Umum &amp; Samb. Rumah"/>
      <sheetName val="Analisa SNI"/>
      <sheetName val="DMPU"/>
      <sheetName val="Recapitulasi_Air Limbah"/>
      <sheetName val="Pel.Individu dan Kumonal"/>
      <sheetName val="Harga Sat Air Limbah"/>
      <sheetName val="Biaya Air Limbah"/>
      <sheetName val="SNI-T-02-3-2002"/>
      <sheetName val="Pmeliharaan Jalan"/>
      <sheetName val="Harga Bahan"/>
      <sheetName val="Bagian yg disub"/>
      <sheetName val="Analisa Mat"/>
    </sheetNames>
    <sheetDataSet>
      <sheetData sheetId="0" refreshError="1"/>
      <sheetData sheetId="1" refreshError="1"/>
      <sheetData sheetId="2"/>
      <sheetData sheetId="3" refreshError="1"/>
      <sheetData sheetId="4" refreshError="1"/>
      <sheetData sheetId="5"/>
      <sheetData sheetId="6">
        <row r="45">
          <cell r="J45">
            <v>14730.256092692816</v>
          </cell>
        </row>
        <row r="101">
          <cell r="J101">
            <v>369832.1</v>
          </cell>
        </row>
        <row r="164">
          <cell r="J164">
            <v>379358.45109990938</v>
          </cell>
        </row>
        <row r="225">
          <cell r="J225">
            <v>732740.44347059762</v>
          </cell>
        </row>
        <row r="289">
          <cell r="J289">
            <v>807794.90299329115</v>
          </cell>
        </row>
        <row r="348">
          <cell r="J348">
            <v>8973.36</v>
          </cell>
        </row>
      </sheetData>
      <sheetData sheetId="7" refreshError="1"/>
      <sheetData sheetId="8"/>
      <sheetData sheetId="9" refreshError="1"/>
      <sheetData sheetId="10" refreshError="1"/>
      <sheetData sheetId="11" refreshError="1"/>
      <sheetData sheetId="12" refreshError="1"/>
      <sheetData sheetId="13" refreshError="1"/>
      <sheetData sheetId="14"/>
      <sheetData sheetId="15">
        <row r="49">
          <cell r="K49">
            <v>64100000</v>
          </cell>
        </row>
      </sheetData>
      <sheetData sheetId="16">
        <row r="45">
          <cell r="J45">
            <v>19155.541282634062</v>
          </cell>
        </row>
        <row r="106">
          <cell r="J106">
            <v>75005.463423816735</v>
          </cell>
        </row>
        <row r="167">
          <cell r="J167">
            <v>59784.110243229414</v>
          </cell>
        </row>
        <row r="227">
          <cell r="J227">
            <v>1762.4412691051241</v>
          </cell>
        </row>
        <row r="288">
          <cell r="J288">
            <v>214349.24464640373</v>
          </cell>
        </row>
        <row r="351">
          <cell r="J351">
            <v>210210.57837354389</v>
          </cell>
        </row>
        <row r="413">
          <cell r="J413">
            <v>215490.57837354389</v>
          </cell>
        </row>
        <row r="473">
          <cell r="J473">
            <v>589380.76575027569</v>
          </cell>
        </row>
        <row r="532">
          <cell r="J532">
            <v>360151.87771445059</v>
          </cell>
        </row>
        <row r="594">
          <cell r="J594">
            <v>327085</v>
          </cell>
        </row>
        <row r="659">
          <cell r="J659">
            <v>5884.7512852340387</v>
          </cell>
        </row>
        <row r="723">
          <cell r="J723">
            <v>1090080.2705856664</v>
          </cell>
        </row>
      </sheetData>
      <sheetData sheetId="17" refreshError="1"/>
      <sheetData sheetId="18" refreshError="1"/>
      <sheetData sheetId="19" refreshError="1"/>
      <sheetData sheetId="20" refreshError="1"/>
      <sheetData sheetId="21">
        <row r="177">
          <cell r="J177">
            <v>532695700</v>
          </cell>
        </row>
      </sheetData>
      <sheetData sheetId="22">
        <row r="56">
          <cell r="J56">
            <v>457911960</v>
          </cell>
        </row>
      </sheetData>
      <sheetData sheetId="23">
        <row r="26">
          <cell r="J26">
            <v>15000000</v>
          </cell>
        </row>
        <row r="118">
          <cell r="J118">
            <v>1486865733.765141</v>
          </cell>
        </row>
      </sheetData>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umus"/>
      <sheetName val="BQ-Aresitrktur"/>
      <sheetName val="RAB"/>
      <sheetName val="Analisa"/>
      <sheetName val="daftar harga"/>
      <sheetName val="Sheet2"/>
      <sheetName val="Person"/>
      <sheetName val="Alat"/>
      <sheetName val="Sheet3"/>
      <sheetName val="me"/>
      <sheetName val="BTL tahap 1"/>
      <sheetName val="BTL total"/>
      <sheetName val="har-sat"/>
      <sheetName val="struktur tdk dipakai"/>
      <sheetName val="HARGA ALAT"/>
      <sheetName val="Macro1"/>
      <sheetName val="Sheet1"/>
      <sheetName val="Bill rekap"/>
      <sheetName val="huruf"/>
      <sheetName val="Input"/>
      <sheetName val="Analisa HSP"/>
      <sheetName val="Anl"/>
      <sheetName val="anal"/>
      <sheetName val="harsat"/>
      <sheetName val="A2"/>
      <sheetName val="Bill-2"/>
      <sheetName val="Material"/>
      <sheetName val="Upah"/>
      <sheetName val="BAHAN UPAH"/>
      <sheetName val="rekap"/>
      <sheetName val="FINISHING"/>
      <sheetName val="Breakdown Structure"/>
      <sheetName val="Breakdown Architecture"/>
      <sheetName val="Harga Satuan"/>
      <sheetName val="DivVI"/>
      <sheetName val="bahan"/>
      <sheetName val="RAB_DK"/>
      <sheetName val="daftar_harga"/>
      <sheetName val="BTL_tahap_1"/>
      <sheetName val="BTL_total"/>
      <sheetName val="struktur_tdk_dipakai"/>
      <sheetName val="HARGA_ALAT"/>
      <sheetName val="HRG BHN"/>
      <sheetName val="villa"/>
      <sheetName val="ANALISA SOFT"/>
      <sheetName val="BQ-Tenis"/>
      <sheetName val="Arsitektur"/>
      <sheetName val="BOQ_Aula"/>
      <sheetName val="Prelim"/>
      <sheetName val="Persiapan"/>
      <sheetName val="Analisa-1"/>
      <sheetName val="HB me"/>
      <sheetName val="Rekap. ME"/>
      <sheetName val="TS"/>
      <sheetName val="Surat Penw. "/>
      <sheetName val="Pek. Elektrikal"/>
      <sheetName val="Pek-ARS"/>
      <sheetName val="LIFT DAN TRAVELATOR"/>
      <sheetName val="Instalasi Tata Udara"/>
      <sheetName val="Plumbing"/>
      <sheetName val="AN-PAS.&amp;PLESTR"/>
      <sheetName val="AN-CAT"/>
      <sheetName val="AN-GRC"/>
      <sheetName val="AN-KUSEN"/>
      <sheetName val="AN-LANTAI"/>
      <sheetName val="AN-PLAFOND"/>
      <sheetName val="AN-SANITAIR"/>
      <sheetName val="AN-LAIN-LAIN"/>
      <sheetName val="AN-RAILING"/>
      <sheetName val="AN-SKIMCOAT"/>
      <sheetName val="Bill of Qty"/>
      <sheetName val="Ahs.1"/>
      <sheetName val="Ahs.2"/>
      <sheetName val="BAG_2"/>
      <sheetName val="I-KAMAR"/>
      <sheetName val="Analisa RAB"/>
      <sheetName val="Analisa RAP"/>
      <sheetName val="CekList"/>
      <sheetName val="BQ OE"/>
      <sheetName val="Sch Tender"/>
      <sheetName val="Alat B"/>
      <sheetName val="Bahan B"/>
      <sheetName val="Sub"/>
      <sheetName val="Upah B"/>
      <sheetName val="Lain-Lain"/>
      <sheetName val="RAP"/>
      <sheetName val="Telusur"/>
      <sheetName val="Penyebaran M"/>
      <sheetName val="Rekap RAP"/>
      <sheetName val="BUL"/>
      <sheetName val="LS-Rutin"/>
      <sheetName val="ANA"/>
      <sheetName val="Harga Upah"/>
      <sheetName val="Koef"/>
      <sheetName val="H-BHN"/>
      <sheetName val="BQ-1A prelim"/>
      <sheetName val="Analisa 2"/>
      <sheetName val="B&amp;U"/>
      <sheetName val="BQ_E20_02_Rp_"/>
      <sheetName val="BQ-E20-02(Rp)"/>
      <sheetName val="meth hsl nego"/>
      <sheetName val="概総括1"/>
      <sheetName val="Daf 1"/>
      <sheetName val="Cover"/>
      <sheetName val="PIPA"/>
      <sheetName val="KWIT"/>
      <sheetName val="CH"/>
      <sheetName val="Daf-Harga"/>
      <sheetName val="NAMES"/>
      <sheetName val="H.Satuan"/>
      <sheetName val="J"/>
      <sheetName val="Ven"/>
      <sheetName val="Upah_Bahan"/>
      <sheetName val="MAPP"/>
      <sheetName val="rek det 1-3"/>
      <sheetName val="har_sat"/>
      <sheetName val="PENAWARAN"/>
      <sheetName val="dft-harga"/>
      <sheetName val="Tabels"/>
      <sheetName val="DIVI6"/>
      <sheetName val="DIVI5"/>
      <sheetName val="ALT"/>
      <sheetName val="DIVI8"/>
      <sheetName val="DIVI7"/>
      <sheetName val="BOQ"/>
      <sheetName val="DIVI3"/>
      <sheetName val="DIVI2"/>
      <sheetName val="BASC"/>
      <sheetName val="DIVI1"/>
      <sheetName val="Ana_har_sat 1"/>
      <sheetName val="Upah, Bahan, Alat"/>
      <sheetName val="daf-3(OK)"/>
      <sheetName val="daf-7(OK)"/>
      <sheetName val="rincian A"/>
      <sheetName val="BAG-2"/>
      <sheetName val="Div2"/>
      <sheetName val="Urai _Resap pengikat"/>
      <sheetName val="Per. A.B.T"/>
      <sheetName val="SAT-DAS"/>
      <sheetName val="Lamp-4 Sat-Das"/>
      <sheetName val="escon"/>
      <sheetName val="Beton"/>
      <sheetName val="PekTanah"/>
      <sheetName val="Piling"/>
      <sheetName val="RANGKUM"/>
      <sheetName val="InputAlat"/>
      <sheetName val="Dewatering"/>
      <sheetName val="Jalan"/>
      <sheetName val="Jembatan"/>
      <sheetName val="River Protect"/>
      <sheetName val="PRD 01-6(I-II)"/>
      <sheetName val="an.mek"/>
      <sheetName val="an.lstrk"/>
      <sheetName val="Bahan1"/>
      <sheetName val="Sat Bah &amp; Up"/>
      <sheetName val="BTL-Persiapan"/>
      <sheetName val="BTL-Bau"/>
      <sheetName val="BTL-alat"/>
      <sheetName val="BTL-Rupa"/>
      <sheetName val="say"/>
      <sheetName val="a.h ars sum"/>
      <sheetName val="Sanitair"/>
      <sheetName val="a.h str"/>
      <sheetName val="a.h ars"/>
      <sheetName val="Isolasi Luar Dalam"/>
      <sheetName val="Isolasi Luar"/>
      <sheetName val="Sat. Pek."/>
      <sheetName val="갑지"/>
      <sheetName val="harga"/>
      <sheetName val="bobot"/>
      <sheetName val="#REF!"/>
      <sheetName val="Kwitansi"/>
      <sheetName val="SCHEDULE"/>
      <sheetName val="HARSAT_BAH"/>
      <sheetName val="Elektronik"/>
      <sheetName val="Electrikal"/>
      <sheetName val="Fire Fighting"/>
      <sheetName val="Item Kompensasi"/>
      <sheetName val="AC"/>
      <sheetName val="rp"/>
      <sheetName val="R P"/>
      <sheetName val="I_KAMAR"/>
      <sheetName val="Sheet1 (2)"/>
      <sheetName val="HB "/>
      <sheetName val="RAB "/>
      <sheetName val="RAB  CIP"/>
      <sheetName val="RAB  LANDSCAPE"/>
      <sheetName val="REKAP CIP"/>
      <sheetName val="RAB  SERVER"/>
      <sheetName val="Analisa HS"/>
      <sheetName val="RAB  TERMINAL"/>
      <sheetName val="BahanUpah"/>
      <sheetName val="Bill_2"/>
      <sheetName val="ANALISA BALOK"/>
      <sheetName val="ANALISA C-WALL"/>
      <sheetName val="ANALISA KOLOM "/>
      <sheetName val="ANALISA PILECAP"/>
      <sheetName val="ANALISA PIT LIFT"/>
      <sheetName val="ANALISA RAMP"/>
      <sheetName val="ANALISA R-WALL"/>
      <sheetName val="ANALISA SLAB"/>
      <sheetName val="ANALISA S-WALL "/>
      <sheetName val="ANALISA TANGGA"/>
      <sheetName val="ANALISA TIE BEAM "/>
      <sheetName val="REKAP besi,beton,bekisting"/>
      <sheetName val="ANALISA PEK.TANAH"/>
      <sheetName val="ANALISA PONDASI"/>
      <sheetName val="SUBKON"/>
      <sheetName val="analisa harga satuan"/>
      <sheetName val="ANALISA ARS"/>
      <sheetName val="ANALISA STR"/>
      <sheetName val="REKAP GSE ROAD"/>
      <sheetName val="DATA"/>
      <sheetName val="MONITORING SUBKON"/>
      <sheetName val="UPAH BORONG"/>
      <sheetName val="Agregat Halus &amp; Kasar"/>
      <sheetName val="5"/>
      <sheetName val="6"/>
      <sheetName val="Harga Satuan Bahan"/>
      <sheetName val="Daftar Harga Pekerjaan"/>
      <sheetName val="Upah Tenaga Kerja"/>
      <sheetName val="DivVII"/>
      <sheetName val="DaftarHS"/>
      <sheetName val="Enc14"/>
      <sheetName val="h.sat-bbm"/>
      <sheetName val="ANAL-SEC II"/>
      <sheetName val="ANAL-SEC III"/>
      <sheetName val="TOWN"/>
      <sheetName val="Mob _ demob"/>
      <sheetName val="DATA PROYEK"/>
      <sheetName val="BA Evaluasi"/>
      <sheetName val="Permhnan CCO"/>
      <sheetName val="Persetujuan CCO"/>
      <sheetName val="Rekap MC"/>
      <sheetName val="Penyampaian Evaluasi"/>
      <sheetName val="R. RapatCCO"/>
      <sheetName val="Bangunan Utama"/>
      <sheetName val="jml MAT"/>
      <sheetName val="jml UPH"/>
      <sheetName val="DU&amp;B"/>
      <sheetName val="CashFlow"/>
      <sheetName val="BAU"/>
      <sheetName val="ISIAN (2)"/>
      <sheetName val="BEK-UP-OVERLEY"/>
      <sheetName val="sal &amp; galian"/>
      <sheetName val="LPA"/>
      <sheetName val="bahu jalan"/>
      <sheetName val="Rekap ANLS 08"/>
      <sheetName val="Anls"/>
      <sheetName val="16-AC-27JULI"/>
      <sheetName val="BQ_ME-DOC"/>
      <sheetName val="Diameter"/>
      <sheetName val="HARGA MATERIAL"/>
      <sheetName val="Analisa_HSP"/>
      <sheetName val="Sat__Pek_"/>
      <sheetName val="SAT.DASAR"/>
      <sheetName val="Summary IP"/>
      <sheetName val="HS Alat"/>
      <sheetName val="HS Upah"/>
      <sheetName val="HS Bahan"/>
      <sheetName val="Analisa Gabungan"/>
      <sheetName val="Up &amp; bhn"/>
      <sheetName val="Str"/>
      <sheetName val="4-Basic Price"/>
      <sheetName val="analtek"/>
      <sheetName val="An_pdkg"/>
      <sheetName val="ANALISA "/>
      <sheetName val="K1 Durp"/>
      <sheetName val="rekap harga satuan pek"/>
      <sheetName val="sat"/>
      <sheetName val="Uraian Analisa"/>
      <sheetName val="Upah,Bah&amp;alat"/>
      <sheetName val="RAB LMA'2005 EE"/>
      <sheetName val="Rek."/>
      <sheetName val="absen mekanik&amp;log"/>
      <sheetName val="Div3"/>
      <sheetName val="Div4"/>
      <sheetName val="AMP"/>
      <sheetName val="ANTEK-AGGA"/>
      <sheetName val="BURDA"/>
      <sheetName val="ANTEK-GAL"/>
      <sheetName val="HRS-ATB"/>
      <sheetName val="ANTEK-PRIME"/>
      <sheetName val="ANTEK-TIMB"/>
      <sheetName val="BD-LS"/>
      <sheetName val="BIA-LUMPSUM"/>
      <sheetName val="CRUSER"/>
      <sheetName val="FINAL"/>
      <sheetName val="KEBALAT"/>
      <sheetName val="???1"/>
      <sheetName val="As"/>
      <sheetName val="TOTAL"/>
      <sheetName val="DAFTAR 7"/>
      <sheetName val="DAFTAR_8"/>
      <sheetName val="DAF_1"/>
      <sheetName val="Rumus (1)"/>
      <sheetName val="DATABASE 20122012"/>
      <sheetName val="KH-Q1,Q2,01"/>
      <sheetName val="index"/>
      <sheetName val="AnConW"/>
      <sheetName val="AnEarthW"/>
      <sheetName val="Hrg_Sat"/>
      <sheetName val="UPH,BHN,ALT"/>
      <sheetName val="Analis harga"/>
      <sheetName val="AHSbj"/>
      <sheetName val="BASIC"/>
      <sheetName val="UnitRate22"/>
      <sheetName val=" R A B"/>
      <sheetName val="Pipe"/>
      <sheetName val="EK"/>
      <sheetName val="Analisa &amp; Upah"/>
      <sheetName val="Data_basic"/>
      <sheetName val="Door &amp; window"/>
      <sheetName val="Ana_basic"/>
      <sheetName val="BQ"/>
      <sheetName val="dasboard"/>
      <sheetName val="TE TS FA LAN MATV"/>
      <sheetName val="Sat Bah _ Up"/>
      <sheetName val="Rekap1"/>
      <sheetName val="BOQ9 "/>
      <sheetName val="Calculation II-1"/>
      <sheetName val="Calculation II-2"/>
      <sheetName val="Calculation III-1"/>
      <sheetName val="Calculation III-2"/>
      <sheetName val="Calculation III-2a"/>
      <sheetName val="Calculation new item"/>
      <sheetName val="invoice"/>
      <sheetName val="MC100"/>
      <sheetName val="PROGRESS"/>
      <sheetName val="S-CURVE"/>
      <sheetName val="SELISIH HARGA"/>
      <sheetName val="Rincian"/>
      <sheetName val="Analisa Harsat CCO Intern"/>
      <sheetName val="Analisa Harsat"/>
      <sheetName val="AnHarSat Real Saat Ini"/>
      <sheetName val="AnHarSat Real Sd Saat Lalu"/>
      <sheetName val="Pemakaian Bahan"/>
      <sheetName val="Pengadaan Bahan"/>
      <sheetName val="Laporan Harian"/>
      <sheetName val="Hrn I"/>
      <sheetName val="Hrn II"/>
      <sheetName val="Hrn III"/>
      <sheetName val="Harsat Alat"/>
      <sheetName val="Harsat Bahan"/>
      <sheetName val="Harsat SubKon"/>
      <sheetName val="Harsat Upah"/>
      <sheetName val="Schedule UBA"/>
      <sheetName val="Volume Mingguan"/>
      <sheetName val="Volume Intern"/>
      <sheetName val="K5"/>
      <sheetName val="Laporan Bulanan"/>
      <sheetName val="Schedule Intern"/>
      <sheetName val="SAT-BHN"/>
      <sheetName val="satuan_pek"/>
      <sheetName val="..."/>
      <sheetName val="."/>
      <sheetName val="HONDA"/>
      <sheetName val="DAFTAR HARGA SATUAN MATERIAL"/>
      <sheetName val="Bill_rekap"/>
      <sheetName val="BAHAN_UPAH"/>
      <sheetName val="Breakdown_Structure"/>
      <sheetName val="Breakdown_Architecture"/>
      <sheetName val="Harga_Satuan"/>
      <sheetName val="Unit Price Analysis"/>
      <sheetName val="ANA_STR"/>
      <sheetName val="Analisa (me)"/>
      <sheetName val="HS Sub-Kon"/>
      <sheetName val="bhn_upah"/>
      <sheetName val="bahanawal"/>
      <sheetName val="bahanrevisi"/>
      <sheetName val="upah "/>
      <sheetName val="REKAP.1"/>
      <sheetName val="Data Pendukung"/>
      <sheetName val="Analisa-Harga"/>
      <sheetName val="7a. Compar.Asphalt (Machine)"/>
      <sheetName val="4.Equipment Cost"/>
      <sheetName val="Hsatbahan"/>
      <sheetName val="Rekap (2)"/>
      <sheetName val="___1"/>
      <sheetName val="BoQ C4"/>
      <sheetName val="harsat undip"/>
      <sheetName val="BQ anal"/>
      <sheetName val="Price"/>
      <sheetName val="Sat_ Pek_"/>
      <sheetName val="analpek-3"/>
      <sheetName val="Vibro_Roller"/>
      <sheetName val="ANALISA KOEFF ESKALASI"/>
      <sheetName val="C. Analisa "/>
      <sheetName val="daftar_harga1"/>
      <sheetName val="BTL_tahap_11"/>
      <sheetName val="BTL_total1"/>
      <sheetName val="HARGA_ALAT1"/>
      <sheetName val="struktur_tdk_dipakai1"/>
      <sheetName val="Harga_Upah"/>
      <sheetName val="Ahs_1"/>
      <sheetName val="Ahs_2"/>
      <sheetName val="Bill_of_Qty"/>
      <sheetName val="HRG_BHN"/>
      <sheetName val="Analisa_RAP"/>
      <sheetName val="Analisa_RAB"/>
      <sheetName val="BQ_OE"/>
      <sheetName val="Sch_Tender"/>
      <sheetName val="Alat_B"/>
      <sheetName val="Bahan_B"/>
      <sheetName val="Upah_B"/>
      <sheetName val="Penyebaran_M"/>
      <sheetName val="Rekap_RAP"/>
      <sheetName val="Sheet1_(2)"/>
      <sheetName val="BQ-1A_prelim"/>
      <sheetName val="HB_me"/>
      <sheetName val="Rekap__ME"/>
      <sheetName val="Surat_Penw__"/>
      <sheetName val="Pek__Elektrikal"/>
      <sheetName val="LIFT_DAN_TRAVELATOR"/>
      <sheetName val="Instalasi_Tata_Udara"/>
      <sheetName val="AN-PAS_&amp;PLESTR"/>
      <sheetName val="meth_hsl_nego"/>
      <sheetName val="a_h_ars_sum"/>
      <sheetName val="a_h_str"/>
      <sheetName val="a_h_ars"/>
      <sheetName val="Rekap_ANLS_08"/>
      <sheetName val="Analisa_2"/>
      <sheetName val="ANALISA_SOFT"/>
      <sheetName val="rek_det_1-3"/>
      <sheetName val="rincian_A"/>
      <sheetName val="Rek_"/>
      <sheetName val="RAB_"/>
      <sheetName val="RAB__CIP"/>
      <sheetName val="RAB__LANDSCAPE"/>
      <sheetName val="REKAP_CIP"/>
      <sheetName val="RAB__SERVER"/>
      <sheetName val="Analisa_HS"/>
      <sheetName val="RAB__TERMINAL"/>
      <sheetName val="absen_mekanik&amp;log"/>
      <sheetName val="Summary_IP"/>
      <sheetName val="HS_Alat"/>
      <sheetName val="HS_Upah"/>
      <sheetName val="HS_Bahan"/>
      <sheetName val="Analisa_Gabungan"/>
      <sheetName val="an_mek"/>
      <sheetName val="an_lstrk"/>
      <sheetName val="Sat_Bah_&amp;_Up"/>
      <sheetName val="K1_Durp"/>
      <sheetName val="ANALISA_ARS"/>
      <sheetName val="ANALISA_STR"/>
      <sheetName val="REKAP_GSE_ROAD"/>
      <sheetName val="MONITORING_SUBKON"/>
      <sheetName val="UPAH_BORONG"/>
      <sheetName val="Isolasi_Luar_Dalam"/>
      <sheetName val="Isolasi_Luar"/>
      <sheetName val="Fire_Fighting"/>
      <sheetName val="Item_Kompensasi"/>
      <sheetName val="R_P"/>
      <sheetName val="HB_"/>
      <sheetName val="H_Satuan"/>
      <sheetName val="Ana_har_sat_1"/>
      <sheetName val="Upah,_Bahan,_Alat"/>
      <sheetName val="ANALISA_BALOK"/>
      <sheetName val="ANALISA_C-WALL"/>
      <sheetName val="ANALISA_KOLOM_"/>
      <sheetName val="ANALISA_PILECAP"/>
      <sheetName val="ANALISA_PIT_LIFT"/>
      <sheetName val="ANALISA_RAMP"/>
      <sheetName val="ANALISA_R-WALL"/>
      <sheetName val="ANALISA_SLAB"/>
      <sheetName val="ANALISA_S-WALL_"/>
      <sheetName val="ANALISA_TANGGA"/>
      <sheetName val="ANALISA_TIE_BEAM_"/>
      <sheetName val="REKAP_besi,beton,bekisting"/>
      <sheetName val="ANALISA_PEK_TANAH"/>
      <sheetName val="ANALISA_PONDASI"/>
      <sheetName val="analisa_harga_satuan"/>
      <sheetName val="DAFTAR_7"/>
      <sheetName val="Rumus_(1)"/>
      <sheetName val="DATABASE_20122012"/>
      <sheetName val="Bangunan_Utama"/>
      <sheetName val="Harga_Satuan_Bahan"/>
      <sheetName val="Daftar_Harga_Pekerjaan"/>
      <sheetName val="Upah_Tenaga_Kerja"/>
      <sheetName val="daftar_harga2"/>
      <sheetName val="BTL_tahap_12"/>
      <sheetName val="BTL_total2"/>
      <sheetName val="HARGA_ALAT2"/>
      <sheetName val="Analisa_HSP1"/>
      <sheetName val="struktur_tdk_dipakai2"/>
      <sheetName val="Harga_Satuan1"/>
      <sheetName val="Bill_rekap1"/>
      <sheetName val="Harga_Upah1"/>
      <sheetName val="Ahs_11"/>
      <sheetName val="Ahs_21"/>
      <sheetName val="Bill_of_Qty1"/>
      <sheetName val="BAHAN_UPAH1"/>
      <sheetName val="HRG_BHN1"/>
      <sheetName val="Analisa_RAP1"/>
      <sheetName val="Analisa_RAB1"/>
      <sheetName val="BQ_OE1"/>
      <sheetName val="Sch_Tender1"/>
      <sheetName val="Alat_B1"/>
      <sheetName val="Bahan_B1"/>
      <sheetName val="Upah_B1"/>
      <sheetName val="Penyebaran_M1"/>
      <sheetName val="Rekap_RAP1"/>
      <sheetName val="Sheet1_(2)1"/>
      <sheetName val="Breakdown_Structure1"/>
      <sheetName val="Breakdown_Architecture1"/>
      <sheetName val="BQ-1A_prelim1"/>
      <sheetName val="HB_me1"/>
      <sheetName val="Rekap__ME1"/>
      <sheetName val="Surat_Penw__1"/>
      <sheetName val="Pek__Elektrikal1"/>
      <sheetName val="LIFT_DAN_TRAVELATOR1"/>
      <sheetName val="Instalasi_Tata_Udara1"/>
      <sheetName val="AN-PAS_&amp;PLESTR1"/>
      <sheetName val="meth_hsl_nego1"/>
      <sheetName val="a_h_ars_sum1"/>
      <sheetName val="a_h_str1"/>
      <sheetName val="a_h_ars1"/>
      <sheetName val="Rekap_ANLS_081"/>
      <sheetName val="Analisa_21"/>
      <sheetName val="ANALISA_SOFT1"/>
      <sheetName val="rek_det_1-31"/>
      <sheetName val="rincian_A1"/>
      <sheetName val="Rek_1"/>
      <sheetName val="RAB_1"/>
      <sheetName val="RAB__CIP1"/>
      <sheetName val="RAB__LANDSCAPE1"/>
      <sheetName val="REKAP_CIP1"/>
      <sheetName val="RAB__SERVER1"/>
      <sheetName val="Analisa_HS1"/>
      <sheetName val="RAB__TERMINAL1"/>
      <sheetName val="absen_mekanik&amp;log1"/>
      <sheetName val="Summary_IP1"/>
      <sheetName val="HS_Alat1"/>
      <sheetName val="HS_Upah1"/>
      <sheetName val="HS_Bahan1"/>
      <sheetName val="Analisa_Gabungan1"/>
      <sheetName val="an_mek1"/>
      <sheetName val="an_lstrk1"/>
      <sheetName val="Sat_Bah_&amp;_Up1"/>
      <sheetName val="K1_Durp1"/>
      <sheetName val="ANALISA_ARS1"/>
      <sheetName val="ANALISA_STR1"/>
      <sheetName val="REKAP_GSE_ROAD1"/>
      <sheetName val="MONITORING_SUBKON1"/>
      <sheetName val="UPAH_BORONG1"/>
      <sheetName val="Isolasi_Luar_Dalam1"/>
      <sheetName val="Isolasi_Luar1"/>
      <sheetName val="Fire_Fighting1"/>
      <sheetName val="Item_Kompensasi1"/>
      <sheetName val="R_P1"/>
      <sheetName val="HB_1"/>
      <sheetName val="H_Satuan1"/>
      <sheetName val="Sat__Pek_1"/>
      <sheetName val="Ana_har_sat_11"/>
      <sheetName val="Upah,_Bahan,_Alat1"/>
      <sheetName val="ANALISA_BALOK1"/>
      <sheetName val="ANALISA_C-WALL1"/>
      <sheetName val="ANALISA_KOLOM_1"/>
      <sheetName val="ANALISA_PILECAP1"/>
      <sheetName val="ANALISA_PIT_LIFT1"/>
      <sheetName val="ANALISA_RAMP1"/>
      <sheetName val="ANALISA_R-WALL1"/>
      <sheetName val="ANALISA_SLAB1"/>
      <sheetName val="ANALISA_S-WALL_1"/>
      <sheetName val="ANALISA_TANGGA1"/>
      <sheetName val="ANALISA_TIE_BEAM_1"/>
      <sheetName val="REKAP_besi,beton,bekisting1"/>
      <sheetName val="ANALISA_PEK_TANAH1"/>
      <sheetName val="ANALISA_PONDASI1"/>
      <sheetName val="analisa_harga_satuan1"/>
      <sheetName val="DAFTAR_71"/>
      <sheetName val="Rumus_(1)1"/>
      <sheetName val="DATABASE_201220121"/>
      <sheetName val="Bangunan_Utama1"/>
      <sheetName val="Harga_Satuan_Bahan1"/>
      <sheetName val="Daftar_Harga_Pekerjaan1"/>
      <sheetName val="Upah_Tenaga_Kerja1"/>
      <sheetName val="Terbilang"/>
      <sheetName val="ANAL.BOW"/>
      <sheetName val="C-FLOW JUNI"/>
      <sheetName val="AHS"/>
      <sheetName val="REK_BQ"/>
      <sheetName val="ELEMEN"/>
      <sheetName val="HAL-1"/>
      <sheetName val="Unit Rate"/>
      <sheetName val="A"/>
      <sheetName val="B"/>
      <sheetName val="E"/>
      <sheetName val="D"/>
      <sheetName val="F"/>
      <sheetName val="G"/>
      <sheetName val="H"/>
      <sheetName val="Analisa.Hourly"/>
      <sheetName val="S_DAYA"/>
      <sheetName val="BQ_1A prelim"/>
      <sheetName val="Fill this out first..."/>
      <sheetName val="Fill this out first___"/>
      <sheetName val="DHS"/>
      <sheetName val="Input-Qtrly"/>
      <sheetName val="Input-YTD and Expected"/>
      <sheetName val="Instructions"/>
      <sheetName val="RMCONS"/>
      <sheetName val="CGS"/>
      <sheetName val="MAP"/>
      <sheetName val="RKP"/>
      <sheetName val="RAB-JO"/>
      <sheetName val="LP3,h_dsr"/>
      <sheetName val="an_tek1"/>
      <sheetName val="U_PRICE"/>
      <sheetName val="Markup"/>
      <sheetName val="Analis"/>
      <sheetName val="Daftar Upah,Bhn,&amp; alat"/>
      <sheetName val="INFO"/>
      <sheetName val="ANA.SAT"/>
      <sheetName val="Baru"/>
      <sheetName val="master jaling"/>
      <sheetName val="Indikator"/>
      <sheetName val="kegiatan"/>
      <sheetName val="611"/>
      <sheetName val="bhn"/>
      <sheetName val="uph"/>
      <sheetName val="RUMUS BTL"/>
      <sheetName val="U&amp;B"/>
      <sheetName val="BQ RAB"/>
      <sheetName val="THR"/>
      <sheetName val="ANALISA PEK.UMUM"/>
      <sheetName val="ANHAS"/>
      <sheetName val="BYALAT"/>
      <sheetName val="HSDALAT"/>
      <sheetName val="DAFTAR ANALISA HARGA SATUAN"/>
      <sheetName val="at r pkt"/>
      <sheetName val="Upah Bahan"/>
      <sheetName val="HSItem"/>
      <sheetName val="7.Landscape"/>
      <sheetName val="C"/>
      <sheetName val="form"/>
      <sheetName val="Kuantitas &amp; Harga"/>
      <sheetName val="Harga Bahan"/>
      <sheetName val="Normalisasi"/>
      <sheetName val="summary"/>
      <sheetName val="div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RAB"/>
      <sheetName val="Analisa"/>
      <sheetName val="Harga &amp; Bahan "/>
      <sheetName val="Sheet6"/>
      <sheetName val="analisa lama"/>
      <sheetName val="harga lama"/>
    </sheetNames>
    <sheetDataSet>
      <sheetData sheetId="0" refreshError="1"/>
      <sheetData sheetId="1" refreshError="1"/>
      <sheetData sheetId="2" refreshError="1"/>
      <sheetData sheetId="3"/>
      <sheetData sheetId="4" refreshError="1"/>
      <sheetData sheetId="5" refreshError="1"/>
      <sheetData sheetId="6"/>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ue deah teungoh1"/>
      <sheetName val="alue deah teungoh"/>
      <sheetName val="matang rayeuk1"/>
      <sheetName val="matang rayeuk"/>
      <sheetName val="jeulingke1"/>
      <sheetName val="jeulingke"/>
      <sheetName val="lambaro skep1"/>
      <sheetName val="lambaro skep"/>
      <sheetName val="tibang1"/>
      <sheetName val="tibang"/>
      <sheetName val="deah raya1"/>
      <sheetName val="deah raya"/>
      <sheetName val="pante riek1"/>
      <sheetName val="lam awe"/>
      <sheetName val="lam awe 1"/>
      <sheetName val="pante riek"/>
      <sheetName val="DAFTAR ANALISA."/>
      <sheetName val="5-ALAT(1)"/>
      <sheetName val="4-Basic Price"/>
      <sheetName val="BOW"/>
      <sheetName val="Analisa"/>
      <sheetName val="LEMBAR4"/>
      <sheetName val="rekap"/>
      <sheetName val="Bahan+Upah"/>
      <sheetName val="harga lama"/>
    </sheetNames>
    <sheetDataSet>
      <sheetData sheetId="0"/>
      <sheetData sheetId="1" refreshError="1">
        <row r="17">
          <cell r="F17">
            <v>83550000</v>
          </cell>
        </row>
        <row r="35">
          <cell r="F35">
            <v>1040291109.2</v>
          </cell>
        </row>
      </sheetData>
      <sheetData sheetId="2"/>
      <sheetData sheetId="3" refreshError="1"/>
      <sheetData sheetId="4"/>
      <sheetData sheetId="5" refreshError="1">
        <row r="17">
          <cell r="F17">
            <v>80550000</v>
          </cell>
        </row>
        <row r="86">
          <cell r="F86">
            <v>60500000</v>
          </cell>
        </row>
      </sheetData>
      <sheetData sheetId="6"/>
      <sheetData sheetId="7" refreshError="1"/>
      <sheetData sheetId="8"/>
      <sheetData sheetId="9" refreshError="1">
        <row r="17">
          <cell r="F17">
            <v>83550000</v>
          </cell>
        </row>
        <row r="30">
          <cell r="F30">
            <v>1143325019.2</v>
          </cell>
        </row>
        <row r="85">
          <cell r="F85">
            <v>8067133.4800000004</v>
          </cell>
        </row>
        <row r="90">
          <cell r="F90">
            <v>200000</v>
          </cell>
        </row>
        <row r="151">
          <cell r="F151">
            <v>217495916.69999999</v>
          </cell>
        </row>
        <row r="165">
          <cell r="F165">
            <v>87500000</v>
          </cell>
        </row>
      </sheetData>
      <sheetData sheetId="10"/>
      <sheetData sheetId="11" refreshError="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Lampiran"/>
      <sheetName val="S-Penawaran"/>
      <sheetName val="Rekap"/>
      <sheetName val="Rincian"/>
      <sheetName val="Skedul"/>
      <sheetName val="Pemeliharaan"/>
      <sheetName val="Mobilisasi"/>
      <sheetName val="DMP-Utama"/>
      <sheetName val="Analisa DMPU"/>
      <sheetName val="Harsat"/>
      <sheetName val="On Site"/>
      <sheetName val="Peralatan"/>
      <sheetName val="Personil"/>
      <sheetName val="SubKontrak"/>
      <sheetName val="Bahan DN"/>
      <sheetName val="Metode"/>
      <sheetName val="Pernyataan"/>
      <sheetName val="Pengurus"/>
      <sheetName val="Modal"/>
      <sheetName val="Check List"/>
      <sheetName val="Pembatas"/>
      <sheetName val="Analisa HS"/>
    </sheetNames>
    <sheetDataSet>
      <sheetData sheetId="0"/>
      <sheetData sheetId="1"/>
      <sheetData sheetId="2"/>
      <sheetData sheetId="3"/>
      <sheetData sheetId="4"/>
      <sheetData sheetId="5"/>
      <sheetData sheetId="6"/>
      <sheetData sheetId="7"/>
      <sheetData sheetId="8"/>
      <sheetData sheetId="9"/>
      <sheetData sheetId="10">
        <row r="39">
          <cell r="E39">
            <v>500000</v>
          </cell>
        </row>
        <row r="40">
          <cell r="E40">
            <v>5000</v>
          </cell>
        </row>
        <row r="62">
          <cell r="E62">
            <v>1500</v>
          </cell>
        </row>
        <row r="70">
          <cell r="E70">
            <v>70000</v>
          </cell>
        </row>
        <row r="71">
          <cell r="E71">
            <v>15000</v>
          </cell>
        </row>
        <row r="73">
          <cell r="E73">
            <v>25000</v>
          </cell>
        </row>
        <row r="86">
          <cell r="E86">
            <v>70000</v>
          </cell>
        </row>
        <row r="94">
          <cell r="E94">
            <v>7000</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PAGU"/>
      <sheetName val="RAB PAGU"/>
      <sheetName val="REKAP"/>
      <sheetName val="RAB"/>
      <sheetName val="DAFTAR UPAH"/>
      <sheetName val="DAFTAR BAHAN"/>
      <sheetName val="DAFTAR ALAT"/>
      <sheetName val="MOBILISASI"/>
      <sheetName val="PAS. BATU"/>
      <sheetName val="URUKAN"/>
      <sheetName val="AGG A"/>
      <sheetName val="AGG B"/>
      <sheetName val="TACK COAT"/>
      <sheetName val="PRIME COAT"/>
      <sheetName val="AC"/>
      <sheetName val="ATB"/>
      <sheetName val="ATBL"/>
      <sheetName val="MARKA"/>
      <sheetName val="PEMB.UTAMA"/>
      <sheetName val="SCHEDULE"/>
      <sheetName val="SUB-KONTRAK"/>
      <sheetName val="SITE (6)"/>
      <sheetName val="SYARAT"/>
      <sheetName val="SITE (8)"/>
      <sheetName val="Harsat"/>
      <sheetName val="BoQ"/>
      <sheetName val="Kuantitas &amp; Harga"/>
    </sheetNames>
    <sheetDataSet>
      <sheetData sheetId="0">
        <row r="43">
          <cell r="G43">
            <v>1427</v>
          </cell>
        </row>
      </sheetData>
      <sheetData sheetId="1">
        <row r="40">
          <cell r="G40">
            <v>8197</v>
          </cell>
        </row>
      </sheetData>
      <sheetData sheetId="2" refreshError="1">
        <row r="40">
          <cell r="F40">
            <v>5</v>
          </cell>
        </row>
      </sheetData>
      <sheetData sheetId="3">
        <row r="31">
          <cell r="G31">
            <v>0</v>
          </cell>
        </row>
        <row r="59">
          <cell r="G59">
            <v>69383460</v>
          </cell>
        </row>
        <row r="189">
          <cell r="G189">
            <v>7276000</v>
          </cell>
        </row>
      </sheetData>
      <sheetData sheetId="4">
        <row r="12">
          <cell r="G12">
            <v>950</v>
          </cell>
        </row>
        <row r="14">
          <cell r="G14">
            <v>1660</v>
          </cell>
        </row>
        <row r="16">
          <cell r="G16">
            <v>1790</v>
          </cell>
        </row>
      </sheetData>
      <sheetData sheetId="5">
        <row r="12">
          <cell r="G12">
            <v>1150</v>
          </cell>
        </row>
        <row r="18">
          <cell r="G18">
            <v>9000</v>
          </cell>
        </row>
        <row r="19">
          <cell r="G19">
            <v>37000</v>
          </cell>
        </row>
        <row r="20">
          <cell r="G20">
            <v>21000</v>
          </cell>
        </row>
        <row r="21">
          <cell r="G21">
            <v>25000</v>
          </cell>
        </row>
        <row r="22">
          <cell r="G22">
            <v>15000</v>
          </cell>
        </row>
        <row r="23">
          <cell r="G23">
            <v>40000</v>
          </cell>
        </row>
        <row r="24">
          <cell r="G24">
            <v>35000</v>
          </cell>
        </row>
        <row r="27">
          <cell r="G27">
            <v>2500</v>
          </cell>
        </row>
        <row r="32">
          <cell r="G32">
            <v>440</v>
          </cell>
        </row>
        <row r="37">
          <cell r="G37">
            <v>650</v>
          </cell>
        </row>
        <row r="38">
          <cell r="G38">
            <v>8500</v>
          </cell>
        </row>
      </sheetData>
      <sheetData sheetId="6" refreshError="1">
        <row r="12">
          <cell r="G12">
            <v>950</v>
          </cell>
        </row>
        <row r="14">
          <cell r="H14">
            <v>50000</v>
          </cell>
        </row>
        <row r="15">
          <cell r="H15">
            <v>11000</v>
          </cell>
        </row>
        <row r="16">
          <cell r="H16">
            <v>10500</v>
          </cell>
        </row>
        <row r="17">
          <cell r="H17">
            <v>9000</v>
          </cell>
        </row>
        <row r="19">
          <cell r="H19">
            <v>20000</v>
          </cell>
        </row>
        <row r="22">
          <cell r="H22">
            <v>17000</v>
          </cell>
        </row>
        <row r="24">
          <cell r="H24">
            <v>35000</v>
          </cell>
        </row>
        <row r="25">
          <cell r="H25">
            <v>35000</v>
          </cell>
        </row>
      </sheetData>
      <sheetData sheetId="7"/>
      <sheetData sheetId="8">
        <row r="43">
          <cell r="G43">
            <v>158218</v>
          </cell>
        </row>
      </sheetData>
      <sheetData sheetId="9">
        <row r="40">
          <cell r="G40">
            <v>8197</v>
          </cell>
        </row>
      </sheetData>
      <sheetData sheetId="10">
        <row r="43">
          <cell r="G43">
            <v>54863</v>
          </cell>
        </row>
      </sheetData>
      <sheetData sheetId="11">
        <row r="43">
          <cell r="G43">
            <v>48567</v>
          </cell>
        </row>
      </sheetData>
      <sheetData sheetId="12">
        <row r="43">
          <cell r="G43">
            <v>1427</v>
          </cell>
        </row>
      </sheetData>
      <sheetData sheetId="13">
        <row r="43">
          <cell r="G43">
            <v>1269</v>
          </cell>
        </row>
      </sheetData>
      <sheetData sheetId="14">
        <row r="47">
          <cell r="G47">
            <v>13880</v>
          </cell>
        </row>
      </sheetData>
      <sheetData sheetId="15">
        <row r="43">
          <cell r="G43">
            <v>37319</v>
          </cell>
        </row>
      </sheetData>
      <sheetData sheetId="16">
        <row r="43">
          <cell r="G43">
            <v>37319</v>
          </cell>
        </row>
      </sheetData>
      <sheetData sheetId="17">
        <row r="43">
          <cell r="G43">
            <v>37319</v>
          </cell>
        </row>
      </sheetData>
      <sheetData sheetId="18"/>
      <sheetData sheetId="19"/>
      <sheetData sheetId="20"/>
      <sheetData sheetId="21"/>
      <sheetData sheetId="22"/>
      <sheetData sheetId="23"/>
      <sheetData sheetId="24" refreshError="1"/>
      <sheetData sheetId="25" refreshError="1"/>
      <sheetData sheetId="26"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MAPP"/>
      <sheetName val="RKP"/>
      <sheetName val="RAB"/>
      <sheetName val="RKP-HARPEK"/>
      <sheetName val="ANALISA"/>
      <sheetName val="ANMOBPEM"/>
      <sheetName val="ANMOB"/>
      <sheetName val="BASIC"/>
      <sheetName val="DIV-2"/>
      <sheetName val="DIV-3"/>
      <sheetName val="DIV-4"/>
      <sheetName val="DIV-5"/>
      <sheetName val="DIV-6"/>
      <sheetName val="DIV-7"/>
      <sheetName val="DIV-8"/>
      <sheetName val="MOS"/>
      <sheetName val="PLANT"/>
      <sheetName val="MPU"/>
      <sheetName val="DAKON"/>
      <sheetName val="SUB"/>
      <sheetName val="LAMP"/>
      <sheetName val="BETON"/>
      <sheetName val="610-04"/>
      <sheetName val="610-05"/>
      <sheetName val="610-06"/>
      <sheetName val="610-07"/>
      <sheetName val="610-08"/>
    </sheetNames>
    <sheetDataSet>
      <sheetData sheetId="0">
        <row r="2">
          <cell r="E2" t="str">
            <v>Persero. PT. Waskita Karya</v>
          </cell>
        </row>
        <row r="4">
          <cell r="E4" t="str">
            <v>Cabang Kalimantan Selatan</v>
          </cell>
        </row>
        <row r="5">
          <cell r="E5" t="str">
            <v>Ir. Ayuda Prihantoro</v>
          </cell>
        </row>
      </sheetData>
      <sheetData sheetId="1">
        <row r="19">
          <cell r="M19">
            <v>19.149999999999999</v>
          </cell>
        </row>
      </sheetData>
      <sheetData sheetId="2"/>
      <sheetData sheetId="3"/>
      <sheetData sheetId="4"/>
      <sheetData sheetId="5"/>
      <sheetData sheetId="6"/>
      <sheetData sheetId="7"/>
      <sheetData sheetId="8">
        <row r="16">
          <cell r="K16">
            <v>2010</v>
          </cell>
        </row>
        <row r="35">
          <cell r="K35">
            <v>180000</v>
          </cell>
        </row>
        <row r="58">
          <cell r="K58">
            <v>35000</v>
          </cell>
        </row>
        <row r="64">
          <cell r="K64">
            <v>1500000</v>
          </cell>
        </row>
        <row r="112">
          <cell r="K112">
            <v>15000</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ODE"/>
      <sheetName val="ANL TEK  _2_"/>
      <sheetName val="JADWAL"/>
      <sheetName val="Rekap Biaya"/>
      <sheetName val="Kuantitas _ Harga _2_"/>
      <sheetName val="Kuantitas _ Harga"/>
      <sheetName val="Pekerjaan Utama"/>
      <sheetName val="_"/>
      <sheetName val="MPU"/>
      <sheetName val="CEKLIS"/>
    </sheetNames>
    <sheetDataSet>
      <sheetData sheetId="0" refreshError="1"/>
      <sheetData sheetId="1" refreshError="1"/>
      <sheetData sheetId="2"/>
      <sheetData sheetId="3"/>
      <sheetData sheetId="4">
        <row r="2">
          <cell r="C2" t="str">
            <v>DAFTAR MATA PEMBAYARAN UTAMA</v>
          </cell>
        </row>
        <row r="3">
          <cell r="A3" t="str">
            <v xml:space="preserve"> No. Paket Kontrak</v>
          </cell>
          <cell r="C3" t="str">
            <v>: BRR - JK 02 BNA</v>
          </cell>
        </row>
        <row r="4">
          <cell r="A4" t="str">
            <v xml:space="preserve"> Nama Paket</v>
          </cell>
          <cell r="C4" t="str">
            <v>: Rehabilitasi dan Rekonstruksi Jalan Kota Banda Aceh 02</v>
          </cell>
        </row>
        <row r="5">
          <cell r="A5" t="str">
            <v xml:space="preserve"> Prop / Kab / Kodya</v>
          </cell>
          <cell r="C5" t="str">
            <v>:  Nanggroe Aceh Darussalam / Kota Banda Aceh</v>
          </cell>
        </row>
        <row r="6">
          <cell r="A6" t="str">
            <v>Nama Peserta Lelang</v>
          </cell>
          <cell r="C6" t="str">
            <v>: PT. BINA ARTHA BLANG PULO</v>
          </cell>
        </row>
        <row r="8">
          <cell r="D8" t="str">
            <v/>
          </cell>
          <cell r="E8" t="str">
            <v/>
          </cell>
        </row>
        <row r="9">
          <cell r="A9" t="str">
            <v>No. Mata</v>
          </cell>
          <cell r="B9" t="str">
            <v>Uraian</v>
          </cell>
          <cell r="D9" t="str">
            <v>Satuan</v>
          </cell>
          <cell r="E9" t="str">
            <v>Perkiraan</v>
          </cell>
          <cell r="F9" t="str">
            <v>Harga</v>
          </cell>
          <cell r="G9" t="str">
            <v>Jumlah</v>
          </cell>
        </row>
        <row r="10">
          <cell r="A10" t="str">
            <v>Pembayaran</v>
          </cell>
          <cell r="E10" t="str">
            <v>Kuantitas</v>
          </cell>
          <cell r="F10" t="str">
            <v>Satuan</v>
          </cell>
          <cell r="G10" t="str">
            <v>Harga-Harga</v>
          </cell>
        </row>
        <row r="11">
          <cell r="F11" t="str">
            <v>(Rupiah)</v>
          </cell>
          <cell r="G11" t="str">
            <v>(Rupiah)</v>
          </cell>
        </row>
        <row r="12">
          <cell r="A12" t="str">
            <v>a</v>
          </cell>
          <cell r="C12" t="str">
            <v>b</v>
          </cell>
          <cell r="D12" t="str">
            <v>c</v>
          </cell>
          <cell r="E12" t="str">
            <v>d</v>
          </cell>
          <cell r="F12" t="str">
            <v>e</v>
          </cell>
          <cell r="G12" t="str">
            <v>f = (d x e)</v>
          </cell>
        </row>
        <row r="14">
          <cell r="C14" t="str">
            <v>DIVISI 1. UMUM</v>
          </cell>
        </row>
        <row r="16">
          <cell r="A16" t="str">
            <v>1.2</v>
          </cell>
          <cell r="C16" t="str">
            <v>Mobilisasi</v>
          </cell>
          <cell r="D16" t="str">
            <v>LS</v>
          </cell>
          <cell r="E16">
            <v>1</v>
          </cell>
          <cell r="F16">
            <v>70490000</v>
          </cell>
          <cell r="G16">
            <v>70490000</v>
          </cell>
        </row>
        <row r="18">
          <cell r="A18" t="str">
            <v>1.8 (2)</v>
          </cell>
          <cell r="C18" t="str">
            <v>Pemeliharaan dan Perlindungan Lalu lintas</v>
          </cell>
          <cell r="D18" t="str">
            <v>LS</v>
          </cell>
          <cell r="E18">
            <v>1</v>
          </cell>
          <cell r="F18">
            <v>14725000</v>
          </cell>
          <cell r="G18">
            <v>14725000</v>
          </cell>
        </row>
        <row r="23">
          <cell r="C23" t="str">
            <v>Jumlah Harga Pekerjaan DIVISI 1  (masuk pada Rekapitulasi Perkiraan Harga Pekerjaan)</v>
          </cell>
          <cell r="G23">
            <v>85215000</v>
          </cell>
        </row>
        <row r="26">
          <cell r="C26" t="str">
            <v>DIVISI 2. DRAINASE</v>
          </cell>
        </row>
        <row r="28">
          <cell r="A28" t="str">
            <v>2.1</v>
          </cell>
          <cell r="C28" t="str">
            <v xml:space="preserve">Galian untuk Selokan Drainase dan Saluran Air </v>
          </cell>
          <cell r="D28" t="str">
            <v>M3</v>
          </cell>
          <cell r="E28">
            <v>346.9</v>
          </cell>
          <cell r="F28">
            <v>41208.15</v>
          </cell>
          <cell r="G28">
            <v>14295107.234999999</v>
          </cell>
        </row>
        <row r="30">
          <cell r="A30" t="str">
            <v>2.2</v>
          </cell>
          <cell r="C30" t="str">
            <v>Pasangan Batu dengan Mortar</v>
          </cell>
          <cell r="D30" t="str">
            <v>M3</v>
          </cell>
          <cell r="E30">
            <v>374.9</v>
          </cell>
          <cell r="F30">
            <v>259461.28450000001</v>
          </cell>
          <cell r="G30">
            <v>97272035.559049994</v>
          </cell>
        </row>
        <row r="45">
          <cell r="B45" t="str">
            <v>Jumlah Harga Pekerjaan DIVISI 2  (masuk pada Rekapitulasi Perkiraan Harga Pekerjaan)</v>
          </cell>
          <cell r="G45">
            <v>111567142.79404999</v>
          </cell>
        </row>
        <row r="48">
          <cell r="C48" t="str">
            <v>DIVISI  3.  PEKERJAAN  TANAH</v>
          </cell>
        </row>
        <row r="50">
          <cell r="A50" t="str">
            <v>3.1 (1)</v>
          </cell>
          <cell r="C50" t="str">
            <v>Galian Biasa</v>
          </cell>
          <cell r="D50" t="str">
            <v>M3</v>
          </cell>
          <cell r="E50">
            <v>425.4</v>
          </cell>
          <cell r="F50">
            <v>45947.02</v>
          </cell>
          <cell r="G50">
            <v>19545862.307999998</v>
          </cell>
        </row>
        <row r="56">
          <cell r="A56" t="str">
            <v>3.1 (7)</v>
          </cell>
          <cell r="C56" t="str">
            <v xml:space="preserve">Galian Perkerasan Beraspal Dengan Cold Milling Machine </v>
          </cell>
          <cell r="D56" t="str">
            <v>M3</v>
          </cell>
          <cell r="E56">
            <v>90.2</v>
          </cell>
          <cell r="F56">
            <v>40293.768707196483</v>
          </cell>
          <cell r="G56">
            <v>3634497.9373891228</v>
          </cell>
        </row>
        <row r="62">
          <cell r="A62" t="str">
            <v>3.2 (2)</v>
          </cell>
          <cell r="C62" t="str">
            <v>Timbunan Pilihan</v>
          </cell>
          <cell r="D62" t="str">
            <v>M3</v>
          </cell>
          <cell r="E62">
            <v>92.4</v>
          </cell>
          <cell r="F62">
            <v>107517.72860022727</v>
          </cell>
          <cell r="G62">
            <v>9934638.1226610001</v>
          </cell>
        </row>
        <row r="79">
          <cell r="B79" t="str">
            <v>Jumlah Harga Pekerjaan DIVISI 3  (masuk pada Rekapitulasi Perkiraan Harga Pekerjaan)</v>
          </cell>
          <cell r="G79">
            <v>33114998.368050121</v>
          </cell>
        </row>
        <row r="82">
          <cell r="C82" t="str">
            <v>DIVISI  4.  PELEBARAN PERKERASAN DAN BAHU JALAN</v>
          </cell>
        </row>
        <row r="85">
          <cell r="A85" t="str">
            <v>4.2 (2)</v>
          </cell>
          <cell r="C85" t="str">
            <v>Lapis Pondasi Agregat Kelas B</v>
          </cell>
          <cell r="D85" t="str">
            <v>M3</v>
          </cell>
          <cell r="E85">
            <v>112.8</v>
          </cell>
          <cell r="F85">
            <v>108537.1</v>
          </cell>
          <cell r="G85">
            <v>12242984.880000001</v>
          </cell>
        </row>
        <row r="94">
          <cell r="B94" t="str">
            <v>Jumlah Harga Pekerjaan DIVISI 4  (masuk pada Rekapitulasi Perkiraan Harga Pekerjaan)</v>
          </cell>
          <cell r="G94">
            <v>12242984.880000001</v>
          </cell>
        </row>
        <row r="97">
          <cell r="C97" t="str">
            <v>DIVISI  5.  PERKERASAN  BERBUTIR</v>
          </cell>
        </row>
        <row r="99">
          <cell r="A99" t="str">
            <v>5.1 (1)</v>
          </cell>
          <cell r="C99" t="str">
            <v>Lapis Pondasi Agregat Kelas A</v>
          </cell>
          <cell r="D99" t="str">
            <v>M3</v>
          </cell>
          <cell r="E99">
            <v>3142.3</v>
          </cell>
          <cell r="F99">
            <v>116027.14</v>
          </cell>
          <cell r="G99">
            <v>364592082.02200001</v>
          </cell>
        </row>
        <row r="100">
          <cell r="A100" t="str">
            <v>5.1 (2)</v>
          </cell>
          <cell r="C100" t="str">
            <v>Lapis Pondasi Agregat Kelas B</v>
          </cell>
          <cell r="D100" t="str">
            <v>M3</v>
          </cell>
          <cell r="E100">
            <v>1641.8</v>
          </cell>
          <cell r="F100">
            <v>110980.26539390552</v>
          </cell>
          <cell r="G100">
            <v>182207399.72371408</v>
          </cell>
        </row>
        <row r="114">
          <cell r="B114" t="str">
            <v>Jumlah Harga Pekerjaan DIVISI 5  (masuk pada Rekapitulasi Perkiraan Harga Pekerjaan)</v>
          </cell>
          <cell r="G114">
            <v>546799481.74571407</v>
          </cell>
        </row>
        <row r="117">
          <cell r="C117" t="str">
            <v>DIVISI  6.  PERKERASAN  ASPAL</v>
          </cell>
        </row>
        <row r="119">
          <cell r="A119" t="str">
            <v>6.1 (1)</v>
          </cell>
          <cell r="C119" t="str">
            <v>Lapis Resap Pengikat</v>
          </cell>
          <cell r="D119" t="str">
            <v>Liter</v>
          </cell>
          <cell r="E119">
            <v>14084.8</v>
          </cell>
          <cell r="F119">
            <v>5737</v>
          </cell>
          <cell r="G119">
            <v>80804497.599999994</v>
          </cell>
        </row>
        <row r="120">
          <cell r="A120" t="str">
            <v>6.1 (2)</v>
          </cell>
          <cell r="C120" t="str">
            <v>Lapis Perekat</v>
          </cell>
          <cell r="D120" t="str">
            <v>Liter</v>
          </cell>
          <cell r="E120">
            <v>7634.4</v>
          </cell>
          <cell r="F120">
            <v>6473.73</v>
          </cell>
          <cell r="G120">
            <v>49423044.311999992</v>
          </cell>
        </row>
        <row r="131">
          <cell r="A131" t="str">
            <v>6.3 (5)</v>
          </cell>
          <cell r="C131" t="str">
            <v>Laston - Lapis Aus (AC-WC)</v>
          </cell>
          <cell r="D131" t="str">
            <v>M2</v>
          </cell>
          <cell r="E131">
            <v>30736</v>
          </cell>
          <cell r="F131">
            <v>69994.460000000006</v>
          </cell>
          <cell r="G131">
            <v>2151349722.5600004</v>
          </cell>
        </row>
        <row r="132">
          <cell r="A132" t="str">
            <v>6.3 (6)</v>
          </cell>
          <cell r="C132" t="str">
            <v>Laston - Lapis Antara (AC-BC)</v>
          </cell>
          <cell r="D132" t="str">
            <v>M3</v>
          </cell>
          <cell r="E132">
            <v>535.29999999999995</v>
          </cell>
          <cell r="F132">
            <v>1209343.1499999999</v>
          </cell>
          <cell r="G132">
            <v>647361388.19499993</v>
          </cell>
        </row>
        <row r="133">
          <cell r="A133" t="str">
            <v>6.3 (6) a</v>
          </cell>
          <cell r="C133" t="str">
            <v>Laston - Lapis Antara Leveling (AC-BCL)</v>
          </cell>
          <cell r="D133" t="str">
            <v>Ton</v>
          </cell>
          <cell r="E133">
            <v>20</v>
          </cell>
          <cell r="F133">
            <v>600678.96902860631</v>
          </cell>
          <cell r="G133">
            <v>12013579.380572125</v>
          </cell>
        </row>
        <row r="147">
          <cell r="B147" t="str">
            <v>Jumlah Harga Pekerjaan DIVISI 6  (masuk pada Rekapitulasi Perkiraan Harga Pekerjaan)</v>
          </cell>
          <cell r="G147">
            <v>2940952232.0475731</v>
          </cell>
        </row>
        <row r="150">
          <cell r="C150" t="str">
            <v>DIVISI  7.  STRUKTUR</v>
          </cell>
        </row>
        <row r="157">
          <cell r="A157" t="str">
            <v>7.1 (6)</v>
          </cell>
          <cell r="C157" t="str">
            <v>Beton K175</v>
          </cell>
          <cell r="D157" t="str">
            <v>M3</v>
          </cell>
          <cell r="E157">
            <v>9.8000000000000007</v>
          </cell>
          <cell r="F157">
            <v>13730025.727934366</v>
          </cell>
          <cell r="G157">
            <v>134554252.13375679</v>
          </cell>
        </row>
        <row r="200">
          <cell r="H200" t="str">
            <v xml:space="preserve">DIVISI 7 berlanjut ke halaman berikut.  </v>
          </cell>
        </row>
        <row r="203">
          <cell r="A203" t="str">
            <v>7.3 (1)</v>
          </cell>
          <cell r="C203" t="str">
            <v>Baja Tulangan U24 Polos</v>
          </cell>
          <cell r="D203" t="str">
            <v>Kg</v>
          </cell>
          <cell r="E203">
            <v>1872.9</v>
          </cell>
          <cell r="F203">
            <v>30437</v>
          </cell>
          <cell r="G203">
            <v>57005457.300000004</v>
          </cell>
        </row>
        <row r="251">
          <cell r="H251" t="str">
            <v xml:space="preserve">DIVISI 7 berlanjut ke halaman berikut.  </v>
          </cell>
        </row>
        <row r="263">
          <cell r="A263" t="str">
            <v>7.10 (3)</v>
          </cell>
          <cell r="C263" t="str">
            <v>Bronjong</v>
          </cell>
          <cell r="D263" t="str">
            <v>M3</v>
          </cell>
          <cell r="E263">
            <v>960</v>
          </cell>
          <cell r="F263">
            <v>110</v>
          </cell>
          <cell r="G263">
            <v>105600</v>
          </cell>
        </row>
        <row r="295">
          <cell r="B295" t="str">
            <v>Jumlah Harga Pekerjaan DIVISI 7  (masuk pada Rekapitulasi Perkiraan Harga Pekerjaan)</v>
          </cell>
          <cell r="G295">
            <v>191665309.4337568</v>
          </cell>
        </row>
        <row r="313">
          <cell r="B313" t="str">
            <v>Jumlah Harga Pekerjaan DIVISI 8  (masuk pada Rekapitulasi Perkiraan Harga Pekerjaan)</v>
          </cell>
          <cell r="G313">
            <v>0</v>
          </cell>
        </row>
        <row r="316">
          <cell r="C316" t="str">
            <v>DIVISI  9.  PEKERJAAN  HARIAN</v>
          </cell>
        </row>
        <row r="318">
          <cell r="A318" t="str">
            <v>9.1 (1)</v>
          </cell>
          <cell r="C318" t="str">
            <v>Mandor</v>
          </cell>
          <cell r="D318" t="str">
            <v>Jam</v>
          </cell>
          <cell r="E318">
            <v>20</v>
          </cell>
          <cell r="F318">
            <v>4750</v>
          </cell>
          <cell r="G318">
            <v>95000</v>
          </cell>
        </row>
        <row r="319">
          <cell r="A319" t="str">
            <v>9.1 (2)</v>
          </cell>
          <cell r="C319" t="str">
            <v>Pekerja Biasa</v>
          </cell>
          <cell r="D319" t="str">
            <v>Jam</v>
          </cell>
          <cell r="E319">
            <v>42</v>
          </cell>
          <cell r="F319">
            <v>3750</v>
          </cell>
          <cell r="G319">
            <v>157500</v>
          </cell>
        </row>
        <row r="321">
          <cell r="A321" t="str">
            <v>9.1 (4)</v>
          </cell>
          <cell r="C321" t="str">
            <v>Dump Truck 3 - 4 M3</v>
          </cell>
          <cell r="D321" t="str">
            <v>Jam</v>
          </cell>
          <cell r="E321">
            <v>28</v>
          </cell>
          <cell r="F321">
            <v>243250.20677384481</v>
          </cell>
          <cell r="G321">
            <v>6811005.7896676548</v>
          </cell>
        </row>
        <row r="340">
          <cell r="B340" t="str">
            <v>Jumlah Harga Pekerjaan DIVISI 9  (masuk pada Rekapitulasi Perkiraan Harga Pekerjaan)</v>
          </cell>
          <cell r="G340">
            <v>7063505.7896676548</v>
          </cell>
        </row>
        <row r="343">
          <cell r="C343" t="str">
            <v>DIVISI  10.  PEKERJAAN PEMELIHARAAN RUTIN</v>
          </cell>
        </row>
        <row r="353">
          <cell r="B353" t="str">
            <v>Jumlah Harga Pekerjaan DIVISI 10  (masuk pada Rekapitulasi Perkiraan Harga Pekerjaan)</v>
          </cell>
          <cell r="G353">
            <v>0</v>
          </cell>
        </row>
      </sheetData>
      <sheetData sheetId="5"/>
      <sheetData sheetId="6"/>
      <sheetData sheetId="7">
        <row r="2">
          <cell r="E2" t="str">
            <v/>
          </cell>
          <cell r="F2" t="str">
            <v/>
          </cell>
        </row>
        <row r="3">
          <cell r="B3" t="str">
            <v>No. Mata</v>
          </cell>
          <cell r="C3" t="str">
            <v>Uraian</v>
          </cell>
          <cell r="E3" t="str">
            <v>Satuan</v>
          </cell>
          <cell r="F3" t="str">
            <v>Perkiraan</v>
          </cell>
          <cell r="G3" t="str">
            <v>Harga</v>
          </cell>
          <cell r="H3" t="str">
            <v>% Thd.</v>
          </cell>
          <cell r="I3" t="str">
            <v>Jumlah</v>
          </cell>
        </row>
        <row r="4">
          <cell r="B4" t="str">
            <v>Pembayaran</v>
          </cell>
          <cell r="F4" t="str">
            <v>Kuantitas</v>
          </cell>
          <cell r="G4" t="str">
            <v>Satuan</v>
          </cell>
          <cell r="H4" t="str">
            <v>Total Biaya</v>
          </cell>
          <cell r="I4" t="str">
            <v>Harga-Harga</v>
          </cell>
        </row>
        <row r="5">
          <cell r="G5" t="str">
            <v>(Rupiah)</v>
          </cell>
          <cell r="H5" t="str">
            <v>( % )</v>
          </cell>
          <cell r="I5" t="str">
            <v>(Rupiah)</v>
          </cell>
        </row>
        <row r="6">
          <cell r="B6" t="str">
            <v>a</v>
          </cell>
          <cell r="D6" t="str">
            <v>b</v>
          </cell>
          <cell r="E6" t="str">
            <v>c</v>
          </cell>
          <cell r="F6" t="str">
            <v>d</v>
          </cell>
          <cell r="G6" t="str">
            <v>e</v>
          </cell>
          <cell r="H6" t="str">
            <v>f</v>
          </cell>
          <cell r="I6" t="str">
            <v>g = (d x e)</v>
          </cell>
        </row>
        <row r="8">
          <cell r="B8" t="str">
            <v>1.2</v>
          </cell>
          <cell r="D8" t="str">
            <v>Mobilisasi</v>
          </cell>
          <cell r="E8" t="str">
            <v>LS</v>
          </cell>
          <cell r="F8">
            <v>1</v>
          </cell>
          <cell r="G8">
            <v>70490000</v>
          </cell>
          <cell r="H8">
            <v>1.7942684262282065</v>
          </cell>
          <cell r="I8">
            <v>70490000</v>
          </cell>
        </row>
        <row r="9">
          <cell r="B9" t="str">
            <v>1.8 (2)</v>
          </cell>
          <cell r="D9" t="str">
            <v>Pemeliharaan dan Perlindungan Lalu lintas</v>
          </cell>
          <cell r="E9" t="str">
            <v>LS</v>
          </cell>
          <cell r="F9">
            <v>1</v>
          </cell>
          <cell r="G9">
            <v>14725000</v>
          </cell>
          <cell r="H9">
            <v>0.3748134852633046</v>
          </cell>
          <cell r="I9">
            <v>14725000</v>
          </cell>
        </row>
        <row r="10">
          <cell r="B10">
            <v>0</v>
          </cell>
          <cell r="D10">
            <v>0</v>
          </cell>
          <cell r="E10">
            <v>0</v>
          </cell>
          <cell r="F10">
            <v>0</v>
          </cell>
          <cell r="G10">
            <v>0</v>
          </cell>
          <cell r="H10">
            <v>0</v>
          </cell>
          <cell r="I10">
            <v>0</v>
          </cell>
        </row>
        <row r="11">
          <cell r="B11" t="str">
            <v>2.1</v>
          </cell>
          <cell r="D11" t="str">
            <v xml:space="preserve">Galian untuk Selokan Drainase dan Saluran Air </v>
          </cell>
          <cell r="E11" t="str">
            <v>M3</v>
          </cell>
          <cell r="F11">
            <v>346.9</v>
          </cell>
          <cell r="G11">
            <v>41208.15</v>
          </cell>
          <cell r="H11">
            <v>0.36387089745080009</v>
          </cell>
          <cell r="I11">
            <v>14295107.234999999</v>
          </cell>
        </row>
        <row r="12">
          <cell r="B12" t="str">
            <v>2.2</v>
          </cell>
          <cell r="D12" t="str">
            <v>Pasangan Batu dengan Mortar</v>
          </cell>
          <cell r="E12" t="str">
            <v>M3</v>
          </cell>
          <cell r="F12">
            <v>374.9</v>
          </cell>
          <cell r="G12">
            <v>259461.28450000001</v>
          </cell>
          <cell r="H12">
            <v>2.4759844255717236</v>
          </cell>
          <cell r="I12">
            <v>97272035.559049994</v>
          </cell>
        </row>
        <row r="13">
          <cell r="B13" t="str">
            <v>2.3 (1)</v>
          </cell>
          <cell r="D13" t="str">
            <v>Gorong-Gorong Pipa Beton Bertulang, Diameter Dalam &lt; 45 cm</v>
          </cell>
          <cell r="E13" t="str">
            <v>M1</v>
          </cell>
          <cell r="F13">
            <v>0</v>
          </cell>
          <cell r="G13">
            <v>0</v>
          </cell>
          <cell r="H13">
            <v>0</v>
          </cell>
          <cell r="I13">
            <v>0</v>
          </cell>
        </row>
        <row r="14">
          <cell r="B14" t="str">
            <v>2.3 (2)</v>
          </cell>
          <cell r="D14" t="str">
            <v>Gorong-Gorong Pipa Beton Bertulang, Diameter Dalam 45-&lt;75 cm</v>
          </cell>
          <cell r="E14" t="str">
            <v>M1</v>
          </cell>
          <cell r="F14">
            <v>0</v>
          </cell>
          <cell r="G14">
            <v>0</v>
          </cell>
          <cell r="H14">
            <v>0</v>
          </cell>
          <cell r="I14">
            <v>0</v>
          </cell>
        </row>
        <row r="16">
          <cell r="B16" t="str">
            <v>2.3 (3)</v>
          </cell>
          <cell r="D16" t="str">
            <v xml:space="preserve">Gorong-Gorong Pipa Beton Bertulang, Diameter Dalam 75-120 cm </v>
          </cell>
          <cell r="E16" t="str">
            <v>M1</v>
          </cell>
          <cell r="F16">
            <v>0</v>
          </cell>
          <cell r="G16">
            <v>0</v>
          </cell>
          <cell r="H16">
            <v>0</v>
          </cell>
          <cell r="I16">
            <v>0</v>
          </cell>
        </row>
        <row r="17">
          <cell r="B17" t="str">
            <v>2.3 (5)</v>
          </cell>
          <cell r="D17" t="str">
            <v>Gorong-Gorong Beton Tanpa Tulang Diameter Dalam 20 Cm</v>
          </cell>
          <cell r="E17" t="str">
            <v>M1</v>
          </cell>
          <cell r="F17">
            <v>0</v>
          </cell>
          <cell r="G17">
            <v>0</v>
          </cell>
          <cell r="H17">
            <v>0</v>
          </cell>
          <cell r="I17">
            <v>0</v>
          </cell>
        </row>
        <row r="18">
          <cell r="B18" t="str">
            <v>2.3 (6)</v>
          </cell>
          <cell r="D18" t="str">
            <v>Gorong-Gorong Beton Tanpa Tulang Diameter Dalam 25 Cm</v>
          </cell>
          <cell r="E18" t="str">
            <v>Ton</v>
          </cell>
          <cell r="F18">
            <v>0</v>
          </cell>
          <cell r="G18">
            <v>0</v>
          </cell>
          <cell r="H18">
            <v>0</v>
          </cell>
          <cell r="I18">
            <v>0</v>
          </cell>
        </row>
        <row r="19">
          <cell r="B19" t="str">
            <v>2.4 (1)</v>
          </cell>
          <cell r="D19" t="str">
            <v>Timbunan Porus untuk Penimbunan kembali atau Bahan Penyaring</v>
          </cell>
          <cell r="E19" t="str">
            <v>M3</v>
          </cell>
          <cell r="F19">
            <v>0</v>
          </cell>
          <cell r="G19">
            <v>0</v>
          </cell>
          <cell r="H19">
            <v>0</v>
          </cell>
          <cell r="I19">
            <v>0</v>
          </cell>
        </row>
        <row r="20">
          <cell r="B20" t="str">
            <v>2.4 (2)</v>
          </cell>
          <cell r="D20" t="str">
            <v>Anyaman Filter Plastik</v>
          </cell>
          <cell r="E20" t="str">
            <v>M2</v>
          </cell>
          <cell r="F20">
            <v>0</v>
          </cell>
          <cell r="G20">
            <v>0</v>
          </cell>
          <cell r="H20">
            <v>0</v>
          </cell>
          <cell r="I20">
            <v>0</v>
          </cell>
        </row>
        <row r="21">
          <cell r="B21" t="str">
            <v>2.4 (3)</v>
          </cell>
          <cell r="D21" t="str">
            <v>Pipa Berlubang Banyak Untuk Pek. Drainase di Bawah Permukaan</v>
          </cell>
          <cell r="E21" t="str">
            <v>M1</v>
          </cell>
          <cell r="F21">
            <v>0</v>
          </cell>
          <cell r="G21">
            <v>0</v>
          </cell>
          <cell r="H21">
            <v>0</v>
          </cell>
          <cell r="I21">
            <v>0</v>
          </cell>
        </row>
        <row r="22">
          <cell r="B22" t="str">
            <v>3.1 (1)</v>
          </cell>
          <cell r="D22" t="str">
            <v>Galian Biasa</v>
          </cell>
          <cell r="E22" t="str">
            <v>M3</v>
          </cell>
          <cell r="F22">
            <v>425.4</v>
          </cell>
          <cell r="G22">
            <v>45947.02</v>
          </cell>
          <cell r="H22">
            <v>0.49752480639308239</v>
          </cell>
          <cell r="I22">
            <v>19545862.307999998</v>
          </cell>
        </row>
        <row r="23">
          <cell r="B23" t="str">
            <v>3.1 (2)</v>
          </cell>
          <cell r="D23" t="str">
            <v>Galian Batu</v>
          </cell>
          <cell r="E23" t="str">
            <v>M3</v>
          </cell>
          <cell r="F23">
            <v>0</v>
          </cell>
          <cell r="G23">
            <v>0</v>
          </cell>
          <cell r="H23">
            <v>0</v>
          </cell>
          <cell r="I23">
            <v>0</v>
          </cell>
        </row>
        <row r="24">
          <cell r="B24" t="str">
            <v>3.1 (3)</v>
          </cell>
          <cell r="D24" t="str">
            <v>Galian Struktur dengan Kedalaman 0 - 2 meter</v>
          </cell>
          <cell r="E24" t="str">
            <v>M3</v>
          </cell>
          <cell r="F24">
            <v>0</v>
          </cell>
          <cell r="G24">
            <v>0</v>
          </cell>
          <cell r="H24">
            <v>0</v>
          </cell>
          <cell r="I24">
            <v>0</v>
          </cell>
        </row>
        <row r="25">
          <cell r="B25" t="str">
            <v>3.1 (4)</v>
          </cell>
          <cell r="D25" t="str">
            <v>Galian Struktur dengan Kedalaman 2 - 4 meter</v>
          </cell>
          <cell r="E25" t="str">
            <v>M3</v>
          </cell>
          <cell r="F25">
            <v>0</v>
          </cell>
          <cell r="G25">
            <v>0</v>
          </cell>
          <cell r="H25">
            <v>0</v>
          </cell>
          <cell r="I25">
            <v>0</v>
          </cell>
        </row>
        <row r="26">
          <cell r="B26" t="str">
            <v>3.1 (5)</v>
          </cell>
          <cell r="D26" t="str">
            <v>Galian Struktur dengan Kedalaman 4 - 6 meter</v>
          </cell>
          <cell r="E26" t="str">
            <v>M3</v>
          </cell>
          <cell r="F26">
            <v>0</v>
          </cell>
          <cell r="G26">
            <v>0</v>
          </cell>
          <cell r="H26">
            <v>0</v>
          </cell>
          <cell r="I26">
            <v>0</v>
          </cell>
        </row>
        <row r="27">
          <cell r="B27" t="str">
            <v>3.1 (6)</v>
          </cell>
          <cell r="D27" t="str">
            <v>Cofferdam, Penyokong, Pengaku dan Pekerjaan yang Berkaitan</v>
          </cell>
          <cell r="E27" t="str">
            <v>LS</v>
          </cell>
          <cell r="F27">
            <v>0</v>
          </cell>
          <cell r="G27">
            <v>0</v>
          </cell>
          <cell r="H27">
            <v>0</v>
          </cell>
          <cell r="I27">
            <v>0</v>
          </cell>
        </row>
        <row r="28">
          <cell r="B28" t="str">
            <v>3.1 (7)</v>
          </cell>
          <cell r="D28" t="str">
            <v xml:space="preserve">Galian Perkerasan Beraspal Dengan Cold Milling Machine </v>
          </cell>
          <cell r="E28" t="str">
            <v>M3</v>
          </cell>
          <cell r="F28">
            <v>90.2</v>
          </cell>
          <cell r="G28">
            <v>40293.768707196483</v>
          </cell>
          <cell r="H28">
            <v>9.2513333724625404E-2</v>
          </cell>
          <cell r="I28">
            <v>3634497.9373891228</v>
          </cell>
        </row>
        <row r="29">
          <cell r="B29" t="str">
            <v>3.1 (8)</v>
          </cell>
          <cell r="D29" t="str">
            <v xml:space="preserve">Galian Perkerasan Beraspal Tanpa Cold Milling Machine </v>
          </cell>
          <cell r="E29" t="str">
            <v>M3</v>
          </cell>
          <cell r="F29">
            <v>0</v>
          </cell>
          <cell r="G29">
            <v>0</v>
          </cell>
          <cell r="H29">
            <v>0</v>
          </cell>
          <cell r="I29">
            <v>0</v>
          </cell>
        </row>
        <row r="30">
          <cell r="B30" t="str">
            <v>3.1 (9)</v>
          </cell>
          <cell r="D30" t="str">
            <v>Biaya Tambahan Utk. Pengangkutan yang Melebihi 5 Km.</v>
          </cell>
          <cell r="E30" t="str">
            <v>M3/Km</v>
          </cell>
          <cell r="F30">
            <v>0</v>
          </cell>
          <cell r="G30">
            <v>0</v>
          </cell>
          <cell r="H30">
            <v>0</v>
          </cell>
          <cell r="I30">
            <v>0</v>
          </cell>
        </row>
        <row r="31">
          <cell r="B31">
            <v>0</v>
          </cell>
          <cell r="D31">
            <v>0</v>
          </cell>
          <cell r="E31">
            <v>0</v>
          </cell>
          <cell r="F31">
            <v>0</v>
          </cell>
          <cell r="G31">
            <v>0</v>
          </cell>
          <cell r="H31">
            <v>0</v>
          </cell>
          <cell r="I31">
            <v>0</v>
          </cell>
        </row>
        <row r="32">
          <cell r="B32" t="str">
            <v>3.2 (1)</v>
          </cell>
          <cell r="D32" t="str">
            <v>Timbunan Biasa</v>
          </cell>
          <cell r="E32" t="str">
            <v>M3</v>
          </cell>
          <cell r="F32">
            <v>0</v>
          </cell>
          <cell r="G32">
            <v>0</v>
          </cell>
          <cell r="H32">
            <v>0</v>
          </cell>
          <cell r="I32">
            <v>0</v>
          </cell>
        </row>
        <row r="33">
          <cell r="B33" t="str">
            <v>3.2 (2)</v>
          </cell>
          <cell r="D33" t="str">
            <v>Timbunan Pilihan</v>
          </cell>
          <cell r="E33" t="str">
            <v>M3</v>
          </cell>
          <cell r="F33">
            <v>92.4</v>
          </cell>
          <cell r="G33">
            <v>107517.72860022727</v>
          </cell>
          <cell r="H33">
            <v>0.25287852900402463</v>
          </cell>
          <cell r="I33">
            <v>9934638.1226610001</v>
          </cell>
        </row>
        <row r="34">
          <cell r="B34" t="str">
            <v>3.2 (3)</v>
          </cell>
          <cell r="D34" t="str">
            <v>Timbunan Pilihan di Atas Tanah Rawa (diukur di atas bak truk)</v>
          </cell>
          <cell r="E34" t="str">
            <v>M3</v>
          </cell>
          <cell r="F34">
            <v>0</v>
          </cell>
          <cell r="G34">
            <v>0</v>
          </cell>
          <cell r="H34">
            <v>0</v>
          </cell>
          <cell r="I34">
            <v>0</v>
          </cell>
        </row>
        <row r="35">
          <cell r="B35">
            <v>3.3</v>
          </cell>
          <cell r="D35" t="str">
            <v>Penyiapan Badan Jalan</v>
          </cell>
          <cell r="E35" t="str">
            <v>M2</v>
          </cell>
          <cell r="F35">
            <v>0</v>
          </cell>
          <cell r="G35">
            <v>0</v>
          </cell>
          <cell r="H35">
            <v>0</v>
          </cell>
          <cell r="I35">
            <v>0</v>
          </cell>
        </row>
        <row r="36">
          <cell r="B36">
            <v>0</v>
          </cell>
          <cell r="D36">
            <v>0</v>
          </cell>
          <cell r="E36">
            <v>0</v>
          </cell>
          <cell r="F36">
            <v>0</v>
          </cell>
          <cell r="G36">
            <v>0</v>
          </cell>
          <cell r="H36">
            <v>0</v>
          </cell>
          <cell r="I36">
            <v>0</v>
          </cell>
        </row>
        <row r="37">
          <cell r="B37">
            <v>0</v>
          </cell>
          <cell r="D37">
            <v>0</v>
          </cell>
          <cell r="E37">
            <v>0</v>
          </cell>
          <cell r="F37">
            <v>0</v>
          </cell>
          <cell r="G37">
            <v>0</v>
          </cell>
          <cell r="H37">
            <v>0</v>
          </cell>
          <cell r="I37">
            <v>0</v>
          </cell>
        </row>
        <row r="38">
          <cell r="B38">
            <v>0</v>
          </cell>
          <cell r="D38">
            <v>0</v>
          </cell>
          <cell r="E38">
            <v>0</v>
          </cell>
          <cell r="F38">
            <v>0</v>
          </cell>
          <cell r="G38">
            <v>0</v>
          </cell>
          <cell r="H38">
            <v>0</v>
          </cell>
          <cell r="I38">
            <v>0</v>
          </cell>
        </row>
        <row r="39">
          <cell r="B39">
            <v>0</v>
          </cell>
          <cell r="D39">
            <v>0</v>
          </cell>
          <cell r="E39">
            <v>0</v>
          </cell>
          <cell r="F39">
            <v>0</v>
          </cell>
          <cell r="G39">
            <v>0</v>
          </cell>
          <cell r="H39">
            <v>0</v>
          </cell>
          <cell r="I39">
            <v>0</v>
          </cell>
        </row>
        <row r="40">
          <cell r="B40">
            <v>0</v>
          </cell>
          <cell r="D40">
            <v>0</v>
          </cell>
          <cell r="E40">
            <v>0</v>
          </cell>
          <cell r="F40">
            <v>0</v>
          </cell>
          <cell r="G40">
            <v>0</v>
          </cell>
          <cell r="H40">
            <v>0</v>
          </cell>
          <cell r="I40">
            <v>0</v>
          </cell>
        </row>
        <row r="41">
          <cell r="B41">
            <v>0</v>
          </cell>
          <cell r="D41">
            <v>0</v>
          </cell>
          <cell r="E41">
            <v>0</v>
          </cell>
          <cell r="F41">
            <v>0</v>
          </cell>
          <cell r="G41">
            <v>0</v>
          </cell>
          <cell r="H41">
            <v>0</v>
          </cell>
          <cell r="I41">
            <v>0</v>
          </cell>
        </row>
        <row r="42">
          <cell r="B42">
            <v>0</v>
          </cell>
          <cell r="D42">
            <v>0</v>
          </cell>
          <cell r="E42">
            <v>0</v>
          </cell>
          <cell r="F42">
            <v>0</v>
          </cell>
          <cell r="G42">
            <v>0</v>
          </cell>
          <cell r="H42">
            <v>0</v>
          </cell>
          <cell r="I42">
            <v>0</v>
          </cell>
        </row>
        <row r="43">
          <cell r="B43">
            <v>0</v>
          </cell>
          <cell r="D43">
            <v>0</v>
          </cell>
          <cell r="E43">
            <v>0</v>
          </cell>
          <cell r="F43">
            <v>0</v>
          </cell>
          <cell r="G43">
            <v>0</v>
          </cell>
          <cell r="H43">
            <v>0</v>
          </cell>
          <cell r="I43">
            <v>0</v>
          </cell>
        </row>
        <row r="44">
          <cell r="B44">
            <v>0</v>
          </cell>
          <cell r="D44">
            <v>0</v>
          </cell>
          <cell r="E44">
            <v>0</v>
          </cell>
          <cell r="F44">
            <v>0</v>
          </cell>
          <cell r="G44">
            <v>0</v>
          </cell>
          <cell r="H44">
            <v>0</v>
          </cell>
          <cell r="I44">
            <v>0</v>
          </cell>
        </row>
        <row r="45">
          <cell r="B45" t="str">
            <v>4.2 (1)</v>
          </cell>
          <cell r="D45" t="str">
            <v>Lapis Pondasi Agregat Kelas A</v>
          </cell>
          <cell r="E45" t="str">
            <v>M3</v>
          </cell>
          <cell r="F45">
            <v>0</v>
          </cell>
          <cell r="G45">
            <v>0</v>
          </cell>
          <cell r="H45">
            <v>0</v>
          </cell>
          <cell r="I45">
            <v>0</v>
          </cell>
        </row>
        <row r="46">
          <cell r="B46" t="str">
            <v>4.2 (2)</v>
          </cell>
          <cell r="D46" t="str">
            <v>Lapis Pondasi Agregat Kelas B</v>
          </cell>
          <cell r="E46" t="str">
            <v>M3</v>
          </cell>
          <cell r="F46">
            <v>112.8</v>
          </cell>
          <cell r="G46">
            <v>108537.1</v>
          </cell>
          <cell r="H46">
            <v>0.31163571021383646</v>
          </cell>
          <cell r="I46">
            <v>12242984.880000001</v>
          </cell>
        </row>
        <row r="47">
          <cell r="B47" t="str">
            <v>4.2 (3)</v>
          </cell>
          <cell r="D47" t="str">
            <v>Lapis Pondasi Semen Tanah</v>
          </cell>
          <cell r="E47" t="str">
            <v>M3</v>
          </cell>
          <cell r="F47">
            <v>0</v>
          </cell>
          <cell r="G47">
            <v>0</v>
          </cell>
          <cell r="H47">
            <v>0</v>
          </cell>
          <cell r="I47">
            <v>0</v>
          </cell>
        </row>
        <row r="48">
          <cell r="B48" t="str">
            <v>4.2 (4)</v>
          </cell>
          <cell r="D48" t="str">
            <v>Semen Untuk Lapis Pondasi Semen Tanah</v>
          </cell>
          <cell r="E48" t="str">
            <v>Ton</v>
          </cell>
          <cell r="F48">
            <v>0</v>
          </cell>
          <cell r="G48">
            <v>0</v>
          </cell>
          <cell r="H48">
            <v>0</v>
          </cell>
          <cell r="I48">
            <v>0</v>
          </cell>
        </row>
        <row r="49">
          <cell r="B49" t="str">
            <v>4.2 (5)</v>
          </cell>
          <cell r="D49" t="str">
            <v>Laburan Aspal Satu Lapis (BURTU)</v>
          </cell>
          <cell r="E49" t="str">
            <v>M2</v>
          </cell>
          <cell r="F49">
            <v>0</v>
          </cell>
          <cell r="G49">
            <v>0</v>
          </cell>
          <cell r="H49">
            <v>0</v>
          </cell>
          <cell r="I49">
            <v>0</v>
          </cell>
        </row>
        <row r="50">
          <cell r="B50" t="str">
            <v>4.2 (6)</v>
          </cell>
          <cell r="D50" t="str">
            <v>Bahan Aspal Untuk Pekerjaan Pelaburan</v>
          </cell>
          <cell r="E50" t="str">
            <v>Liter</v>
          </cell>
          <cell r="F50">
            <v>0</v>
          </cell>
          <cell r="G50">
            <v>0</v>
          </cell>
          <cell r="H50">
            <v>0</v>
          </cell>
          <cell r="I50">
            <v>0</v>
          </cell>
        </row>
        <row r="51">
          <cell r="B51" t="str">
            <v>4.2 (7)</v>
          </cell>
          <cell r="D51" t="str">
            <v>Lapis Resap Pengikat</v>
          </cell>
          <cell r="E51" t="str">
            <v>Liter</v>
          </cell>
          <cell r="F51">
            <v>0</v>
          </cell>
          <cell r="G51">
            <v>0</v>
          </cell>
          <cell r="H51">
            <v>0</v>
          </cell>
          <cell r="I51">
            <v>0</v>
          </cell>
        </row>
        <row r="52">
          <cell r="B52" t="str">
            <v>5.1 (1)</v>
          </cell>
          <cell r="D52" t="str">
            <v>Lapis Pondasi Agregat Kelas A</v>
          </cell>
          <cell r="E52" t="str">
            <v>M3</v>
          </cell>
          <cell r="F52">
            <v>3142.3</v>
          </cell>
          <cell r="G52">
            <v>116027.14</v>
          </cell>
          <cell r="H52">
            <v>9.2804094371524926</v>
          </cell>
          <cell r="I52">
            <v>364592082.02200001</v>
          </cell>
        </row>
        <row r="53">
          <cell r="B53" t="str">
            <v>5.1 (2)</v>
          </cell>
          <cell r="D53" t="str">
            <v>Lapis Pondasi Agregat Kelas B</v>
          </cell>
          <cell r="E53" t="str">
            <v>M3</v>
          </cell>
          <cell r="F53">
            <v>1641.8</v>
          </cell>
          <cell r="G53">
            <v>110980.26539390552</v>
          </cell>
          <cell r="H53">
            <v>4.6379484231721131</v>
          </cell>
          <cell r="I53">
            <v>182207399.72371408</v>
          </cell>
        </row>
        <row r="54">
          <cell r="B54" t="str">
            <v>5.2 (1)</v>
          </cell>
          <cell r="D54" t="str">
            <v>Lapis Pondasi Agregat Kelas C</v>
          </cell>
          <cell r="E54" t="str">
            <v>M3</v>
          </cell>
          <cell r="F54">
            <v>0</v>
          </cell>
          <cell r="G54">
            <v>0</v>
          </cell>
          <cell r="H54">
            <v>0</v>
          </cell>
          <cell r="I54">
            <v>0</v>
          </cell>
        </row>
        <row r="55">
          <cell r="B55" t="str">
            <v>5.3 (1)</v>
          </cell>
          <cell r="D55" t="str">
            <v>Cement Treated Base (CTB)</v>
          </cell>
          <cell r="E55" t="str">
            <v>M3</v>
          </cell>
          <cell r="F55">
            <v>0</v>
          </cell>
          <cell r="G55">
            <v>0</v>
          </cell>
          <cell r="H55">
            <v>0</v>
          </cell>
          <cell r="I55">
            <v>0</v>
          </cell>
        </row>
        <row r="56">
          <cell r="B56" t="str">
            <v>5.3 (2)</v>
          </cell>
          <cell r="D56" t="str">
            <v>Cement Treated Sub Base (CTSB)</v>
          </cell>
          <cell r="E56" t="str">
            <v>M3</v>
          </cell>
          <cell r="F56">
            <v>0</v>
          </cell>
          <cell r="G56">
            <v>0</v>
          </cell>
          <cell r="H56">
            <v>0</v>
          </cell>
          <cell r="I56">
            <v>0</v>
          </cell>
        </row>
        <row r="57">
          <cell r="B57" t="str">
            <v>5.4 (1)</v>
          </cell>
          <cell r="D57" t="str">
            <v>Semen Untuk Lapis Pondasi Semen Tanah</v>
          </cell>
          <cell r="E57" t="str">
            <v>Ton</v>
          </cell>
          <cell r="F57">
            <v>0</v>
          </cell>
          <cell r="G57">
            <v>0</v>
          </cell>
          <cell r="H57">
            <v>0</v>
          </cell>
          <cell r="I57">
            <v>0</v>
          </cell>
        </row>
        <row r="58">
          <cell r="B58" t="str">
            <v>5.4 (2)</v>
          </cell>
          <cell r="D58" t="str">
            <v>Lapis Pondasi Semen Tanah</v>
          </cell>
          <cell r="E58" t="str">
            <v>M3</v>
          </cell>
          <cell r="F58">
            <v>0</v>
          </cell>
          <cell r="G58">
            <v>0</v>
          </cell>
          <cell r="H58">
            <v>0</v>
          </cell>
          <cell r="I58">
            <v>0</v>
          </cell>
        </row>
        <row r="59">
          <cell r="B59" t="str">
            <v>5.5</v>
          </cell>
          <cell r="D59" t="str">
            <v>Perkerasan Beton</v>
          </cell>
          <cell r="E59" t="str">
            <v>M3</v>
          </cell>
          <cell r="F59">
            <v>0</v>
          </cell>
          <cell r="G59">
            <v>0</v>
          </cell>
          <cell r="H59">
            <v>0</v>
          </cell>
          <cell r="I59">
            <v>0</v>
          </cell>
        </row>
        <row r="60">
          <cell r="B60" t="str">
            <v>6.1 (1)</v>
          </cell>
          <cell r="D60" t="str">
            <v>Lapis Resap Pengikat</v>
          </cell>
          <cell r="E60" t="str">
            <v>Liter</v>
          </cell>
          <cell r="F60">
            <v>14084.8</v>
          </cell>
          <cell r="G60">
            <v>5737</v>
          </cell>
          <cell r="H60">
            <v>2.0568159844078999</v>
          </cell>
          <cell r="I60">
            <v>80804497.599999994</v>
          </cell>
        </row>
        <row r="61">
          <cell r="B61" t="str">
            <v>6.1 (2)</v>
          </cell>
          <cell r="D61" t="str">
            <v>Lapis Perekat</v>
          </cell>
          <cell r="E61" t="str">
            <v>Liter</v>
          </cell>
          <cell r="F61">
            <v>7634.4</v>
          </cell>
          <cell r="G61">
            <v>6473.73</v>
          </cell>
          <cell r="H61">
            <v>1.2580253644077051</v>
          </cell>
          <cell r="I61">
            <v>49423044.311999992</v>
          </cell>
        </row>
        <row r="62">
          <cell r="B62" t="str">
            <v>6.2 (1)</v>
          </cell>
          <cell r="D62" t="str">
            <v>Agregat Penutup BURTU</v>
          </cell>
          <cell r="E62" t="str">
            <v>M2</v>
          </cell>
          <cell r="F62">
            <v>0</v>
          </cell>
          <cell r="G62">
            <v>0</v>
          </cell>
          <cell r="H62">
            <v>0</v>
          </cell>
          <cell r="I62">
            <v>0</v>
          </cell>
        </row>
        <row r="63">
          <cell r="B63" t="str">
            <v>6.2 (2)</v>
          </cell>
          <cell r="D63" t="str">
            <v>Agregat Penutup BURDA</v>
          </cell>
          <cell r="E63" t="str">
            <v>M2</v>
          </cell>
          <cell r="F63">
            <v>0</v>
          </cell>
          <cell r="G63">
            <v>0</v>
          </cell>
          <cell r="H63">
            <v>0</v>
          </cell>
          <cell r="I63">
            <v>0</v>
          </cell>
        </row>
        <row r="64">
          <cell r="B64" t="str">
            <v>6.2 (3)</v>
          </cell>
          <cell r="D64" t="str">
            <v>Bahan Aspal untuk Pekerjaan Laburan</v>
          </cell>
          <cell r="E64" t="str">
            <v>Liter</v>
          </cell>
          <cell r="F64">
            <v>0</v>
          </cell>
          <cell r="G64">
            <v>0</v>
          </cell>
          <cell r="H64">
            <v>0</v>
          </cell>
          <cell r="I64">
            <v>0</v>
          </cell>
        </row>
        <row r="65">
          <cell r="B65" t="str">
            <v>6.3 (1)</v>
          </cell>
          <cell r="D65" t="str">
            <v>Latasir (SS) Kelas A</v>
          </cell>
          <cell r="E65" t="str">
            <v>M2</v>
          </cell>
          <cell r="F65">
            <v>0</v>
          </cell>
          <cell r="G65">
            <v>0</v>
          </cell>
          <cell r="H65">
            <v>0</v>
          </cell>
          <cell r="I65">
            <v>0</v>
          </cell>
        </row>
        <row r="66">
          <cell r="B66" t="str">
            <v>6.3 (2)</v>
          </cell>
          <cell r="D66" t="str">
            <v>Latasir (SS) Kelas B</v>
          </cell>
          <cell r="E66" t="str">
            <v>M2</v>
          </cell>
          <cell r="F66">
            <v>0</v>
          </cell>
          <cell r="G66">
            <v>0</v>
          </cell>
          <cell r="H66">
            <v>0</v>
          </cell>
          <cell r="I66">
            <v>0</v>
          </cell>
        </row>
        <row r="67">
          <cell r="B67" t="str">
            <v>6.3 (3)</v>
          </cell>
          <cell r="D67" t="str">
            <v>Lataston - Lapis Aus (HRS-WC)</v>
          </cell>
          <cell r="E67" t="str">
            <v>M2</v>
          </cell>
          <cell r="F67">
            <v>0</v>
          </cell>
          <cell r="G67">
            <v>0</v>
          </cell>
          <cell r="H67">
            <v>0</v>
          </cell>
          <cell r="I67">
            <v>0</v>
          </cell>
        </row>
        <row r="68">
          <cell r="B68" t="str">
            <v>6.3 (4)</v>
          </cell>
          <cell r="D68" t="str">
            <v>Lataston - Lapis Pondasi (HRS-Base)</v>
          </cell>
          <cell r="E68" t="str">
            <v>M3</v>
          </cell>
          <cell r="F68">
            <v>0</v>
          </cell>
          <cell r="G68">
            <v>0</v>
          </cell>
          <cell r="H68">
            <v>0</v>
          </cell>
          <cell r="I68">
            <v>0</v>
          </cell>
        </row>
        <row r="69">
          <cell r="B69" t="str">
            <v>6.3 (5)</v>
          </cell>
          <cell r="D69" t="str">
            <v>Laston - Lapis Aus (AC-WC)</v>
          </cell>
          <cell r="E69" t="str">
            <v>M2</v>
          </cell>
          <cell r="F69">
            <v>30736</v>
          </cell>
          <cell r="G69">
            <v>69994.460000000006</v>
          </cell>
          <cell r="H69">
            <v>54.760943126177054</v>
          </cell>
          <cell r="I69">
            <v>2151349722.5600004</v>
          </cell>
        </row>
        <row r="70">
          <cell r="B70" t="str">
            <v>6.3 (6)</v>
          </cell>
          <cell r="D70" t="str">
            <v>Laston - Lapis Antara (AC-BC)</v>
          </cell>
          <cell r="E70" t="str">
            <v>M3</v>
          </cell>
          <cell r="F70">
            <v>535.29999999999995</v>
          </cell>
          <cell r="G70">
            <v>1209343.1499999999</v>
          </cell>
          <cell r="H70">
            <v>16.478083404703501</v>
          </cell>
          <cell r="I70">
            <v>647361388.19499993</v>
          </cell>
        </row>
        <row r="71">
          <cell r="B71" t="str">
            <v>6.4 (1)</v>
          </cell>
          <cell r="D71" t="str">
            <v>Lasbutag</v>
          </cell>
          <cell r="E71" t="str">
            <v>M2</v>
          </cell>
          <cell r="F71">
            <v>0</v>
          </cell>
          <cell r="G71">
            <v>0</v>
          </cell>
          <cell r="H71">
            <v>0</v>
          </cell>
          <cell r="I71">
            <v>0</v>
          </cell>
        </row>
        <row r="72">
          <cell r="B72" t="str">
            <v>6.4 (2)</v>
          </cell>
          <cell r="D72" t="str">
            <v>Latasbusir Kelas A</v>
          </cell>
          <cell r="E72" t="str">
            <v>M2</v>
          </cell>
          <cell r="F72">
            <v>0</v>
          </cell>
          <cell r="G72">
            <v>0</v>
          </cell>
          <cell r="H72">
            <v>0</v>
          </cell>
          <cell r="I72">
            <v>0</v>
          </cell>
        </row>
        <row r="73">
          <cell r="B73" t="str">
            <v>6.4 (3)</v>
          </cell>
          <cell r="D73" t="str">
            <v>Latasbusir Kelas B</v>
          </cell>
          <cell r="E73" t="str">
            <v>M2</v>
          </cell>
          <cell r="F73">
            <v>0</v>
          </cell>
          <cell r="G73">
            <v>0</v>
          </cell>
          <cell r="H73">
            <v>0</v>
          </cell>
          <cell r="I73">
            <v>0</v>
          </cell>
        </row>
        <row r="74">
          <cell r="B74" t="str">
            <v>6.4 (4)</v>
          </cell>
          <cell r="D74" t="str">
            <v>Bitumen Asbuton</v>
          </cell>
          <cell r="E74" t="str">
            <v>Ton</v>
          </cell>
          <cell r="F74">
            <v>0</v>
          </cell>
          <cell r="G74">
            <v>0</v>
          </cell>
          <cell r="H74">
            <v>0</v>
          </cell>
          <cell r="I74">
            <v>0</v>
          </cell>
        </row>
        <row r="75">
          <cell r="B75" t="str">
            <v>6.4 (5)</v>
          </cell>
          <cell r="D75" t="str">
            <v>Bitumen Bahan Peremaja</v>
          </cell>
          <cell r="E75" t="str">
            <v>Ton</v>
          </cell>
          <cell r="F75">
            <v>0</v>
          </cell>
          <cell r="G75">
            <v>0</v>
          </cell>
          <cell r="H75">
            <v>0</v>
          </cell>
          <cell r="I75">
            <v>0</v>
          </cell>
        </row>
        <row r="76">
          <cell r="B76" t="str">
            <v>6.4 (6)</v>
          </cell>
          <cell r="D76" t="str">
            <v>Bahan Anti-Stripping</v>
          </cell>
          <cell r="E76" t="str">
            <v>Liter</v>
          </cell>
          <cell r="F76">
            <v>0</v>
          </cell>
          <cell r="G76">
            <v>0</v>
          </cell>
          <cell r="H76">
            <v>0</v>
          </cell>
          <cell r="I76">
            <v>0</v>
          </cell>
        </row>
        <row r="77">
          <cell r="B77" t="str">
            <v>6.5 (1)</v>
          </cell>
          <cell r="D77" t="str">
            <v>Campuran Aspal Dingin Untuk Pelapisan Kembali</v>
          </cell>
          <cell r="E77" t="str">
            <v>M3</v>
          </cell>
          <cell r="F77">
            <v>0</v>
          </cell>
          <cell r="G77">
            <v>0</v>
          </cell>
          <cell r="H77">
            <v>0</v>
          </cell>
          <cell r="I77">
            <v>0</v>
          </cell>
        </row>
        <row r="78">
          <cell r="B78" t="str">
            <v>6.6</v>
          </cell>
          <cell r="D78" t="str">
            <v>Lapis Penetrasi Macadam (Permukaan)</v>
          </cell>
          <cell r="E78" t="str">
            <v>M3</v>
          </cell>
          <cell r="F78">
            <v>0</v>
          </cell>
          <cell r="G78">
            <v>0</v>
          </cell>
          <cell r="H78">
            <v>0</v>
          </cell>
          <cell r="I78">
            <v>0</v>
          </cell>
        </row>
        <row r="79">
          <cell r="B79" t="str">
            <v>7.1 (1)</v>
          </cell>
          <cell r="D79" t="str">
            <v>Beton K500</v>
          </cell>
          <cell r="E79" t="str">
            <v>M3</v>
          </cell>
          <cell r="F79">
            <v>0</v>
          </cell>
          <cell r="G79">
            <v>0</v>
          </cell>
          <cell r="H79">
            <v>0</v>
          </cell>
          <cell r="I79">
            <v>0</v>
          </cell>
        </row>
        <row r="80">
          <cell r="B80" t="str">
            <v>7.1 (2)</v>
          </cell>
          <cell r="D80" t="str">
            <v>Beton K400</v>
          </cell>
          <cell r="E80" t="str">
            <v>M3</v>
          </cell>
          <cell r="F80">
            <v>0</v>
          </cell>
          <cell r="G80">
            <v>0</v>
          </cell>
          <cell r="H80">
            <v>0</v>
          </cell>
          <cell r="I80">
            <v>0</v>
          </cell>
        </row>
        <row r="81">
          <cell r="B81" t="str">
            <v>7.1 (3)</v>
          </cell>
          <cell r="D81" t="str">
            <v>Beton K350</v>
          </cell>
          <cell r="E81" t="str">
            <v>M3</v>
          </cell>
          <cell r="F81">
            <v>0</v>
          </cell>
          <cell r="G81">
            <v>0</v>
          </cell>
          <cell r="H81">
            <v>0</v>
          </cell>
          <cell r="I81">
            <v>0</v>
          </cell>
        </row>
        <row r="82">
          <cell r="B82" t="str">
            <v>7.1 (4)</v>
          </cell>
          <cell r="D82" t="str">
            <v>Beton K300</v>
          </cell>
          <cell r="E82" t="str">
            <v>M3</v>
          </cell>
          <cell r="F82">
            <v>0</v>
          </cell>
          <cell r="G82">
            <v>0</v>
          </cell>
          <cell r="H82">
            <v>0</v>
          </cell>
          <cell r="I82">
            <v>0</v>
          </cell>
        </row>
        <row r="83">
          <cell r="B83" t="str">
            <v>7.1 (5)</v>
          </cell>
          <cell r="D83" t="str">
            <v>Beton K250</v>
          </cell>
          <cell r="E83" t="str">
            <v>M3</v>
          </cell>
          <cell r="F83">
            <v>0</v>
          </cell>
          <cell r="G83">
            <v>0</v>
          </cell>
          <cell r="H83">
            <v>0</v>
          </cell>
          <cell r="I83">
            <v>0</v>
          </cell>
        </row>
        <row r="84">
          <cell r="B84" t="str">
            <v>7.1 (6)</v>
          </cell>
          <cell r="D84" t="str">
            <v>Beton K175</v>
          </cell>
          <cell r="E84" t="str">
            <v>M3</v>
          </cell>
          <cell r="F84">
            <v>9.8000000000000007</v>
          </cell>
          <cell r="G84">
            <v>13730025.727934366</v>
          </cell>
          <cell r="H84">
            <v>3.4249744108149969</v>
          </cell>
          <cell r="I84">
            <v>134554252.13375679</v>
          </cell>
        </row>
        <row r="85">
          <cell r="B85" t="str">
            <v>7.1 (7)</v>
          </cell>
          <cell r="D85" t="str">
            <v>Beton Siklop K175</v>
          </cell>
          <cell r="E85" t="str">
            <v>M3</v>
          </cell>
          <cell r="F85">
            <v>0</v>
          </cell>
          <cell r="G85">
            <v>0</v>
          </cell>
          <cell r="H85">
            <v>0</v>
          </cell>
          <cell r="I85">
            <v>0</v>
          </cell>
        </row>
        <row r="86">
          <cell r="B86" t="str">
            <v>7.1 (8)</v>
          </cell>
          <cell r="D86" t="str">
            <v>Beton K125</v>
          </cell>
          <cell r="E86" t="str">
            <v>M3</v>
          </cell>
          <cell r="F86">
            <v>0</v>
          </cell>
          <cell r="G86">
            <v>0</v>
          </cell>
          <cell r="H86">
            <v>0</v>
          </cell>
          <cell r="I86">
            <v>0</v>
          </cell>
        </row>
        <row r="87">
          <cell r="B87" t="str">
            <v>7.2 (1) a</v>
          </cell>
          <cell r="D87" t="str">
            <v>Unit Pracetak Gelagar Tipe I Bentang ...31.60.... meter</v>
          </cell>
          <cell r="E87" t="str">
            <v>Buah</v>
          </cell>
          <cell r="F87">
            <v>0</v>
          </cell>
          <cell r="G87">
            <v>0</v>
          </cell>
          <cell r="H87">
            <v>0</v>
          </cell>
          <cell r="I87">
            <v>0</v>
          </cell>
        </row>
        <row r="88">
          <cell r="B88" t="str">
            <v>7.2 (1) b</v>
          </cell>
          <cell r="D88" t="str">
            <v>Unit Pracetak Gelagar Tipe I Bentang ......... meter</v>
          </cell>
          <cell r="E88" t="str">
            <v>Buah</v>
          </cell>
          <cell r="F88">
            <v>0</v>
          </cell>
          <cell r="G88">
            <v>0</v>
          </cell>
          <cell r="H88">
            <v>0</v>
          </cell>
          <cell r="I88">
            <v>0</v>
          </cell>
        </row>
        <row r="89">
          <cell r="B89" t="str">
            <v>7.2 (2) a</v>
          </cell>
          <cell r="D89" t="str">
            <v>Unit Pracetak Gelagar Tipe T Bentang ......... meter</v>
          </cell>
          <cell r="E89" t="str">
            <v>Buah</v>
          </cell>
          <cell r="F89">
            <v>0</v>
          </cell>
          <cell r="G89">
            <v>0</v>
          </cell>
          <cell r="H89">
            <v>0</v>
          </cell>
          <cell r="I89">
            <v>0</v>
          </cell>
        </row>
        <row r="90">
          <cell r="B90" t="str">
            <v>7.2 (2) b</v>
          </cell>
          <cell r="D90" t="str">
            <v>Unit Pracetak Gelagar Tipe T Bentang ......... meter</v>
          </cell>
          <cell r="E90" t="str">
            <v>Buah</v>
          </cell>
          <cell r="F90">
            <v>0</v>
          </cell>
          <cell r="G90">
            <v>0</v>
          </cell>
          <cell r="H90">
            <v>0</v>
          </cell>
          <cell r="I90">
            <v>0</v>
          </cell>
        </row>
        <row r="91">
          <cell r="B91" t="str">
            <v>7.2 (3) a</v>
          </cell>
          <cell r="D91" t="str">
            <v>Unit Pracetak Gelagar Tipe U Bentang ......... meter</v>
          </cell>
          <cell r="E91" t="str">
            <v>Buah</v>
          </cell>
          <cell r="F91">
            <v>0</v>
          </cell>
          <cell r="G91">
            <v>0</v>
          </cell>
          <cell r="H91">
            <v>0</v>
          </cell>
          <cell r="I91">
            <v>0</v>
          </cell>
        </row>
        <row r="92">
          <cell r="B92" t="str">
            <v>7.2 (3) b</v>
          </cell>
          <cell r="D92" t="str">
            <v>Unit Pracetak Gelagar Tipe U Bentang ......... meter</v>
          </cell>
          <cell r="E92" t="str">
            <v>Buah</v>
          </cell>
          <cell r="F92">
            <v>0</v>
          </cell>
          <cell r="G92">
            <v>0</v>
          </cell>
          <cell r="H92">
            <v>0</v>
          </cell>
          <cell r="I92">
            <v>0</v>
          </cell>
        </row>
        <row r="93">
          <cell r="B93" t="str">
            <v>7.2 (4) a</v>
          </cell>
          <cell r="D93" t="str">
            <v>Unit Pracetak Gelagar Tipe Y Bentang ......... meter</v>
          </cell>
          <cell r="E93" t="str">
            <v>Buah</v>
          </cell>
          <cell r="F93">
            <v>0</v>
          </cell>
          <cell r="G93">
            <v>0</v>
          </cell>
          <cell r="H93">
            <v>0</v>
          </cell>
          <cell r="I93">
            <v>0</v>
          </cell>
        </row>
        <row r="94">
          <cell r="B94" t="str">
            <v>7.2 (4) b</v>
          </cell>
          <cell r="D94" t="str">
            <v>Unit Pracetak Gelagar Tipe Y Bentang ......... meter</v>
          </cell>
          <cell r="E94" t="str">
            <v>Buah</v>
          </cell>
          <cell r="F94">
            <v>0</v>
          </cell>
          <cell r="G94">
            <v>0</v>
          </cell>
          <cell r="H94">
            <v>0</v>
          </cell>
          <cell r="I94">
            <v>0</v>
          </cell>
        </row>
        <row r="95">
          <cell r="B95" t="str">
            <v>7.2 (5) a</v>
          </cell>
          <cell r="D95" t="str">
            <v>Unit Pracetak Gelagar Tipe  Bentang ......... meter</v>
          </cell>
          <cell r="E95" t="str">
            <v>Buah</v>
          </cell>
          <cell r="F95">
            <v>0</v>
          </cell>
          <cell r="G95">
            <v>0</v>
          </cell>
          <cell r="H95">
            <v>0</v>
          </cell>
          <cell r="I95">
            <v>0</v>
          </cell>
        </row>
        <row r="96">
          <cell r="B96" t="str">
            <v>7.2 (5) b</v>
          </cell>
          <cell r="D96" t="str">
            <v>Unit Pracetak Gelagar Tipe  Bentang ......... meter</v>
          </cell>
          <cell r="E96" t="str">
            <v>Buah</v>
          </cell>
          <cell r="F96">
            <v>0</v>
          </cell>
          <cell r="G96">
            <v>0</v>
          </cell>
          <cell r="H96">
            <v>0</v>
          </cell>
          <cell r="I96">
            <v>0</v>
          </cell>
        </row>
        <row r="97">
          <cell r="B97" t="str">
            <v>7.2 (6) a</v>
          </cell>
          <cell r="D97" t="str">
            <v>Unit Pracetak Voided Slab Bentang ......... meter</v>
          </cell>
          <cell r="E97" t="str">
            <v>Buah</v>
          </cell>
          <cell r="F97">
            <v>0</v>
          </cell>
          <cell r="G97">
            <v>0</v>
          </cell>
          <cell r="H97">
            <v>0</v>
          </cell>
          <cell r="I97">
            <v>0</v>
          </cell>
        </row>
        <row r="98">
          <cell r="B98" t="str">
            <v>7.2 (6) b</v>
          </cell>
          <cell r="D98" t="str">
            <v>Unit Pracetak Voided Slab Bentang ......... meter</v>
          </cell>
          <cell r="E98" t="str">
            <v>Buah</v>
          </cell>
          <cell r="F98">
            <v>0</v>
          </cell>
          <cell r="G98">
            <v>0</v>
          </cell>
          <cell r="H98">
            <v>0</v>
          </cell>
          <cell r="I98">
            <v>0</v>
          </cell>
        </row>
        <row r="99">
          <cell r="B99" t="str">
            <v>7.2 (7) a</v>
          </cell>
          <cell r="D99" t="str">
            <v>Unit Pracetak Flat Slab Bentang ......... meter</v>
          </cell>
          <cell r="E99" t="str">
            <v>Buah</v>
          </cell>
          <cell r="F99">
            <v>0</v>
          </cell>
          <cell r="G99">
            <v>0</v>
          </cell>
          <cell r="H99">
            <v>0</v>
          </cell>
          <cell r="I99">
            <v>0</v>
          </cell>
        </row>
        <row r="100">
          <cell r="B100" t="str">
            <v>7.2 (7) b</v>
          </cell>
          <cell r="D100" t="str">
            <v>Unit Pracetak Flat Slab Bentang ......... meter</v>
          </cell>
          <cell r="E100" t="str">
            <v>Buah</v>
          </cell>
          <cell r="F100">
            <v>0</v>
          </cell>
          <cell r="G100">
            <v>0</v>
          </cell>
          <cell r="H100">
            <v>0</v>
          </cell>
          <cell r="I100">
            <v>0</v>
          </cell>
        </row>
        <row r="101">
          <cell r="B101" t="str">
            <v>7.2 (8) a</v>
          </cell>
          <cell r="D101" t="str">
            <v>Unit Pracetak Diafragma Bentang ......... meter</v>
          </cell>
          <cell r="E101" t="str">
            <v>Buah</v>
          </cell>
          <cell r="F101">
            <v>0</v>
          </cell>
          <cell r="G101">
            <v>0</v>
          </cell>
          <cell r="H101">
            <v>0</v>
          </cell>
          <cell r="I101">
            <v>0</v>
          </cell>
        </row>
        <row r="102">
          <cell r="B102" t="str">
            <v>7.2 (8) b</v>
          </cell>
          <cell r="D102" t="str">
            <v>Unit Pracetak Diafragma Bentang ......... meter</v>
          </cell>
          <cell r="E102" t="str">
            <v>Buah</v>
          </cell>
          <cell r="F102">
            <v>0</v>
          </cell>
          <cell r="G102">
            <v>0</v>
          </cell>
          <cell r="H102">
            <v>0</v>
          </cell>
          <cell r="I102">
            <v>0</v>
          </cell>
        </row>
        <row r="103">
          <cell r="B103" t="str">
            <v>7.2 (9)</v>
          </cell>
          <cell r="D103" t="str">
            <v>Unit Pracetak Panel Deck</v>
          </cell>
          <cell r="E103" t="str">
            <v>M2</v>
          </cell>
          <cell r="F103">
            <v>0</v>
          </cell>
          <cell r="G103">
            <v>0</v>
          </cell>
          <cell r="H103">
            <v>0</v>
          </cell>
          <cell r="I103">
            <v>0</v>
          </cell>
        </row>
        <row r="104">
          <cell r="B104" t="str">
            <v>7.2 (10)</v>
          </cell>
          <cell r="D104" t="str">
            <v>Kabel Pra Tegang, Pengadaan dan Penarikan</v>
          </cell>
          <cell r="E104" t="str">
            <v>Kg</v>
          </cell>
          <cell r="F104">
            <v>0</v>
          </cell>
          <cell r="G104">
            <v>0</v>
          </cell>
          <cell r="H104">
            <v>0</v>
          </cell>
          <cell r="I104">
            <v>0</v>
          </cell>
        </row>
        <row r="105">
          <cell r="B105" t="str">
            <v>7.2 (11) a</v>
          </cell>
          <cell r="D105" t="str">
            <v>Pemasangan Unit Pracetak Gelagar Tipe I Bentang ......... meter</v>
          </cell>
          <cell r="E105" t="str">
            <v>Buah</v>
          </cell>
          <cell r="F105">
            <v>0</v>
          </cell>
          <cell r="G105">
            <v>0</v>
          </cell>
          <cell r="H105">
            <v>0</v>
          </cell>
          <cell r="I105">
            <v>0</v>
          </cell>
        </row>
        <row r="106">
          <cell r="B106" t="str">
            <v>7.2 (11) b</v>
          </cell>
          <cell r="D106" t="str">
            <v>Pemasangan Unit Pracetak Gelagar Tipe I Bentang ......... meter</v>
          </cell>
          <cell r="E106" t="str">
            <v>Buah</v>
          </cell>
          <cell r="F106">
            <v>0</v>
          </cell>
          <cell r="G106">
            <v>0</v>
          </cell>
          <cell r="H106">
            <v>0</v>
          </cell>
          <cell r="I106">
            <v>0</v>
          </cell>
        </row>
        <row r="107">
          <cell r="B107" t="str">
            <v>7.2 (12) a</v>
          </cell>
          <cell r="D107" t="str">
            <v>Pemasangan Unit Pracetak Gelagar Tipe T Bentang ......... meter</v>
          </cell>
          <cell r="E107" t="str">
            <v>Buah</v>
          </cell>
          <cell r="F107">
            <v>0</v>
          </cell>
          <cell r="G107">
            <v>0</v>
          </cell>
          <cell r="H107">
            <v>0</v>
          </cell>
          <cell r="I107">
            <v>0</v>
          </cell>
        </row>
        <row r="108">
          <cell r="B108" t="str">
            <v>7.2 (12) b</v>
          </cell>
          <cell r="D108" t="str">
            <v>Pemasangan Unit Pracetak Gelagar Tipe T Bentang ......... meter</v>
          </cell>
          <cell r="E108" t="str">
            <v>Buah</v>
          </cell>
          <cell r="F108">
            <v>0</v>
          </cell>
          <cell r="G108">
            <v>0</v>
          </cell>
          <cell r="H108">
            <v>0</v>
          </cell>
          <cell r="I108">
            <v>0</v>
          </cell>
        </row>
        <row r="109">
          <cell r="B109" t="str">
            <v>7.2 (13) a</v>
          </cell>
          <cell r="D109" t="str">
            <v>Pemasangan Unit Pracetak Gelagar Tipe U Bentang ......... meter</v>
          </cell>
          <cell r="E109" t="str">
            <v>Buah</v>
          </cell>
          <cell r="F109">
            <v>0</v>
          </cell>
          <cell r="G109">
            <v>0</v>
          </cell>
          <cell r="H109">
            <v>0</v>
          </cell>
          <cell r="I109">
            <v>0</v>
          </cell>
        </row>
        <row r="110">
          <cell r="B110" t="str">
            <v>7.2 (13) b</v>
          </cell>
          <cell r="D110" t="str">
            <v>Pemasangan Unit Pracetak Gelagar Tipe U Bentang ......... meter</v>
          </cell>
          <cell r="E110" t="str">
            <v>Buah</v>
          </cell>
          <cell r="F110">
            <v>0</v>
          </cell>
          <cell r="G110">
            <v>0</v>
          </cell>
          <cell r="H110">
            <v>0</v>
          </cell>
          <cell r="I110">
            <v>0</v>
          </cell>
        </row>
        <row r="111">
          <cell r="B111" t="str">
            <v>7.2 (14) a</v>
          </cell>
          <cell r="D111" t="str">
            <v>Pemasangan Unit Pracetak Gelagar Tipe Y Bentang ......... meter</v>
          </cell>
          <cell r="E111" t="str">
            <v>Buah</v>
          </cell>
          <cell r="F111">
            <v>0</v>
          </cell>
          <cell r="G111">
            <v>0</v>
          </cell>
          <cell r="H111">
            <v>0</v>
          </cell>
          <cell r="I111">
            <v>0</v>
          </cell>
        </row>
        <row r="112">
          <cell r="B112" t="str">
            <v>7.2 (14) b</v>
          </cell>
          <cell r="D112" t="str">
            <v>Pemasangan Unit Pracetak Gelagar Tipe Y Bentang ......... meter</v>
          </cell>
          <cell r="E112" t="str">
            <v>Buah</v>
          </cell>
          <cell r="F112">
            <v>0</v>
          </cell>
          <cell r="G112">
            <v>0</v>
          </cell>
          <cell r="H112">
            <v>0</v>
          </cell>
          <cell r="I112">
            <v>0</v>
          </cell>
        </row>
        <row r="113">
          <cell r="B113" t="str">
            <v>7.2 (15) a</v>
          </cell>
          <cell r="D113" t="str">
            <v>Pemasangan Unit Pracetak Gelagar Tipe  Bentang ......... meter</v>
          </cell>
          <cell r="E113" t="str">
            <v>Buah</v>
          </cell>
          <cell r="F113">
            <v>0</v>
          </cell>
          <cell r="G113">
            <v>0</v>
          </cell>
          <cell r="H113">
            <v>0</v>
          </cell>
          <cell r="I113">
            <v>0</v>
          </cell>
        </row>
        <row r="114">
          <cell r="B114" t="str">
            <v>7.2 (15) b</v>
          </cell>
          <cell r="D114" t="str">
            <v>Pemasangan Unit Pracetak Gelagar Tipe  Bentang ......... meter</v>
          </cell>
          <cell r="E114" t="str">
            <v>Buah</v>
          </cell>
          <cell r="F114">
            <v>0</v>
          </cell>
          <cell r="G114">
            <v>0</v>
          </cell>
          <cell r="H114">
            <v>0</v>
          </cell>
          <cell r="I114">
            <v>0</v>
          </cell>
        </row>
        <row r="115">
          <cell r="B115" t="str">
            <v>7.2 (16) a</v>
          </cell>
          <cell r="D115" t="str">
            <v>Pemasangan Unit Pracetak Voided Slab Bentang ......... meter</v>
          </cell>
          <cell r="E115" t="str">
            <v>Buah</v>
          </cell>
          <cell r="F115">
            <v>0</v>
          </cell>
          <cell r="G115">
            <v>0</v>
          </cell>
          <cell r="H115">
            <v>0</v>
          </cell>
          <cell r="I115">
            <v>0</v>
          </cell>
        </row>
        <row r="116">
          <cell r="B116" t="str">
            <v>7.2 (16) b</v>
          </cell>
          <cell r="D116" t="str">
            <v>Pemasangan Unit Pracetak Voided Slab Bentang ......... meter</v>
          </cell>
          <cell r="E116" t="str">
            <v>Buah</v>
          </cell>
          <cell r="F116">
            <v>0</v>
          </cell>
          <cell r="G116">
            <v>0</v>
          </cell>
          <cell r="H116">
            <v>0</v>
          </cell>
          <cell r="I116">
            <v>0</v>
          </cell>
        </row>
        <row r="117">
          <cell r="B117" t="str">
            <v>7.2 (17) a</v>
          </cell>
          <cell r="D117" t="str">
            <v>Pemasangan Unit Pracetak Flat Slab Bentang ......... meter</v>
          </cell>
          <cell r="E117" t="str">
            <v>Buah</v>
          </cell>
          <cell r="F117">
            <v>0</v>
          </cell>
          <cell r="G117">
            <v>0</v>
          </cell>
          <cell r="H117">
            <v>0</v>
          </cell>
          <cell r="I117">
            <v>0</v>
          </cell>
        </row>
        <row r="118">
          <cell r="B118" t="str">
            <v>7.2 (17) b</v>
          </cell>
          <cell r="D118" t="str">
            <v>Pemasangan Unit Pracetak Flat Slab Bentang ......... meter</v>
          </cell>
          <cell r="E118" t="str">
            <v>Buah</v>
          </cell>
          <cell r="F118">
            <v>0</v>
          </cell>
          <cell r="G118">
            <v>0</v>
          </cell>
          <cell r="H118">
            <v>0</v>
          </cell>
          <cell r="I118">
            <v>0</v>
          </cell>
        </row>
        <row r="119">
          <cell r="B119" t="str">
            <v>7.3 (1)</v>
          </cell>
          <cell r="D119" t="str">
            <v>Baja Tulangan U24 Polos</v>
          </cell>
          <cell r="E119" t="str">
            <v>Kg</v>
          </cell>
          <cell r="F119">
            <v>1872.9</v>
          </cell>
          <cell r="G119">
            <v>30437</v>
          </cell>
          <cell r="H119">
            <v>1.4510298220469604</v>
          </cell>
          <cell r="I119">
            <v>57005457.300000004</v>
          </cell>
        </row>
        <row r="120">
          <cell r="B120" t="str">
            <v>7.3 (2)</v>
          </cell>
          <cell r="D120" t="str">
            <v>Baja Tulangan U32 Polos</v>
          </cell>
          <cell r="E120" t="str">
            <v>Kg</v>
          </cell>
          <cell r="F120">
            <v>0</v>
          </cell>
          <cell r="G120">
            <v>0</v>
          </cell>
          <cell r="H120">
            <v>0</v>
          </cell>
          <cell r="I120">
            <v>0</v>
          </cell>
        </row>
        <row r="121">
          <cell r="B121" t="str">
            <v>7.3 (3)</v>
          </cell>
          <cell r="D121" t="str">
            <v>Baja Tulangan D32 Ulir</v>
          </cell>
          <cell r="E121" t="str">
            <v>Kg</v>
          </cell>
          <cell r="F121">
            <v>0</v>
          </cell>
          <cell r="G121">
            <v>0</v>
          </cell>
          <cell r="H121">
            <v>0</v>
          </cell>
          <cell r="I121">
            <v>0</v>
          </cell>
        </row>
        <row r="122">
          <cell r="B122" t="str">
            <v>7.3 (4)</v>
          </cell>
          <cell r="D122" t="str">
            <v>Baja Tulangan D39 Ulir</v>
          </cell>
          <cell r="E122" t="str">
            <v>Kg</v>
          </cell>
          <cell r="F122">
            <v>0</v>
          </cell>
          <cell r="G122">
            <v>0</v>
          </cell>
          <cell r="H122">
            <v>0</v>
          </cell>
          <cell r="I122">
            <v>0</v>
          </cell>
        </row>
        <row r="123">
          <cell r="B123" t="str">
            <v>7.3 (5)</v>
          </cell>
          <cell r="D123" t="str">
            <v>Baja Tulangan D48 Ulir</v>
          </cell>
          <cell r="E123" t="str">
            <v>Kg</v>
          </cell>
          <cell r="F123">
            <v>0</v>
          </cell>
          <cell r="G123">
            <v>0</v>
          </cell>
          <cell r="H123">
            <v>0</v>
          </cell>
          <cell r="I123">
            <v>0</v>
          </cell>
        </row>
        <row r="124">
          <cell r="B124" t="str">
            <v>7.4 (1)</v>
          </cell>
          <cell r="D124" t="str">
            <v>Baja Struktur Ttk.Leleh 2500 kg/cm2, pengadaan &amp; pemasangan</v>
          </cell>
          <cell r="E124" t="str">
            <v>Kg</v>
          </cell>
          <cell r="F124">
            <v>0</v>
          </cell>
          <cell r="G124">
            <v>0</v>
          </cell>
          <cell r="H124">
            <v>0</v>
          </cell>
          <cell r="I124">
            <v>0</v>
          </cell>
        </row>
        <row r="125">
          <cell r="B125" t="str">
            <v>7.4 (2)</v>
          </cell>
          <cell r="D125" t="str">
            <v>Baja Struktur Ttk.Leleh 2800 kg/cm2, pengadaan &amp; pemasangan</v>
          </cell>
          <cell r="E125" t="str">
            <v>Kg</v>
          </cell>
          <cell r="F125">
            <v>0</v>
          </cell>
          <cell r="G125">
            <v>0</v>
          </cell>
          <cell r="H125">
            <v>0</v>
          </cell>
          <cell r="I125">
            <v>0</v>
          </cell>
        </row>
        <row r="126">
          <cell r="B126" t="str">
            <v>7.4 (3)</v>
          </cell>
          <cell r="D126" t="str">
            <v>Baja Struktur Ttk.Leleh 3500 kg/cm2, pengadaan &amp; pemasangan</v>
          </cell>
          <cell r="E126" t="str">
            <v>Kg</v>
          </cell>
          <cell r="F126">
            <v>0</v>
          </cell>
          <cell r="G126">
            <v>0</v>
          </cell>
          <cell r="H126">
            <v>0</v>
          </cell>
          <cell r="I126">
            <v>0</v>
          </cell>
        </row>
        <row r="127">
          <cell r="B127" t="str">
            <v>7.4 (4)</v>
          </cell>
          <cell r="D127" t="str">
            <v>Pemasangan Jembatan Baja</v>
          </cell>
          <cell r="E127" t="str">
            <v>Kg</v>
          </cell>
          <cell r="F127">
            <v>0</v>
          </cell>
          <cell r="G127">
            <v>0</v>
          </cell>
          <cell r="H127">
            <v>0</v>
          </cell>
          <cell r="I127">
            <v>0</v>
          </cell>
        </row>
        <row r="128">
          <cell r="B128" t="str">
            <v>7.4 (5)</v>
          </cell>
          <cell r="D128" t="str">
            <v>Pengangkutan Bahan Jembatan</v>
          </cell>
          <cell r="E128" t="str">
            <v>Kg</v>
          </cell>
          <cell r="F128">
            <v>0</v>
          </cell>
          <cell r="G128">
            <v>0</v>
          </cell>
          <cell r="H128">
            <v>0</v>
          </cell>
          <cell r="I128">
            <v>0</v>
          </cell>
        </row>
        <row r="129">
          <cell r="B129" t="str">
            <v>7.5 (1)</v>
          </cell>
          <cell r="D129" t="str">
            <v>Lantai Kayu Jembatan</v>
          </cell>
          <cell r="E129" t="str">
            <v>M3</v>
          </cell>
          <cell r="F129">
            <v>0</v>
          </cell>
          <cell r="G129">
            <v>0</v>
          </cell>
          <cell r="H129">
            <v>0</v>
          </cell>
          <cell r="I129">
            <v>0</v>
          </cell>
        </row>
        <row r="130">
          <cell r="B130" t="str">
            <v>7.5 (2)</v>
          </cell>
          <cell r="D130" t="str">
            <v>Struktur Kayu Jembatan</v>
          </cell>
          <cell r="E130" t="str">
            <v>M3</v>
          </cell>
          <cell r="F130">
            <v>0</v>
          </cell>
          <cell r="G130">
            <v>0</v>
          </cell>
          <cell r="H130">
            <v>0</v>
          </cell>
          <cell r="I130">
            <v>0</v>
          </cell>
        </row>
        <row r="131">
          <cell r="B131" t="str">
            <v>7.6 (1)</v>
          </cell>
          <cell r="D131" t="str">
            <v>Pondasi Cerucuk, Pengadaan dan Pemancangan</v>
          </cell>
          <cell r="E131" t="str">
            <v>M1</v>
          </cell>
          <cell r="F131">
            <v>0</v>
          </cell>
          <cell r="G131">
            <v>0</v>
          </cell>
          <cell r="H131">
            <v>0</v>
          </cell>
          <cell r="I131">
            <v>0</v>
          </cell>
        </row>
        <row r="132">
          <cell r="B132" t="str">
            <v>7.6 (2)</v>
          </cell>
          <cell r="D132" t="str">
            <v>Dinding Turap Kayu Tanpa Pengawetan</v>
          </cell>
          <cell r="E132" t="str">
            <v>M2</v>
          </cell>
          <cell r="F132">
            <v>0</v>
          </cell>
          <cell r="G132">
            <v>0</v>
          </cell>
          <cell r="H132">
            <v>0</v>
          </cell>
          <cell r="I132">
            <v>0</v>
          </cell>
        </row>
        <row r="133">
          <cell r="B133" t="str">
            <v>7.6 (3)</v>
          </cell>
          <cell r="D133" t="str">
            <v>Dinding Turap Kayu Dengan Pengawetan</v>
          </cell>
          <cell r="E133" t="str">
            <v>M2</v>
          </cell>
          <cell r="F133">
            <v>0</v>
          </cell>
          <cell r="G133">
            <v>0</v>
          </cell>
          <cell r="H133">
            <v>0</v>
          </cell>
          <cell r="I133">
            <v>0</v>
          </cell>
        </row>
        <row r="134">
          <cell r="B134" t="str">
            <v>7.6 (4)</v>
          </cell>
          <cell r="D134" t="str">
            <v>Dinding Turap Baja</v>
          </cell>
          <cell r="E134" t="str">
            <v>M2</v>
          </cell>
          <cell r="F134">
            <v>0</v>
          </cell>
          <cell r="G134">
            <v>0</v>
          </cell>
          <cell r="H134">
            <v>0</v>
          </cell>
          <cell r="I134">
            <v>0</v>
          </cell>
        </row>
        <row r="135">
          <cell r="B135" t="str">
            <v>7.6 (5)</v>
          </cell>
          <cell r="D135" t="str">
            <v>Dinding Turap Beton</v>
          </cell>
          <cell r="E135" t="str">
            <v>M2</v>
          </cell>
          <cell r="F135">
            <v>0</v>
          </cell>
          <cell r="G135">
            <v>0</v>
          </cell>
          <cell r="H135">
            <v>0</v>
          </cell>
          <cell r="I135">
            <v>0</v>
          </cell>
        </row>
        <row r="136">
          <cell r="B136" t="str">
            <v>7.6 (6)</v>
          </cell>
          <cell r="D136" t="str">
            <v>Pengadaan Tiang Pancang Kayu Tanpa Pengawetan</v>
          </cell>
          <cell r="E136" t="str">
            <v>M3</v>
          </cell>
          <cell r="F136">
            <v>0</v>
          </cell>
          <cell r="G136">
            <v>0</v>
          </cell>
          <cell r="H136">
            <v>0</v>
          </cell>
          <cell r="I136">
            <v>0</v>
          </cell>
        </row>
        <row r="137">
          <cell r="B137" t="str">
            <v>7.6 (7)</v>
          </cell>
          <cell r="D137" t="str">
            <v>Pengadaan Tiang Pancang Kayu Dengan Pengawetan</v>
          </cell>
          <cell r="E137" t="str">
            <v>M3</v>
          </cell>
          <cell r="F137">
            <v>0</v>
          </cell>
          <cell r="G137">
            <v>0</v>
          </cell>
          <cell r="H137">
            <v>0</v>
          </cell>
          <cell r="I137">
            <v>0</v>
          </cell>
        </row>
        <row r="138">
          <cell r="B138" t="str">
            <v>7.6 (8)</v>
          </cell>
          <cell r="D138" t="str">
            <v>Pengadaan Tiang Pancang Baja</v>
          </cell>
          <cell r="E138" t="str">
            <v>Kg</v>
          </cell>
          <cell r="F138">
            <v>0</v>
          </cell>
          <cell r="G138">
            <v>0</v>
          </cell>
          <cell r="H138">
            <v>0</v>
          </cell>
          <cell r="I138">
            <v>0</v>
          </cell>
        </row>
        <row r="139">
          <cell r="B139" t="str">
            <v>7.6 (9) a</v>
          </cell>
          <cell r="D139" t="str">
            <v>Pengadaan Tiang Pnc. Beton Bertulang Pracetak Ukuran 40x40cm</v>
          </cell>
          <cell r="E139" t="str">
            <v>M3</v>
          </cell>
          <cell r="F139">
            <v>0</v>
          </cell>
          <cell r="G139">
            <v>0</v>
          </cell>
          <cell r="H139">
            <v>0</v>
          </cell>
          <cell r="I139">
            <v>0</v>
          </cell>
        </row>
        <row r="140">
          <cell r="B140" t="str">
            <v>7.6 (9) b</v>
          </cell>
          <cell r="D140" t="str">
            <v>Pengadaan Tiang Pnc. Beton Bertulang Pracetak Ukuran ..........</v>
          </cell>
          <cell r="E140" t="str">
            <v>M3</v>
          </cell>
          <cell r="F140">
            <v>0</v>
          </cell>
          <cell r="G140">
            <v>0</v>
          </cell>
          <cell r="H140">
            <v>0</v>
          </cell>
          <cell r="I140">
            <v>0</v>
          </cell>
        </row>
        <row r="141">
          <cell r="B141" t="str">
            <v>7.6 (10) a</v>
          </cell>
          <cell r="D141" t="str">
            <v>Pengadaan Tiang Pnc. Beton Pratekan Pracetak Ukuran Dia.40cm</v>
          </cell>
          <cell r="E141" t="str">
            <v>M3</v>
          </cell>
          <cell r="F141">
            <v>0</v>
          </cell>
          <cell r="G141">
            <v>0</v>
          </cell>
          <cell r="H141">
            <v>0</v>
          </cell>
          <cell r="I141">
            <v>0</v>
          </cell>
        </row>
        <row r="142">
          <cell r="B142" t="str">
            <v>7.6 (10) b</v>
          </cell>
          <cell r="D142" t="str">
            <v>Pengadaan Tiang Pnc. Beton Pratekan Pracetak Ukuran ..........</v>
          </cell>
          <cell r="E142" t="str">
            <v>M3</v>
          </cell>
          <cell r="F142">
            <v>0</v>
          </cell>
          <cell r="G142">
            <v>0</v>
          </cell>
          <cell r="H142">
            <v>0</v>
          </cell>
          <cell r="I142">
            <v>0</v>
          </cell>
        </row>
        <row r="143">
          <cell r="B143" t="str">
            <v>7.6 (11) a</v>
          </cell>
          <cell r="D143" t="str">
            <v>Pemancangan Tiang Pancang Kayu Ukuran ..........</v>
          </cell>
          <cell r="E143" t="str">
            <v>M1</v>
          </cell>
          <cell r="F143">
            <v>0</v>
          </cell>
          <cell r="G143">
            <v>0</v>
          </cell>
          <cell r="H143">
            <v>0</v>
          </cell>
          <cell r="I143">
            <v>0</v>
          </cell>
        </row>
        <row r="144">
          <cell r="B144" t="str">
            <v>7.6 (11) b</v>
          </cell>
          <cell r="D144" t="str">
            <v>Pemancangan Tiang Pancang Kayu Ukuran ..........</v>
          </cell>
          <cell r="E144" t="str">
            <v>M1</v>
          </cell>
          <cell r="F144">
            <v>0</v>
          </cell>
          <cell r="G144">
            <v>0</v>
          </cell>
          <cell r="H144">
            <v>0</v>
          </cell>
          <cell r="I144">
            <v>0</v>
          </cell>
        </row>
        <row r="145">
          <cell r="B145" t="str">
            <v>7.6 (12) a</v>
          </cell>
          <cell r="D145" t="str">
            <v>Pemancangan Tiang Pancang Beton Kayu Ukuran 40x40cm</v>
          </cell>
          <cell r="E145" t="str">
            <v>M1</v>
          </cell>
          <cell r="F145">
            <v>0</v>
          </cell>
          <cell r="G145">
            <v>0</v>
          </cell>
          <cell r="H145">
            <v>0</v>
          </cell>
          <cell r="I145">
            <v>0</v>
          </cell>
        </row>
        <row r="146">
          <cell r="B146" t="str">
            <v>7.6 (12) b</v>
          </cell>
          <cell r="D146" t="str">
            <v>Pemancangan Tiang Pancang Beton Kayu Ukuran ..........</v>
          </cell>
          <cell r="E146" t="str">
            <v>M1</v>
          </cell>
          <cell r="F146">
            <v>0</v>
          </cell>
          <cell r="G146">
            <v>0</v>
          </cell>
          <cell r="H146">
            <v>0</v>
          </cell>
          <cell r="I146">
            <v>0</v>
          </cell>
        </row>
        <row r="147">
          <cell r="B147" t="str">
            <v>7.6 (13) a</v>
          </cell>
          <cell r="D147" t="str">
            <v>Pemancangan Tiang Pancang Pipa Baja : Diameter 40cm</v>
          </cell>
          <cell r="E147" t="str">
            <v>M1</v>
          </cell>
          <cell r="F147">
            <v>0</v>
          </cell>
          <cell r="G147">
            <v>0</v>
          </cell>
          <cell r="H147">
            <v>0</v>
          </cell>
          <cell r="I147">
            <v>0</v>
          </cell>
        </row>
        <row r="148">
          <cell r="B148" t="str">
            <v>7.6 (13) b</v>
          </cell>
          <cell r="D148" t="str">
            <v>Pemancangan Tiang Pancang Pipa Baja : Diameter .............</v>
          </cell>
          <cell r="E148" t="str">
            <v>M1</v>
          </cell>
          <cell r="F148">
            <v>0</v>
          </cell>
          <cell r="G148">
            <v>0</v>
          </cell>
          <cell r="H148">
            <v>0</v>
          </cell>
          <cell r="I148">
            <v>0</v>
          </cell>
        </row>
        <row r="149">
          <cell r="B149" t="str">
            <v>7.6 (14) a</v>
          </cell>
          <cell r="D149" t="str">
            <v>Tiang Bor Beton, Diameter 600mm</v>
          </cell>
          <cell r="E149" t="str">
            <v>M1</v>
          </cell>
          <cell r="F149">
            <v>0</v>
          </cell>
          <cell r="G149">
            <v>0</v>
          </cell>
          <cell r="H149">
            <v>0</v>
          </cell>
          <cell r="I149">
            <v>0</v>
          </cell>
        </row>
        <row r="150">
          <cell r="B150" t="str">
            <v>7.6 (14) b</v>
          </cell>
          <cell r="D150" t="str">
            <v>Tiang Bor Beton, Diameter .............</v>
          </cell>
          <cell r="E150" t="str">
            <v>M1</v>
          </cell>
          <cell r="F150">
            <v>0</v>
          </cell>
          <cell r="G150">
            <v>0</v>
          </cell>
          <cell r="H150">
            <v>0</v>
          </cell>
          <cell r="I150">
            <v>0</v>
          </cell>
        </row>
        <row r="151">
          <cell r="B151" t="str">
            <v>7.6 (15)</v>
          </cell>
          <cell r="D151" t="str">
            <v>Tamb. Biaya utk No.Mata Pemb. 7.6 (11) s/d 7.6.(13) Lok. Berair</v>
          </cell>
          <cell r="E151" t="str">
            <v>M1</v>
          </cell>
          <cell r="F151">
            <v>0</v>
          </cell>
          <cell r="G151">
            <v>0</v>
          </cell>
          <cell r="H151">
            <v>0</v>
          </cell>
          <cell r="I151">
            <v>0</v>
          </cell>
        </row>
        <row r="152">
          <cell r="B152" t="str">
            <v>7.6 (16)</v>
          </cell>
          <cell r="D152" t="str">
            <v>Tamb. Biaya utk No.Mata Pemb. 7.6 (14) Bila Lokasi Berair</v>
          </cell>
          <cell r="E152" t="str">
            <v>M1</v>
          </cell>
          <cell r="F152">
            <v>0</v>
          </cell>
          <cell r="G152">
            <v>0</v>
          </cell>
          <cell r="H152">
            <v>0</v>
          </cell>
          <cell r="I152">
            <v>0</v>
          </cell>
        </row>
        <row r="153">
          <cell r="B153" t="str">
            <v>7.6 (17) a</v>
          </cell>
          <cell r="D153" t="str">
            <v>Tiang Uji Ukuran ............</v>
          </cell>
          <cell r="E153" t="str">
            <v>M1</v>
          </cell>
          <cell r="F153">
            <v>0</v>
          </cell>
          <cell r="G153">
            <v>0</v>
          </cell>
          <cell r="H153">
            <v>0</v>
          </cell>
          <cell r="I153">
            <v>0</v>
          </cell>
        </row>
        <row r="154">
          <cell r="B154" t="str">
            <v>7.6 (17) b</v>
          </cell>
          <cell r="D154" t="str">
            <v>Tiang Uji Ukuran ............</v>
          </cell>
          <cell r="E154" t="str">
            <v>M1</v>
          </cell>
          <cell r="F154">
            <v>0</v>
          </cell>
          <cell r="G154">
            <v>0</v>
          </cell>
          <cell r="H154">
            <v>0</v>
          </cell>
          <cell r="I154">
            <v>0</v>
          </cell>
        </row>
        <row r="155">
          <cell r="B155" t="str">
            <v>7.6 (18)</v>
          </cell>
          <cell r="D155" t="str">
            <v>Pengujian Pembebanan Statis Pada Tiang dgn. Dia. s/d 600 mm</v>
          </cell>
          <cell r="E155" t="str">
            <v>Buah</v>
          </cell>
          <cell r="F155" t="e">
            <v>#REF!</v>
          </cell>
          <cell r="G155" t="e">
            <v>#REF!</v>
          </cell>
          <cell r="H155" t="e">
            <v>#REF!</v>
          </cell>
          <cell r="I155" t="e">
            <v>#REF!</v>
          </cell>
        </row>
        <row r="156">
          <cell r="B156" t="str">
            <v>7.6 (19)</v>
          </cell>
          <cell r="D156" t="str">
            <v>Pengujian Pembebanan Statis Pada Tiang dgn. Dia. &gt; 600 mm</v>
          </cell>
          <cell r="E156" t="str">
            <v>Buah</v>
          </cell>
          <cell r="F156" t="e">
            <v>#REF!</v>
          </cell>
          <cell r="G156" t="e">
            <v>#REF!</v>
          </cell>
          <cell r="H156" t="e">
            <v>#REF!</v>
          </cell>
          <cell r="I156" t="e">
            <v>#REF!</v>
          </cell>
        </row>
        <row r="157">
          <cell r="B157" t="str">
            <v>7.6 (20)</v>
          </cell>
          <cell r="D157" t="str">
            <v>Pengujian Pembebanan Dinamis Pada Tiang dgn. Dia. s/d 600 mm</v>
          </cell>
          <cell r="E157" t="str">
            <v>Buah</v>
          </cell>
          <cell r="F157">
            <v>0</v>
          </cell>
          <cell r="G157">
            <v>0</v>
          </cell>
          <cell r="H157">
            <v>0</v>
          </cell>
          <cell r="I157">
            <v>0</v>
          </cell>
        </row>
        <row r="158">
          <cell r="B158" t="str">
            <v>7.6 (21)</v>
          </cell>
          <cell r="D158" t="str">
            <v>Pengujian Pembebanan Dinamis Pada Tiang dgn. Dia. &gt; 600 mm</v>
          </cell>
          <cell r="E158" t="str">
            <v>Buah</v>
          </cell>
          <cell r="F158">
            <v>0</v>
          </cell>
          <cell r="G158">
            <v>0</v>
          </cell>
          <cell r="H158">
            <v>0</v>
          </cell>
          <cell r="I158">
            <v>0</v>
          </cell>
        </row>
        <row r="159">
          <cell r="B159" t="str">
            <v>7.7 (1) a</v>
          </cell>
          <cell r="D159" t="str">
            <v>Penyediaan Dinding Sumuran Silinder, Diameter 250cm</v>
          </cell>
          <cell r="E159" t="str">
            <v>M1</v>
          </cell>
          <cell r="F159">
            <v>0</v>
          </cell>
          <cell r="G159">
            <v>0</v>
          </cell>
          <cell r="H159">
            <v>0</v>
          </cell>
          <cell r="I159">
            <v>0</v>
          </cell>
        </row>
        <row r="160">
          <cell r="B160" t="str">
            <v>7.7 (1) b</v>
          </cell>
          <cell r="D160" t="str">
            <v>Penyediaan Dinding Sumuran Silinder, Diameter ..........</v>
          </cell>
          <cell r="E160" t="str">
            <v>M1</v>
          </cell>
          <cell r="F160">
            <v>0</v>
          </cell>
          <cell r="G160">
            <v>0</v>
          </cell>
          <cell r="H160">
            <v>0</v>
          </cell>
          <cell r="I160">
            <v>0</v>
          </cell>
        </row>
        <row r="161">
          <cell r="B161" t="str">
            <v>7.7 (2) a</v>
          </cell>
          <cell r="D161" t="str">
            <v>Penurunan Dinding Sumuran Silinder, Diameter 250cm</v>
          </cell>
          <cell r="E161" t="str">
            <v>M1</v>
          </cell>
          <cell r="F161">
            <v>0</v>
          </cell>
          <cell r="G161">
            <v>0</v>
          </cell>
          <cell r="H161">
            <v>0</v>
          </cell>
          <cell r="I161">
            <v>0</v>
          </cell>
        </row>
        <row r="162">
          <cell r="B162" t="str">
            <v>7.7 (2) b</v>
          </cell>
          <cell r="D162" t="str">
            <v>Penurunan Dinding Sumuran Silinder, Diameter ..........</v>
          </cell>
          <cell r="E162" t="str">
            <v>M1</v>
          </cell>
          <cell r="F162">
            <v>0</v>
          </cell>
          <cell r="G162">
            <v>0</v>
          </cell>
          <cell r="H162">
            <v>0</v>
          </cell>
          <cell r="I162">
            <v>0</v>
          </cell>
        </row>
        <row r="163">
          <cell r="B163" t="str">
            <v>7.9</v>
          </cell>
          <cell r="D163" t="str">
            <v>Pasangan Batu</v>
          </cell>
          <cell r="E163" t="str">
            <v>M3</v>
          </cell>
          <cell r="F163">
            <v>0</v>
          </cell>
          <cell r="G163">
            <v>0</v>
          </cell>
          <cell r="H163">
            <v>0</v>
          </cell>
          <cell r="I163">
            <v>0</v>
          </cell>
        </row>
        <row r="164">
          <cell r="B164" t="str">
            <v>7.10 (1)</v>
          </cell>
          <cell r="D164" t="str">
            <v>Pasangan Batu Kosong Yang Diisi Adukan</v>
          </cell>
          <cell r="E164" t="str">
            <v>M3</v>
          </cell>
          <cell r="F164">
            <v>0</v>
          </cell>
          <cell r="G164">
            <v>0</v>
          </cell>
          <cell r="H164">
            <v>0</v>
          </cell>
          <cell r="I164">
            <v>0</v>
          </cell>
        </row>
        <row r="165">
          <cell r="B165" t="str">
            <v>7.10 (2)</v>
          </cell>
          <cell r="D165" t="str">
            <v>Pasangan Batu Kosong</v>
          </cell>
          <cell r="E165" t="str">
            <v>M3</v>
          </cell>
          <cell r="F165">
            <v>0</v>
          </cell>
          <cell r="G165">
            <v>0</v>
          </cell>
          <cell r="H165">
            <v>0</v>
          </cell>
          <cell r="I165">
            <v>0</v>
          </cell>
        </row>
        <row r="166">
          <cell r="B166" t="str">
            <v>7.10 (3)</v>
          </cell>
          <cell r="D166" t="str">
            <v>Bronjong</v>
          </cell>
          <cell r="E166" t="str">
            <v>M3</v>
          </cell>
          <cell r="F166">
            <v>960</v>
          </cell>
          <cell r="G166">
            <v>110</v>
          </cell>
          <cell r="H166">
            <v>2.6879663187643439E-3</v>
          </cell>
          <cell r="I166">
            <v>105600</v>
          </cell>
        </row>
        <row r="167">
          <cell r="B167" t="str">
            <v>7.11 (1) a</v>
          </cell>
          <cell r="D167" t="str">
            <v>Expansion Joint Tipe Tertutup, Tipe ..............</v>
          </cell>
          <cell r="E167" t="str">
            <v>M1</v>
          </cell>
          <cell r="F167">
            <v>0</v>
          </cell>
          <cell r="G167">
            <v>0</v>
          </cell>
          <cell r="H167">
            <v>0</v>
          </cell>
          <cell r="I167">
            <v>0</v>
          </cell>
        </row>
        <row r="168">
          <cell r="B168" t="str">
            <v>7.11 (1) b</v>
          </cell>
          <cell r="D168" t="str">
            <v>Expansion Joint Tipe Tertutup, Tipe ..............</v>
          </cell>
          <cell r="E168" t="str">
            <v>M1</v>
          </cell>
          <cell r="F168">
            <v>0</v>
          </cell>
          <cell r="G168">
            <v>0</v>
          </cell>
          <cell r="H168">
            <v>0</v>
          </cell>
          <cell r="I168">
            <v>0</v>
          </cell>
        </row>
        <row r="169">
          <cell r="B169" t="str">
            <v>7.11 (2) a</v>
          </cell>
          <cell r="D169" t="str">
            <v>Expansion Joint Tipe Terbuka, Tipe ..............</v>
          </cell>
          <cell r="E169" t="str">
            <v>M1</v>
          </cell>
          <cell r="F169">
            <v>0</v>
          </cell>
          <cell r="G169">
            <v>0</v>
          </cell>
          <cell r="H169">
            <v>0</v>
          </cell>
          <cell r="I169">
            <v>0</v>
          </cell>
        </row>
        <row r="170">
          <cell r="B170" t="str">
            <v>7.11 (2) b</v>
          </cell>
          <cell r="D170" t="str">
            <v>Expansion Joint Tipe Terbuka, Tipe ..............</v>
          </cell>
          <cell r="E170" t="str">
            <v>M1</v>
          </cell>
          <cell r="F170">
            <v>0</v>
          </cell>
          <cell r="G170">
            <v>0</v>
          </cell>
          <cell r="H170">
            <v>0</v>
          </cell>
          <cell r="I170">
            <v>0</v>
          </cell>
        </row>
        <row r="171">
          <cell r="B171" t="str">
            <v>7.11 (3)</v>
          </cell>
          <cell r="D171" t="str">
            <v>Joint Filler untuk Expansion Joint</v>
          </cell>
          <cell r="E171" t="str">
            <v>M1</v>
          </cell>
          <cell r="F171">
            <v>0</v>
          </cell>
          <cell r="G171">
            <v>0</v>
          </cell>
          <cell r="H171">
            <v>0</v>
          </cell>
          <cell r="I171">
            <v>0</v>
          </cell>
        </row>
        <row r="172">
          <cell r="B172" t="str">
            <v>7.12 (1) a</v>
          </cell>
          <cell r="D172" t="str">
            <v>Perletakan Logam Tipe ............</v>
          </cell>
          <cell r="E172" t="str">
            <v>Buah</v>
          </cell>
          <cell r="F172">
            <v>0</v>
          </cell>
          <cell r="G172">
            <v>0</v>
          </cell>
          <cell r="H172">
            <v>0</v>
          </cell>
          <cell r="I172">
            <v>0</v>
          </cell>
        </row>
        <row r="173">
          <cell r="B173" t="str">
            <v>7.12 (1) b</v>
          </cell>
          <cell r="D173" t="str">
            <v>Perletakan Logam Tipe ............</v>
          </cell>
          <cell r="E173" t="str">
            <v>Buah</v>
          </cell>
          <cell r="F173">
            <v>0</v>
          </cell>
          <cell r="G173">
            <v>0</v>
          </cell>
          <cell r="H173">
            <v>0</v>
          </cell>
          <cell r="I173">
            <v>0</v>
          </cell>
        </row>
        <row r="174">
          <cell r="B174" t="str">
            <v>7.12 (2) a</v>
          </cell>
          <cell r="D174" t="str">
            <v>Perletakan Elastomer Alam Tipe ........</v>
          </cell>
          <cell r="E174" t="str">
            <v>Buah</v>
          </cell>
          <cell r="F174">
            <v>0</v>
          </cell>
          <cell r="G174">
            <v>0</v>
          </cell>
          <cell r="H174">
            <v>0</v>
          </cell>
          <cell r="I174">
            <v>0</v>
          </cell>
        </row>
        <row r="175">
          <cell r="B175" t="str">
            <v>7.12 (2) b</v>
          </cell>
          <cell r="D175" t="str">
            <v>Perletakan Elastomer Alam Tipe ........</v>
          </cell>
          <cell r="E175" t="str">
            <v>Buah</v>
          </cell>
          <cell r="F175">
            <v>0</v>
          </cell>
          <cell r="G175">
            <v>0</v>
          </cell>
          <cell r="H175">
            <v>0</v>
          </cell>
          <cell r="I175">
            <v>0</v>
          </cell>
        </row>
        <row r="176">
          <cell r="B176" t="str">
            <v>7.12 (3) a</v>
          </cell>
          <cell r="D176" t="str">
            <v>Perletakan Elastomer Neoprene Tipe ........</v>
          </cell>
          <cell r="E176" t="str">
            <v>Buah</v>
          </cell>
          <cell r="F176">
            <v>0</v>
          </cell>
          <cell r="G176">
            <v>0</v>
          </cell>
          <cell r="H176">
            <v>0</v>
          </cell>
          <cell r="I176">
            <v>0</v>
          </cell>
        </row>
        <row r="177">
          <cell r="B177" t="str">
            <v>7.12 (3) b</v>
          </cell>
          <cell r="D177" t="str">
            <v>Perletakan Elastomer Neoprene Tipe ........</v>
          </cell>
          <cell r="E177" t="str">
            <v>Buah</v>
          </cell>
          <cell r="F177">
            <v>0</v>
          </cell>
          <cell r="G177">
            <v>0</v>
          </cell>
          <cell r="H177">
            <v>0</v>
          </cell>
          <cell r="I177">
            <v>0</v>
          </cell>
        </row>
        <row r="178">
          <cell r="B178" t="str">
            <v>7.12 (4) a</v>
          </cell>
          <cell r="D178" t="str">
            <v>Perletakan Strip Tipe .........</v>
          </cell>
          <cell r="E178" t="str">
            <v>M1</v>
          </cell>
          <cell r="F178">
            <v>0</v>
          </cell>
          <cell r="G178">
            <v>0</v>
          </cell>
          <cell r="H178">
            <v>0</v>
          </cell>
          <cell r="I178">
            <v>0</v>
          </cell>
        </row>
        <row r="179">
          <cell r="B179" t="str">
            <v>7.12 (4) b</v>
          </cell>
          <cell r="D179" t="str">
            <v>Perletakan Strip Tipe .........</v>
          </cell>
          <cell r="E179" t="str">
            <v>M1</v>
          </cell>
          <cell r="F179">
            <v>0</v>
          </cell>
          <cell r="G179">
            <v>0</v>
          </cell>
          <cell r="H179">
            <v>0</v>
          </cell>
          <cell r="I179">
            <v>0</v>
          </cell>
        </row>
        <row r="180">
          <cell r="B180" t="str">
            <v>7.12 (5) a</v>
          </cell>
          <cell r="D180" t="str">
            <v>Perletakan Jenis Khusus Tipe ............</v>
          </cell>
          <cell r="E180" t="str">
            <v>M1</v>
          </cell>
          <cell r="F180">
            <v>0</v>
          </cell>
          <cell r="G180">
            <v>0</v>
          </cell>
          <cell r="H180">
            <v>0</v>
          </cell>
          <cell r="I180">
            <v>0</v>
          </cell>
        </row>
        <row r="181">
          <cell r="B181" t="str">
            <v>7.12 (5) b</v>
          </cell>
          <cell r="D181" t="str">
            <v>Perletakan Jenis Khusus Tipe ............</v>
          </cell>
          <cell r="E181" t="str">
            <v>M1</v>
          </cell>
          <cell r="F181">
            <v>0</v>
          </cell>
          <cell r="G181">
            <v>0</v>
          </cell>
          <cell r="H181">
            <v>0</v>
          </cell>
          <cell r="I181">
            <v>0</v>
          </cell>
        </row>
        <row r="182">
          <cell r="B182" t="str">
            <v>7.13</v>
          </cell>
          <cell r="D182" t="str">
            <v>Sandaran Jembatan Baja</v>
          </cell>
          <cell r="E182" t="str">
            <v>M1</v>
          </cell>
          <cell r="F182">
            <v>0</v>
          </cell>
          <cell r="G182">
            <v>0</v>
          </cell>
          <cell r="H182">
            <v>0</v>
          </cell>
          <cell r="I182">
            <v>0</v>
          </cell>
        </row>
        <row r="183">
          <cell r="B183" t="str">
            <v>7.14 (1)</v>
          </cell>
          <cell r="D183" t="str">
            <v>Pembongkaran Pasangan Batu</v>
          </cell>
          <cell r="E183" t="str">
            <v>M2</v>
          </cell>
          <cell r="F183">
            <v>0</v>
          </cell>
          <cell r="G183">
            <v>0</v>
          </cell>
          <cell r="H183">
            <v>0</v>
          </cell>
          <cell r="I183">
            <v>0</v>
          </cell>
        </row>
        <row r="184">
          <cell r="B184" t="str">
            <v>7.14 (2)</v>
          </cell>
          <cell r="D184" t="str">
            <v>Pembongkaran Beton</v>
          </cell>
          <cell r="E184" t="str">
            <v>M3</v>
          </cell>
          <cell r="F184">
            <v>0</v>
          </cell>
          <cell r="G184">
            <v>0</v>
          </cell>
          <cell r="H184">
            <v>0</v>
          </cell>
          <cell r="I184">
            <v>0</v>
          </cell>
        </row>
        <row r="185">
          <cell r="B185" t="str">
            <v>7.14 (3)</v>
          </cell>
          <cell r="D185" t="str">
            <v>Pembongkaran Beton Pratekan</v>
          </cell>
          <cell r="E185" t="str">
            <v>M3</v>
          </cell>
          <cell r="F185">
            <v>0</v>
          </cell>
          <cell r="G185">
            <v>0</v>
          </cell>
          <cell r="H185">
            <v>0</v>
          </cell>
          <cell r="I185">
            <v>0</v>
          </cell>
        </row>
        <row r="186">
          <cell r="B186" t="str">
            <v>7.14 (4)</v>
          </cell>
          <cell r="D186" t="str">
            <v>Pembongkaran Bangunan Gedung</v>
          </cell>
          <cell r="E186" t="str">
            <v>M2</v>
          </cell>
          <cell r="F186">
            <v>0</v>
          </cell>
          <cell r="G186">
            <v>0</v>
          </cell>
          <cell r="H186">
            <v>0</v>
          </cell>
          <cell r="I186">
            <v>0</v>
          </cell>
        </row>
        <row r="187">
          <cell r="B187" t="str">
            <v>7.14 (5)</v>
          </cell>
          <cell r="D187" t="str">
            <v>Pembongkaran Rangka Baja</v>
          </cell>
          <cell r="E187" t="str">
            <v>M2</v>
          </cell>
          <cell r="F187">
            <v>0</v>
          </cell>
          <cell r="G187">
            <v>0</v>
          </cell>
          <cell r="H187">
            <v>0</v>
          </cell>
          <cell r="I187">
            <v>0</v>
          </cell>
        </row>
        <row r="188">
          <cell r="B188" t="str">
            <v>7.14 (6)</v>
          </cell>
          <cell r="D188" t="str">
            <v>Pembongkaran Balok Baja (Steel Stringers)</v>
          </cell>
          <cell r="E188" t="str">
            <v>M1</v>
          </cell>
          <cell r="F188">
            <v>0</v>
          </cell>
          <cell r="G188">
            <v>0</v>
          </cell>
          <cell r="H188">
            <v>0</v>
          </cell>
          <cell r="I188">
            <v>0</v>
          </cell>
        </row>
        <row r="189">
          <cell r="B189" t="str">
            <v>7.14 (7)</v>
          </cell>
          <cell r="D189" t="str">
            <v>Pembongkaran Lantai Jembatan Kayu</v>
          </cell>
          <cell r="E189" t="str">
            <v>M2</v>
          </cell>
          <cell r="F189">
            <v>0</v>
          </cell>
          <cell r="G189">
            <v>0</v>
          </cell>
          <cell r="H189">
            <v>0</v>
          </cell>
          <cell r="I189">
            <v>0</v>
          </cell>
        </row>
        <row r="190">
          <cell r="B190" t="str">
            <v>7.14 (8)</v>
          </cell>
          <cell r="D190" t="str">
            <v>Pembongkaran Jembatan Kayu</v>
          </cell>
          <cell r="E190" t="str">
            <v>M2</v>
          </cell>
          <cell r="F190">
            <v>0</v>
          </cell>
          <cell r="G190">
            <v>0</v>
          </cell>
          <cell r="H190">
            <v>0</v>
          </cell>
          <cell r="I190">
            <v>0</v>
          </cell>
        </row>
        <row r="191">
          <cell r="B191" t="str">
            <v>7.14 (8)</v>
          </cell>
          <cell r="D191" t="str">
            <v>Pengangkutan Hasil Bongkaran yang Melebihi 5 Km.</v>
          </cell>
          <cell r="E191" t="str">
            <v>M3/Km</v>
          </cell>
          <cell r="F191">
            <v>0</v>
          </cell>
          <cell r="G191">
            <v>0</v>
          </cell>
          <cell r="H191">
            <v>0</v>
          </cell>
          <cell r="I191">
            <v>0</v>
          </cell>
        </row>
        <row r="192">
          <cell r="B192" t="str">
            <v>8.1 (1)</v>
          </cell>
          <cell r="D192" t="str">
            <v>Lapis Pondasi agregat Kelas A untuk Pekerjaan Minor</v>
          </cell>
          <cell r="E192" t="str">
            <v>M3</v>
          </cell>
          <cell r="F192">
            <v>0</v>
          </cell>
          <cell r="G192">
            <v>0</v>
          </cell>
          <cell r="H192">
            <v>0</v>
          </cell>
          <cell r="I192">
            <v>0</v>
          </cell>
        </row>
        <row r="193">
          <cell r="B193" t="str">
            <v>8.1 (2)</v>
          </cell>
          <cell r="D193" t="str">
            <v>Lapis Pondasi agregat Kelas B untuk Pekerjaan Minor</v>
          </cell>
          <cell r="E193" t="str">
            <v>M3</v>
          </cell>
          <cell r="F193">
            <v>0</v>
          </cell>
          <cell r="G193">
            <v>0</v>
          </cell>
          <cell r="H193">
            <v>0</v>
          </cell>
          <cell r="I193">
            <v>0</v>
          </cell>
        </row>
        <row r="194">
          <cell r="B194" t="str">
            <v>8.1 (3)</v>
          </cell>
          <cell r="D194" t="str">
            <v>Agregat utk.Lapis Pondasi Jalan Tanpa Penutup utk. Pek. Minor</v>
          </cell>
          <cell r="E194" t="str">
            <v>M3</v>
          </cell>
          <cell r="F194">
            <v>0</v>
          </cell>
          <cell r="G194">
            <v>0</v>
          </cell>
          <cell r="H194">
            <v>0</v>
          </cell>
          <cell r="I194">
            <v>0</v>
          </cell>
        </row>
        <row r="195">
          <cell r="B195" t="str">
            <v>8.1 (4)</v>
          </cell>
          <cell r="D195" t="str">
            <v>Waterbound Macadam untuk Pekerjaan Minor</v>
          </cell>
          <cell r="E195" t="str">
            <v>M3</v>
          </cell>
          <cell r="F195">
            <v>0</v>
          </cell>
          <cell r="G195">
            <v>0</v>
          </cell>
          <cell r="H195">
            <v>0</v>
          </cell>
          <cell r="I195">
            <v>0</v>
          </cell>
        </row>
        <row r="196">
          <cell r="B196" t="str">
            <v>8.1 (5)</v>
          </cell>
          <cell r="D196" t="str">
            <v>Campuran Aspal Panas untuk Pekerjaan Minor</v>
          </cell>
          <cell r="E196" t="str">
            <v>M3</v>
          </cell>
          <cell r="F196">
            <v>0</v>
          </cell>
          <cell r="G196">
            <v>0</v>
          </cell>
          <cell r="H196">
            <v>0</v>
          </cell>
          <cell r="I196">
            <v>0</v>
          </cell>
        </row>
        <row r="197">
          <cell r="B197" t="str">
            <v>8.1 (6)</v>
          </cell>
          <cell r="D197" t="str">
            <v>Lasbutag atau Latasbusir untuk Pekerjaan minor</v>
          </cell>
          <cell r="E197" t="str">
            <v>M3</v>
          </cell>
          <cell r="F197">
            <v>0</v>
          </cell>
          <cell r="G197">
            <v>0</v>
          </cell>
          <cell r="H197">
            <v>0</v>
          </cell>
          <cell r="I197">
            <v>0</v>
          </cell>
        </row>
        <row r="198">
          <cell r="B198" t="str">
            <v>8.1 (7)</v>
          </cell>
          <cell r="D198" t="str">
            <v>Penetrasi Macadam untuk Pekerjaan Minor</v>
          </cell>
          <cell r="E198" t="str">
            <v>M3</v>
          </cell>
          <cell r="F198">
            <v>0</v>
          </cell>
          <cell r="G198">
            <v>0</v>
          </cell>
          <cell r="H198">
            <v>0</v>
          </cell>
          <cell r="I198">
            <v>0</v>
          </cell>
        </row>
        <row r="199">
          <cell r="B199" t="str">
            <v>8.1 (8)</v>
          </cell>
          <cell r="D199" t="str">
            <v>Campuran Aspal Dingin untuk Pekerjaan Minor</v>
          </cell>
          <cell r="E199" t="str">
            <v>M3</v>
          </cell>
          <cell r="F199">
            <v>0</v>
          </cell>
          <cell r="G199">
            <v>0</v>
          </cell>
          <cell r="H199">
            <v>0</v>
          </cell>
          <cell r="I199">
            <v>0</v>
          </cell>
        </row>
        <row r="200">
          <cell r="B200" t="str">
            <v>8.1 (9)</v>
          </cell>
          <cell r="D200" t="str">
            <v>Bitumen Residual untuk Pekerjaan Minor</v>
          </cell>
          <cell r="E200" t="str">
            <v>Liter</v>
          </cell>
          <cell r="F200">
            <v>0</v>
          </cell>
          <cell r="G200">
            <v>0</v>
          </cell>
          <cell r="H200">
            <v>0</v>
          </cell>
          <cell r="I200">
            <v>0</v>
          </cell>
        </row>
        <row r="201">
          <cell r="B201" t="str">
            <v>8.2 (1)</v>
          </cell>
          <cell r="D201" t="str">
            <v>Perbaikan Pada Bahu Jalan dan Pekerjaan Minor Lainnya</v>
          </cell>
          <cell r="E201" t="str">
            <v>M2</v>
          </cell>
          <cell r="F201">
            <v>0</v>
          </cell>
          <cell r="G201">
            <v>0</v>
          </cell>
          <cell r="H201">
            <v>0</v>
          </cell>
          <cell r="I201">
            <v>0</v>
          </cell>
        </row>
        <row r="202">
          <cell r="B202" t="str">
            <v>8.4 (1)</v>
          </cell>
          <cell r="D202" t="str">
            <v>Marka Jalan Thermoplastic</v>
          </cell>
          <cell r="E202" t="str">
            <v>M2</v>
          </cell>
          <cell r="F202">
            <v>0</v>
          </cell>
          <cell r="G202">
            <v>0</v>
          </cell>
          <cell r="H202">
            <v>0</v>
          </cell>
          <cell r="I202">
            <v>0</v>
          </cell>
        </row>
        <row r="203">
          <cell r="B203" t="str">
            <v>8.4 (2)</v>
          </cell>
          <cell r="D203" t="str">
            <v>Marka Jalan Bukan Thermoplastic</v>
          </cell>
          <cell r="E203" t="str">
            <v>M2</v>
          </cell>
          <cell r="F203">
            <v>0</v>
          </cell>
          <cell r="G203">
            <v>0</v>
          </cell>
          <cell r="H203">
            <v>0</v>
          </cell>
          <cell r="I203">
            <v>0</v>
          </cell>
        </row>
        <row r="204">
          <cell r="B204" t="str">
            <v>8.4 (3)</v>
          </cell>
          <cell r="D204" t="str">
            <v>Rumble Strip</v>
          </cell>
          <cell r="E204" t="str">
            <v>M2</v>
          </cell>
          <cell r="F204">
            <v>0</v>
          </cell>
          <cell r="G204">
            <v>0</v>
          </cell>
          <cell r="H204">
            <v>0</v>
          </cell>
          <cell r="I204">
            <v>0</v>
          </cell>
        </row>
        <row r="205">
          <cell r="B205" t="str">
            <v>8.4 (4) a</v>
          </cell>
          <cell r="D205" t="str">
            <v>Rambu Jalan dgn. Permukaan Pantul Engineering Grade Tipe .......</v>
          </cell>
          <cell r="E205" t="str">
            <v>Buah</v>
          </cell>
          <cell r="F205">
            <v>0</v>
          </cell>
          <cell r="G205">
            <v>0</v>
          </cell>
          <cell r="H205">
            <v>0</v>
          </cell>
          <cell r="I205">
            <v>0</v>
          </cell>
        </row>
        <row r="206">
          <cell r="B206" t="str">
            <v>8.4 (4) b</v>
          </cell>
          <cell r="D206" t="str">
            <v>Rambu Jalan dgn. Permukaan Pantul Engineering Grade Tipe .......</v>
          </cell>
          <cell r="E206" t="str">
            <v>Buah</v>
          </cell>
          <cell r="F206">
            <v>0</v>
          </cell>
          <cell r="G206">
            <v>0</v>
          </cell>
          <cell r="H206">
            <v>0</v>
          </cell>
          <cell r="I206">
            <v>0</v>
          </cell>
        </row>
        <row r="207">
          <cell r="B207" t="str">
            <v>8.4 (5) a</v>
          </cell>
          <cell r="D207" t="str">
            <v>Rambu Jalan dgn. Permukaan Pantul High Intensity Grade Tipe ......</v>
          </cell>
          <cell r="E207" t="str">
            <v>Buah</v>
          </cell>
          <cell r="F207">
            <v>0</v>
          </cell>
          <cell r="G207">
            <v>0</v>
          </cell>
          <cell r="H207">
            <v>0</v>
          </cell>
          <cell r="I207">
            <v>0</v>
          </cell>
        </row>
        <row r="208">
          <cell r="B208" t="str">
            <v>8.4 (5) b</v>
          </cell>
          <cell r="D208" t="str">
            <v>Rambu Jalan dgn. Permukaan Pantul High Intensity Grade Tipe ......</v>
          </cell>
          <cell r="E208" t="str">
            <v>Buah</v>
          </cell>
          <cell r="F208">
            <v>0</v>
          </cell>
          <cell r="G208">
            <v>0</v>
          </cell>
          <cell r="H208">
            <v>0</v>
          </cell>
          <cell r="I208">
            <v>0</v>
          </cell>
        </row>
        <row r="209">
          <cell r="B209" t="str">
            <v>8.4 (6) a</v>
          </cell>
          <cell r="D209" t="str">
            <v>Patok Pengarah Tipe ..............</v>
          </cell>
          <cell r="E209" t="str">
            <v>Buah</v>
          </cell>
          <cell r="F209">
            <v>0</v>
          </cell>
          <cell r="G209">
            <v>0</v>
          </cell>
          <cell r="H209">
            <v>0</v>
          </cell>
          <cell r="I209">
            <v>0</v>
          </cell>
        </row>
        <row r="210">
          <cell r="B210" t="str">
            <v>8.4 (6) b</v>
          </cell>
          <cell r="D210" t="str">
            <v>Patok Pengarah Tipe ..............</v>
          </cell>
          <cell r="E210" t="str">
            <v>Buah</v>
          </cell>
          <cell r="F210">
            <v>0</v>
          </cell>
          <cell r="G210">
            <v>0</v>
          </cell>
          <cell r="H210">
            <v>0</v>
          </cell>
          <cell r="I210">
            <v>0</v>
          </cell>
        </row>
        <row r="211">
          <cell r="B211" t="str">
            <v>8.4 (7)</v>
          </cell>
          <cell r="D211" t="str">
            <v>Patok Kilometer</v>
          </cell>
          <cell r="E211" t="str">
            <v>Buah</v>
          </cell>
          <cell r="F211">
            <v>0</v>
          </cell>
          <cell r="G211">
            <v>0</v>
          </cell>
          <cell r="H211">
            <v>0</v>
          </cell>
          <cell r="I211">
            <v>0</v>
          </cell>
        </row>
        <row r="212">
          <cell r="B212" t="str">
            <v>8.4 (8)</v>
          </cell>
          <cell r="D212" t="str">
            <v>Patok Hektometer</v>
          </cell>
          <cell r="E212" t="str">
            <v>Buah</v>
          </cell>
          <cell r="F212">
            <v>0</v>
          </cell>
          <cell r="G212">
            <v>0</v>
          </cell>
          <cell r="H212">
            <v>0</v>
          </cell>
          <cell r="I212">
            <v>0</v>
          </cell>
        </row>
        <row r="213">
          <cell r="B213" t="str">
            <v>8.4 (9)</v>
          </cell>
          <cell r="D213" t="str">
            <v>Patok Damija</v>
          </cell>
          <cell r="E213" t="str">
            <v>Buah</v>
          </cell>
          <cell r="F213">
            <v>0</v>
          </cell>
          <cell r="G213">
            <v>0</v>
          </cell>
          <cell r="H213">
            <v>0</v>
          </cell>
          <cell r="I213">
            <v>0</v>
          </cell>
        </row>
        <row r="214">
          <cell r="B214" t="str">
            <v>8.4 (10)</v>
          </cell>
          <cell r="D214" t="str">
            <v>Rel Pengaman</v>
          </cell>
          <cell r="E214" t="str">
            <v>M1</v>
          </cell>
          <cell r="F214">
            <v>0</v>
          </cell>
          <cell r="G214">
            <v>0</v>
          </cell>
          <cell r="H214">
            <v>0</v>
          </cell>
          <cell r="I214">
            <v>0</v>
          </cell>
        </row>
        <row r="215">
          <cell r="B215" t="str">
            <v>8.4 (11) a</v>
          </cell>
          <cell r="D215" t="str">
            <v>Paku Jalan (Road Stud) Tipe .........</v>
          </cell>
          <cell r="E215" t="str">
            <v>Buah</v>
          </cell>
          <cell r="F215">
            <v>0</v>
          </cell>
          <cell r="G215">
            <v>0</v>
          </cell>
          <cell r="H215">
            <v>0</v>
          </cell>
          <cell r="I215">
            <v>0</v>
          </cell>
        </row>
        <row r="216">
          <cell r="B216" t="str">
            <v>8.4 (11) b</v>
          </cell>
          <cell r="D216" t="str">
            <v>Paku Jalan (Road Stud) Tipe .........</v>
          </cell>
          <cell r="E216" t="str">
            <v>Buah</v>
          </cell>
          <cell r="F216">
            <v>0</v>
          </cell>
          <cell r="G216">
            <v>0</v>
          </cell>
          <cell r="H216">
            <v>0</v>
          </cell>
          <cell r="I216">
            <v>0</v>
          </cell>
        </row>
        <row r="217">
          <cell r="B217" t="str">
            <v>8.4 (12) a</v>
          </cell>
          <cell r="D217" t="str">
            <v>Mata Kucing (Cat Eyes) Tipe .........</v>
          </cell>
          <cell r="E217" t="str">
            <v>Buah</v>
          </cell>
          <cell r="F217">
            <v>0</v>
          </cell>
          <cell r="G217">
            <v>0</v>
          </cell>
          <cell r="H217">
            <v>0</v>
          </cell>
          <cell r="I217">
            <v>0</v>
          </cell>
        </row>
        <row r="218">
          <cell r="B218" t="str">
            <v>8.4 (12) b</v>
          </cell>
          <cell r="D218" t="str">
            <v>Mata Kucing (Cat Eyes) Tipe .........</v>
          </cell>
          <cell r="E218" t="str">
            <v>Buah</v>
          </cell>
          <cell r="F218">
            <v>0</v>
          </cell>
          <cell r="G218">
            <v>0</v>
          </cell>
          <cell r="H218">
            <v>0</v>
          </cell>
          <cell r="I218">
            <v>0</v>
          </cell>
        </row>
        <row r="219">
          <cell r="B219" t="str">
            <v>8.4 (13)</v>
          </cell>
          <cell r="D219" t="str">
            <v>Kerb Pracetak</v>
          </cell>
          <cell r="E219" t="str">
            <v>Buah</v>
          </cell>
          <cell r="F219">
            <v>0</v>
          </cell>
          <cell r="G219">
            <v>0</v>
          </cell>
          <cell r="H219">
            <v>0</v>
          </cell>
          <cell r="I219">
            <v>0</v>
          </cell>
        </row>
        <row r="220">
          <cell r="B220" t="str">
            <v>8.4 (14)</v>
          </cell>
          <cell r="D220" t="str">
            <v>Kerb Yang Digunakan Kembali</v>
          </cell>
          <cell r="E220" t="str">
            <v>Buah</v>
          </cell>
          <cell r="F220">
            <v>0</v>
          </cell>
          <cell r="G220">
            <v>0</v>
          </cell>
          <cell r="H220">
            <v>0</v>
          </cell>
          <cell r="I220">
            <v>0</v>
          </cell>
        </row>
        <row r="221">
          <cell r="B221" t="str">
            <v>8.4 (15)</v>
          </cell>
          <cell r="D221" t="str">
            <v>Perkerasan Blok Beton</v>
          </cell>
          <cell r="E221" t="str">
            <v>M2</v>
          </cell>
          <cell r="F221">
            <v>0</v>
          </cell>
          <cell r="G221">
            <v>0</v>
          </cell>
          <cell r="H221">
            <v>0</v>
          </cell>
          <cell r="I221">
            <v>0</v>
          </cell>
        </row>
        <row r="222">
          <cell r="B222" t="str">
            <v>8.4 (16) a</v>
          </cell>
          <cell r="D222" t="str">
            <v>Tutup Baja Untuk Lubang Drainase Tipe .........</v>
          </cell>
          <cell r="E222" t="str">
            <v>Buah</v>
          </cell>
          <cell r="F222">
            <v>0</v>
          </cell>
          <cell r="G222">
            <v>0</v>
          </cell>
          <cell r="H222">
            <v>0</v>
          </cell>
          <cell r="I222">
            <v>0</v>
          </cell>
        </row>
        <row r="223">
          <cell r="B223" t="str">
            <v>8.4 (16) b</v>
          </cell>
          <cell r="D223" t="str">
            <v>Tutup Baja Untuk Lubang Drainase Tipe .........</v>
          </cell>
          <cell r="E223" t="str">
            <v>Buah</v>
          </cell>
          <cell r="F223">
            <v>0</v>
          </cell>
          <cell r="G223">
            <v>0</v>
          </cell>
          <cell r="H223">
            <v>0</v>
          </cell>
          <cell r="I223">
            <v>0</v>
          </cell>
        </row>
        <row r="224">
          <cell r="B224" t="str">
            <v>8.4 (17)</v>
          </cell>
          <cell r="D224" t="str">
            <v>Pipa Untuk Pembuangan Air Dari Jembatan</v>
          </cell>
          <cell r="E224" t="str">
            <v>M1</v>
          </cell>
          <cell r="F224">
            <v>0</v>
          </cell>
          <cell r="G224">
            <v>0</v>
          </cell>
          <cell r="H224">
            <v>0</v>
          </cell>
          <cell r="I224">
            <v>0</v>
          </cell>
        </row>
        <row r="225">
          <cell r="B225" t="str">
            <v>8.4 (18)</v>
          </cell>
          <cell r="D225" t="str">
            <v>Papan Nama Jembatan</v>
          </cell>
          <cell r="E225" t="str">
            <v>Buah</v>
          </cell>
          <cell r="F225">
            <v>0</v>
          </cell>
          <cell r="G225">
            <v>0</v>
          </cell>
          <cell r="H225">
            <v>0</v>
          </cell>
          <cell r="I225">
            <v>0</v>
          </cell>
        </row>
        <row r="226">
          <cell r="B226" t="str">
            <v>8.4 (19)</v>
          </cell>
          <cell r="D226" t="str">
            <v>Lampu Penerangan Jalan Lengan Tunggal</v>
          </cell>
          <cell r="E226" t="str">
            <v>Buah</v>
          </cell>
          <cell r="F226">
            <v>0</v>
          </cell>
          <cell r="G226">
            <v>0</v>
          </cell>
          <cell r="H226">
            <v>0</v>
          </cell>
          <cell r="I226">
            <v>0</v>
          </cell>
        </row>
        <row r="227">
          <cell r="B227" t="str">
            <v>8.4 (20)</v>
          </cell>
          <cell r="D227" t="str">
            <v>Lampu Penerangan Jalan Lengan Ganda</v>
          </cell>
          <cell r="E227" t="str">
            <v>Buah</v>
          </cell>
          <cell r="F227">
            <v>0</v>
          </cell>
          <cell r="G227">
            <v>0</v>
          </cell>
          <cell r="H227">
            <v>0</v>
          </cell>
          <cell r="I227">
            <v>0</v>
          </cell>
        </row>
        <row r="228">
          <cell r="B228" t="str">
            <v>8.4 (21)</v>
          </cell>
          <cell r="D228" t="str">
            <v>Sistem &amp; Pesawat Pengatur Lalu Lintas</v>
          </cell>
          <cell r="E228" t="str">
            <v>LS</v>
          </cell>
          <cell r="F228">
            <v>0</v>
          </cell>
          <cell r="G228">
            <v>0</v>
          </cell>
          <cell r="H228">
            <v>0</v>
          </cell>
          <cell r="I228">
            <v>0</v>
          </cell>
        </row>
        <row r="229">
          <cell r="B229" t="str">
            <v>8.5 (1)</v>
          </cell>
          <cell r="D229" t="str">
            <v>Pengembalian Kondisi Lantai Jembatan Beton</v>
          </cell>
          <cell r="E229" t="str">
            <v>M2</v>
          </cell>
          <cell r="F229">
            <v>0</v>
          </cell>
          <cell r="G229">
            <v>0</v>
          </cell>
          <cell r="H229">
            <v>0</v>
          </cell>
          <cell r="I229">
            <v>0</v>
          </cell>
        </row>
        <row r="230">
          <cell r="B230" t="str">
            <v>8.5 (2)</v>
          </cell>
          <cell r="D230" t="str">
            <v>Pengembalian Kondisi Lantai Jembatan Kayu</v>
          </cell>
          <cell r="E230" t="str">
            <v>M2</v>
          </cell>
          <cell r="F230">
            <v>0</v>
          </cell>
          <cell r="G230">
            <v>0</v>
          </cell>
          <cell r="H230">
            <v>0</v>
          </cell>
          <cell r="I230">
            <v>0</v>
          </cell>
        </row>
        <row r="231">
          <cell r="B231" t="str">
            <v>8.5 (3) a</v>
          </cell>
          <cell r="D231" t="str">
            <v>Pengembalian Kond. Pelapisan Permukaan Baja Struktur Galvanis</v>
          </cell>
          <cell r="E231" t="str">
            <v>M2</v>
          </cell>
          <cell r="F231">
            <v>0</v>
          </cell>
          <cell r="G231">
            <v>0</v>
          </cell>
          <cell r="H231">
            <v>0</v>
          </cell>
          <cell r="I231">
            <v>0</v>
          </cell>
        </row>
        <row r="232">
          <cell r="B232" t="str">
            <v>8.5 (3) b</v>
          </cell>
          <cell r="D232" t="str">
            <v>Pengembalian Kond. Pelapisan Permukaan Baja Struk. Non Galvanis</v>
          </cell>
          <cell r="E232" t="str">
            <v>M2</v>
          </cell>
          <cell r="F232">
            <v>0</v>
          </cell>
          <cell r="G232">
            <v>0</v>
          </cell>
          <cell r="H232">
            <v>0</v>
          </cell>
          <cell r="I232">
            <v>0</v>
          </cell>
        </row>
        <row r="233">
          <cell r="B233" t="str">
            <v>9.1 (1)</v>
          </cell>
          <cell r="D233" t="str">
            <v>Mandor</v>
          </cell>
          <cell r="E233" t="str">
            <v>Jam</v>
          </cell>
          <cell r="F233">
            <v>20</v>
          </cell>
          <cell r="G233">
            <v>4750</v>
          </cell>
          <cell r="H233">
            <v>2.4181515178277719E-3</v>
          </cell>
          <cell r="I233">
            <v>95000</v>
          </cell>
        </row>
        <row r="234">
          <cell r="B234" t="str">
            <v>9.1 (2)</v>
          </cell>
          <cell r="D234" t="str">
            <v>Pekerja Biasa</v>
          </cell>
          <cell r="E234" t="str">
            <v>Jam</v>
          </cell>
          <cell r="F234">
            <v>42</v>
          </cell>
          <cell r="G234">
            <v>3750</v>
          </cell>
          <cell r="H234">
            <v>4.0090406742934112E-3</v>
          </cell>
          <cell r="I234">
            <v>157500</v>
          </cell>
        </row>
        <row r="235">
          <cell r="B235" t="str">
            <v>9.1 (3)</v>
          </cell>
          <cell r="D235" t="str">
            <v>Tukang Kayu, Tukang Batu, dsb</v>
          </cell>
          <cell r="E235" t="str">
            <v>Jam</v>
          </cell>
          <cell r="F235">
            <v>0</v>
          </cell>
          <cell r="G235">
            <v>0</v>
          </cell>
          <cell r="H235">
            <v>0</v>
          </cell>
          <cell r="I235">
            <v>0</v>
          </cell>
        </row>
        <row r="236">
          <cell r="B236" t="str">
            <v>9.1 (4)</v>
          </cell>
          <cell r="D236" t="str">
            <v>Dump Truck 3 - 4 M3</v>
          </cell>
          <cell r="E236" t="str">
            <v>Jam</v>
          </cell>
          <cell r="F236">
            <v>28</v>
          </cell>
          <cell r="G236">
            <v>243250.20677384481</v>
          </cell>
          <cell r="H236">
            <v>0.17336888408651135</v>
          </cell>
          <cell r="I236">
            <v>6811005.7896676548</v>
          </cell>
        </row>
        <row r="237">
          <cell r="B237" t="str">
            <v>9.1 (5)</v>
          </cell>
          <cell r="D237" t="str">
            <v>Truk Bak Datar 3 - 4 M3</v>
          </cell>
          <cell r="E237" t="str">
            <v>Jam</v>
          </cell>
          <cell r="F237">
            <v>0</v>
          </cell>
          <cell r="G237">
            <v>0</v>
          </cell>
          <cell r="H237">
            <v>0</v>
          </cell>
          <cell r="I237">
            <v>0</v>
          </cell>
        </row>
        <row r="238">
          <cell r="B238" t="str">
            <v>9.1 (6)</v>
          </cell>
          <cell r="D238" t="str">
            <v>Truk Tangki 3000 - 4500 Liter</v>
          </cell>
          <cell r="E238" t="str">
            <v>Jam</v>
          </cell>
          <cell r="F238">
            <v>0</v>
          </cell>
          <cell r="G238">
            <v>0</v>
          </cell>
          <cell r="H238">
            <v>0</v>
          </cell>
          <cell r="I238">
            <v>0</v>
          </cell>
        </row>
        <row r="239">
          <cell r="B239" t="str">
            <v>9.1 (7)</v>
          </cell>
          <cell r="D239" t="str">
            <v>Bulldozer 100 - 150 HP</v>
          </cell>
          <cell r="E239" t="str">
            <v>Jam</v>
          </cell>
          <cell r="F239">
            <v>0</v>
          </cell>
          <cell r="G239">
            <v>0</v>
          </cell>
          <cell r="H239">
            <v>0</v>
          </cell>
          <cell r="I239">
            <v>0</v>
          </cell>
        </row>
        <row r="240">
          <cell r="B240" t="str">
            <v>9.1 (8)</v>
          </cell>
          <cell r="D240" t="str">
            <v>Motor Grader min 100 HP</v>
          </cell>
          <cell r="E240" t="str">
            <v>Jam</v>
          </cell>
          <cell r="F240">
            <v>0</v>
          </cell>
          <cell r="G240">
            <v>0</v>
          </cell>
          <cell r="H240">
            <v>0</v>
          </cell>
          <cell r="I240">
            <v>0</v>
          </cell>
        </row>
        <row r="241">
          <cell r="B241" t="str">
            <v>9.1 (9)</v>
          </cell>
          <cell r="D241" t="str">
            <v>Loader Roda Karet 1.0 - 1.6 M3</v>
          </cell>
          <cell r="E241" t="str">
            <v>Jam</v>
          </cell>
          <cell r="F241">
            <v>0</v>
          </cell>
          <cell r="G241">
            <v>0</v>
          </cell>
          <cell r="H241">
            <v>0</v>
          </cell>
          <cell r="I241">
            <v>0</v>
          </cell>
        </row>
        <row r="242">
          <cell r="B242" t="str">
            <v>9.1 (10)</v>
          </cell>
          <cell r="D242" t="str">
            <v>Loader Roda Berantai 75 - 100 HP</v>
          </cell>
          <cell r="E242" t="str">
            <v>Jam</v>
          </cell>
          <cell r="F242">
            <v>0</v>
          </cell>
          <cell r="G242">
            <v>0</v>
          </cell>
          <cell r="H242">
            <v>0</v>
          </cell>
          <cell r="I242">
            <v>0</v>
          </cell>
        </row>
        <row r="243">
          <cell r="B243" t="str">
            <v>9.1 (11)</v>
          </cell>
          <cell r="D243" t="str">
            <v>Alat Penggali (Excavator) 80 - 140 HP</v>
          </cell>
          <cell r="E243" t="str">
            <v>Jam</v>
          </cell>
          <cell r="F243">
            <v>0</v>
          </cell>
          <cell r="G243">
            <v>0</v>
          </cell>
          <cell r="H243">
            <v>0</v>
          </cell>
          <cell r="I243">
            <v>0</v>
          </cell>
        </row>
        <row r="244">
          <cell r="B244" t="str">
            <v>9.1 (12)</v>
          </cell>
          <cell r="D244" t="str">
            <v>Crane 10 - 15 Ton</v>
          </cell>
          <cell r="E244" t="str">
            <v>Jam</v>
          </cell>
          <cell r="F244">
            <v>0</v>
          </cell>
          <cell r="G244">
            <v>0</v>
          </cell>
          <cell r="H244">
            <v>0</v>
          </cell>
          <cell r="I244">
            <v>0</v>
          </cell>
        </row>
        <row r="245">
          <cell r="B245" t="str">
            <v>9.1 (13)</v>
          </cell>
          <cell r="D245" t="str">
            <v>Penggilas Roda Besi 6 - 9 Ton</v>
          </cell>
          <cell r="E245" t="str">
            <v>Jam</v>
          </cell>
          <cell r="F245">
            <v>0</v>
          </cell>
          <cell r="G245">
            <v>0</v>
          </cell>
          <cell r="H245">
            <v>0</v>
          </cell>
          <cell r="I245">
            <v>0</v>
          </cell>
        </row>
        <row r="246">
          <cell r="B246" t="str">
            <v>9.1 (14)</v>
          </cell>
          <cell r="D246" t="str">
            <v>Penggilas Bervibrasi  5 - 8  Ton</v>
          </cell>
          <cell r="E246" t="str">
            <v>Jam</v>
          </cell>
          <cell r="F246">
            <v>0</v>
          </cell>
          <cell r="G246">
            <v>0</v>
          </cell>
          <cell r="H246">
            <v>0</v>
          </cell>
          <cell r="I246">
            <v>0</v>
          </cell>
        </row>
        <row r="247">
          <cell r="B247" t="str">
            <v>9.1 (15)</v>
          </cell>
          <cell r="D247" t="str">
            <v>Pemadat Bervibrasi 1.5 - 3.0 HP</v>
          </cell>
          <cell r="E247" t="str">
            <v>Jam</v>
          </cell>
          <cell r="F247">
            <v>0</v>
          </cell>
          <cell r="G247">
            <v>0</v>
          </cell>
          <cell r="H247">
            <v>0</v>
          </cell>
          <cell r="I247">
            <v>0</v>
          </cell>
        </row>
        <row r="248">
          <cell r="B248" t="str">
            <v>9.1 (16)</v>
          </cell>
          <cell r="D248" t="str">
            <v>Penggilas Roda Karet 8 - 10 Ton</v>
          </cell>
          <cell r="E248" t="str">
            <v>Jam</v>
          </cell>
          <cell r="F248">
            <v>0</v>
          </cell>
          <cell r="G248">
            <v>0</v>
          </cell>
          <cell r="H248">
            <v>0</v>
          </cell>
          <cell r="I248">
            <v>0</v>
          </cell>
        </row>
        <row r="249">
          <cell r="B249" t="str">
            <v>9.1 (17)</v>
          </cell>
          <cell r="D249" t="str">
            <v>Kompresor 4000 - 6500 Ltr/mnt</v>
          </cell>
          <cell r="E249" t="str">
            <v>Jam</v>
          </cell>
          <cell r="F249">
            <v>0</v>
          </cell>
          <cell r="G249">
            <v>0</v>
          </cell>
          <cell r="H249">
            <v>0</v>
          </cell>
          <cell r="I249">
            <v>0</v>
          </cell>
        </row>
        <row r="250">
          <cell r="B250" t="str">
            <v>9.1 (18)</v>
          </cell>
          <cell r="D250" t="str">
            <v>Beton Molen 0.3 - 0.6 M3</v>
          </cell>
          <cell r="E250" t="str">
            <v>Jam</v>
          </cell>
          <cell r="F250">
            <v>0</v>
          </cell>
          <cell r="G250">
            <v>0</v>
          </cell>
          <cell r="H250">
            <v>0</v>
          </cell>
          <cell r="I250">
            <v>0</v>
          </cell>
        </row>
        <row r="251">
          <cell r="B251" t="str">
            <v>9.1 (19)</v>
          </cell>
          <cell r="D251" t="str">
            <v>Pompa Air 70 - 100 MM</v>
          </cell>
          <cell r="E251" t="str">
            <v>Jam</v>
          </cell>
          <cell r="F251">
            <v>0</v>
          </cell>
          <cell r="G251">
            <v>0</v>
          </cell>
          <cell r="H251">
            <v>0</v>
          </cell>
          <cell r="I251">
            <v>0</v>
          </cell>
        </row>
        <row r="252">
          <cell r="B252">
            <v>0</v>
          </cell>
          <cell r="D252">
            <v>0</v>
          </cell>
          <cell r="E252">
            <v>0</v>
          </cell>
          <cell r="F252">
            <v>0</v>
          </cell>
          <cell r="G252">
            <v>0</v>
          </cell>
          <cell r="H252">
            <v>0</v>
          </cell>
          <cell r="I252">
            <v>0</v>
          </cell>
        </row>
        <row r="253">
          <cell r="B253" t="str">
            <v>10.1 (1)</v>
          </cell>
          <cell r="D253" t="str">
            <v>Pemeliharaan Rutin Perkerasan</v>
          </cell>
          <cell r="E253" t="str">
            <v>LS</v>
          </cell>
          <cell r="F253">
            <v>0</v>
          </cell>
          <cell r="G253">
            <v>0</v>
          </cell>
          <cell r="H253">
            <v>0</v>
          </cell>
          <cell r="I253">
            <v>0</v>
          </cell>
        </row>
        <row r="254">
          <cell r="B254" t="str">
            <v>10.1 (2)</v>
          </cell>
          <cell r="D254" t="str">
            <v>Pemeliharaan Rutin Bahu Jalan</v>
          </cell>
          <cell r="E254" t="str">
            <v>LS</v>
          </cell>
          <cell r="F254">
            <v>0</v>
          </cell>
          <cell r="G254">
            <v>0</v>
          </cell>
          <cell r="H254">
            <v>0</v>
          </cell>
          <cell r="I254">
            <v>0</v>
          </cell>
        </row>
        <row r="255">
          <cell r="B255" t="str">
            <v>10.1 (2.b)</v>
          </cell>
          <cell r="D255" t="str">
            <v>Pemeliharaan Rutin damija</v>
          </cell>
          <cell r="E255" t="str">
            <v>LS</v>
          </cell>
          <cell r="F255">
            <v>0</v>
          </cell>
          <cell r="G255">
            <v>0</v>
          </cell>
          <cell r="H255">
            <v>0</v>
          </cell>
          <cell r="I255">
            <v>0</v>
          </cell>
        </row>
        <row r="256">
          <cell r="B256" t="str">
            <v>10.1 (3)</v>
          </cell>
          <cell r="D256" t="str">
            <v>Pemeliharaan Rutin Selokan, Saluran Air, Galian &amp; Timbunan</v>
          </cell>
          <cell r="E256" t="str">
            <v>LS</v>
          </cell>
          <cell r="F256">
            <v>0</v>
          </cell>
          <cell r="G256">
            <v>0</v>
          </cell>
          <cell r="H256">
            <v>0</v>
          </cell>
          <cell r="I256">
            <v>0</v>
          </cell>
        </row>
        <row r="257">
          <cell r="B257" t="str">
            <v>10.1 (4)</v>
          </cell>
          <cell r="D257" t="str">
            <v>Pemeliharaan Rutin Perlengkapan Jalan</v>
          </cell>
          <cell r="E257" t="str">
            <v>LS</v>
          </cell>
          <cell r="F257">
            <v>0</v>
          </cell>
          <cell r="G257">
            <v>0</v>
          </cell>
          <cell r="H257">
            <v>0</v>
          </cell>
          <cell r="I257">
            <v>0</v>
          </cell>
        </row>
      </sheetData>
      <sheetData sheetId="8" refreshError="1"/>
      <sheetData sheetId="9"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egat Halus &amp; Kasar"/>
      <sheetName val="Agregat Kelas A"/>
      <sheetName val="Agregat Kelas B"/>
      <sheetName val="Agregat Kelas C"/>
    </sheetNames>
    <sheetDataSet>
      <sheetData sheetId="0">
        <row r="13">
          <cell r="H13">
            <v>45</v>
          </cell>
        </row>
        <row r="14">
          <cell r="H14">
            <v>55</v>
          </cell>
        </row>
        <row r="15">
          <cell r="H15">
            <v>30</v>
          </cell>
        </row>
        <row r="16">
          <cell r="H16">
            <v>70</v>
          </cell>
        </row>
        <row r="17">
          <cell r="H17">
            <v>1.8</v>
          </cell>
        </row>
        <row r="18">
          <cell r="H18">
            <v>1.67</v>
          </cell>
        </row>
        <row r="19">
          <cell r="H19">
            <v>1.8</v>
          </cell>
        </row>
        <row r="20">
          <cell r="H20">
            <v>92000</v>
          </cell>
        </row>
      </sheetData>
      <sheetData sheetId="1"/>
      <sheetData sheetId="2"/>
      <sheetData sheetId="3"/>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alisa"/>
      <sheetName val="Bahan"/>
      <sheetName val="RAB"/>
      <sheetName val="REKAP AKHIR"/>
      <sheetName val="BREAKDOWN"/>
      <sheetName val="SHEDULE"/>
      <sheetName val="upahbahan"/>
      <sheetName val="rab1"/>
      <sheetName val="rekap"/>
      <sheetName val="OUTPUT"/>
      <sheetName val="SAT-DAS"/>
      <sheetName val="NP"/>
      <sheetName val="Harsat"/>
      <sheetName val="Kuantitas _ Harga _2_"/>
      <sheetName val="_"/>
      <sheetName val="DU&amp;B"/>
      <sheetName val="Agregat Halus &amp; Kasar"/>
      <sheetName val="MENU"/>
      <sheetName val="upah n bahan"/>
      <sheetName val="Penyiapan Bdn Jalan"/>
      <sheetName val="Sheet1"/>
      <sheetName val="Alat Berat"/>
      <sheetName val="Hargabahan"/>
      <sheetName val="Kuantitas"/>
      <sheetName val="A2"/>
      <sheetName val="PIPA"/>
      <sheetName val="An.BOW"/>
      <sheetName val="Kuantitas &amp; Harga"/>
      <sheetName val="Basic Price"/>
      <sheetName val="harga lama"/>
      <sheetName val="S_DAYA"/>
      <sheetName val="alue deah teungoh"/>
      <sheetName val="jeulingke"/>
      <sheetName val="tibang"/>
    </sheetNames>
    <sheetDataSet>
      <sheetData sheetId="0" refreshError="1"/>
      <sheetData sheetId="1" refreshError="1">
        <row r="7">
          <cell r="D7">
            <v>225000</v>
          </cell>
        </row>
        <row r="8">
          <cell r="D8">
            <v>200000</v>
          </cell>
        </row>
        <row r="9">
          <cell r="D9">
            <v>11000</v>
          </cell>
        </row>
        <row r="13">
          <cell r="D13">
            <v>110000</v>
          </cell>
        </row>
        <row r="15">
          <cell r="D15">
            <v>1500</v>
          </cell>
        </row>
        <row r="16">
          <cell r="D16">
            <v>9000</v>
          </cell>
        </row>
        <row r="18">
          <cell r="D18">
            <v>12500</v>
          </cell>
        </row>
        <row r="19">
          <cell r="D19">
            <v>28000</v>
          </cell>
        </row>
        <row r="20">
          <cell r="D20">
            <v>12500</v>
          </cell>
        </row>
        <row r="21">
          <cell r="D21">
            <v>17500</v>
          </cell>
        </row>
        <row r="22">
          <cell r="D22">
            <v>12000</v>
          </cell>
        </row>
        <row r="23">
          <cell r="D23">
            <v>3500</v>
          </cell>
        </row>
        <row r="26">
          <cell r="D26">
            <v>6500</v>
          </cell>
        </row>
        <row r="28">
          <cell r="D28">
            <v>3500</v>
          </cell>
        </row>
        <row r="29">
          <cell r="D29">
            <v>12500</v>
          </cell>
        </row>
        <row r="30">
          <cell r="D30">
            <v>53000</v>
          </cell>
        </row>
        <row r="33">
          <cell r="D33">
            <v>7500</v>
          </cell>
        </row>
        <row r="36">
          <cell r="D36">
            <v>2800</v>
          </cell>
        </row>
        <row r="37">
          <cell r="D37">
            <v>3600</v>
          </cell>
        </row>
        <row r="38">
          <cell r="D38">
            <v>1750</v>
          </cell>
        </row>
        <row r="39">
          <cell r="D39">
            <v>1700</v>
          </cell>
        </row>
        <row r="41">
          <cell r="D41">
            <v>125000</v>
          </cell>
        </row>
        <row r="44">
          <cell r="D44">
            <v>750000</v>
          </cell>
        </row>
        <row r="45">
          <cell r="D45">
            <v>275000</v>
          </cell>
        </row>
        <row r="46">
          <cell r="D46">
            <v>275000</v>
          </cell>
        </row>
        <row r="48">
          <cell r="D48">
            <v>65000</v>
          </cell>
        </row>
        <row r="50">
          <cell r="D50">
            <v>74000</v>
          </cell>
        </row>
        <row r="53">
          <cell r="D53">
            <v>75000</v>
          </cell>
        </row>
        <row r="54">
          <cell r="D54">
            <v>95000</v>
          </cell>
        </row>
        <row r="55">
          <cell r="D55">
            <v>140000</v>
          </cell>
        </row>
        <row r="56">
          <cell r="D56">
            <v>485000</v>
          </cell>
        </row>
        <row r="60">
          <cell r="D60">
            <v>54000</v>
          </cell>
        </row>
        <row r="61">
          <cell r="D61">
            <v>10500</v>
          </cell>
        </row>
        <row r="62">
          <cell r="D62">
            <v>162000</v>
          </cell>
        </row>
        <row r="64">
          <cell r="D64">
            <v>48000</v>
          </cell>
        </row>
        <row r="65">
          <cell r="D65">
            <v>180000</v>
          </cell>
        </row>
        <row r="67">
          <cell r="D67">
            <v>8000</v>
          </cell>
        </row>
        <row r="70">
          <cell r="D70">
            <v>1750</v>
          </cell>
        </row>
        <row r="74">
          <cell r="D74">
            <v>65000</v>
          </cell>
        </row>
        <row r="75">
          <cell r="D75">
            <v>2500</v>
          </cell>
        </row>
        <row r="76">
          <cell r="D76">
            <v>4500</v>
          </cell>
        </row>
        <row r="78">
          <cell r="D78">
            <v>5000</v>
          </cell>
        </row>
        <row r="79">
          <cell r="D79">
            <v>11000</v>
          </cell>
        </row>
        <row r="80">
          <cell r="D80">
            <v>34000</v>
          </cell>
        </row>
        <row r="81">
          <cell r="D81">
            <v>12000</v>
          </cell>
        </row>
        <row r="83">
          <cell r="D83">
            <v>2500</v>
          </cell>
        </row>
        <row r="84">
          <cell r="D84">
            <v>75000</v>
          </cell>
        </row>
        <row r="86">
          <cell r="D86">
            <v>4500</v>
          </cell>
        </row>
        <row r="87">
          <cell r="D87">
            <v>35000</v>
          </cell>
        </row>
        <row r="90">
          <cell r="D90">
            <v>33500</v>
          </cell>
        </row>
        <row r="91">
          <cell r="D91">
            <v>92000</v>
          </cell>
        </row>
        <row r="92">
          <cell r="D92">
            <v>3000</v>
          </cell>
        </row>
        <row r="93">
          <cell r="D93">
            <v>4500</v>
          </cell>
        </row>
        <row r="94">
          <cell r="D94">
            <v>6000</v>
          </cell>
        </row>
        <row r="95">
          <cell r="D95">
            <v>8000</v>
          </cell>
        </row>
        <row r="96">
          <cell r="D96">
            <v>5000</v>
          </cell>
        </row>
        <row r="103">
          <cell r="D103">
            <v>65000</v>
          </cell>
        </row>
        <row r="104">
          <cell r="D104">
            <v>38000</v>
          </cell>
        </row>
        <row r="112">
          <cell r="D112">
            <v>46000</v>
          </cell>
        </row>
        <row r="113">
          <cell r="D113">
            <v>50000</v>
          </cell>
        </row>
        <row r="115">
          <cell r="D115">
            <v>50000</v>
          </cell>
        </row>
        <row r="116">
          <cell r="D116">
            <v>46000</v>
          </cell>
        </row>
        <row r="117">
          <cell r="D117">
            <v>50000</v>
          </cell>
        </row>
        <row r="118">
          <cell r="D118">
            <v>46000</v>
          </cell>
        </row>
      </sheetData>
      <sheetData sheetId="2" refreshError="1"/>
      <sheetData sheetId="3" refreshError="1"/>
      <sheetData sheetId="4" refreshError="1"/>
      <sheetData sheetId="5" refreshError="1">
        <row r="80">
          <cell r="G80">
            <v>2970420000</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S"/>
      <sheetName val="Rekap_Church(USD)"/>
      <sheetName val="BQ-CHURCH(USD)(Rp_Hide)"/>
      <sheetName val="rekap-e20(Rp)"/>
      <sheetName val="rekap-e20 (USD)"/>
      <sheetName val="BQ-E20-02(Rp)"/>
      <sheetName val="BQ-E20-02 (USD)"/>
      <sheetName val="UP"/>
      <sheetName val="PA"/>
      <sheetName val="BQ (3)"/>
      <sheetName val="BQ"/>
      <sheetName val="BQ (2)"/>
      <sheetName val="Estimasi"/>
      <sheetName val="Sprinkler"/>
      <sheetName val="BQ_E20_02_Rp_"/>
      <sheetName val="subkon"/>
      <sheetName val="Cover"/>
      <sheetName val="Penjumlahan"/>
      <sheetName val="Cover (x)"/>
      <sheetName val="Cor Apt"/>
      <sheetName val="daf-3(OK)"/>
      <sheetName val="daf-7(OK)"/>
      <sheetName val="upah_borong"/>
      <sheetName val="satuan_pek"/>
      <sheetName val="BAG-2"/>
      <sheetName val="Cover Daf-2"/>
      <sheetName val="HB"/>
      <sheetName val="SEX"/>
      <sheetName val="RAB-2"/>
      <sheetName val="Sales Parameter"/>
      <sheetName val="Parameter"/>
      <sheetName val="H.Satuan"/>
      <sheetName val="Analisa 2"/>
      <sheetName val="Bahan"/>
      <sheetName val="FINISHING"/>
      <sheetName val="SAT-BHN"/>
      <sheetName val="A"/>
      <sheetName val="Plumbing"/>
      <sheetName val="rekap-e20_(USD)"/>
      <sheetName val="BQ-E20-02_(USD)"/>
      <sheetName val="BQ_(3)"/>
      <sheetName val="BQ_(2)"/>
      <sheetName val="Cover_(x)"/>
      <sheetName val="Cor_Apt"/>
      <sheetName val="Cover_Daf-2"/>
      <sheetName val="H_Satuan"/>
      <sheetName val="Sales_Parameter"/>
      <sheetName val="MAPP"/>
      <sheetName val="an. struktur"/>
      <sheetName val="rek det 1-3"/>
      <sheetName val="harsat"/>
      <sheetName val="Dashboard"/>
      <sheetName val="bau"/>
      <sheetName val="Man Power"/>
      <sheetName val="Anls"/>
      <sheetName val="Daftar Upah"/>
      <sheetName val="Grand summary"/>
      <sheetName val="daf_3_OK_"/>
      <sheetName val="daf_7_OK_"/>
      <sheetName val="Mall"/>
      <sheetName val="Ana_harsat_persiapan"/>
      <sheetName val="ALAT"/>
      <sheetName val="ANA_TRESTLE_REKLAMASI_JEMBATAN"/>
      <sheetName val="DATA"/>
      <sheetName val="Koefisien Besi ( hit. bareng )"/>
      <sheetName val="UPAH BORONG"/>
      <sheetName val="Analisa"/>
      <sheetName val="dasboard"/>
      <sheetName val="RAB"/>
      <sheetName val="OH"/>
      <sheetName val="Satuan"/>
      <sheetName val="Mat.Mek"/>
      <sheetName val="Mat.Elk"/>
      <sheetName val="Des-05"/>
      <sheetName val="HRG BHN"/>
      <sheetName val="E20-02Guest House"/>
      <sheetName val="ESCON"/>
      <sheetName val="HARGA SATUAN"/>
      <sheetName val="blok 7"/>
      <sheetName val="Plumbing &amp; Fire"/>
      <sheetName val="Material"/>
      <sheetName val="anal"/>
      <sheetName val="Agregat Halus &amp; Kasar"/>
      <sheetName val="List material"/>
      <sheetName val="Ans-AC"/>
      <sheetName val="REKAP PANEL"/>
      <sheetName val="L-Mechanical"/>
      <sheetName val="BHN"/>
      <sheetName val="Agregat"/>
      <sheetName val="DAF_3"/>
      <sheetName val="DAF_4"/>
      <sheetName val="UPAH &amp; BHN ARS"/>
      <sheetName val="AHS ARS"/>
      <sheetName val="#REF"/>
      <sheetName val="STR"/>
      <sheetName val="Ur.Agregat"/>
      <sheetName val="Anl-Mobil(14)"/>
      <sheetName val="Anl.Ls(15)"/>
      <sheetName val="Umum"/>
      <sheetName val="HSD (8)"/>
      <sheetName val="Rekap Direct Cost"/>
      <sheetName val="Ktitas_Hg"/>
      <sheetName val="Rkap Bya"/>
      <sheetName val="DAFTAR HARGA SATUAN MATERIAL"/>
      <sheetName val="Basic Price"/>
      <sheetName val="Agregat Halus _ Kasar"/>
      <sheetName val="Peralatan"/>
      <sheetName val="div 8"/>
      <sheetName val="div 2"/>
      <sheetName val="div 3"/>
      <sheetName val="div 4"/>
      <sheetName val="div 5"/>
      <sheetName val="div 6"/>
      <sheetName val="div 7"/>
      <sheetName val="div 9"/>
      <sheetName val="L4_PemelRutin"/>
      <sheetName val="Rekap Biaya"/>
      <sheetName val="Informasi"/>
      <sheetName val="Electrikal"/>
      <sheetName val="Elektronik"/>
      <sheetName val="AC"/>
      <sheetName val="Fire Fighting"/>
      <sheetName val="Item Kompensasi"/>
      <sheetName val="HB "/>
      <sheetName val="ARAB"/>
      <sheetName val="DAF.ALAT"/>
      <sheetName val="Upah_Bahan"/>
      <sheetName val="divI"/>
      <sheetName val="Ana"/>
      <sheetName val="dasar"/>
      <sheetName val="PRICE"/>
      <sheetName val="pricing"/>
      <sheetName val="Bill No. 1"/>
      <sheetName val="ORETORET"/>
      <sheetName val="Bill No.3 Basement"/>
      <sheetName val="ARS"/>
      <sheetName val="villa"/>
      <sheetName val="hidran"/>
      <sheetName val="harga lama"/>
      <sheetName val="Jembatan I"/>
      <sheetName val="Summary"/>
      <sheetName val="bhn-upah"/>
      <sheetName val="rek det 1_3"/>
      <sheetName val="BOQ KSN"/>
      <sheetName val="I-KAMAR"/>
      <sheetName val="data_dci"/>
      <sheetName val="data_mci"/>
      <sheetName val="behind"/>
      <sheetName val="Main"/>
      <sheetName val="LISTRIK"/>
      <sheetName val="Rekap"/>
      <sheetName val="Anal_ Pancang"/>
      <sheetName val="HAR.SAT"/>
      <sheetName val="Affiliate With Reporting Unit"/>
      <sheetName val="Exchange Rates"/>
      <sheetName val="Bill-19"/>
      <sheetName val="sum-bill22"/>
      <sheetName val="An Arsitektur"/>
      <sheetName val="An Struktur"/>
      <sheetName val="D &amp; W sizes"/>
      <sheetName val="rekap-e20_(USD)1"/>
      <sheetName val="BQ-E20-02_(USD)1"/>
      <sheetName val="BQ_(3)1"/>
      <sheetName val="BQ_(2)1"/>
      <sheetName val="Cover_(x)1"/>
      <sheetName val="Cor_Apt1"/>
      <sheetName val="Cover_Daf-21"/>
      <sheetName val="Sales_Parameter1"/>
      <sheetName val="AN-ME"/>
      <sheetName val="tgp-02"/>
      <sheetName val="HARGA ALAT"/>
      <sheetName val="eqp-rek"/>
      <sheetName val="Sheet1"/>
      <sheetName val="Sheet2"/>
      <sheetName val="ISIAN (2)"/>
      <sheetName val="BEK-UP-OVERLEY"/>
      <sheetName val="sal &amp; galian"/>
      <sheetName val="LPA"/>
      <sheetName val="bahu jalan"/>
      <sheetName val="An-Ars"/>
      <sheetName val=" An-Str "/>
      <sheetName val="Regenerator  Concrete Structure"/>
      <sheetName val="Bill.2. PL - SUPPLY A"/>
      <sheetName val="hrg-sat.pek"/>
      <sheetName val="DAF-1"/>
      <sheetName val="divII"/>
      <sheetName val="Quantity"/>
      <sheetName val="H Satuan Dasar"/>
      <sheetName val="Harga Sat."/>
      <sheetName val="Harsat Bahan"/>
      <sheetName val="bhn,upah,alat"/>
      <sheetName val="Ans Kom Precast"/>
      <sheetName val="Harga Bahan"/>
      <sheetName val="MUA"/>
      <sheetName val="Harga ME "/>
      <sheetName val="112-885"/>
      <sheetName val="Anl.+"/>
      <sheetName val="DAF-2"/>
      <sheetName val="Pek. Utama"/>
      <sheetName val="PENAWARAN"/>
      <sheetName val="CAT_5"/>
      <sheetName val="D2.8"/>
      <sheetName val="HSP UPAH&amp;BAHAN"/>
      <sheetName val="B000(Steel)"/>
      <sheetName val="2000_080401"/>
      <sheetName val="rekI"/>
      <sheetName val="API610 Process Data"/>
      <sheetName val="API610 Type BB"/>
      <sheetName val="API610 Type OH"/>
      <sheetName val="API610 Type VS"/>
      <sheetName val="Units"/>
      <sheetName val="Instructions"/>
      <sheetName val="metode"/>
      <sheetName val="anal_hs"/>
      <sheetName val="BHN-UPH-ALT"/>
      <sheetName val="REKAP."/>
      <sheetName val="KURVA-S"/>
      <sheetName val="Analisa-1"/>
      <sheetName val="Analysis"/>
      <sheetName val="HARGA"/>
      <sheetName val="5-Peralatan"/>
      <sheetName val="Analisa HSP"/>
      <sheetName val="SATUAN_JADI"/>
      <sheetName val="HG-UPAH"/>
      <sheetName val="Analisa  BOW"/>
      <sheetName val="hsd"/>
      <sheetName val="RPP01-1"/>
      <sheetName val="PDP"/>
      <sheetName val="Add_trans"/>
      <sheetName val="S_2"/>
      <sheetName val="Pro_Base"/>
      <sheetName val="S_1"/>
      <sheetName val="Revenue"/>
      <sheetName val="Add_rev"/>
      <sheetName val="Exist"/>
      <sheetName val="Tot"/>
      <sheetName val="Tranponder"/>
      <sheetName val="desain"/>
      <sheetName val="Penyiapan Bdn Jalan"/>
      <sheetName val="SchC"/>
      <sheetName val="SchA"/>
      <sheetName val="SewAlat"/>
      <sheetName val="SchB"/>
      <sheetName val="SchD"/>
      <sheetName val="Sum"/>
      <sheetName val="penawaran elianto"/>
      <sheetName val="Cover _x_"/>
      <sheetName val="DIVI6"/>
      <sheetName val="DIVI5"/>
      <sheetName val="DIVI8"/>
      <sheetName val="DIVI7"/>
      <sheetName val="BOQ"/>
      <sheetName val="DIVI3"/>
      <sheetName val="DIVI2"/>
      <sheetName val="BASC"/>
      <sheetName val="DIVI1"/>
      <sheetName val="Beban Box culvert"/>
      <sheetName val="AGG A"/>
      <sheetName val="AGG B"/>
      <sheetName val="DAFTAR BAHAN"/>
      <sheetName val="ATBL"/>
      <sheetName val="DAFTAR ALAT"/>
      <sheetName val="MARKA"/>
      <sheetName val="PAS. BATU"/>
      <sheetName val="PRIME COAT"/>
      <sheetName val="URUKAN"/>
      <sheetName val="Cost CCTV"/>
      <sheetName val="REKAP ME-I"/>
      <sheetName val="Harsat Upah"/>
      <sheetName val="BAG_2"/>
      <sheetName val="Master Data"/>
      <sheetName val="Ktr Cbg "/>
      <sheetName val="DAFTAR HARGA"/>
      <sheetName val="入力作成表"/>
      <sheetName val="mep"/>
      <sheetName val="AHSbj"/>
      <sheetName val="RAB-VAC"/>
      <sheetName val="RAB-PK"/>
      <sheetName val="RAB-ELC"/>
      <sheetName val="RAB-PL"/>
      <sheetName val="RAB-EL"/>
      <sheetName val="rab lt 2 bo"/>
      <sheetName val="DHS"/>
      <sheetName val="info"/>
      <sheetName val="an-aspal"/>
      <sheetName val="mob"/>
      <sheetName val="an_alat"/>
      <sheetName val="ANALISA "/>
      <sheetName val="ANAL2"/>
      <sheetName val="ANAL1"/>
      <sheetName val="Harga Dasar"/>
      <sheetName val="DIV.2"/>
      <sheetName val="geotekstil"/>
      <sheetName val="srt-pnwr"/>
      <sheetName val="huruf"/>
      <sheetName val="RAP"/>
      <sheetName val="depresiasi"/>
      <sheetName val="RAP (2)"/>
      <sheetName val="meth hsl nego"/>
      <sheetName val="MATERIAL ANALISA"/>
      <sheetName val="S-Kurve"/>
      <sheetName val="H_Satuan1"/>
      <sheetName val="an__struktur"/>
      <sheetName val="rek_det_1-3"/>
      <sheetName val="Man_Power"/>
      <sheetName val="Mat_Mek"/>
      <sheetName val="Mat_Elk"/>
      <sheetName val="E20-02Guest_House"/>
      <sheetName val="HRG_BHN"/>
      <sheetName val="HARGA_SATUAN"/>
      <sheetName val="blok_7"/>
      <sheetName val="Plumbing_&amp;_Fire"/>
      <sheetName val="Upah"/>
      <sheetName val="basic"/>
      <sheetName val="total"/>
      <sheetName val="terbilang rp"/>
      <sheetName val="Daftar-Anal"/>
      <sheetName val="sdm"/>
      <sheetName val="map"/>
      <sheetName val="rkp"/>
      <sheetName val="ADM"/>
      <sheetName val="Bank"/>
      <sheetName val="JK"/>
      <sheetName val="Rincian SIM"/>
      <sheetName val="PMS"/>
      <sheetName val="PP"/>
      <sheetName val="Bangunan Utama"/>
      <sheetName val="DAF-5"/>
      <sheetName val="DAFTAR 7"/>
      <sheetName val="DAF_1"/>
      <sheetName val="DAFTAR_8"/>
      <sheetName val="R20_R30_work"/>
      <sheetName val="CV"/>
      <sheetName val="Hrg Sat"/>
      <sheetName val="DC"/>
      <sheetName val="bilangan"/>
      <sheetName val="rincian A"/>
      <sheetName val="h satuan pekerjaan"/>
      <sheetName val="BOI_SIPIL"/>
      <sheetName val="Analisa ME (2)"/>
      <sheetName val="Kantor"/>
      <sheetName val="3_DIV8"/>
      <sheetName val="Input"/>
      <sheetName val="an__struktur1"/>
      <sheetName val="rek_det_1-31"/>
      <sheetName val="BQ_(3)2"/>
      <sheetName val="BQ_(2)2"/>
      <sheetName val="rekap-e20_(USD)2"/>
      <sheetName val="BQ-E20-02_(USD)2"/>
      <sheetName val="Cover_(x)2"/>
      <sheetName val="Cor_Apt2"/>
      <sheetName val="Cover_Daf-22"/>
      <sheetName val="Sales_Parameter2"/>
      <sheetName val="Grand_summary"/>
      <sheetName val="UPAH_&amp;_BHN_ARS"/>
      <sheetName val="AHS_ARS"/>
      <sheetName val="List_material"/>
      <sheetName val="REKAP_PANEL"/>
      <sheetName val="Fire_Fighting"/>
      <sheetName val="Item_Kompensasi"/>
      <sheetName val="HB_"/>
      <sheetName val="Daftar_Upah"/>
      <sheetName val="Agregat_Halus_&amp;_Kasar"/>
      <sheetName val="Ans_Kom_Precast"/>
      <sheetName val="Weight Bridge"/>
      <sheetName val="Panel,feeder,elek"/>
      <sheetName val="Bill_2_ PL _ SUPPLY A"/>
      <sheetName val="BQ-Str"/>
      <sheetName val="ANALISA SOFT"/>
      <sheetName val="Daf 1"/>
      <sheetName val="Rev0"/>
      <sheetName val="ALT"/>
      <sheetName val="TENES"/>
      <sheetName val="a.h ars sum"/>
      <sheetName val="analisa_gedung"/>
      <sheetName val="Lab E (FKU)"/>
      <sheetName val="chitimc"/>
      <sheetName val="THPDMoi  _2_"/>
      <sheetName val="dongia _2_"/>
      <sheetName val="gtrinh"/>
      <sheetName val="phuluc1"/>
      <sheetName val="TONG HOP VL_NC"/>
      <sheetName val="lam_moi"/>
      <sheetName val="chitiet"/>
      <sheetName val="TONGKE3p "/>
      <sheetName val="giathanh1"/>
      <sheetName val="TH VL_ NC_ DDHT Thanhphuoc"/>
      <sheetName val="_REF"/>
      <sheetName val="DONGIA"/>
      <sheetName val="thao_go"/>
      <sheetName val="DON GIA"/>
      <sheetName val="TONGKE_HT"/>
      <sheetName val="DG"/>
      <sheetName val="dtxl"/>
      <sheetName val="LKVL_CK_HT_GD1"/>
      <sheetName val="t_h HA THE"/>
      <sheetName val="CHITIET VL_NC_TT _1p"/>
      <sheetName val="TONG HOP VL_NC TT"/>
      <sheetName val="TNHCHINH"/>
      <sheetName val="TH XL"/>
      <sheetName val="CHITIET VL_NC"/>
      <sheetName val="VC"/>
      <sheetName val="Tiepdia"/>
      <sheetName val="CHITIET VL_NC_TT_3p"/>
      <sheetName val="TDTKP"/>
      <sheetName val="TDTKP1"/>
      <sheetName val="KPVC_BD "/>
      <sheetName val="VCV_BE_TONG"/>
      <sheetName val="TE TS FA LAN MATV"/>
      <sheetName val="Accounts"/>
      <sheetName val="Basic_Data"/>
      <sheetName val="rpp 1-5"/>
      <sheetName val="610 6"/>
      <sheetName val="rpp 1-6"/>
      <sheetName val="BAHAN1"/>
      <sheetName val="UBA"/>
      <sheetName val="Schedulle(S-curve)Break"/>
      <sheetName val="upahbahan"/>
      <sheetName val="rab1"/>
      <sheetName val="OUTPUT"/>
      <sheetName val="Hsatbahan"/>
      <sheetName val="Prog CD"/>
      <sheetName val="Cipinang"/>
      <sheetName val="Bek.Sloof"/>
      <sheetName val="CH"/>
      <sheetName val="tgp_02"/>
      <sheetName val="Hrg Bhn &amp; Upah"/>
      <sheetName val="SUB"/>
      <sheetName val="UPH"/>
      <sheetName val="HARGA DASAR BAHAN"/>
      <sheetName val="HARGA DASAR UPAH"/>
      <sheetName val="Analysa"/>
      <sheetName val="Kuantitas"/>
      <sheetName val="BQ (extern)"/>
      <sheetName val="DIV"/>
      <sheetName val="Met1"/>
      <sheetName val="Met2"/>
      <sheetName val="ANALISA AGGR"/>
      <sheetName val="URAIAN ANALISA  2"/>
      <sheetName val="ANALISA HARGA"/>
      <sheetName val="Kuantitas _ Harga"/>
      <sheetName val="AHS Marka"/>
      <sheetName val="AHS Aspal"/>
      <sheetName val="GVL§CT"/>
      <sheetName val="3 Koef Alat"/>
      <sheetName val="Bor pile"/>
      <sheetName val="SD"/>
      <sheetName val="List Plant"/>
      <sheetName val="AHS "/>
      <sheetName val="HSD Alat"/>
      <sheetName val="HSD Bahan"/>
      <sheetName val="Lamp 2"/>
      <sheetName val="Jadwal"/>
      <sheetName val="Sum_If"/>
      <sheetName val="HSD Upah"/>
      <sheetName val="Lamp 1"/>
      <sheetName val="Data2"/>
      <sheetName val="Commodity Codes 6.03.1"/>
      <sheetName val="BIOSEPTIC"/>
      <sheetName val="Pipe Bridge"/>
      <sheetName val="Conveyor Bridge"/>
      <sheetName val="B_Conveyor"/>
      <sheetName val="Pekerjaan Luar"/>
      <sheetName val="M_O_S_"/>
      <sheetName val="B_Processing I"/>
      <sheetName val="B_Processing II"/>
      <sheetName val="B_Processing III"/>
      <sheetName val="B_Processing IV"/>
      <sheetName val="Preliminaries"/>
      <sheetName val="B_Processing V"/>
      <sheetName val="B_Produksi_skm_"/>
      <sheetName val="B_ Utility"/>
      <sheetName val="Analisa Gabungan"/>
      <sheetName val="Analisa Upah &amp; Bahan Plum"/>
      <sheetName val="Harga Bahan &amp; Upah "/>
      <sheetName val="Harga sewa alat"/>
      <sheetName val="LAL - PASAR PAGI "/>
      <sheetName val="ANALISA  (BARU)"/>
      <sheetName val="rab - persiapan &amp; lantai-1"/>
      <sheetName val="komp awal"/>
      <sheetName val="struktur"/>
      <sheetName val="bahan "/>
      <sheetName val="HARGA SATUAN UPAH PEKERJA"/>
      <sheetName val="I-ME"/>
      <sheetName val="I_KAMAR"/>
      <sheetName val="ES_PARK"/>
      <sheetName val="ES-PARK"/>
      <sheetName val="?????"/>
      <sheetName val="Anal. Pancang"/>
      <sheetName val="UP MINOR"/>
      <sheetName val="HRGA SATUAN UPAH-BAHAN"/>
      <sheetName val="1"/>
      <sheetName val="304_06"/>
      <sheetName val="Rate"/>
      <sheetName val="prog-dinding"/>
      <sheetName val="Bill rekap"/>
      <sheetName val="SITE-E"/>
      <sheetName val="DB"/>
      <sheetName val="LE_Total(G_Summ Proj)"/>
      <sheetName val="sort2"/>
      <sheetName val="Budget"/>
      <sheetName val="Other PO's"/>
      <sheetName val="Contract &amp;V.O"/>
      <sheetName val="mu"/>
      <sheetName val="rekap-PLPP"/>
      <sheetName val="Sumber Daya"/>
      <sheetName val="U&amp;B"/>
      <sheetName val="2"/>
      <sheetName val="Kuantitas _ Harga _2_"/>
      <sheetName val="_"/>
      <sheetName val="ANALISA GEDUNG"/>
      <sheetName val="4-Basic Price"/>
      <sheetName val="Upah, Bahan, Alat"/>
      <sheetName val="upah bahan"/>
      <sheetName val="Sat Das"/>
      <sheetName val="bhn_upah"/>
      <sheetName val="Prod 02"/>
      <sheetName val="EVA 1"/>
      <sheetName val="SAT-DAS"/>
      <sheetName val="Analisa (ok punya)"/>
      <sheetName val="D6-1b"/>
      <sheetName val="Anl-II"/>
      <sheetName val="Anl(7a)"/>
      <sheetName val="Anls SNI"/>
      <sheetName val="SHEDULE"/>
      <sheetName val="B.Conveyor"/>
      <sheetName val="M.O.S."/>
      <sheetName val="B.Processing I"/>
      <sheetName val="B.Processing II"/>
      <sheetName val="B.Processing III"/>
      <sheetName val="B.Processing IV"/>
      <sheetName val="B.Processing V"/>
      <sheetName val="B.Produksi(skm)"/>
      <sheetName val="B. Utility"/>
      <sheetName val="_____"/>
      <sheetName val="Sipil"/>
      <sheetName val="RPP01-6"/>
      <sheetName val="H.SAT"/>
      <sheetName val="KET"/>
      <sheetName val="Bill of Qty MEP"/>
      <sheetName val="FORM1"/>
      <sheetName val="1.0.견적기준(입력)"/>
      <sheetName val="단가표(2013.09.02)"/>
      <sheetName val="Quarry"/>
      <sheetName val="HPS-VAC"/>
      <sheetName val="Analisa ME "/>
      <sheetName val="Rekap Prelim"/>
      <sheetName val="Analisa Baku STR ARS"/>
      <sheetName val="MCSet4"/>
      <sheetName val="List Rate"/>
      <sheetName val="SAT UPH&amp;BHN"/>
      <sheetName val="ADD 2 (1)"/>
      <sheetName val="HS"/>
      <sheetName val="l*****"/>
      <sheetName val="000000"/>
      <sheetName val="Rekapitulasi"/>
      <sheetName val="Harsat_Pekerjaan"/>
      <sheetName val="NC-CM"/>
      <sheetName val="Daf Alat"/>
      <sheetName val="Daf Material"/>
      <sheetName val="Jadual"/>
      <sheetName val="Sum IF"/>
      <sheetName val="Daf Upah"/>
      <sheetName val="Sat~Bahu"/>
      <sheetName val="P.PPR"/>
      <sheetName val="Voltot"/>
      <sheetName val="Pipe"/>
      <sheetName val="BQ_(3)4"/>
      <sheetName val="BQ_(2)4"/>
      <sheetName val="rekap-e20_(USD)4"/>
      <sheetName val="BQ-E20-02_(USD)4"/>
      <sheetName val="Cover_(x)4"/>
      <sheetName val="Cor_Apt4"/>
      <sheetName val="H_Satuan3"/>
      <sheetName val="Sales_Parameter4"/>
      <sheetName val="Cover_Daf-24"/>
      <sheetName val="an__struktur3"/>
      <sheetName val="rek_det_1-33"/>
      <sheetName val="Man_Power2"/>
      <sheetName val="Plumbing_&amp;_Fire2"/>
      <sheetName val="Mat_Mek2"/>
      <sheetName val="Mat_Elk2"/>
      <sheetName val="HRG_BHN2"/>
      <sheetName val="Grand_summary2"/>
      <sheetName val="UPAH_&amp;_BHN_ARS2"/>
      <sheetName val="AHS_ARS2"/>
      <sheetName val="List_material2"/>
      <sheetName val="REKAP_PANEL2"/>
      <sheetName val="Fire_Fighting2"/>
      <sheetName val="Item_Kompensasi2"/>
      <sheetName val="Daftar_Upah2"/>
      <sheetName val="HB_2"/>
      <sheetName val="blok_72"/>
      <sheetName val="HARGA_SATUAN2"/>
      <sheetName val="Agregat_Halus_&amp;_Kasar2"/>
      <sheetName val="Affiliate_With_Reporting_Unit1"/>
      <sheetName val="Exchange_Rates1"/>
      <sheetName val="An_Arsitektur1"/>
      <sheetName val="An_Struktur1"/>
      <sheetName val="D_&amp;_W_sizes1"/>
      <sheetName val="E20-02Guest_House1"/>
      <sheetName val="rek_det_1_31"/>
      <sheetName val="BOQ_KSN1"/>
      <sheetName val="Basic_Price1"/>
      <sheetName val="Agregat_Halus___Kasar1"/>
      <sheetName val="div_81"/>
      <sheetName val="div_21"/>
      <sheetName val="div_31"/>
      <sheetName val="div_41"/>
      <sheetName val="div_51"/>
      <sheetName val="div_61"/>
      <sheetName val="div_71"/>
      <sheetName val="div_91"/>
      <sheetName val="Rekap_Biaya1"/>
      <sheetName val="HAR_SAT1"/>
      <sheetName val="Ans_Kom_Precast2"/>
      <sheetName val="DAF_ALAT1"/>
      <sheetName val="Jembatan_I1"/>
      <sheetName val="Rkap_Bya1"/>
      <sheetName val="DAFTAR_HARGA_SATUAN_MATERIAL1"/>
      <sheetName val="harga_lama1"/>
      <sheetName val="Anal__Pancang1"/>
      <sheetName val="Pek__Utama1"/>
      <sheetName val="Anl_+1"/>
      <sheetName val="REKAP_ME-I1"/>
      <sheetName val="Bill_No__11"/>
      <sheetName val="Bill_No_3_Basement1"/>
      <sheetName val="hrg-sat_pek1"/>
      <sheetName val="Rekap_Direct_Cost1"/>
      <sheetName val="Koefisien_Besi_(_hit__bareng_)1"/>
      <sheetName val="BQ_(3)3"/>
      <sheetName val="BQ_(2)3"/>
      <sheetName val="rekap-e20_(USD)3"/>
      <sheetName val="BQ-E20-02_(USD)3"/>
      <sheetName val="Cover_(x)3"/>
      <sheetName val="Cor_Apt3"/>
      <sheetName val="H_Satuan2"/>
      <sheetName val="Sales_Parameter3"/>
      <sheetName val="Cover_Daf-23"/>
      <sheetName val="an__struktur2"/>
      <sheetName val="rek_det_1-32"/>
      <sheetName val="Man_Power1"/>
      <sheetName val="Plumbing_&amp;_Fire1"/>
      <sheetName val="Mat_Mek1"/>
      <sheetName val="Mat_Elk1"/>
      <sheetName val="HRG_BHN1"/>
      <sheetName val="Grand_summary1"/>
      <sheetName val="UPAH_&amp;_BHN_ARS1"/>
      <sheetName val="AHS_ARS1"/>
      <sheetName val="List_material1"/>
      <sheetName val="REKAP_PANEL1"/>
      <sheetName val="Fire_Fighting1"/>
      <sheetName val="Item_Kompensasi1"/>
      <sheetName val="Daftar_Upah1"/>
      <sheetName val="HB_1"/>
      <sheetName val="blok_71"/>
      <sheetName val="HARGA_SATUAN1"/>
      <sheetName val="Agregat_Halus_&amp;_Kasar1"/>
      <sheetName val="Affiliate_With_Reporting_Unit"/>
      <sheetName val="Exchange_Rates"/>
      <sheetName val="An_Arsitektur"/>
      <sheetName val="An_Struktur"/>
      <sheetName val="D_&amp;_W_sizes"/>
      <sheetName val="rek_det_1_3"/>
      <sheetName val="BOQ_KSN"/>
      <sheetName val="Basic_Price"/>
      <sheetName val="Agregat_Halus___Kasar"/>
      <sheetName val="div_8"/>
      <sheetName val="div_2"/>
      <sheetName val="div_3"/>
      <sheetName val="div_4"/>
      <sheetName val="div_5"/>
      <sheetName val="div_6"/>
      <sheetName val="div_7"/>
      <sheetName val="div_9"/>
      <sheetName val="Rekap_Biaya"/>
      <sheetName val="HAR_SAT"/>
      <sheetName val="Ans_Kom_Precast1"/>
      <sheetName val="DAF_ALAT"/>
      <sheetName val="Jembatan_I"/>
      <sheetName val="Rkap_Bya"/>
      <sheetName val="DAFTAR_HARGA_SATUAN_MATERIAL"/>
      <sheetName val="harga_lama"/>
      <sheetName val="Anal__Pancang"/>
      <sheetName val="Pek__Utama"/>
      <sheetName val="Anl_+"/>
      <sheetName val="REKAP_ME-I"/>
      <sheetName val="Bill_No__1"/>
      <sheetName val="Bill_No_3_Basement"/>
      <sheetName val="hrg-sat_pek"/>
      <sheetName val="Rekap_Direct_Cost"/>
      <sheetName val="Koefisien_Besi_(_hit__bareng_)"/>
      <sheetName val="Harsat_Bahan"/>
      <sheetName val="Cost_CCTV"/>
      <sheetName val="Bill_2__PL_-_SUPPLY_A"/>
      <sheetName val="Harsat_Upah"/>
      <sheetName val="Master_Data"/>
      <sheetName val="HARGA_ALAT"/>
      <sheetName val="PREAM"/>
      <sheetName val="Harga_ME_"/>
      <sheetName val="Cover__x_"/>
      <sheetName val="AGG_A"/>
      <sheetName val="AGG_B"/>
      <sheetName val="DAFTAR_BAHAN"/>
      <sheetName val="DAFTAR_ALAT"/>
      <sheetName val="PAS__BATU"/>
      <sheetName val="D2_8"/>
      <sheetName val="Weight_Bridge"/>
      <sheetName val="rincian_A"/>
      <sheetName val="h_satuan_pekerjaan"/>
      <sheetName val="Analisa_ME_(2)"/>
      <sheetName val="Analisa__BOW"/>
      <sheetName val="DAFTAR_HARGA"/>
      <sheetName val="Harga_Bahan"/>
      <sheetName val="PRIME_COAT"/>
      <sheetName val="Regenerator__Concrete_Structure"/>
      <sheetName val="Ktr_Cbg_"/>
      <sheetName val="Hrg_Sat"/>
      <sheetName val="Harga_Dasar"/>
      <sheetName val="Bill_2__PL___SUPPLY_A"/>
      <sheetName val="HSP_UPAH&amp;BAHAN"/>
      <sheetName val="API610_Process_Data"/>
      <sheetName val="API610_Type_BB"/>
      <sheetName val="API610_Type_OH"/>
      <sheetName val="API610_Type_VS"/>
      <sheetName val="SAP"/>
      <sheetName val="Pekerjaan Utama"/>
      <sheetName val="RT15918"/>
      <sheetName val="trans"/>
      <sheetName val="Tanggapan"/>
      <sheetName val="ELKP"/>
      <sheetName val="bahan dan upah"/>
      <sheetName val="Bab 6 -3(5)"/>
      <sheetName val="2.3(2) Gor"/>
      <sheetName val="8.4.2 Rambu"/>
      <sheetName val="lokasari-el"/>
      <sheetName val="PAD-F"/>
      <sheetName val="Daf-3.5 Sanitair"/>
      <sheetName val="Penwrn"/>
      <sheetName val="Scd_RAB"/>
      <sheetName val="MCSet4 DB"/>
      <sheetName val="BURDA"/>
      <sheetName val="kop"/>
      <sheetName val="Rekap Utility"/>
      <sheetName val="Utility"/>
      <sheetName val="spek material"/>
      <sheetName val="ANALISA HARGA SATUAN"/>
      <sheetName val="REKAP AHS Lansekap"/>
      <sheetName val="Cover Daf_2"/>
      <sheetName val="ANTEK-GAL"/>
      <sheetName val="FINAL"/>
      <sheetName val="Sch"/>
      <sheetName val="Analisa Quarry"/>
      <sheetName val="JSiar"/>
      <sheetName val="MADC"/>
      <sheetName val="Rekap All me"/>
      <sheetName val="4. Elektrikal"/>
      <sheetName val="BasicPrice"/>
      <sheetName val="Analisa-S"/>
      <sheetName val="Vibro_Roller"/>
      <sheetName val="Kuantitas &amp; Harga"/>
      <sheetName val="Point List"/>
      <sheetName val="Point List Tower 1"/>
      <sheetName val="Point List Tower 2"/>
      <sheetName val="Point List Tower 3"/>
      <sheetName val="Point List Tower 4"/>
      <sheetName val="Instalasi"/>
      <sheetName val="Penjumlahan BAS"/>
      <sheetName val="Cost BAS"/>
      <sheetName val="Daf-Harga"/>
      <sheetName val="Progres Rasio LR"/>
      <sheetName val="RAP Change"/>
      <sheetName val="DATA PROYEK"/>
      <sheetName val="Analisa Harsat"/>
      <sheetName val="Analisa Harsat CCO Intern"/>
      <sheetName val="AnHarSat Real Saat Ini"/>
      <sheetName val="AnHarSat Real Sd Saat Lalu"/>
      <sheetName val="Rekap RAP"/>
      <sheetName val="BUL"/>
      <sheetName val="Cost Control Utk Perub RAP"/>
      <sheetName val="Sel Dev"/>
      <sheetName val="Progress Ekstern"/>
      <sheetName val="Harsat Alat"/>
      <sheetName val="Harsat SubKon"/>
      <sheetName val="Laporan Harian"/>
      <sheetName val="Hrn I"/>
      <sheetName val="Hrn II"/>
      <sheetName val="Hrn III"/>
      <sheetName val="BA Pemeriksaan"/>
      <sheetName val="R. RapatCCO"/>
      <sheetName val="Biaya LONSTAD"/>
      <sheetName val="Laporan Mingguan"/>
      <sheetName val="BAP"/>
      <sheetName val="Rekap MC"/>
      <sheetName val="BA Fisik"/>
      <sheetName val="Evaluasi CCO"/>
      <sheetName val="Hsl Evaluasi"/>
      <sheetName val="Lap Pek 2"/>
      <sheetName val="Lap Pek 1"/>
      <sheetName val="Penilaian Hasil FHO"/>
      <sheetName val="Penilaian Hasil PHO"/>
      <sheetName val="Penyampaian Evaluasi"/>
      <sheetName val="Permhnan CCO2"/>
      <sheetName val="Permhnan FHO"/>
      <sheetName val="Permhnan PHO"/>
      <sheetName val="Persetujuan CCO2"/>
      <sheetName val="Proposal"/>
      <sheetName val="Pemakaian Bahan"/>
      <sheetName val="Pengadaan Bahan"/>
      <sheetName val="Volume Mingguan"/>
      <sheetName val="Laporan Bulanan"/>
      <sheetName val="Schedule Ekstern"/>
      <sheetName val="Rekap Sisa Bahan"/>
      <sheetName val="RAP Sisa"/>
      <sheetName val="EARNED VALUE"/>
      <sheetName val="Permhnan UM"/>
      <sheetName val="Und. RptFHO"/>
      <sheetName val="Und. RptPHO"/>
      <sheetName val="Pag_hal"/>
      <sheetName val="Mekanikal"/>
      <sheetName val="Beam TPC (L1)"/>
      <sheetName val="TABEL BAJA"/>
      <sheetName val="ANAL_2.1"/>
      <sheetName val="VOL_1"/>
      <sheetName val="LAMP_2.2"/>
      <sheetName val="610.05"/>
      <sheetName val="610.06"/>
      <sheetName val="610.07"/>
      <sheetName val="610.08"/>
      <sheetName val="ANALISA PEK.UMUM"/>
      <sheetName val="Bek_Sloof"/>
      <sheetName val="HARGA MATERIAL"/>
      <sheetName val="Connections"/>
      <sheetName val="DWTables"/>
      <sheetName val="L_TIGA"/>
      <sheetName val="L-TIGA"/>
      <sheetName val="SRT"/>
      <sheetName val="ME TU"/>
      <sheetName val="GENSET"/>
      <sheetName val="EL"/>
      <sheetName val="ME PL"/>
      <sheetName val="TRAFO"/>
      <sheetName val="Rekap Total"/>
      <sheetName val="XL4Test5"/>
      <sheetName val="peb'03"/>
      <sheetName val="Airy"/>
      <sheetName val="LAPIUT"/>
      <sheetName val="Harga_Sat_"/>
      <sheetName val="Beban_Box_culvert"/>
      <sheetName val="Ur_Agregat"/>
      <sheetName val="Anl_Ls(15)"/>
      <sheetName val="HSD_(8)"/>
      <sheetName val="ISIAN_(2)"/>
      <sheetName val="sal_&amp;_galian"/>
      <sheetName val="bahu_jalan"/>
      <sheetName val="_An-Str_"/>
      <sheetName val="ANALISA_SOFT"/>
      <sheetName val="terbilang_rp"/>
      <sheetName val="H_Satuan_Dasar"/>
      <sheetName val="LAL_-_PASAR_PAGI_"/>
      <sheetName val="rekap-e20_(USD)5"/>
      <sheetName val="BQ-E20-02_(USD)5"/>
      <sheetName val="BQ_(3)5"/>
      <sheetName val="BQ_(2)5"/>
      <sheetName val="Cover_(x)5"/>
      <sheetName val="Cor_Apt5"/>
      <sheetName val="Cover_Daf-25"/>
      <sheetName val="Sales_Parameter5"/>
      <sheetName val="H_Satuan4"/>
      <sheetName val="Man_Power3"/>
      <sheetName val="an__struktur4"/>
      <sheetName val="rek_det_1-34"/>
      <sheetName val="HARGA_SATUAN3"/>
      <sheetName val="Grand_summary3"/>
      <sheetName val="Daftar_Upah3"/>
      <sheetName val="Plumbing_&amp;_Fire3"/>
      <sheetName val="HRG_BHN3"/>
      <sheetName val="blok_73"/>
      <sheetName val="Mat_Mek3"/>
      <sheetName val="Mat_Elk3"/>
      <sheetName val="UPAH_&amp;_BHN_ARS3"/>
      <sheetName val="AHS_ARS3"/>
      <sheetName val="Agregat_Halus_&amp;_Kasar3"/>
      <sheetName val="HB_3"/>
      <sheetName val="Fire_Fighting3"/>
      <sheetName val="Item_Kompensasi3"/>
      <sheetName val="BOQ-M"/>
      <sheetName val="Rincian_SIM"/>
      <sheetName val="Pipe_Bridge"/>
      <sheetName val="Conveyor_Bridge"/>
      <sheetName val="Pekerjaan_Luar"/>
      <sheetName val="B_Processing_I"/>
      <sheetName val="B_Processing_II"/>
      <sheetName val="B_Processing_III"/>
      <sheetName val="B_Processing_IV"/>
      <sheetName val="B_Processing_V"/>
      <sheetName val="B__Utility"/>
      <sheetName val="Analisa_Gabungan"/>
      <sheetName val="HARGA_SATUAN_UPAH_PEKERJA"/>
      <sheetName val="RAP_(2)"/>
      <sheetName val="Analisa_Upah_&amp;_Bahan_Plum"/>
      <sheetName val="HRG_BHN7"/>
      <sheetName val="Harsat_Bahan1"/>
      <sheetName val="Cost_CCTV1"/>
      <sheetName val="Bill_2__PL_-_SUPPLY_A1"/>
      <sheetName val="Harsat_Upah1"/>
      <sheetName val="Master_Data1"/>
      <sheetName val="HARGA_ALAT1"/>
      <sheetName val="BQ-Ing"/>
      <sheetName val="Balok"/>
      <sheetName val="Kolom"/>
      <sheetName val="Pondasi"/>
      <sheetName val="Pendahuluan"/>
      <sheetName val="Sloof"/>
      <sheetName val="(ANALISA-lain)"/>
      <sheetName val="List_material3"/>
      <sheetName val="REKAP_PANEL3"/>
      <sheetName val="E20-02Guest_House2"/>
      <sheetName val="rek_det_1_32"/>
      <sheetName val="hrg-sat_pek2"/>
      <sheetName val="harga_lama2"/>
      <sheetName val="BOQ_KSN2"/>
      <sheetName val="An_Arsitektur2"/>
      <sheetName val="An_Struktur2"/>
      <sheetName val="Basic_Price2"/>
      <sheetName val="Agregat_Halus___Kasar2"/>
      <sheetName val="div_82"/>
      <sheetName val="div_22"/>
      <sheetName val="div_32"/>
      <sheetName val="div_42"/>
      <sheetName val="div_52"/>
      <sheetName val="div_62"/>
      <sheetName val="div_72"/>
      <sheetName val="div_92"/>
      <sheetName val="Rekap_Biaya2"/>
      <sheetName val="Rekap_Direct_Cost2"/>
      <sheetName val="Rkap_Bya2"/>
      <sheetName val="DAFTAR_HARGA_SATUAN_MATERIAL2"/>
      <sheetName val="Affiliate_With_Reporting_Unit2"/>
      <sheetName val="Exchange_Rates2"/>
      <sheetName val="Anal__Pancang2"/>
      <sheetName val="DAF_ALAT2"/>
      <sheetName val="D_&amp;_W_sizes2"/>
      <sheetName val="HAR_SAT2"/>
      <sheetName val="Bill_No__12"/>
      <sheetName val="Bill_No_3_Basement2"/>
      <sheetName val="Jembatan_I2"/>
      <sheetName val="Pek__Utama2"/>
      <sheetName val="Anl_+2"/>
      <sheetName val="REKAP_ME-I2"/>
      <sheetName val="Analisa Cbg"/>
      <sheetName val="THPDMoi  (2)"/>
      <sheetName val="dongia (2)"/>
      <sheetName val="lam-moi"/>
      <sheetName val="thao-go"/>
      <sheetName val="TONGKE-HT"/>
      <sheetName val="t-h HA THE"/>
      <sheetName val="CHITIET VL-NC-TT -1p"/>
      <sheetName val="TONG HOP VL-NC TT"/>
      <sheetName val="CHITIET VL-NC-TT-3p"/>
      <sheetName val="KPVC-BD "/>
      <sheetName val="PDPT - BL"/>
      <sheetName val="RBP-1"/>
      <sheetName val="Mark-up"/>
      <sheetName val="BILL"/>
      <sheetName val="RENPEN"/>
      <sheetName val="l_____"/>
      <sheetName val="div2"/>
      <sheetName val="ANAL KOEF"/>
      <sheetName val="Harmat Upah &amp; Bahan"/>
      <sheetName val="Rekap Ahs"/>
      <sheetName val="Harga Pekerjaan"/>
      <sheetName val="Eq"/>
      <sheetName val="351BQMCN"/>
      <sheetName val="Hrg Dsr"/>
      <sheetName val="GD 14"/>
      <sheetName val="DAFT_HARG_SAT_PEK."/>
      <sheetName val="DAFT_ALAT,UPAH &amp; MAT"/>
      <sheetName val="BASEMENT"/>
      <sheetName val="lab"/>
      <sheetName val="mat"/>
      <sheetName val="ANALISA ALAT BERAT"/>
      <sheetName val="COVER BA (2)"/>
      <sheetName val="BA CCO"/>
      <sheetName val="AN. HS PEK.BETON"/>
      <sheetName val="Up &amp; bhn"/>
      <sheetName val="Har-sat"/>
      <sheetName val="3.1.7 "/>
      <sheetName val="HSPK"/>
      <sheetName val="D7(1)"/>
      <sheetName val="nama PT."/>
      <sheetName val="Analis ME"/>
      <sheetName val="#REF!"/>
      <sheetName val="共機計算"/>
      <sheetName val="共機J"/>
      <sheetName val="BOM_STRXWARE"/>
      <sheetName val="Unit Cost"/>
      <sheetName val="Harga_ME_1"/>
      <sheetName val="Cover__x_1"/>
      <sheetName val="AGG_A1"/>
      <sheetName val="AGG_B1"/>
      <sheetName val="Hrg"/>
      <sheetName val="Anls BOW"/>
      <sheetName val="Bill 1 - 9"/>
      <sheetName val="Bill 12"/>
      <sheetName val="Bill 10"/>
      <sheetName val="Analisa (ok)"/>
      <sheetName val="TB"/>
      <sheetName val="Balok L_2"/>
      <sheetName val="Spec ME"/>
      <sheetName val="PileCap"/>
      <sheetName val="BCT"/>
      <sheetName val="SE-C"/>
      <sheetName val="Antennas"/>
      <sheetName val="Val-sum"/>
      <sheetName val="INDIRECT DETAIL"/>
      <sheetName val="Market Positioning"/>
      <sheetName val="rumus"/>
      <sheetName val="Material ME"/>
      <sheetName val="met bab3"/>
      <sheetName val="anal bab8"/>
      <sheetName val="Sat Bahan"/>
      <sheetName val="Sat Alat"/>
      <sheetName val="Sat Upah"/>
      <sheetName val="REKAP PER BUILDING"/>
      <sheetName val="a.h ars"/>
      <sheetName val="3"/>
      <sheetName val="3.1.3"/>
      <sheetName val="ANALISA railing"/>
      <sheetName val="Div 10"/>
      <sheetName val="THPDMoi___2_"/>
      <sheetName val="dongia__2_"/>
      <sheetName val="TONG_HOP_VL_NC"/>
      <sheetName val="TONGKE3p_"/>
      <sheetName val="TH_VL__NC__DDHT_Thanhphuoc"/>
      <sheetName val="DON_GIA"/>
      <sheetName val="t_h_HA_THE"/>
      <sheetName val="CHITIET_VL_NC_TT__1p"/>
      <sheetName val="TONG_HOP_VL_NC_TT"/>
      <sheetName val="TH_XL"/>
      <sheetName val="CHITIET_VL_NC"/>
      <sheetName val="CHITIET_VL_NC_TT_3p"/>
      <sheetName val="KPVC_BD_"/>
      <sheetName val="TE_TS_FA_LAN_MATV"/>
      <sheetName val="Bangunan_Utama"/>
      <sheetName val="BQ_(extern)"/>
      <sheetName val="penawaran_elianto"/>
      <sheetName val="Upah_Bahan1"/>
      <sheetName val="Prog_CD"/>
      <sheetName val="Harga_Bahan_&amp;_Upah_"/>
      <sheetName val="Harga_sewa_alat"/>
      <sheetName val="MATERIAL_ANALISA"/>
      <sheetName val="WPL"/>
      <sheetName val="Komponen"/>
      <sheetName val="Estimaswi Staff"/>
      <sheetName val="Estimasi orang labor"/>
      <sheetName val="TOWN"/>
      <sheetName val="tifico"/>
      <sheetName val="july"/>
      <sheetName val="KOEF"/>
      <sheetName val="TOEVOER"/>
      <sheetName val="STAFFSCHED "/>
      <sheetName val="ANALISA ELC"/>
      <sheetName val="analis"/>
      <sheetName val="UPAH &amp; BAHAN"/>
      <sheetName val="RINCIAN"/>
      <sheetName val="D3"/>
      <sheetName val="D4"/>
      <sheetName val="D5"/>
      <sheetName val="D7(2)"/>
      <sheetName val="TKDN"/>
      <sheetName val="Peta Quarry"/>
      <sheetName val="Perhitungan Mobilisasi Alat"/>
      <sheetName val="Lalu Lintas"/>
      <sheetName val="Jembatan Sementara"/>
      <sheetName val="Spek"/>
      <sheetName val="Faktor"/>
      <sheetName val="PNT-QUOT-#3"/>
      <sheetName val="LR_LAIN2"/>
      <sheetName val="Koefisien_Besi_(_hit__bareng_)2"/>
      <sheetName val="Harsat_Bahan2"/>
      <sheetName val="Harsat_Upah2"/>
      <sheetName val="Cost_CCTV2"/>
      <sheetName val="Other_PO's"/>
      <sheetName val="Contract_&amp;V_O"/>
      <sheetName val="Hrg_Bhn_&amp;_Upah"/>
      <sheetName val="Sumber_Daya"/>
      <sheetName val="bahan_"/>
      <sheetName val="rab_-_persiapan_&amp;_lantai-1"/>
      <sheetName val="komp_awal"/>
      <sheetName val="ANALISA__(BARU)"/>
      <sheetName val="DAFTAR_7"/>
      <sheetName val="HRGA_SATUAN_UPAH-BAHAN"/>
      <sheetName val="rab_lt_2_bo"/>
      <sheetName val="AHS_"/>
      <sheetName val="HSD_Alat"/>
      <sheetName val="HSD_Bahan"/>
      <sheetName val="Lamp_2"/>
      <sheetName val="HSD_Upah"/>
      <sheetName val="Lamp_1"/>
      <sheetName val="Commodity_Codes_6_03_1"/>
      <sheetName val="1_0_견적기준(입력)"/>
      <sheetName val="단가표(2013_09_02)"/>
      <sheetName val="Rkap_Bya3"/>
      <sheetName val="E20-02Guest_House3"/>
      <sheetName val="DAFTAR_HARGA_SATUAN_MATERIAL3"/>
      <sheetName val="Basic_Price3"/>
      <sheetName val="Agregat_Halus___Kasar3"/>
      <sheetName val="div_83"/>
      <sheetName val="div_23"/>
      <sheetName val="div_33"/>
      <sheetName val="div_43"/>
      <sheetName val="div_53"/>
      <sheetName val="div_63"/>
      <sheetName val="div_73"/>
      <sheetName val="div_93"/>
      <sheetName val="Rekap_Biaya3"/>
      <sheetName val="Koefisien_Besi_(_hit__bareng_)3"/>
      <sheetName val="Bill_No__13"/>
      <sheetName val="Bill_No_3_Basement3"/>
      <sheetName val="Ans_Kom_Precast3"/>
      <sheetName val="Harsat_Bahan3"/>
      <sheetName val="Harsat_Upah3"/>
      <sheetName val="Affiliate_With_Reporting_Unit3"/>
      <sheetName val="Exchange_Rates3"/>
      <sheetName val="An_Arsitektur3"/>
      <sheetName val="An_Struktur3"/>
      <sheetName val="D_&amp;_W_sizes3"/>
      <sheetName val="rek_det_1_33"/>
      <sheetName val="BOQ_KSN3"/>
      <sheetName val="HAR_SAT3"/>
      <sheetName val="harga_lama3"/>
      <sheetName val="Anal__Pancang3"/>
      <sheetName val="Pek__Utama3"/>
      <sheetName val="Anl_+3"/>
      <sheetName val="Jembatan_I3"/>
      <sheetName val="hrg-sat_pek3"/>
      <sheetName val="DAF_ALAT3"/>
      <sheetName val="Cost_CCTV3"/>
      <sheetName val="DAFTAR_HARGA1"/>
      <sheetName val="Hrg_Sat1"/>
      <sheetName val="Harga_Dasar1"/>
      <sheetName val="DAFTAR_BAHAN1"/>
      <sheetName val="DAFTAR_ALAT1"/>
      <sheetName val="PAS__BATU1"/>
      <sheetName val="D2_81"/>
      <sheetName val="rincian_A1"/>
      <sheetName val="h_satuan_pekerjaan1"/>
      <sheetName val="Analisa_ME_(2)1"/>
      <sheetName val="Harga_Sat_1"/>
      <sheetName val="Bill_2__PL___SUPPLY_A1"/>
      <sheetName val="PRIME_COAT1"/>
      <sheetName val="Ktr_Cbg_1"/>
      <sheetName val="HSP_UPAH&amp;BAHAN1"/>
      <sheetName val="Rincian_SIM1"/>
      <sheetName val="Harga_Bahan1"/>
      <sheetName val="Regenerator__Concrete_Structur1"/>
      <sheetName val="Weight_Bridge1"/>
      <sheetName val="Analisa__BOW1"/>
      <sheetName val="Other_PO's1"/>
      <sheetName val="Contract_&amp;V_O1"/>
      <sheetName val="API610_Process_Data1"/>
      <sheetName val="API610_Type_BB1"/>
      <sheetName val="API610_Type_OH1"/>
      <sheetName val="API610_Type_VS1"/>
      <sheetName val="terbilang_rp1"/>
      <sheetName val="H_Satuan_Dasar1"/>
      <sheetName val="Beban_Box_culvert1"/>
      <sheetName val="Bek_Sloof1"/>
      <sheetName val="Ur_Agregat1"/>
      <sheetName val="Anl_Ls(15)1"/>
      <sheetName val="HSD_(8)1"/>
      <sheetName val="Hrg_Bhn_&amp;_Upah1"/>
      <sheetName val="ISIAN_(2)1"/>
      <sheetName val="sal_&amp;_galian1"/>
      <sheetName val="bahu_jalan1"/>
      <sheetName val="Sumber_Daya1"/>
      <sheetName val="_An-Str_1"/>
      <sheetName val="Daf_11"/>
      <sheetName val="ANALISA_SOFT1"/>
      <sheetName val="Pipe_Bridge1"/>
      <sheetName val="Conveyor_Bridge1"/>
      <sheetName val="Pekerjaan_Luar1"/>
      <sheetName val="B_Processing_I1"/>
      <sheetName val="B_Processing_II1"/>
      <sheetName val="B_Processing_III1"/>
      <sheetName val="B_Processing_IV1"/>
      <sheetName val="B_Processing_V1"/>
      <sheetName val="B__Utility1"/>
      <sheetName val="Analisa_Gabungan1"/>
      <sheetName val="HARGA_SATUAN_UPAH_PEKERJA1"/>
      <sheetName val="penawaran_elianto1"/>
      <sheetName val="LAL_-_PASAR_PAGI_1"/>
      <sheetName val="TE_TS_FA_LAN_MATV1"/>
      <sheetName val="THPDMoi___2_1"/>
      <sheetName val="dongia__2_1"/>
      <sheetName val="TONG_HOP_VL_NC1"/>
      <sheetName val="TONGKE3p_1"/>
      <sheetName val="TH_VL__NC__DDHT_Thanhphuoc1"/>
      <sheetName val="DON_GIA1"/>
      <sheetName val="t_h_HA_THE1"/>
      <sheetName val="CHITIET_VL_NC_TT__1p1"/>
      <sheetName val="TONG_HOP_VL_NC_TT1"/>
      <sheetName val="TH_XL1"/>
      <sheetName val="CHITIET_VL_NC1"/>
      <sheetName val="CHITIET_VL_NC_TT_3p1"/>
      <sheetName val="KPVC_BD_1"/>
      <sheetName val="Prog_CD1"/>
      <sheetName val="Harga_Bahan_&amp;_Upah_1"/>
      <sheetName val="Harga_sewa_alat1"/>
      <sheetName val="MATERIAL_ANALISA1"/>
      <sheetName val="Analisa_Upah_&amp;_Bahan_Plum1"/>
      <sheetName val="RAP_(2)1"/>
      <sheetName val="bahan_1"/>
      <sheetName val="rab_-_persiapan_&amp;_lantai-11"/>
      <sheetName val="komp_awal1"/>
      <sheetName val="ANALISA__(BARU)1"/>
      <sheetName val="Bangunan_Utama1"/>
      <sheetName val="DAFTAR_71"/>
      <sheetName val="BQ_(extern)1"/>
      <sheetName val="HRGA_SATUAN_UPAH-BAHAN1"/>
      <sheetName val="rab_lt_2_bo1"/>
      <sheetName val="AHS_1"/>
      <sheetName val="HSD_Alat1"/>
      <sheetName val="HSD_Bahan1"/>
      <sheetName val="Lamp_21"/>
      <sheetName val="HSD_Upah1"/>
      <sheetName val="Lamp_11"/>
      <sheetName val="Commodity_Codes_6_03_11"/>
      <sheetName val="1_0_견적기준(입력)1"/>
      <sheetName val="단가표(2013_09_02)1"/>
      <sheetName val="rekap-e20_(USD)6"/>
      <sheetName val="BQ-E20-02_(USD)6"/>
      <sheetName val="BQ_(3)6"/>
      <sheetName val="BQ_(2)6"/>
      <sheetName val="Cover_(x)6"/>
      <sheetName val="Cor_Apt6"/>
      <sheetName val="H_Satuan5"/>
      <sheetName val="Cover_Daf-26"/>
      <sheetName val="Sales_Parameter6"/>
      <sheetName val="Man_Power4"/>
      <sheetName val="HRG_BHN4"/>
      <sheetName val="Grand_summary4"/>
      <sheetName val="UPAH_&amp;_BHN_ARS4"/>
      <sheetName val="AHS_ARS4"/>
      <sheetName val="Plumbing_&amp;_Fire4"/>
      <sheetName val="Mat_Mek4"/>
      <sheetName val="Mat_Elk4"/>
      <sheetName val="Fire_Fighting4"/>
      <sheetName val="Item_Kompensasi4"/>
      <sheetName val="blok_74"/>
      <sheetName val="HB_4"/>
      <sheetName val="List_material4"/>
      <sheetName val="REKAP_PANEL4"/>
      <sheetName val="Daftar_Upah4"/>
      <sheetName val="HARGA_SATUAN4"/>
      <sheetName val="Agregat_Halus_&amp;_Kasar4"/>
      <sheetName val="Rkap_Bya4"/>
      <sheetName val="E20-02Guest_House4"/>
      <sheetName val="DAFTAR_HARGA_SATUAN_MATERIAL4"/>
      <sheetName val="Basic_Price4"/>
      <sheetName val="Agregat_Halus___Kasar4"/>
      <sheetName val="div_84"/>
      <sheetName val="div_24"/>
      <sheetName val="div_34"/>
      <sheetName val="div_44"/>
      <sheetName val="div_54"/>
      <sheetName val="div_64"/>
      <sheetName val="div_74"/>
      <sheetName val="div_94"/>
      <sheetName val="Rekap_Biaya4"/>
      <sheetName val="Koefisien_Besi_(_hit__bareng_)4"/>
      <sheetName val="Bill_No__14"/>
      <sheetName val="Bill_No_3_Basement4"/>
      <sheetName val="Ans_Kom_Precast4"/>
      <sheetName val="Harsat_Bahan4"/>
      <sheetName val="Harsat_Upah4"/>
      <sheetName val="Affiliate_With_Reporting_Unit4"/>
      <sheetName val="Exchange_Rates4"/>
      <sheetName val="An_Arsitektur4"/>
      <sheetName val="An_Struktur4"/>
      <sheetName val="D_&amp;_W_sizes4"/>
      <sheetName val="rek_det_1_34"/>
      <sheetName val="BOQ_KSN4"/>
      <sheetName val="HAR_SAT4"/>
      <sheetName val="harga_lama4"/>
      <sheetName val="Anal__Pancang4"/>
      <sheetName val="Pek__Utama4"/>
      <sheetName val="Anl_+4"/>
      <sheetName val="Jembatan_I4"/>
      <sheetName val="hrg-sat_pek4"/>
      <sheetName val="DAF_ALAT4"/>
      <sheetName val="Cost_CCTV4"/>
      <sheetName val="Kt_x0000__x001d_£_x0005_#_x0000_"/>
      <sheetName val=""/>
      <sheetName val="Cover PT. MSCS"/>
      <sheetName val="BQ Finishes &amp; ME"/>
      <sheetName val="Loose furniture"/>
      <sheetName val="Fixed furniture"/>
      <sheetName val=" Sum MEP"/>
      <sheetName val="ELECTRICAL"/>
      <sheetName val="MECHANICAL"/>
      <sheetName val="NS GD.UTAMA"/>
      <sheetName val="Form AHS"/>
      <sheetName val="Anal "/>
      <sheetName val="SP"/>
      <sheetName val="Upah n Bahan"/>
      <sheetName val="sewa alat"/>
      <sheetName val="4"/>
      <sheetName val="name"/>
      <sheetName val="Rot-Pack"/>
      <sheetName val="STEP"/>
      <sheetName val="BQ ARS"/>
      <sheetName val="Notes"/>
      <sheetName val="Form-7"/>
      <sheetName val="Bid Summary"/>
      <sheetName val="Tabel material"/>
      <sheetName val="PS"/>
      <sheetName val="proses"/>
      <sheetName val="R0"/>
      <sheetName val="Needed"/>
      <sheetName val="Analisa Precast"/>
      <sheetName val="Sum AHS"/>
      <sheetName val="AHS BETON-print"/>
      <sheetName val="harsat kusen-print"/>
      <sheetName val="HARSAT MATERIAL-print"/>
      <sheetName val="HARSAT MATERIAL (2)"/>
      <sheetName val="Sum AHS-print"/>
      <sheetName val="Commodity_Codes_6_03_12"/>
      <sheetName val="U"/>
      <sheetName val="DAF-BAHAN"/>
      <sheetName val="DAF-UPAH"/>
      <sheetName val="schdl"/>
      <sheetName val="ANALISA E~DIVISI 7.1"/>
      <sheetName val="D8(1)"/>
      <sheetName val="ANALISA ALAT"/>
      <sheetName val="REKAP E"/>
      <sheetName val="REKAP SNI"/>
      <sheetName val="3.1.7"/>
      <sheetName val="Calcu 02"/>
      <sheetName val="Bab10"/>
      <sheetName val="REF.ONLY"/>
      <sheetName val="RASK ALL"/>
      <sheetName val="Sheet3"/>
      <sheetName val="AHS pricing "/>
      <sheetName val="Jdwal bln"/>
      <sheetName val="10.1 (1)"/>
      <sheetName val="10.1 (5)"/>
      <sheetName val="10.1 (4)"/>
      <sheetName val="Rekanan"/>
      <sheetName val="K2"/>
      <sheetName val="Sat Bah _ Up"/>
      <sheetName val="ANALISA TENDER"/>
      <sheetName val="An-Alat"/>
      <sheetName val="Bahan+Upah"/>
      <sheetName val="POMPA"/>
      <sheetName val="LAK-EQ"/>
      <sheetName val="Summary Construction Progress"/>
      <sheetName val="L3 An H Sat Mob"/>
      <sheetName val="Absen 4"/>
      <sheetName val="Koreksi Aritmatika"/>
      <sheetName val="Pertumbuhan"/>
      <sheetName val="RKUPRKUF"/>
      <sheetName val="Admin"/>
      <sheetName val="Analisa Bor"/>
      <sheetName val="MANPOWER-RATES"/>
      <sheetName val="EQUIPMENT-PRICE"/>
      <sheetName val="Instrument Proc"/>
      <sheetName val="MTO Civil Work"/>
      <sheetName val="Sched 3 (Construction)"/>
      <sheetName val="Sched 1 (Engineering)"/>
      <sheetName val="Sched 2 (Procurement "/>
      <sheetName val="Memb Schd"/>
      <sheetName val="bill qty"/>
      <sheetName val="BARU-3"/>
      <sheetName val="BARU-4 "/>
      <sheetName val="LAMA-3"/>
      <sheetName val="LAMA-4"/>
      <sheetName val="Ra Pdptn"/>
      <sheetName val="Daftar AHS"/>
      <sheetName val="Rekap-komp"/>
      <sheetName val="anls_alat"/>
      <sheetName val="HARG SAT"/>
      <sheetName val="Ana1"/>
      <sheetName val="ANA-C"/>
      <sheetName val="Report detil kondisi"/>
      <sheetName val="detil kondisi"/>
      <sheetName val="BQ-Structur"/>
      <sheetName val="Rekap RAP real (2)"/>
      <sheetName val="NOPER"/>
      <sheetName val="mortar"/>
      <sheetName val="mc adam"/>
      <sheetName val="ps batu&amp;brjg"/>
      <sheetName val="Rp"/>
      <sheetName val="IMPEADENCE MAP 취수장"/>
      <sheetName val="NP"/>
      <sheetName val="Bill 1"/>
      <sheetName val="Bill 6"/>
      <sheetName val="Bill 5"/>
      <sheetName val="Analisa SNI STANDART "/>
      <sheetName val="E.Adm"/>
      <sheetName val="CAB 2"/>
      <sheetName val="LIST"/>
      <sheetName val="U_PRICE"/>
      <sheetName val="Anas"/>
      <sheetName val="An. Elektrikal"/>
      <sheetName val="UPAH BAHAN BKM"/>
      <sheetName val="analisa jalan"/>
      <sheetName val="ALAT1"/>
      <sheetName val="6-AGREGAT"/>
      <sheetName val="Upah_Bahan2"/>
      <sheetName val="Breakdown"/>
      <sheetName val="Quary1"/>
      <sheetName val="Antek3"/>
      <sheetName val="B.P"/>
      <sheetName val="SBDY Jemb Tayan"/>
      <sheetName val="Prod_02"/>
      <sheetName val="EVA_1"/>
      <sheetName val="Analisa_2"/>
      <sheetName val="H_SAT"/>
      <sheetName val="3_Koef_Alat"/>
      <sheetName val="Commodity_Codes_6_03_13"/>
      <sheetName val="Sat_Das"/>
      <sheetName val="ANALISA_HARGA_SATUAN"/>
      <sheetName val="REKAP_AHS_Lansekap"/>
      <sheetName val="Pekerjaan_Utama"/>
      <sheetName val="REKAP_"/>
      <sheetName val="Analisa_HSP"/>
      <sheetName val="ANAL_2_1"/>
      <sheetName val="LAMP_2_2"/>
      <sheetName val="610_05"/>
      <sheetName val="610_06"/>
      <sheetName val="610_07"/>
      <sheetName val="610_08"/>
      <sheetName val="ANALISA_PEK_UMUM"/>
      <sheetName val="Summary_Construction_Progress"/>
      <sheetName val="Kuantitas___Harga"/>
      <sheetName val="AHS_Marka"/>
      <sheetName val="AHS_Aspal"/>
      <sheetName val="ANALISA_AGGR"/>
      <sheetName val="URAIAN_ANALISA__2"/>
      <sheetName val="ANALISA_HARGA"/>
      <sheetName val="B_Conveyor1"/>
      <sheetName val="M_O_S_1"/>
      <sheetName val="B_Produksi(skm)"/>
      <sheetName val="Bill_rekap"/>
      <sheetName val="Lab_E_(FKU)"/>
      <sheetName val="LE_Total(G_Summ_Proj)"/>
      <sheetName val="3_1_3"/>
      <sheetName val="3_1_7_"/>
      <sheetName val="Bor_pile"/>
      <sheetName val="10_1_(1)"/>
      <sheetName val="10_1_(5)"/>
      <sheetName val="10_1_(4)"/>
      <sheetName val="ME_TU"/>
      <sheetName val="ME_PL"/>
      <sheetName val="ANALISA_ALAT_BERAT"/>
      <sheetName val="COVER_BA_(2)"/>
      <sheetName val="BA_CCO"/>
      <sheetName val="AN__HS_PEK_BETON"/>
      <sheetName val="Up_&amp;_bhn"/>
      <sheetName val="List_Plant"/>
      <sheetName val="bahan_dan_upah"/>
      <sheetName val="Bab_6_-3(5)"/>
      <sheetName val="2_3(2)_Gor"/>
      <sheetName val="8_4_2_Rambu"/>
      <sheetName val="Harmat_Upah_&amp;_Bahan"/>
      <sheetName val="Rekap_Ahs"/>
      <sheetName val="nama_PT_"/>
      <sheetName val="Daf_Material"/>
      <sheetName val="Daf_Upah"/>
      <sheetName val="Analis_ME"/>
      <sheetName val="4-Basic_Price"/>
      <sheetName val="UP_MINOR"/>
      <sheetName val="Bill_of_Qty_MEP"/>
      <sheetName val="PDPT_-_BL"/>
      <sheetName val="Progres_Rasio_LR"/>
      <sheetName val="RAP_Change"/>
      <sheetName val="DATA_PROYEK"/>
      <sheetName val="Analisa_Harsat"/>
      <sheetName val="Analisa_Harsat_CCO_Intern"/>
      <sheetName val="AnHarSat_Real_Saat_Ini"/>
      <sheetName val="AnHarSat_Real_Sd_Saat_Lalu"/>
      <sheetName val="Rekap_RAP"/>
      <sheetName val="Cost_Control_Utk_Perub_RAP"/>
      <sheetName val="Sel_Dev"/>
      <sheetName val="Progress_Ekstern"/>
      <sheetName val="Harsat_Alat"/>
      <sheetName val="Harsat_SubKon"/>
      <sheetName val="Laporan_Harian"/>
      <sheetName val="Hrn_I"/>
      <sheetName val="Hrn_II"/>
      <sheetName val="Hrn_III"/>
      <sheetName val="BA_Pemeriksaan"/>
      <sheetName val="R__RapatCCO"/>
      <sheetName val="Biaya_LONSTAD"/>
      <sheetName val="Laporan_Mingguan"/>
      <sheetName val="Rekap_MC"/>
      <sheetName val="BA_Fisik"/>
      <sheetName val="Evaluasi_CCO"/>
      <sheetName val="Hsl_Evaluasi"/>
      <sheetName val="Lap_Pek_2"/>
      <sheetName val="Lap_Pek_1"/>
      <sheetName val="Penilaian_Hasil_FHO"/>
      <sheetName val="Penilaian_Hasil_PHO"/>
      <sheetName val="Penyampaian_Evaluasi"/>
      <sheetName val="Permhnan_CCO2"/>
      <sheetName val="Permhnan_FHO"/>
      <sheetName val="Permhnan_PHO"/>
      <sheetName val="Persetujuan_CCO2"/>
      <sheetName val="Pemakaian_Bahan"/>
      <sheetName val="Pengadaan_Bahan"/>
      <sheetName val="Volume_Mingguan"/>
      <sheetName val="Laporan_Bulanan"/>
      <sheetName val="Schedule_Ekstern"/>
      <sheetName val="Rekap_Sisa_Bahan"/>
      <sheetName val="RAP_Sisa"/>
      <sheetName val="EARNED_VALUE"/>
      <sheetName val="Permhnan_UM"/>
      <sheetName val="Und__RptFHO"/>
      <sheetName val="Und__RptPHO"/>
      <sheetName val="Bill_1_-_9"/>
      <sheetName val="Bill_12"/>
      <sheetName val="Bill_10"/>
      <sheetName val="3_1_7"/>
      <sheetName val="rpp_1-5"/>
      <sheetName val="610_6"/>
      <sheetName val="rpp_1-6"/>
      <sheetName val="B_P"/>
      <sheetName val="Rekap_Total"/>
      <sheetName val="SBDY_Jemb_Tayan"/>
      <sheetName val="DatabaseBarang"/>
      <sheetName val="AHSSNI"/>
      <sheetName val="index"/>
      <sheetName val="h.sat-bbm"/>
      <sheetName val="EVAL-ANAL"/>
      <sheetName val="div-2"/>
      <sheetName val="Hsatuan-OK"/>
      <sheetName val="DivIV"/>
      <sheetName val="DivV"/>
      <sheetName val="DivVII"/>
      <sheetName val="REKTOR"/>
      <sheetName val="DEKAN"/>
      <sheetName val="Ref-Blok 8 S1"/>
      <sheetName val="bahan, upah,alat"/>
      <sheetName val="Bill_2"/>
      <sheetName val="3-DIV5"/>
      <sheetName val="lab_eng"/>
      <sheetName val="eqp"/>
      <sheetName val="Perm. Test"/>
      <sheetName val="ES-aLL"/>
      <sheetName val="CONTROL"/>
      <sheetName val="Daf Peralatan"/>
      <sheetName val="Daf Upah &amp; Bahan"/>
      <sheetName val="Jadwal Plks"/>
      <sheetName val="Pricing-2"/>
      <sheetName val="LMKC 3"/>
      <sheetName val="LMKC"/>
      <sheetName val="WIP"/>
      <sheetName val="Currency Rate"/>
      <sheetName val="B"/>
      <sheetName val="AHSrutin"/>
      <sheetName val="ANALISA-HST"/>
      <sheetName val="product"/>
      <sheetName val="PNT"/>
      <sheetName val="Master Edit"/>
      <sheetName val="RBP- 2"/>
      <sheetName val="RBP-3.1.2"/>
      <sheetName val="RBP-4"/>
      <sheetName val="indirect"/>
      <sheetName val="B Q"/>
      <sheetName val="Kuantitas_&amp;_Harga"/>
      <sheetName val="Div_10"/>
      <sheetName val="ANALISA_railing"/>
      <sheetName val="AHS_pricing_"/>
      <sheetName val="Jdwal_bln"/>
      <sheetName val="PDPT_-_BL1"/>
      <sheetName val="Daf_Material1"/>
      <sheetName val="Daf_Upah1"/>
      <sheetName val="ANALISA_AGGR1"/>
      <sheetName val="URAIAN_ANALISA__21"/>
      <sheetName val="ANALISA_HARGA1"/>
      <sheetName val="Kuantitas___Harga1"/>
      <sheetName val="AHS_Marka1"/>
      <sheetName val="AHS_Aspal1"/>
      <sheetName val="3_Koef_Alat1"/>
      <sheetName val="Kuantitas_&amp;_Harga1"/>
      <sheetName val="Div_101"/>
      <sheetName val="ANALISA_railing1"/>
      <sheetName val="AHS_pricing_1"/>
      <sheetName val="Jdwal_bln1"/>
      <sheetName val="JAD-PEL"/>
      <sheetName val="AKP"/>
      <sheetName val="Bi-BANK"/>
      <sheetName val="BU"/>
      <sheetName val="PRLTN"/>
      <sheetName val="R_BOS"/>
      <sheetName val="R_PRLT"/>
      <sheetName val="R_UPH"/>
      <sheetName val="RBP_1"/>
      <sheetName val="RBP-MAT"/>
      <sheetName val="RBP-SKON"/>
      <sheetName val="RUPA2"/>
      <sheetName val="DISBIA"/>
      <sheetName val="BBM"/>
      <sheetName val="BRK-DWN"/>
      <sheetName val="MTRL"/>
      <sheetName val="R_BANK"/>
      <sheetName val="R_PP"/>
      <sheetName val="R_RUPA"/>
      <sheetName val="RBP"/>
      <sheetName val="SKAT"/>
      <sheetName val="SURAT"/>
      <sheetName val="5-ALAT(1)"/>
      <sheetName val="Work Volume Elec"/>
      <sheetName val="Personnel"/>
      <sheetName val="Progress measurement Procedure"/>
      <sheetName val="11. Pekanan"/>
      <sheetName val="RAB DC pricing"/>
      <sheetName val="asumsi"/>
      <sheetName val="Agregat ABC"/>
      <sheetName val="NP-10"/>
      <sheetName val="NP-6"/>
      <sheetName val="NP-7"/>
      <sheetName val="NP-8"/>
      <sheetName val="HSLAIN-LAIN"/>
      <sheetName val="struktur tdk dipakai"/>
      <sheetName val="3_1_7_1"/>
      <sheetName val="3_1_31"/>
      <sheetName val="3_1_71"/>
      <sheetName val="Regenerator__Concrete_Structur2"/>
      <sheetName val="HARGA_ALAT2"/>
      <sheetName val="Harga_Sat_2"/>
      <sheetName val="Bill_2__PL_-_SUPPLY_A2"/>
      <sheetName val="rincian_A2"/>
      <sheetName val="h_satuan_pekerjaan2"/>
      <sheetName val="Analisa_ME_(2)2"/>
      <sheetName val="DAFTAR_HARGA2"/>
      <sheetName val="AGG_A2"/>
      <sheetName val="AGG_B2"/>
      <sheetName val="DAFTAR_BAHAN2"/>
      <sheetName val="DAFTAR_ALAT2"/>
      <sheetName val="PAS__BATU2"/>
      <sheetName val="PRIME_COAT2"/>
      <sheetName val="Cover__x_2"/>
      <sheetName val="Harga_ME_2"/>
      <sheetName val="Harga_Bahan2"/>
      <sheetName val="D2_82"/>
      <sheetName val="HSP_UPAH&amp;BAHAN2"/>
      <sheetName val="API610_Process_Data2"/>
      <sheetName val="API610_Type_BB2"/>
      <sheetName val="API610_Type_OH2"/>
      <sheetName val="API610_Type_VS2"/>
      <sheetName val="Master_Data2"/>
      <sheetName val="RAP_(2)2"/>
      <sheetName val="Harga_Dasar2"/>
      <sheetName val="H_Satuan_Dasar2"/>
      <sheetName val="ANALISA_AGGR2"/>
      <sheetName val="URAIAN_ANALISA__22"/>
      <sheetName val="ANALISA_HARGA2"/>
      <sheetName val="Kuantitas___Harga2"/>
      <sheetName val="AHS_Marka2"/>
      <sheetName val="AHS_Aspal2"/>
      <sheetName val="3_1_7_2"/>
      <sheetName val="Hrg_Bhn_&amp;_Upah2"/>
      <sheetName val="Ur_Agregat2"/>
      <sheetName val="Anl_Ls(15)2"/>
      <sheetName val="HSD_(8)2"/>
      <sheetName val="Analisa__BOW2"/>
      <sheetName val="ISIAN_(2)2"/>
      <sheetName val="sal_&amp;_galian2"/>
      <sheetName val="bahu_jalan2"/>
      <sheetName val="_An-Str_2"/>
      <sheetName val="3_1_32"/>
      <sheetName val="3_1_72"/>
      <sheetName val="Gaji-Bag"/>
      <sheetName val="LIST ANHARSAT"/>
      <sheetName val="RAB Track"/>
      <sheetName val="Bahan Ars &amp; Str"/>
      <sheetName val="MASTER"/>
      <sheetName val="TNHC"/>
      <sheetName val="Renc Camp"/>
      <sheetName val="Bantu"/>
      <sheetName val="K5"/>
      <sheetName val="Volume Intern"/>
      <sheetName val="Volume Ekstern"/>
      <sheetName val="Rekap K5"/>
      <sheetName val="Koefisien"/>
      <sheetName val="BA Evaluasi"/>
      <sheetName val="M E N U"/>
      <sheetName val="Schedule I"/>
      <sheetName val="S D"/>
      <sheetName val="8.4.1.Marka "/>
      <sheetName val="AC INST MEI"/>
      <sheetName val="MATE"/>
      <sheetName val="Agt Hls&amp;Ksr"/>
      <sheetName val="AG"/>
      <sheetName val="bahan upah"/>
      <sheetName val="D-3 (M)"/>
      <sheetName val="rekap str_ars"/>
      <sheetName val="RUMUS BTL"/>
      <sheetName val="hasat"/>
      <sheetName val="TERBILANG"/>
      <sheetName val="Analat"/>
      <sheetName val="INF"/>
      <sheetName val="Art"/>
      <sheetName val="CPAoC"/>
      <sheetName val="Agregat Halus &amp; K_x0000_K¨_x0003_"/>
      <sheetName val="_x0000_Þ]6_x0000__x0000__x0000__x0000__x0000__x0000__x0000__x0000__x0000_¨[6_x0000_`Ç/Þ]6_x0000_Þ[6_x0000_#_x0000_"/>
      <sheetName val="Koordinat"/>
      <sheetName val="Isian"/>
      <sheetName val="Daftar Hutang Mei 2018"/>
      <sheetName val="PAS"/>
      <sheetName val="BK1bln"/>
      <sheetName val="TCashP"/>
      <sheetName val="TCashWP"/>
      <sheetName val="LPF-01 ; RKK-01"/>
      <sheetName val="LBP-01"/>
      <sheetName val="SNI"/>
      <sheetName val="Backup komp"/>
      <sheetName val="AHSP"/>
      <sheetName val="Anal-Grout!Back!Water"/>
      <sheetName val="AHSP'05"/>
      <sheetName val="J"/>
      <sheetName val="Ven"/>
      <sheetName val="Kt"/>
      <sheetName val="304-06"/>
      <sheetName val="DETAIL"/>
      <sheetName val="Lantai 1 ME"/>
      <sheetName val="Material Ars"/>
      <sheetName val="12"/>
      <sheetName val="13"/>
      <sheetName val="7"/>
      <sheetName val="8"/>
      <sheetName val="6"/>
      <sheetName val="11"/>
      <sheetName val="5"/>
      <sheetName val="FEB06"/>
      <sheetName val="SATUAN JADI "/>
      <sheetName val="keb-BHN"/>
      <sheetName val="HRG BAHAN &amp; UPAH okk"/>
      <sheetName val="HRG BAHAN _ UPAH okk"/>
      <sheetName val="Analis Kusen okk"/>
      <sheetName val="SKEDUL AV-05"/>
      <sheetName val="hrg sat1"/>
      <sheetName val="ANdiafragma"/>
      <sheetName val="new item"/>
      <sheetName val="Harga Upah"/>
      <sheetName val="hargaDC"/>
      <sheetName val="Anal Harsat"/>
      <sheetName val="Rekap "/>
      <sheetName val="UNTUNG RUGI"/>
      <sheetName val="Konfirm"/>
      <sheetName val="D.1.7"/>
      <sheetName val="D.1.5"/>
      <sheetName val="D.2.3"/>
      <sheetName val="D.2.2"/>
      <sheetName val="TOS"/>
      <sheetName val="대비표"/>
      <sheetName val="MOBIL barantang"/>
      <sheetName val="Dft Hrg"/>
      <sheetName val="XQU826"/>
      <sheetName val="Urai _Resap pengikat"/>
      <sheetName val="Baja Kanal C Siku"/>
      <sheetName val="ALLooW MAs..."/>
      <sheetName val="SCEDUL"/>
      <sheetName val="Hal"/>
      <sheetName val="Urugan Pasir"/>
      <sheetName val="H.Dasar + Koef"/>
      <sheetName val="EVAL"/>
      <sheetName val="Maleleng"/>
      <sheetName val="Upah "/>
      <sheetName val="BL"/>
      <sheetName val="RESUME"/>
      <sheetName val="DAPRO"/>
      <sheetName val="me"/>
      <sheetName val="Cash Flow bulanan"/>
      <sheetName val="Anls FA (Inst)"/>
      <sheetName val="Ana_Ars"/>
      <sheetName val="Ana_Str"/>
      <sheetName val="RAB J18 "/>
      <sheetName val="camp"/>
      <sheetName val="Item7"/>
      <sheetName val="UNIT-PRICE"/>
      <sheetName val="Aggregated info"/>
      <sheetName val="Sensitivities"/>
      <sheetName val="Inputs"/>
      <sheetName val="Constants"/>
      <sheetName val="Detailed BTS info"/>
      <sheetName val="Network rollout"/>
      <sheetName val="upah-fu"/>
      <sheetName val="upah-smr"/>
      <sheetName val="HS-1"/>
      <sheetName val="Currency"/>
      <sheetName val="G_SUMMARY"/>
      <sheetName val="kontak"/>
      <sheetName val="ED-Prod-02 (2016)"/>
      <sheetName val="ED-Prod-02 (20016)"/>
      <sheetName val="MAPP PPTR"/>
      <sheetName val="Rkp1"/>
      <sheetName val="DATA2016"/>
      <sheetName val="DATA2017"/>
      <sheetName val="evaluasi2016 (2)"/>
      <sheetName val="16.1"/>
      <sheetName val="RAB seksi-2"/>
      <sheetName val="MARGIN"/>
      <sheetName val="RestGal_C"/>
      <sheetName val="Stressing bed"/>
      <sheetName val="Bab13"/>
      <sheetName val="NOPAT_VDF"/>
      <sheetName val="Invested capital_VDF"/>
      <sheetName val="DCF_VDF"/>
      <sheetName val="WACC_VDF"/>
      <sheetName val="Summary Page_VDF"/>
      <sheetName val="PV of Op Leases_VDF"/>
      <sheetName val="Income Statement_VDF"/>
      <sheetName val="DB-PU"/>
      <sheetName val="hsat-SD"/>
      <sheetName val="61004"/>
      <sheetName val="Bekisting"/>
      <sheetName val="RinciBab1_Seksi1"/>
      <sheetName val="RinciBab1"/>
      <sheetName val="grail"/>
      <sheetName val="D.BOARD"/>
      <sheetName val="RECORD"/>
      <sheetName val="Allowance"/>
      <sheetName val="SPJ"/>
      <sheetName val="Gaji"/>
      <sheetName val="DATABASE"/>
      <sheetName val="WBS"/>
      <sheetName val="Add-trans"/>
      <sheetName val="S-2"/>
      <sheetName val="Pro-Base"/>
      <sheetName val="S-1"/>
      <sheetName val="Add-rev"/>
      <sheetName val="banding"/>
      <sheetName val="prd01-6"/>
      <sheetName val="6106"/>
      <sheetName val="prd01-5"/>
      <sheetName val="Alat Beton"/>
      <sheetName val="MarkUp"/>
      <sheetName val="BQ_effice"/>
      <sheetName val="Up1"/>
      <sheetName val="Tataudara"/>
      <sheetName val="Analisa &amp; Upah"/>
      <sheetName val="Analisa K"/>
      <sheetName val="REK-BULANAN"/>
      <sheetName val="HS-DASAR"/>
      <sheetName val="DKH"/>
      <sheetName val="Tack"/>
      <sheetName val="EXC-R2005"/>
      <sheetName val="penggantian jembatan sawangan"/>
      <sheetName val="Unit Rate"/>
      <sheetName val="Unit Rate (2)"/>
      <sheetName val="ANALISA_OK"/>
      <sheetName val="DATA_BASE"/>
      <sheetName val="Agregat Halus &amp; K"/>
    </sheetNames>
    <sheetDataSet>
      <sheetData sheetId="0">
        <row r="14">
          <cell r="B14" t="str">
            <v>I.</v>
          </cell>
        </row>
      </sheetData>
      <sheetData sheetId="1">
        <row r="14">
          <cell r="B14" t="str">
            <v>I.</v>
          </cell>
        </row>
      </sheetData>
      <sheetData sheetId="2">
        <row r="14">
          <cell r="B14" t="str">
            <v>I.</v>
          </cell>
        </row>
      </sheetData>
      <sheetData sheetId="3">
        <row r="14">
          <cell r="B14" t="str">
            <v>I.</v>
          </cell>
        </row>
      </sheetData>
      <sheetData sheetId="4">
        <row r="14">
          <cell r="B14" t="str">
            <v>I.</v>
          </cell>
        </row>
      </sheetData>
      <sheetData sheetId="5" refreshError="1">
        <row r="14">
          <cell r="B14" t="str">
            <v>I.</v>
          </cell>
          <cell r="D14" t="str">
            <v>CONCRETE WORKS</v>
          </cell>
        </row>
        <row r="15">
          <cell r="B15">
            <v>1</v>
          </cell>
          <cell r="D15" t="str">
            <v xml:space="preserve">Concrete column C1, C2, &amp; C3 </v>
          </cell>
          <cell r="E15" t="str">
            <v>m3</v>
          </cell>
          <cell r="F15">
            <v>4.8600000000000003</v>
          </cell>
          <cell r="G15">
            <v>779354</v>
          </cell>
          <cell r="H15">
            <v>120000</v>
          </cell>
          <cell r="I15">
            <v>4370860.4400000004</v>
          </cell>
        </row>
        <row r="16">
          <cell r="B16">
            <v>2</v>
          </cell>
          <cell r="D16" t="str">
            <v>Concrete beam 200 x 150</v>
          </cell>
          <cell r="E16" t="str">
            <v>m3</v>
          </cell>
          <cell r="F16">
            <v>12.29</v>
          </cell>
          <cell r="G16">
            <v>803874</v>
          </cell>
          <cell r="H16">
            <v>120000</v>
          </cell>
          <cell r="I16">
            <v>11354411.459999999</v>
          </cell>
        </row>
        <row r="17">
          <cell r="B17">
            <v>3</v>
          </cell>
          <cell r="D17" t="str">
            <v>Concrete slab  12 thick</v>
          </cell>
          <cell r="E17" t="str">
            <v>m3</v>
          </cell>
          <cell r="F17">
            <v>76.930000000000007</v>
          </cell>
          <cell r="G17">
            <v>398186</v>
          </cell>
          <cell r="H17">
            <v>180000</v>
          </cell>
          <cell r="I17">
            <v>44479848.980000004</v>
          </cell>
        </row>
        <row r="18">
          <cell r="D18" t="str">
            <v>Concrete slab  12 thick</v>
          </cell>
          <cell r="E18" t="str">
            <v>m3</v>
          </cell>
          <cell r="F18">
            <v>76.930000000000007</v>
          </cell>
          <cell r="G18">
            <v>398186</v>
          </cell>
          <cell r="H18">
            <v>180000</v>
          </cell>
          <cell r="I18">
            <v>44479848.980000004</v>
          </cell>
        </row>
        <row r="19">
          <cell r="B19">
            <v>4</v>
          </cell>
          <cell r="D19" t="str">
            <v>Reinforcing steel</v>
          </cell>
        </row>
        <row r="20">
          <cell r="D20" t="str">
            <v xml:space="preserve"> - Dia. 13</v>
          </cell>
          <cell r="E20" t="str">
            <v>kg</v>
          </cell>
          <cell r="F20">
            <v>3456.24</v>
          </cell>
          <cell r="G20">
            <v>8355</v>
          </cell>
          <cell r="H20">
            <v>840</v>
          </cell>
          <cell r="I20">
            <v>31780126.799999997</v>
          </cell>
        </row>
        <row r="21">
          <cell r="D21" t="str">
            <v xml:space="preserve"> - Dia. 10</v>
          </cell>
          <cell r="E21" t="str">
            <v>kg</v>
          </cell>
          <cell r="F21">
            <v>1545.31</v>
          </cell>
          <cell r="G21">
            <v>8355</v>
          </cell>
          <cell r="H21">
            <v>840</v>
          </cell>
          <cell r="I21">
            <v>14209125.449999999</v>
          </cell>
        </row>
        <row r="22">
          <cell r="D22" t="str">
            <v xml:space="preserve"> - Dia.   8</v>
          </cell>
          <cell r="E22" t="str">
            <v>kg</v>
          </cell>
          <cell r="F22">
            <v>1212.18</v>
          </cell>
          <cell r="G22">
            <v>8355</v>
          </cell>
          <cell r="H22">
            <v>840</v>
          </cell>
          <cell r="I22">
            <v>11145995.100000001</v>
          </cell>
        </row>
        <row r="23">
          <cell r="D23" t="str">
            <v xml:space="preserve"> - Dowel dia. 13</v>
          </cell>
          <cell r="E23" t="str">
            <v>ea</v>
          </cell>
          <cell r="F23">
            <v>396</v>
          </cell>
          <cell r="G23">
            <v>5225</v>
          </cell>
          <cell r="H23">
            <v>600</v>
          </cell>
          <cell r="I23">
            <v>2306700</v>
          </cell>
        </row>
        <row r="24">
          <cell r="D24" t="str">
            <v xml:space="preserve"> - Dowel dia. 13</v>
          </cell>
          <cell r="E24" t="str">
            <v>ea</v>
          </cell>
          <cell r="F24">
            <v>396</v>
          </cell>
          <cell r="G24">
            <v>5225</v>
          </cell>
          <cell r="H24">
            <v>600</v>
          </cell>
          <cell r="I24">
            <v>2306700</v>
          </cell>
        </row>
        <row r="25">
          <cell r="B25">
            <v>6</v>
          </cell>
          <cell r="D25" t="str">
            <v>Joint sealant &amp; filler</v>
          </cell>
          <cell r="E25" t="str">
            <v>m'</v>
          </cell>
          <cell r="F25">
            <v>118.8</v>
          </cell>
          <cell r="G25">
            <v>4685</v>
          </cell>
          <cell r="H25">
            <v>1560</v>
          </cell>
          <cell r="I25">
            <v>741906</v>
          </cell>
        </row>
        <row r="26">
          <cell r="B26">
            <v>7</v>
          </cell>
          <cell r="D26" t="str">
            <v>Polythene</v>
          </cell>
          <cell r="E26" t="str">
            <v>m2</v>
          </cell>
          <cell r="F26">
            <v>536.20000000000005</v>
          </cell>
          <cell r="G26">
            <v>5566</v>
          </cell>
          <cell r="H26">
            <v>600</v>
          </cell>
          <cell r="I26">
            <v>3306209.2</v>
          </cell>
        </row>
        <row r="27">
          <cell r="B27">
            <v>8</v>
          </cell>
          <cell r="D27" t="str">
            <v>Sand blanket 2 cm thick</v>
          </cell>
          <cell r="E27" t="str">
            <v>m3</v>
          </cell>
          <cell r="F27">
            <v>10.7</v>
          </cell>
          <cell r="G27">
            <v>90000</v>
          </cell>
          <cell r="H27">
            <v>1896</v>
          </cell>
          <cell r="I27">
            <v>983287.2</v>
          </cell>
        </row>
        <row r="28">
          <cell r="I28">
            <v>124678470.63000003</v>
          </cell>
        </row>
        <row r="29">
          <cell r="I29">
            <v>124678470.63000003</v>
          </cell>
        </row>
        <row r="30">
          <cell r="B30" t="str">
            <v>II.</v>
          </cell>
          <cell r="D30" t="str">
            <v>WOOD &amp; PLASTIC WORKS</v>
          </cell>
        </row>
        <row r="31">
          <cell r="B31">
            <v>1</v>
          </cell>
          <cell r="D31" t="str">
            <v>Timber/wooden truss</v>
          </cell>
        </row>
        <row r="32">
          <cell r="D32" t="str">
            <v xml:space="preserve"> - 80/150</v>
          </cell>
          <cell r="E32" t="str">
            <v>m3</v>
          </cell>
          <cell r="F32">
            <v>0</v>
          </cell>
          <cell r="G32">
            <v>2106245</v>
          </cell>
          <cell r="H32">
            <v>340000.00000000006</v>
          </cell>
          <cell r="I32">
            <v>0</v>
          </cell>
        </row>
        <row r="33">
          <cell r="D33" t="str">
            <v xml:space="preserve"> - 60/150</v>
          </cell>
          <cell r="E33" t="str">
            <v>m3</v>
          </cell>
          <cell r="F33">
            <v>0.56999999999999995</v>
          </cell>
          <cell r="G33">
            <v>2106245</v>
          </cell>
          <cell r="H33">
            <v>340000.00000000006</v>
          </cell>
          <cell r="I33">
            <v>1394359.65</v>
          </cell>
        </row>
        <row r="34">
          <cell r="D34" t="str">
            <v xml:space="preserve"> - 50/100</v>
          </cell>
          <cell r="E34" t="str">
            <v>m3</v>
          </cell>
          <cell r="F34">
            <v>4.84</v>
          </cell>
          <cell r="G34">
            <v>2106245</v>
          </cell>
          <cell r="H34">
            <v>340000.00000000006</v>
          </cell>
          <cell r="I34">
            <v>11839825.799999999</v>
          </cell>
        </row>
        <row r="35">
          <cell r="D35" t="str">
            <v xml:space="preserve"> - 30/150</v>
          </cell>
          <cell r="E35" t="str">
            <v>m3</v>
          </cell>
          <cell r="F35">
            <v>1.73</v>
          </cell>
          <cell r="G35">
            <v>2106245</v>
          </cell>
          <cell r="H35">
            <v>340000.00000000006</v>
          </cell>
          <cell r="I35">
            <v>4232003.8499999996</v>
          </cell>
        </row>
        <row r="36">
          <cell r="D36" t="str">
            <v xml:space="preserve"> - 50/70</v>
          </cell>
          <cell r="E36" t="str">
            <v>m3</v>
          </cell>
          <cell r="F36">
            <v>10.36</v>
          </cell>
          <cell r="G36">
            <v>2106245</v>
          </cell>
          <cell r="H36">
            <v>340000.00000000006</v>
          </cell>
          <cell r="I36">
            <v>25343098.199999999</v>
          </cell>
        </row>
        <row r="37">
          <cell r="D37" t="str">
            <v xml:space="preserve"> - 30/40</v>
          </cell>
          <cell r="E37" t="str">
            <v>m3</v>
          </cell>
          <cell r="F37">
            <v>4.1399999999999997</v>
          </cell>
          <cell r="G37">
            <v>2106245</v>
          </cell>
          <cell r="H37">
            <v>340000.00000000006</v>
          </cell>
          <cell r="I37">
            <v>10127454.299999999</v>
          </cell>
        </row>
        <row r="38">
          <cell r="D38" t="str">
            <v xml:space="preserve"> - 30/40</v>
          </cell>
          <cell r="E38" t="str">
            <v>m3</v>
          </cell>
          <cell r="F38">
            <v>4.1399999999999997</v>
          </cell>
          <cell r="G38">
            <v>2106245</v>
          </cell>
          <cell r="H38">
            <v>340000.00000000006</v>
          </cell>
          <cell r="I38">
            <v>10127454.299999999</v>
          </cell>
        </row>
        <row r="39">
          <cell r="B39">
            <v>2</v>
          </cell>
          <cell r="D39" t="str">
            <v>Steel Plate 4 mm</v>
          </cell>
          <cell r="E39" t="str">
            <v>kg</v>
          </cell>
          <cell r="F39">
            <v>361.7</v>
          </cell>
          <cell r="G39">
            <v>9205</v>
          </cell>
          <cell r="H39">
            <v>3000</v>
          </cell>
          <cell r="I39">
            <v>4414548.5</v>
          </cell>
        </row>
        <row r="40">
          <cell r="B40">
            <v>3</v>
          </cell>
          <cell r="D40" t="str">
            <v>Bolt dia. 12 mm</v>
          </cell>
          <cell r="E40" t="str">
            <v>ea</v>
          </cell>
          <cell r="F40">
            <v>36</v>
          </cell>
          <cell r="G40">
            <v>4950</v>
          </cell>
          <cell r="H40">
            <v>600</v>
          </cell>
          <cell r="I40">
            <v>199800</v>
          </cell>
        </row>
        <row r="41">
          <cell r="B41">
            <v>4</v>
          </cell>
          <cell r="D41" t="str">
            <v>Timber ceiling 50/70</v>
          </cell>
          <cell r="E41" t="str">
            <v>m3</v>
          </cell>
          <cell r="F41">
            <v>7.54</v>
          </cell>
          <cell r="G41">
            <v>2106245</v>
          </cell>
          <cell r="H41">
            <v>10428</v>
          </cell>
          <cell r="I41">
            <v>15959714.42</v>
          </cell>
        </row>
        <row r="42">
          <cell r="B42">
            <v>5</v>
          </cell>
          <cell r="D42" t="str">
            <v>Timber railing</v>
          </cell>
        </row>
        <row r="43">
          <cell r="D43" t="str">
            <v xml:space="preserve"> - 80/80</v>
          </cell>
          <cell r="E43" t="str">
            <v>m3</v>
          </cell>
          <cell r="F43">
            <v>0.2</v>
          </cell>
          <cell r="G43">
            <v>3878655</v>
          </cell>
          <cell r="H43">
            <v>340000</v>
          </cell>
          <cell r="I43">
            <v>843731</v>
          </cell>
        </row>
        <row r="44">
          <cell r="D44" t="str">
            <v xml:space="preserve"> - 60/80</v>
          </cell>
          <cell r="E44" t="str">
            <v>m3</v>
          </cell>
          <cell r="F44">
            <v>0.43</v>
          </cell>
          <cell r="G44">
            <v>3878655</v>
          </cell>
          <cell r="H44">
            <v>340000</v>
          </cell>
          <cell r="I44">
            <v>1814021.65</v>
          </cell>
        </row>
        <row r="45">
          <cell r="D45" t="str">
            <v xml:space="preserve"> - 50/30</v>
          </cell>
          <cell r="E45" t="str">
            <v>m3</v>
          </cell>
          <cell r="F45">
            <v>0.17</v>
          </cell>
          <cell r="G45">
            <v>3878655</v>
          </cell>
          <cell r="H45">
            <v>340000</v>
          </cell>
          <cell r="I45">
            <v>717171.35000000009</v>
          </cell>
        </row>
        <row r="46">
          <cell r="I46">
            <v>76885728.719999999</v>
          </cell>
        </row>
        <row r="47">
          <cell r="I47">
            <v>76885728.719999999</v>
          </cell>
        </row>
        <row r="48">
          <cell r="B48" t="str">
            <v>III.</v>
          </cell>
          <cell r="D48" t="str">
            <v>THERMAL &amp; MOISTURE PROTECTION WORKS</v>
          </cell>
        </row>
        <row r="49">
          <cell r="D49" t="str">
            <v>THERMAL &amp; MOISTURE PROTECTION WORKS</v>
          </cell>
        </row>
        <row r="50">
          <cell r="B50">
            <v>1</v>
          </cell>
          <cell r="D50" t="str">
            <v>Wall</v>
          </cell>
        </row>
        <row r="51">
          <cell r="D51" t="str">
            <v xml:space="preserve"> - Concrete hollow block 15 cm thick</v>
          </cell>
          <cell r="E51" t="str">
            <v>m2</v>
          </cell>
          <cell r="F51">
            <v>598.38</v>
          </cell>
          <cell r="G51">
            <v>125003</v>
          </cell>
          <cell r="H51">
            <v>10044</v>
          </cell>
          <cell r="I51">
            <v>80809423.859999999</v>
          </cell>
        </row>
        <row r="52">
          <cell r="D52" t="str">
            <v xml:space="preserve"> - Concrete hollow block 15 cm thick</v>
          </cell>
          <cell r="E52" t="str">
            <v>m2</v>
          </cell>
          <cell r="F52">
            <v>598.38</v>
          </cell>
          <cell r="G52">
            <v>125003</v>
          </cell>
          <cell r="H52">
            <v>10044</v>
          </cell>
          <cell r="I52">
            <v>80809423.859999999</v>
          </cell>
        </row>
        <row r="53">
          <cell r="B53">
            <v>2</v>
          </cell>
          <cell r="D53" t="str">
            <v>Ceiling</v>
          </cell>
        </row>
        <row r="54">
          <cell r="D54" t="str">
            <v xml:space="preserve"> - Plasterboard, 12 mm thick</v>
          </cell>
          <cell r="E54" t="str">
            <v>m2</v>
          </cell>
          <cell r="F54">
            <v>381.96</v>
          </cell>
          <cell r="G54">
            <v>57850</v>
          </cell>
          <cell r="H54">
            <v>6000</v>
          </cell>
          <cell r="I54">
            <v>24388146</v>
          </cell>
        </row>
        <row r="55">
          <cell r="D55" t="str">
            <v xml:space="preserve"> - Fibre/Glass reinforced cement, 6 mm thick</v>
          </cell>
          <cell r="E55" t="str">
            <v>m2</v>
          </cell>
          <cell r="F55">
            <v>300.95</v>
          </cell>
          <cell r="G55">
            <v>46500</v>
          </cell>
          <cell r="H55">
            <v>4200</v>
          </cell>
          <cell r="I55">
            <v>15258165</v>
          </cell>
        </row>
        <row r="56">
          <cell r="D56" t="str">
            <v xml:space="preserve"> - Fibre/Glass reinforced cement, 6 mm thick</v>
          </cell>
          <cell r="E56" t="str">
            <v>m2</v>
          </cell>
          <cell r="F56">
            <v>300.95</v>
          </cell>
          <cell r="G56">
            <v>46500</v>
          </cell>
          <cell r="H56">
            <v>4200</v>
          </cell>
          <cell r="I56">
            <v>15258165</v>
          </cell>
        </row>
        <row r="57">
          <cell r="B57">
            <v>3</v>
          </cell>
          <cell r="D57" t="str">
            <v>Wooden fascia</v>
          </cell>
          <cell r="E57" t="str">
            <v>m'</v>
          </cell>
          <cell r="F57">
            <v>213.7</v>
          </cell>
          <cell r="G57">
            <v>27305</v>
          </cell>
          <cell r="H57">
            <v>6000</v>
          </cell>
          <cell r="I57">
            <v>7117278.5</v>
          </cell>
        </row>
        <row r="58">
          <cell r="B58">
            <v>4</v>
          </cell>
          <cell r="D58" t="str">
            <v>Corugated metal roofing</v>
          </cell>
          <cell r="E58" t="str">
            <v>m2</v>
          </cell>
          <cell r="F58">
            <v>55</v>
          </cell>
          <cell r="G58">
            <v>31702</v>
          </cell>
          <cell r="H58">
            <v>2160</v>
          </cell>
          <cell r="I58">
            <v>1862410</v>
          </cell>
        </row>
        <row r="59">
          <cell r="B59">
            <v>5</v>
          </cell>
          <cell r="D59" t="str">
            <v>Metal ridge cap</v>
          </cell>
          <cell r="E59" t="str">
            <v>m'</v>
          </cell>
          <cell r="F59">
            <v>11</v>
          </cell>
          <cell r="G59">
            <v>20623</v>
          </cell>
          <cell r="H59">
            <v>2160</v>
          </cell>
          <cell r="I59">
            <v>250613</v>
          </cell>
        </row>
        <row r="60">
          <cell r="B60">
            <v>6</v>
          </cell>
          <cell r="D60" t="str">
            <v>PVC gutter 220 x 150</v>
          </cell>
          <cell r="E60" t="str">
            <v>m'</v>
          </cell>
          <cell r="F60">
            <v>123.6</v>
          </cell>
          <cell r="G60">
            <v>32500</v>
          </cell>
          <cell r="H60">
            <v>9876</v>
          </cell>
          <cell r="I60">
            <v>5237673.5999999996</v>
          </cell>
        </row>
        <row r="61">
          <cell r="B61">
            <v>7</v>
          </cell>
          <cell r="D61" t="str">
            <v>Ceramic roof tile</v>
          </cell>
          <cell r="E61" t="str">
            <v>m2</v>
          </cell>
          <cell r="F61">
            <v>767.3</v>
          </cell>
          <cell r="G61">
            <v>42500</v>
          </cell>
          <cell r="H61">
            <v>1800</v>
          </cell>
          <cell r="I61">
            <v>33991390</v>
          </cell>
        </row>
        <row r="62">
          <cell r="B62">
            <v>8</v>
          </cell>
          <cell r="D62" t="str">
            <v>Ceramic ridge cap tile</v>
          </cell>
          <cell r="E62" t="str">
            <v>m'</v>
          </cell>
          <cell r="F62">
            <v>64.400000000000006</v>
          </cell>
          <cell r="G62">
            <v>25650</v>
          </cell>
          <cell r="H62">
            <v>3600</v>
          </cell>
          <cell r="I62">
            <v>1883700.0000000002</v>
          </cell>
        </row>
        <row r="63">
          <cell r="B63">
            <v>7</v>
          </cell>
          <cell r="D63" t="str">
            <v>PVC down spout dia. 100 mm</v>
          </cell>
          <cell r="E63" t="str">
            <v>m'</v>
          </cell>
          <cell r="F63">
            <v>55.44</v>
          </cell>
          <cell r="G63">
            <v>23400</v>
          </cell>
          <cell r="H63">
            <v>5520</v>
          </cell>
          <cell r="I63">
            <v>1603324.8</v>
          </cell>
        </row>
        <row r="64">
          <cell r="B64">
            <v>8</v>
          </cell>
          <cell r="D64" t="str">
            <v>Wool insulation with aluminium foil below roof</v>
          </cell>
          <cell r="E64" t="str">
            <v>m2</v>
          </cell>
          <cell r="F64">
            <v>1142.4000000000001</v>
          </cell>
          <cell r="G64">
            <v>56930</v>
          </cell>
          <cell r="H64">
            <v>1800</v>
          </cell>
          <cell r="I64">
            <v>67093152.000000007</v>
          </cell>
        </row>
        <row r="65">
          <cell r="D65" t="str">
            <v>and above ceiling</v>
          </cell>
        </row>
        <row r="66">
          <cell r="B66">
            <v>9</v>
          </cell>
          <cell r="D66" t="str">
            <v>Roof drains</v>
          </cell>
          <cell r="E66" t="str">
            <v>ea</v>
          </cell>
          <cell r="F66">
            <v>11</v>
          </cell>
          <cell r="G66">
            <v>67500</v>
          </cell>
          <cell r="H66">
            <v>5520</v>
          </cell>
          <cell r="I66">
            <v>803220</v>
          </cell>
        </row>
        <row r="67">
          <cell r="I67">
            <v>240298496.76000002</v>
          </cell>
        </row>
        <row r="68">
          <cell r="B68" t="str">
            <v>IV.</v>
          </cell>
          <cell r="D68" t="str">
            <v>DOORS &amp; WINDOWS WORKS</v>
          </cell>
        </row>
        <row r="69">
          <cell r="B69">
            <v>1</v>
          </cell>
          <cell r="D69" t="str">
            <v>Doors</v>
          </cell>
        </row>
        <row r="70">
          <cell r="D70" t="str">
            <v xml:space="preserve"> - Type D4</v>
          </cell>
          <cell r="E70" t="str">
            <v>unit</v>
          </cell>
          <cell r="F70">
            <v>2</v>
          </cell>
          <cell r="G70">
            <v>1185000</v>
          </cell>
          <cell r="H70">
            <v>329568</v>
          </cell>
          <cell r="I70">
            <v>3029136</v>
          </cell>
        </row>
        <row r="71">
          <cell r="D71" t="str">
            <v xml:space="preserve"> - Type D6</v>
          </cell>
          <cell r="E71" t="str">
            <v>unit</v>
          </cell>
          <cell r="F71">
            <v>11</v>
          </cell>
          <cell r="G71">
            <v>902500</v>
          </cell>
          <cell r="H71">
            <v>651600</v>
          </cell>
          <cell r="I71">
            <v>17095100</v>
          </cell>
        </row>
        <row r="72">
          <cell r="D72" t="str">
            <v xml:space="preserve"> - Type D7</v>
          </cell>
          <cell r="E72" t="str">
            <v>unit</v>
          </cell>
          <cell r="F72">
            <v>3</v>
          </cell>
          <cell r="G72">
            <v>465500</v>
          </cell>
          <cell r="H72">
            <v>129576</v>
          </cell>
          <cell r="I72">
            <v>1785228</v>
          </cell>
        </row>
        <row r="73">
          <cell r="D73" t="str">
            <v xml:space="preserve"> - Type D8</v>
          </cell>
          <cell r="E73" t="str">
            <v>unit</v>
          </cell>
          <cell r="F73">
            <v>8</v>
          </cell>
          <cell r="G73">
            <v>865000</v>
          </cell>
          <cell r="H73">
            <v>241776</v>
          </cell>
          <cell r="I73">
            <v>8854208</v>
          </cell>
        </row>
        <row r="74">
          <cell r="D74" t="str">
            <v xml:space="preserve"> - Type DW1</v>
          </cell>
          <cell r="E74" t="str">
            <v>unit</v>
          </cell>
          <cell r="F74">
            <v>3</v>
          </cell>
          <cell r="G74">
            <v>1350000</v>
          </cell>
          <cell r="H74">
            <v>383316</v>
          </cell>
          <cell r="I74">
            <v>5199948</v>
          </cell>
        </row>
        <row r="75">
          <cell r="D75" t="str">
            <v xml:space="preserve"> - Type DW2</v>
          </cell>
          <cell r="E75" t="str">
            <v>unit</v>
          </cell>
          <cell r="F75">
            <v>1</v>
          </cell>
          <cell r="G75">
            <v>1015000</v>
          </cell>
          <cell r="H75">
            <v>282336</v>
          </cell>
          <cell r="I75">
            <v>1297336</v>
          </cell>
        </row>
        <row r="76">
          <cell r="D76" t="str">
            <v xml:space="preserve"> - Type DW3</v>
          </cell>
          <cell r="E76" t="str">
            <v>unit</v>
          </cell>
          <cell r="F76">
            <v>2</v>
          </cell>
          <cell r="G76">
            <v>1242500</v>
          </cell>
          <cell r="H76">
            <v>345156</v>
          </cell>
          <cell r="I76">
            <v>3175312</v>
          </cell>
        </row>
        <row r="77">
          <cell r="D77" t="str">
            <v xml:space="preserve"> - Type DW4</v>
          </cell>
          <cell r="E77" t="str">
            <v>unit</v>
          </cell>
          <cell r="F77">
            <v>2</v>
          </cell>
          <cell r="G77">
            <v>1242500</v>
          </cell>
          <cell r="H77">
            <v>345156</v>
          </cell>
          <cell r="I77">
            <v>3175312</v>
          </cell>
        </row>
        <row r="78">
          <cell r="D78" t="str">
            <v xml:space="preserve"> - Type DW4</v>
          </cell>
          <cell r="E78" t="str">
            <v>unit</v>
          </cell>
          <cell r="F78">
            <v>2</v>
          </cell>
          <cell r="G78">
            <v>1242500</v>
          </cell>
          <cell r="H78">
            <v>345156</v>
          </cell>
          <cell r="I78">
            <v>3175312</v>
          </cell>
        </row>
        <row r="79">
          <cell r="B79">
            <v>2</v>
          </cell>
          <cell r="D79" t="str">
            <v>Windows</v>
          </cell>
        </row>
        <row r="80">
          <cell r="D80" t="str">
            <v xml:space="preserve"> - Type W3</v>
          </cell>
          <cell r="E80" t="str">
            <v>unit</v>
          </cell>
          <cell r="F80">
            <v>2</v>
          </cell>
          <cell r="G80">
            <v>250500</v>
          </cell>
          <cell r="H80">
            <v>69570</v>
          </cell>
          <cell r="I80">
            <v>640140</v>
          </cell>
        </row>
        <row r="81">
          <cell r="D81" t="str">
            <v xml:space="preserve"> - Type W3b</v>
          </cell>
          <cell r="E81" t="str">
            <v>unit</v>
          </cell>
          <cell r="F81">
            <v>1</v>
          </cell>
          <cell r="G81">
            <v>250500</v>
          </cell>
          <cell r="H81">
            <v>69570</v>
          </cell>
          <cell r="I81">
            <v>320070</v>
          </cell>
        </row>
        <row r="82">
          <cell r="D82" t="str">
            <v xml:space="preserve"> - Type W4</v>
          </cell>
          <cell r="E82" t="str">
            <v>unit</v>
          </cell>
          <cell r="F82">
            <v>2</v>
          </cell>
          <cell r="G82">
            <v>222500</v>
          </cell>
          <cell r="H82">
            <v>61416</v>
          </cell>
          <cell r="I82">
            <v>567832</v>
          </cell>
        </row>
        <row r="83">
          <cell r="D83" t="str">
            <v xml:space="preserve"> - Type W4b</v>
          </cell>
          <cell r="E83">
            <v>0</v>
          </cell>
          <cell r="F83">
            <v>0</v>
          </cell>
          <cell r="G83">
            <v>0</v>
          </cell>
          <cell r="H83">
            <v>49224</v>
          </cell>
          <cell r="I83">
            <v>240724</v>
          </cell>
        </row>
        <row r="84">
          <cell r="I84">
            <v>45380346</v>
          </cell>
        </row>
        <row r="85">
          <cell r="I85">
            <v>45380346</v>
          </cell>
        </row>
        <row r="86">
          <cell r="B86" t="str">
            <v>V.</v>
          </cell>
          <cell r="D86" t="str">
            <v>FINISHES WORKS</v>
          </cell>
        </row>
        <row r="87">
          <cell r="B87">
            <v>1</v>
          </cell>
          <cell r="D87" t="str">
            <v xml:space="preserve">Flooring </v>
          </cell>
        </row>
        <row r="88">
          <cell r="D88" t="str">
            <v xml:space="preserve"> - Granit tile</v>
          </cell>
          <cell r="E88" t="str">
            <v>m2</v>
          </cell>
          <cell r="F88">
            <v>255.6</v>
          </cell>
          <cell r="G88">
            <v>466675</v>
          </cell>
          <cell r="H88">
            <v>10800</v>
          </cell>
          <cell r="I88">
            <v>122042610</v>
          </cell>
        </row>
        <row r="89">
          <cell r="D89" t="str">
            <v xml:space="preserve"> - Ceramic tile non slip</v>
          </cell>
          <cell r="E89" t="str">
            <v>m2</v>
          </cell>
          <cell r="F89">
            <v>166.4</v>
          </cell>
          <cell r="G89">
            <v>82100</v>
          </cell>
          <cell r="H89">
            <v>7200</v>
          </cell>
          <cell r="I89">
            <v>14859520</v>
          </cell>
        </row>
        <row r="90">
          <cell r="D90" t="str">
            <v xml:space="preserve"> - Ceramic tile </v>
          </cell>
          <cell r="E90" t="str">
            <v>m2</v>
          </cell>
          <cell r="F90">
            <v>0</v>
          </cell>
          <cell r="G90">
            <v>0</v>
          </cell>
          <cell r="H90">
            <v>0</v>
          </cell>
          <cell r="I90">
            <v>5642760</v>
          </cell>
        </row>
        <row r="91">
          <cell r="D91" t="str">
            <v xml:space="preserve"> - Ceramic tile </v>
          </cell>
          <cell r="E91" t="str">
            <v>m2</v>
          </cell>
          <cell r="F91">
            <v>70.8</v>
          </cell>
          <cell r="G91">
            <v>72500</v>
          </cell>
          <cell r="H91">
            <v>7200</v>
          </cell>
          <cell r="I91">
            <v>5642760</v>
          </cell>
        </row>
        <row r="92">
          <cell r="B92">
            <v>2</v>
          </cell>
          <cell r="D92" t="str">
            <v>Wall</v>
          </cell>
        </row>
        <row r="93">
          <cell r="D93" t="str">
            <v xml:space="preserve"> - Plastered </v>
          </cell>
          <cell r="E93" t="str">
            <v>m2</v>
          </cell>
          <cell r="F93">
            <v>1119.8800000000001</v>
          </cell>
          <cell r="G93">
            <v>12540</v>
          </cell>
          <cell r="H93">
            <v>3600</v>
          </cell>
          <cell r="I93">
            <v>18074863.200000003</v>
          </cell>
        </row>
        <row r="94">
          <cell r="D94" t="str">
            <v xml:space="preserve"> - Ceramic tile</v>
          </cell>
          <cell r="E94" t="str">
            <v>m2</v>
          </cell>
          <cell r="F94">
            <v>123.29</v>
          </cell>
          <cell r="G94">
            <v>77245</v>
          </cell>
          <cell r="H94">
            <v>7200</v>
          </cell>
          <cell r="I94">
            <v>10411224.050000001</v>
          </cell>
        </row>
        <row r="95">
          <cell r="D95" t="str">
            <v xml:space="preserve"> - Granit skirting</v>
          </cell>
          <cell r="E95" t="str">
            <v>m'</v>
          </cell>
          <cell r="F95">
            <v>135.30000000000001</v>
          </cell>
          <cell r="G95">
            <v>0</v>
          </cell>
          <cell r="H95">
            <v>0</v>
          </cell>
          <cell r="I95">
            <v>0</v>
          </cell>
        </row>
        <row r="96">
          <cell r="D96" t="str">
            <v xml:space="preserve"> - Ceramic skirting</v>
          </cell>
          <cell r="E96" t="str">
            <v>m'</v>
          </cell>
          <cell r="F96">
            <v>69.2</v>
          </cell>
          <cell r="G96">
            <v>15450</v>
          </cell>
          <cell r="H96">
            <v>1800</v>
          </cell>
          <cell r="I96">
            <v>1193700</v>
          </cell>
        </row>
        <row r="97">
          <cell r="D97" t="str">
            <v xml:space="preserve"> - Ceramic skirting</v>
          </cell>
          <cell r="E97" t="str">
            <v>m'</v>
          </cell>
          <cell r="F97">
            <v>69.2</v>
          </cell>
          <cell r="G97">
            <v>15450</v>
          </cell>
          <cell r="H97">
            <v>1800</v>
          </cell>
          <cell r="I97">
            <v>1193700</v>
          </cell>
        </row>
        <row r="98">
          <cell r="B98">
            <v>3</v>
          </cell>
          <cell r="D98" t="str">
            <v>Painting</v>
          </cell>
        </row>
        <row r="99">
          <cell r="D99" t="str">
            <v xml:space="preserve"> - Semi gloss oil base paint</v>
          </cell>
          <cell r="E99" t="str">
            <v>m2</v>
          </cell>
          <cell r="F99">
            <v>1184.9000000000001</v>
          </cell>
          <cell r="G99">
            <v>8700</v>
          </cell>
          <cell r="H99">
            <v>3000</v>
          </cell>
          <cell r="I99">
            <v>13863330.000000002</v>
          </cell>
        </row>
        <row r="100">
          <cell r="D100" t="str">
            <v xml:space="preserve"> - Flat acrylic</v>
          </cell>
          <cell r="E100" t="str">
            <v>m2</v>
          </cell>
          <cell r="F100">
            <v>427.8</v>
          </cell>
          <cell r="G100">
            <v>11500</v>
          </cell>
          <cell r="H100">
            <v>1200</v>
          </cell>
          <cell r="I100">
            <v>0</v>
          </cell>
        </row>
        <row r="101">
          <cell r="D101" t="str">
            <v xml:space="preserve"> - Semi gloss satin acrylic</v>
          </cell>
          <cell r="E101" t="str">
            <v>m2</v>
          </cell>
          <cell r="F101">
            <v>256.44</v>
          </cell>
          <cell r="G101">
            <v>13500</v>
          </cell>
          <cell r="H101">
            <v>3000</v>
          </cell>
          <cell r="I101">
            <v>4231260</v>
          </cell>
        </row>
        <row r="102">
          <cell r="I102">
            <v>209194382.25</v>
          </cell>
        </row>
        <row r="103">
          <cell r="I103">
            <v>209194382.25</v>
          </cell>
        </row>
        <row r="104">
          <cell r="B104" t="str">
            <v>VI.</v>
          </cell>
          <cell r="D104" t="str">
            <v>SPECIALTIES WORKS</v>
          </cell>
        </row>
        <row r="105">
          <cell r="B105">
            <v>1</v>
          </cell>
          <cell r="D105" t="str">
            <v>Sanitary ware and fitting</v>
          </cell>
        </row>
        <row r="106">
          <cell r="D106" t="str">
            <v xml:space="preserve"> -  Water closet western type</v>
          </cell>
          <cell r="E106" t="str">
            <v>unit</v>
          </cell>
          <cell r="F106">
            <v>7</v>
          </cell>
          <cell r="G106">
            <v>975000</v>
          </cell>
          <cell r="H106">
            <v>64584</v>
          </cell>
          <cell r="I106">
            <v>7277088</v>
          </cell>
        </row>
        <row r="107">
          <cell r="D107" t="str">
            <v xml:space="preserve"> - Wash basin/lavatory</v>
          </cell>
          <cell r="E107" t="str">
            <v>unit</v>
          </cell>
          <cell r="F107">
            <v>8</v>
          </cell>
          <cell r="G107">
            <v>1500000</v>
          </cell>
          <cell r="H107">
            <v>60000</v>
          </cell>
          <cell r="I107">
            <v>12480000</v>
          </cell>
        </row>
        <row r="108">
          <cell r="D108" t="str">
            <v xml:space="preserve"> - Bath tub</v>
          </cell>
          <cell r="E108" t="str">
            <v>unit</v>
          </cell>
          <cell r="F108">
            <v>4</v>
          </cell>
          <cell r="G108">
            <v>1250000</v>
          </cell>
          <cell r="H108">
            <v>240000</v>
          </cell>
          <cell r="I108">
            <v>5960000</v>
          </cell>
        </row>
        <row r="109">
          <cell r="D109" t="str">
            <v xml:space="preserve"> - Water closet squat type</v>
          </cell>
          <cell r="E109" t="str">
            <v>unit</v>
          </cell>
          <cell r="F109">
            <v>2</v>
          </cell>
          <cell r="G109">
            <v>450000</v>
          </cell>
          <cell r="H109">
            <v>34500</v>
          </cell>
          <cell r="I109">
            <v>969000</v>
          </cell>
        </row>
        <row r="110">
          <cell r="D110" t="str">
            <v xml:space="preserve"> - Faucet</v>
          </cell>
          <cell r="E110" t="str">
            <v>ea</v>
          </cell>
          <cell r="F110">
            <v>4</v>
          </cell>
          <cell r="G110">
            <v>180000</v>
          </cell>
          <cell r="H110">
            <v>1800</v>
          </cell>
          <cell r="I110">
            <v>727200</v>
          </cell>
        </row>
        <row r="111">
          <cell r="D111" t="str">
            <v xml:space="preserve"> - Urinal</v>
          </cell>
          <cell r="E111">
            <v>0</v>
          </cell>
          <cell r="F111">
            <v>0</v>
          </cell>
          <cell r="G111">
            <v>0</v>
          </cell>
          <cell r="H111">
            <v>60000</v>
          </cell>
          <cell r="I111">
            <v>2520000</v>
          </cell>
        </row>
        <row r="112">
          <cell r="D112" t="str">
            <v xml:space="preserve"> - Shower</v>
          </cell>
          <cell r="E112" t="str">
            <v>unit</v>
          </cell>
          <cell r="F112">
            <v>5</v>
          </cell>
          <cell r="G112">
            <v>1500000</v>
          </cell>
          <cell r="H112">
            <v>30000</v>
          </cell>
          <cell r="I112">
            <v>7650000</v>
          </cell>
        </row>
        <row r="113">
          <cell r="D113" t="str">
            <v xml:space="preserve"> - Urinoir partition</v>
          </cell>
          <cell r="E113" t="str">
            <v>unit</v>
          </cell>
          <cell r="F113">
            <v>1</v>
          </cell>
          <cell r="G113">
            <v>350000</v>
          </cell>
          <cell r="H113">
            <v>60000</v>
          </cell>
          <cell r="I113">
            <v>410000</v>
          </cell>
        </row>
        <row r="114">
          <cell r="D114" t="str">
            <v xml:space="preserve"> - Urinoir partition</v>
          </cell>
          <cell r="E114" t="str">
            <v>unit</v>
          </cell>
          <cell r="F114">
            <v>1</v>
          </cell>
          <cell r="G114">
            <v>350000</v>
          </cell>
          <cell r="H114">
            <v>60000</v>
          </cell>
          <cell r="I114">
            <v>410000</v>
          </cell>
        </row>
        <row r="115">
          <cell r="B115">
            <v>2</v>
          </cell>
          <cell r="D115" t="str">
            <v>Louvre</v>
          </cell>
        </row>
        <row r="116">
          <cell r="D116" t="str">
            <v xml:space="preserve"> - Type V1</v>
          </cell>
          <cell r="E116" t="str">
            <v>unit</v>
          </cell>
          <cell r="F116">
            <v>0</v>
          </cell>
          <cell r="G116">
            <v>0</v>
          </cell>
          <cell r="H116">
            <v>0</v>
          </cell>
          <cell r="I116">
            <v>231210</v>
          </cell>
        </row>
        <row r="117">
          <cell r="D117" t="str">
            <v xml:space="preserve"> - Type V2</v>
          </cell>
          <cell r="E117" t="str">
            <v>unit</v>
          </cell>
          <cell r="F117">
            <v>9</v>
          </cell>
          <cell r="G117">
            <v>117300</v>
          </cell>
          <cell r="H117">
            <v>30000</v>
          </cell>
          <cell r="I117">
            <v>1325700</v>
          </cell>
        </row>
        <row r="118">
          <cell r="D118" t="str">
            <v xml:space="preserve"> - Type V3</v>
          </cell>
          <cell r="E118" t="str">
            <v>unit</v>
          </cell>
          <cell r="F118">
            <v>8</v>
          </cell>
          <cell r="G118">
            <v>115125</v>
          </cell>
          <cell r="H118">
            <v>29520</v>
          </cell>
          <cell r="I118">
            <v>1157160</v>
          </cell>
        </row>
        <row r="119">
          <cell r="D119" t="str">
            <v xml:space="preserve"> - Type V4</v>
          </cell>
          <cell r="E119" t="str">
            <v>unit</v>
          </cell>
          <cell r="F119">
            <v>2</v>
          </cell>
          <cell r="G119">
            <v>305605</v>
          </cell>
          <cell r="H119">
            <v>78360</v>
          </cell>
          <cell r="I119">
            <v>767930</v>
          </cell>
        </row>
        <row r="120">
          <cell r="D120" t="str">
            <v xml:space="preserve"> - Type V5</v>
          </cell>
          <cell r="E120" t="str">
            <v>unit</v>
          </cell>
          <cell r="F120">
            <v>4</v>
          </cell>
          <cell r="G120">
            <v>715455</v>
          </cell>
          <cell r="H120">
            <v>183450</v>
          </cell>
          <cell r="I120">
            <v>3595620</v>
          </cell>
        </row>
        <row r="121">
          <cell r="B121">
            <v>3</v>
          </cell>
          <cell r="D121" t="str">
            <v>Fly screen</v>
          </cell>
          <cell r="E121" t="str">
            <v>m2</v>
          </cell>
          <cell r="F121">
            <v>18.04</v>
          </cell>
          <cell r="G121">
            <v>10255</v>
          </cell>
          <cell r="H121">
            <v>2100</v>
          </cell>
          <cell r="I121">
            <v>222884.19999999998</v>
          </cell>
        </row>
        <row r="122">
          <cell r="I122">
            <v>45293792.200000003</v>
          </cell>
        </row>
        <row r="123">
          <cell r="D123" t="str">
            <v>Copugated letal roïfing</v>
          </cell>
          <cell r="E123" t="str">
            <v>m2</v>
          </cell>
          <cell r="F123">
            <v>55.001953125</v>
          </cell>
          <cell r="G123">
            <v>31702.004028320313</v>
          </cell>
          <cell r="H123">
            <v>2160.0000019669533</v>
          </cell>
          <cell r="I123">
            <v>1862410.0000038147</v>
          </cell>
        </row>
        <row r="124">
          <cell r="B124" t="str">
            <v>VII.</v>
          </cell>
          <cell r="D124" t="str">
            <v>EQUIPMENT WORKS</v>
          </cell>
        </row>
        <row r="125">
          <cell r="B125">
            <v>1</v>
          </cell>
          <cell r="D125" t="str">
            <v>Kitchen sink, include faucet</v>
          </cell>
          <cell r="E125" t="str">
            <v>unit</v>
          </cell>
          <cell r="F125">
            <v>1</v>
          </cell>
          <cell r="G125">
            <v>705120</v>
          </cell>
          <cell r="H125">
            <v>135600</v>
          </cell>
          <cell r="I125">
            <v>840720</v>
          </cell>
        </row>
        <row r="126">
          <cell r="B126">
            <v>2</v>
          </cell>
          <cell r="D126" t="str">
            <v>Kitchen exhaust hood incl. ducting</v>
          </cell>
          <cell r="E126" t="str">
            <v>unit</v>
          </cell>
          <cell r="F126">
            <v>1</v>
          </cell>
          <cell r="G126">
            <v>2028000</v>
          </cell>
          <cell r="H126">
            <v>240000</v>
          </cell>
          <cell r="I126">
            <v>2268000</v>
          </cell>
        </row>
        <row r="127">
          <cell r="I127">
            <v>3108720</v>
          </cell>
        </row>
        <row r="128">
          <cell r="I128">
            <v>3108720</v>
          </cell>
        </row>
        <row r="129">
          <cell r="B129" t="str">
            <v>VIII.</v>
          </cell>
          <cell r="D129" t="str">
            <v>MECHANICAL WORKS</v>
          </cell>
        </row>
        <row r="130">
          <cell r="B130">
            <v>1</v>
          </cell>
          <cell r="D130" t="str">
            <v>Air conditioning &amp; Ventilating system</v>
          </cell>
        </row>
        <row r="131">
          <cell r="B131">
            <v>1.1000000000000001</v>
          </cell>
          <cell r="D131" t="str">
            <v>Install only, materiak by owner</v>
          </cell>
        </row>
        <row r="132">
          <cell r="D132" t="str">
            <v>a. Type : Wall Mounted</v>
          </cell>
        </row>
        <row r="133">
          <cell r="D133" t="str">
            <v xml:space="preserve">     -  ACC-E20.01, FCU-E20.1, cap. 4,60 kW</v>
          </cell>
          <cell r="E133" t="str">
            <v>unit</v>
          </cell>
          <cell r="F133">
            <v>1</v>
          </cell>
          <cell r="G133">
            <v>302500</v>
          </cell>
          <cell r="I133">
            <v>302500</v>
          </cell>
        </row>
        <row r="134">
          <cell r="D134" t="str">
            <v xml:space="preserve">     -  ACC-E20.02, FCU-E20.2, cap. 4,60 kW</v>
          </cell>
          <cell r="E134" t="str">
            <v>unit</v>
          </cell>
          <cell r="F134">
            <v>1</v>
          </cell>
          <cell r="G134">
            <v>302500</v>
          </cell>
          <cell r="I134">
            <v>302500</v>
          </cell>
        </row>
        <row r="135">
          <cell r="D135" t="str">
            <v xml:space="preserve">     -  ACC-E20.03, FCU-E20.3, cap. 4,60 kW</v>
          </cell>
          <cell r="E135" t="str">
            <v>unit</v>
          </cell>
          <cell r="F135">
            <v>1</v>
          </cell>
          <cell r="G135">
            <v>302500</v>
          </cell>
          <cell r="I135">
            <v>302500</v>
          </cell>
        </row>
        <row r="136">
          <cell r="D136" t="str">
            <v xml:space="preserve">     -  ACC-E20.04, FCU-E20.4, cap. 4,60 kW</v>
          </cell>
          <cell r="E136" t="str">
            <v>unit</v>
          </cell>
          <cell r="F136">
            <v>1</v>
          </cell>
          <cell r="G136">
            <v>302500</v>
          </cell>
          <cell r="I136">
            <v>302500</v>
          </cell>
        </row>
        <row r="137">
          <cell r="D137" t="str">
            <v xml:space="preserve">     -  ACC-E20.08, FCU-E20.8, cap. 2,25 kW</v>
          </cell>
          <cell r="E137" t="str">
            <v>unit</v>
          </cell>
          <cell r="F137">
            <v>1</v>
          </cell>
          <cell r="G137">
            <v>302500</v>
          </cell>
          <cell r="I137">
            <v>302500</v>
          </cell>
        </row>
        <row r="138">
          <cell r="D138" t="str">
            <v xml:space="preserve">     -  ACC-E20.08, FCU-E20.8, cap. 2,25 kW</v>
          </cell>
          <cell r="E138" t="str">
            <v>unit</v>
          </cell>
          <cell r="F138">
            <v>1</v>
          </cell>
          <cell r="G138">
            <v>6656200</v>
          </cell>
          <cell r="I138">
            <v>6656200</v>
          </cell>
        </row>
        <row r="139">
          <cell r="D139" t="str">
            <v>b. Type : Ceiling Cassette</v>
          </cell>
        </row>
        <row r="140">
          <cell r="D140" t="str">
            <v xml:space="preserve">     -  ACC-E20.05, FCU-E20.5, cap. 8,66 kW</v>
          </cell>
          <cell r="E140" t="str">
            <v>unit</v>
          </cell>
          <cell r="F140">
            <v>1</v>
          </cell>
          <cell r="G140">
            <v>368500</v>
          </cell>
          <cell r="I140">
            <v>368500</v>
          </cell>
        </row>
        <row r="141">
          <cell r="D141" t="str">
            <v xml:space="preserve">     -  ACC-E20.05, FCU-E20.5, cap. 8,66 kW</v>
          </cell>
          <cell r="E141" t="str">
            <v>unit</v>
          </cell>
          <cell r="F141">
            <v>1</v>
          </cell>
          <cell r="G141">
            <v>41214000</v>
          </cell>
          <cell r="I141">
            <v>41214000</v>
          </cell>
        </row>
        <row r="142">
          <cell r="D142" t="str">
            <v>c. Type : Ceiling Suspended</v>
          </cell>
        </row>
        <row r="143">
          <cell r="D143" t="str">
            <v xml:space="preserve">     -  ACC-E20.06, FCU-E20.6, cap. 11,24 kW</v>
          </cell>
          <cell r="E143" t="str">
            <v>unit</v>
          </cell>
          <cell r="F143">
            <v>1</v>
          </cell>
          <cell r="G143">
            <v>368500</v>
          </cell>
          <cell r="I143">
            <v>368500</v>
          </cell>
        </row>
        <row r="144">
          <cell r="D144" t="str">
            <v xml:space="preserve">     -  ACC-E20.07, FCU-E20.7, cap. 11,24 kW</v>
          </cell>
          <cell r="E144" t="str">
            <v>unit</v>
          </cell>
          <cell r="F144">
            <v>1</v>
          </cell>
          <cell r="G144">
            <v>368500</v>
          </cell>
          <cell r="I144">
            <v>368500</v>
          </cell>
        </row>
        <row r="145">
          <cell r="D145" t="str">
            <v xml:space="preserve">     -  ACC-E20.07, FCU-E20.7, cap. 11,24 kW</v>
          </cell>
          <cell r="E145" t="str">
            <v>unit</v>
          </cell>
          <cell r="F145">
            <v>1</v>
          </cell>
          <cell r="G145">
            <v>40704400</v>
          </cell>
          <cell r="I145">
            <v>40704400</v>
          </cell>
        </row>
        <row r="146">
          <cell r="B146">
            <v>1.2</v>
          </cell>
          <cell r="D146" t="str">
            <v>Ventilating</v>
          </cell>
        </row>
        <row r="147">
          <cell r="B147" t="str">
            <v>1.2.1</v>
          </cell>
          <cell r="D147" t="str">
            <v>Exhaust Fan</v>
          </cell>
        </row>
        <row r="148">
          <cell r="B148" t="str">
            <v>1.2.1</v>
          </cell>
          <cell r="D148" t="str">
            <v>a. Type : Roof Mounted</v>
          </cell>
        </row>
        <row r="149">
          <cell r="D149" t="str">
            <v xml:space="preserve">     -  TEF.E20.01, cap. 350 l/sec</v>
          </cell>
          <cell r="E149" t="str">
            <v>unit</v>
          </cell>
          <cell r="F149">
            <v>1</v>
          </cell>
          <cell r="G149">
            <v>1821500</v>
          </cell>
          <cell r="I149">
            <v>1821500</v>
          </cell>
        </row>
        <row r="150">
          <cell r="D150" t="str">
            <v xml:space="preserve">     -  TEF.E20.01, cap. 350 l/sec</v>
          </cell>
          <cell r="E150" t="str">
            <v>unit</v>
          </cell>
          <cell r="F150">
            <v>1</v>
          </cell>
          <cell r="G150">
            <v>1821500</v>
          </cell>
          <cell r="I150">
            <v>1821500</v>
          </cell>
        </row>
        <row r="151">
          <cell r="D151" t="str">
            <v xml:space="preserve">b. Type : Ceiling </v>
          </cell>
        </row>
        <row r="152">
          <cell r="D152" t="str">
            <v xml:space="preserve">     -  KEF.E20.01, cap. 160 l/sec</v>
          </cell>
          <cell r="E152" t="str">
            <v>unit</v>
          </cell>
          <cell r="F152">
            <v>1</v>
          </cell>
          <cell r="G152">
            <v>576600</v>
          </cell>
          <cell r="I152">
            <v>576600</v>
          </cell>
        </row>
        <row r="153">
          <cell r="D153" t="str">
            <v xml:space="preserve">     -  KEF.E20.01, cap. 160 l/sec</v>
          </cell>
          <cell r="E153" t="str">
            <v>unit</v>
          </cell>
          <cell r="F153">
            <v>1</v>
          </cell>
          <cell r="G153">
            <v>379800</v>
          </cell>
          <cell r="I153">
            <v>379800</v>
          </cell>
        </row>
        <row r="154">
          <cell r="B154" t="str">
            <v>1.2.2</v>
          </cell>
          <cell r="D154" t="str">
            <v xml:space="preserve">Ducting </v>
          </cell>
        </row>
        <row r="155">
          <cell r="B155" t="str">
            <v>1.2.2</v>
          </cell>
          <cell r="D155" t="str">
            <v>a. BJLS, include support</v>
          </cell>
        </row>
        <row r="156">
          <cell r="D156" t="str">
            <v xml:space="preserve">    - dia. 400 x 400 mm</v>
          </cell>
          <cell r="E156" t="str">
            <v>m'</v>
          </cell>
          <cell r="F156">
            <v>4</v>
          </cell>
          <cell r="G156">
            <v>153720.00280000002</v>
          </cell>
          <cell r="I156">
            <v>614880.01120000007</v>
          </cell>
        </row>
        <row r="157">
          <cell r="D157" t="str">
            <v xml:space="preserve">    - dia. 200  mm</v>
          </cell>
          <cell r="E157" t="str">
            <v>m'</v>
          </cell>
          <cell r="F157">
            <v>3</v>
          </cell>
          <cell r="G157">
            <v>38100.004057142862</v>
          </cell>
          <cell r="I157">
            <v>114300.01217142859</v>
          </cell>
        </row>
        <row r="158">
          <cell r="D158" t="str">
            <v xml:space="preserve">    - dia. 200  mm</v>
          </cell>
          <cell r="E158" t="str">
            <v>m'</v>
          </cell>
          <cell r="F158">
            <v>3</v>
          </cell>
          <cell r="G158">
            <v>38100.004057142862</v>
          </cell>
          <cell r="I158">
            <v>114300.01217142859</v>
          </cell>
        </row>
        <row r="159">
          <cell r="D159" t="str">
            <v>b. Flexible Duct</v>
          </cell>
        </row>
        <row r="160">
          <cell r="D160" t="str">
            <v xml:space="preserve">    - dia. 125 mm (5")</v>
          </cell>
          <cell r="E160" t="str">
            <v>m'</v>
          </cell>
          <cell r="F160">
            <v>14</v>
          </cell>
          <cell r="G160">
            <v>97124.99500000001</v>
          </cell>
          <cell r="I160">
            <v>1359749.9300000002</v>
          </cell>
        </row>
        <row r="161">
          <cell r="D161" t="str">
            <v xml:space="preserve">    - dia. 125 mm (5")</v>
          </cell>
          <cell r="E161" t="str">
            <v>m'</v>
          </cell>
          <cell r="F161">
            <v>14</v>
          </cell>
          <cell r="G161">
            <v>97124.99500000001</v>
          </cell>
          <cell r="I161">
            <v>1359749.9300000002</v>
          </cell>
        </row>
        <row r="162">
          <cell r="B162" t="str">
            <v>1.2.3</v>
          </cell>
          <cell r="D162" t="str">
            <v>Grille, size 300 x150 mm</v>
          </cell>
          <cell r="E162" t="str">
            <v>pc</v>
          </cell>
          <cell r="F162">
            <v>4</v>
          </cell>
          <cell r="G162">
            <v>87300</v>
          </cell>
          <cell r="I162">
            <v>349200</v>
          </cell>
        </row>
        <row r="163">
          <cell r="B163" t="str">
            <v>1.2.4</v>
          </cell>
          <cell r="D163" t="str">
            <v>Split Dumper (SD) dia. 125 mm (5")</v>
          </cell>
          <cell r="E163" t="str">
            <v>pc</v>
          </cell>
          <cell r="F163">
            <v>4</v>
          </cell>
          <cell r="G163">
            <v>93500</v>
          </cell>
          <cell r="I163">
            <v>374000</v>
          </cell>
        </row>
        <row r="164">
          <cell r="B164" t="str">
            <v>1.2.4</v>
          </cell>
          <cell r="D164" t="str">
            <v>Split Dumper (SD) dia. 125 mm (5")</v>
          </cell>
          <cell r="E164" t="str">
            <v>pc</v>
          </cell>
          <cell r="F164">
            <v>4</v>
          </cell>
          <cell r="G164">
            <v>93500</v>
          </cell>
          <cell r="I164">
            <v>374000</v>
          </cell>
        </row>
        <row r="167">
          <cell r="I167">
            <v>374000</v>
          </cell>
        </row>
        <row r="168">
          <cell r="B168">
            <v>2</v>
          </cell>
          <cell r="D168" t="str">
            <v xml:space="preserve">Plumbing </v>
          </cell>
        </row>
        <row r="169">
          <cell r="B169">
            <v>2.1</v>
          </cell>
          <cell r="D169" t="str">
            <v>Cold Water System</v>
          </cell>
        </row>
        <row r="170">
          <cell r="B170">
            <v>2.1</v>
          </cell>
          <cell r="D170" t="str">
            <v>Polivinyl Chloride Pipe, 10 kg/cm² class</v>
          </cell>
        </row>
        <row r="171">
          <cell r="D171" t="str">
            <v>-  PVC dia. 40 mm (1 1/2")</v>
          </cell>
          <cell r="E171" t="str">
            <v>m'</v>
          </cell>
          <cell r="F171">
            <v>18</v>
          </cell>
          <cell r="G171">
            <v>49220</v>
          </cell>
          <cell r="I171">
            <v>885960</v>
          </cell>
        </row>
        <row r="172">
          <cell r="D172" t="str">
            <v>-  PVC dia. 32 mm (1 1/4")</v>
          </cell>
          <cell r="E172" t="str">
            <v>m'</v>
          </cell>
          <cell r="F172">
            <v>30</v>
          </cell>
          <cell r="G172">
            <v>42810</v>
          </cell>
          <cell r="I172">
            <v>1284300</v>
          </cell>
        </row>
        <row r="173">
          <cell r="D173" t="str">
            <v>-  PVC dia. 25 mm (1")</v>
          </cell>
          <cell r="E173" t="str">
            <v>m'</v>
          </cell>
          <cell r="F173">
            <v>18</v>
          </cell>
          <cell r="G173">
            <v>33470</v>
          </cell>
          <cell r="I173">
            <v>602460</v>
          </cell>
        </row>
        <row r="174">
          <cell r="D174" t="str">
            <v>-  PVC dia. 20 mm (3/4")</v>
          </cell>
          <cell r="E174" t="str">
            <v>m'</v>
          </cell>
          <cell r="F174">
            <v>18</v>
          </cell>
          <cell r="G174">
            <v>19680</v>
          </cell>
          <cell r="I174">
            <v>354240</v>
          </cell>
        </row>
        <row r="175">
          <cell r="D175" t="str">
            <v>-  PVC dia. 15 mm (1/2")</v>
          </cell>
          <cell r="E175" t="str">
            <v>m'</v>
          </cell>
          <cell r="F175">
            <v>66</v>
          </cell>
          <cell r="G175">
            <v>15310</v>
          </cell>
          <cell r="I175">
            <v>1010460</v>
          </cell>
        </row>
        <row r="176">
          <cell r="D176" t="str">
            <v>-  Fitting &amp; accessories</v>
          </cell>
          <cell r="E176" t="str">
            <v>ls</v>
          </cell>
          <cell r="F176">
            <v>1</v>
          </cell>
          <cell r="G176">
            <v>1448000</v>
          </cell>
          <cell r="I176">
            <v>1448000</v>
          </cell>
        </row>
        <row r="177">
          <cell r="D177" t="str">
            <v>-  Fitting &amp; accessories</v>
          </cell>
          <cell r="E177" t="str">
            <v>ls</v>
          </cell>
          <cell r="F177">
            <v>1</v>
          </cell>
          <cell r="G177">
            <v>1448000</v>
          </cell>
          <cell r="I177">
            <v>1448000</v>
          </cell>
        </row>
        <row r="178">
          <cell r="B178">
            <v>2.2000000000000002</v>
          </cell>
          <cell r="D178" t="str">
            <v>Gate valve dia. 15 mm (1/2")</v>
          </cell>
          <cell r="E178" t="str">
            <v>ea</v>
          </cell>
          <cell r="F178">
            <v>1</v>
          </cell>
          <cell r="G178">
            <v>85800</v>
          </cell>
          <cell r="I178">
            <v>85800</v>
          </cell>
        </row>
        <row r="179">
          <cell r="B179">
            <v>2.2999999999999998</v>
          </cell>
          <cell r="D179" t="str">
            <v>Box valve</v>
          </cell>
          <cell r="E179" t="str">
            <v>ea</v>
          </cell>
          <cell r="F179">
            <v>1</v>
          </cell>
          <cell r="G179">
            <v>125000</v>
          </cell>
          <cell r="I179">
            <v>125000</v>
          </cell>
        </row>
        <row r="180">
          <cell r="B180">
            <v>2.2999999999999998</v>
          </cell>
          <cell r="D180" t="str">
            <v>Box valve</v>
          </cell>
          <cell r="E180" t="str">
            <v>ea</v>
          </cell>
          <cell r="F180">
            <v>1</v>
          </cell>
          <cell r="G180">
            <v>125000</v>
          </cell>
          <cell r="I180">
            <v>125000</v>
          </cell>
        </row>
        <row r="181">
          <cell r="B181">
            <v>2.2000000000000002</v>
          </cell>
          <cell r="D181" t="str">
            <v>Sewarage Water System</v>
          </cell>
        </row>
        <row r="182">
          <cell r="B182" t="str">
            <v>2.2.1</v>
          </cell>
          <cell r="D182" t="str">
            <v>Polivinyl Chloride Pipe, 5 kg/cm² class</v>
          </cell>
        </row>
        <row r="183">
          <cell r="B183" t="str">
            <v>2.2.1</v>
          </cell>
          <cell r="D183" t="str">
            <v>-  PVC dia. 125 mm (5")</v>
          </cell>
          <cell r="E183" t="str">
            <v>m'</v>
          </cell>
          <cell r="F183">
            <v>4</v>
          </cell>
          <cell r="G183">
            <v>68600</v>
          </cell>
          <cell r="I183">
            <v>274400</v>
          </cell>
        </row>
        <row r="184">
          <cell r="D184" t="str">
            <v>-  PVC dia. 100 mm (4")</v>
          </cell>
          <cell r="E184" t="str">
            <v>m'</v>
          </cell>
          <cell r="F184">
            <v>36</v>
          </cell>
          <cell r="G184">
            <v>43550</v>
          </cell>
          <cell r="I184">
            <v>1567800</v>
          </cell>
        </row>
        <row r="185">
          <cell r="D185" t="str">
            <v>-  PVC dia. 50 mm (2")</v>
          </cell>
          <cell r="E185" t="str">
            <v>m'</v>
          </cell>
          <cell r="F185">
            <v>56</v>
          </cell>
          <cell r="G185">
            <v>13070</v>
          </cell>
          <cell r="I185">
            <v>731920</v>
          </cell>
        </row>
        <row r="186">
          <cell r="D186" t="str">
            <v>-  PVC dia. 40 mm (1 1/2")</v>
          </cell>
          <cell r="E186" t="str">
            <v>m'</v>
          </cell>
          <cell r="F186">
            <v>28</v>
          </cell>
          <cell r="G186">
            <v>10350</v>
          </cell>
          <cell r="I186">
            <v>289800</v>
          </cell>
        </row>
        <row r="187">
          <cell r="D187" t="str">
            <v>-  PVC dia. 40, for vent</v>
          </cell>
          <cell r="E187" t="str">
            <v>m'</v>
          </cell>
          <cell r="F187">
            <v>8</v>
          </cell>
          <cell r="G187">
            <v>10350</v>
          </cell>
          <cell r="I187">
            <v>82800</v>
          </cell>
        </row>
        <row r="188">
          <cell r="D188" t="str">
            <v>-  Fitting &amp; accessories</v>
          </cell>
          <cell r="E188" t="str">
            <v>ls</v>
          </cell>
          <cell r="F188">
            <v>1</v>
          </cell>
          <cell r="G188">
            <v>1031300</v>
          </cell>
          <cell r="I188">
            <v>1031300</v>
          </cell>
        </row>
        <row r="189">
          <cell r="D189" t="str">
            <v>-  Fitting &amp; accessories</v>
          </cell>
          <cell r="E189" t="str">
            <v>ls</v>
          </cell>
          <cell r="F189">
            <v>1</v>
          </cell>
          <cell r="G189">
            <v>1031300</v>
          </cell>
          <cell r="I189">
            <v>1031300</v>
          </cell>
        </row>
        <row r="190">
          <cell r="B190" t="str">
            <v>2.2.2</v>
          </cell>
          <cell r="D190" t="str">
            <v>Floor drain</v>
          </cell>
          <cell r="E190" t="str">
            <v>ea</v>
          </cell>
          <cell r="F190">
            <v>10</v>
          </cell>
          <cell r="G190">
            <v>184800</v>
          </cell>
          <cell r="I190">
            <v>1848000</v>
          </cell>
        </row>
        <row r="191">
          <cell r="B191" t="str">
            <v>2.2.3</v>
          </cell>
          <cell r="D191" t="str">
            <v>Clean out</v>
          </cell>
          <cell r="E191" t="str">
            <v>ea</v>
          </cell>
          <cell r="F191">
            <v>12</v>
          </cell>
          <cell r="G191">
            <v>143100</v>
          </cell>
          <cell r="I191">
            <v>1717200</v>
          </cell>
        </row>
        <row r="192">
          <cell r="B192" t="str">
            <v>2.2.4</v>
          </cell>
          <cell r="D192" t="str">
            <v>External cully trap</v>
          </cell>
          <cell r="E192" t="str">
            <v>ea</v>
          </cell>
          <cell r="F192">
            <v>2</v>
          </cell>
          <cell r="G192">
            <v>125000</v>
          </cell>
          <cell r="I192">
            <v>250000</v>
          </cell>
        </row>
        <row r="193">
          <cell r="B193" t="str">
            <v>2.2.5</v>
          </cell>
          <cell r="D193" t="str">
            <v>Tundish 150x150 cm, condensate drain pipe</v>
          </cell>
          <cell r="E193" t="str">
            <v>ea</v>
          </cell>
          <cell r="F193">
            <v>5</v>
          </cell>
          <cell r="G193">
            <v>35000</v>
          </cell>
          <cell r="I193">
            <v>175000</v>
          </cell>
        </row>
        <row r="194">
          <cell r="B194" t="str">
            <v>2.2.5</v>
          </cell>
          <cell r="D194" t="str">
            <v>Tundish 150x150 cm, condensate drain pipe</v>
          </cell>
          <cell r="E194" t="str">
            <v>ea</v>
          </cell>
          <cell r="F194">
            <v>5</v>
          </cell>
          <cell r="G194">
            <v>35000</v>
          </cell>
          <cell r="I194">
            <v>175000</v>
          </cell>
        </row>
        <row r="195">
          <cell r="B195">
            <v>2.2999999999999998</v>
          </cell>
          <cell r="D195" t="str">
            <v>Hot Water System</v>
          </cell>
        </row>
        <row r="196">
          <cell r="B196" t="str">
            <v>2.3.1</v>
          </cell>
          <cell r="D196" t="str">
            <v>Cooper pipe + insulation, for water heater</v>
          </cell>
        </row>
        <row r="197">
          <cell r="B197" t="str">
            <v>2.3.1</v>
          </cell>
          <cell r="D197" t="str">
            <v>-  COP dia. 32 mm (1 1/4")</v>
          </cell>
          <cell r="E197" t="str">
            <v>m'</v>
          </cell>
          <cell r="F197">
            <v>6</v>
          </cell>
          <cell r="G197">
            <v>59770</v>
          </cell>
          <cell r="I197">
            <v>358620</v>
          </cell>
        </row>
        <row r="198">
          <cell r="D198" t="str">
            <v>-  COP dia. 25 mm (1")</v>
          </cell>
          <cell r="E198" t="str">
            <v>m'</v>
          </cell>
          <cell r="F198">
            <v>6</v>
          </cell>
          <cell r="G198">
            <v>41330</v>
          </cell>
          <cell r="I198">
            <v>247980</v>
          </cell>
        </row>
        <row r="199">
          <cell r="D199" t="str">
            <v>-  COP dia. 20 mm (3/4")</v>
          </cell>
          <cell r="E199" t="str">
            <v>m'</v>
          </cell>
          <cell r="F199">
            <v>12</v>
          </cell>
          <cell r="G199">
            <v>30020</v>
          </cell>
          <cell r="I199">
            <v>360240</v>
          </cell>
        </row>
        <row r="200">
          <cell r="D200" t="str">
            <v>-  COP dia. 15 mm (1/2")</v>
          </cell>
          <cell r="E200" t="str">
            <v>m'</v>
          </cell>
          <cell r="F200">
            <v>54</v>
          </cell>
          <cell r="G200">
            <v>18560</v>
          </cell>
          <cell r="I200">
            <v>1002240</v>
          </cell>
        </row>
        <row r="201">
          <cell r="D201" t="str">
            <v>-  Fitting &amp; accessories</v>
          </cell>
          <cell r="E201" t="str">
            <v>ls</v>
          </cell>
          <cell r="F201">
            <v>1</v>
          </cell>
          <cell r="G201">
            <v>689100</v>
          </cell>
          <cell r="I201">
            <v>689100</v>
          </cell>
        </row>
        <row r="202">
          <cell r="D202" t="str">
            <v>-  Fitting &amp; accessories</v>
          </cell>
          <cell r="E202" t="str">
            <v>ls</v>
          </cell>
          <cell r="F202">
            <v>1</v>
          </cell>
          <cell r="G202">
            <v>689100</v>
          </cell>
          <cell r="I202">
            <v>689100</v>
          </cell>
        </row>
        <row r="203">
          <cell r="B203" t="str">
            <v>2.3.2</v>
          </cell>
          <cell r="D203" t="str">
            <v>Hot Water Heater, cap. 75 liter</v>
          </cell>
          <cell r="E203" t="str">
            <v>unit</v>
          </cell>
          <cell r="F203">
            <v>1</v>
          </cell>
          <cell r="G203">
            <v>3000400</v>
          </cell>
          <cell r="I203">
            <v>3000400</v>
          </cell>
        </row>
        <row r="204">
          <cell r="B204" t="str">
            <v>2.3.2</v>
          </cell>
          <cell r="D204" t="str">
            <v>Hot Water Heater, cap. 75 liter</v>
          </cell>
          <cell r="E204" t="str">
            <v>unit</v>
          </cell>
          <cell r="F204">
            <v>1</v>
          </cell>
          <cell r="G204">
            <v>3000400</v>
          </cell>
          <cell r="I204">
            <v>27251249.953371428</v>
          </cell>
        </row>
        <row r="205">
          <cell r="I205">
            <v>215975449.95337144</v>
          </cell>
        </row>
        <row r="206">
          <cell r="I206">
            <v>215975449.95337144</v>
          </cell>
        </row>
        <row r="207">
          <cell r="B207" t="str">
            <v>IX.</v>
          </cell>
          <cell r="D207" t="str">
            <v>ELECTRICAL WORKS</v>
          </cell>
        </row>
        <row r="208">
          <cell r="B208">
            <v>1</v>
          </cell>
          <cell r="D208" t="str">
            <v>Electrical system</v>
          </cell>
        </row>
        <row r="209">
          <cell r="B209">
            <v>1</v>
          </cell>
          <cell r="D209" t="str">
            <v>-  Lighting panel MSB-GH</v>
          </cell>
          <cell r="E209" t="str">
            <v>unit</v>
          </cell>
          <cell r="F209">
            <v>1</v>
          </cell>
          <cell r="G209">
            <v>14379390</v>
          </cell>
          <cell r="I209">
            <v>14379390</v>
          </cell>
        </row>
        <row r="210">
          <cell r="D210" t="str">
            <v>-  Lighting panel MSB-GH</v>
          </cell>
          <cell r="E210" t="str">
            <v>unit</v>
          </cell>
          <cell r="F210">
            <v>1</v>
          </cell>
          <cell r="G210">
            <v>14379390</v>
          </cell>
          <cell r="I210">
            <v>14379390</v>
          </cell>
        </row>
        <row r="211">
          <cell r="D211" t="str">
            <v>-  Switch</v>
          </cell>
        </row>
        <row r="212">
          <cell r="D212" t="str">
            <v xml:space="preserve">    - Single switch</v>
          </cell>
          <cell r="E212" t="str">
            <v>ea</v>
          </cell>
          <cell r="F212">
            <v>12</v>
          </cell>
          <cell r="G212">
            <v>28750</v>
          </cell>
          <cell r="I212">
            <v>345000</v>
          </cell>
        </row>
        <row r="213">
          <cell r="D213" t="str">
            <v xml:space="preserve">    - Double switch</v>
          </cell>
          <cell r="E213" t="str">
            <v>ea</v>
          </cell>
          <cell r="F213">
            <v>18</v>
          </cell>
          <cell r="G213">
            <v>84880</v>
          </cell>
          <cell r="I213">
            <v>1527840</v>
          </cell>
        </row>
        <row r="214">
          <cell r="D214" t="str">
            <v xml:space="preserve">    - Isolating switch 1 phasa</v>
          </cell>
          <cell r="E214" t="str">
            <v>ea</v>
          </cell>
          <cell r="F214">
            <v>7</v>
          </cell>
          <cell r="G214">
            <v>125000</v>
          </cell>
          <cell r="I214">
            <v>875000</v>
          </cell>
        </row>
        <row r="215">
          <cell r="D215" t="str">
            <v xml:space="preserve">    - Isolating switch 3 phasa</v>
          </cell>
          <cell r="E215" t="str">
            <v>ea</v>
          </cell>
          <cell r="F215">
            <v>3</v>
          </cell>
          <cell r="G215">
            <v>175000</v>
          </cell>
          <cell r="I215">
            <v>525000</v>
          </cell>
        </row>
        <row r="216">
          <cell r="D216" t="str">
            <v xml:space="preserve">    - Switch installation</v>
          </cell>
          <cell r="E216" t="str">
            <v>point</v>
          </cell>
          <cell r="F216">
            <v>40</v>
          </cell>
          <cell r="G216">
            <v>65000</v>
          </cell>
          <cell r="I216">
            <v>2600000</v>
          </cell>
        </row>
        <row r="217">
          <cell r="D217" t="str">
            <v xml:space="preserve">    - Switch installation</v>
          </cell>
          <cell r="E217" t="str">
            <v>point</v>
          </cell>
          <cell r="F217">
            <v>40</v>
          </cell>
          <cell r="G217">
            <v>65000</v>
          </cell>
          <cell r="I217">
            <v>2600000</v>
          </cell>
        </row>
        <row r="218">
          <cell r="D218" t="str">
            <v>-  Receptacle</v>
          </cell>
        </row>
        <row r="219">
          <cell r="D219" t="str">
            <v xml:space="preserve">    - Plug conector</v>
          </cell>
          <cell r="E219" t="str">
            <v>ea</v>
          </cell>
          <cell r="F219">
            <v>1</v>
          </cell>
          <cell r="G219">
            <v>25000</v>
          </cell>
          <cell r="I219">
            <v>25000</v>
          </cell>
        </row>
        <row r="220">
          <cell r="D220" t="str">
            <v xml:space="preserve">    - Double receptacle 10 A</v>
          </cell>
          <cell r="E220" t="str">
            <v>ea</v>
          </cell>
          <cell r="F220">
            <v>47</v>
          </cell>
          <cell r="G220">
            <v>47360</v>
          </cell>
          <cell r="I220">
            <v>2225920</v>
          </cell>
        </row>
        <row r="221">
          <cell r="D221" t="str">
            <v xml:space="preserve">    - Receptacle installation</v>
          </cell>
          <cell r="E221" t="str">
            <v>point</v>
          </cell>
          <cell r="F221">
            <v>48</v>
          </cell>
          <cell r="G221">
            <v>78830</v>
          </cell>
          <cell r="I221">
            <v>3783840</v>
          </cell>
        </row>
        <row r="222">
          <cell r="D222" t="str">
            <v xml:space="preserve">    - Receptacle installation</v>
          </cell>
          <cell r="E222" t="str">
            <v>point</v>
          </cell>
          <cell r="F222">
            <v>48</v>
          </cell>
          <cell r="G222">
            <v>78830</v>
          </cell>
          <cell r="I222">
            <v>3783840</v>
          </cell>
        </row>
        <row r="223">
          <cell r="B223">
            <v>2</v>
          </cell>
          <cell r="D223" t="str">
            <v>Lighting system</v>
          </cell>
        </row>
        <row r="224">
          <cell r="B224">
            <v>2</v>
          </cell>
          <cell r="D224" t="str">
            <v>-  TL 2 x 36 W recessed</v>
          </cell>
          <cell r="E224" t="str">
            <v>ea</v>
          </cell>
          <cell r="F224">
            <v>4</v>
          </cell>
          <cell r="G224">
            <v>231400</v>
          </cell>
          <cell r="I224">
            <v>925600</v>
          </cell>
        </row>
        <row r="225">
          <cell r="D225" t="str">
            <v>-  TL 2 x 36 W surface</v>
          </cell>
          <cell r="E225" t="str">
            <v>ea</v>
          </cell>
          <cell r="F225">
            <v>2</v>
          </cell>
          <cell r="G225">
            <v>217890</v>
          </cell>
          <cell r="I225">
            <v>435780</v>
          </cell>
        </row>
        <row r="226">
          <cell r="D226" t="str">
            <v>-  TL 1 x 18 W surface</v>
          </cell>
          <cell r="E226" t="str">
            <v>ea</v>
          </cell>
          <cell r="F226">
            <v>4</v>
          </cell>
          <cell r="G226">
            <v>125310</v>
          </cell>
          <cell r="I226">
            <v>501240</v>
          </cell>
        </row>
        <row r="227">
          <cell r="D227" t="str">
            <v>-  PL 1 x 18 W surface baret</v>
          </cell>
          <cell r="E227" t="str">
            <v>ea</v>
          </cell>
          <cell r="F227">
            <v>4</v>
          </cell>
          <cell r="G227">
            <v>189070</v>
          </cell>
          <cell r="I227">
            <v>756280</v>
          </cell>
        </row>
        <row r="228">
          <cell r="D228" t="str">
            <v>-  PL 1 x 18 W wall decorative lamp</v>
          </cell>
          <cell r="E228" t="str">
            <v>ea</v>
          </cell>
          <cell r="F228">
            <v>4</v>
          </cell>
          <cell r="G228">
            <v>110830</v>
          </cell>
          <cell r="I228">
            <v>443320</v>
          </cell>
        </row>
        <row r="229">
          <cell r="D229" t="str">
            <v>-  IL 1 x 60 W surface baret</v>
          </cell>
          <cell r="E229" t="str">
            <v>ea</v>
          </cell>
          <cell r="F229">
            <v>8</v>
          </cell>
          <cell r="G229">
            <v>215150</v>
          </cell>
          <cell r="I229">
            <v>1721200</v>
          </cell>
        </row>
        <row r="230">
          <cell r="D230" t="str">
            <v>-  SL 1 x 18 W recessed down light</v>
          </cell>
          <cell r="E230" t="str">
            <v>ea</v>
          </cell>
          <cell r="F230">
            <v>3</v>
          </cell>
          <cell r="G230">
            <v>170030</v>
          </cell>
          <cell r="I230">
            <v>510090</v>
          </cell>
        </row>
      </sheetData>
      <sheetData sheetId="6">
        <row r="14">
          <cell r="B14" t="str">
            <v>I.</v>
          </cell>
        </row>
      </sheetData>
      <sheetData sheetId="7">
        <row r="14">
          <cell r="B14" t="str">
            <v>I.</v>
          </cell>
        </row>
      </sheetData>
      <sheetData sheetId="8"/>
      <sheetData sheetId="9"/>
      <sheetData sheetId="10">
        <row r="14">
          <cell r="B14" t="str">
            <v>I.</v>
          </cell>
        </row>
      </sheetData>
      <sheetData sheetId="11"/>
      <sheetData sheetId="12">
        <row r="14">
          <cell r="B14" t="str">
            <v>I.</v>
          </cell>
        </row>
      </sheetData>
      <sheetData sheetId="13">
        <row r="14">
          <cell r="B14" t="str">
            <v>I.</v>
          </cell>
        </row>
      </sheetData>
      <sheetData sheetId="14" refreshError="1"/>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sheetData sheetId="819"/>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sheetData sheetId="838"/>
      <sheetData sheetId="839"/>
      <sheetData sheetId="840"/>
      <sheetData sheetId="841"/>
      <sheetData sheetId="842" refreshError="1"/>
      <sheetData sheetId="843"/>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sheetData sheetId="860"/>
      <sheetData sheetId="861"/>
      <sheetData sheetId="862"/>
      <sheetData sheetId="863"/>
      <sheetData sheetId="864"/>
      <sheetData sheetId="865"/>
      <sheetData sheetId="866"/>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refreshError="1"/>
      <sheetData sheetId="947" refreshError="1"/>
      <sheetData sheetId="948" refreshError="1"/>
      <sheetData sheetId="949" refreshError="1"/>
      <sheetData sheetId="950"/>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sheetData sheetId="964" refreshError="1"/>
      <sheetData sheetId="965" refreshError="1"/>
      <sheetData sheetId="966"/>
      <sheetData sheetId="967"/>
      <sheetData sheetId="968"/>
      <sheetData sheetId="969" refreshError="1"/>
      <sheetData sheetId="970" refreshError="1"/>
      <sheetData sheetId="971"/>
      <sheetData sheetId="972" refreshError="1"/>
      <sheetData sheetId="973" refreshError="1"/>
      <sheetData sheetId="974"/>
      <sheetData sheetId="975" refreshError="1"/>
      <sheetData sheetId="976" refreshError="1"/>
      <sheetData sheetId="977" refreshError="1"/>
      <sheetData sheetId="978" refreshError="1"/>
      <sheetData sheetId="979"/>
      <sheetData sheetId="980"/>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sheetData sheetId="1008"/>
      <sheetData sheetId="1009"/>
      <sheetData sheetId="1010"/>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sheetData sheetId="1087" refreshError="1"/>
      <sheetData sheetId="1088" refreshError="1"/>
      <sheetData sheetId="1089" refreshError="1"/>
      <sheetData sheetId="1090"/>
      <sheetData sheetId="1091"/>
      <sheetData sheetId="1092" refreshError="1"/>
      <sheetData sheetId="1093"/>
      <sheetData sheetId="1094" refreshError="1"/>
      <sheetData sheetId="1095"/>
      <sheetData sheetId="1096"/>
      <sheetData sheetId="1097"/>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sheetData sheetId="1166" refreshError="1"/>
      <sheetData sheetId="1167" refreshError="1"/>
      <sheetData sheetId="1168" refreshError="1"/>
      <sheetData sheetId="1169" refreshError="1"/>
      <sheetData sheetId="1170" refreshError="1"/>
      <sheetData sheetId="1171"/>
      <sheetData sheetId="1172" refreshError="1"/>
      <sheetData sheetId="1173"/>
      <sheetData sheetId="1174"/>
      <sheetData sheetId="1175"/>
      <sheetData sheetId="1176" refreshError="1"/>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refreshError="1"/>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refreshError="1"/>
      <sheetData sheetId="1213" refreshError="1"/>
      <sheetData sheetId="1214" refreshError="1"/>
      <sheetData sheetId="1215" refreshError="1"/>
      <sheetData sheetId="1216" refreshError="1"/>
      <sheetData sheetId="1217"/>
      <sheetData sheetId="1218" refreshError="1"/>
      <sheetData sheetId="1219"/>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sheetData sheetId="1298"/>
      <sheetData sheetId="1299" refreshError="1"/>
      <sheetData sheetId="1300" refreshError="1"/>
      <sheetData sheetId="1301" refreshError="1"/>
      <sheetData sheetId="1302" refreshError="1"/>
      <sheetData sheetId="1303" refreshError="1"/>
      <sheetData sheetId="1304"/>
      <sheetData sheetId="1305"/>
      <sheetData sheetId="1306"/>
      <sheetData sheetId="1307"/>
      <sheetData sheetId="1308" refreshError="1"/>
      <sheetData sheetId="1309" refreshError="1"/>
      <sheetData sheetId="1310"/>
      <sheetData sheetId="131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sheetData sheetId="1386"/>
      <sheetData sheetId="1387"/>
      <sheetData sheetId="1388"/>
      <sheetData sheetId="1389"/>
      <sheetData sheetId="1390" refreshError="1"/>
      <sheetData sheetId="1391" refreshError="1"/>
      <sheetData sheetId="1392" refreshError="1"/>
      <sheetData sheetId="1393"/>
      <sheetData sheetId="1394" refreshError="1"/>
      <sheetData sheetId="1395"/>
      <sheetData sheetId="1396" refreshError="1"/>
      <sheetData sheetId="1397" refreshError="1"/>
      <sheetData sheetId="1398" refreshError="1"/>
      <sheetData sheetId="1399" refreshError="1"/>
      <sheetData sheetId="1400"/>
      <sheetData sheetId="1401" refreshError="1"/>
      <sheetData sheetId="1402"/>
      <sheetData sheetId="1403" refreshError="1"/>
      <sheetData sheetId="1404" refreshError="1"/>
      <sheetData sheetId="1405" refreshError="1"/>
      <sheetData sheetId="1406" refreshError="1"/>
      <sheetData sheetId="1407" refreshError="1"/>
      <sheetData sheetId="1408" refreshError="1"/>
      <sheetData sheetId="1409" refreshError="1"/>
      <sheetData sheetId="1410"/>
      <sheetData sheetId="1411"/>
      <sheetData sheetId="1412"/>
      <sheetData sheetId="1413"/>
      <sheetData sheetId="1414"/>
      <sheetData sheetId="1415"/>
      <sheetData sheetId="1416"/>
      <sheetData sheetId="1417"/>
      <sheetData sheetId="1418"/>
      <sheetData sheetId="1419"/>
      <sheetData sheetId="1420" refreshError="1"/>
      <sheetData sheetId="1421" refreshError="1"/>
      <sheetData sheetId="1422" refreshError="1"/>
      <sheetData sheetId="1423"/>
      <sheetData sheetId="1424"/>
      <sheetData sheetId="1425" refreshError="1"/>
      <sheetData sheetId="1426" refreshError="1"/>
      <sheetData sheetId="1427"/>
      <sheetData sheetId="1428"/>
      <sheetData sheetId="1429"/>
      <sheetData sheetId="1430"/>
      <sheetData sheetId="1431"/>
      <sheetData sheetId="1432"/>
      <sheetData sheetId="1433"/>
      <sheetData sheetId="1434" refreshError="1"/>
      <sheetData sheetId="1435" refreshError="1"/>
      <sheetData sheetId="1436"/>
      <sheetData sheetId="1437"/>
      <sheetData sheetId="1438"/>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S."/>
      <sheetName val="REKAP"/>
      <sheetName val="BQ"/>
      <sheetName val="Ana-Harga"/>
      <sheetName val="Sheet1"/>
      <sheetName val="Daf-Harga"/>
      <sheetName val="S_DAYA"/>
    </sheetNames>
    <sheetDataSet>
      <sheetData sheetId="0"/>
      <sheetData sheetId="1"/>
      <sheetData sheetId="2"/>
      <sheetData sheetId="3"/>
      <sheetData sheetId="4"/>
      <sheetData sheetId="5">
        <row r="15">
          <cell r="H15">
            <v>35000</v>
          </cell>
        </row>
        <row r="16">
          <cell r="H16">
            <v>30000</v>
          </cell>
        </row>
        <row r="17">
          <cell r="H17">
            <v>30000</v>
          </cell>
        </row>
        <row r="18">
          <cell r="H18">
            <v>30000</v>
          </cell>
        </row>
        <row r="19">
          <cell r="H19">
            <v>30000</v>
          </cell>
        </row>
        <row r="20">
          <cell r="H20">
            <v>25000</v>
          </cell>
        </row>
        <row r="21">
          <cell r="H21">
            <v>25000</v>
          </cell>
        </row>
        <row r="22">
          <cell r="H22">
            <v>25000</v>
          </cell>
        </row>
        <row r="24">
          <cell r="H24">
            <v>22500</v>
          </cell>
        </row>
        <row r="25">
          <cell r="H25">
            <v>20000</v>
          </cell>
        </row>
        <row r="26">
          <cell r="H26">
            <v>25000</v>
          </cell>
        </row>
        <row r="27">
          <cell r="H27">
            <v>20000</v>
          </cell>
        </row>
        <row r="28">
          <cell r="H28">
            <v>30000</v>
          </cell>
        </row>
        <row r="29">
          <cell r="H29">
            <v>20000</v>
          </cell>
        </row>
        <row r="34">
          <cell r="H34">
            <v>204671.25</v>
          </cell>
        </row>
        <row r="35">
          <cell r="H35">
            <v>666498</v>
          </cell>
        </row>
        <row r="36">
          <cell r="H36">
            <v>47250</v>
          </cell>
        </row>
        <row r="37">
          <cell r="H37">
            <v>11550</v>
          </cell>
        </row>
        <row r="38">
          <cell r="H38">
            <v>31185</v>
          </cell>
        </row>
        <row r="39">
          <cell r="H39">
            <v>17500</v>
          </cell>
        </row>
        <row r="40">
          <cell r="H40">
            <v>15000</v>
          </cell>
        </row>
        <row r="41">
          <cell r="H41">
            <v>29983.8</v>
          </cell>
        </row>
        <row r="42">
          <cell r="H42">
            <v>55000</v>
          </cell>
        </row>
        <row r="43">
          <cell r="H43">
            <v>137812.5</v>
          </cell>
        </row>
        <row r="44">
          <cell r="H44">
            <v>84361.2</v>
          </cell>
        </row>
        <row r="45">
          <cell r="H45">
            <v>4650</v>
          </cell>
        </row>
        <row r="46">
          <cell r="H46">
            <v>11642.4</v>
          </cell>
        </row>
        <row r="47">
          <cell r="H47">
            <v>57750</v>
          </cell>
        </row>
        <row r="48">
          <cell r="H48">
            <v>35311.5</v>
          </cell>
        </row>
        <row r="49">
          <cell r="H49">
            <v>7990.5</v>
          </cell>
        </row>
        <row r="50">
          <cell r="H50">
            <v>30530.85</v>
          </cell>
        </row>
        <row r="51">
          <cell r="H51">
            <v>150000</v>
          </cell>
        </row>
        <row r="67">
          <cell r="H67">
            <v>2000</v>
          </cell>
        </row>
        <row r="68">
          <cell r="H68">
            <v>2000</v>
          </cell>
        </row>
        <row r="71">
          <cell r="H71">
            <v>1750</v>
          </cell>
        </row>
        <row r="72">
          <cell r="H72">
            <v>1250</v>
          </cell>
        </row>
        <row r="73">
          <cell r="H73">
            <v>210000</v>
          </cell>
        </row>
        <row r="74">
          <cell r="H74">
            <v>1500000</v>
          </cell>
        </row>
        <row r="77">
          <cell r="H77">
            <v>127500</v>
          </cell>
        </row>
        <row r="78">
          <cell r="H78">
            <v>135000</v>
          </cell>
        </row>
        <row r="79">
          <cell r="H79">
            <v>130000</v>
          </cell>
        </row>
        <row r="80">
          <cell r="H80">
            <v>130000</v>
          </cell>
        </row>
        <row r="81">
          <cell r="H81">
            <v>55000</v>
          </cell>
        </row>
        <row r="82">
          <cell r="H82">
            <v>50000</v>
          </cell>
        </row>
        <row r="83">
          <cell r="H83">
            <v>50000</v>
          </cell>
        </row>
        <row r="84">
          <cell r="H84">
            <v>55000</v>
          </cell>
        </row>
        <row r="85">
          <cell r="H85">
            <v>55000</v>
          </cell>
        </row>
        <row r="86">
          <cell r="H86">
            <v>60500</v>
          </cell>
        </row>
        <row r="87">
          <cell r="H87">
            <v>30250</v>
          </cell>
        </row>
        <row r="88">
          <cell r="H88">
            <v>33000</v>
          </cell>
        </row>
        <row r="89">
          <cell r="H89">
            <v>24000</v>
          </cell>
        </row>
        <row r="90">
          <cell r="H90">
            <v>28000</v>
          </cell>
        </row>
        <row r="91">
          <cell r="H91">
            <v>36720</v>
          </cell>
        </row>
        <row r="92">
          <cell r="H92">
            <v>60500</v>
          </cell>
        </row>
        <row r="93">
          <cell r="H93">
            <v>3250</v>
          </cell>
        </row>
        <row r="94">
          <cell r="H94">
            <v>7200</v>
          </cell>
        </row>
      </sheetData>
      <sheetData sheetId="6"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
      <sheetName val="DOK. LELANG"/>
      <sheetName val="GEDUNG. KET"/>
      <sheetName val="K. CAMAT"/>
      <sheetName val="MCK"/>
      <sheetName val="ANALISAUPAHBAHAN"/>
      <sheetName val="UPAH-BAHAN-PERALATAN"/>
    </sheetNames>
    <sheetDataSet>
      <sheetData sheetId="0"/>
      <sheetData sheetId="1"/>
      <sheetData sheetId="2"/>
      <sheetData sheetId="3"/>
      <sheetData sheetId="4"/>
      <sheetData sheetId="5"/>
      <sheetData sheetId="6"/>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h AC Base nego"/>
      <sheetName val="Ana AC Base Nego"/>
      <sheetName val="analisa nego"/>
      <sheetName val="data kontrak"/>
      <sheetName val="ch"/>
      <sheetName val="srt"/>
      <sheetName val="Rekap PNW"/>
      <sheetName val="BOQ PNW"/>
      <sheetName val="Major"/>
      <sheetName val="Ana Pnw"/>
      <sheetName val="meth Pnw"/>
      <sheetName val="HSD"/>
      <sheetName val="PNW vs NEGO"/>
      <sheetName val="MOS"/>
      <sheetName val="Sche."/>
      <sheetName val="MOB"/>
      <sheetName val="Ana Hasil nego"/>
      <sheetName val="meth hsl nego"/>
      <sheetName val="Ana-K.250"/>
      <sheetName val="Meth-K.250"/>
      <sheetName val="Alat"/>
      <sheetName val="Staf"/>
      <sheetName val="Pengurus"/>
      <sheetName val="Pemilik"/>
      <sheetName val="Sub."/>
      <sheetName val="Sipil"/>
      <sheetName val="Ana Tack C"/>
      <sheetName val="Meth Tack C"/>
      <sheetName val="cost-alat"/>
      <sheetName val="Conf."/>
      <sheetName val="COV"/>
      <sheetName val="WORD"/>
      <sheetName val="S.ALAT"/>
      <sheetName val="S.ALAT.2"/>
      <sheetName val="Bobot"/>
      <sheetName val="OE vs FE "/>
      <sheetName val="BOQ Pamanukan"/>
      <sheetName val="WORD nego"/>
      <sheetName val="Pnw vs RAP"/>
      <sheetName val="Bangunan Utama"/>
      <sheetName val="Kuantitas &amp; Harga"/>
      <sheetName val="Agg Halus &amp; Kasar"/>
      <sheetName val="5-Peralatan"/>
      <sheetName val="ANAL_BOW"/>
      <sheetName val="HRG BHN"/>
      <sheetName val="Markup"/>
      <sheetName val="D &amp; W sizes"/>
      <sheetName val="5-ALAT(1)"/>
      <sheetName val="4-Basic Price"/>
      <sheetName val="H.Satuan"/>
      <sheetName val="Analisa"/>
      <sheetName val="bahan upah"/>
      <sheetName val="Harga Satuan"/>
      <sheetName val="HARGA ALAT"/>
      <sheetName val="gvl"/>
      <sheetName val="BQ_E20_02_Rp_"/>
      <sheetName val="MATERIAL"/>
      <sheetName val="UPAH"/>
      <sheetName val="ANALISA SBU"/>
      <sheetName val="BAHAN"/>
      <sheetName val="UPH,BHN,ALT"/>
      <sheetName val="Analis harga"/>
      <sheetName val="BoQ C4"/>
      <sheetName val="Daya"/>
      <sheetName val="Daf-Harga"/>
      <sheetName val="mingguan1-4"/>
      <sheetName val="ES STG"/>
      <sheetName val="PEKERJAAN PERSIAPAN"/>
      <sheetName val="Ans Kom Precast"/>
      <sheetName val="PJ"/>
      <sheetName val="UPAH &amp; BHN"/>
      <sheetName val="Lt 1"/>
      <sheetName val="harga"/>
      <sheetName val="BQ"/>
      <sheetName val="Meto"/>
      <sheetName val="K210"/>
      <sheetName val="BQ-E20-02(Rp)"/>
      <sheetName val="BILL"/>
      <sheetName val="Rkp Analisa"/>
      <sheetName val="Basic"/>
      <sheetName val="anal_quari"/>
      <sheetName val="rekap"/>
      <sheetName val="escon"/>
      <sheetName val="Sheet1"/>
      <sheetName val="BOQ"/>
      <sheetName val="BALT"/>
      <sheetName val="REK"/>
      <sheetName val="DIV3"/>
      <sheetName val="DU&amp;B"/>
      <sheetName val="Harsat"/>
      <sheetName val="An. Alat"/>
      <sheetName val="RAB"/>
      <sheetName val="Rekap RAP"/>
      <sheetName val="R.A.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Div10a"/>
      <sheetName val="3Div10b"/>
      <sheetName val="3Div10c"/>
      <sheetName val="LS-Rutin"/>
      <sheetName val="Kuantitas"/>
      <sheetName val="Analisa HSP"/>
      <sheetName val="Kuantitas LS"/>
      <sheetName val="Kuantitas (2)"/>
      <sheetName val="LS-Rutin (3)"/>
      <sheetName val="LS-Rutin (2)"/>
      <sheetName val="Analisa HSP (2)"/>
      <sheetName val="3d10(LS)"/>
      <sheetName val="3d10 anls"/>
      <sheetName val="aggr"/>
      <sheetName val="alat"/>
      <sheetName val="umum"/>
      <sheetName val="basic"/>
      <sheetName val="quary"/>
      <sheetName val="3d10"/>
      <sheetName val="3d9"/>
      <sheetName val="3d8"/>
      <sheetName val="3d7b"/>
      <sheetName val="3d7"/>
      <sheetName val="3d6"/>
      <sheetName val="3d5"/>
      <sheetName val="3d4"/>
      <sheetName val="3d3"/>
      <sheetName val="3d2"/>
      <sheetName val="3d1"/>
      <sheetName val="Rekap"/>
      <sheetName val="T-PANCANG"/>
      <sheetName val="Bahan Upah"/>
      <sheetName val="NP"/>
    </sheetNames>
    <sheetDataSet>
      <sheetData sheetId="0"/>
      <sheetData sheetId="1"/>
      <sheetData sheetId="2">
        <row r="410">
          <cell r="U410">
            <v>626107.48448924406</v>
          </cell>
        </row>
      </sheetData>
      <sheetData sheetId="3">
        <row r="12">
          <cell r="D12" t="str">
            <v>: 10.1 (1)</v>
          </cell>
        </row>
      </sheetData>
      <sheetData sheetId="4"/>
      <sheetData sheetId="5">
        <row r="410">
          <cell r="U410">
            <v>305646.15927019424</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P"/>
      <sheetName val="COVER"/>
      <sheetName val="REKAP  "/>
      <sheetName val="RAB"/>
      <sheetName val="REKAP  KNTOR DWAN GURU USB"/>
      <sheetName val="RAB KNTOR DWAN GURU USB"/>
      <sheetName val="BACK UP  KNTOR DWAN GURU"/>
      <sheetName val="REKAP MCK USB "/>
      <sheetName val="RAB MCK USB "/>
      <sheetName val="BACK UP MCK "/>
      <sheetName val="COVER (3)"/>
      <sheetName val="COVER (2)"/>
      <sheetName val="REKAP   (2)"/>
      <sheetName val="RAB (2)"/>
      <sheetName val="BACKUP (2)"/>
      <sheetName val="BACKUP"/>
      <sheetName val="ANALISA"/>
      <sheetName val="UPAH &amp; BAHAN"/>
      <sheetName val="BACK UP"/>
    </sheetNames>
    <sheetDataSet>
      <sheetData sheetId="0"/>
      <sheetData sheetId="1"/>
      <sheetData sheetId="2">
        <row r="3">
          <cell r="A3" t="str">
            <v>Pekerjaan</v>
          </cell>
        </row>
      </sheetData>
      <sheetData sheetId="3"/>
      <sheetData sheetId="4"/>
      <sheetData sheetId="5"/>
      <sheetData sheetId="6"/>
      <sheetData sheetId="7"/>
      <sheetData sheetId="8"/>
      <sheetData sheetId="9"/>
      <sheetData sheetId="10"/>
      <sheetData sheetId="11"/>
      <sheetData sheetId="12"/>
      <sheetData sheetId="13"/>
      <sheetData sheetId="14">
        <row r="20">
          <cell r="H20">
            <v>1</v>
          </cell>
        </row>
      </sheetData>
      <sheetData sheetId="15">
        <row r="20">
          <cell r="H20">
            <v>1</v>
          </cell>
        </row>
      </sheetData>
      <sheetData sheetId="16">
        <row r="1">
          <cell r="A1" t="str">
            <v>DAFTAR ANALISA HARGA SATUAN</v>
          </cell>
        </row>
        <row r="3">
          <cell r="A3" t="str">
            <v>Pekerjaan</v>
          </cell>
          <cell r="D3" t="str">
            <v>:</v>
          </cell>
          <cell r="E3" t="str">
            <v>Perencanaan Teknis Mushalla Baru Kabupaten Aceh Barat</v>
          </cell>
        </row>
        <row r="4">
          <cell r="A4" t="str">
            <v>Lokasi</v>
          </cell>
          <cell r="D4" t="str">
            <v>:</v>
          </cell>
          <cell r="E4" t="str">
            <v>Kab. Aceh Barat</v>
          </cell>
        </row>
        <row r="5">
          <cell r="A5" t="str">
            <v>Tahun Anggaran</v>
          </cell>
          <cell r="D5" t="str">
            <v>:</v>
          </cell>
          <cell r="E5">
            <v>2021</v>
          </cell>
        </row>
        <row r="7">
          <cell r="A7" t="str">
            <v>PEKERJAAN PERSIAPAN</v>
          </cell>
        </row>
        <row r="8">
          <cell r="A8" t="str">
            <v>Anl-001</v>
          </cell>
          <cell r="D8">
            <v>103100</v>
          </cell>
          <cell r="E8">
            <v>0.31</v>
          </cell>
        </row>
        <row r="9">
          <cell r="A9" t="str">
            <v>1 M1</v>
          </cell>
          <cell r="B9" t="str">
            <v>Pengukuran kembali &amp; Pemasangan Bowplank</v>
          </cell>
        </row>
        <row r="10">
          <cell r="A10" t="str">
            <v>Upah :</v>
          </cell>
          <cell r="B10">
            <v>0.1</v>
          </cell>
          <cell r="C10" t="str">
            <v>OH</v>
          </cell>
          <cell r="D10" t="str">
            <v>Tukang</v>
          </cell>
          <cell r="G10" t="str">
            <v xml:space="preserve"> x @ Rp.</v>
          </cell>
          <cell r="H10">
            <v>115000</v>
          </cell>
          <cell r="I10" t="str">
            <v>Rp.</v>
          </cell>
          <cell r="J10">
            <v>11500</v>
          </cell>
        </row>
        <row r="11">
          <cell r="B11">
            <v>0.1</v>
          </cell>
          <cell r="C11" t="str">
            <v>OH</v>
          </cell>
          <cell r="D11" t="str">
            <v>Perkerja</v>
          </cell>
          <cell r="G11" t="str">
            <v xml:space="preserve"> x @ Rp.</v>
          </cell>
          <cell r="H11">
            <v>95000</v>
          </cell>
          <cell r="I11" t="str">
            <v>Rp.</v>
          </cell>
          <cell r="J11">
            <v>9500</v>
          </cell>
        </row>
        <row r="12">
          <cell r="B12">
            <v>0.01</v>
          </cell>
          <cell r="C12" t="str">
            <v>OH</v>
          </cell>
          <cell r="D12" t="str">
            <v xml:space="preserve">Kepala Tukang </v>
          </cell>
          <cell r="G12" t="str">
            <v xml:space="preserve"> x @ Rp.</v>
          </cell>
          <cell r="H12">
            <v>120000</v>
          </cell>
          <cell r="I12" t="str">
            <v>Rp.</v>
          </cell>
          <cell r="J12">
            <v>1200</v>
          </cell>
        </row>
        <row r="13">
          <cell r="B13">
            <v>5.0000000000000001E-3</v>
          </cell>
          <cell r="C13" t="str">
            <v>OH</v>
          </cell>
          <cell r="D13" t="str">
            <v>Mandor</v>
          </cell>
          <cell r="G13" t="str">
            <v xml:space="preserve"> x @ Rp.</v>
          </cell>
          <cell r="H13">
            <v>110000</v>
          </cell>
          <cell r="I13" t="str">
            <v>Rp.</v>
          </cell>
          <cell r="J13">
            <v>550</v>
          </cell>
        </row>
        <row r="14">
          <cell r="J14">
            <v>0</v>
          </cell>
        </row>
        <row r="15">
          <cell r="A15" t="str">
            <v>Bahan :</v>
          </cell>
          <cell r="B15">
            <v>0</v>
          </cell>
          <cell r="C15" t="str">
            <v>-</v>
          </cell>
          <cell r="D15" t="str">
            <v>-</v>
          </cell>
          <cell r="G15" t="str">
            <v xml:space="preserve"> x @ Rp.</v>
          </cell>
          <cell r="H15">
            <v>0</v>
          </cell>
          <cell r="I15" t="str">
            <v>Rp.</v>
          </cell>
          <cell r="J15">
            <v>0</v>
          </cell>
        </row>
        <row r="16">
          <cell r="G16" t="str">
            <v>Jumlah</v>
          </cell>
          <cell r="I16" t="str">
            <v>Rp.</v>
          </cell>
          <cell r="J16">
            <v>22750</v>
          </cell>
        </row>
        <row r="17">
          <cell r="D17" t="str">
            <v>Overhead &amp; Profit</v>
          </cell>
          <cell r="H17">
            <v>0.1</v>
          </cell>
          <cell r="I17" t="str">
            <v>Rp.</v>
          </cell>
          <cell r="J17">
            <v>2275</v>
          </cell>
        </row>
        <row r="18">
          <cell r="G18" t="str">
            <v>Total dan Dibulatkan</v>
          </cell>
          <cell r="I18" t="str">
            <v>Rp.</v>
          </cell>
          <cell r="J18">
            <v>25000</v>
          </cell>
        </row>
        <row r="20">
          <cell r="A20" t="str">
            <v>Anl-002</v>
          </cell>
          <cell r="D20">
            <v>103100</v>
          </cell>
          <cell r="E20">
            <v>0.31</v>
          </cell>
        </row>
        <row r="21">
          <cell r="A21" t="str">
            <v>1 M2</v>
          </cell>
          <cell r="B21" t="str">
            <v>Membersihkan Lapangan dan Perataan</v>
          </cell>
        </row>
        <row r="22">
          <cell r="A22" t="str">
            <v>Upah :</v>
          </cell>
          <cell r="B22">
            <v>0.1</v>
          </cell>
          <cell r="C22" t="str">
            <v>OH</v>
          </cell>
          <cell r="D22" t="str">
            <v>Perkerja</v>
          </cell>
          <cell r="G22" t="str">
            <v xml:space="preserve"> x @ Rp.</v>
          </cell>
          <cell r="H22">
            <v>95000</v>
          </cell>
          <cell r="I22" t="str">
            <v>Rp.</v>
          </cell>
          <cell r="J22">
            <v>9500</v>
          </cell>
        </row>
        <row r="23">
          <cell r="B23">
            <v>0.05</v>
          </cell>
          <cell r="C23" t="str">
            <v>OH</v>
          </cell>
          <cell r="D23" t="str">
            <v>Mandor</v>
          </cell>
          <cell r="G23" t="str">
            <v xml:space="preserve"> x @ Rp.</v>
          </cell>
          <cell r="H23">
            <v>110000</v>
          </cell>
          <cell r="I23" t="str">
            <v>Rp.</v>
          </cell>
          <cell r="J23">
            <v>5500</v>
          </cell>
        </row>
        <row r="25">
          <cell r="A25" t="str">
            <v>Bahan :</v>
          </cell>
          <cell r="B25">
            <v>0</v>
          </cell>
          <cell r="C25" t="str">
            <v>-</v>
          </cell>
          <cell r="D25" t="str">
            <v>-</v>
          </cell>
          <cell r="G25" t="str">
            <v xml:space="preserve"> x @ Rp.</v>
          </cell>
          <cell r="H25">
            <v>0</v>
          </cell>
          <cell r="I25" t="str">
            <v>Rp.</v>
          </cell>
          <cell r="J25">
            <v>0</v>
          </cell>
        </row>
        <row r="26">
          <cell r="G26" t="str">
            <v>Jumlah</v>
          </cell>
          <cell r="I26" t="str">
            <v>Rp.</v>
          </cell>
          <cell r="J26">
            <v>15000</v>
          </cell>
        </row>
        <row r="27">
          <cell r="D27" t="str">
            <v>Overhead &amp; Profit</v>
          </cell>
          <cell r="H27">
            <v>0.1</v>
          </cell>
          <cell r="I27" t="str">
            <v>Rp.</v>
          </cell>
          <cell r="J27">
            <v>1500</v>
          </cell>
        </row>
        <row r="28">
          <cell r="G28" t="str">
            <v>Total dan Dibulatkan</v>
          </cell>
          <cell r="I28" t="str">
            <v>Rp.</v>
          </cell>
          <cell r="J28">
            <v>16500</v>
          </cell>
        </row>
        <row r="30">
          <cell r="A30" t="str">
            <v>Anl-003</v>
          </cell>
          <cell r="D30">
            <v>103100</v>
          </cell>
          <cell r="E30">
            <v>0.31</v>
          </cell>
        </row>
        <row r="31">
          <cell r="A31" t="str">
            <v>1 M3</v>
          </cell>
          <cell r="B31" t="str">
            <v>Bongkaran Beton Bertulang</v>
          </cell>
        </row>
        <row r="32">
          <cell r="A32" t="str">
            <v>Upah :</v>
          </cell>
          <cell r="B32">
            <v>6.6669999999999998</v>
          </cell>
          <cell r="C32" t="str">
            <v>OH</v>
          </cell>
          <cell r="D32" t="str">
            <v>Perkerja</v>
          </cell>
          <cell r="G32" t="str">
            <v xml:space="preserve"> x @ Rp.</v>
          </cell>
          <cell r="H32">
            <v>95000</v>
          </cell>
          <cell r="I32" t="str">
            <v>Rp.</v>
          </cell>
          <cell r="J32">
            <v>633365</v>
          </cell>
        </row>
        <row r="33">
          <cell r="B33">
            <v>0.33300000000000002</v>
          </cell>
          <cell r="C33" t="str">
            <v>OH</v>
          </cell>
          <cell r="D33" t="str">
            <v>Mandor</v>
          </cell>
          <cell r="G33" t="str">
            <v xml:space="preserve"> x @ Rp.</v>
          </cell>
          <cell r="H33">
            <v>110000</v>
          </cell>
          <cell r="I33" t="str">
            <v>Rp.</v>
          </cell>
          <cell r="J33">
            <v>36630</v>
          </cell>
        </row>
        <row r="35">
          <cell r="A35" t="str">
            <v>Bahan :</v>
          </cell>
          <cell r="B35">
            <v>0</v>
          </cell>
          <cell r="C35" t="str">
            <v>-</v>
          </cell>
          <cell r="D35" t="str">
            <v>-</v>
          </cell>
          <cell r="G35" t="str">
            <v xml:space="preserve"> x @ Rp.</v>
          </cell>
          <cell r="H35">
            <v>0</v>
          </cell>
          <cell r="I35" t="str">
            <v>Rp.</v>
          </cell>
          <cell r="J35">
            <v>0</v>
          </cell>
        </row>
        <row r="36">
          <cell r="G36" t="str">
            <v>Jumlah</v>
          </cell>
          <cell r="I36" t="str">
            <v>Rp.</v>
          </cell>
          <cell r="J36">
            <v>669995</v>
          </cell>
        </row>
        <row r="37">
          <cell r="D37" t="str">
            <v>Overhead &amp; Profit</v>
          </cell>
          <cell r="H37">
            <v>0.1</v>
          </cell>
          <cell r="I37" t="str">
            <v>Rp.</v>
          </cell>
          <cell r="J37">
            <v>66999.5</v>
          </cell>
        </row>
        <row r="38">
          <cell r="G38" t="str">
            <v>Total dan Dibulatkan</v>
          </cell>
          <cell r="I38" t="str">
            <v>Rp.</v>
          </cell>
          <cell r="J38">
            <v>737000</v>
          </cell>
        </row>
        <row r="40">
          <cell r="A40" t="str">
            <v>Anl-004</v>
          </cell>
          <cell r="D40">
            <v>103100</v>
          </cell>
          <cell r="E40">
            <v>0.31</v>
          </cell>
        </row>
        <row r="41">
          <cell r="A41" t="str">
            <v>1 M2</v>
          </cell>
          <cell r="B41" t="str">
            <v>Bongkaran Dinding Tembok Bata Merah</v>
          </cell>
        </row>
        <row r="42">
          <cell r="A42" t="str">
            <v>Upah :</v>
          </cell>
          <cell r="B42">
            <v>0.22223333333333334</v>
          </cell>
          <cell r="C42" t="str">
            <v>OH</v>
          </cell>
          <cell r="D42" t="str">
            <v>Perkerja</v>
          </cell>
          <cell r="G42" t="str">
            <v xml:space="preserve"> x @ Rp.</v>
          </cell>
          <cell r="H42">
            <v>95000</v>
          </cell>
          <cell r="I42" t="str">
            <v>Rp.</v>
          </cell>
          <cell r="J42">
            <v>21112.166666666668</v>
          </cell>
        </row>
        <row r="43">
          <cell r="B43">
            <v>0.1</v>
          </cell>
          <cell r="C43" t="str">
            <v>OH</v>
          </cell>
          <cell r="D43" t="str">
            <v>Mandor</v>
          </cell>
          <cell r="G43" t="str">
            <v xml:space="preserve"> x @ Rp.</v>
          </cell>
          <cell r="H43">
            <v>110000</v>
          </cell>
          <cell r="I43" t="str">
            <v>Rp.</v>
          </cell>
          <cell r="J43">
            <v>11000</v>
          </cell>
        </row>
        <row r="45">
          <cell r="A45" t="str">
            <v>Bahan :</v>
          </cell>
          <cell r="B45">
            <v>0</v>
          </cell>
          <cell r="C45" t="str">
            <v>-</v>
          </cell>
          <cell r="D45" t="str">
            <v>-</v>
          </cell>
          <cell r="G45" t="str">
            <v xml:space="preserve"> x @ Rp.</v>
          </cell>
          <cell r="H45">
            <v>0</v>
          </cell>
          <cell r="I45" t="str">
            <v>Rp.</v>
          </cell>
          <cell r="J45">
            <v>0</v>
          </cell>
        </row>
        <row r="46">
          <cell r="G46" t="str">
            <v>Jumlah</v>
          </cell>
          <cell r="I46" t="str">
            <v>Rp.</v>
          </cell>
          <cell r="J46">
            <v>32112.166666666668</v>
          </cell>
        </row>
        <row r="47">
          <cell r="D47" t="str">
            <v>Overhead &amp; Profit</v>
          </cell>
          <cell r="H47">
            <v>0.1</v>
          </cell>
          <cell r="I47" t="str">
            <v>Rp.</v>
          </cell>
          <cell r="J47">
            <v>3211.2166666666672</v>
          </cell>
        </row>
        <row r="48">
          <cell r="G48" t="str">
            <v>Total dan Dibulatkan</v>
          </cell>
          <cell r="I48" t="str">
            <v>Rp.</v>
          </cell>
          <cell r="J48">
            <v>35300</v>
          </cell>
        </row>
        <row r="50">
          <cell r="A50" t="str">
            <v>PEKERJAAN TANAH</v>
          </cell>
        </row>
        <row r="51">
          <cell r="A51" t="str">
            <v>A.2.3.1.1</v>
          </cell>
          <cell r="D51">
            <v>19900</v>
          </cell>
          <cell r="E51">
            <v>0.25833333333333336</v>
          </cell>
        </row>
        <row r="52">
          <cell r="A52" t="str">
            <v>1 M3</v>
          </cell>
          <cell r="B52" t="str">
            <v>Galian Tanah Biasa Sedalam 1 Meter</v>
          </cell>
        </row>
        <row r="53">
          <cell r="A53" t="str">
            <v>Upah :</v>
          </cell>
          <cell r="B53">
            <v>0.75</v>
          </cell>
          <cell r="C53" t="str">
            <v>OH</v>
          </cell>
          <cell r="D53" t="str">
            <v>Pekerja</v>
          </cell>
          <cell r="G53" t="str">
            <v xml:space="preserve"> x @ Rp.</v>
          </cell>
          <cell r="H53">
            <v>95000</v>
          </cell>
          <cell r="I53" t="str">
            <v>Rp.</v>
          </cell>
          <cell r="J53">
            <v>71250</v>
          </cell>
        </row>
        <row r="54">
          <cell r="B54">
            <v>2.5000000000000001E-2</v>
          </cell>
          <cell r="C54" t="str">
            <v>OH</v>
          </cell>
          <cell r="D54" t="str">
            <v>Mandor</v>
          </cell>
          <cell r="G54" t="str">
            <v xml:space="preserve"> x @ Rp.</v>
          </cell>
          <cell r="H54">
            <v>110000</v>
          </cell>
          <cell r="I54" t="str">
            <v>Rp.</v>
          </cell>
          <cell r="J54">
            <v>2750</v>
          </cell>
        </row>
        <row r="55">
          <cell r="G55" t="str">
            <v>Jumlah</v>
          </cell>
          <cell r="I55" t="str">
            <v>Rp.</v>
          </cell>
          <cell r="J55">
            <v>74000</v>
          </cell>
        </row>
        <row r="56">
          <cell r="D56" t="str">
            <v>Overhead &amp; Profit</v>
          </cell>
          <cell r="H56">
            <v>0.1</v>
          </cell>
          <cell r="I56" t="str">
            <v>Rp.</v>
          </cell>
          <cell r="J56">
            <v>7400</v>
          </cell>
        </row>
        <row r="57">
          <cell r="G57" t="str">
            <v>Total dan Dibulatkan</v>
          </cell>
          <cell r="I57" t="str">
            <v>Rp.</v>
          </cell>
          <cell r="J57">
            <v>81400</v>
          </cell>
        </row>
        <row r="59">
          <cell r="A59" t="str">
            <v>A.2.3.1.9</v>
          </cell>
          <cell r="D59">
            <v>19900</v>
          </cell>
          <cell r="E59">
            <v>0.25833333333333336</v>
          </cell>
        </row>
        <row r="60">
          <cell r="A60" t="str">
            <v>1 M3</v>
          </cell>
          <cell r="B60" t="str">
            <v>Urugan Kembali Tanah Bekas Galian</v>
          </cell>
        </row>
        <row r="61">
          <cell r="A61" t="str">
            <v>Upah :</v>
          </cell>
          <cell r="B61">
            <v>0.25</v>
          </cell>
          <cell r="C61" t="str">
            <v>OH</v>
          </cell>
          <cell r="D61" t="str">
            <v>Pekerja</v>
          </cell>
          <cell r="G61" t="str">
            <v xml:space="preserve"> x @ Rp.</v>
          </cell>
          <cell r="H61">
            <v>95000</v>
          </cell>
          <cell r="I61" t="str">
            <v>Rp.</v>
          </cell>
          <cell r="J61">
            <v>23750</v>
          </cell>
        </row>
        <row r="62">
          <cell r="B62">
            <v>8.3333333333333332E-3</v>
          </cell>
          <cell r="C62" t="str">
            <v>OH</v>
          </cell>
          <cell r="D62" t="str">
            <v>Mandor</v>
          </cell>
          <cell r="G62" t="str">
            <v xml:space="preserve"> x @ Rp.</v>
          </cell>
          <cell r="H62">
            <v>110000</v>
          </cell>
          <cell r="I62" t="str">
            <v>Rp.</v>
          </cell>
          <cell r="J62">
            <v>916.66666666666663</v>
          </cell>
        </row>
        <row r="63">
          <cell r="G63" t="str">
            <v>Jumlah</v>
          </cell>
          <cell r="I63" t="str">
            <v>Rp.</v>
          </cell>
          <cell r="J63">
            <v>24666.666666666668</v>
          </cell>
        </row>
        <row r="64">
          <cell r="D64" t="str">
            <v>Overhead &amp; Profit</v>
          </cell>
          <cell r="H64">
            <v>0.1</v>
          </cell>
          <cell r="I64" t="str">
            <v>Rp.</v>
          </cell>
          <cell r="J64">
            <v>2466.666666666667</v>
          </cell>
        </row>
        <row r="65">
          <cell r="G65" t="str">
            <v>Total dan Dibulatkan</v>
          </cell>
          <cell r="I65" t="str">
            <v>Rp.</v>
          </cell>
          <cell r="J65">
            <v>27100</v>
          </cell>
        </row>
        <row r="68">
          <cell r="A68" t="str">
            <v>A.2.3.1.11</v>
          </cell>
          <cell r="D68">
            <v>103100</v>
          </cell>
          <cell r="E68">
            <v>0.31</v>
          </cell>
        </row>
        <row r="69">
          <cell r="A69" t="str">
            <v>1 M3</v>
          </cell>
          <cell r="B69" t="str">
            <v>Urugan Pasir</v>
          </cell>
        </row>
        <row r="70">
          <cell r="A70" t="str">
            <v>Upah :</v>
          </cell>
          <cell r="B70">
            <v>0.3</v>
          </cell>
          <cell r="C70" t="str">
            <v>OH</v>
          </cell>
          <cell r="D70" t="str">
            <v>Pekerja</v>
          </cell>
          <cell r="G70" t="str">
            <v xml:space="preserve"> x @ Rp.</v>
          </cell>
          <cell r="H70">
            <v>95000</v>
          </cell>
          <cell r="I70" t="str">
            <v>Rp.</v>
          </cell>
          <cell r="J70">
            <v>28500</v>
          </cell>
        </row>
        <row r="71">
          <cell r="B71">
            <v>0.01</v>
          </cell>
          <cell r="C71" t="str">
            <v>OH</v>
          </cell>
          <cell r="D71" t="str">
            <v>Mandor</v>
          </cell>
          <cell r="G71" t="str">
            <v xml:space="preserve"> x @ Rp.</v>
          </cell>
          <cell r="H71">
            <v>110000</v>
          </cell>
          <cell r="I71" t="str">
            <v>Rp.</v>
          </cell>
          <cell r="J71">
            <v>1100</v>
          </cell>
        </row>
        <row r="73">
          <cell r="A73" t="str">
            <v>Bahan :</v>
          </cell>
          <cell r="B73">
            <v>1.2</v>
          </cell>
          <cell r="C73" t="str">
            <v>M3</v>
          </cell>
          <cell r="D73" t="str">
            <v>Pasir Urug</v>
          </cell>
          <cell r="G73" t="str">
            <v xml:space="preserve"> x @ Rp.</v>
          </cell>
          <cell r="H73">
            <v>110000</v>
          </cell>
          <cell r="I73" t="str">
            <v>Rp.</v>
          </cell>
          <cell r="J73">
            <v>132000</v>
          </cell>
        </row>
        <row r="74">
          <cell r="G74" t="str">
            <v>Jumlah</v>
          </cell>
          <cell r="I74" t="str">
            <v>Rp.</v>
          </cell>
          <cell r="J74">
            <v>161600</v>
          </cell>
        </row>
        <row r="75">
          <cell r="D75" t="str">
            <v>Overhead &amp; Profit</v>
          </cell>
          <cell r="H75">
            <v>0.1</v>
          </cell>
          <cell r="I75" t="str">
            <v>Rp.</v>
          </cell>
          <cell r="J75">
            <v>16160</v>
          </cell>
        </row>
        <row r="76">
          <cell r="G76" t="str">
            <v>Total dan Dibulatkan</v>
          </cell>
          <cell r="I76" t="str">
            <v>Rp.</v>
          </cell>
          <cell r="J76">
            <v>177800</v>
          </cell>
        </row>
        <row r="78">
          <cell r="A78" t="str">
            <v>A.2.3.1.14</v>
          </cell>
          <cell r="D78">
            <v>87300</v>
          </cell>
          <cell r="E78">
            <v>0.27500000000000002</v>
          </cell>
        </row>
        <row r="79">
          <cell r="A79" t="str">
            <v>1 M3</v>
          </cell>
          <cell r="B79" t="str">
            <v>Urugan Tanah</v>
          </cell>
        </row>
        <row r="80">
          <cell r="A80" t="str">
            <v>Upah :</v>
          </cell>
          <cell r="B80">
            <v>0.25</v>
          </cell>
          <cell r="C80" t="str">
            <v>OH</v>
          </cell>
          <cell r="D80" t="str">
            <v>Pekerja</v>
          </cell>
          <cell r="G80" t="str">
            <v xml:space="preserve"> x @ Rp.</v>
          </cell>
          <cell r="H80">
            <v>95000</v>
          </cell>
          <cell r="I80" t="str">
            <v>Rp.</v>
          </cell>
          <cell r="J80">
            <v>23750</v>
          </cell>
        </row>
        <row r="81">
          <cell r="B81">
            <v>2.5000000000000001E-2</v>
          </cell>
          <cell r="C81" t="str">
            <v>OH</v>
          </cell>
          <cell r="D81" t="str">
            <v>Mandor</v>
          </cell>
          <cell r="G81" t="str">
            <v xml:space="preserve"> x @ Rp.</v>
          </cell>
          <cell r="H81">
            <v>110000</v>
          </cell>
          <cell r="I81" t="str">
            <v>Rp.</v>
          </cell>
          <cell r="J81">
            <v>2750</v>
          </cell>
        </row>
        <row r="83">
          <cell r="A83" t="str">
            <v>Bahan :</v>
          </cell>
          <cell r="B83">
            <v>1.2</v>
          </cell>
          <cell r="C83" t="str">
            <v>M3</v>
          </cell>
          <cell r="D83" t="str">
            <v>Tanah Urug</v>
          </cell>
          <cell r="G83" t="str">
            <v xml:space="preserve"> x @ Rp.</v>
          </cell>
          <cell r="H83">
            <v>100000</v>
          </cell>
          <cell r="I83" t="str">
            <v>Rp.</v>
          </cell>
          <cell r="J83">
            <v>120000</v>
          </cell>
        </row>
        <row r="84">
          <cell r="G84" t="str">
            <v>Jumlah</v>
          </cell>
          <cell r="I84" t="str">
            <v>Rp.</v>
          </cell>
          <cell r="J84">
            <v>146500</v>
          </cell>
        </row>
        <row r="85">
          <cell r="D85" t="str">
            <v>Overhead &amp; Profit</v>
          </cell>
          <cell r="H85">
            <v>0.1</v>
          </cell>
          <cell r="I85" t="str">
            <v>Rp.</v>
          </cell>
          <cell r="J85">
            <v>14650</v>
          </cell>
        </row>
        <row r="86">
          <cell r="G86" t="str">
            <v>Total dan Dibulatkan</v>
          </cell>
          <cell r="I86" t="str">
            <v>Rp.</v>
          </cell>
          <cell r="J86">
            <v>161200</v>
          </cell>
        </row>
        <row r="88">
          <cell r="A88" t="str">
            <v>PEKERJAAN PONDASI</v>
          </cell>
        </row>
        <row r="89">
          <cell r="A89" t="str">
            <v>A.3.2.1.1</v>
          </cell>
          <cell r="D89">
            <v>889900</v>
          </cell>
          <cell r="E89">
            <v>2.4</v>
          </cell>
        </row>
        <row r="90">
          <cell r="A90" t="str">
            <v>1 M3</v>
          </cell>
          <cell r="B90" t="str">
            <v>Pondasi Batu Belah, Campuran 1 PC : 3 PP</v>
          </cell>
        </row>
        <row r="91">
          <cell r="A91" t="str">
            <v>Upah :</v>
          </cell>
          <cell r="B91">
            <v>1.5</v>
          </cell>
          <cell r="C91" t="str">
            <v>OH</v>
          </cell>
          <cell r="D91" t="str">
            <v>Pekerja</v>
          </cell>
          <cell r="G91" t="str">
            <v xml:space="preserve"> x @ Rp.</v>
          </cell>
          <cell r="H91">
            <v>95000</v>
          </cell>
          <cell r="I91" t="str">
            <v>Rp.</v>
          </cell>
          <cell r="J91">
            <v>142500</v>
          </cell>
        </row>
        <row r="92">
          <cell r="B92">
            <v>0.75</v>
          </cell>
          <cell r="C92" t="str">
            <v>OH</v>
          </cell>
          <cell r="D92" t="str">
            <v>Tukang</v>
          </cell>
          <cell r="G92" t="str">
            <v xml:space="preserve"> x @ Rp.</v>
          </cell>
          <cell r="H92">
            <v>115000</v>
          </cell>
          <cell r="I92" t="str">
            <v>Rp.</v>
          </cell>
          <cell r="J92">
            <v>86250</v>
          </cell>
        </row>
        <row r="93">
          <cell r="B93">
            <v>7.4999999999999997E-2</v>
          </cell>
          <cell r="C93" t="str">
            <v>OH</v>
          </cell>
          <cell r="D93" t="str">
            <v>Kepala Tukang</v>
          </cell>
          <cell r="G93" t="str">
            <v xml:space="preserve"> x @ Rp.</v>
          </cell>
          <cell r="H93">
            <v>120000</v>
          </cell>
          <cell r="I93" t="str">
            <v>Rp.</v>
          </cell>
          <cell r="J93">
            <v>9000</v>
          </cell>
        </row>
        <row r="94">
          <cell r="B94">
            <v>7.4999999999999997E-2</v>
          </cell>
          <cell r="C94" t="str">
            <v>OH</v>
          </cell>
          <cell r="D94" t="str">
            <v>Mandor</v>
          </cell>
          <cell r="G94" t="str">
            <v xml:space="preserve"> x @ Rp.</v>
          </cell>
          <cell r="H94">
            <v>110000</v>
          </cell>
          <cell r="I94" t="str">
            <v>Rp.</v>
          </cell>
          <cell r="J94">
            <v>8250</v>
          </cell>
        </row>
        <row r="96">
          <cell r="A96" t="str">
            <v>Bahan :</v>
          </cell>
          <cell r="B96">
            <v>1.2</v>
          </cell>
          <cell r="C96" t="str">
            <v>M3</v>
          </cell>
          <cell r="D96" t="str">
            <v>Batu Kali/ Gunung</v>
          </cell>
          <cell r="G96" t="str">
            <v xml:space="preserve"> x @ Rp.</v>
          </cell>
          <cell r="H96">
            <v>350000</v>
          </cell>
          <cell r="I96" t="str">
            <v>Rp.</v>
          </cell>
          <cell r="J96">
            <v>420000</v>
          </cell>
        </row>
        <row r="97">
          <cell r="B97">
            <v>202</v>
          </cell>
          <cell r="C97" t="str">
            <v>Kg</v>
          </cell>
          <cell r="D97" t="str">
            <v>Semen Portland</v>
          </cell>
          <cell r="G97" t="str">
            <v xml:space="preserve"> x @ Rp.</v>
          </cell>
          <cell r="H97">
            <v>1700</v>
          </cell>
          <cell r="I97" t="str">
            <v>Rp.</v>
          </cell>
          <cell r="J97">
            <v>343400</v>
          </cell>
        </row>
        <row r="98">
          <cell r="B98">
            <v>0.48499999999999999</v>
          </cell>
          <cell r="C98" t="str">
            <v>M3</v>
          </cell>
          <cell r="D98" t="str">
            <v>Pasir Pasang</v>
          </cell>
          <cell r="G98" t="str">
            <v xml:space="preserve"> x @ Rp.</v>
          </cell>
          <cell r="H98">
            <v>130000</v>
          </cell>
          <cell r="I98" t="str">
            <v>Rp.</v>
          </cell>
          <cell r="J98">
            <v>63050</v>
          </cell>
        </row>
        <row r="99">
          <cell r="G99" t="str">
            <v>Jumlah</v>
          </cell>
          <cell r="I99" t="str">
            <v>Rp.</v>
          </cell>
          <cell r="J99">
            <v>1072450</v>
          </cell>
        </row>
        <row r="100">
          <cell r="D100" t="str">
            <v>Overhead &amp; Profit</v>
          </cell>
          <cell r="H100">
            <v>0.1</v>
          </cell>
          <cell r="I100" t="str">
            <v>Rp.</v>
          </cell>
          <cell r="J100">
            <v>107245</v>
          </cell>
        </row>
        <row r="101">
          <cell r="G101" t="str">
            <v>Total dan Dibulatkan</v>
          </cell>
          <cell r="I101" t="str">
            <v>Rp.</v>
          </cell>
          <cell r="J101">
            <v>1179700</v>
          </cell>
        </row>
        <row r="104">
          <cell r="A104" t="str">
            <v>A.3.2.1.9</v>
          </cell>
          <cell r="D104">
            <v>429500</v>
          </cell>
          <cell r="E104">
            <v>1.248</v>
          </cell>
        </row>
        <row r="105">
          <cell r="A105" t="str">
            <v>1 M3</v>
          </cell>
          <cell r="B105" t="str">
            <v>Aanstamping/ Pondasi Batu Kosong</v>
          </cell>
        </row>
        <row r="106">
          <cell r="A106" t="str">
            <v>Upah :</v>
          </cell>
          <cell r="B106">
            <v>0.78</v>
          </cell>
          <cell r="C106" t="str">
            <v>OH</v>
          </cell>
          <cell r="D106" t="str">
            <v>Pekerja</v>
          </cell>
          <cell r="G106" t="str">
            <v xml:space="preserve"> x @ Rp.</v>
          </cell>
          <cell r="H106">
            <v>95000</v>
          </cell>
          <cell r="I106" t="str">
            <v>Rp.</v>
          </cell>
          <cell r="J106">
            <v>74100</v>
          </cell>
        </row>
        <row r="107">
          <cell r="B107">
            <v>0.39</v>
          </cell>
          <cell r="C107" t="str">
            <v>OH</v>
          </cell>
          <cell r="D107" t="str">
            <v>Tukang</v>
          </cell>
          <cell r="G107" t="str">
            <v xml:space="preserve"> x @ Rp.</v>
          </cell>
          <cell r="H107">
            <v>115000</v>
          </cell>
          <cell r="I107" t="str">
            <v>Rp.</v>
          </cell>
          <cell r="J107">
            <v>44850</v>
          </cell>
        </row>
        <row r="108">
          <cell r="B108">
            <v>3.9E-2</v>
          </cell>
          <cell r="C108" t="str">
            <v>OH</v>
          </cell>
          <cell r="D108" t="str">
            <v>Kepala Tukang</v>
          </cell>
          <cell r="G108" t="str">
            <v xml:space="preserve"> x @ Rp.</v>
          </cell>
          <cell r="H108">
            <v>120000</v>
          </cell>
          <cell r="I108" t="str">
            <v>Rp.</v>
          </cell>
          <cell r="J108">
            <v>4680</v>
          </cell>
        </row>
        <row r="109">
          <cell r="B109">
            <v>3.9E-2</v>
          </cell>
          <cell r="C109" t="str">
            <v>OH</v>
          </cell>
          <cell r="D109" t="str">
            <v>Mandor</v>
          </cell>
          <cell r="G109" t="str">
            <v xml:space="preserve"> x @ Rp.</v>
          </cell>
          <cell r="H109">
            <v>110000</v>
          </cell>
          <cell r="I109" t="str">
            <v>Rp.</v>
          </cell>
          <cell r="J109">
            <v>4290</v>
          </cell>
        </row>
        <row r="111">
          <cell r="A111" t="str">
            <v>Bahan :</v>
          </cell>
          <cell r="B111">
            <v>1.2</v>
          </cell>
          <cell r="C111" t="str">
            <v>M3</v>
          </cell>
          <cell r="D111" t="str">
            <v>Batu Kali/ Gunung</v>
          </cell>
          <cell r="G111" t="str">
            <v xml:space="preserve"> x @ Rp.</v>
          </cell>
          <cell r="H111">
            <v>350000</v>
          </cell>
          <cell r="I111" t="str">
            <v>Rp.</v>
          </cell>
          <cell r="J111">
            <v>420000</v>
          </cell>
        </row>
        <row r="112">
          <cell r="B112">
            <v>0.432</v>
          </cell>
          <cell r="C112" t="str">
            <v>M3</v>
          </cell>
          <cell r="D112" t="str">
            <v>Pasir Urug</v>
          </cell>
          <cell r="G112" t="str">
            <v xml:space="preserve"> x @ Rp.</v>
          </cell>
          <cell r="H112">
            <v>110000</v>
          </cell>
          <cell r="I112" t="str">
            <v>Rp.</v>
          </cell>
          <cell r="J112">
            <v>47520</v>
          </cell>
        </row>
        <row r="113">
          <cell r="G113" t="str">
            <v>Jumlah</v>
          </cell>
          <cell r="I113" t="str">
            <v>Rp.</v>
          </cell>
          <cell r="J113">
            <v>595440</v>
          </cell>
        </row>
        <row r="114">
          <cell r="D114" t="str">
            <v>Overhead &amp; Profit</v>
          </cell>
          <cell r="H114">
            <v>0.1</v>
          </cell>
          <cell r="I114" t="str">
            <v>Rp.</v>
          </cell>
          <cell r="J114">
            <v>59544</v>
          </cell>
        </row>
        <row r="115">
          <cell r="G115" t="str">
            <v>Total dan Dibulatkan</v>
          </cell>
          <cell r="I115" t="str">
            <v>Rp.</v>
          </cell>
          <cell r="J115">
            <v>655000</v>
          </cell>
        </row>
        <row r="118">
          <cell r="A118" t="str">
            <v>PEKERJAAN BETON</v>
          </cell>
        </row>
        <row r="119">
          <cell r="A119" t="str">
            <v>A.4.1.1.1</v>
          </cell>
          <cell r="D119">
            <v>723000</v>
          </cell>
          <cell r="E119">
            <v>2.036</v>
          </cell>
        </row>
        <row r="120">
          <cell r="A120" t="str">
            <v>1 M3</v>
          </cell>
          <cell r="B120" t="str">
            <v>Beton Mutu f’c = 7,4 MPa (K 100), Slump (12 ± 2) Cm, W/C = 0,87</v>
          </cell>
        </row>
        <row r="121">
          <cell r="A121" t="str">
            <v>Upah :</v>
          </cell>
          <cell r="B121">
            <v>1.65</v>
          </cell>
          <cell r="C121" t="str">
            <v>OH</v>
          </cell>
          <cell r="D121" t="str">
            <v>Pekerja</v>
          </cell>
          <cell r="G121" t="str">
            <v xml:space="preserve"> x @ Rp.</v>
          </cell>
          <cell r="H121">
            <v>95000</v>
          </cell>
          <cell r="I121" t="str">
            <v>Rp.</v>
          </cell>
          <cell r="J121">
            <v>156750</v>
          </cell>
        </row>
        <row r="122">
          <cell r="B122">
            <v>0.27500000000000002</v>
          </cell>
          <cell r="C122" t="str">
            <v>OH</v>
          </cell>
          <cell r="D122" t="str">
            <v>Tukang</v>
          </cell>
          <cell r="G122" t="str">
            <v xml:space="preserve"> x @ Rp.</v>
          </cell>
          <cell r="H122">
            <v>115000</v>
          </cell>
          <cell r="I122" t="str">
            <v>Rp.</v>
          </cell>
          <cell r="J122">
            <v>31625.000000000004</v>
          </cell>
        </row>
        <row r="123">
          <cell r="B123">
            <v>2.8000000000000001E-2</v>
          </cell>
          <cell r="C123" t="str">
            <v>OH</v>
          </cell>
          <cell r="D123" t="str">
            <v>Kepala Tukang</v>
          </cell>
          <cell r="G123" t="str">
            <v xml:space="preserve"> x @ Rp.</v>
          </cell>
          <cell r="H123">
            <v>120000</v>
          </cell>
          <cell r="I123" t="str">
            <v>Rp.</v>
          </cell>
          <cell r="J123">
            <v>3360</v>
          </cell>
        </row>
        <row r="124">
          <cell r="B124">
            <v>8.3000000000000004E-2</v>
          </cell>
          <cell r="C124" t="str">
            <v>OH</v>
          </cell>
          <cell r="D124" t="str">
            <v>Mandor</v>
          </cell>
          <cell r="G124" t="str">
            <v xml:space="preserve"> x @ Rp.</v>
          </cell>
          <cell r="H124">
            <v>110000</v>
          </cell>
          <cell r="I124" t="str">
            <v>Rp.</v>
          </cell>
          <cell r="J124">
            <v>9130</v>
          </cell>
        </row>
        <row r="126">
          <cell r="A126" t="str">
            <v>Bahan :</v>
          </cell>
          <cell r="B126">
            <v>247</v>
          </cell>
          <cell r="C126" t="str">
            <v>Kg</v>
          </cell>
          <cell r="D126" t="str">
            <v>Semen Portland</v>
          </cell>
          <cell r="G126" t="str">
            <v xml:space="preserve"> x @ Rp.</v>
          </cell>
          <cell r="H126">
            <v>1700</v>
          </cell>
          <cell r="I126" t="str">
            <v>Rp.</v>
          </cell>
          <cell r="J126">
            <v>419900</v>
          </cell>
        </row>
        <row r="127">
          <cell r="B127">
            <v>869</v>
          </cell>
          <cell r="C127" t="str">
            <v>Kg</v>
          </cell>
          <cell r="D127" t="str">
            <v>Pasir Beton (Kg)</v>
          </cell>
          <cell r="G127" t="str">
            <v xml:space="preserve"> x @ Rp.</v>
          </cell>
          <cell r="H127">
            <v>70.588235294117652</v>
          </cell>
          <cell r="I127" t="str">
            <v>Rp.</v>
          </cell>
          <cell r="J127">
            <v>61341.176470588238</v>
          </cell>
        </row>
        <row r="128">
          <cell r="B128">
            <v>999</v>
          </cell>
          <cell r="C128" t="str">
            <v>Kg</v>
          </cell>
          <cell r="D128" t="str">
            <v>Kerikil (maksimum 30 mm)</v>
          </cell>
          <cell r="G128" t="str">
            <v xml:space="preserve"> x @ Rp.</v>
          </cell>
          <cell r="H128">
            <v>71</v>
          </cell>
          <cell r="I128" t="str">
            <v>Rp.</v>
          </cell>
          <cell r="J128">
            <v>70929</v>
          </cell>
        </row>
        <row r="129">
          <cell r="B129">
            <v>215</v>
          </cell>
          <cell r="C129" t="str">
            <v>Ltr</v>
          </cell>
          <cell r="D129" t="str">
            <v>Air</v>
          </cell>
          <cell r="G129" t="str">
            <v xml:space="preserve"> x @ Rp.</v>
          </cell>
          <cell r="H129">
            <v>35</v>
          </cell>
          <cell r="I129" t="str">
            <v>Rp.</v>
          </cell>
          <cell r="J129">
            <v>7525</v>
          </cell>
        </row>
        <row r="130">
          <cell r="G130" t="str">
            <v>Jumlah</v>
          </cell>
          <cell r="I130" t="str">
            <v>Rp.</v>
          </cell>
          <cell r="J130">
            <v>760560.17647058819</v>
          </cell>
        </row>
        <row r="131">
          <cell r="D131" t="str">
            <v>Overhead &amp; Profit</v>
          </cell>
          <cell r="H131">
            <v>0.1</v>
          </cell>
          <cell r="I131" t="str">
            <v>Rp.</v>
          </cell>
          <cell r="J131">
            <v>76056.017647058819</v>
          </cell>
        </row>
        <row r="132">
          <cell r="G132" t="str">
            <v>Total dan Dibulatkan</v>
          </cell>
          <cell r="I132" t="str">
            <v>Rp.</v>
          </cell>
          <cell r="J132">
            <v>836600</v>
          </cell>
        </row>
        <row r="135">
          <cell r="A135" t="str">
            <v>A.4.1.1.8</v>
          </cell>
          <cell r="D135">
            <v>933100</v>
          </cell>
          <cell r="E135">
            <v>2.036</v>
          </cell>
        </row>
        <row r="136">
          <cell r="A136" t="str">
            <v>1 M3</v>
          </cell>
          <cell r="B136" t="str">
            <v>Beton Mutu f'c = 19,3 MPa (K 225), slump (12 + 2) cm, w/c = 0,58</v>
          </cell>
        </row>
        <row r="137">
          <cell r="A137" t="str">
            <v>Upah :</v>
          </cell>
          <cell r="B137">
            <v>1.65</v>
          </cell>
          <cell r="C137" t="str">
            <v>OH</v>
          </cell>
          <cell r="D137" t="str">
            <v>Pekerja</v>
          </cell>
          <cell r="G137" t="str">
            <v xml:space="preserve"> x @ Rp.</v>
          </cell>
          <cell r="H137">
            <v>95000</v>
          </cell>
          <cell r="I137" t="str">
            <v>Rp.</v>
          </cell>
          <cell r="J137">
            <v>156750</v>
          </cell>
        </row>
        <row r="138">
          <cell r="B138">
            <v>0.27500000000000002</v>
          </cell>
          <cell r="C138" t="str">
            <v>OH</v>
          </cell>
          <cell r="D138" t="str">
            <v>Tukang</v>
          </cell>
          <cell r="G138" t="str">
            <v xml:space="preserve"> x @ Rp.</v>
          </cell>
          <cell r="H138">
            <v>115000</v>
          </cell>
          <cell r="I138" t="str">
            <v>Rp.</v>
          </cell>
          <cell r="J138">
            <v>31625.000000000004</v>
          </cell>
        </row>
        <row r="139">
          <cell r="B139">
            <v>2.8000000000000001E-2</v>
          </cell>
          <cell r="C139" t="str">
            <v>OH</v>
          </cell>
          <cell r="D139" t="str">
            <v>Kepala Tukang</v>
          </cell>
          <cell r="G139" t="str">
            <v xml:space="preserve"> x @ Rp.</v>
          </cell>
          <cell r="H139">
            <v>120000</v>
          </cell>
          <cell r="I139" t="str">
            <v>Rp.</v>
          </cell>
          <cell r="J139">
            <v>3360</v>
          </cell>
        </row>
        <row r="140">
          <cell r="B140">
            <v>8.3000000000000004E-2</v>
          </cell>
          <cell r="C140" t="str">
            <v>OH</v>
          </cell>
          <cell r="D140" t="str">
            <v>Mandor</v>
          </cell>
          <cell r="G140" t="str">
            <v xml:space="preserve"> x @ Rp.</v>
          </cell>
          <cell r="H140">
            <v>110000</v>
          </cell>
          <cell r="I140" t="str">
            <v>Rp.</v>
          </cell>
          <cell r="J140">
            <v>9130</v>
          </cell>
        </row>
        <row r="142">
          <cell r="A142" t="str">
            <v>Bahan :</v>
          </cell>
          <cell r="B142">
            <v>371</v>
          </cell>
          <cell r="C142" t="str">
            <v>Kg</v>
          </cell>
          <cell r="D142" t="str">
            <v>Semen Portland</v>
          </cell>
          <cell r="G142" t="str">
            <v xml:space="preserve"> x @ Rp.</v>
          </cell>
          <cell r="H142">
            <v>1700</v>
          </cell>
          <cell r="I142" t="str">
            <v>Rp.</v>
          </cell>
          <cell r="J142">
            <v>630700</v>
          </cell>
        </row>
        <row r="143">
          <cell r="B143">
            <v>698</v>
          </cell>
          <cell r="C143" t="str">
            <v>Kg</v>
          </cell>
          <cell r="D143" t="str">
            <v>Pasir Beton (Kg)</v>
          </cell>
          <cell r="G143" t="str">
            <v xml:space="preserve"> x @ Rp.</v>
          </cell>
          <cell r="H143">
            <v>70.588235294117652</v>
          </cell>
          <cell r="I143" t="str">
            <v>Rp.</v>
          </cell>
          <cell r="J143">
            <v>49270.588235294119</v>
          </cell>
        </row>
        <row r="144">
          <cell r="B144">
            <v>1047</v>
          </cell>
          <cell r="C144" t="str">
            <v>Kg</v>
          </cell>
          <cell r="D144" t="str">
            <v>Kerikil (maksimum 30 mm)</v>
          </cell>
          <cell r="G144" t="str">
            <v xml:space="preserve"> x @ Rp.</v>
          </cell>
          <cell r="H144">
            <v>71</v>
          </cell>
          <cell r="I144" t="str">
            <v>Rp.</v>
          </cell>
          <cell r="J144">
            <v>74337</v>
          </cell>
        </row>
        <row r="145">
          <cell r="B145">
            <v>215</v>
          </cell>
          <cell r="C145" t="str">
            <v>Ltr</v>
          </cell>
          <cell r="D145" t="str">
            <v>Air</v>
          </cell>
          <cell r="G145" t="str">
            <v xml:space="preserve"> x @ Rp.</v>
          </cell>
          <cell r="H145">
            <v>35</v>
          </cell>
          <cell r="I145" t="str">
            <v>Rp.</v>
          </cell>
          <cell r="J145">
            <v>7525</v>
          </cell>
        </row>
        <row r="146">
          <cell r="G146" t="str">
            <v>Jumlah</v>
          </cell>
          <cell r="I146" t="str">
            <v>Rp.</v>
          </cell>
          <cell r="J146">
            <v>962697.5882352941</v>
          </cell>
        </row>
        <row r="147">
          <cell r="D147" t="str">
            <v>Overhead &amp; Profit</v>
          </cell>
          <cell r="H147">
            <v>0.1</v>
          </cell>
          <cell r="I147" t="str">
            <v>Rp.</v>
          </cell>
          <cell r="J147">
            <v>96269.75882352941</v>
          </cell>
        </row>
        <row r="148">
          <cell r="G148" t="str">
            <v>Total dan Dibulatkan</v>
          </cell>
          <cell r="I148" t="str">
            <v>Rp.</v>
          </cell>
          <cell r="J148">
            <v>1059000</v>
          </cell>
        </row>
        <row r="150">
          <cell r="A150" t="str">
            <v>A.4.1.1.8b</v>
          </cell>
          <cell r="D150">
            <v>933100</v>
          </cell>
          <cell r="E150">
            <v>2.036</v>
          </cell>
        </row>
        <row r="151">
          <cell r="A151" t="str">
            <v>1 M3</v>
          </cell>
          <cell r="B151" t="str">
            <v>Beton Mutu f'c = 19,3 MPa (K 225), slump (12 + 2) cm, w/c = 0,58</v>
          </cell>
        </row>
        <row r="152">
          <cell r="A152" t="str">
            <v>Upah :</v>
          </cell>
          <cell r="B152">
            <v>1.65</v>
          </cell>
          <cell r="C152" t="str">
            <v>OH</v>
          </cell>
          <cell r="D152" t="str">
            <v>Pekerja</v>
          </cell>
          <cell r="G152" t="str">
            <v xml:space="preserve"> x @ Rp.</v>
          </cell>
          <cell r="H152">
            <v>95000</v>
          </cell>
          <cell r="I152" t="str">
            <v>Rp.</v>
          </cell>
          <cell r="J152">
            <v>156750</v>
          </cell>
        </row>
        <row r="153">
          <cell r="B153">
            <v>0.27500000000000002</v>
          </cell>
          <cell r="C153" t="str">
            <v>OH</v>
          </cell>
          <cell r="D153" t="str">
            <v>Tukang</v>
          </cell>
          <cell r="G153" t="str">
            <v xml:space="preserve"> x @ Rp.</v>
          </cell>
          <cell r="H153">
            <v>115000</v>
          </cell>
          <cell r="I153" t="str">
            <v>Rp.</v>
          </cell>
          <cell r="J153">
            <v>31625.000000000004</v>
          </cell>
        </row>
        <row r="154">
          <cell r="B154">
            <v>2.8000000000000001E-2</v>
          </cell>
          <cell r="C154" t="str">
            <v>OH</v>
          </cell>
          <cell r="D154" t="str">
            <v>Kepala Tukang</v>
          </cell>
          <cell r="G154" t="str">
            <v xml:space="preserve"> x @ Rp.</v>
          </cell>
          <cell r="H154">
            <v>120000</v>
          </cell>
          <cell r="I154" t="str">
            <v>Rp.</v>
          </cell>
          <cell r="J154">
            <v>3360</v>
          </cell>
        </row>
        <row r="155">
          <cell r="B155">
            <v>8.3000000000000004E-2</v>
          </cell>
          <cell r="C155" t="str">
            <v>OH</v>
          </cell>
          <cell r="D155" t="str">
            <v>Mandor</v>
          </cell>
          <cell r="G155" t="str">
            <v xml:space="preserve"> x @ Rp.</v>
          </cell>
          <cell r="H155">
            <v>110000</v>
          </cell>
          <cell r="I155" t="str">
            <v>Rp.</v>
          </cell>
          <cell r="J155">
            <v>9130</v>
          </cell>
        </row>
        <row r="157">
          <cell r="A157" t="str">
            <v>Bahan :</v>
          </cell>
          <cell r="B157">
            <v>326</v>
          </cell>
          <cell r="C157" t="str">
            <v>Kg</v>
          </cell>
          <cell r="D157" t="str">
            <v>Semen Portland</v>
          </cell>
          <cell r="G157" t="str">
            <v xml:space="preserve"> x @ Rp.</v>
          </cell>
          <cell r="H157">
            <v>1700</v>
          </cell>
          <cell r="I157" t="str">
            <v>Rp.</v>
          </cell>
          <cell r="J157">
            <v>554200</v>
          </cell>
        </row>
        <row r="158">
          <cell r="B158">
            <v>760</v>
          </cell>
          <cell r="C158" t="str">
            <v>Kg</v>
          </cell>
          <cell r="D158" t="str">
            <v>Pasir Beton (Kg)</v>
          </cell>
          <cell r="G158" t="str">
            <v xml:space="preserve"> x @ Rp.</v>
          </cell>
          <cell r="H158">
            <v>70.588235294117652</v>
          </cell>
          <cell r="I158" t="str">
            <v>Rp.</v>
          </cell>
          <cell r="J158">
            <v>53647.058823529413</v>
          </cell>
        </row>
        <row r="159">
          <cell r="B159">
            <v>1029</v>
          </cell>
          <cell r="C159" t="str">
            <v>Kg</v>
          </cell>
          <cell r="D159" t="str">
            <v>Kerikil (maksimum 30 mm)</v>
          </cell>
          <cell r="G159" t="str">
            <v xml:space="preserve"> x @ Rp.</v>
          </cell>
          <cell r="H159">
            <v>71</v>
          </cell>
          <cell r="I159" t="str">
            <v>Rp.</v>
          </cell>
          <cell r="J159">
            <v>73059</v>
          </cell>
        </row>
        <row r="160">
          <cell r="B160">
            <v>215</v>
          </cell>
          <cell r="C160" t="str">
            <v>Ltr</v>
          </cell>
          <cell r="D160" t="str">
            <v>Air</v>
          </cell>
          <cell r="G160" t="str">
            <v xml:space="preserve"> x @ Rp.</v>
          </cell>
          <cell r="H160">
            <v>35</v>
          </cell>
          <cell r="I160" t="str">
            <v>Rp.</v>
          </cell>
          <cell r="J160">
            <v>7525</v>
          </cell>
        </row>
        <row r="161">
          <cell r="G161" t="str">
            <v>Jumlah</v>
          </cell>
          <cell r="I161" t="str">
            <v>Rp.</v>
          </cell>
          <cell r="J161">
            <v>889296.0588235294</v>
          </cell>
        </row>
        <row r="162">
          <cell r="D162" t="str">
            <v>Overhead &amp; Profit</v>
          </cell>
          <cell r="H162">
            <v>0.1</v>
          </cell>
          <cell r="I162" t="str">
            <v>Rp.</v>
          </cell>
          <cell r="J162">
            <v>88929.605882352946</v>
          </cell>
        </row>
        <row r="163">
          <cell r="G163" t="str">
            <v>Total dan Dibulatkan</v>
          </cell>
          <cell r="I163" t="str">
            <v>Rp.</v>
          </cell>
          <cell r="J163">
            <v>978200</v>
          </cell>
        </row>
        <row r="165">
          <cell r="A165" t="str">
            <v>A.4.1.1.8.a</v>
          </cell>
        </row>
        <row r="166">
          <cell r="A166" t="str">
            <v>1 M3</v>
          </cell>
          <cell r="B166" t="str">
            <v>Beton Mutu f'c = 21,7 MPa (K 250), slump (12 + 2) cm, w/c = 0,56</v>
          </cell>
        </row>
        <row r="167">
          <cell r="A167" t="str">
            <v>Upah :</v>
          </cell>
          <cell r="B167">
            <v>1.65</v>
          </cell>
          <cell r="C167" t="str">
            <v>OH</v>
          </cell>
          <cell r="D167" t="str">
            <v>Pekerja</v>
          </cell>
          <cell r="G167" t="str">
            <v xml:space="preserve"> x @ Rp.</v>
          </cell>
          <cell r="H167">
            <v>95000</v>
          </cell>
          <cell r="I167" t="str">
            <v>Rp.</v>
          </cell>
          <cell r="J167">
            <v>156750</v>
          </cell>
        </row>
        <row r="168">
          <cell r="B168">
            <v>0.27500000000000002</v>
          </cell>
          <cell r="C168" t="str">
            <v>OH</v>
          </cell>
          <cell r="D168" t="str">
            <v>Tukang</v>
          </cell>
          <cell r="G168" t="str">
            <v xml:space="preserve"> x @ Rp.</v>
          </cell>
          <cell r="H168">
            <v>115000</v>
          </cell>
          <cell r="I168" t="str">
            <v>Rp.</v>
          </cell>
          <cell r="J168">
            <v>31625.000000000004</v>
          </cell>
        </row>
        <row r="169">
          <cell r="B169">
            <v>2.8000000000000001E-2</v>
          </cell>
          <cell r="C169" t="str">
            <v>OH</v>
          </cell>
          <cell r="D169" t="str">
            <v>Kepala Tukang</v>
          </cell>
          <cell r="G169" t="str">
            <v xml:space="preserve"> x @ Rp.</v>
          </cell>
          <cell r="H169">
            <v>120000</v>
          </cell>
          <cell r="I169" t="str">
            <v>Rp.</v>
          </cell>
          <cell r="J169">
            <v>3360</v>
          </cell>
        </row>
        <row r="170">
          <cell r="B170">
            <v>8.3000000000000004E-2</v>
          </cell>
          <cell r="C170" t="str">
            <v>OH</v>
          </cell>
          <cell r="D170" t="str">
            <v>Mandor</v>
          </cell>
          <cell r="G170" t="str">
            <v xml:space="preserve"> x @ Rp.</v>
          </cell>
          <cell r="H170">
            <v>110000</v>
          </cell>
          <cell r="I170" t="str">
            <v>Rp.</v>
          </cell>
          <cell r="J170">
            <v>9130</v>
          </cell>
        </row>
        <row r="172">
          <cell r="A172" t="str">
            <v>Bahan :</v>
          </cell>
          <cell r="B172">
            <v>384</v>
          </cell>
          <cell r="C172" t="str">
            <v>Kg</v>
          </cell>
          <cell r="D172" t="str">
            <v>Semen Portland</v>
          </cell>
          <cell r="G172" t="str">
            <v xml:space="preserve"> x @ Rp.</v>
          </cell>
          <cell r="H172">
            <v>1700</v>
          </cell>
          <cell r="I172" t="str">
            <v>Rp.</v>
          </cell>
          <cell r="J172">
            <v>652800</v>
          </cell>
        </row>
        <row r="173">
          <cell r="B173">
            <v>692</v>
          </cell>
          <cell r="C173" t="str">
            <v>Kg</v>
          </cell>
          <cell r="D173" t="str">
            <v>Pasir Beton (Kg)</v>
          </cell>
          <cell r="G173" t="str">
            <v xml:space="preserve"> x @ Rp.</v>
          </cell>
          <cell r="H173">
            <v>70.588235294117652</v>
          </cell>
          <cell r="I173" t="str">
            <v>Rp.</v>
          </cell>
          <cell r="J173">
            <v>48847.058823529413</v>
          </cell>
        </row>
        <row r="174">
          <cell r="B174">
            <v>1039</v>
          </cell>
          <cell r="C174" t="str">
            <v>Kg</v>
          </cell>
          <cell r="D174" t="str">
            <v>Kerikil (maksimum 30 mm)</v>
          </cell>
          <cell r="G174" t="str">
            <v xml:space="preserve"> x @ Rp.</v>
          </cell>
          <cell r="H174">
            <v>71</v>
          </cell>
          <cell r="I174" t="str">
            <v>Rp.</v>
          </cell>
          <cell r="J174">
            <v>73769</v>
          </cell>
        </row>
        <row r="175">
          <cell r="B175">
            <v>215</v>
          </cell>
          <cell r="C175" t="str">
            <v>Ltr</v>
          </cell>
          <cell r="D175" t="str">
            <v>Air</v>
          </cell>
          <cell r="G175" t="str">
            <v xml:space="preserve"> x @ Rp.</v>
          </cell>
          <cell r="H175">
            <v>35</v>
          </cell>
          <cell r="I175" t="str">
            <v>Rp.</v>
          </cell>
          <cell r="J175">
            <v>7525</v>
          </cell>
        </row>
        <row r="176">
          <cell r="G176" t="str">
            <v>Jumlah</v>
          </cell>
          <cell r="I176" t="str">
            <v>Rp.</v>
          </cell>
          <cell r="J176">
            <v>983806.0588235294</v>
          </cell>
        </row>
        <row r="177">
          <cell r="D177" t="str">
            <v>Overhead &amp; Profit</v>
          </cell>
          <cell r="H177">
            <v>0.1</v>
          </cell>
          <cell r="I177" t="str">
            <v>Rp.</v>
          </cell>
          <cell r="J177">
            <v>98380.605882352946</v>
          </cell>
        </row>
        <row r="178">
          <cell r="G178" t="str">
            <v>Total dan Dibulatkan</v>
          </cell>
          <cell r="I178" t="str">
            <v>Rp.</v>
          </cell>
          <cell r="J178">
            <v>1082200</v>
          </cell>
        </row>
        <row r="180">
          <cell r="A180" t="str">
            <v>A.4.1.1.17</v>
          </cell>
          <cell r="D180">
            <v>15300</v>
          </cell>
          <cell r="E180">
            <v>0.15100000000000002</v>
          </cell>
        </row>
        <row r="181">
          <cell r="A181" t="str">
            <v>10 Kg</v>
          </cell>
          <cell r="B181" t="str">
            <v>Besi Polos atau Besi Ulir</v>
          </cell>
        </row>
        <row r="182">
          <cell r="A182" t="str">
            <v>Upah :</v>
          </cell>
          <cell r="B182">
            <v>7.0000000000000007E-2</v>
          </cell>
          <cell r="C182" t="str">
            <v>OH</v>
          </cell>
          <cell r="D182" t="str">
            <v>Pekerja</v>
          </cell>
          <cell r="G182" t="str">
            <v xml:space="preserve"> x @ Rp.</v>
          </cell>
          <cell r="H182">
            <v>95000</v>
          </cell>
          <cell r="I182" t="str">
            <v>Rp.</v>
          </cell>
          <cell r="J182">
            <v>6650.0000000000009</v>
          </cell>
        </row>
        <row r="183">
          <cell r="B183">
            <v>7.0000000000000007E-2</v>
          </cell>
          <cell r="C183" t="str">
            <v>OH</v>
          </cell>
          <cell r="D183" t="str">
            <v>Tukang</v>
          </cell>
          <cell r="G183" t="str">
            <v xml:space="preserve"> x @ Rp.</v>
          </cell>
          <cell r="H183">
            <v>115000</v>
          </cell>
          <cell r="I183" t="str">
            <v>Rp.</v>
          </cell>
          <cell r="J183">
            <v>8050.0000000000009</v>
          </cell>
        </row>
        <row r="184">
          <cell r="B184">
            <v>7.0000000000000001E-3</v>
          </cell>
          <cell r="C184" t="str">
            <v>OH</v>
          </cell>
          <cell r="D184" t="str">
            <v>Kepala Tukang</v>
          </cell>
          <cell r="G184" t="str">
            <v xml:space="preserve"> x @ Rp.</v>
          </cell>
          <cell r="H184">
            <v>120000</v>
          </cell>
          <cell r="I184" t="str">
            <v>Rp.</v>
          </cell>
          <cell r="J184">
            <v>840</v>
          </cell>
        </row>
        <row r="185">
          <cell r="B185">
            <v>4.0000000000000001E-3</v>
          </cell>
          <cell r="C185" t="str">
            <v>OH</v>
          </cell>
          <cell r="D185" t="str">
            <v>Mandor</v>
          </cell>
          <cell r="G185" t="str">
            <v xml:space="preserve"> x @ Rp.</v>
          </cell>
          <cell r="H185">
            <v>110000</v>
          </cell>
          <cell r="I185" t="str">
            <v>Rp.</v>
          </cell>
          <cell r="J185">
            <v>440</v>
          </cell>
        </row>
        <row r="187">
          <cell r="A187" t="str">
            <v>Bahan :</v>
          </cell>
          <cell r="B187">
            <v>10.5</v>
          </cell>
          <cell r="C187" t="str">
            <v>Kg</v>
          </cell>
          <cell r="D187" t="str">
            <v>Besi Beton (polos/ulir)</v>
          </cell>
          <cell r="G187" t="str">
            <v xml:space="preserve"> x @ Rp.</v>
          </cell>
          <cell r="H187">
            <v>15000</v>
          </cell>
          <cell r="I187" t="str">
            <v>Rp.</v>
          </cell>
          <cell r="J187">
            <v>157500</v>
          </cell>
        </row>
        <row r="188">
          <cell r="B188">
            <v>0.15</v>
          </cell>
          <cell r="C188" t="str">
            <v>Kg</v>
          </cell>
          <cell r="D188" t="str">
            <v>Kawat Beton</v>
          </cell>
          <cell r="G188" t="str">
            <v xml:space="preserve"> x @ Rp.</v>
          </cell>
          <cell r="H188">
            <v>30000</v>
          </cell>
          <cell r="I188" t="str">
            <v>Rp.</v>
          </cell>
          <cell r="J188">
            <v>4500</v>
          </cell>
        </row>
        <row r="189">
          <cell r="G189" t="str">
            <v>Jumlah</v>
          </cell>
          <cell r="I189" t="str">
            <v>Rp.</v>
          </cell>
          <cell r="J189">
            <v>177980</v>
          </cell>
        </row>
        <row r="190">
          <cell r="G190" t="str">
            <v>Untuk 1 Kg</v>
          </cell>
          <cell r="I190" t="str">
            <v>Rp.</v>
          </cell>
          <cell r="J190">
            <v>17798</v>
          </cell>
        </row>
        <row r="191">
          <cell r="D191" t="str">
            <v>Overhead &amp; Profit</v>
          </cell>
          <cell r="H191">
            <v>0.1</v>
          </cell>
          <cell r="I191" t="str">
            <v>Rp.</v>
          </cell>
          <cell r="J191">
            <v>1779.8000000000002</v>
          </cell>
        </row>
        <row r="192">
          <cell r="G192" t="str">
            <v>Total dan Dibulatkan</v>
          </cell>
          <cell r="I192" t="str">
            <v>Rp.</v>
          </cell>
          <cell r="J192">
            <v>19600</v>
          </cell>
        </row>
        <row r="194">
          <cell r="A194" t="str">
            <v>A.4.1.1.20</v>
          </cell>
        </row>
        <row r="195">
          <cell r="A195" t="str">
            <v>1 M2</v>
          </cell>
          <cell r="B195" t="str">
            <v>Bekisting untuk Pondasi</v>
          </cell>
        </row>
        <row r="196">
          <cell r="A196" t="str">
            <v>Upah :</v>
          </cell>
          <cell r="B196">
            <v>0.52</v>
          </cell>
          <cell r="C196" t="str">
            <v>OH</v>
          </cell>
          <cell r="D196" t="str">
            <v>Pekerja</v>
          </cell>
          <cell r="G196" t="str">
            <v xml:space="preserve"> x @ Rp.</v>
          </cell>
          <cell r="H196">
            <v>95000</v>
          </cell>
          <cell r="I196" t="str">
            <v>Rp.</v>
          </cell>
          <cell r="J196">
            <v>49400</v>
          </cell>
        </row>
        <row r="197">
          <cell r="B197">
            <v>0.26</v>
          </cell>
          <cell r="C197" t="str">
            <v>OH</v>
          </cell>
          <cell r="D197" t="str">
            <v>Tukang</v>
          </cell>
          <cell r="G197" t="str">
            <v xml:space="preserve"> x @ Rp.</v>
          </cell>
          <cell r="H197">
            <v>115000</v>
          </cell>
          <cell r="I197" t="str">
            <v>Rp.</v>
          </cell>
          <cell r="J197">
            <v>29900</v>
          </cell>
        </row>
        <row r="198">
          <cell r="B198">
            <v>2.5999999999999999E-2</v>
          </cell>
          <cell r="C198" t="str">
            <v>OH</v>
          </cell>
          <cell r="D198" t="str">
            <v>Kepala Tukang</v>
          </cell>
          <cell r="G198" t="str">
            <v xml:space="preserve"> x @ Rp.</v>
          </cell>
          <cell r="H198">
            <v>120000</v>
          </cell>
          <cell r="I198" t="str">
            <v>Rp.</v>
          </cell>
          <cell r="J198">
            <v>3120</v>
          </cell>
        </row>
        <row r="199">
          <cell r="B199">
            <v>2.5999999999999999E-2</v>
          </cell>
          <cell r="C199" t="str">
            <v>OH</v>
          </cell>
          <cell r="D199" t="str">
            <v>Mandor</v>
          </cell>
          <cell r="G199" t="str">
            <v xml:space="preserve"> x @ Rp.</v>
          </cell>
          <cell r="H199">
            <v>110000</v>
          </cell>
          <cell r="I199" t="str">
            <v>Rp.</v>
          </cell>
          <cell r="J199">
            <v>2860</v>
          </cell>
        </row>
        <row r="201">
          <cell r="A201" t="str">
            <v>Bahan :</v>
          </cell>
          <cell r="B201">
            <v>0.04</v>
          </cell>
          <cell r="C201" t="str">
            <v>M3</v>
          </cell>
          <cell r="D201" t="str">
            <v>Kayu Kelas III</v>
          </cell>
          <cell r="G201" t="str">
            <v xml:space="preserve"> x @ Rp.</v>
          </cell>
          <cell r="H201">
            <v>3500000</v>
          </cell>
          <cell r="I201" t="str">
            <v>Rp.</v>
          </cell>
          <cell r="J201">
            <v>140000</v>
          </cell>
        </row>
        <row r="202">
          <cell r="B202">
            <v>0.3</v>
          </cell>
          <cell r="C202" t="str">
            <v>Kg</v>
          </cell>
          <cell r="D202" t="str">
            <v>Paku Kayu</v>
          </cell>
          <cell r="G202" t="str">
            <v xml:space="preserve"> x @ Rp.</v>
          </cell>
          <cell r="H202">
            <v>24000</v>
          </cell>
          <cell r="I202" t="str">
            <v>Rp.</v>
          </cell>
          <cell r="J202">
            <v>7200</v>
          </cell>
        </row>
        <row r="203">
          <cell r="B203">
            <v>0.1</v>
          </cell>
          <cell r="C203" t="str">
            <v>Ltr</v>
          </cell>
          <cell r="D203" t="str">
            <v>Minyak Bekisting</v>
          </cell>
          <cell r="G203" t="str">
            <v xml:space="preserve"> x @ Rp.</v>
          </cell>
          <cell r="H203">
            <v>18000</v>
          </cell>
          <cell r="I203" t="str">
            <v>Rp.</v>
          </cell>
          <cell r="J203">
            <v>1800</v>
          </cell>
        </row>
        <row r="204">
          <cell r="G204" t="str">
            <v>Jumlah</v>
          </cell>
          <cell r="I204" t="str">
            <v>Rp.</v>
          </cell>
          <cell r="J204">
            <v>234280</v>
          </cell>
        </row>
        <row r="205">
          <cell r="D205" t="str">
            <v>Overhead &amp; Profit</v>
          </cell>
          <cell r="H205">
            <v>0.1</v>
          </cell>
          <cell r="I205" t="str">
            <v>Rp.</v>
          </cell>
          <cell r="J205">
            <v>23428</v>
          </cell>
        </row>
        <row r="206">
          <cell r="G206" t="str">
            <v>Total dan Dibulatkan</v>
          </cell>
          <cell r="I206" t="str">
            <v>Rp.</v>
          </cell>
          <cell r="J206">
            <v>257700</v>
          </cell>
        </row>
        <row r="209">
          <cell r="A209" t="str">
            <v>A.4.1.1.21</v>
          </cell>
          <cell r="D209">
            <v>95200</v>
          </cell>
          <cell r="E209">
            <v>0.83200000000000007</v>
          </cell>
        </row>
        <row r="210">
          <cell r="A210" t="str">
            <v>1 M2</v>
          </cell>
          <cell r="B210" t="str">
            <v>Bekisting untuk Sloof</v>
          </cell>
        </row>
        <row r="211">
          <cell r="A211" t="str">
            <v>Upah :</v>
          </cell>
          <cell r="B211">
            <v>0.52</v>
          </cell>
          <cell r="C211" t="str">
            <v>OH</v>
          </cell>
          <cell r="D211" t="str">
            <v>Pekerja</v>
          </cell>
          <cell r="G211" t="str">
            <v xml:space="preserve"> x @ Rp.</v>
          </cell>
          <cell r="H211">
            <v>95000</v>
          </cell>
          <cell r="I211" t="str">
            <v>Rp.</v>
          </cell>
          <cell r="J211">
            <v>49400</v>
          </cell>
        </row>
        <row r="212">
          <cell r="B212">
            <v>0.26</v>
          </cell>
          <cell r="C212" t="str">
            <v>OH</v>
          </cell>
          <cell r="D212" t="str">
            <v>Tukang</v>
          </cell>
          <cell r="G212" t="str">
            <v xml:space="preserve"> x @ Rp.</v>
          </cell>
          <cell r="H212">
            <v>115000</v>
          </cell>
          <cell r="I212" t="str">
            <v>Rp.</v>
          </cell>
          <cell r="J212">
            <v>29900</v>
          </cell>
        </row>
        <row r="213">
          <cell r="B213">
            <v>2.5999999999999999E-2</v>
          </cell>
          <cell r="C213" t="str">
            <v>OH</v>
          </cell>
          <cell r="D213" t="str">
            <v>Kepala Tukang</v>
          </cell>
          <cell r="G213" t="str">
            <v xml:space="preserve"> x @ Rp.</v>
          </cell>
          <cell r="H213">
            <v>120000</v>
          </cell>
          <cell r="I213" t="str">
            <v>Rp.</v>
          </cell>
          <cell r="J213">
            <v>3120</v>
          </cell>
        </row>
        <row r="214">
          <cell r="B214">
            <v>2.5999999999999999E-2</v>
          </cell>
          <cell r="C214" t="str">
            <v>OH</v>
          </cell>
          <cell r="D214" t="str">
            <v>Mandor</v>
          </cell>
          <cell r="G214" t="str">
            <v xml:space="preserve"> x @ Rp.</v>
          </cell>
          <cell r="H214">
            <v>110000</v>
          </cell>
          <cell r="I214" t="str">
            <v>Rp.</v>
          </cell>
          <cell r="J214">
            <v>2860</v>
          </cell>
        </row>
        <row r="216">
          <cell r="A216" t="str">
            <v>Bahan :</v>
          </cell>
          <cell r="B216">
            <v>4.4999999999999998E-2</v>
          </cell>
          <cell r="C216" t="str">
            <v>M3</v>
          </cell>
          <cell r="D216" t="str">
            <v>Kayu Kelas III</v>
          </cell>
          <cell r="G216" t="str">
            <v xml:space="preserve"> x @ Rp.</v>
          </cell>
          <cell r="H216">
            <v>3500000</v>
          </cell>
          <cell r="I216" t="str">
            <v>Rp.</v>
          </cell>
          <cell r="J216">
            <v>157500</v>
          </cell>
        </row>
        <row r="217">
          <cell r="B217">
            <v>0.3</v>
          </cell>
          <cell r="C217" t="str">
            <v>Kg</v>
          </cell>
          <cell r="D217" t="str">
            <v>Paku Kayu</v>
          </cell>
          <cell r="G217" t="str">
            <v xml:space="preserve"> x @ Rp.</v>
          </cell>
          <cell r="H217">
            <v>24000</v>
          </cell>
          <cell r="I217" t="str">
            <v>Rp.</v>
          </cell>
          <cell r="J217">
            <v>7200</v>
          </cell>
        </row>
        <row r="218">
          <cell r="B218">
            <v>0.1</v>
          </cell>
          <cell r="C218" t="str">
            <v>Ltr</v>
          </cell>
          <cell r="D218" t="str">
            <v>Minyak Bekisting</v>
          </cell>
          <cell r="G218" t="str">
            <v xml:space="preserve"> x @ Rp.</v>
          </cell>
          <cell r="H218">
            <v>18000</v>
          </cell>
          <cell r="I218" t="str">
            <v>Rp.</v>
          </cell>
          <cell r="J218">
            <v>1800</v>
          </cell>
        </row>
        <row r="219">
          <cell r="G219" t="str">
            <v>Jumlah</v>
          </cell>
          <cell r="I219" t="str">
            <v>Rp.</v>
          </cell>
          <cell r="J219">
            <v>251780</v>
          </cell>
        </row>
        <row r="220">
          <cell r="D220" t="str">
            <v>Overhead &amp; Profit</v>
          </cell>
          <cell r="H220">
            <v>0.1</v>
          </cell>
          <cell r="I220" t="str">
            <v>Rp.</v>
          </cell>
          <cell r="J220">
            <v>25178</v>
          </cell>
        </row>
        <row r="221">
          <cell r="G221" t="str">
            <v>Total</v>
          </cell>
          <cell r="I221" t="str">
            <v>Rp.</v>
          </cell>
          <cell r="J221">
            <v>276958</v>
          </cell>
        </row>
        <row r="222">
          <cell r="D222" t="str">
            <v>Untuk 2x Pemakaian, dikalikan 0,5</v>
          </cell>
          <cell r="I222" t="str">
            <v>Rp.</v>
          </cell>
          <cell r="J222">
            <v>138479</v>
          </cell>
        </row>
        <row r="223">
          <cell r="G223" t="str">
            <v>Total dan Dibulatkan</v>
          </cell>
          <cell r="I223" t="str">
            <v>Rp.</v>
          </cell>
          <cell r="J223">
            <v>138500</v>
          </cell>
        </row>
        <row r="225">
          <cell r="A225" t="str">
            <v>A.4.1.1.22</v>
          </cell>
          <cell r="D225">
            <v>109400</v>
          </cell>
          <cell r="E225">
            <v>1.056</v>
          </cell>
        </row>
        <row r="226">
          <cell r="A226" t="str">
            <v>1 M2</v>
          </cell>
          <cell r="B226" t="str">
            <v>Bekisting untuk Kolom</v>
          </cell>
        </row>
        <row r="227">
          <cell r="A227" t="str">
            <v>Upah :</v>
          </cell>
          <cell r="B227">
            <v>0.66</v>
          </cell>
          <cell r="C227" t="str">
            <v>OH</v>
          </cell>
          <cell r="D227" t="str">
            <v>Pekerja</v>
          </cell>
          <cell r="G227" t="str">
            <v xml:space="preserve"> x @ Rp.</v>
          </cell>
          <cell r="H227">
            <v>95000</v>
          </cell>
          <cell r="I227" t="str">
            <v>Rp.</v>
          </cell>
          <cell r="J227">
            <v>62700</v>
          </cell>
        </row>
        <row r="228">
          <cell r="B228">
            <v>0.33</v>
          </cell>
          <cell r="C228" t="str">
            <v>OH</v>
          </cell>
          <cell r="D228" t="str">
            <v>Tukang</v>
          </cell>
          <cell r="G228" t="str">
            <v xml:space="preserve"> x @ Rp.</v>
          </cell>
          <cell r="H228">
            <v>115000</v>
          </cell>
          <cell r="I228" t="str">
            <v>Rp.</v>
          </cell>
          <cell r="J228">
            <v>37950</v>
          </cell>
        </row>
        <row r="229">
          <cell r="B229">
            <v>3.3000000000000002E-2</v>
          </cell>
          <cell r="C229" t="str">
            <v>OH</v>
          </cell>
          <cell r="D229" t="str">
            <v>Kepala Tukang</v>
          </cell>
          <cell r="G229" t="str">
            <v xml:space="preserve"> x @ Rp.</v>
          </cell>
          <cell r="H229">
            <v>120000</v>
          </cell>
          <cell r="I229" t="str">
            <v>Rp.</v>
          </cell>
          <cell r="J229">
            <v>3960</v>
          </cell>
        </row>
        <row r="230">
          <cell r="B230">
            <v>3.3000000000000002E-2</v>
          </cell>
          <cell r="C230" t="str">
            <v>OH</v>
          </cell>
          <cell r="D230" t="str">
            <v>Mandor</v>
          </cell>
          <cell r="G230" t="str">
            <v xml:space="preserve"> x @ Rp.</v>
          </cell>
          <cell r="H230">
            <v>110000</v>
          </cell>
          <cell r="I230" t="str">
            <v>Rp.</v>
          </cell>
          <cell r="J230">
            <v>3630</v>
          </cell>
        </row>
        <row r="232">
          <cell r="A232" t="str">
            <v>Bahan :</v>
          </cell>
          <cell r="B232">
            <v>0.04</v>
          </cell>
          <cell r="C232" t="str">
            <v>M3</v>
          </cell>
          <cell r="D232" t="str">
            <v>Kayu Kelas III</v>
          </cell>
          <cell r="G232" t="str">
            <v xml:space="preserve"> x @ Rp.</v>
          </cell>
          <cell r="H232">
            <v>3500000</v>
          </cell>
          <cell r="I232" t="str">
            <v>Rp.</v>
          </cell>
          <cell r="J232">
            <v>140000</v>
          </cell>
        </row>
        <row r="233">
          <cell r="B233">
            <v>0.4</v>
          </cell>
          <cell r="C233" t="str">
            <v>Kg</v>
          </cell>
          <cell r="D233" t="str">
            <v>Paku Kayu</v>
          </cell>
          <cell r="G233" t="str">
            <v xml:space="preserve"> x @ Rp.</v>
          </cell>
          <cell r="H233">
            <v>24000</v>
          </cell>
          <cell r="I233" t="str">
            <v>Rp.</v>
          </cell>
          <cell r="J233">
            <v>9600</v>
          </cell>
        </row>
        <row r="234">
          <cell r="B234">
            <v>0.2</v>
          </cell>
          <cell r="C234" t="str">
            <v>Ltr</v>
          </cell>
          <cell r="D234" t="str">
            <v>Minyak Bekisting</v>
          </cell>
          <cell r="G234" t="str">
            <v xml:space="preserve"> x @ Rp.</v>
          </cell>
          <cell r="H234">
            <v>18000</v>
          </cell>
          <cell r="I234" t="str">
            <v>Rp.</v>
          </cell>
          <cell r="J234">
            <v>3600</v>
          </cell>
        </row>
        <row r="235">
          <cell r="B235">
            <v>1.4999999999999999E-2</v>
          </cell>
          <cell r="C235" t="str">
            <v>M3</v>
          </cell>
          <cell r="D235" t="str">
            <v>Kayu Kelas II</v>
          </cell>
          <cell r="G235" t="str">
            <v xml:space="preserve"> x @ Rp.</v>
          </cell>
          <cell r="H235">
            <v>4000000</v>
          </cell>
          <cell r="I235" t="str">
            <v>Rp.</v>
          </cell>
          <cell r="J235">
            <v>60000</v>
          </cell>
        </row>
        <row r="236">
          <cell r="B236">
            <v>0.35</v>
          </cell>
          <cell r="C236" t="str">
            <v>Lbr</v>
          </cell>
          <cell r="D236" t="str">
            <v>Plywood Tebal 9 mm</v>
          </cell>
          <cell r="G236" t="str">
            <v xml:space="preserve"> x @ Rp.</v>
          </cell>
          <cell r="H236">
            <v>145000</v>
          </cell>
          <cell r="I236" t="str">
            <v>Rp.</v>
          </cell>
          <cell r="J236">
            <v>50750</v>
          </cell>
        </row>
        <row r="237">
          <cell r="B237">
            <v>2</v>
          </cell>
          <cell r="C237" t="str">
            <v>Btg</v>
          </cell>
          <cell r="D237" t="str">
            <v>Dolken Kayu Ø 8 - 10/400 Cm</v>
          </cell>
          <cell r="G237" t="str">
            <v xml:space="preserve"> x @ Rp.</v>
          </cell>
          <cell r="H237">
            <v>25000</v>
          </cell>
          <cell r="I237" t="str">
            <v>Rp.</v>
          </cell>
          <cell r="J237">
            <v>50000</v>
          </cell>
        </row>
        <row r="238">
          <cell r="G238" t="str">
            <v>Jumlah</v>
          </cell>
          <cell r="I238" t="str">
            <v>Rp.</v>
          </cell>
          <cell r="J238">
            <v>422190</v>
          </cell>
        </row>
        <row r="239">
          <cell r="D239" t="str">
            <v>Overhead &amp; Profit</v>
          </cell>
          <cell r="H239">
            <v>0.1</v>
          </cell>
          <cell r="I239" t="str">
            <v>Rp.</v>
          </cell>
          <cell r="J239">
            <v>42219</v>
          </cell>
        </row>
        <row r="240">
          <cell r="G240" t="str">
            <v>Total</v>
          </cell>
          <cell r="I240" t="str">
            <v>Rp.</v>
          </cell>
          <cell r="J240">
            <v>464409</v>
          </cell>
        </row>
        <row r="241">
          <cell r="D241" t="str">
            <v>Untuk 3x Pemakaian, dikalikan 1/3</v>
          </cell>
          <cell r="I241" t="str">
            <v>Rp.</v>
          </cell>
          <cell r="J241">
            <v>154803</v>
          </cell>
        </row>
        <row r="242">
          <cell r="G242" t="str">
            <v>Total dan Dibulatkan</v>
          </cell>
          <cell r="I242" t="str">
            <v>Rp.</v>
          </cell>
          <cell r="J242">
            <v>154803</v>
          </cell>
        </row>
        <row r="244">
          <cell r="A244" t="str">
            <v>A.4.1.1.23</v>
          </cell>
          <cell r="D244">
            <v>112300</v>
          </cell>
          <cell r="E244">
            <v>1.056</v>
          </cell>
        </row>
        <row r="245">
          <cell r="A245" t="str">
            <v>1 M2</v>
          </cell>
          <cell r="B245" t="str">
            <v>Bekisting untuk Balok</v>
          </cell>
        </row>
        <row r="246">
          <cell r="A246" t="str">
            <v>Upah :</v>
          </cell>
          <cell r="B246">
            <v>0.66</v>
          </cell>
          <cell r="C246" t="str">
            <v>OH</v>
          </cell>
          <cell r="D246" t="str">
            <v>Pekerja</v>
          </cell>
          <cell r="G246" t="str">
            <v xml:space="preserve"> x @ Rp.</v>
          </cell>
          <cell r="H246">
            <v>95000</v>
          </cell>
          <cell r="I246" t="str">
            <v>Rp.</v>
          </cell>
          <cell r="J246">
            <v>62700</v>
          </cell>
        </row>
        <row r="247">
          <cell r="B247">
            <v>0.33</v>
          </cell>
          <cell r="C247" t="str">
            <v>OH</v>
          </cell>
          <cell r="D247" t="str">
            <v>Tukang</v>
          </cell>
          <cell r="G247" t="str">
            <v xml:space="preserve"> x @ Rp.</v>
          </cell>
          <cell r="H247">
            <v>115000</v>
          </cell>
          <cell r="I247" t="str">
            <v>Rp.</v>
          </cell>
          <cell r="J247">
            <v>37950</v>
          </cell>
        </row>
        <row r="248">
          <cell r="B248">
            <v>3.3000000000000002E-2</v>
          </cell>
          <cell r="C248" t="str">
            <v>OH</v>
          </cell>
          <cell r="D248" t="str">
            <v>Kepala Tukang</v>
          </cell>
          <cell r="G248" t="str">
            <v xml:space="preserve"> x @ Rp.</v>
          </cell>
          <cell r="H248">
            <v>120000</v>
          </cell>
          <cell r="I248" t="str">
            <v>Rp.</v>
          </cell>
          <cell r="J248">
            <v>3960</v>
          </cell>
        </row>
        <row r="249">
          <cell r="B249">
            <v>3.3000000000000002E-2</v>
          </cell>
          <cell r="C249" t="str">
            <v>OH</v>
          </cell>
          <cell r="D249" t="str">
            <v>Mandor</v>
          </cell>
          <cell r="G249" t="str">
            <v xml:space="preserve"> x @ Rp.</v>
          </cell>
          <cell r="H249">
            <v>110000</v>
          </cell>
          <cell r="I249" t="str">
            <v>Rp.</v>
          </cell>
          <cell r="J249">
            <v>3630</v>
          </cell>
        </row>
        <row r="251">
          <cell r="A251" t="str">
            <v>Bahan :</v>
          </cell>
          <cell r="B251">
            <v>0.04</v>
          </cell>
          <cell r="C251" t="str">
            <v>M3</v>
          </cell>
          <cell r="D251" t="str">
            <v>Kayu Kelas III</v>
          </cell>
          <cell r="G251" t="str">
            <v xml:space="preserve"> x @ Rp.</v>
          </cell>
          <cell r="H251">
            <v>3500000</v>
          </cell>
          <cell r="I251" t="str">
            <v>Rp.</v>
          </cell>
          <cell r="J251">
            <v>140000</v>
          </cell>
        </row>
        <row r="252">
          <cell r="B252">
            <v>0.4</v>
          </cell>
          <cell r="C252" t="str">
            <v>Kg</v>
          </cell>
          <cell r="D252" t="str">
            <v>Paku Kayu</v>
          </cell>
          <cell r="G252" t="str">
            <v xml:space="preserve"> x @ Rp.</v>
          </cell>
          <cell r="H252">
            <v>24000</v>
          </cell>
          <cell r="I252" t="str">
            <v>Rp.</v>
          </cell>
          <cell r="J252">
            <v>9600</v>
          </cell>
        </row>
        <row r="253">
          <cell r="B253">
            <v>0.2</v>
          </cell>
          <cell r="C253" t="str">
            <v>Ltr</v>
          </cell>
          <cell r="D253" t="str">
            <v>Minyak Bekisting</v>
          </cell>
          <cell r="G253" t="str">
            <v xml:space="preserve"> x @ Rp.</v>
          </cell>
          <cell r="H253">
            <v>18000</v>
          </cell>
          <cell r="I253" t="str">
            <v>Rp.</v>
          </cell>
          <cell r="J253">
            <v>3600</v>
          </cell>
        </row>
        <row r="254">
          <cell r="B254">
            <v>1.7999999999999999E-2</v>
          </cell>
          <cell r="C254" t="str">
            <v>M3</v>
          </cell>
          <cell r="D254" t="str">
            <v>Kayu Kelas II</v>
          </cell>
          <cell r="G254" t="str">
            <v xml:space="preserve"> x @ Rp.</v>
          </cell>
          <cell r="H254">
            <v>4000000</v>
          </cell>
          <cell r="I254" t="str">
            <v>Rp.</v>
          </cell>
          <cell r="J254">
            <v>72000</v>
          </cell>
        </row>
        <row r="255">
          <cell r="B255">
            <v>0.35</v>
          </cell>
          <cell r="C255" t="str">
            <v>Lbr</v>
          </cell>
          <cell r="D255" t="str">
            <v>Plywood Tebal 9 mm</v>
          </cell>
          <cell r="G255" t="str">
            <v xml:space="preserve"> x @ Rp.</v>
          </cell>
          <cell r="H255">
            <v>145000</v>
          </cell>
          <cell r="I255" t="str">
            <v>Rp.</v>
          </cell>
          <cell r="J255">
            <v>50750</v>
          </cell>
        </row>
        <row r="256">
          <cell r="B256">
            <v>2</v>
          </cell>
          <cell r="C256" t="str">
            <v>Btg</v>
          </cell>
          <cell r="D256" t="str">
            <v>Dolken Kayu Ø 8 - 10/400 Cm</v>
          </cell>
          <cell r="G256" t="str">
            <v xml:space="preserve"> x @ Rp.</v>
          </cell>
          <cell r="H256">
            <v>25000</v>
          </cell>
          <cell r="I256" t="str">
            <v>Rp.</v>
          </cell>
          <cell r="J256">
            <v>50000</v>
          </cell>
        </row>
        <row r="257">
          <cell r="G257" t="str">
            <v>Jumlah</v>
          </cell>
          <cell r="I257" t="str">
            <v>Rp.</v>
          </cell>
          <cell r="J257">
            <v>434190</v>
          </cell>
        </row>
        <row r="258">
          <cell r="D258" t="str">
            <v>Overhead &amp; Profit</v>
          </cell>
          <cell r="H258">
            <v>0.1</v>
          </cell>
          <cell r="I258" t="str">
            <v>Rp.</v>
          </cell>
          <cell r="J258">
            <v>43419</v>
          </cell>
        </row>
        <row r="259">
          <cell r="G259" t="str">
            <v>Total</v>
          </cell>
          <cell r="I259" t="str">
            <v>Rp.</v>
          </cell>
          <cell r="J259">
            <v>477609</v>
          </cell>
        </row>
        <row r="260">
          <cell r="D260" t="str">
            <v>Untuk 3x Pemakaian, dikalikan 1/3</v>
          </cell>
          <cell r="I260" t="str">
            <v>Rp.</v>
          </cell>
          <cell r="J260">
            <v>159203</v>
          </cell>
        </row>
        <row r="261">
          <cell r="G261" t="str">
            <v>Total dan Dibulatkan</v>
          </cell>
          <cell r="I261" t="str">
            <v>Rp.</v>
          </cell>
          <cell r="J261">
            <v>159203</v>
          </cell>
        </row>
        <row r="263">
          <cell r="A263" t="str">
            <v>A.4.1.1.24</v>
          </cell>
          <cell r="D263">
            <v>135800</v>
          </cell>
          <cell r="E263">
            <v>1.056</v>
          </cell>
        </row>
        <row r="264">
          <cell r="A264" t="str">
            <v>1 M2</v>
          </cell>
          <cell r="B264" t="str">
            <v>Bekisting untuk Lantai</v>
          </cell>
        </row>
        <row r="265">
          <cell r="A265" t="str">
            <v>Upah :</v>
          </cell>
          <cell r="B265">
            <v>0.66</v>
          </cell>
          <cell r="C265" t="str">
            <v>OH</v>
          </cell>
          <cell r="D265" t="str">
            <v>Pekerja</v>
          </cell>
          <cell r="G265" t="str">
            <v xml:space="preserve"> x @ Rp.</v>
          </cell>
          <cell r="H265">
            <v>95000</v>
          </cell>
          <cell r="I265" t="str">
            <v>Rp.</v>
          </cell>
          <cell r="J265">
            <v>62700</v>
          </cell>
        </row>
        <row r="266">
          <cell r="B266">
            <v>0.33</v>
          </cell>
          <cell r="C266" t="str">
            <v>OH</v>
          </cell>
          <cell r="D266" t="str">
            <v>Tukang</v>
          </cell>
          <cell r="G266" t="str">
            <v xml:space="preserve"> x @ Rp.</v>
          </cell>
          <cell r="H266">
            <v>115000</v>
          </cell>
          <cell r="I266" t="str">
            <v>Rp.</v>
          </cell>
          <cell r="J266">
            <v>37950</v>
          </cell>
        </row>
        <row r="267">
          <cell r="B267">
            <v>3.3000000000000002E-2</v>
          </cell>
          <cell r="C267" t="str">
            <v>OH</v>
          </cell>
          <cell r="D267" t="str">
            <v>Kepala Tukang</v>
          </cell>
          <cell r="G267" t="str">
            <v xml:space="preserve"> x @ Rp.</v>
          </cell>
          <cell r="H267">
            <v>120000</v>
          </cell>
          <cell r="I267" t="str">
            <v>Rp.</v>
          </cell>
          <cell r="J267">
            <v>3960</v>
          </cell>
        </row>
        <row r="268">
          <cell r="B268">
            <v>3.3000000000000002E-2</v>
          </cell>
          <cell r="C268" t="str">
            <v>OH</v>
          </cell>
          <cell r="D268" t="str">
            <v>Mandor</v>
          </cell>
          <cell r="G268" t="str">
            <v xml:space="preserve"> x @ Rp.</v>
          </cell>
          <cell r="H268">
            <v>110000</v>
          </cell>
          <cell r="I268" t="str">
            <v>Rp.</v>
          </cell>
          <cell r="J268">
            <v>3630</v>
          </cell>
        </row>
        <row r="270">
          <cell r="A270" t="str">
            <v>Bahan :</v>
          </cell>
          <cell r="B270">
            <v>0.04</v>
          </cell>
          <cell r="C270" t="str">
            <v>M3</v>
          </cell>
          <cell r="D270" t="str">
            <v>Kayu Kelas III</v>
          </cell>
          <cell r="G270" t="str">
            <v xml:space="preserve"> x @ Rp.</v>
          </cell>
          <cell r="H270">
            <v>3500000</v>
          </cell>
          <cell r="I270" t="str">
            <v>Rp.</v>
          </cell>
          <cell r="J270">
            <v>140000</v>
          </cell>
        </row>
        <row r="271">
          <cell r="B271">
            <v>0.4</v>
          </cell>
          <cell r="C271" t="str">
            <v>Kg</v>
          </cell>
          <cell r="D271" t="str">
            <v>Paku Kayu</v>
          </cell>
          <cell r="G271" t="str">
            <v xml:space="preserve"> x @ Rp.</v>
          </cell>
          <cell r="H271">
            <v>24000</v>
          </cell>
          <cell r="I271" t="str">
            <v>Rp.</v>
          </cell>
          <cell r="J271">
            <v>9600</v>
          </cell>
        </row>
        <row r="272">
          <cell r="B272">
            <v>0.2</v>
          </cell>
          <cell r="C272" t="str">
            <v>Ltr</v>
          </cell>
          <cell r="D272" t="str">
            <v>Minyak Bekisting</v>
          </cell>
          <cell r="G272" t="str">
            <v xml:space="preserve"> x @ Rp.</v>
          </cell>
          <cell r="H272">
            <v>18000</v>
          </cell>
          <cell r="I272" t="str">
            <v>Rp.</v>
          </cell>
          <cell r="J272">
            <v>3600</v>
          </cell>
        </row>
        <row r="273">
          <cell r="B273">
            <v>1.4999999999999999E-2</v>
          </cell>
          <cell r="C273" t="str">
            <v>M3</v>
          </cell>
          <cell r="D273" t="str">
            <v>Kayu Kelas II</v>
          </cell>
          <cell r="G273" t="str">
            <v xml:space="preserve"> x @ Rp.</v>
          </cell>
          <cell r="H273">
            <v>4000000</v>
          </cell>
          <cell r="I273" t="str">
            <v>Rp.</v>
          </cell>
          <cell r="J273">
            <v>60000</v>
          </cell>
        </row>
        <row r="274">
          <cell r="B274">
            <v>0.35</v>
          </cell>
          <cell r="C274" t="str">
            <v>Lbr</v>
          </cell>
          <cell r="D274" t="str">
            <v>Plywood Tebal 9 mm</v>
          </cell>
          <cell r="G274" t="str">
            <v xml:space="preserve"> x @ Rp.</v>
          </cell>
          <cell r="H274">
            <v>145000</v>
          </cell>
          <cell r="I274" t="str">
            <v>Rp.</v>
          </cell>
          <cell r="J274">
            <v>50750</v>
          </cell>
        </row>
        <row r="275">
          <cell r="B275">
            <v>6</v>
          </cell>
          <cell r="C275" t="str">
            <v>Btg</v>
          </cell>
          <cell r="D275" t="str">
            <v>Dolken Kayu Ø 8 - 10/400 Cm</v>
          </cell>
          <cell r="G275" t="str">
            <v xml:space="preserve"> x @ Rp.</v>
          </cell>
          <cell r="H275">
            <v>25000</v>
          </cell>
          <cell r="I275" t="str">
            <v>Rp.</v>
          </cell>
          <cell r="J275">
            <v>150000</v>
          </cell>
        </row>
        <row r="276">
          <cell r="G276" t="str">
            <v>Jumlah</v>
          </cell>
          <cell r="I276" t="str">
            <v>Rp.</v>
          </cell>
          <cell r="J276">
            <v>522190</v>
          </cell>
        </row>
        <row r="277">
          <cell r="D277" t="str">
            <v>Overhead &amp; Profit</v>
          </cell>
          <cell r="H277">
            <v>0.1</v>
          </cell>
          <cell r="I277" t="str">
            <v>Rp.</v>
          </cell>
          <cell r="J277">
            <v>52219</v>
          </cell>
        </row>
        <row r="278">
          <cell r="G278" t="str">
            <v>Total</v>
          </cell>
          <cell r="I278" t="str">
            <v>Rp.</v>
          </cell>
          <cell r="J278">
            <v>574409</v>
          </cell>
        </row>
        <row r="279">
          <cell r="D279" t="str">
            <v>Untuk 3x Pemakaian, dikalikan 1/3</v>
          </cell>
          <cell r="I279" t="str">
            <v>Rp.</v>
          </cell>
          <cell r="J279">
            <v>191469.66666666666</v>
          </cell>
        </row>
        <row r="280">
          <cell r="G280" t="str">
            <v>Total dan Dibulatkan</v>
          </cell>
          <cell r="I280" t="str">
            <v>Rp.</v>
          </cell>
          <cell r="J280">
            <v>191469.66666666666</v>
          </cell>
        </row>
        <row r="283">
          <cell r="A283" t="str">
            <v>A.4.1.1.24</v>
          </cell>
          <cell r="D283">
            <v>592600</v>
          </cell>
        </row>
        <row r="284">
          <cell r="A284" t="str">
            <v>1 M2</v>
          </cell>
          <cell r="B284" t="str">
            <v>Bekisting untuk Lantai</v>
          </cell>
        </row>
        <row r="285">
          <cell r="A285" t="str">
            <v>Upah :</v>
          </cell>
          <cell r="B285">
            <v>0.66</v>
          </cell>
          <cell r="C285" t="str">
            <v>OH</v>
          </cell>
          <cell r="D285" t="str">
            <v>Pekerja</v>
          </cell>
          <cell r="G285" t="str">
            <v xml:space="preserve"> x @ Rp.</v>
          </cell>
          <cell r="H285">
            <v>95000</v>
          </cell>
          <cell r="I285" t="str">
            <v>Rp.</v>
          </cell>
          <cell r="J285">
            <v>62700</v>
          </cell>
        </row>
        <row r="286">
          <cell r="B286">
            <v>0.33</v>
          </cell>
          <cell r="C286" t="str">
            <v>OH</v>
          </cell>
          <cell r="D286" t="str">
            <v>Tukang</v>
          </cell>
          <cell r="G286" t="str">
            <v xml:space="preserve"> x @ Rp.</v>
          </cell>
          <cell r="H286">
            <v>115000</v>
          </cell>
          <cell r="I286" t="str">
            <v>Rp.</v>
          </cell>
          <cell r="J286">
            <v>37950</v>
          </cell>
        </row>
        <row r="287">
          <cell r="B287">
            <v>3.3000000000000002E-2</v>
          </cell>
          <cell r="C287" t="str">
            <v>OH</v>
          </cell>
          <cell r="D287" t="str">
            <v>Kepala Tukang</v>
          </cell>
          <cell r="G287" t="str">
            <v xml:space="preserve"> x @ Rp.</v>
          </cell>
          <cell r="H287">
            <v>120000</v>
          </cell>
          <cell r="I287" t="str">
            <v>Rp.</v>
          </cell>
          <cell r="J287">
            <v>3960</v>
          </cell>
        </row>
        <row r="288">
          <cell r="B288">
            <v>3.3000000000000002E-2</v>
          </cell>
          <cell r="C288" t="str">
            <v>OH</v>
          </cell>
          <cell r="D288" t="str">
            <v>Mandor</v>
          </cell>
          <cell r="G288" t="str">
            <v xml:space="preserve"> x @ Rp.</v>
          </cell>
          <cell r="H288">
            <v>110000</v>
          </cell>
          <cell r="I288" t="str">
            <v>Rp.</v>
          </cell>
          <cell r="J288">
            <v>3630</v>
          </cell>
        </row>
        <row r="290">
          <cell r="A290" t="str">
            <v>Bahan :</v>
          </cell>
          <cell r="B290">
            <v>0.04</v>
          </cell>
          <cell r="C290" t="str">
            <v>M3</v>
          </cell>
          <cell r="D290" t="str">
            <v>Kayu Kelas III</v>
          </cell>
          <cell r="G290" t="str">
            <v xml:space="preserve"> x @ Rp.</v>
          </cell>
          <cell r="H290">
            <v>3500000</v>
          </cell>
          <cell r="I290" t="str">
            <v>Rp.</v>
          </cell>
          <cell r="J290">
            <v>140000</v>
          </cell>
        </row>
        <row r="291">
          <cell r="B291">
            <v>0.4</v>
          </cell>
          <cell r="C291" t="str">
            <v>Kg</v>
          </cell>
          <cell r="D291" t="str">
            <v>Paku Kayu</v>
          </cell>
          <cell r="G291" t="str">
            <v xml:space="preserve"> x @ Rp.</v>
          </cell>
          <cell r="H291">
            <v>24000</v>
          </cell>
          <cell r="I291" t="str">
            <v>Rp.</v>
          </cell>
          <cell r="J291">
            <v>9600</v>
          </cell>
        </row>
        <row r="292">
          <cell r="B292">
            <v>0.2</v>
          </cell>
          <cell r="C292" t="str">
            <v>Ltr</v>
          </cell>
          <cell r="D292" t="str">
            <v>Minyak Bekisting</v>
          </cell>
          <cell r="G292" t="str">
            <v xml:space="preserve"> x @ Rp.</v>
          </cell>
          <cell r="H292">
            <v>18000</v>
          </cell>
          <cell r="I292" t="str">
            <v>Rp.</v>
          </cell>
          <cell r="J292">
            <v>3600</v>
          </cell>
        </row>
        <row r="293">
          <cell r="B293">
            <v>1.4999999999999999E-2</v>
          </cell>
          <cell r="C293" t="str">
            <v>M3</v>
          </cell>
          <cell r="D293" t="str">
            <v>Kayu Kelas II</v>
          </cell>
          <cell r="G293" t="str">
            <v xml:space="preserve"> x @ Rp.</v>
          </cell>
          <cell r="H293">
            <v>4000000</v>
          </cell>
          <cell r="I293" t="str">
            <v>Rp.</v>
          </cell>
          <cell r="J293">
            <v>60000</v>
          </cell>
        </row>
        <row r="294">
          <cell r="B294">
            <v>0.35</v>
          </cell>
          <cell r="C294" t="str">
            <v>Lbr</v>
          </cell>
          <cell r="D294" t="str">
            <v>Plywood Tebal 9 mm</v>
          </cell>
          <cell r="G294" t="str">
            <v xml:space="preserve"> x @ Rp.</v>
          </cell>
          <cell r="H294">
            <v>145000</v>
          </cell>
          <cell r="I294" t="str">
            <v>Rp.</v>
          </cell>
          <cell r="J294">
            <v>50750</v>
          </cell>
        </row>
        <row r="295">
          <cell r="B295">
            <v>5</v>
          </cell>
          <cell r="C295" t="str">
            <v>Btg</v>
          </cell>
          <cell r="D295" t="str">
            <v>Dolken Kayu Ø 8 - 10/400 Cm</v>
          </cell>
          <cell r="G295" t="str">
            <v xml:space="preserve"> x @ Rp.</v>
          </cell>
          <cell r="H295">
            <v>25000</v>
          </cell>
          <cell r="I295" t="str">
            <v>Rp.</v>
          </cell>
          <cell r="J295">
            <v>125000</v>
          </cell>
        </row>
        <row r="296">
          <cell r="G296" t="str">
            <v>Jumlah</v>
          </cell>
          <cell r="I296" t="str">
            <v>Rp.</v>
          </cell>
          <cell r="J296">
            <v>497190</v>
          </cell>
        </row>
        <row r="297">
          <cell r="D297" t="str">
            <v>Overhead &amp; Profit</v>
          </cell>
          <cell r="H297">
            <v>0.1</v>
          </cell>
          <cell r="I297" t="str">
            <v>Rp.</v>
          </cell>
          <cell r="J297">
            <v>49719</v>
          </cell>
        </row>
        <row r="298">
          <cell r="G298" t="str">
            <v>Total dan Dibulatkan</v>
          </cell>
          <cell r="I298" t="str">
            <v>Rp.</v>
          </cell>
          <cell r="J298">
            <v>273454.5</v>
          </cell>
        </row>
        <row r="301">
          <cell r="A301" t="str">
            <v>REKAPITULASI PEKERJAAN BETON</v>
          </cell>
        </row>
        <row r="302">
          <cell r="A302" t="str">
            <v>ANL. SUPL-TP</v>
          </cell>
          <cell r="D302">
            <v>4168800</v>
          </cell>
        </row>
        <row r="303">
          <cell r="A303" t="str">
            <v>1 M3</v>
          </cell>
          <cell r="B303" t="str">
            <v>Beton Bertulang Pondasi Tapak</v>
          </cell>
        </row>
        <row r="304">
          <cell r="B304">
            <v>1</v>
          </cell>
          <cell r="C304" t="str">
            <v>M3</v>
          </cell>
          <cell r="D304" t="str">
            <v>Beton Cor K225 (A.4.1.1.8)</v>
          </cell>
          <cell r="F304" t="str">
            <v>A.4.1.1.8</v>
          </cell>
          <cell r="G304" t="str">
            <v>x  @ Rp.</v>
          </cell>
          <cell r="H304">
            <v>1059000</v>
          </cell>
          <cell r="I304" t="str">
            <v>Rp.</v>
          </cell>
          <cell r="J304">
            <v>1059000</v>
          </cell>
        </row>
        <row r="305">
          <cell r="B305">
            <v>99.5</v>
          </cell>
          <cell r="C305" t="str">
            <v>Kg</v>
          </cell>
          <cell r="D305" t="str">
            <v>Besi Beton Polos (A.4.1.1.17)</v>
          </cell>
          <cell r="F305" t="str">
            <v>A.4.1.1.17</v>
          </cell>
          <cell r="G305" t="str">
            <v>x  @ Rp.</v>
          </cell>
          <cell r="H305">
            <v>19600</v>
          </cell>
          <cell r="I305" t="str">
            <v>Rp.</v>
          </cell>
          <cell r="J305">
            <v>1950200</v>
          </cell>
        </row>
        <row r="306">
          <cell r="B306">
            <v>4.5</v>
          </cell>
          <cell r="C306" t="str">
            <v>M2</v>
          </cell>
          <cell r="D306" t="str">
            <v>Bekisting untuk Pondasi (A.4.1.1.20)</v>
          </cell>
          <cell r="F306" t="str">
            <v>A.4.1.1.20</v>
          </cell>
          <cell r="G306" t="str">
            <v>x  @ Rp.</v>
          </cell>
          <cell r="H306">
            <v>257700</v>
          </cell>
          <cell r="I306" t="str">
            <v>Rp.</v>
          </cell>
          <cell r="J306">
            <v>1159650</v>
          </cell>
        </row>
        <row r="307">
          <cell r="H307" t="str">
            <v>Jumlah</v>
          </cell>
          <cell r="I307" t="str">
            <v>Rp.</v>
          </cell>
          <cell r="J307">
            <v>4168850</v>
          </cell>
        </row>
        <row r="308">
          <cell r="H308" t="str">
            <v>Dibulatkan</v>
          </cell>
          <cell r="I308" t="str">
            <v>Rp.</v>
          </cell>
          <cell r="J308">
            <v>4168800</v>
          </cell>
        </row>
        <row r="310">
          <cell r="A310" t="str">
            <v>ANL. SUPL-SL</v>
          </cell>
          <cell r="D310">
            <v>4134200</v>
          </cell>
        </row>
        <row r="311">
          <cell r="A311" t="str">
            <v>1 M3</v>
          </cell>
          <cell r="B311" t="str">
            <v>Beton Bertulang Sloof 20/25 Cm</v>
          </cell>
        </row>
        <row r="312">
          <cell r="B312">
            <v>1</v>
          </cell>
          <cell r="C312" t="str">
            <v>M3</v>
          </cell>
          <cell r="D312" t="str">
            <v>Beton Cor K225 (A.4.1.1.8)</v>
          </cell>
          <cell r="F312" t="str">
            <v>A.4.1.1.8</v>
          </cell>
          <cell r="G312" t="str">
            <v>x  @ Rp.</v>
          </cell>
          <cell r="H312">
            <v>1059000</v>
          </cell>
          <cell r="I312" t="str">
            <v>Rp.</v>
          </cell>
          <cell r="J312">
            <v>1059000</v>
          </cell>
        </row>
        <row r="313">
          <cell r="B313">
            <v>147</v>
          </cell>
          <cell r="C313" t="str">
            <v>Kg</v>
          </cell>
          <cell r="D313" t="str">
            <v>Besi Beton Polos (A.4.1.1.17)</v>
          </cell>
          <cell r="F313" t="str">
            <v>A.4.1.1.17</v>
          </cell>
          <cell r="G313" t="str">
            <v>x  @ Rp.</v>
          </cell>
          <cell r="H313">
            <v>19600</v>
          </cell>
          <cell r="I313" t="str">
            <v>Rp.</v>
          </cell>
          <cell r="J313">
            <v>2881200</v>
          </cell>
        </row>
        <row r="314">
          <cell r="B314">
            <v>10</v>
          </cell>
          <cell r="C314" t="str">
            <v>M2</v>
          </cell>
          <cell r="D314" t="str">
            <v>Bekisting untuk Sloof (A.4.1.1.21)</v>
          </cell>
          <cell r="F314" t="str">
            <v>A.4.1.1.21</v>
          </cell>
          <cell r="G314" t="str">
            <v>x  @ Rp.</v>
          </cell>
          <cell r="H314">
            <v>138500</v>
          </cell>
          <cell r="I314" t="str">
            <v>Rp.</v>
          </cell>
          <cell r="J314">
            <v>1385000</v>
          </cell>
        </row>
        <row r="315">
          <cell r="H315" t="str">
            <v>Jumlah</v>
          </cell>
          <cell r="I315" t="str">
            <v>Rp.</v>
          </cell>
          <cell r="J315">
            <v>5325200</v>
          </cell>
        </row>
        <row r="316">
          <cell r="H316" t="str">
            <v>Dibulatkan</v>
          </cell>
          <cell r="I316" t="str">
            <v>Rp.</v>
          </cell>
          <cell r="J316">
            <v>5325200</v>
          </cell>
        </row>
        <row r="318">
          <cell r="A318" t="str">
            <v>ANL. SUPL-SL</v>
          </cell>
          <cell r="D318">
            <v>4134200</v>
          </cell>
        </row>
        <row r="319">
          <cell r="A319" t="str">
            <v>1 M3</v>
          </cell>
          <cell r="B319" t="str">
            <v>Beton Bertulang Balok Gantung 30/40 Cm</v>
          </cell>
        </row>
        <row r="320">
          <cell r="B320">
            <v>1.01</v>
          </cell>
          <cell r="C320" t="str">
            <v>M3</v>
          </cell>
          <cell r="D320" t="str">
            <v>Beton Cor K250 (A.4.1.1.8.a)</v>
          </cell>
          <cell r="F320" t="str">
            <v>A.4.1.1.8</v>
          </cell>
          <cell r="G320" t="str">
            <v>x  @ Rp.</v>
          </cell>
          <cell r="H320">
            <v>1082200</v>
          </cell>
          <cell r="I320" t="str">
            <v>Rp.</v>
          </cell>
          <cell r="J320">
            <v>1093022</v>
          </cell>
        </row>
        <row r="321">
          <cell r="B321">
            <v>145.13999999999999</v>
          </cell>
          <cell r="C321" t="str">
            <v>Kg</v>
          </cell>
          <cell r="D321" t="str">
            <v>Besi Beton Polos (A.4.1.1.17)</v>
          </cell>
          <cell r="F321" t="str">
            <v>A.4.1.1.17</v>
          </cell>
          <cell r="G321" t="str">
            <v>x  @ Rp.</v>
          </cell>
          <cell r="H321">
            <v>19600</v>
          </cell>
          <cell r="I321" t="str">
            <v>Rp.</v>
          </cell>
          <cell r="J321">
            <v>2844743.9999999995</v>
          </cell>
        </row>
        <row r="322">
          <cell r="B322">
            <v>6.6666666666666696</v>
          </cell>
          <cell r="C322" t="str">
            <v>M2</v>
          </cell>
          <cell r="D322" t="str">
            <v>Bekisting untuk Sloof (A.4.1.1.21)</v>
          </cell>
          <cell r="F322" t="str">
            <v>A.4.1.1.21</v>
          </cell>
          <cell r="G322" t="str">
            <v>x  @ Rp.</v>
          </cell>
          <cell r="H322">
            <v>138500</v>
          </cell>
          <cell r="I322" t="str">
            <v>Rp.</v>
          </cell>
          <cell r="J322">
            <v>923333.33333333372</v>
          </cell>
        </row>
        <row r="323">
          <cell r="H323" t="str">
            <v>Jumlah</v>
          </cell>
          <cell r="I323" t="str">
            <v>Rp.</v>
          </cell>
          <cell r="J323">
            <v>4861099.333333333</v>
          </cell>
        </row>
        <row r="324">
          <cell r="H324" t="str">
            <v>Dibulatkan</v>
          </cell>
          <cell r="I324" t="str">
            <v>Rp.</v>
          </cell>
          <cell r="J324">
            <v>4861099.333333333</v>
          </cell>
        </row>
        <row r="326">
          <cell r="A326" t="str">
            <v>ANL. SUPL-K</v>
          </cell>
          <cell r="D326">
            <v>5186600</v>
          </cell>
        </row>
        <row r="327">
          <cell r="A327" t="str">
            <v>1 M3</v>
          </cell>
          <cell r="B327" t="str">
            <v>Beton Bertulang Kolom 20/20 Cm</v>
          </cell>
        </row>
        <row r="328">
          <cell r="B328">
            <v>1</v>
          </cell>
          <cell r="C328" t="str">
            <v>M3</v>
          </cell>
          <cell r="D328" t="str">
            <v>Beton Cor K225 (A.4.1.1.8)</v>
          </cell>
          <cell r="F328" t="str">
            <v>A.4.1.1.8</v>
          </cell>
          <cell r="G328" t="str">
            <v>x  @ Rp.</v>
          </cell>
          <cell r="H328">
            <v>1059000</v>
          </cell>
          <cell r="I328" t="str">
            <v>Rp.</v>
          </cell>
          <cell r="J328">
            <v>1059000</v>
          </cell>
        </row>
        <row r="329">
          <cell r="B329">
            <v>135</v>
          </cell>
          <cell r="C329" t="str">
            <v>Kg</v>
          </cell>
          <cell r="D329" t="str">
            <v>Besi Beton Polos (A.4.1.1.17)</v>
          </cell>
          <cell r="F329" t="str">
            <v>A.4.1.1.17</v>
          </cell>
          <cell r="G329" t="str">
            <v>x  @ Rp.</v>
          </cell>
          <cell r="H329">
            <v>19600</v>
          </cell>
          <cell r="I329" t="str">
            <v>Rp.</v>
          </cell>
          <cell r="J329">
            <v>2646000</v>
          </cell>
        </row>
        <row r="330">
          <cell r="B330">
            <v>20</v>
          </cell>
          <cell r="C330" t="str">
            <v>M2</v>
          </cell>
          <cell r="D330" t="str">
            <v>Bekisting untuk Kolom (A.4.1.1.22)</v>
          </cell>
          <cell r="F330" t="str">
            <v>A.4.1.1.22</v>
          </cell>
          <cell r="G330" t="str">
            <v>x  @ Rp.</v>
          </cell>
          <cell r="H330">
            <v>154803</v>
          </cell>
          <cell r="I330" t="str">
            <v>Rp.</v>
          </cell>
          <cell r="J330">
            <v>3096060</v>
          </cell>
        </row>
        <row r="331">
          <cell r="H331" t="str">
            <v>Jumlah</v>
          </cell>
          <cell r="I331" t="str">
            <v>Rp.</v>
          </cell>
          <cell r="J331">
            <v>6801060</v>
          </cell>
        </row>
        <row r="332">
          <cell r="H332" t="str">
            <v>Dibulatkan</v>
          </cell>
          <cell r="I332" t="str">
            <v>Rp.</v>
          </cell>
          <cell r="J332">
            <v>6801060</v>
          </cell>
        </row>
        <row r="334">
          <cell r="A334" t="str">
            <v>ANL. SUPL-K</v>
          </cell>
          <cell r="D334">
            <v>5186600</v>
          </cell>
        </row>
        <row r="335">
          <cell r="A335" t="str">
            <v>1 M3</v>
          </cell>
          <cell r="B335" t="str">
            <v>Beton Bertulang Kolom 30/30 Cm</v>
          </cell>
        </row>
        <row r="336">
          <cell r="B336">
            <v>1</v>
          </cell>
          <cell r="C336" t="str">
            <v>M3</v>
          </cell>
          <cell r="D336" t="str">
            <v>Beton Cor K225 (A.4.1.1.8)</v>
          </cell>
          <cell r="F336" t="str">
            <v>A.4.1.1.8</v>
          </cell>
          <cell r="G336" t="str">
            <v>x  @ Rp.</v>
          </cell>
          <cell r="H336">
            <v>1082200</v>
          </cell>
          <cell r="I336" t="str">
            <v>Rp.</v>
          </cell>
          <cell r="J336">
            <v>1082200</v>
          </cell>
        </row>
        <row r="337">
          <cell r="B337">
            <v>151.83000000000001</v>
          </cell>
          <cell r="C337" t="str">
            <v>Kg</v>
          </cell>
          <cell r="D337" t="str">
            <v>Besi Beton Polos (A.4.1.1.17)</v>
          </cell>
          <cell r="F337" t="str">
            <v>A.4.1.1.17</v>
          </cell>
          <cell r="G337" t="str">
            <v>x  @ Rp.</v>
          </cell>
          <cell r="H337">
            <v>19600</v>
          </cell>
          <cell r="I337" t="str">
            <v>Rp.</v>
          </cell>
          <cell r="J337">
            <v>2975868.0000000005</v>
          </cell>
        </row>
        <row r="338">
          <cell r="B338">
            <v>13.333299999999999</v>
          </cell>
          <cell r="C338" t="str">
            <v>M2</v>
          </cell>
          <cell r="D338" t="str">
            <v>Bekisting untuk Kolom (A.4.1.1.22)</v>
          </cell>
          <cell r="F338" t="str">
            <v>A.4.1.1.22</v>
          </cell>
          <cell r="G338" t="str">
            <v>x  @ Rp.</v>
          </cell>
          <cell r="H338">
            <v>154803</v>
          </cell>
          <cell r="I338" t="str">
            <v>Rp.</v>
          </cell>
          <cell r="J338">
            <v>2064034.8399</v>
          </cell>
        </row>
        <row r="339">
          <cell r="B339">
            <v>11.111111111111111</v>
          </cell>
          <cell r="H339" t="str">
            <v>Jumlah</v>
          </cell>
          <cell r="I339" t="str">
            <v>Rp.</v>
          </cell>
          <cell r="J339">
            <v>6122102.8399</v>
          </cell>
        </row>
        <row r="340">
          <cell r="B340">
            <v>13.333333333333332</v>
          </cell>
          <cell r="H340" t="str">
            <v>Dibulatkan</v>
          </cell>
          <cell r="I340" t="str">
            <v>Rp.</v>
          </cell>
          <cell r="J340">
            <v>6122102.8399</v>
          </cell>
        </row>
        <row r="342">
          <cell r="A342" t="str">
            <v>ANL. SUPL-KP</v>
          </cell>
          <cell r="D342">
            <v>7145100</v>
          </cell>
        </row>
        <row r="343">
          <cell r="A343" t="str">
            <v>1 M3</v>
          </cell>
          <cell r="B343" t="str">
            <v>Beton Bertulang Kolom Praktis 13/13 Cm</v>
          </cell>
        </row>
        <row r="344">
          <cell r="B344">
            <v>1</v>
          </cell>
          <cell r="C344" t="str">
            <v>M3</v>
          </cell>
          <cell r="D344" t="str">
            <v>Beton Cor K225 (A.4.1.1.8)</v>
          </cell>
          <cell r="F344" t="str">
            <v>A.4.1.1.8</v>
          </cell>
          <cell r="G344" t="str">
            <v>x  @ Rp.</v>
          </cell>
          <cell r="H344">
            <v>1059000</v>
          </cell>
          <cell r="I344" t="str">
            <v>Rp.</v>
          </cell>
          <cell r="J344">
            <v>1059000</v>
          </cell>
        </row>
        <row r="345">
          <cell r="B345">
            <v>186</v>
          </cell>
          <cell r="C345" t="str">
            <v>Kg</v>
          </cell>
          <cell r="D345" t="str">
            <v>Besi Beton Polos (A.4.1.1.17)</v>
          </cell>
          <cell r="F345" t="str">
            <v>A.4.1.1.17</v>
          </cell>
          <cell r="G345" t="str">
            <v>x  @ Rp.</v>
          </cell>
          <cell r="H345">
            <v>19600</v>
          </cell>
          <cell r="I345" t="str">
            <v>Rp.</v>
          </cell>
          <cell r="J345">
            <v>3645600</v>
          </cell>
        </row>
        <row r="346">
          <cell r="B346">
            <v>23.08</v>
          </cell>
          <cell r="C346" t="str">
            <v>M2</v>
          </cell>
          <cell r="D346" t="str">
            <v>Bekisting untuk Kolom (A.4.1.1.22)</v>
          </cell>
          <cell r="F346" t="str">
            <v>A.4.1.1.22</v>
          </cell>
          <cell r="G346" t="str">
            <v>x  @ Rp.</v>
          </cell>
          <cell r="H346">
            <v>154803</v>
          </cell>
          <cell r="I346" t="str">
            <v>Rp.</v>
          </cell>
          <cell r="J346">
            <v>3572853.2399999998</v>
          </cell>
        </row>
        <row r="347">
          <cell r="H347" t="str">
            <v>Jumlah</v>
          </cell>
          <cell r="I347" t="str">
            <v>Rp.</v>
          </cell>
          <cell r="J347">
            <v>8277453.2400000002</v>
          </cell>
        </row>
        <row r="348">
          <cell r="H348" t="str">
            <v>Dibulatkan</v>
          </cell>
          <cell r="I348" t="str">
            <v>Rp.</v>
          </cell>
          <cell r="J348">
            <v>8277453.2400000002</v>
          </cell>
        </row>
        <row r="351">
          <cell r="A351" t="str">
            <v>ANL. SUPL-BL</v>
          </cell>
          <cell r="D351">
            <v>5903200</v>
          </cell>
        </row>
        <row r="352">
          <cell r="A352" t="str">
            <v>1 M3</v>
          </cell>
          <cell r="B352" t="str">
            <v>Beton Bertulang Balok Latei Uk. 10/10 Cm</v>
          </cell>
        </row>
        <row r="353">
          <cell r="B353">
            <v>1</v>
          </cell>
          <cell r="C353" t="str">
            <v>M3</v>
          </cell>
          <cell r="D353" t="str">
            <v>Beton Cor K225 (A.4.1.1.8)</v>
          </cell>
          <cell r="F353" t="str">
            <v>A.4.1.1.8</v>
          </cell>
          <cell r="G353" t="str">
            <v>x  @ Rp.</v>
          </cell>
          <cell r="H353">
            <v>1059000</v>
          </cell>
          <cell r="I353" t="str">
            <v>Rp.</v>
          </cell>
          <cell r="J353">
            <v>1059000</v>
          </cell>
        </row>
        <row r="354">
          <cell r="B354">
            <v>285</v>
          </cell>
          <cell r="C354" t="str">
            <v>Kg</v>
          </cell>
          <cell r="D354" t="str">
            <v>Besi Beton Polos (A.4.1.1.17)</v>
          </cell>
          <cell r="F354" t="str">
            <v>A.4.1.1.17</v>
          </cell>
          <cell r="G354" t="str">
            <v>x  @ Rp.</v>
          </cell>
          <cell r="H354">
            <v>19600</v>
          </cell>
          <cell r="I354" t="str">
            <v>Rp.</v>
          </cell>
          <cell r="J354">
            <v>5586000</v>
          </cell>
        </row>
        <row r="355">
          <cell r="B355">
            <v>20</v>
          </cell>
          <cell r="C355" t="str">
            <v>M2</v>
          </cell>
          <cell r="D355" t="str">
            <v>Bekisting untuk Balok (A.4.1.1.23)</v>
          </cell>
          <cell r="F355" t="str">
            <v>A.4.1.1.23</v>
          </cell>
          <cell r="G355" t="str">
            <v>x  @ Rp.</v>
          </cell>
          <cell r="H355">
            <v>159203</v>
          </cell>
          <cell r="I355" t="str">
            <v>Rp.</v>
          </cell>
          <cell r="J355">
            <v>3184060</v>
          </cell>
        </row>
        <row r="356">
          <cell r="H356" t="str">
            <v>Jumlah</v>
          </cell>
          <cell r="I356" t="str">
            <v>Rp.</v>
          </cell>
          <cell r="J356">
            <v>9829060</v>
          </cell>
        </row>
        <row r="357">
          <cell r="H357" t="str">
            <v>Dibulatkan</v>
          </cell>
          <cell r="I357" t="str">
            <v>Rp.</v>
          </cell>
          <cell r="J357">
            <v>9829060</v>
          </cell>
        </row>
        <row r="360">
          <cell r="A360" t="str">
            <v>ANL. SUPL-BL</v>
          </cell>
          <cell r="D360">
            <v>5903200</v>
          </cell>
        </row>
        <row r="361">
          <cell r="A361" t="str">
            <v>1 M3</v>
          </cell>
          <cell r="B361" t="str">
            <v>Beton Bertulang Balok Latei Uk. 13/15 Cm</v>
          </cell>
        </row>
        <row r="362">
          <cell r="B362">
            <v>1</v>
          </cell>
          <cell r="C362" t="str">
            <v>M3</v>
          </cell>
          <cell r="D362" t="str">
            <v>Beton Cor K225 (A.4.1.1.8)</v>
          </cell>
          <cell r="F362" t="str">
            <v>A.4.1.1.8</v>
          </cell>
          <cell r="G362" t="str">
            <v>x  @ Rp.</v>
          </cell>
          <cell r="H362">
            <v>1059000</v>
          </cell>
          <cell r="I362" t="str">
            <v>Rp.</v>
          </cell>
          <cell r="J362">
            <v>1059000</v>
          </cell>
        </row>
        <row r="363">
          <cell r="B363">
            <v>163</v>
          </cell>
          <cell r="C363" t="str">
            <v>Kg</v>
          </cell>
          <cell r="D363" t="str">
            <v>Besi Beton Polos (A.4.1.1.17)</v>
          </cell>
          <cell r="F363" t="str">
            <v>A.4.1.1.17</v>
          </cell>
          <cell r="G363" t="str">
            <v>x  @ Rp.</v>
          </cell>
          <cell r="H363">
            <v>19600</v>
          </cell>
          <cell r="I363" t="str">
            <v>Rp.</v>
          </cell>
          <cell r="J363">
            <v>3194800</v>
          </cell>
        </row>
        <row r="364">
          <cell r="B364">
            <v>22.05</v>
          </cell>
          <cell r="C364" t="str">
            <v>M2</v>
          </cell>
          <cell r="D364" t="str">
            <v>Bekisting untuk Balok (A.4.1.1.23)</v>
          </cell>
          <cell r="F364" t="str">
            <v>A.4.1.1.23</v>
          </cell>
          <cell r="G364" t="str">
            <v>x  @ Rp.</v>
          </cell>
          <cell r="H364">
            <v>159203</v>
          </cell>
          <cell r="I364" t="str">
            <v>Rp.</v>
          </cell>
          <cell r="J364">
            <v>3510426.15</v>
          </cell>
        </row>
        <row r="365">
          <cell r="H365" t="str">
            <v>Jumlah</v>
          </cell>
          <cell r="I365" t="str">
            <v>Rp.</v>
          </cell>
          <cell r="J365">
            <v>7764226.1500000004</v>
          </cell>
        </row>
        <row r="366">
          <cell r="H366" t="str">
            <v>Dibulatkan</v>
          </cell>
          <cell r="I366" t="str">
            <v>Rp.</v>
          </cell>
          <cell r="J366">
            <v>7764226.1500000004</v>
          </cell>
        </row>
        <row r="368">
          <cell r="A368" t="str">
            <v>ANL. SUPL-RB</v>
          </cell>
          <cell r="D368">
            <v>5255900</v>
          </cell>
        </row>
        <row r="369">
          <cell r="A369" t="str">
            <v>1 M3</v>
          </cell>
          <cell r="B369" t="str">
            <v>Beton Bertulang Ring Balok Uk. 15/20 Cm</v>
          </cell>
        </row>
        <row r="370">
          <cell r="B370">
            <v>1</v>
          </cell>
          <cell r="C370" t="str">
            <v>M3</v>
          </cell>
          <cell r="D370" t="str">
            <v>Beton Cor K225 (A.4.1.1.8)</v>
          </cell>
          <cell r="F370" t="str">
            <v>A.4.1.1.8</v>
          </cell>
          <cell r="G370" t="str">
            <v>x  @ Rp.</v>
          </cell>
          <cell r="H370">
            <v>1059000</v>
          </cell>
          <cell r="I370" t="str">
            <v>Rp.</v>
          </cell>
          <cell r="J370">
            <v>1059000</v>
          </cell>
        </row>
        <row r="371">
          <cell r="B371">
            <v>148</v>
          </cell>
          <cell r="C371" t="str">
            <v>Kg</v>
          </cell>
          <cell r="D371" t="str">
            <v>Besi Beton Polos (A.4.1.1.17)</v>
          </cell>
          <cell r="F371" t="str">
            <v>A.4.1.1.17</v>
          </cell>
          <cell r="G371" t="str">
            <v>x  @ Rp.</v>
          </cell>
          <cell r="H371">
            <v>19600</v>
          </cell>
          <cell r="I371" t="str">
            <v>Rp.</v>
          </cell>
          <cell r="J371">
            <v>2900800</v>
          </cell>
        </row>
        <row r="372">
          <cell r="B372">
            <v>18.329999999999998</v>
          </cell>
          <cell r="C372" t="str">
            <v>M2</v>
          </cell>
          <cell r="D372" t="str">
            <v>Bekisting untuk Balok (A.4.1.1.23)</v>
          </cell>
          <cell r="F372" t="str">
            <v>A.4.1.1.23</v>
          </cell>
          <cell r="G372" t="str">
            <v>x  @ Rp.</v>
          </cell>
          <cell r="H372">
            <v>159203</v>
          </cell>
          <cell r="I372" t="str">
            <v>Rp.</v>
          </cell>
          <cell r="J372">
            <v>2918190.9899999998</v>
          </cell>
        </row>
        <row r="373">
          <cell r="H373" t="str">
            <v>Jumlah</v>
          </cell>
          <cell r="I373" t="str">
            <v>Rp.</v>
          </cell>
          <cell r="J373">
            <v>6877990.9900000002</v>
          </cell>
        </row>
        <row r="374">
          <cell r="H374" t="str">
            <v>Dibulatkan</v>
          </cell>
          <cell r="I374" t="str">
            <v>Rp.</v>
          </cell>
          <cell r="J374">
            <v>6877990.9900000002</v>
          </cell>
        </row>
        <row r="376">
          <cell r="A376" t="str">
            <v>ANL. SUPL-RB.1</v>
          </cell>
          <cell r="D376">
            <v>7764200</v>
          </cell>
        </row>
        <row r="377">
          <cell r="A377" t="str">
            <v>1 M3</v>
          </cell>
          <cell r="B377" t="str">
            <v>Beton Bertulang Ring Balok Uk. 13/15 Cm</v>
          </cell>
        </row>
        <row r="378">
          <cell r="B378">
            <v>1</v>
          </cell>
          <cell r="C378" t="str">
            <v>M3</v>
          </cell>
          <cell r="D378" t="str">
            <v>Beton Cor K225 (A.4.1.1.8)</v>
          </cell>
          <cell r="F378" t="str">
            <v>A.4.1.1.8</v>
          </cell>
          <cell r="G378" t="str">
            <v>x  @ Rp.</v>
          </cell>
          <cell r="H378">
            <v>1059000</v>
          </cell>
          <cell r="I378" t="str">
            <v>Rp.</v>
          </cell>
          <cell r="J378">
            <v>1059000</v>
          </cell>
        </row>
        <row r="379">
          <cell r="B379">
            <v>163</v>
          </cell>
          <cell r="C379" t="str">
            <v>Kg</v>
          </cell>
          <cell r="D379" t="str">
            <v>Besi Beton Polos (A.4.1.1.17)</v>
          </cell>
          <cell r="F379" t="str">
            <v>A.4.1.1.17</v>
          </cell>
          <cell r="G379" t="str">
            <v>x  @ Rp.</v>
          </cell>
          <cell r="H379">
            <v>19600</v>
          </cell>
          <cell r="I379" t="str">
            <v>Rp.</v>
          </cell>
          <cell r="J379">
            <v>3194800</v>
          </cell>
        </row>
        <row r="380">
          <cell r="B380">
            <v>22.05</v>
          </cell>
          <cell r="C380" t="str">
            <v>M2</v>
          </cell>
          <cell r="D380" t="str">
            <v>Bekisting untuk Balok (A.4.1.1.23)</v>
          </cell>
          <cell r="F380" t="str">
            <v>A.4.1.1.23</v>
          </cell>
          <cell r="G380" t="str">
            <v>x  @ Rp.</v>
          </cell>
          <cell r="H380">
            <v>159203</v>
          </cell>
          <cell r="I380" t="str">
            <v>Rp.</v>
          </cell>
          <cell r="J380">
            <v>3510426.15</v>
          </cell>
        </row>
        <row r="381">
          <cell r="H381" t="str">
            <v>Jumlah</v>
          </cell>
          <cell r="I381" t="str">
            <v>Rp.</v>
          </cell>
          <cell r="J381">
            <v>7764226.1500000004</v>
          </cell>
        </row>
        <row r="382">
          <cell r="H382" t="str">
            <v>Dibulatkan</v>
          </cell>
          <cell r="I382" t="str">
            <v>Rp.</v>
          </cell>
          <cell r="J382">
            <v>7764200</v>
          </cell>
        </row>
        <row r="384">
          <cell r="A384" t="str">
            <v>ANL. SUPL-GV</v>
          </cell>
          <cell r="D384">
            <v>5903200</v>
          </cell>
        </row>
        <row r="385">
          <cell r="A385" t="str">
            <v>1 M3</v>
          </cell>
          <cell r="B385" t="str">
            <v>Beton Bertulang Balok Gevel Uk. 13/15 Cm</v>
          </cell>
        </row>
        <row r="386">
          <cell r="B386">
            <v>1</v>
          </cell>
          <cell r="C386" t="str">
            <v>M3</v>
          </cell>
          <cell r="D386" t="str">
            <v>Beton Cor K225 (A.4.1.1.8)</v>
          </cell>
          <cell r="F386" t="str">
            <v>A.4.1.1.8</v>
          </cell>
          <cell r="G386" t="str">
            <v>x  @ Rp.</v>
          </cell>
          <cell r="H386">
            <v>1059000</v>
          </cell>
          <cell r="I386" t="str">
            <v>Rp.</v>
          </cell>
          <cell r="J386">
            <v>1059000</v>
          </cell>
        </row>
        <row r="387">
          <cell r="B387">
            <v>163</v>
          </cell>
          <cell r="C387">
            <v>22.05</v>
          </cell>
          <cell r="D387" t="str">
            <v>Besi Beton Polos (A.4.1.1.17)</v>
          </cell>
          <cell r="F387" t="str">
            <v>A.4.1.1.17</v>
          </cell>
          <cell r="G387" t="str">
            <v>x  @ Rp.</v>
          </cell>
          <cell r="H387">
            <v>19600</v>
          </cell>
          <cell r="I387" t="str">
            <v>Rp.</v>
          </cell>
          <cell r="J387">
            <v>3194800</v>
          </cell>
        </row>
        <row r="388">
          <cell r="B388">
            <v>22.05</v>
          </cell>
          <cell r="C388" t="str">
            <v>M2</v>
          </cell>
          <cell r="D388" t="str">
            <v>Bekisting untuk Balok (A.4.1.1.23)</v>
          </cell>
          <cell r="F388" t="str">
            <v>A.4.1.1.23</v>
          </cell>
          <cell r="G388" t="str">
            <v>x  @ Rp.</v>
          </cell>
          <cell r="H388">
            <v>159203</v>
          </cell>
          <cell r="I388" t="str">
            <v>Rp.</v>
          </cell>
          <cell r="J388">
            <v>3510426.15</v>
          </cell>
        </row>
        <row r="389">
          <cell r="H389" t="str">
            <v>Jumlah</v>
          </cell>
          <cell r="I389" t="str">
            <v>Rp.</v>
          </cell>
          <cell r="J389">
            <v>7764226.1500000004</v>
          </cell>
        </row>
        <row r="390">
          <cell r="H390" t="str">
            <v>Dibulatkan</v>
          </cell>
          <cell r="I390" t="str">
            <v>Rp.</v>
          </cell>
          <cell r="J390">
            <v>7764226.1500000004</v>
          </cell>
        </row>
        <row r="392">
          <cell r="A392" t="str">
            <v>ANL. SUPL-PL</v>
          </cell>
          <cell r="D392">
            <v>7718400</v>
          </cell>
        </row>
        <row r="393">
          <cell r="A393" t="str">
            <v>1 M3</v>
          </cell>
          <cell r="B393" t="str">
            <v>Beton Bertulang Plat Beton, T = 12 Cm</v>
          </cell>
        </row>
        <row r="394">
          <cell r="B394">
            <v>1</v>
          </cell>
          <cell r="C394" t="str">
            <v>M3</v>
          </cell>
          <cell r="D394" t="str">
            <v>Beton Cor K250 (A.4.1.1.8.a)</v>
          </cell>
          <cell r="F394" t="str">
            <v>A.4.1.1.8.a</v>
          </cell>
          <cell r="G394" t="str">
            <v>x  @ Rp.</v>
          </cell>
          <cell r="H394">
            <v>1082200</v>
          </cell>
          <cell r="I394" t="str">
            <v>Rp.</v>
          </cell>
          <cell r="J394">
            <v>1082200</v>
          </cell>
        </row>
        <row r="395">
          <cell r="B395">
            <v>156.5</v>
          </cell>
          <cell r="C395" t="str">
            <v>Kg</v>
          </cell>
          <cell r="D395" t="str">
            <v>Besi Beton Polos (A.4.1.1.17)</v>
          </cell>
          <cell r="F395" t="str">
            <v>A.4.1.1.17</v>
          </cell>
          <cell r="G395" t="str">
            <v>x  @ Rp.</v>
          </cell>
          <cell r="H395">
            <v>19600</v>
          </cell>
          <cell r="I395" t="str">
            <v>Rp.</v>
          </cell>
          <cell r="J395">
            <v>3067400</v>
          </cell>
        </row>
        <row r="396">
          <cell r="B396">
            <v>8.3330000000000002</v>
          </cell>
          <cell r="C396" t="str">
            <v>M2</v>
          </cell>
          <cell r="D396" t="str">
            <v>Bekisting untuk Lantai (A.4.1.1.24)</v>
          </cell>
          <cell r="F396" t="str">
            <v>A.4.1.1.26</v>
          </cell>
          <cell r="G396" t="str">
            <v>x  @ Rp.</v>
          </cell>
          <cell r="H396">
            <v>273454.5</v>
          </cell>
          <cell r="I396" t="str">
            <v>Rp.</v>
          </cell>
          <cell r="J396">
            <v>2278696.3484999998</v>
          </cell>
        </row>
        <row r="397">
          <cell r="H397" t="str">
            <v>Jumlah</v>
          </cell>
          <cell r="I397" t="str">
            <v>Rp.</v>
          </cell>
          <cell r="J397">
            <v>6428296.3485000003</v>
          </cell>
        </row>
        <row r="398">
          <cell r="H398" t="str">
            <v>Dibulatkan</v>
          </cell>
          <cell r="I398" t="str">
            <v>Rp.</v>
          </cell>
          <cell r="J398">
            <v>6428296.3485000003</v>
          </cell>
        </row>
        <row r="400">
          <cell r="A400" t="str">
            <v>ANL. SUPL-TG</v>
          </cell>
          <cell r="D400">
            <v>7718400</v>
          </cell>
        </row>
        <row r="401">
          <cell r="A401" t="str">
            <v>1 M3</v>
          </cell>
          <cell r="B401" t="str">
            <v>Beton Bertulang Tangga</v>
          </cell>
        </row>
        <row r="402">
          <cell r="B402">
            <v>1</v>
          </cell>
          <cell r="C402" t="str">
            <v>M3</v>
          </cell>
          <cell r="D402" t="str">
            <v>Beton Cor K250 (A.4.1.1.8.a)</v>
          </cell>
          <cell r="F402" t="str">
            <v>A.4.1.1.8.a</v>
          </cell>
          <cell r="G402" t="str">
            <v>x  @ Rp.</v>
          </cell>
          <cell r="H402">
            <v>1082200</v>
          </cell>
          <cell r="I402" t="str">
            <v>Rp.</v>
          </cell>
          <cell r="J402">
            <v>1082200</v>
          </cell>
        </row>
        <row r="403">
          <cell r="B403">
            <v>164.68</v>
          </cell>
          <cell r="C403" t="str">
            <v>Kg</v>
          </cell>
          <cell r="D403" t="str">
            <v>Besi Beton Polos (A.4.1.1.17)</v>
          </cell>
          <cell r="F403" t="str">
            <v>A.4.1.1.17</v>
          </cell>
          <cell r="G403" t="str">
            <v>x  @ Rp.</v>
          </cell>
          <cell r="H403">
            <v>19600</v>
          </cell>
          <cell r="I403" t="str">
            <v>Rp.</v>
          </cell>
          <cell r="J403">
            <v>3227728</v>
          </cell>
        </row>
        <row r="404">
          <cell r="B404">
            <v>7.3330000000000002</v>
          </cell>
          <cell r="C404" t="str">
            <v>M2</v>
          </cell>
          <cell r="D404" t="str">
            <v>Bekisting untuk Lantai (A.4.1.1.24)</v>
          </cell>
          <cell r="F404" t="str">
            <v>A.4.1.1.26</v>
          </cell>
          <cell r="G404" t="str">
            <v>x  @ Rp.</v>
          </cell>
          <cell r="H404">
            <v>273454.5</v>
          </cell>
          <cell r="I404" t="str">
            <v>Rp.</v>
          </cell>
          <cell r="J404">
            <v>2005241.8485000001</v>
          </cell>
        </row>
        <row r="405">
          <cell r="H405" t="str">
            <v>Jumlah</v>
          </cell>
          <cell r="I405" t="str">
            <v>Rp.</v>
          </cell>
          <cell r="J405">
            <v>6315169.8485000003</v>
          </cell>
        </row>
        <row r="406">
          <cell r="H406" t="str">
            <v>Dibulatkan</v>
          </cell>
          <cell r="I406" t="str">
            <v>Rp.</v>
          </cell>
          <cell r="J406">
            <v>6315169.8485000003</v>
          </cell>
        </row>
        <row r="409">
          <cell r="A409" t="str">
            <v>PEKERJAAN PLESTERAN</v>
          </cell>
        </row>
        <row r="410">
          <cell r="A410" t="str">
            <v>A.4.4.2.2</v>
          </cell>
          <cell r="D410">
            <v>73400</v>
          </cell>
          <cell r="E410">
            <v>0.48</v>
          </cell>
        </row>
        <row r="411">
          <cell r="A411" t="str">
            <v>1 M2</v>
          </cell>
          <cell r="B411" t="str">
            <v>Plesteran 1 PC : 2 PP, tebal 15 mm</v>
          </cell>
        </row>
        <row r="412">
          <cell r="A412" t="str">
            <v>Upah :</v>
          </cell>
          <cell r="B412">
            <v>0.3</v>
          </cell>
          <cell r="C412" t="str">
            <v>OH</v>
          </cell>
          <cell r="D412" t="str">
            <v>Pekerja</v>
          </cell>
          <cell r="G412" t="str">
            <v xml:space="preserve"> x @ Rp.</v>
          </cell>
          <cell r="H412">
            <v>95000</v>
          </cell>
          <cell r="I412" t="str">
            <v>Rp.</v>
          </cell>
          <cell r="J412">
            <v>28500</v>
          </cell>
        </row>
        <row r="413">
          <cell r="B413">
            <v>0.15</v>
          </cell>
          <cell r="C413" t="str">
            <v>OH</v>
          </cell>
          <cell r="D413" t="str">
            <v>Tukang</v>
          </cell>
          <cell r="G413" t="str">
            <v xml:space="preserve"> x @ Rp.</v>
          </cell>
          <cell r="H413">
            <v>115000</v>
          </cell>
          <cell r="I413" t="str">
            <v>Rp.</v>
          </cell>
          <cell r="J413">
            <v>17250</v>
          </cell>
        </row>
        <row r="414">
          <cell r="B414">
            <v>1.4999999999999999E-2</v>
          </cell>
          <cell r="C414" t="str">
            <v>OH</v>
          </cell>
          <cell r="D414" t="str">
            <v>Kepala Tukang</v>
          </cell>
          <cell r="G414" t="str">
            <v xml:space="preserve"> x @ Rp.</v>
          </cell>
          <cell r="H414">
            <v>120000</v>
          </cell>
          <cell r="I414" t="str">
            <v>Rp.</v>
          </cell>
          <cell r="J414">
            <v>1800</v>
          </cell>
        </row>
        <row r="415">
          <cell r="B415">
            <v>1.4999999999999999E-2</v>
          </cell>
          <cell r="C415" t="str">
            <v>OH</v>
          </cell>
          <cell r="D415" t="str">
            <v>Mandor</v>
          </cell>
          <cell r="G415" t="str">
            <v xml:space="preserve"> x @ Rp.</v>
          </cell>
          <cell r="H415">
            <v>110000</v>
          </cell>
          <cell r="I415" t="str">
            <v>Rp.</v>
          </cell>
          <cell r="J415">
            <v>1650</v>
          </cell>
        </row>
        <row r="417">
          <cell r="A417" t="str">
            <v>Bahan :</v>
          </cell>
          <cell r="B417">
            <v>10.224</v>
          </cell>
          <cell r="C417" t="str">
            <v>Kg</v>
          </cell>
          <cell r="D417" t="str">
            <v>Semen Portland</v>
          </cell>
          <cell r="G417" t="str">
            <v xml:space="preserve"> x @ Rp.</v>
          </cell>
          <cell r="H417">
            <v>1700</v>
          </cell>
          <cell r="I417" t="str">
            <v>Rp.</v>
          </cell>
          <cell r="J417">
            <v>17380.8</v>
          </cell>
        </row>
        <row r="418">
          <cell r="B418">
            <v>0.2</v>
          </cell>
          <cell r="C418" t="str">
            <v>M3</v>
          </cell>
          <cell r="D418" t="str">
            <v>Pasir Pasang</v>
          </cell>
          <cell r="G418" t="str">
            <v xml:space="preserve"> x @ Rp.</v>
          </cell>
          <cell r="H418">
            <v>130000</v>
          </cell>
          <cell r="I418" t="str">
            <v>Rp.</v>
          </cell>
          <cell r="J418">
            <v>26000</v>
          </cell>
        </row>
        <row r="419">
          <cell r="G419" t="str">
            <v>Jumlah</v>
          </cell>
          <cell r="I419" t="str">
            <v>Rp.</v>
          </cell>
          <cell r="J419">
            <v>92580.800000000003</v>
          </cell>
        </row>
        <row r="420">
          <cell r="D420" t="str">
            <v>Overhead &amp; Profit</v>
          </cell>
          <cell r="H420">
            <v>0.1</v>
          </cell>
          <cell r="I420" t="str">
            <v>Rp.</v>
          </cell>
          <cell r="J420">
            <v>9258.08</v>
          </cell>
        </row>
        <row r="421">
          <cell r="G421" t="str">
            <v>Total dan Dibulatkan</v>
          </cell>
          <cell r="I421" t="str">
            <v>Rp.</v>
          </cell>
          <cell r="J421">
            <v>101838.88</v>
          </cell>
        </row>
        <row r="423">
          <cell r="A423" t="str">
            <v>A.4.4.2.4</v>
          </cell>
          <cell r="D423">
            <v>52800</v>
          </cell>
          <cell r="E423">
            <v>0.48</v>
          </cell>
        </row>
        <row r="424">
          <cell r="A424" t="str">
            <v>1 M2</v>
          </cell>
          <cell r="B424" t="str">
            <v>Plesteran 1 PC : 4 PP, tebal 15 mm</v>
          </cell>
        </row>
        <row r="425">
          <cell r="A425" t="str">
            <v>Upah :</v>
          </cell>
          <cell r="B425">
            <v>0.3</v>
          </cell>
          <cell r="C425" t="str">
            <v>OH</v>
          </cell>
          <cell r="D425" t="str">
            <v>Pekerja</v>
          </cell>
          <cell r="G425" t="str">
            <v xml:space="preserve"> x @ Rp.</v>
          </cell>
          <cell r="H425">
            <v>95000</v>
          </cell>
          <cell r="I425" t="str">
            <v>Rp.</v>
          </cell>
          <cell r="J425">
            <v>28500</v>
          </cell>
        </row>
        <row r="426">
          <cell r="B426">
            <v>0.15</v>
          </cell>
          <cell r="C426" t="str">
            <v>OH</v>
          </cell>
          <cell r="D426" t="str">
            <v>Tukang</v>
          </cell>
          <cell r="G426" t="str">
            <v xml:space="preserve"> x @ Rp.</v>
          </cell>
          <cell r="H426">
            <v>115000</v>
          </cell>
          <cell r="I426" t="str">
            <v>Rp.</v>
          </cell>
          <cell r="J426">
            <v>17250</v>
          </cell>
        </row>
        <row r="427">
          <cell r="B427">
            <v>1.4999999999999999E-2</v>
          </cell>
          <cell r="C427" t="str">
            <v>OH</v>
          </cell>
          <cell r="D427" t="str">
            <v>Kepala Tukang</v>
          </cell>
          <cell r="G427" t="str">
            <v xml:space="preserve"> x @ Rp.</v>
          </cell>
          <cell r="H427">
            <v>120000</v>
          </cell>
          <cell r="I427" t="str">
            <v>Rp.</v>
          </cell>
          <cell r="J427">
            <v>1800</v>
          </cell>
        </row>
        <row r="428">
          <cell r="B428">
            <v>1.4999999999999999E-2</v>
          </cell>
          <cell r="C428" t="str">
            <v>OH</v>
          </cell>
          <cell r="D428" t="str">
            <v>Mandor</v>
          </cell>
          <cell r="G428" t="str">
            <v xml:space="preserve"> x @ Rp.</v>
          </cell>
          <cell r="H428">
            <v>110000</v>
          </cell>
          <cell r="I428" t="str">
            <v>Rp.</v>
          </cell>
          <cell r="J428">
            <v>1650</v>
          </cell>
        </row>
        <row r="430">
          <cell r="A430" t="str">
            <v>Bahan :</v>
          </cell>
          <cell r="B430">
            <v>6.24</v>
          </cell>
          <cell r="C430" t="str">
            <v>Kg</v>
          </cell>
          <cell r="D430" t="str">
            <v>Semen Portland</v>
          </cell>
          <cell r="G430" t="str">
            <v xml:space="preserve"> x @ Rp.</v>
          </cell>
          <cell r="H430">
            <v>1700</v>
          </cell>
          <cell r="I430" t="str">
            <v>Rp.</v>
          </cell>
          <cell r="J430">
            <v>10608</v>
          </cell>
        </row>
        <row r="431">
          <cell r="B431">
            <v>2.4E-2</v>
          </cell>
          <cell r="C431" t="str">
            <v>M3</v>
          </cell>
          <cell r="D431" t="str">
            <v>Pasir Pasang</v>
          </cell>
          <cell r="G431" t="str">
            <v xml:space="preserve"> x @ Rp.</v>
          </cell>
          <cell r="H431">
            <v>130000</v>
          </cell>
          <cell r="I431" t="str">
            <v>Rp.</v>
          </cell>
          <cell r="J431">
            <v>3120</v>
          </cell>
        </row>
        <row r="432">
          <cell r="G432" t="str">
            <v>Jumlah</v>
          </cell>
          <cell r="I432" t="str">
            <v>Rp.</v>
          </cell>
          <cell r="J432">
            <v>62928</v>
          </cell>
        </row>
        <row r="433">
          <cell r="D433" t="str">
            <v>Overhead &amp; Profit</v>
          </cell>
          <cell r="H433">
            <v>0.1</v>
          </cell>
          <cell r="I433" t="str">
            <v>Rp.</v>
          </cell>
          <cell r="J433">
            <v>6292.8</v>
          </cell>
        </row>
        <row r="434">
          <cell r="G434" t="str">
            <v>Total dan Dibulatkan</v>
          </cell>
          <cell r="I434" t="str">
            <v>Rp.</v>
          </cell>
          <cell r="J434">
            <v>69220.800000000003</v>
          </cell>
        </row>
        <row r="437">
          <cell r="A437" t="str">
            <v>A.4.4.2.27</v>
          </cell>
          <cell r="D437">
            <v>32300</v>
          </cell>
          <cell r="E437">
            <v>0.32</v>
          </cell>
        </row>
        <row r="438">
          <cell r="A438" t="str">
            <v>1 M2</v>
          </cell>
          <cell r="B438" t="str">
            <v>Acian Semen</v>
          </cell>
        </row>
        <row r="439">
          <cell r="A439" t="str">
            <v>Upah :</v>
          </cell>
          <cell r="B439">
            <v>0.2</v>
          </cell>
          <cell r="C439" t="str">
            <v>OH</v>
          </cell>
          <cell r="D439" t="str">
            <v>Pekerja</v>
          </cell>
          <cell r="G439" t="str">
            <v xml:space="preserve"> x @ Rp.</v>
          </cell>
          <cell r="H439">
            <v>95000</v>
          </cell>
          <cell r="I439" t="str">
            <v>Rp.</v>
          </cell>
          <cell r="J439">
            <v>19000</v>
          </cell>
        </row>
        <row r="440">
          <cell r="B440">
            <v>0.1</v>
          </cell>
          <cell r="C440" t="str">
            <v>OH</v>
          </cell>
          <cell r="D440" t="str">
            <v>Tukang</v>
          </cell>
          <cell r="G440" t="str">
            <v xml:space="preserve"> x @ Rp.</v>
          </cell>
          <cell r="H440">
            <v>115000</v>
          </cell>
          <cell r="I440" t="str">
            <v>Rp.</v>
          </cell>
          <cell r="J440">
            <v>11500</v>
          </cell>
        </row>
        <row r="441">
          <cell r="B441">
            <v>0.01</v>
          </cell>
          <cell r="C441" t="str">
            <v>OH</v>
          </cell>
          <cell r="D441" t="str">
            <v>Kepala Tukang</v>
          </cell>
          <cell r="G441" t="str">
            <v xml:space="preserve"> x @ Rp.</v>
          </cell>
          <cell r="H441">
            <v>120000</v>
          </cell>
          <cell r="I441" t="str">
            <v>Rp.</v>
          </cell>
          <cell r="J441">
            <v>1200</v>
          </cell>
        </row>
        <row r="442">
          <cell r="B442">
            <v>0.01</v>
          </cell>
          <cell r="C442" t="str">
            <v>OH</v>
          </cell>
          <cell r="D442" t="str">
            <v>Mandor</v>
          </cell>
          <cell r="G442" t="str">
            <v xml:space="preserve"> x @ Rp.</v>
          </cell>
          <cell r="H442">
            <v>110000</v>
          </cell>
          <cell r="I442" t="str">
            <v>Rp.</v>
          </cell>
          <cell r="J442">
            <v>1100</v>
          </cell>
        </row>
        <row r="444">
          <cell r="A444" t="str">
            <v>Bahan :</v>
          </cell>
          <cell r="B444">
            <v>3.25</v>
          </cell>
          <cell r="C444" t="str">
            <v>Kg</v>
          </cell>
          <cell r="D444" t="str">
            <v>Semen Portland</v>
          </cell>
          <cell r="G444" t="str">
            <v xml:space="preserve"> x @ Rp.</v>
          </cell>
          <cell r="H444">
            <v>1700</v>
          </cell>
          <cell r="I444" t="str">
            <v>Rp.</v>
          </cell>
          <cell r="J444">
            <v>5525</v>
          </cell>
        </row>
        <row r="445">
          <cell r="G445" t="str">
            <v>Jumlah</v>
          </cell>
          <cell r="I445" t="str">
            <v>Rp.</v>
          </cell>
          <cell r="J445">
            <v>38325</v>
          </cell>
        </row>
        <row r="446">
          <cell r="D446" t="str">
            <v>Overhead &amp; Profit</v>
          </cell>
          <cell r="H446">
            <v>0.1</v>
          </cell>
          <cell r="I446" t="str">
            <v>Rp.</v>
          </cell>
          <cell r="J446">
            <v>3832.5</v>
          </cell>
        </row>
        <row r="447">
          <cell r="G447" t="str">
            <v>Total dan Dibulatkan</v>
          </cell>
          <cell r="I447" t="str">
            <v>Rp.</v>
          </cell>
          <cell r="J447">
            <v>42157.5</v>
          </cell>
        </row>
        <row r="449">
          <cell r="A449" t="str">
            <v>PEKERJAAN DINDING</v>
          </cell>
        </row>
        <row r="450">
          <cell r="A450" t="str">
            <v>A.4.4.1.7</v>
          </cell>
          <cell r="D450">
            <v>121100</v>
          </cell>
          <cell r="E450">
            <v>0.42499999999999999</v>
          </cell>
        </row>
        <row r="451">
          <cell r="A451" t="str">
            <v>1 M2</v>
          </cell>
          <cell r="B451" t="str">
            <v>Dinding Bata Merah uk. (5 x 11 x 22) cm tebal 1/2 Bata Camp. Spesi 1 PC : 2 PP</v>
          </cell>
        </row>
        <row r="452">
          <cell r="A452" t="str">
            <v>Upah :</v>
          </cell>
          <cell r="B452">
            <v>0.3</v>
          </cell>
          <cell r="C452" t="str">
            <v>OH</v>
          </cell>
          <cell r="D452" t="str">
            <v>Pekerja</v>
          </cell>
          <cell r="G452" t="str">
            <v xml:space="preserve"> x @ Rp.</v>
          </cell>
          <cell r="H452">
            <v>95000</v>
          </cell>
          <cell r="I452" t="str">
            <v>Rp.</v>
          </cell>
          <cell r="J452">
            <v>28500</v>
          </cell>
        </row>
        <row r="453">
          <cell r="B453">
            <v>0.1</v>
          </cell>
          <cell r="C453" t="str">
            <v>OH</v>
          </cell>
          <cell r="D453" t="str">
            <v>Tukang</v>
          </cell>
          <cell r="G453" t="str">
            <v xml:space="preserve"> x @ Rp.</v>
          </cell>
          <cell r="H453">
            <v>115000</v>
          </cell>
          <cell r="I453" t="str">
            <v>Rp.</v>
          </cell>
          <cell r="J453">
            <v>11500</v>
          </cell>
        </row>
        <row r="454">
          <cell r="B454">
            <v>0.01</v>
          </cell>
          <cell r="C454" t="str">
            <v>OH</v>
          </cell>
          <cell r="D454" t="str">
            <v>Kepala Tukang</v>
          </cell>
          <cell r="G454" t="str">
            <v xml:space="preserve"> x @ Rp.</v>
          </cell>
          <cell r="H454">
            <v>120000</v>
          </cell>
          <cell r="I454" t="str">
            <v>Rp.</v>
          </cell>
          <cell r="J454">
            <v>1200</v>
          </cell>
        </row>
        <row r="455">
          <cell r="B455">
            <v>1.4999999999999999E-2</v>
          </cell>
          <cell r="C455" t="str">
            <v>OH</v>
          </cell>
          <cell r="D455" t="str">
            <v>Mandor</v>
          </cell>
          <cell r="G455" t="str">
            <v xml:space="preserve"> x @ Rp.</v>
          </cell>
          <cell r="H455">
            <v>110000</v>
          </cell>
          <cell r="I455" t="str">
            <v>Rp.</v>
          </cell>
          <cell r="J455">
            <v>1650</v>
          </cell>
        </row>
        <row r="457">
          <cell r="A457" t="str">
            <v>Bahan :</v>
          </cell>
          <cell r="B457">
            <v>70</v>
          </cell>
          <cell r="C457" t="str">
            <v>Bh</v>
          </cell>
          <cell r="D457" t="str">
            <v>Bata Merah</v>
          </cell>
          <cell r="G457" t="str">
            <v xml:space="preserve"> x @ Rp.</v>
          </cell>
          <cell r="H457">
            <v>1000</v>
          </cell>
          <cell r="I457" t="str">
            <v>Rp.</v>
          </cell>
          <cell r="J457">
            <v>70000</v>
          </cell>
        </row>
        <row r="458">
          <cell r="B458">
            <v>18.95</v>
          </cell>
          <cell r="C458" t="str">
            <v>Kg</v>
          </cell>
          <cell r="D458" t="str">
            <v>Semen Portland</v>
          </cell>
          <cell r="G458" t="str">
            <v xml:space="preserve"> x @ Rp.</v>
          </cell>
          <cell r="H458">
            <v>1700</v>
          </cell>
          <cell r="I458" t="str">
            <v>Rp.</v>
          </cell>
          <cell r="J458">
            <v>32215</v>
          </cell>
        </row>
        <row r="459">
          <cell r="B459">
            <v>3.7999999999999999E-2</v>
          </cell>
          <cell r="C459" t="str">
            <v>M3</v>
          </cell>
          <cell r="D459" t="str">
            <v>Pasir Pasang</v>
          </cell>
          <cell r="G459" t="str">
            <v xml:space="preserve"> x @ Rp.</v>
          </cell>
          <cell r="H459">
            <v>130000</v>
          </cell>
          <cell r="I459" t="str">
            <v>Rp.</v>
          </cell>
          <cell r="J459">
            <v>4940</v>
          </cell>
        </row>
        <row r="460">
          <cell r="G460" t="str">
            <v>Jumlah</v>
          </cell>
          <cell r="I460" t="str">
            <v>Rp.</v>
          </cell>
          <cell r="J460">
            <v>150005</v>
          </cell>
        </row>
        <row r="461">
          <cell r="D461" t="str">
            <v>Overhead &amp; Profit</v>
          </cell>
          <cell r="H461">
            <v>0.1</v>
          </cell>
          <cell r="I461" t="str">
            <v>Rp.</v>
          </cell>
          <cell r="J461">
            <v>15000.5</v>
          </cell>
        </row>
        <row r="462">
          <cell r="G462" t="str">
            <v>Total dan Dibulatkan</v>
          </cell>
          <cell r="I462" t="str">
            <v>Rp.</v>
          </cell>
          <cell r="J462">
            <v>165005.5</v>
          </cell>
        </row>
        <row r="464">
          <cell r="A464" t="str">
            <v>A.4.4.1.9</v>
          </cell>
          <cell r="D464">
            <v>108300</v>
          </cell>
          <cell r="E464">
            <v>0.42499999999999999</v>
          </cell>
        </row>
        <row r="465">
          <cell r="A465" t="str">
            <v>1 M2</v>
          </cell>
          <cell r="B465" t="str">
            <v>Dinding Bata Merah uk. (5 x 11 x 22) cm tebal 1/2 Bata Camp. Spesi 1 PC : 4 PP</v>
          </cell>
        </row>
        <row r="466">
          <cell r="A466" t="str">
            <v>Upah :</v>
          </cell>
          <cell r="B466">
            <v>0.3</v>
          </cell>
          <cell r="C466" t="str">
            <v>OH</v>
          </cell>
          <cell r="D466" t="str">
            <v>Pekerja</v>
          </cell>
          <cell r="G466" t="str">
            <v xml:space="preserve"> x @ Rp.</v>
          </cell>
          <cell r="H466">
            <v>95000</v>
          </cell>
          <cell r="I466" t="str">
            <v>Rp.</v>
          </cell>
          <cell r="J466">
            <v>28500</v>
          </cell>
        </row>
        <row r="467">
          <cell r="B467">
            <v>0.1</v>
          </cell>
          <cell r="C467" t="str">
            <v>OH</v>
          </cell>
          <cell r="D467" t="str">
            <v>Tukang</v>
          </cell>
          <cell r="G467" t="str">
            <v xml:space="preserve"> x @ Rp.</v>
          </cell>
          <cell r="H467">
            <v>115000</v>
          </cell>
          <cell r="I467" t="str">
            <v>Rp.</v>
          </cell>
          <cell r="J467">
            <v>11500</v>
          </cell>
        </row>
        <row r="468">
          <cell r="B468">
            <v>0.01</v>
          </cell>
          <cell r="C468" t="str">
            <v>OH</v>
          </cell>
          <cell r="D468" t="str">
            <v>Kepala Tukang</v>
          </cell>
          <cell r="G468" t="str">
            <v xml:space="preserve"> x @ Rp.</v>
          </cell>
          <cell r="H468">
            <v>120000</v>
          </cell>
          <cell r="I468" t="str">
            <v>Rp.</v>
          </cell>
          <cell r="J468">
            <v>1200</v>
          </cell>
        </row>
        <row r="469">
          <cell r="B469">
            <v>1.4999999999999999E-2</v>
          </cell>
          <cell r="C469" t="str">
            <v>OH</v>
          </cell>
          <cell r="D469" t="str">
            <v>Mandor</v>
          </cell>
          <cell r="G469" t="str">
            <v xml:space="preserve"> x @ Rp.</v>
          </cell>
          <cell r="H469">
            <v>110000</v>
          </cell>
          <cell r="I469" t="str">
            <v>Rp.</v>
          </cell>
          <cell r="J469">
            <v>1650</v>
          </cell>
        </row>
        <row r="471">
          <cell r="A471" t="str">
            <v>Bahan :</v>
          </cell>
          <cell r="B471">
            <v>70</v>
          </cell>
          <cell r="C471" t="str">
            <v>Bh</v>
          </cell>
          <cell r="D471" t="str">
            <v>Bata Merah</v>
          </cell>
          <cell r="G471" t="str">
            <v xml:space="preserve"> x @ Rp.</v>
          </cell>
          <cell r="H471">
            <v>1000</v>
          </cell>
          <cell r="I471" t="str">
            <v>Rp.</v>
          </cell>
          <cell r="J471">
            <v>70000</v>
          </cell>
        </row>
        <row r="472">
          <cell r="B472">
            <v>11.5</v>
          </cell>
          <cell r="C472" t="str">
            <v>Kg</v>
          </cell>
          <cell r="D472" t="str">
            <v>Semen Portland</v>
          </cell>
          <cell r="G472" t="str">
            <v xml:space="preserve"> x @ Rp.</v>
          </cell>
          <cell r="H472">
            <v>1700</v>
          </cell>
          <cell r="I472" t="str">
            <v>Rp.</v>
          </cell>
          <cell r="J472">
            <v>19550</v>
          </cell>
        </row>
        <row r="473">
          <cell r="B473">
            <v>4.2999999999999997E-2</v>
          </cell>
          <cell r="C473" t="str">
            <v>M3</v>
          </cell>
          <cell r="D473" t="str">
            <v>Pasir Pasang</v>
          </cell>
          <cell r="G473" t="str">
            <v xml:space="preserve"> x @ Rp.</v>
          </cell>
          <cell r="H473">
            <v>130000</v>
          </cell>
          <cell r="I473" t="str">
            <v>Rp.</v>
          </cell>
          <cell r="J473">
            <v>5590</v>
          </cell>
        </row>
        <row r="474">
          <cell r="G474" t="str">
            <v>Jumlah</v>
          </cell>
          <cell r="I474" t="str">
            <v>Rp.</v>
          </cell>
          <cell r="J474">
            <v>137990</v>
          </cell>
        </row>
        <row r="475">
          <cell r="D475" t="str">
            <v>Overhead &amp; Profit</v>
          </cell>
          <cell r="H475">
            <v>0.1</v>
          </cell>
          <cell r="I475" t="str">
            <v>Rp.</v>
          </cell>
          <cell r="J475">
            <v>13799</v>
          </cell>
        </row>
        <row r="476">
          <cell r="G476" t="str">
            <v>Total dan Dibulatkan</v>
          </cell>
          <cell r="I476" t="str">
            <v>Rp.</v>
          </cell>
          <cell r="J476">
            <v>151789</v>
          </cell>
        </row>
        <row r="479">
          <cell r="A479" t="str">
            <v>PEKERJAAN LANTAI</v>
          </cell>
        </row>
        <row r="480">
          <cell r="A480" t="str">
            <v>A.4.4.3.36</v>
          </cell>
          <cell r="D480">
            <v>198000</v>
          </cell>
          <cell r="E480">
            <v>1.1200000000000001</v>
          </cell>
        </row>
        <row r="481">
          <cell r="A481" t="str">
            <v>1 M2</v>
          </cell>
          <cell r="B481" t="str">
            <v>Memasang Lantai Keramik Uk. (20 x 20) Cm</v>
          </cell>
        </row>
        <row r="482">
          <cell r="A482" t="str">
            <v>Upah :</v>
          </cell>
          <cell r="B482">
            <v>0.7</v>
          </cell>
          <cell r="C482" t="str">
            <v>OH</v>
          </cell>
          <cell r="D482" t="str">
            <v>Pekerja</v>
          </cell>
          <cell r="G482" t="str">
            <v xml:space="preserve"> x @ Rp.</v>
          </cell>
          <cell r="H482">
            <v>95000</v>
          </cell>
          <cell r="I482" t="str">
            <v>Rp.</v>
          </cell>
          <cell r="J482">
            <v>66500</v>
          </cell>
        </row>
        <row r="483">
          <cell r="B483">
            <v>0.35</v>
          </cell>
          <cell r="C483" t="str">
            <v>OH</v>
          </cell>
          <cell r="D483" t="str">
            <v>Tukang</v>
          </cell>
          <cell r="G483" t="str">
            <v xml:space="preserve"> x @ Rp.</v>
          </cell>
          <cell r="H483">
            <v>115000</v>
          </cell>
          <cell r="I483" t="str">
            <v>Rp.</v>
          </cell>
          <cell r="J483">
            <v>40250</v>
          </cell>
        </row>
        <row r="484">
          <cell r="B484">
            <v>3.5000000000000003E-2</v>
          </cell>
          <cell r="C484" t="str">
            <v>OH</v>
          </cell>
          <cell r="D484" t="str">
            <v>Kepala Tukang</v>
          </cell>
          <cell r="G484" t="str">
            <v xml:space="preserve"> x @ Rp.</v>
          </cell>
          <cell r="H484">
            <v>120000</v>
          </cell>
          <cell r="I484" t="str">
            <v>Rp.</v>
          </cell>
          <cell r="J484">
            <v>4200</v>
          </cell>
        </row>
        <row r="485">
          <cell r="B485">
            <v>3.5000000000000003E-2</v>
          </cell>
          <cell r="C485" t="str">
            <v>OH</v>
          </cell>
          <cell r="D485" t="str">
            <v>Mandor</v>
          </cell>
          <cell r="G485" t="str">
            <v xml:space="preserve"> x @ Rp.</v>
          </cell>
          <cell r="H485">
            <v>110000</v>
          </cell>
          <cell r="I485" t="str">
            <v>Rp.</v>
          </cell>
          <cell r="J485">
            <v>3850.0000000000005</v>
          </cell>
        </row>
        <row r="487">
          <cell r="A487" t="str">
            <v>Bahan :</v>
          </cell>
          <cell r="B487">
            <v>4.4999999999999998E-2</v>
          </cell>
          <cell r="C487" t="str">
            <v>M3</v>
          </cell>
          <cell r="D487" t="str">
            <v>Pasir Pasang</v>
          </cell>
          <cell r="G487" t="str">
            <v xml:space="preserve"> x @ Rp.</v>
          </cell>
          <cell r="H487">
            <v>130000</v>
          </cell>
          <cell r="I487" t="str">
            <v>Rp.</v>
          </cell>
          <cell r="J487">
            <v>5850</v>
          </cell>
        </row>
        <row r="488">
          <cell r="B488">
            <v>26.5</v>
          </cell>
          <cell r="C488" t="str">
            <v>Bh</v>
          </cell>
          <cell r="D488" t="str">
            <v>Keramik 20 x 20 cm Unpolished</v>
          </cell>
          <cell r="G488" t="str">
            <v xml:space="preserve"> x @ Rp.</v>
          </cell>
          <cell r="H488">
            <v>3000</v>
          </cell>
          <cell r="I488" t="str">
            <v>Rp.</v>
          </cell>
          <cell r="J488">
            <v>79500</v>
          </cell>
        </row>
        <row r="489">
          <cell r="B489">
            <v>10.4</v>
          </cell>
          <cell r="C489" t="str">
            <v>Kg</v>
          </cell>
          <cell r="D489" t="str">
            <v>Semen Portland</v>
          </cell>
          <cell r="G489" t="str">
            <v xml:space="preserve"> x @ Rp.</v>
          </cell>
          <cell r="H489">
            <v>1700</v>
          </cell>
          <cell r="I489" t="str">
            <v>Rp.</v>
          </cell>
          <cell r="J489">
            <v>17680</v>
          </cell>
        </row>
        <row r="490">
          <cell r="B490">
            <v>1.62</v>
          </cell>
          <cell r="C490" t="str">
            <v>Kg</v>
          </cell>
          <cell r="D490" t="str">
            <v>Semen Warna</v>
          </cell>
          <cell r="G490" t="str">
            <v xml:space="preserve"> x @ Rp.</v>
          </cell>
          <cell r="H490">
            <v>4000</v>
          </cell>
          <cell r="I490" t="str">
            <v>Rp.</v>
          </cell>
          <cell r="J490">
            <v>6480</v>
          </cell>
        </row>
        <row r="491">
          <cell r="G491" t="str">
            <v>Jumlah</v>
          </cell>
          <cell r="I491" t="str">
            <v>Rp.</v>
          </cell>
          <cell r="J491">
            <v>224310</v>
          </cell>
        </row>
        <row r="492">
          <cell r="D492" t="str">
            <v>Overhead &amp; Profit</v>
          </cell>
          <cell r="H492">
            <v>0.1</v>
          </cell>
          <cell r="I492" t="str">
            <v>Rp.</v>
          </cell>
          <cell r="J492">
            <v>22431</v>
          </cell>
        </row>
        <row r="493">
          <cell r="G493" t="str">
            <v>Total dan Dibulatkan</v>
          </cell>
          <cell r="I493" t="str">
            <v>Rp.</v>
          </cell>
          <cell r="J493">
            <v>246741</v>
          </cell>
        </row>
        <row r="495">
          <cell r="A495" t="str">
            <v>A.4.4.3.35.1</v>
          </cell>
          <cell r="D495">
            <v>196300</v>
          </cell>
          <cell r="E495">
            <v>1.1200000000000001</v>
          </cell>
        </row>
        <row r="496">
          <cell r="A496" t="str">
            <v>1 M2</v>
          </cell>
          <cell r="B496" t="str">
            <v>Memasang Lantai Keramik Uk. (40 x 40) Cm</v>
          </cell>
        </row>
        <row r="497">
          <cell r="A497" t="str">
            <v>Upah :</v>
          </cell>
          <cell r="B497">
            <v>0.7</v>
          </cell>
          <cell r="C497" t="str">
            <v>OH</v>
          </cell>
          <cell r="D497" t="str">
            <v>Pekerja</v>
          </cell>
          <cell r="G497" t="str">
            <v xml:space="preserve"> x @ Rp.</v>
          </cell>
          <cell r="H497">
            <v>95000</v>
          </cell>
          <cell r="I497" t="str">
            <v>Rp.</v>
          </cell>
          <cell r="J497">
            <v>66500</v>
          </cell>
        </row>
        <row r="498">
          <cell r="B498">
            <v>0.35</v>
          </cell>
          <cell r="C498" t="str">
            <v>OH</v>
          </cell>
          <cell r="D498" t="str">
            <v>Tukang</v>
          </cell>
          <cell r="G498" t="str">
            <v xml:space="preserve"> x @ Rp.</v>
          </cell>
          <cell r="H498">
            <v>115000</v>
          </cell>
          <cell r="I498" t="str">
            <v>Rp.</v>
          </cell>
          <cell r="J498">
            <v>40250</v>
          </cell>
        </row>
        <row r="499">
          <cell r="B499">
            <v>3.5000000000000003E-2</v>
          </cell>
          <cell r="C499" t="str">
            <v>OH</v>
          </cell>
          <cell r="D499" t="str">
            <v>Kepala Tukang</v>
          </cell>
          <cell r="G499" t="str">
            <v xml:space="preserve"> x @ Rp.</v>
          </cell>
          <cell r="H499">
            <v>120000</v>
          </cell>
          <cell r="I499" t="str">
            <v>Rp.</v>
          </cell>
          <cell r="J499">
            <v>4200</v>
          </cell>
        </row>
        <row r="500">
          <cell r="B500">
            <v>3.5000000000000003E-2</v>
          </cell>
          <cell r="C500" t="str">
            <v>OH</v>
          </cell>
          <cell r="D500" t="str">
            <v>Mandor</v>
          </cell>
          <cell r="G500" t="str">
            <v xml:space="preserve"> x @ Rp.</v>
          </cell>
          <cell r="H500">
            <v>110000</v>
          </cell>
          <cell r="I500" t="str">
            <v>Rp.</v>
          </cell>
          <cell r="J500">
            <v>3850.0000000000005</v>
          </cell>
        </row>
        <row r="502">
          <cell r="A502" t="str">
            <v>Bahan :</v>
          </cell>
          <cell r="B502">
            <v>4.4999999999999998E-2</v>
          </cell>
          <cell r="C502" t="str">
            <v>M3</v>
          </cell>
          <cell r="D502" t="str">
            <v>Pasir Pasang</v>
          </cell>
          <cell r="G502" t="str">
            <v xml:space="preserve"> x @ Rp.</v>
          </cell>
          <cell r="H502">
            <v>130000</v>
          </cell>
          <cell r="I502" t="str">
            <v>Rp.</v>
          </cell>
          <cell r="J502">
            <v>5850</v>
          </cell>
        </row>
        <row r="503">
          <cell r="B503">
            <v>6.63</v>
          </cell>
          <cell r="C503" t="str">
            <v>Bh</v>
          </cell>
          <cell r="D503" t="str">
            <v>Keramik 40 x 40 cm polished</v>
          </cell>
          <cell r="G503" t="str">
            <v xml:space="preserve"> x @ Rp.</v>
          </cell>
          <cell r="H503">
            <v>11904</v>
          </cell>
          <cell r="I503" t="str">
            <v>Rp.</v>
          </cell>
          <cell r="J503">
            <v>78923.520000000004</v>
          </cell>
        </row>
        <row r="504">
          <cell r="B504">
            <v>9.8000000000000007</v>
          </cell>
          <cell r="C504" t="str">
            <v>Kg</v>
          </cell>
          <cell r="D504" t="str">
            <v>Semen Portland</v>
          </cell>
          <cell r="G504" t="str">
            <v xml:space="preserve"> x @ Rp.</v>
          </cell>
          <cell r="H504">
            <v>1700</v>
          </cell>
          <cell r="I504" t="str">
            <v>Rp.</v>
          </cell>
          <cell r="J504">
            <v>16660</v>
          </cell>
        </row>
        <row r="505">
          <cell r="B505">
            <v>1.3</v>
          </cell>
          <cell r="C505" t="str">
            <v>Kg</v>
          </cell>
          <cell r="D505" t="str">
            <v>Semen Warna</v>
          </cell>
          <cell r="G505" t="str">
            <v xml:space="preserve"> x @ Rp.</v>
          </cell>
          <cell r="H505">
            <v>4000</v>
          </cell>
          <cell r="I505" t="str">
            <v>Rp.</v>
          </cell>
          <cell r="J505">
            <v>5200</v>
          </cell>
        </row>
        <row r="506">
          <cell r="G506" t="str">
            <v>Jumlah</v>
          </cell>
          <cell r="I506" t="str">
            <v>Rp.</v>
          </cell>
          <cell r="J506">
            <v>221433.52000000002</v>
          </cell>
        </row>
        <row r="507">
          <cell r="D507" t="str">
            <v>Overhead &amp; Profit</v>
          </cell>
          <cell r="H507">
            <v>0.1</v>
          </cell>
          <cell r="I507" t="str">
            <v>Rp.</v>
          </cell>
          <cell r="J507">
            <v>22143.352000000003</v>
          </cell>
        </row>
        <row r="508">
          <cell r="G508" t="str">
            <v>Total dan Dibulatkan</v>
          </cell>
          <cell r="I508" t="str">
            <v>Rp.</v>
          </cell>
          <cell r="J508">
            <v>243576.87200000003</v>
          </cell>
        </row>
        <row r="511">
          <cell r="A511" t="str">
            <v>A.4.4.3.35.1a</v>
          </cell>
          <cell r="D511">
            <v>196300</v>
          </cell>
          <cell r="E511">
            <v>1.1200000000000001</v>
          </cell>
        </row>
        <row r="512">
          <cell r="A512" t="str">
            <v>1 M2</v>
          </cell>
          <cell r="B512" t="str">
            <v>Memasang Lantai Granit Uk. (60 x 120) Cm</v>
          </cell>
        </row>
        <row r="513">
          <cell r="A513" t="str">
            <v>Upah :</v>
          </cell>
          <cell r="B513">
            <v>0.7</v>
          </cell>
          <cell r="C513" t="str">
            <v>OH</v>
          </cell>
          <cell r="D513" t="str">
            <v>Pekerja</v>
          </cell>
          <cell r="G513" t="str">
            <v xml:space="preserve"> x @ Rp.</v>
          </cell>
          <cell r="H513">
            <v>95000</v>
          </cell>
          <cell r="I513" t="str">
            <v>Rp.</v>
          </cell>
          <cell r="J513">
            <v>66500</v>
          </cell>
        </row>
        <row r="514">
          <cell r="B514">
            <v>0.35</v>
          </cell>
          <cell r="C514" t="str">
            <v>OH</v>
          </cell>
          <cell r="D514" t="str">
            <v>Tukang</v>
          </cell>
          <cell r="G514" t="str">
            <v xml:space="preserve"> x @ Rp.</v>
          </cell>
          <cell r="H514">
            <v>115000</v>
          </cell>
          <cell r="I514" t="str">
            <v>Rp.</v>
          </cell>
          <cell r="J514">
            <v>40250</v>
          </cell>
        </row>
        <row r="515">
          <cell r="B515">
            <v>3.5000000000000003E-2</v>
          </cell>
          <cell r="C515" t="str">
            <v>OH</v>
          </cell>
          <cell r="D515" t="str">
            <v>Kepala Tukang</v>
          </cell>
          <cell r="G515" t="str">
            <v xml:space="preserve"> x @ Rp.</v>
          </cell>
          <cell r="H515">
            <v>120000</v>
          </cell>
          <cell r="I515" t="str">
            <v>Rp.</v>
          </cell>
          <cell r="J515">
            <v>4200</v>
          </cell>
        </row>
        <row r="516">
          <cell r="B516">
            <v>3.5000000000000003E-2</v>
          </cell>
          <cell r="C516" t="str">
            <v>OH</v>
          </cell>
          <cell r="D516" t="str">
            <v>Mandor</v>
          </cell>
          <cell r="G516" t="str">
            <v xml:space="preserve"> x @ Rp.</v>
          </cell>
          <cell r="H516">
            <v>110000</v>
          </cell>
          <cell r="I516" t="str">
            <v>Rp.</v>
          </cell>
          <cell r="J516">
            <v>3850.0000000000005</v>
          </cell>
        </row>
        <row r="518">
          <cell r="A518" t="str">
            <v>Bahan :</v>
          </cell>
          <cell r="B518">
            <v>4.4999999999999998E-2</v>
          </cell>
          <cell r="C518" t="str">
            <v>M3</v>
          </cell>
          <cell r="D518" t="str">
            <v>Pasir Pasang</v>
          </cell>
          <cell r="G518" t="str">
            <v xml:space="preserve"> x @ Rp.</v>
          </cell>
          <cell r="H518">
            <v>130000</v>
          </cell>
          <cell r="I518" t="str">
            <v>Rp.</v>
          </cell>
          <cell r="J518">
            <v>5850</v>
          </cell>
        </row>
        <row r="519">
          <cell r="B519">
            <v>1.389</v>
          </cell>
          <cell r="C519" t="str">
            <v>Bh</v>
          </cell>
          <cell r="D519" t="str">
            <v>Granit 60 x 120 cm polished</v>
          </cell>
          <cell r="G519" t="str">
            <v xml:space="preserve"> x @ Rp.</v>
          </cell>
          <cell r="H519">
            <v>300000</v>
          </cell>
          <cell r="I519" t="str">
            <v>Rp.</v>
          </cell>
          <cell r="J519">
            <v>416700</v>
          </cell>
        </row>
        <row r="520">
          <cell r="B520">
            <v>9.8000000000000007</v>
          </cell>
          <cell r="C520" t="str">
            <v>Kg</v>
          </cell>
          <cell r="D520" t="str">
            <v>Semen Portland</v>
          </cell>
          <cell r="G520" t="str">
            <v xml:space="preserve"> x @ Rp.</v>
          </cell>
          <cell r="H520">
            <v>1700</v>
          </cell>
          <cell r="I520" t="str">
            <v>Rp.</v>
          </cell>
          <cell r="J520">
            <v>16660</v>
          </cell>
        </row>
        <row r="521">
          <cell r="B521">
            <v>1.3</v>
          </cell>
          <cell r="C521" t="str">
            <v>Kg</v>
          </cell>
          <cell r="D521" t="str">
            <v>Semen Warna</v>
          </cell>
          <cell r="G521" t="str">
            <v xml:space="preserve"> x @ Rp.</v>
          </cell>
          <cell r="H521">
            <v>4000</v>
          </cell>
          <cell r="I521" t="str">
            <v>Rp.</v>
          </cell>
          <cell r="J521">
            <v>5200</v>
          </cell>
        </row>
        <row r="522">
          <cell r="G522" t="str">
            <v>Jumlah</v>
          </cell>
          <cell r="I522" t="str">
            <v>Rp.</v>
          </cell>
          <cell r="J522">
            <v>559210</v>
          </cell>
        </row>
        <row r="523">
          <cell r="D523" t="str">
            <v>Overhead &amp; Profit</v>
          </cell>
          <cell r="H523">
            <v>0.1</v>
          </cell>
          <cell r="I523" t="str">
            <v>Rp.</v>
          </cell>
          <cell r="J523">
            <v>55921</v>
          </cell>
        </row>
        <row r="524">
          <cell r="G524" t="str">
            <v>Total dan Dibulatkan</v>
          </cell>
          <cell r="I524" t="str">
            <v>Rp.</v>
          </cell>
          <cell r="J524">
            <v>615131</v>
          </cell>
        </row>
        <row r="526">
          <cell r="A526" t="str">
            <v>A.4.4.3.35.1b</v>
          </cell>
          <cell r="D526">
            <v>196300</v>
          </cell>
          <cell r="E526">
            <v>1.1200000000000001</v>
          </cell>
        </row>
        <row r="527">
          <cell r="A527" t="str">
            <v>1 M2</v>
          </cell>
          <cell r="B527" t="str">
            <v>Memasang Lantai Granit Uk. (60 x 60) Cm</v>
          </cell>
        </row>
        <row r="528">
          <cell r="A528" t="str">
            <v>Upah :</v>
          </cell>
          <cell r="B528">
            <v>0.7</v>
          </cell>
          <cell r="C528" t="str">
            <v>OH</v>
          </cell>
          <cell r="D528" t="str">
            <v>Pekerja</v>
          </cell>
          <cell r="G528" t="str">
            <v xml:space="preserve"> x @ Rp.</v>
          </cell>
          <cell r="H528">
            <v>95000</v>
          </cell>
          <cell r="I528" t="str">
            <v>Rp.</v>
          </cell>
          <cell r="J528">
            <v>66500</v>
          </cell>
        </row>
        <row r="529">
          <cell r="B529">
            <v>0.35</v>
          </cell>
          <cell r="C529" t="str">
            <v>OH</v>
          </cell>
          <cell r="D529" t="str">
            <v>Tukang</v>
          </cell>
          <cell r="G529" t="str">
            <v xml:space="preserve"> x @ Rp.</v>
          </cell>
          <cell r="H529">
            <v>115000</v>
          </cell>
          <cell r="I529" t="str">
            <v>Rp.</v>
          </cell>
          <cell r="J529">
            <v>40250</v>
          </cell>
        </row>
        <row r="530">
          <cell r="B530">
            <v>3.5000000000000003E-2</v>
          </cell>
          <cell r="C530" t="str">
            <v>OH</v>
          </cell>
          <cell r="D530" t="str">
            <v>Kepala Tukang</v>
          </cell>
          <cell r="G530" t="str">
            <v xml:space="preserve"> x @ Rp.</v>
          </cell>
          <cell r="H530">
            <v>120000</v>
          </cell>
          <cell r="I530" t="str">
            <v>Rp.</v>
          </cell>
          <cell r="J530">
            <v>4200</v>
          </cell>
        </row>
        <row r="531">
          <cell r="B531">
            <v>3.5000000000000003E-2</v>
          </cell>
          <cell r="C531" t="str">
            <v>OH</v>
          </cell>
          <cell r="D531" t="str">
            <v>Mandor</v>
          </cell>
          <cell r="G531" t="str">
            <v xml:space="preserve"> x @ Rp.</v>
          </cell>
          <cell r="H531">
            <v>110000</v>
          </cell>
          <cell r="I531" t="str">
            <v>Rp.</v>
          </cell>
          <cell r="J531">
            <v>3850.0000000000005</v>
          </cell>
        </row>
        <row r="533">
          <cell r="A533" t="str">
            <v>Bahan :</v>
          </cell>
          <cell r="B533">
            <v>4.4999999999999998E-2</v>
          </cell>
          <cell r="C533" t="str">
            <v>M3</v>
          </cell>
          <cell r="D533" t="str">
            <v>Pasir Pasang</v>
          </cell>
          <cell r="G533" t="str">
            <v xml:space="preserve"> x @ Rp.</v>
          </cell>
          <cell r="H533">
            <v>130000</v>
          </cell>
          <cell r="I533" t="str">
            <v>Rp.</v>
          </cell>
          <cell r="J533">
            <v>5850</v>
          </cell>
        </row>
        <row r="534">
          <cell r="B534">
            <v>2.78</v>
          </cell>
          <cell r="C534" t="str">
            <v>Bh</v>
          </cell>
          <cell r="D534" t="str">
            <v>Granit 60 x 60 cm polished</v>
          </cell>
          <cell r="G534" t="str">
            <v xml:space="preserve"> x @ Rp.</v>
          </cell>
          <cell r="H534">
            <v>95000</v>
          </cell>
          <cell r="I534" t="str">
            <v>Rp.</v>
          </cell>
          <cell r="J534">
            <v>264100</v>
          </cell>
        </row>
        <row r="535">
          <cell r="B535">
            <v>9.8000000000000007</v>
          </cell>
          <cell r="C535" t="str">
            <v>Kg</v>
          </cell>
          <cell r="D535" t="str">
            <v>Semen Portland</v>
          </cell>
          <cell r="G535" t="str">
            <v xml:space="preserve"> x @ Rp.</v>
          </cell>
          <cell r="H535">
            <v>1700</v>
          </cell>
          <cell r="I535" t="str">
            <v>Rp.</v>
          </cell>
          <cell r="J535">
            <v>16660</v>
          </cell>
        </row>
        <row r="536">
          <cell r="B536">
            <v>1.3</v>
          </cell>
          <cell r="C536" t="str">
            <v>Kg</v>
          </cell>
          <cell r="D536" t="str">
            <v>Semen Warna</v>
          </cell>
          <cell r="G536" t="str">
            <v xml:space="preserve"> x @ Rp.</v>
          </cell>
          <cell r="H536">
            <v>4000</v>
          </cell>
          <cell r="I536" t="str">
            <v>Rp.</v>
          </cell>
          <cell r="J536">
            <v>5200</v>
          </cell>
        </row>
        <row r="537">
          <cell r="G537" t="str">
            <v>Jumlah</v>
          </cell>
          <cell r="I537" t="str">
            <v>Rp.</v>
          </cell>
          <cell r="J537">
            <v>406610</v>
          </cell>
        </row>
        <row r="538">
          <cell r="D538" t="str">
            <v>Overhead &amp; Profit</v>
          </cell>
          <cell r="H538">
            <v>0.1</v>
          </cell>
          <cell r="I538" t="str">
            <v>Rp.</v>
          </cell>
          <cell r="J538">
            <v>40661</v>
          </cell>
        </row>
        <row r="539">
          <cell r="G539" t="str">
            <v>Total dan Dibulatkan</v>
          </cell>
          <cell r="I539" t="str">
            <v>Rp.</v>
          </cell>
          <cell r="J539">
            <v>447271</v>
          </cell>
        </row>
        <row r="541">
          <cell r="A541" t="str">
            <v>A.4.4.3.54.1</v>
          </cell>
          <cell r="D541">
            <v>216700</v>
          </cell>
          <cell r="E541">
            <v>1.44</v>
          </cell>
        </row>
        <row r="542">
          <cell r="A542" t="str">
            <v>1 M2</v>
          </cell>
          <cell r="B542" t="str">
            <v>Memasang Dinding Keramik Uk. (20 x 25) Cm</v>
          </cell>
        </row>
        <row r="543">
          <cell r="A543" t="str">
            <v>Upah :</v>
          </cell>
          <cell r="B543">
            <v>0.9</v>
          </cell>
          <cell r="C543" t="str">
            <v>OH</v>
          </cell>
          <cell r="D543" t="str">
            <v>Pekerja</v>
          </cell>
          <cell r="G543" t="str">
            <v xml:space="preserve"> x @ Rp.</v>
          </cell>
          <cell r="H543">
            <v>95000</v>
          </cell>
          <cell r="I543" t="str">
            <v>Rp.</v>
          </cell>
          <cell r="J543">
            <v>85500</v>
          </cell>
        </row>
        <row r="544">
          <cell r="B544">
            <v>0.45</v>
          </cell>
          <cell r="C544" t="str">
            <v>OH</v>
          </cell>
          <cell r="D544" t="str">
            <v>Tukang</v>
          </cell>
          <cell r="G544" t="str">
            <v xml:space="preserve"> x @ Rp.</v>
          </cell>
          <cell r="H544">
            <v>115000</v>
          </cell>
          <cell r="I544" t="str">
            <v>Rp.</v>
          </cell>
          <cell r="J544">
            <v>51750</v>
          </cell>
        </row>
        <row r="545">
          <cell r="B545">
            <v>4.4999999999999998E-2</v>
          </cell>
          <cell r="C545" t="str">
            <v>OH</v>
          </cell>
          <cell r="D545" t="str">
            <v>Kepala Tukang</v>
          </cell>
          <cell r="G545" t="str">
            <v xml:space="preserve"> x @ Rp.</v>
          </cell>
          <cell r="H545">
            <v>120000</v>
          </cell>
          <cell r="I545" t="str">
            <v>Rp.</v>
          </cell>
          <cell r="J545">
            <v>5400</v>
          </cell>
        </row>
        <row r="546">
          <cell r="B546">
            <v>4.4999999999999998E-2</v>
          </cell>
          <cell r="C546" t="str">
            <v>OH</v>
          </cell>
          <cell r="D546" t="str">
            <v>Mandor</v>
          </cell>
          <cell r="G546" t="str">
            <v xml:space="preserve"> x @ Rp.</v>
          </cell>
          <cell r="H546">
            <v>110000</v>
          </cell>
          <cell r="I546" t="str">
            <v>Rp.</v>
          </cell>
          <cell r="J546">
            <v>4950</v>
          </cell>
        </row>
        <row r="548">
          <cell r="A548" t="str">
            <v>Bahan :</v>
          </cell>
          <cell r="B548">
            <v>1.7999999999999999E-2</v>
          </cell>
          <cell r="C548" t="str">
            <v>M3</v>
          </cell>
          <cell r="D548" t="str">
            <v>Pasir Pasang</v>
          </cell>
          <cell r="G548" t="str">
            <v xml:space="preserve"> x @ Rp.</v>
          </cell>
          <cell r="H548">
            <v>130000</v>
          </cell>
          <cell r="I548" t="str">
            <v>Rp.</v>
          </cell>
          <cell r="J548">
            <v>2340</v>
          </cell>
        </row>
        <row r="549">
          <cell r="B549">
            <v>20</v>
          </cell>
          <cell r="C549" t="str">
            <v>Bh</v>
          </cell>
          <cell r="D549" t="str">
            <v>Keramik 20 x 25 cm</v>
          </cell>
          <cell r="G549" t="str">
            <v xml:space="preserve"> x @ Rp.</v>
          </cell>
          <cell r="H549">
            <v>4500</v>
          </cell>
          <cell r="I549" t="str">
            <v>Rp.</v>
          </cell>
          <cell r="J549">
            <v>90000</v>
          </cell>
        </row>
        <row r="550">
          <cell r="B550">
            <v>9.3000000000000007</v>
          </cell>
          <cell r="C550" t="str">
            <v>Kg</v>
          </cell>
          <cell r="D550" t="str">
            <v>Semen Portland</v>
          </cell>
          <cell r="G550" t="str">
            <v xml:space="preserve"> x @ Rp.</v>
          </cell>
          <cell r="H550">
            <v>1700</v>
          </cell>
          <cell r="I550" t="str">
            <v>Rp.</v>
          </cell>
          <cell r="J550">
            <v>15810.000000000002</v>
          </cell>
        </row>
        <row r="551">
          <cell r="B551">
            <v>1.94</v>
          </cell>
          <cell r="C551" t="str">
            <v>Kg</v>
          </cell>
          <cell r="D551" t="str">
            <v>Semen Warna</v>
          </cell>
          <cell r="G551" t="str">
            <v xml:space="preserve"> x @ Rp.</v>
          </cell>
          <cell r="H551">
            <v>4000</v>
          </cell>
          <cell r="I551" t="str">
            <v>Rp.</v>
          </cell>
          <cell r="J551">
            <v>7760</v>
          </cell>
        </row>
        <row r="552">
          <cell r="G552" t="str">
            <v>Jumlah</v>
          </cell>
          <cell r="I552" t="str">
            <v>Rp.</v>
          </cell>
          <cell r="J552">
            <v>263510</v>
          </cell>
        </row>
        <row r="553">
          <cell r="D553" t="str">
            <v>Overhead &amp; Profit</v>
          </cell>
          <cell r="H553">
            <v>0.1</v>
          </cell>
          <cell r="I553" t="str">
            <v>Rp.</v>
          </cell>
          <cell r="J553">
            <v>26351</v>
          </cell>
        </row>
        <row r="554">
          <cell r="G554" t="str">
            <v>Total dan Dibulatkan</v>
          </cell>
          <cell r="I554" t="str">
            <v>Rp.</v>
          </cell>
          <cell r="J554">
            <v>289861</v>
          </cell>
        </row>
        <row r="556">
          <cell r="A556" t="str">
            <v>A.4.4.3.54.1c</v>
          </cell>
          <cell r="D556">
            <v>216700</v>
          </cell>
          <cell r="E556">
            <v>1.44</v>
          </cell>
        </row>
        <row r="557">
          <cell r="A557" t="str">
            <v>1 M2</v>
          </cell>
          <cell r="B557" t="str">
            <v>Memasang Dinding Keramik Uk. (25x 40) Cm</v>
          </cell>
        </row>
        <row r="558">
          <cell r="A558" t="str">
            <v>Upah :</v>
          </cell>
          <cell r="B558">
            <v>0.9</v>
          </cell>
          <cell r="C558" t="str">
            <v>OH</v>
          </cell>
          <cell r="D558" t="str">
            <v>Pekerja</v>
          </cell>
          <cell r="G558" t="str">
            <v xml:space="preserve"> x @ Rp.</v>
          </cell>
          <cell r="H558">
            <v>95000</v>
          </cell>
          <cell r="I558" t="str">
            <v>Rp.</v>
          </cell>
          <cell r="J558">
            <v>85500</v>
          </cell>
        </row>
        <row r="559">
          <cell r="B559">
            <v>0.45</v>
          </cell>
          <cell r="C559" t="str">
            <v>OH</v>
          </cell>
          <cell r="D559" t="str">
            <v>Tukang</v>
          </cell>
          <cell r="G559" t="str">
            <v xml:space="preserve"> x @ Rp.</v>
          </cell>
          <cell r="H559">
            <v>115000</v>
          </cell>
          <cell r="I559" t="str">
            <v>Rp.</v>
          </cell>
          <cell r="J559">
            <v>51750</v>
          </cell>
        </row>
        <row r="560">
          <cell r="B560">
            <v>4.4999999999999998E-2</v>
          </cell>
          <cell r="C560" t="str">
            <v>OH</v>
          </cell>
          <cell r="D560" t="str">
            <v>Kepala Tukang</v>
          </cell>
          <cell r="G560" t="str">
            <v xml:space="preserve"> x @ Rp.</v>
          </cell>
          <cell r="H560">
            <v>120000</v>
          </cell>
          <cell r="I560" t="str">
            <v>Rp.</v>
          </cell>
          <cell r="J560">
            <v>5400</v>
          </cell>
        </row>
        <row r="561">
          <cell r="B561">
            <v>4.4999999999999998E-2</v>
          </cell>
          <cell r="C561" t="str">
            <v>OH</v>
          </cell>
          <cell r="D561" t="str">
            <v>Mandor</v>
          </cell>
          <cell r="G561" t="str">
            <v xml:space="preserve"> x @ Rp.</v>
          </cell>
          <cell r="H561">
            <v>110000</v>
          </cell>
          <cell r="I561" t="str">
            <v>Rp.</v>
          </cell>
          <cell r="J561">
            <v>4950</v>
          </cell>
        </row>
        <row r="563">
          <cell r="A563" t="str">
            <v>Bahan :</v>
          </cell>
          <cell r="B563">
            <v>1.7999999999999999E-2</v>
          </cell>
          <cell r="C563" t="str">
            <v>M3</v>
          </cell>
          <cell r="D563" t="str">
            <v>Pasir Pasang</v>
          </cell>
          <cell r="G563" t="str">
            <v xml:space="preserve"> x @ Rp.</v>
          </cell>
          <cell r="H563">
            <v>130000</v>
          </cell>
          <cell r="I563" t="str">
            <v>Rp.</v>
          </cell>
          <cell r="J563">
            <v>2340</v>
          </cell>
        </row>
        <row r="564">
          <cell r="B564">
            <v>10</v>
          </cell>
          <cell r="C564" t="str">
            <v>Bh</v>
          </cell>
          <cell r="D564" t="str">
            <v>Keramik 25 x 40 cm</v>
          </cell>
          <cell r="G564" t="str">
            <v xml:space="preserve"> x @ Rp.</v>
          </cell>
          <cell r="H564">
            <v>7500</v>
          </cell>
          <cell r="I564" t="str">
            <v>Rp.</v>
          </cell>
          <cell r="J564">
            <v>75000</v>
          </cell>
        </row>
        <row r="565">
          <cell r="B565">
            <v>9.3000000000000007</v>
          </cell>
          <cell r="C565" t="str">
            <v>Kg</v>
          </cell>
          <cell r="D565" t="str">
            <v>Semen Portland</v>
          </cell>
          <cell r="G565" t="str">
            <v xml:space="preserve"> x @ Rp.</v>
          </cell>
          <cell r="H565">
            <v>1700</v>
          </cell>
          <cell r="I565" t="str">
            <v>Rp.</v>
          </cell>
          <cell r="J565">
            <v>15810.000000000002</v>
          </cell>
        </row>
        <row r="566">
          <cell r="B566">
            <v>1.94</v>
          </cell>
          <cell r="C566" t="str">
            <v>Kg</v>
          </cell>
          <cell r="D566" t="str">
            <v>Semen Warna</v>
          </cell>
          <cell r="G566" t="str">
            <v xml:space="preserve"> x @ Rp.</v>
          </cell>
          <cell r="H566">
            <v>4000</v>
          </cell>
          <cell r="I566" t="str">
            <v>Rp.</v>
          </cell>
          <cell r="J566">
            <v>7760</v>
          </cell>
        </row>
        <row r="567">
          <cell r="G567" t="str">
            <v>Jumlah</v>
          </cell>
          <cell r="I567" t="str">
            <v>Rp.</v>
          </cell>
          <cell r="J567">
            <v>248510</v>
          </cell>
        </row>
        <row r="568">
          <cell r="D568" t="str">
            <v>Overhead &amp; Profit</v>
          </cell>
          <cell r="H568">
            <v>0.1</v>
          </cell>
          <cell r="I568" t="str">
            <v>Rp.</v>
          </cell>
          <cell r="J568">
            <v>24851</v>
          </cell>
        </row>
        <row r="569">
          <cell r="G569" t="str">
            <v>Total dan Dibulatkan</v>
          </cell>
          <cell r="I569" t="str">
            <v>Rp.</v>
          </cell>
          <cell r="J569">
            <v>273361</v>
          </cell>
        </row>
        <row r="571">
          <cell r="A571" t="str">
            <v>A.4.4.3.54.1d</v>
          </cell>
          <cell r="D571">
            <v>216700</v>
          </cell>
          <cell r="E571">
            <v>1.44</v>
          </cell>
        </row>
        <row r="572">
          <cell r="A572" t="str">
            <v>1 M2</v>
          </cell>
          <cell r="B572" t="str">
            <v>Memasang Dinding Keramik Uk. (40x 40) Cm</v>
          </cell>
        </row>
        <row r="573">
          <cell r="A573" t="str">
            <v>Upah :</v>
          </cell>
          <cell r="B573">
            <v>0.9</v>
          </cell>
          <cell r="C573" t="str">
            <v>OH</v>
          </cell>
          <cell r="D573" t="str">
            <v>Pekerja</v>
          </cell>
          <cell r="G573" t="str">
            <v xml:space="preserve"> x @ Rp.</v>
          </cell>
          <cell r="H573">
            <v>95000</v>
          </cell>
          <cell r="I573" t="str">
            <v>Rp.</v>
          </cell>
          <cell r="J573">
            <v>85500</v>
          </cell>
        </row>
        <row r="574">
          <cell r="B574">
            <v>0.45</v>
          </cell>
          <cell r="C574" t="str">
            <v>OH</v>
          </cell>
          <cell r="D574" t="str">
            <v>Tukang</v>
          </cell>
          <cell r="G574" t="str">
            <v xml:space="preserve"> x @ Rp.</v>
          </cell>
          <cell r="H574">
            <v>115000</v>
          </cell>
          <cell r="I574" t="str">
            <v>Rp.</v>
          </cell>
          <cell r="J574">
            <v>51750</v>
          </cell>
        </row>
        <row r="575">
          <cell r="B575">
            <v>4.4999999999999998E-2</v>
          </cell>
          <cell r="C575" t="str">
            <v>OH</v>
          </cell>
          <cell r="D575" t="str">
            <v>Kepala Tukang</v>
          </cell>
          <cell r="G575" t="str">
            <v xml:space="preserve"> x @ Rp.</v>
          </cell>
          <cell r="H575">
            <v>120000</v>
          </cell>
          <cell r="I575" t="str">
            <v>Rp.</v>
          </cell>
          <cell r="J575">
            <v>5400</v>
          </cell>
        </row>
        <row r="576">
          <cell r="B576">
            <v>4.4999999999999998E-2</v>
          </cell>
          <cell r="C576" t="str">
            <v>OH</v>
          </cell>
          <cell r="D576" t="str">
            <v>Mandor</v>
          </cell>
          <cell r="G576" t="str">
            <v xml:space="preserve"> x @ Rp.</v>
          </cell>
          <cell r="H576">
            <v>110000</v>
          </cell>
          <cell r="I576" t="str">
            <v>Rp.</v>
          </cell>
          <cell r="J576">
            <v>4950</v>
          </cell>
        </row>
        <row r="578">
          <cell r="A578" t="str">
            <v>Bahan :</v>
          </cell>
          <cell r="B578">
            <v>1.7999999999999999E-2</v>
          </cell>
          <cell r="C578" t="str">
            <v>M3</v>
          </cell>
          <cell r="D578" t="str">
            <v>Pasir Pasang</v>
          </cell>
          <cell r="G578" t="str">
            <v xml:space="preserve"> x @ Rp.</v>
          </cell>
          <cell r="H578">
            <v>130000</v>
          </cell>
          <cell r="I578" t="str">
            <v>Rp.</v>
          </cell>
          <cell r="J578">
            <v>2340</v>
          </cell>
        </row>
        <row r="579">
          <cell r="B579">
            <v>6.2499999999999991</v>
          </cell>
          <cell r="C579" t="str">
            <v>Bh</v>
          </cell>
          <cell r="D579" t="str">
            <v>Keramik 40 x 40 cm</v>
          </cell>
          <cell r="G579" t="str">
            <v xml:space="preserve"> x @ Rp.</v>
          </cell>
          <cell r="H579">
            <v>8000</v>
          </cell>
          <cell r="I579" t="str">
            <v>Rp.</v>
          </cell>
          <cell r="J579">
            <v>49999.999999999993</v>
          </cell>
        </row>
        <row r="580">
          <cell r="B580">
            <v>9.3000000000000007</v>
          </cell>
          <cell r="C580" t="str">
            <v>Kg</v>
          </cell>
          <cell r="D580" t="str">
            <v>Semen Portland</v>
          </cell>
          <cell r="G580" t="str">
            <v xml:space="preserve"> x @ Rp.</v>
          </cell>
          <cell r="H580">
            <v>1700</v>
          </cell>
          <cell r="I580" t="str">
            <v>Rp.</v>
          </cell>
          <cell r="J580">
            <v>15810.000000000002</v>
          </cell>
        </row>
        <row r="581">
          <cell r="B581">
            <v>1.94</v>
          </cell>
          <cell r="C581" t="str">
            <v>Kg</v>
          </cell>
          <cell r="D581" t="str">
            <v>Semen Warna</v>
          </cell>
          <cell r="G581" t="str">
            <v xml:space="preserve"> x @ Rp.</v>
          </cell>
          <cell r="H581">
            <v>4000</v>
          </cell>
          <cell r="I581" t="str">
            <v>Rp.</v>
          </cell>
          <cell r="J581">
            <v>7760</v>
          </cell>
        </row>
        <row r="582">
          <cell r="G582" t="str">
            <v>Jumlah</v>
          </cell>
          <cell r="I582" t="str">
            <v>Rp.</v>
          </cell>
          <cell r="J582">
            <v>223510</v>
          </cell>
        </row>
        <row r="583">
          <cell r="D583" t="str">
            <v>Overhead &amp; Profit</v>
          </cell>
          <cell r="H583">
            <v>0.1</v>
          </cell>
          <cell r="I583" t="str">
            <v>Rp.</v>
          </cell>
          <cell r="J583">
            <v>22351</v>
          </cell>
        </row>
        <row r="584">
          <cell r="G584" t="str">
            <v>Total dan Dibulatkan</v>
          </cell>
          <cell r="I584" t="str">
            <v>Rp.</v>
          </cell>
          <cell r="J584">
            <v>245861</v>
          </cell>
        </row>
        <row r="586">
          <cell r="A586" t="str">
            <v>A.4.4.3.54.1e</v>
          </cell>
          <cell r="D586">
            <v>216700</v>
          </cell>
          <cell r="E586">
            <v>1.44</v>
          </cell>
        </row>
        <row r="587">
          <cell r="A587" t="str">
            <v>1 M2</v>
          </cell>
          <cell r="B587" t="str">
            <v>Memasang Dinding Granit Uk. (60 x 60) Cm</v>
          </cell>
        </row>
        <row r="588">
          <cell r="A588" t="str">
            <v>Upah :</v>
          </cell>
          <cell r="B588">
            <v>0.9</v>
          </cell>
          <cell r="C588" t="str">
            <v>OH</v>
          </cell>
          <cell r="D588" t="str">
            <v>Pekerja</v>
          </cell>
          <cell r="G588" t="str">
            <v xml:space="preserve"> x @ Rp.</v>
          </cell>
          <cell r="H588">
            <v>95000</v>
          </cell>
          <cell r="I588" t="str">
            <v>Rp.</v>
          </cell>
          <cell r="J588">
            <v>85500</v>
          </cell>
        </row>
        <row r="589">
          <cell r="B589">
            <v>0.45</v>
          </cell>
          <cell r="C589" t="str">
            <v>OH</v>
          </cell>
          <cell r="D589" t="str">
            <v>Tukang</v>
          </cell>
          <cell r="G589" t="str">
            <v xml:space="preserve"> x @ Rp.</v>
          </cell>
          <cell r="H589">
            <v>115000</v>
          </cell>
          <cell r="I589" t="str">
            <v>Rp.</v>
          </cell>
          <cell r="J589">
            <v>51750</v>
          </cell>
        </row>
        <row r="590">
          <cell r="B590">
            <v>4.4999999999999998E-2</v>
          </cell>
          <cell r="C590" t="str">
            <v>OH</v>
          </cell>
          <cell r="D590" t="str">
            <v>Kepala Tukang</v>
          </cell>
          <cell r="G590" t="str">
            <v xml:space="preserve"> x @ Rp.</v>
          </cell>
          <cell r="H590">
            <v>120000</v>
          </cell>
          <cell r="I590" t="str">
            <v>Rp.</v>
          </cell>
          <cell r="J590">
            <v>5400</v>
          </cell>
        </row>
        <row r="591">
          <cell r="B591">
            <v>4.4999999999999998E-2</v>
          </cell>
          <cell r="C591" t="str">
            <v>OH</v>
          </cell>
          <cell r="D591" t="str">
            <v>Mandor</v>
          </cell>
          <cell r="G591" t="str">
            <v xml:space="preserve"> x @ Rp.</v>
          </cell>
          <cell r="H591">
            <v>110000</v>
          </cell>
          <cell r="I591" t="str">
            <v>Rp.</v>
          </cell>
          <cell r="J591">
            <v>4950</v>
          </cell>
        </row>
        <row r="593">
          <cell r="A593" t="str">
            <v>Bahan :</v>
          </cell>
          <cell r="B593">
            <v>1.7999999999999999E-2</v>
          </cell>
          <cell r="C593" t="str">
            <v>M3</v>
          </cell>
          <cell r="D593" t="str">
            <v>Pasir Pasang</v>
          </cell>
          <cell r="G593" t="str">
            <v xml:space="preserve"> x @ Rp.</v>
          </cell>
          <cell r="H593">
            <v>4000</v>
          </cell>
          <cell r="I593" t="str">
            <v>Rp.</v>
          </cell>
          <cell r="J593">
            <v>72</v>
          </cell>
        </row>
        <row r="594">
          <cell r="B594">
            <v>2.7777777777777777</v>
          </cell>
          <cell r="C594" t="str">
            <v>Bh</v>
          </cell>
          <cell r="D594" t="str">
            <v>Granit Dinding 60 x 60 cm</v>
          </cell>
          <cell r="G594" t="str">
            <v xml:space="preserve"> x @ Rp.</v>
          </cell>
          <cell r="H594">
            <v>110000</v>
          </cell>
          <cell r="I594" t="str">
            <v>Rp.</v>
          </cell>
          <cell r="J594">
            <v>305555.55555555556</v>
          </cell>
        </row>
        <row r="595">
          <cell r="B595">
            <v>9.3000000000000007</v>
          </cell>
          <cell r="C595" t="str">
            <v>Kg</v>
          </cell>
          <cell r="D595" t="str">
            <v>Semen Portland</v>
          </cell>
          <cell r="G595" t="str">
            <v xml:space="preserve"> x @ Rp.</v>
          </cell>
          <cell r="H595">
            <v>1700</v>
          </cell>
          <cell r="I595" t="str">
            <v>Rp.</v>
          </cell>
          <cell r="J595">
            <v>15810.000000000002</v>
          </cell>
        </row>
        <row r="596">
          <cell r="B596">
            <v>1.94</v>
          </cell>
          <cell r="C596" t="str">
            <v>Kg</v>
          </cell>
          <cell r="D596" t="str">
            <v>Semen Warna</v>
          </cell>
          <cell r="G596" t="str">
            <v xml:space="preserve"> x @ Rp.</v>
          </cell>
          <cell r="H596">
            <v>4000</v>
          </cell>
          <cell r="I596" t="str">
            <v>Rp.</v>
          </cell>
          <cell r="J596">
            <v>7760</v>
          </cell>
        </row>
        <row r="597">
          <cell r="G597" t="str">
            <v>Jumlah</v>
          </cell>
          <cell r="I597" t="str">
            <v>Rp.</v>
          </cell>
          <cell r="J597">
            <v>476797.55555555556</v>
          </cell>
        </row>
        <row r="598">
          <cell r="D598" t="str">
            <v>Overhead &amp; Profit</v>
          </cell>
          <cell r="H598">
            <v>0.1</v>
          </cell>
          <cell r="I598" t="str">
            <v>Rp.</v>
          </cell>
          <cell r="J598">
            <v>47679.755555555559</v>
          </cell>
        </row>
        <row r="599">
          <cell r="G599" t="str">
            <v>Total dan Dibulatkan</v>
          </cell>
          <cell r="I599" t="str">
            <v>Rp.</v>
          </cell>
          <cell r="J599">
            <v>524477.31111111108</v>
          </cell>
        </row>
        <row r="602">
          <cell r="A602" t="str">
            <v>PEKERJAAN KAYU</v>
          </cell>
        </row>
        <row r="603">
          <cell r="A603" t="str">
            <v>A.4.6.1.2</v>
          </cell>
          <cell r="D603">
            <v>5841000</v>
          </cell>
          <cell r="E603">
            <v>26.1</v>
          </cell>
        </row>
        <row r="604">
          <cell r="A604" t="str">
            <v>1 M3</v>
          </cell>
          <cell r="B604" t="str">
            <v>Membuat dan Memasang Kusen Pintu dan Kusen Jendela, Kayu Kelas II atau III</v>
          </cell>
        </row>
        <row r="605">
          <cell r="A605" t="str">
            <v>Upah :</v>
          </cell>
          <cell r="B605">
            <v>6</v>
          </cell>
          <cell r="C605" t="str">
            <v>OH</v>
          </cell>
          <cell r="D605" t="str">
            <v>Pekerja</v>
          </cell>
          <cell r="G605" t="str">
            <v xml:space="preserve"> x @ Rp.</v>
          </cell>
          <cell r="H605">
            <v>95000</v>
          </cell>
          <cell r="I605" t="str">
            <v>Rp.</v>
          </cell>
          <cell r="J605">
            <v>570000</v>
          </cell>
        </row>
        <row r="606">
          <cell r="B606">
            <v>18</v>
          </cell>
          <cell r="C606" t="str">
            <v>OH</v>
          </cell>
          <cell r="D606" t="str">
            <v>Tukang</v>
          </cell>
          <cell r="G606" t="str">
            <v xml:space="preserve"> x @ Rp.</v>
          </cell>
          <cell r="H606">
            <v>115000</v>
          </cell>
          <cell r="I606" t="str">
            <v>Rp.</v>
          </cell>
          <cell r="J606">
            <v>2070000</v>
          </cell>
        </row>
        <row r="607">
          <cell r="B607">
            <v>1.8</v>
          </cell>
          <cell r="C607" t="str">
            <v>OH</v>
          </cell>
          <cell r="D607" t="str">
            <v>Kepala Tukang</v>
          </cell>
          <cell r="G607" t="str">
            <v xml:space="preserve"> x @ Rp.</v>
          </cell>
          <cell r="H607">
            <v>120000</v>
          </cell>
          <cell r="I607" t="str">
            <v>Rp.</v>
          </cell>
          <cell r="J607">
            <v>216000</v>
          </cell>
        </row>
        <row r="608">
          <cell r="B608">
            <v>0.3</v>
          </cell>
          <cell r="C608" t="str">
            <v>OH</v>
          </cell>
          <cell r="D608" t="str">
            <v>Mandor</v>
          </cell>
          <cell r="G608" t="str">
            <v xml:space="preserve"> x @ Rp.</v>
          </cell>
          <cell r="H608">
            <v>110000</v>
          </cell>
          <cell r="I608" t="str">
            <v>Rp.</v>
          </cell>
          <cell r="J608">
            <v>33000</v>
          </cell>
        </row>
        <row r="610">
          <cell r="A610" t="str">
            <v>Bahan :</v>
          </cell>
          <cell r="B610">
            <v>1.2</v>
          </cell>
          <cell r="C610" t="str">
            <v>M3</v>
          </cell>
          <cell r="D610" t="str">
            <v>Kayu Kelas II</v>
          </cell>
          <cell r="G610" t="str">
            <v xml:space="preserve"> x @ Rp.</v>
          </cell>
          <cell r="H610">
            <v>4000000</v>
          </cell>
          <cell r="I610" t="str">
            <v>Rp.</v>
          </cell>
          <cell r="J610">
            <v>4800000</v>
          </cell>
        </row>
        <row r="611">
          <cell r="B611">
            <v>1.25</v>
          </cell>
          <cell r="C611" t="str">
            <v>Kg</v>
          </cell>
          <cell r="D611" t="str">
            <v>Paku Kayu</v>
          </cell>
          <cell r="G611" t="str">
            <v xml:space="preserve"> x @ Rp.</v>
          </cell>
          <cell r="H611">
            <v>24000</v>
          </cell>
          <cell r="I611" t="str">
            <v>Rp.</v>
          </cell>
          <cell r="J611">
            <v>30000</v>
          </cell>
        </row>
        <row r="612">
          <cell r="B612">
            <v>1</v>
          </cell>
          <cell r="C612" t="str">
            <v>Kg</v>
          </cell>
          <cell r="D612" t="str">
            <v>Lem Kayu</v>
          </cell>
          <cell r="G612" t="str">
            <v xml:space="preserve"> x @ Rp.</v>
          </cell>
          <cell r="H612">
            <v>24000</v>
          </cell>
          <cell r="I612" t="str">
            <v>Rp.</v>
          </cell>
          <cell r="J612">
            <v>24000</v>
          </cell>
        </row>
        <row r="613">
          <cell r="G613" t="str">
            <v>Jumlah</v>
          </cell>
          <cell r="I613" t="str">
            <v>Rp.</v>
          </cell>
          <cell r="J613">
            <v>7743000</v>
          </cell>
        </row>
        <row r="614">
          <cell r="D614" t="str">
            <v>Overhead &amp; Profit</v>
          </cell>
          <cell r="H614">
            <v>0.1</v>
          </cell>
          <cell r="I614" t="str">
            <v>Rp.</v>
          </cell>
          <cell r="J614">
            <v>774300</v>
          </cell>
        </row>
        <row r="615">
          <cell r="G615" t="str">
            <v>Total dan Dibulatkan</v>
          </cell>
          <cell r="I615" t="str">
            <v>Rp.</v>
          </cell>
          <cell r="J615">
            <v>8517300</v>
          </cell>
        </row>
        <row r="617">
          <cell r="A617" t="str">
            <v>A.4.6.1.5</v>
          </cell>
          <cell r="D617">
            <v>534800</v>
          </cell>
          <cell r="E617">
            <v>4.3499999999999996</v>
          </cell>
        </row>
        <row r="618">
          <cell r="A618" t="str">
            <v>1 M2</v>
          </cell>
          <cell r="B618" t="str">
            <v>Membuat dan Memasang Pintu Panel, Kayu Kelas I atau II</v>
          </cell>
        </row>
        <row r="619">
          <cell r="A619" t="str">
            <v>Upah :</v>
          </cell>
          <cell r="B619">
            <v>1</v>
          </cell>
          <cell r="C619" t="str">
            <v>OH</v>
          </cell>
          <cell r="D619" t="str">
            <v>Pekerja</v>
          </cell>
          <cell r="G619" t="str">
            <v xml:space="preserve"> x @ Rp.</v>
          </cell>
          <cell r="H619">
            <v>95000</v>
          </cell>
          <cell r="I619" t="str">
            <v>Rp.</v>
          </cell>
          <cell r="J619">
            <v>95000</v>
          </cell>
        </row>
        <row r="620">
          <cell r="B620">
            <v>3</v>
          </cell>
          <cell r="C620" t="str">
            <v>OH</v>
          </cell>
          <cell r="D620" t="str">
            <v>Tukang</v>
          </cell>
          <cell r="G620" t="str">
            <v xml:space="preserve"> x @ Rp.</v>
          </cell>
          <cell r="H620">
            <v>115000</v>
          </cell>
          <cell r="I620" t="str">
            <v>Rp.</v>
          </cell>
          <cell r="J620">
            <v>345000</v>
          </cell>
        </row>
        <row r="621">
          <cell r="B621">
            <v>0.3</v>
          </cell>
          <cell r="C621" t="str">
            <v>OH</v>
          </cell>
          <cell r="D621" t="str">
            <v>Kepala Tukang</v>
          </cell>
          <cell r="G621" t="str">
            <v xml:space="preserve"> x @ Rp.</v>
          </cell>
          <cell r="H621">
            <v>120000</v>
          </cell>
          <cell r="I621" t="str">
            <v>Rp.</v>
          </cell>
          <cell r="J621">
            <v>36000</v>
          </cell>
        </row>
        <row r="622">
          <cell r="B622">
            <v>0.05</v>
          </cell>
          <cell r="C622" t="str">
            <v>OH</v>
          </cell>
          <cell r="D622" t="str">
            <v>Mandor</v>
          </cell>
          <cell r="G622" t="str">
            <v xml:space="preserve"> x @ Rp.</v>
          </cell>
          <cell r="H622">
            <v>110000</v>
          </cell>
          <cell r="I622" t="str">
            <v>Rp.</v>
          </cell>
          <cell r="J622">
            <v>5500</v>
          </cell>
        </row>
        <row r="624">
          <cell r="A624" t="str">
            <v>Bahan :</v>
          </cell>
          <cell r="B624">
            <v>0.04</v>
          </cell>
          <cell r="C624" t="str">
            <v>M3</v>
          </cell>
          <cell r="D624" t="str">
            <v>Kayu Kelas I</v>
          </cell>
          <cell r="G624" t="str">
            <v xml:space="preserve"> x @ Rp.</v>
          </cell>
          <cell r="H624">
            <v>5000000</v>
          </cell>
          <cell r="I624" t="str">
            <v>Rp.</v>
          </cell>
          <cell r="J624">
            <v>200000</v>
          </cell>
        </row>
        <row r="625">
          <cell r="B625">
            <v>0.5</v>
          </cell>
          <cell r="C625" t="str">
            <v>Kg</v>
          </cell>
          <cell r="D625" t="str">
            <v>Lem Kayu</v>
          </cell>
          <cell r="G625" t="str">
            <v xml:space="preserve"> x @ Rp.</v>
          </cell>
          <cell r="H625">
            <v>24000</v>
          </cell>
          <cell r="I625" t="str">
            <v>Rp.</v>
          </cell>
          <cell r="J625">
            <v>12000</v>
          </cell>
        </row>
        <row r="626">
          <cell r="G626" t="str">
            <v>Jumlah</v>
          </cell>
          <cell r="I626" t="str">
            <v>Rp.</v>
          </cell>
          <cell r="J626">
            <v>693500</v>
          </cell>
        </row>
        <row r="627">
          <cell r="D627" t="str">
            <v>Overhead &amp; Profit</v>
          </cell>
          <cell r="H627">
            <v>0.1</v>
          </cell>
          <cell r="I627" t="str">
            <v>Rp.</v>
          </cell>
          <cell r="J627">
            <v>69350</v>
          </cell>
        </row>
        <row r="628">
          <cell r="G628" t="str">
            <v>Total dan Dibulatkan</v>
          </cell>
          <cell r="I628" t="str">
            <v>Rp.</v>
          </cell>
          <cell r="J628">
            <v>762850</v>
          </cell>
        </row>
        <row r="630">
          <cell r="A630" t="str">
            <v>A.4.6.1.6</v>
          </cell>
          <cell r="D630">
            <v>399800</v>
          </cell>
          <cell r="E630">
            <v>3.4799999999999995</v>
          </cell>
        </row>
        <row r="631">
          <cell r="A631" t="str">
            <v>1 M2</v>
          </cell>
          <cell r="B631" t="str">
            <v>Membuat dan Memasang Pintu dan Jendela Kaca, Kayu Kelas I atau II</v>
          </cell>
        </row>
        <row r="632">
          <cell r="A632" t="str">
            <v>Upah :</v>
          </cell>
          <cell r="B632">
            <v>0.8</v>
          </cell>
          <cell r="C632" t="str">
            <v>OH</v>
          </cell>
          <cell r="D632" t="str">
            <v>Pekerja</v>
          </cell>
          <cell r="G632" t="str">
            <v xml:space="preserve"> x @ Rp.</v>
          </cell>
          <cell r="H632">
            <v>95000</v>
          </cell>
          <cell r="I632" t="str">
            <v>Rp.</v>
          </cell>
          <cell r="J632">
            <v>76000</v>
          </cell>
        </row>
        <row r="633">
          <cell r="B633">
            <v>2.4</v>
          </cell>
          <cell r="C633" t="str">
            <v>OH</v>
          </cell>
          <cell r="D633" t="str">
            <v>Tukang</v>
          </cell>
          <cell r="G633" t="str">
            <v xml:space="preserve"> x @ Rp.</v>
          </cell>
          <cell r="H633">
            <v>115000</v>
          </cell>
          <cell r="I633" t="str">
            <v>Rp.</v>
          </cell>
          <cell r="J633">
            <v>276000</v>
          </cell>
        </row>
        <row r="634">
          <cell r="B634">
            <v>0.24</v>
          </cell>
          <cell r="C634" t="str">
            <v>OH</v>
          </cell>
          <cell r="D634" t="str">
            <v>Kepala Tukang</v>
          </cell>
          <cell r="G634" t="str">
            <v xml:space="preserve"> x @ Rp.</v>
          </cell>
          <cell r="H634">
            <v>120000</v>
          </cell>
          <cell r="I634" t="str">
            <v>Rp.</v>
          </cell>
          <cell r="J634">
            <v>28800</v>
          </cell>
        </row>
        <row r="635">
          <cell r="B635">
            <v>0.04</v>
          </cell>
          <cell r="C635" t="str">
            <v>OH</v>
          </cell>
          <cell r="D635" t="str">
            <v>Mandor</v>
          </cell>
          <cell r="G635" t="str">
            <v xml:space="preserve"> x @ Rp.</v>
          </cell>
          <cell r="H635">
            <v>110000</v>
          </cell>
          <cell r="I635" t="str">
            <v>Rp.</v>
          </cell>
          <cell r="J635">
            <v>4400</v>
          </cell>
        </row>
        <row r="637">
          <cell r="A637" t="str">
            <v>Bahan :</v>
          </cell>
          <cell r="B637">
            <v>2.4E-2</v>
          </cell>
          <cell r="C637" t="str">
            <v>M3</v>
          </cell>
          <cell r="D637" t="str">
            <v>Kayu Kelas I</v>
          </cell>
          <cell r="G637" t="str">
            <v xml:space="preserve"> x @ Rp.</v>
          </cell>
          <cell r="H637">
            <v>5000000</v>
          </cell>
          <cell r="I637" t="str">
            <v>Rp.</v>
          </cell>
          <cell r="J637">
            <v>120000</v>
          </cell>
        </row>
        <row r="638">
          <cell r="B638">
            <v>0.3</v>
          </cell>
          <cell r="C638" t="str">
            <v>Kg</v>
          </cell>
          <cell r="D638" t="str">
            <v>Lem Kayu</v>
          </cell>
          <cell r="G638" t="str">
            <v xml:space="preserve"> x @ Rp.</v>
          </cell>
          <cell r="H638">
            <v>24000</v>
          </cell>
          <cell r="I638" t="str">
            <v>Rp.</v>
          </cell>
          <cell r="J638">
            <v>7200</v>
          </cell>
        </row>
        <row r="639">
          <cell r="G639" t="str">
            <v>Jumlah</v>
          </cell>
          <cell r="I639" t="str">
            <v>Rp.</v>
          </cell>
          <cell r="J639">
            <v>512400</v>
          </cell>
        </row>
        <row r="640">
          <cell r="D640" t="str">
            <v>Overhead &amp; Profit</v>
          </cell>
          <cell r="H640">
            <v>0.1</v>
          </cell>
          <cell r="I640" t="str">
            <v>Rp.</v>
          </cell>
          <cell r="J640">
            <v>51240</v>
          </cell>
        </row>
        <row r="641">
          <cell r="G641" t="str">
            <v>Total dan Dibulatkan</v>
          </cell>
          <cell r="I641" t="str">
            <v>Rp.</v>
          </cell>
          <cell r="J641">
            <v>563640</v>
          </cell>
        </row>
        <row r="644">
          <cell r="A644" t="str">
            <v>A.4.6.1.10</v>
          </cell>
          <cell r="D644">
            <v>462700</v>
          </cell>
          <cell r="E644">
            <v>3.2050000000000001</v>
          </cell>
        </row>
        <row r="645">
          <cell r="A645" t="str">
            <v>1 M2</v>
          </cell>
          <cell r="B645" t="str">
            <v>Memasang Jalusi Kosen, Kayu Kelas I atau II</v>
          </cell>
        </row>
        <row r="646">
          <cell r="A646" t="str">
            <v>Upah :</v>
          </cell>
          <cell r="B646">
            <v>0.67</v>
          </cell>
          <cell r="C646" t="str">
            <v>OH</v>
          </cell>
          <cell r="D646" t="str">
            <v>Pekerja</v>
          </cell>
          <cell r="G646" t="str">
            <v xml:space="preserve"> x @ Rp.</v>
          </cell>
          <cell r="H646">
            <v>95000</v>
          </cell>
          <cell r="I646" t="str">
            <v>Rp.</v>
          </cell>
          <cell r="J646">
            <v>63650.000000000007</v>
          </cell>
        </row>
        <row r="647">
          <cell r="B647">
            <v>2</v>
          </cell>
          <cell r="C647" t="str">
            <v>OH</v>
          </cell>
          <cell r="D647" t="str">
            <v>Tukang</v>
          </cell>
          <cell r="G647" t="str">
            <v xml:space="preserve"> x @ Rp.</v>
          </cell>
          <cell r="H647">
            <v>115000</v>
          </cell>
          <cell r="I647" t="str">
            <v>Rp.</v>
          </cell>
          <cell r="J647">
            <v>230000</v>
          </cell>
        </row>
        <row r="648">
          <cell r="B648">
            <v>0.2</v>
          </cell>
          <cell r="C648" t="str">
            <v>OH</v>
          </cell>
          <cell r="D648" t="str">
            <v>Kepala Tukang</v>
          </cell>
          <cell r="G648" t="str">
            <v xml:space="preserve"> x @ Rp.</v>
          </cell>
          <cell r="H648">
            <v>120000</v>
          </cell>
          <cell r="I648" t="str">
            <v>Rp.</v>
          </cell>
          <cell r="J648">
            <v>24000</v>
          </cell>
        </row>
        <row r="649">
          <cell r="B649">
            <v>0.33500000000000002</v>
          </cell>
          <cell r="C649" t="str">
            <v>OH</v>
          </cell>
          <cell r="D649" t="str">
            <v>Mandor</v>
          </cell>
          <cell r="G649" t="str">
            <v xml:space="preserve"> x @ Rp.</v>
          </cell>
          <cell r="H649">
            <v>110000</v>
          </cell>
          <cell r="I649" t="str">
            <v>Rp.</v>
          </cell>
          <cell r="J649">
            <v>36850</v>
          </cell>
        </row>
        <row r="651">
          <cell r="A651" t="str">
            <v>Bahan :</v>
          </cell>
          <cell r="B651">
            <v>0.06</v>
          </cell>
          <cell r="C651" t="str">
            <v>M3</v>
          </cell>
          <cell r="D651" t="str">
            <v>Kayu Kelas II</v>
          </cell>
          <cell r="G651" t="str">
            <v xml:space="preserve"> x @ Rp.</v>
          </cell>
          <cell r="H651">
            <v>4000000</v>
          </cell>
          <cell r="I651" t="str">
            <v>Rp.</v>
          </cell>
          <cell r="J651">
            <v>240000</v>
          </cell>
        </row>
        <row r="652">
          <cell r="B652">
            <v>0.15</v>
          </cell>
          <cell r="C652" t="str">
            <v>Kg</v>
          </cell>
          <cell r="D652" t="str">
            <v>Paku Kayu</v>
          </cell>
          <cell r="G652" t="str">
            <v xml:space="preserve"> x @ Rp.</v>
          </cell>
          <cell r="H652">
            <v>24000</v>
          </cell>
          <cell r="I652" t="str">
            <v>Rp.</v>
          </cell>
          <cell r="J652">
            <v>3600</v>
          </cell>
        </row>
        <row r="653">
          <cell r="G653" t="str">
            <v>Jumlah</v>
          </cell>
          <cell r="I653" t="str">
            <v>Rp.</v>
          </cell>
          <cell r="J653">
            <v>598100</v>
          </cell>
        </row>
        <row r="654">
          <cell r="D654" t="str">
            <v>Overhead &amp; Profit</v>
          </cell>
          <cell r="H654">
            <v>0.1</v>
          </cell>
          <cell r="I654" t="str">
            <v>Rp.</v>
          </cell>
          <cell r="J654">
            <v>59810</v>
          </cell>
        </row>
        <row r="655">
          <cell r="G655" t="str">
            <v>Total dan Dibulatkan</v>
          </cell>
          <cell r="I655" t="str">
            <v>Rp.</v>
          </cell>
          <cell r="J655">
            <v>657910</v>
          </cell>
        </row>
        <row r="656">
          <cell r="A656" t="str">
            <v>A.4.6.1.13</v>
          </cell>
          <cell r="D656">
            <v>5517300</v>
          </cell>
          <cell r="E656">
            <v>17.399999999999999</v>
          </cell>
        </row>
        <row r="657">
          <cell r="A657" t="str">
            <v>1 M3</v>
          </cell>
          <cell r="B657" t="str">
            <v>Memasang Konstruksi Kuda-Kuda Konvensional, Kayu Kelas I, II dan III</v>
          </cell>
        </row>
        <row r="658">
          <cell r="A658" t="str">
            <v>Upah :</v>
          </cell>
          <cell r="B658">
            <v>4</v>
          </cell>
          <cell r="C658" t="str">
            <v>OH</v>
          </cell>
          <cell r="D658" t="str">
            <v>Pekerja</v>
          </cell>
          <cell r="G658" t="str">
            <v xml:space="preserve"> x @ Rp.</v>
          </cell>
          <cell r="H658">
            <v>95000</v>
          </cell>
          <cell r="I658" t="str">
            <v>Rp.</v>
          </cell>
          <cell r="J658">
            <v>380000</v>
          </cell>
        </row>
        <row r="659">
          <cell r="B659">
            <v>12</v>
          </cell>
          <cell r="C659" t="str">
            <v>OH</v>
          </cell>
          <cell r="D659" t="str">
            <v>Tukang</v>
          </cell>
          <cell r="G659" t="str">
            <v xml:space="preserve"> x @ Rp.</v>
          </cell>
          <cell r="H659">
            <v>85000</v>
          </cell>
          <cell r="I659" t="str">
            <v>Rp.</v>
          </cell>
          <cell r="J659">
            <v>1020000</v>
          </cell>
        </row>
        <row r="660">
          <cell r="B660">
            <v>1.2</v>
          </cell>
          <cell r="C660" t="str">
            <v>OH</v>
          </cell>
          <cell r="D660" t="str">
            <v>Kepala Tukang</v>
          </cell>
          <cell r="G660" t="str">
            <v xml:space="preserve"> x @ Rp.</v>
          </cell>
          <cell r="H660">
            <v>120000</v>
          </cell>
          <cell r="I660" t="str">
            <v>Rp.</v>
          </cell>
          <cell r="J660">
            <v>144000</v>
          </cell>
        </row>
        <row r="661">
          <cell r="B661">
            <v>0.2</v>
          </cell>
          <cell r="C661" t="str">
            <v>OH</v>
          </cell>
          <cell r="D661" t="str">
            <v>Mandor</v>
          </cell>
          <cell r="G661" t="str">
            <v xml:space="preserve"> x @ Rp.</v>
          </cell>
          <cell r="H661">
            <v>110000</v>
          </cell>
          <cell r="I661" t="str">
            <v>Rp.</v>
          </cell>
          <cell r="J661">
            <v>22000</v>
          </cell>
        </row>
        <row r="663">
          <cell r="A663" t="str">
            <v>Bahan :</v>
          </cell>
          <cell r="B663">
            <v>1.1000000000000001</v>
          </cell>
          <cell r="C663" t="str">
            <v>M3</v>
          </cell>
          <cell r="D663" t="str">
            <v>Kayu Kelas I</v>
          </cell>
          <cell r="G663" t="str">
            <v xml:space="preserve"> x @ Rp.</v>
          </cell>
          <cell r="H663">
            <v>5000000</v>
          </cell>
          <cell r="I663" t="str">
            <v>Rp.</v>
          </cell>
          <cell r="J663">
            <v>5500000</v>
          </cell>
        </row>
        <row r="664">
          <cell r="B664">
            <v>15</v>
          </cell>
          <cell r="C664" t="str">
            <v>Kg</v>
          </cell>
          <cell r="D664" t="str">
            <v>Besi Strip T = 5 mm</v>
          </cell>
          <cell r="G664" t="str">
            <v xml:space="preserve"> x @ Rp.</v>
          </cell>
          <cell r="H664">
            <v>18000</v>
          </cell>
          <cell r="I664" t="str">
            <v>Rp.</v>
          </cell>
          <cell r="J664">
            <v>270000</v>
          </cell>
        </row>
        <row r="665">
          <cell r="B665">
            <v>5.6</v>
          </cell>
          <cell r="C665" t="str">
            <v>Kg</v>
          </cell>
          <cell r="D665" t="str">
            <v>Paku Kayu</v>
          </cell>
          <cell r="G665" t="str">
            <v xml:space="preserve"> x @ Rp.</v>
          </cell>
          <cell r="H665">
            <v>24000</v>
          </cell>
          <cell r="I665" t="str">
            <v>Rp.</v>
          </cell>
          <cell r="J665">
            <v>134400</v>
          </cell>
        </row>
        <row r="666">
          <cell r="G666" t="str">
            <v>Jumlah</v>
          </cell>
          <cell r="I666" t="str">
            <v>Rp.</v>
          </cell>
          <cell r="J666">
            <v>7470400</v>
          </cell>
        </row>
        <row r="667">
          <cell r="D667" t="str">
            <v>Overhead &amp; Profit</v>
          </cell>
          <cell r="H667">
            <v>0.1</v>
          </cell>
          <cell r="I667" t="str">
            <v>Rp.</v>
          </cell>
          <cell r="J667">
            <v>747040</v>
          </cell>
        </row>
        <row r="668">
          <cell r="G668" t="str">
            <v>Total dan Dibulatkan</v>
          </cell>
          <cell r="I668" t="str">
            <v>Rp.</v>
          </cell>
          <cell r="J668">
            <v>8217440</v>
          </cell>
        </row>
        <row r="669">
          <cell r="A669" t="str">
            <v>A.4.6.1.15</v>
          </cell>
          <cell r="D669">
            <v>6047300</v>
          </cell>
          <cell r="E669">
            <v>29.145</v>
          </cell>
        </row>
        <row r="670">
          <cell r="A670" t="str">
            <v>1 M3</v>
          </cell>
          <cell r="B670" t="str">
            <v>Memasang Konstruksi Gording Kayu Kelas II</v>
          </cell>
        </row>
        <row r="671">
          <cell r="A671" t="str">
            <v>Upah :</v>
          </cell>
          <cell r="B671">
            <v>6.7</v>
          </cell>
          <cell r="C671" t="str">
            <v>OH</v>
          </cell>
          <cell r="D671" t="str">
            <v>Pekerja</v>
          </cell>
          <cell r="G671" t="str">
            <v xml:space="preserve"> x @ Rp.</v>
          </cell>
          <cell r="H671">
            <v>95000</v>
          </cell>
          <cell r="I671" t="str">
            <v>Rp.</v>
          </cell>
          <cell r="J671">
            <v>636500</v>
          </cell>
        </row>
        <row r="672">
          <cell r="B672">
            <v>20.100000000000001</v>
          </cell>
          <cell r="C672" t="str">
            <v>OH</v>
          </cell>
          <cell r="D672" t="str">
            <v>Tukang</v>
          </cell>
          <cell r="G672" t="str">
            <v xml:space="preserve"> x @ Rp.</v>
          </cell>
          <cell r="H672">
            <v>115000</v>
          </cell>
          <cell r="I672" t="str">
            <v>Rp.</v>
          </cell>
          <cell r="J672">
            <v>2311500</v>
          </cell>
        </row>
        <row r="673">
          <cell r="B673">
            <v>2.0099999999999998</v>
          </cell>
          <cell r="C673" t="str">
            <v>OH</v>
          </cell>
          <cell r="D673" t="str">
            <v>Kepala Tukang</v>
          </cell>
          <cell r="G673" t="str">
            <v xml:space="preserve"> x @ Rp.</v>
          </cell>
          <cell r="H673">
            <v>120000</v>
          </cell>
          <cell r="I673" t="str">
            <v>Rp.</v>
          </cell>
          <cell r="J673">
            <v>241199.99999999997</v>
          </cell>
        </row>
        <row r="674">
          <cell r="B674">
            <v>0.33500000000000002</v>
          </cell>
          <cell r="C674" t="str">
            <v>OH</v>
          </cell>
          <cell r="D674" t="str">
            <v>Mandor</v>
          </cell>
          <cell r="G674" t="str">
            <v xml:space="preserve"> x @ Rp.</v>
          </cell>
          <cell r="H674">
            <v>110000</v>
          </cell>
          <cell r="I674" t="str">
            <v>Rp.</v>
          </cell>
          <cell r="J674">
            <v>36850</v>
          </cell>
        </row>
        <row r="676">
          <cell r="A676" t="str">
            <v>Bahan :</v>
          </cell>
          <cell r="B676">
            <v>1.1000000000000001</v>
          </cell>
          <cell r="C676" t="str">
            <v>M3</v>
          </cell>
          <cell r="D676" t="str">
            <v>Kayu Kelas II</v>
          </cell>
          <cell r="G676" t="str">
            <v xml:space="preserve"> x @ Rp.</v>
          </cell>
          <cell r="H676">
            <v>4000000</v>
          </cell>
          <cell r="I676" t="str">
            <v>Rp.</v>
          </cell>
          <cell r="J676">
            <v>4400000</v>
          </cell>
        </row>
        <row r="677">
          <cell r="B677">
            <v>15</v>
          </cell>
          <cell r="C677" t="str">
            <v>Kg</v>
          </cell>
          <cell r="D677" t="str">
            <v>Besi Strip T = 5 mm</v>
          </cell>
          <cell r="G677" t="str">
            <v xml:space="preserve"> x @ Rp.</v>
          </cell>
          <cell r="H677">
            <v>18000</v>
          </cell>
          <cell r="I677" t="str">
            <v>Rp.</v>
          </cell>
          <cell r="J677">
            <v>270000</v>
          </cell>
        </row>
        <row r="678">
          <cell r="B678">
            <v>3</v>
          </cell>
          <cell r="C678" t="str">
            <v>Kg</v>
          </cell>
          <cell r="D678" t="str">
            <v>Paku Kayu</v>
          </cell>
          <cell r="G678" t="str">
            <v xml:space="preserve"> x @ Rp.</v>
          </cell>
          <cell r="H678">
            <v>24000</v>
          </cell>
          <cell r="I678" t="str">
            <v>Rp.</v>
          </cell>
          <cell r="J678">
            <v>72000</v>
          </cell>
        </row>
        <row r="679">
          <cell r="G679" t="str">
            <v>Jumlah</v>
          </cell>
          <cell r="I679" t="str">
            <v>Rp.</v>
          </cell>
          <cell r="J679">
            <v>7968050</v>
          </cell>
        </row>
        <row r="680">
          <cell r="D680" t="str">
            <v>Overhead &amp; Profit</v>
          </cell>
          <cell r="H680">
            <v>0.1</v>
          </cell>
          <cell r="I680" t="str">
            <v>Rp.</v>
          </cell>
          <cell r="J680">
            <v>796805</v>
          </cell>
        </row>
        <row r="681">
          <cell r="G681" t="str">
            <v>Total dan Dibulatkan</v>
          </cell>
          <cell r="I681" t="str">
            <v>Rp.</v>
          </cell>
          <cell r="J681">
            <v>8764855</v>
          </cell>
        </row>
        <row r="683">
          <cell r="A683" t="str">
            <v>A.4.6.1.20</v>
          </cell>
          <cell r="D683">
            <v>99100</v>
          </cell>
          <cell r="E683">
            <v>0.54</v>
          </cell>
        </row>
        <row r="684">
          <cell r="A684" t="str">
            <v>1 M3</v>
          </cell>
          <cell r="B684" t="str">
            <v>Memasang Rangka Langit-langit (60 x 60) Cm, Kayu Klas II atau III</v>
          </cell>
        </row>
        <row r="685">
          <cell r="A685" t="str">
            <v>Upah :</v>
          </cell>
          <cell r="B685">
            <v>0.2</v>
          </cell>
          <cell r="C685" t="str">
            <v>OH</v>
          </cell>
          <cell r="D685" t="str">
            <v>Pekerja</v>
          </cell>
          <cell r="G685" t="str">
            <v xml:space="preserve"> x @ Rp.</v>
          </cell>
          <cell r="H685">
            <v>95000</v>
          </cell>
          <cell r="I685" t="str">
            <v>Rp.</v>
          </cell>
          <cell r="J685">
            <v>19000</v>
          </cell>
        </row>
        <row r="686">
          <cell r="B686">
            <v>0.3</v>
          </cell>
          <cell r="C686" t="str">
            <v>OH</v>
          </cell>
          <cell r="D686" t="str">
            <v>Tukang</v>
          </cell>
          <cell r="G686" t="str">
            <v xml:space="preserve"> x @ Rp.</v>
          </cell>
          <cell r="H686">
            <v>115000</v>
          </cell>
          <cell r="I686" t="str">
            <v>Rp.</v>
          </cell>
          <cell r="J686">
            <v>34500</v>
          </cell>
        </row>
        <row r="687">
          <cell r="B687">
            <v>0.03</v>
          </cell>
          <cell r="C687" t="str">
            <v>OH</v>
          </cell>
          <cell r="D687" t="str">
            <v>Kepala Tukang</v>
          </cell>
          <cell r="G687" t="str">
            <v xml:space="preserve"> x @ Rp.</v>
          </cell>
          <cell r="H687">
            <v>120000</v>
          </cell>
          <cell r="I687" t="str">
            <v>Rp.</v>
          </cell>
          <cell r="J687">
            <v>3600</v>
          </cell>
        </row>
        <row r="688">
          <cell r="B688">
            <v>0.01</v>
          </cell>
          <cell r="C688" t="str">
            <v>OH</v>
          </cell>
          <cell r="D688" t="str">
            <v>Mandor</v>
          </cell>
          <cell r="G688" t="str">
            <v xml:space="preserve"> x @ Rp.</v>
          </cell>
          <cell r="H688">
            <v>110000</v>
          </cell>
          <cell r="I688" t="str">
            <v>Rp.</v>
          </cell>
          <cell r="J688">
            <v>1100</v>
          </cell>
        </row>
        <row r="690">
          <cell r="A690" t="str">
            <v>Bahan :</v>
          </cell>
          <cell r="B690">
            <v>1.6299999999999999E-2</v>
          </cell>
          <cell r="C690" t="str">
            <v>M3</v>
          </cell>
          <cell r="D690" t="str">
            <v>Kayu Kelas II</v>
          </cell>
          <cell r="G690" t="str">
            <v xml:space="preserve"> x @ Rp.</v>
          </cell>
          <cell r="H690">
            <v>4000000</v>
          </cell>
          <cell r="I690" t="str">
            <v>Rp.</v>
          </cell>
          <cell r="J690">
            <v>65199.999999999993</v>
          </cell>
        </row>
        <row r="691">
          <cell r="B691">
            <v>0.25</v>
          </cell>
          <cell r="C691" t="str">
            <v>Kg</v>
          </cell>
          <cell r="D691" t="str">
            <v>Paku Kayu</v>
          </cell>
          <cell r="G691" t="str">
            <v xml:space="preserve"> x @ Rp.</v>
          </cell>
          <cell r="H691">
            <v>24000</v>
          </cell>
          <cell r="I691" t="str">
            <v>Rp.</v>
          </cell>
          <cell r="J691">
            <v>6000</v>
          </cell>
        </row>
        <row r="692">
          <cell r="G692" t="str">
            <v>Jumlah</v>
          </cell>
          <cell r="I692" t="str">
            <v>Rp.</v>
          </cell>
          <cell r="J692">
            <v>129400</v>
          </cell>
        </row>
        <row r="693">
          <cell r="D693" t="str">
            <v>Overhead &amp; Profit</v>
          </cell>
          <cell r="H693">
            <v>0.1</v>
          </cell>
          <cell r="I693" t="str">
            <v>Rp.</v>
          </cell>
          <cell r="J693">
            <v>12940</v>
          </cell>
        </row>
        <row r="694">
          <cell r="G694" t="str">
            <v>Total dan Dibulatkan</v>
          </cell>
          <cell r="I694" t="str">
            <v>Rp.</v>
          </cell>
          <cell r="J694">
            <v>142340</v>
          </cell>
        </row>
        <row r="696">
          <cell r="A696" t="str">
            <v>A.4.6.1.21</v>
          </cell>
          <cell r="D696">
            <v>123700</v>
          </cell>
          <cell r="E696">
            <v>0.32500000000000001</v>
          </cell>
        </row>
        <row r="697">
          <cell r="A697" t="str">
            <v>1 M1</v>
          </cell>
          <cell r="B697" t="str">
            <v>Memasang Lisplank Uk. (3 x 20) Cm, Kayu Klas I atau Klas II</v>
          </cell>
        </row>
        <row r="698">
          <cell r="A698" t="str">
            <v>Upah :</v>
          </cell>
          <cell r="B698">
            <v>0.1</v>
          </cell>
          <cell r="C698" t="str">
            <v>OH</v>
          </cell>
          <cell r="D698" t="str">
            <v>Pekerja</v>
          </cell>
          <cell r="G698" t="str">
            <v xml:space="preserve"> x @ Rp.</v>
          </cell>
          <cell r="H698">
            <v>95000</v>
          </cell>
          <cell r="I698" t="str">
            <v>Rp.</v>
          </cell>
          <cell r="J698">
            <v>9500</v>
          </cell>
        </row>
        <row r="699">
          <cell r="B699">
            <v>0.2</v>
          </cell>
          <cell r="C699" t="str">
            <v>OH</v>
          </cell>
          <cell r="D699" t="str">
            <v>Tukang</v>
          </cell>
          <cell r="G699" t="str">
            <v xml:space="preserve"> x @ Rp.</v>
          </cell>
          <cell r="H699">
            <v>115000</v>
          </cell>
          <cell r="I699" t="str">
            <v>Rp.</v>
          </cell>
          <cell r="J699">
            <v>23000</v>
          </cell>
        </row>
        <row r="700">
          <cell r="B700">
            <v>0.02</v>
          </cell>
          <cell r="C700" t="str">
            <v>OH</v>
          </cell>
          <cell r="D700" t="str">
            <v>Kepala Tukang</v>
          </cell>
          <cell r="G700" t="str">
            <v xml:space="preserve"> x @ Rp.</v>
          </cell>
          <cell r="H700">
            <v>120000</v>
          </cell>
          <cell r="I700" t="str">
            <v>Rp.</v>
          </cell>
          <cell r="J700">
            <v>2400</v>
          </cell>
        </row>
        <row r="701">
          <cell r="B701">
            <v>5.0000000000000001E-3</v>
          </cell>
          <cell r="C701" t="str">
            <v>OH</v>
          </cell>
          <cell r="D701" t="str">
            <v>Mandor</v>
          </cell>
          <cell r="G701" t="str">
            <v xml:space="preserve"> x @ Rp.</v>
          </cell>
          <cell r="H701">
            <v>110000</v>
          </cell>
          <cell r="I701" t="str">
            <v>Rp.</v>
          </cell>
          <cell r="J701">
            <v>550</v>
          </cell>
        </row>
        <row r="703">
          <cell r="A703" t="str">
            <v>Bahan :</v>
          </cell>
          <cell r="B703">
            <v>1.0800000000000001E-2</v>
          </cell>
          <cell r="C703" t="str">
            <v>M3</v>
          </cell>
          <cell r="D703" t="str">
            <v>Kayu Kelas II</v>
          </cell>
          <cell r="G703" t="str">
            <v xml:space="preserve"> x @ Rp.</v>
          </cell>
          <cell r="H703">
            <v>4000000</v>
          </cell>
          <cell r="I703" t="str">
            <v>Rp.</v>
          </cell>
          <cell r="J703">
            <v>43200</v>
          </cell>
        </row>
        <row r="704">
          <cell r="B704">
            <v>0.1</v>
          </cell>
          <cell r="C704" t="str">
            <v>Kg</v>
          </cell>
          <cell r="D704" t="str">
            <v>Paku Kayu</v>
          </cell>
          <cell r="G704" t="str">
            <v xml:space="preserve"> x @ Rp.</v>
          </cell>
          <cell r="H704">
            <v>24000</v>
          </cell>
          <cell r="I704" t="str">
            <v>Rp.</v>
          </cell>
          <cell r="J704">
            <v>2400</v>
          </cell>
        </row>
        <row r="705">
          <cell r="G705" t="str">
            <v>Jumlah</v>
          </cell>
          <cell r="I705" t="str">
            <v>Rp.</v>
          </cell>
          <cell r="J705">
            <v>81050</v>
          </cell>
        </row>
        <row r="706">
          <cell r="D706" t="str">
            <v>Untuk Lisplank 2 Lapis, 2x</v>
          </cell>
          <cell r="I706" t="str">
            <v>Rp.</v>
          </cell>
          <cell r="J706">
            <v>162100</v>
          </cell>
        </row>
        <row r="707">
          <cell r="D707" t="str">
            <v>Overhead &amp; Profit</v>
          </cell>
          <cell r="H707">
            <v>0.1</v>
          </cell>
          <cell r="I707" t="str">
            <v>Rp.</v>
          </cell>
          <cell r="J707">
            <v>16210</v>
          </cell>
        </row>
        <row r="708">
          <cell r="G708" t="str">
            <v>Total dan Dibulatkan</v>
          </cell>
          <cell r="I708" t="str">
            <v>Rp.</v>
          </cell>
          <cell r="J708">
            <v>178310</v>
          </cell>
        </row>
        <row r="711">
          <cell r="A711" t="str">
            <v>PEKERJAAN LANGIT - LANGIT</v>
          </cell>
        </row>
        <row r="712">
          <cell r="A712" t="str">
            <v>A.4.5.1.5</v>
          </cell>
          <cell r="D712">
            <v>43900</v>
          </cell>
          <cell r="E712">
            <v>0.21500000000000002</v>
          </cell>
        </row>
        <row r="713">
          <cell r="A713" t="str">
            <v>1 M2</v>
          </cell>
          <cell r="B713" t="str">
            <v>Memasang Langit - langit Tripleks Uk. (120 x 240) Cm, Tebal 3 mm, 4 mm dan 6 mm</v>
          </cell>
        </row>
        <row r="714">
          <cell r="A714" t="str">
            <v>Upah :</v>
          </cell>
          <cell r="B714">
            <v>0.1</v>
          </cell>
          <cell r="C714" t="str">
            <v>OH</v>
          </cell>
          <cell r="D714" t="str">
            <v>Pekerja</v>
          </cell>
          <cell r="G714" t="str">
            <v xml:space="preserve"> x @ Rp.</v>
          </cell>
          <cell r="H714">
            <v>95000</v>
          </cell>
          <cell r="I714" t="str">
            <v>Rp.</v>
          </cell>
          <cell r="J714">
            <v>9500</v>
          </cell>
        </row>
        <row r="715">
          <cell r="B715">
            <v>0.1</v>
          </cell>
          <cell r="C715" t="str">
            <v>OH</v>
          </cell>
          <cell r="D715" t="str">
            <v>Tukang</v>
          </cell>
          <cell r="G715" t="str">
            <v xml:space="preserve"> x @ Rp.</v>
          </cell>
          <cell r="H715">
            <v>115000</v>
          </cell>
          <cell r="I715" t="str">
            <v>Rp.</v>
          </cell>
          <cell r="J715">
            <v>11500</v>
          </cell>
        </row>
        <row r="716">
          <cell r="B716">
            <v>0.01</v>
          </cell>
          <cell r="C716" t="str">
            <v>OH</v>
          </cell>
          <cell r="D716" t="str">
            <v>Kepala Tukang</v>
          </cell>
          <cell r="G716" t="str">
            <v xml:space="preserve"> x @ Rp.</v>
          </cell>
          <cell r="H716">
            <v>120000</v>
          </cell>
          <cell r="I716" t="str">
            <v>Rp.</v>
          </cell>
          <cell r="J716">
            <v>1200</v>
          </cell>
        </row>
        <row r="717">
          <cell r="B717">
            <v>5.0000000000000001E-3</v>
          </cell>
          <cell r="C717" t="str">
            <v>OH</v>
          </cell>
          <cell r="D717" t="str">
            <v>Mandor</v>
          </cell>
          <cell r="G717" t="str">
            <v xml:space="preserve"> x @ Rp.</v>
          </cell>
          <cell r="H717">
            <v>110000</v>
          </cell>
          <cell r="I717" t="str">
            <v>Rp.</v>
          </cell>
          <cell r="J717">
            <v>550</v>
          </cell>
        </row>
        <row r="719">
          <cell r="A719" t="str">
            <v>Bahan :</v>
          </cell>
          <cell r="B719">
            <v>0.375</v>
          </cell>
          <cell r="C719" t="str">
            <v>Lbr</v>
          </cell>
          <cell r="D719" t="str">
            <v>Tripleks, T = 4 mm</v>
          </cell>
          <cell r="G719" t="str">
            <v xml:space="preserve"> x @ Rp.</v>
          </cell>
          <cell r="H719">
            <v>68000</v>
          </cell>
          <cell r="I719" t="str">
            <v>Rp.</v>
          </cell>
          <cell r="J719">
            <v>25500</v>
          </cell>
        </row>
        <row r="720">
          <cell r="B720">
            <v>0.03</v>
          </cell>
          <cell r="C720" t="str">
            <v>Kg</v>
          </cell>
          <cell r="D720" t="str">
            <v>Paku Tripleks</v>
          </cell>
          <cell r="G720" t="str">
            <v xml:space="preserve"> x @ Rp.</v>
          </cell>
          <cell r="H720">
            <v>25000</v>
          </cell>
          <cell r="I720" t="str">
            <v>Rp.</v>
          </cell>
          <cell r="J720">
            <v>750</v>
          </cell>
        </row>
        <row r="721">
          <cell r="G721" t="str">
            <v>Jumlah</v>
          </cell>
          <cell r="I721" t="str">
            <v>Rp.</v>
          </cell>
          <cell r="J721">
            <v>49000</v>
          </cell>
        </row>
        <row r="722">
          <cell r="D722" t="str">
            <v>Overhead &amp; Profit</v>
          </cell>
          <cell r="H722">
            <v>0.1</v>
          </cell>
          <cell r="I722" t="str">
            <v>Rp.</v>
          </cell>
          <cell r="J722">
            <v>4900</v>
          </cell>
        </row>
        <row r="723">
          <cell r="G723" t="str">
            <v>Total dan Dibulatkan</v>
          </cell>
          <cell r="I723" t="str">
            <v>Rp.</v>
          </cell>
          <cell r="J723">
            <v>53900</v>
          </cell>
        </row>
        <row r="725">
          <cell r="A725" t="str">
            <v>A.4.5.1.9</v>
          </cell>
          <cell r="D725">
            <v>23300</v>
          </cell>
          <cell r="E725">
            <v>0.10800000000000001</v>
          </cell>
        </row>
        <row r="726">
          <cell r="A726" t="str">
            <v>1 M1</v>
          </cell>
          <cell r="B726" t="str">
            <v>Memasang List Langit - langit Kayu Profil</v>
          </cell>
        </row>
        <row r="727">
          <cell r="A727" t="str">
            <v>Upah :</v>
          </cell>
          <cell r="B727">
            <v>0.05</v>
          </cell>
          <cell r="C727" t="str">
            <v>OH</v>
          </cell>
          <cell r="D727" t="str">
            <v>Pekerja</v>
          </cell>
          <cell r="G727" t="str">
            <v xml:space="preserve"> x @ Rp.</v>
          </cell>
          <cell r="H727">
            <v>95000</v>
          </cell>
          <cell r="I727" t="str">
            <v>Rp.</v>
          </cell>
          <cell r="J727">
            <v>4750</v>
          </cell>
        </row>
        <row r="728">
          <cell r="B728">
            <v>0.05</v>
          </cell>
          <cell r="C728" t="str">
            <v>OH</v>
          </cell>
          <cell r="D728" t="str">
            <v>Tukang</v>
          </cell>
          <cell r="G728" t="str">
            <v xml:space="preserve"> x @ Rp.</v>
          </cell>
          <cell r="H728">
            <v>115000</v>
          </cell>
          <cell r="I728" t="str">
            <v>Rp.</v>
          </cell>
          <cell r="J728">
            <v>5750</v>
          </cell>
        </row>
        <row r="729">
          <cell r="B729">
            <v>5.0000000000000001E-3</v>
          </cell>
          <cell r="C729" t="str">
            <v>OH</v>
          </cell>
          <cell r="D729" t="str">
            <v>Kepala Tukang</v>
          </cell>
          <cell r="G729" t="str">
            <v xml:space="preserve"> x @ Rp.</v>
          </cell>
          <cell r="H729">
            <v>120000</v>
          </cell>
          <cell r="I729" t="str">
            <v>Rp.</v>
          </cell>
          <cell r="J729">
            <v>600</v>
          </cell>
        </row>
        <row r="730">
          <cell r="B730">
            <v>3.0000000000000001E-3</v>
          </cell>
          <cell r="C730" t="str">
            <v>OH</v>
          </cell>
          <cell r="D730" t="str">
            <v>Mandor</v>
          </cell>
          <cell r="G730" t="str">
            <v xml:space="preserve"> x @ Rp.</v>
          </cell>
          <cell r="H730">
            <v>110000</v>
          </cell>
          <cell r="I730" t="str">
            <v>Rp.</v>
          </cell>
          <cell r="J730">
            <v>330</v>
          </cell>
        </row>
        <row r="732">
          <cell r="A732" t="str">
            <v>Bahan :</v>
          </cell>
          <cell r="B732">
            <v>1.05</v>
          </cell>
          <cell r="C732" t="str">
            <v>M1</v>
          </cell>
          <cell r="D732" t="str">
            <v>List Kayu Profil</v>
          </cell>
          <cell r="G732" t="str">
            <v xml:space="preserve"> x @ Rp.</v>
          </cell>
          <cell r="H732">
            <v>8000</v>
          </cell>
          <cell r="I732" t="str">
            <v>Rp.</v>
          </cell>
          <cell r="J732">
            <v>8400</v>
          </cell>
        </row>
        <row r="733">
          <cell r="B733">
            <v>0.01</v>
          </cell>
          <cell r="C733" t="str">
            <v>Kg</v>
          </cell>
          <cell r="D733" t="str">
            <v>Paku Kayu</v>
          </cell>
          <cell r="G733" t="str">
            <v xml:space="preserve"> x @ Rp.</v>
          </cell>
          <cell r="H733">
            <v>24000</v>
          </cell>
          <cell r="I733" t="str">
            <v>Rp.</v>
          </cell>
          <cell r="J733">
            <v>240</v>
          </cell>
        </row>
        <row r="734">
          <cell r="G734" t="str">
            <v>Jumlah</v>
          </cell>
          <cell r="I734" t="str">
            <v>Rp.</v>
          </cell>
          <cell r="J734">
            <v>20070</v>
          </cell>
        </row>
        <row r="735">
          <cell r="D735" t="str">
            <v>Overhead &amp; Profit</v>
          </cell>
          <cell r="H735">
            <v>0.1</v>
          </cell>
          <cell r="I735" t="str">
            <v>Rp.</v>
          </cell>
          <cell r="J735">
            <v>2007</v>
          </cell>
        </row>
        <row r="736">
          <cell r="G736" t="str">
            <v>Total dan Dibulatkan</v>
          </cell>
          <cell r="I736" t="str">
            <v>Rp.</v>
          </cell>
          <cell r="J736">
            <v>22077</v>
          </cell>
        </row>
        <row r="739">
          <cell r="A739" t="str">
            <v>PEKERJAAN PENUTUP ATAP</v>
          </cell>
        </row>
        <row r="740">
          <cell r="A740" t="str">
            <v>A.4.5.2.32 a</v>
          </cell>
          <cell r="D740">
            <v>74500</v>
          </cell>
          <cell r="E740">
            <v>0.192</v>
          </cell>
        </row>
        <row r="741">
          <cell r="A741" t="str">
            <v>1 M2</v>
          </cell>
          <cell r="B741" t="str">
            <v>Memasang Atap Spandek</v>
          </cell>
        </row>
        <row r="742">
          <cell r="A742" t="str">
            <v>Upah :</v>
          </cell>
          <cell r="B742">
            <v>0.2</v>
          </cell>
          <cell r="C742" t="str">
            <v>OH</v>
          </cell>
          <cell r="D742" t="str">
            <v>Pekerja</v>
          </cell>
          <cell r="G742" t="str">
            <v xml:space="preserve"> x @ Rp.</v>
          </cell>
          <cell r="H742">
            <v>95000</v>
          </cell>
          <cell r="I742" t="str">
            <v>Rp.</v>
          </cell>
          <cell r="J742">
            <v>19000</v>
          </cell>
        </row>
        <row r="743">
          <cell r="B743">
            <v>0.1</v>
          </cell>
          <cell r="C743" t="str">
            <v>OH</v>
          </cell>
          <cell r="D743" t="str">
            <v>Tukang</v>
          </cell>
          <cell r="G743" t="str">
            <v xml:space="preserve"> x @ Rp.</v>
          </cell>
          <cell r="H743">
            <v>115000</v>
          </cell>
          <cell r="I743" t="str">
            <v>Rp.</v>
          </cell>
          <cell r="J743">
            <v>11500</v>
          </cell>
        </row>
        <row r="744">
          <cell r="B744">
            <v>0.01</v>
          </cell>
          <cell r="C744" t="str">
            <v>OH</v>
          </cell>
          <cell r="D744" t="str">
            <v>Kepala Tukang</v>
          </cell>
          <cell r="G744" t="str">
            <v xml:space="preserve"> x @ Rp.</v>
          </cell>
          <cell r="H744">
            <v>120000</v>
          </cell>
          <cell r="I744" t="str">
            <v>Rp.</v>
          </cell>
          <cell r="J744">
            <v>1200</v>
          </cell>
        </row>
        <row r="745">
          <cell r="B745">
            <v>1E-3</v>
          </cell>
          <cell r="C745" t="str">
            <v>OH</v>
          </cell>
          <cell r="D745" t="str">
            <v>Mandor</v>
          </cell>
          <cell r="G745" t="str">
            <v xml:space="preserve"> x @ Rp.</v>
          </cell>
          <cell r="H745">
            <v>110000</v>
          </cell>
          <cell r="I745" t="str">
            <v>Rp.</v>
          </cell>
          <cell r="J745">
            <v>110</v>
          </cell>
        </row>
        <row r="747">
          <cell r="A747" t="str">
            <v>Bahan :</v>
          </cell>
          <cell r="B747">
            <v>1.05</v>
          </cell>
          <cell r="C747" t="str">
            <v>Lbr</v>
          </cell>
          <cell r="D747" t="str">
            <v>Atap Spandek Cat Pabrik 0,30 mm</v>
          </cell>
          <cell r="G747" t="str">
            <v xml:space="preserve"> x @ Rp.</v>
          </cell>
          <cell r="H747">
            <v>75000</v>
          </cell>
          <cell r="I747" t="str">
            <v>Rp.</v>
          </cell>
          <cell r="J747">
            <v>78750</v>
          </cell>
        </row>
        <row r="748">
          <cell r="B748">
            <v>0.2</v>
          </cell>
          <cell r="C748" t="str">
            <v>Kg</v>
          </cell>
          <cell r="D748" t="str">
            <v>Paku Seng</v>
          </cell>
          <cell r="G748" t="str">
            <v xml:space="preserve"> x @ Rp.</v>
          </cell>
          <cell r="H748">
            <v>28000</v>
          </cell>
          <cell r="I748" t="str">
            <v>Rp.</v>
          </cell>
          <cell r="J748">
            <v>5600</v>
          </cell>
        </row>
        <row r="749">
          <cell r="G749" t="str">
            <v>Jumlah</v>
          </cell>
          <cell r="I749" t="str">
            <v>Rp.</v>
          </cell>
          <cell r="J749">
            <v>116160</v>
          </cell>
        </row>
        <row r="750">
          <cell r="D750" t="str">
            <v>Overhead &amp; Profit</v>
          </cell>
          <cell r="H750">
            <v>0.1</v>
          </cell>
          <cell r="I750" t="str">
            <v>Rp.</v>
          </cell>
          <cell r="J750">
            <v>11616</v>
          </cell>
        </row>
        <row r="751">
          <cell r="G751" t="str">
            <v>Total dan Dibulatkan</v>
          </cell>
          <cell r="I751" t="str">
            <v>Rp.</v>
          </cell>
          <cell r="J751">
            <v>127776</v>
          </cell>
        </row>
        <row r="753">
          <cell r="A753" t="str">
            <v>A.4.5.2.37 a</v>
          </cell>
          <cell r="D753">
            <v>32200</v>
          </cell>
          <cell r="E753">
            <v>0.16100000000000003</v>
          </cell>
        </row>
        <row r="754">
          <cell r="A754" t="str">
            <v>1 M1</v>
          </cell>
          <cell r="B754" t="str">
            <v>Memasang Rabung Spandek</v>
          </cell>
        </row>
        <row r="755">
          <cell r="A755" t="str">
            <v>Upah :</v>
          </cell>
          <cell r="B755">
            <v>0.25</v>
          </cell>
          <cell r="C755" t="str">
            <v>OH</v>
          </cell>
          <cell r="D755" t="str">
            <v>Pekerja</v>
          </cell>
          <cell r="G755" t="str">
            <v xml:space="preserve"> x @ Rp.</v>
          </cell>
          <cell r="H755">
            <v>95000</v>
          </cell>
          <cell r="I755" t="str">
            <v>Rp.</v>
          </cell>
          <cell r="J755">
            <v>23750</v>
          </cell>
        </row>
        <row r="756">
          <cell r="B756">
            <v>0.15</v>
          </cell>
          <cell r="C756" t="str">
            <v>OH</v>
          </cell>
          <cell r="D756" t="str">
            <v>Tukang</v>
          </cell>
          <cell r="G756" t="str">
            <v xml:space="preserve"> x @ Rp.</v>
          </cell>
          <cell r="H756">
            <v>115000</v>
          </cell>
          <cell r="I756" t="str">
            <v>Rp.</v>
          </cell>
          <cell r="J756">
            <v>17250</v>
          </cell>
        </row>
        <row r="757">
          <cell r="B757">
            <v>1.4999999999999999E-2</v>
          </cell>
          <cell r="C757" t="str">
            <v>OH</v>
          </cell>
          <cell r="D757" t="str">
            <v>Kepala Tukang</v>
          </cell>
          <cell r="G757" t="str">
            <v xml:space="preserve"> x @ Rp.</v>
          </cell>
          <cell r="H757">
            <v>120000</v>
          </cell>
          <cell r="I757" t="str">
            <v>Rp.</v>
          </cell>
          <cell r="J757">
            <v>1800</v>
          </cell>
        </row>
        <row r="758">
          <cell r="B758">
            <v>1.2999999999999999E-2</v>
          </cell>
          <cell r="C758" t="str">
            <v>OH</v>
          </cell>
          <cell r="D758" t="str">
            <v>Mandor</v>
          </cell>
          <cell r="G758" t="str">
            <v xml:space="preserve"> x @ Rp.</v>
          </cell>
          <cell r="H758">
            <v>110000</v>
          </cell>
          <cell r="I758" t="str">
            <v>Rp.</v>
          </cell>
          <cell r="J758">
            <v>1430</v>
          </cell>
        </row>
        <row r="760">
          <cell r="A760" t="str">
            <v>Bahan :</v>
          </cell>
          <cell r="B760">
            <v>1.1000000000000001</v>
          </cell>
          <cell r="C760" t="str">
            <v>Lbr</v>
          </cell>
          <cell r="D760" t="str">
            <v>Rabung Seng BJLS 0,35 mm</v>
          </cell>
          <cell r="G760" t="str">
            <v xml:space="preserve"> x @ Rp.</v>
          </cell>
          <cell r="H760">
            <v>48000</v>
          </cell>
          <cell r="I760" t="str">
            <v>Rp.</v>
          </cell>
          <cell r="J760">
            <v>52800.000000000007</v>
          </cell>
        </row>
        <row r="761">
          <cell r="B761">
            <v>0.05</v>
          </cell>
          <cell r="C761" t="str">
            <v>Kg</v>
          </cell>
          <cell r="D761" t="str">
            <v>Paku Seng</v>
          </cell>
          <cell r="G761" t="str">
            <v xml:space="preserve"> x @ Rp.</v>
          </cell>
          <cell r="H761">
            <v>28000</v>
          </cell>
          <cell r="I761" t="str">
            <v>Rp.</v>
          </cell>
          <cell r="J761">
            <v>1400</v>
          </cell>
        </row>
        <row r="762">
          <cell r="G762" t="str">
            <v>Jumlah</v>
          </cell>
          <cell r="I762" t="str">
            <v>Rp.</v>
          </cell>
          <cell r="J762">
            <v>98430</v>
          </cell>
        </row>
        <row r="763">
          <cell r="D763" t="str">
            <v>Overhead &amp; Profit</v>
          </cell>
          <cell r="H763">
            <v>0.1</v>
          </cell>
          <cell r="I763" t="str">
            <v>Rp.</v>
          </cell>
          <cell r="J763">
            <v>9843</v>
          </cell>
        </row>
        <row r="764">
          <cell r="G764" t="str">
            <v>Total dan Dibulatkan</v>
          </cell>
          <cell r="I764" t="str">
            <v>Rp.</v>
          </cell>
          <cell r="J764">
            <v>108273</v>
          </cell>
        </row>
        <row r="766">
          <cell r="A766" t="str">
            <v>Anl. Truss</v>
          </cell>
          <cell r="D766">
            <v>225900</v>
          </cell>
          <cell r="E766">
            <v>0.65</v>
          </cell>
        </row>
        <row r="767">
          <cell r="A767" t="str">
            <v>1 M2</v>
          </cell>
          <cell r="B767" t="str">
            <v>Memasang Kuda - kuda Aluzing 55 % Aluminium Untuk Metal</v>
          </cell>
        </row>
        <row r="768">
          <cell r="A768" t="str">
            <v>Upah :</v>
          </cell>
          <cell r="B768">
            <v>0.14000000000000001</v>
          </cell>
          <cell r="C768" t="str">
            <v>OH</v>
          </cell>
          <cell r="D768" t="str">
            <v>Pekerja</v>
          </cell>
          <cell r="G768" t="str">
            <v xml:space="preserve"> x @ Rp.</v>
          </cell>
          <cell r="H768">
            <v>95000</v>
          </cell>
          <cell r="I768" t="str">
            <v>Rp.</v>
          </cell>
          <cell r="J768">
            <v>13300.000000000002</v>
          </cell>
        </row>
        <row r="769">
          <cell r="B769">
            <v>0.4</v>
          </cell>
          <cell r="C769" t="str">
            <v>OH</v>
          </cell>
          <cell r="D769" t="str">
            <v>Tukang</v>
          </cell>
          <cell r="G769" t="str">
            <v xml:space="preserve"> x @ Rp.</v>
          </cell>
          <cell r="H769">
            <v>115000</v>
          </cell>
          <cell r="I769" t="str">
            <v>Rp.</v>
          </cell>
          <cell r="J769">
            <v>46000</v>
          </cell>
        </row>
        <row r="770">
          <cell r="B770">
            <v>0.04</v>
          </cell>
          <cell r="C770" t="str">
            <v>OH</v>
          </cell>
          <cell r="D770" t="str">
            <v>Kepala Tukang</v>
          </cell>
          <cell r="G770" t="str">
            <v xml:space="preserve"> x @ Rp.</v>
          </cell>
          <cell r="H770">
            <v>120000</v>
          </cell>
          <cell r="I770" t="str">
            <v>Rp.</v>
          </cell>
          <cell r="J770">
            <v>4800</v>
          </cell>
        </row>
        <row r="771">
          <cell r="B771">
            <v>7.0000000000000007E-2</v>
          </cell>
          <cell r="C771" t="str">
            <v>OH</v>
          </cell>
          <cell r="D771" t="str">
            <v>Mandor</v>
          </cell>
          <cell r="G771" t="str">
            <v xml:space="preserve"> x @ Rp.</v>
          </cell>
          <cell r="H771">
            <v>110000</v>
          </cell>
          <cell r="I771" t="str">
            <v>Rp.</v>
          </cell>
          <cell r="J771">
            <v>7700.0000000000009</v>
          </cell>
        </row>
        <row r="773">
          <cell r="A773" t="str">
            <v>Bahan :</v>
          </cell>
          <cell r="B773">
            <v>4.26</v>
          </cell>
          <cell r="C773" t="str">
            <v>M1</v>
          </cell>
          <cell r="D773" t="str">
            <v>Profil C 75.75</v>
          </cell>
          <cell r="G773" t="str">
            <v xml:space="preserve"> x @ Rp.</v>
          </cell>
          <cell r="H773">
            <v>25000</v>
          </cell>
          <cell r="I773" t="str">
            <v>Rp.</v>
          </cell>
          <cell r="J773">
            <v>106500</v>
          </cell>
        </row>
        <row r="774">
          <cell r="B774">
            <v>4.93</v>
          </cell>
          <cell r="C774" t="str">
            <v>M1</v>
          </cell>
          <cell r="D774" t="str">
            <v>Reng U 0.5</v>
          </cell>
          <cell r="G774" t="str">
            <v xml:space="preserve"> x @ Rp.</v>
          </cell>
          <cell r="H774">
            <v>10100</v>
          </cell>
          <cell r="I774" t="str">
            <v>Rp.</v>
          </cell>
          <cell r="J774">
            <v>49793</v>
          </cell>
        </row>
        <row r="775">
          <cell r="B775">
            <v>14</v>
          </cell>
          <cell r="C775" t="str">
            <v>Bh</v>
          </cell>
          <cell r="D775" t="str">
            <v>Baut Truss</v>
          </cell>
          <cell r="G775" t="str">
            <v xml:space="preserve"> x @ Rp.</v>
          </cell>
          <cell r="H775">
            <v>500</v>
          </cell>
          <cell r="I775" t="str">
            <v>Rp.</v>
          </cell>
          <cell r="J775">
            <v>7000</v>
          </cell>
        </row>
        <row r="776">
          <cell r="B776">
            <v>11</v>
          </cell>
          <cell r="C776" t="str">
            <v>Bh</v>
          </cell>
          <cell r="D776" t="str">
            <v>Baut Reng</v>
          </cell>
          <cell r="G776" t="str">
            <v xml:space="preserve"> x @ Rp.</v>
          </cell>
          <cell r="H776">
            <v>300</v>
          </cell>
          <cell r="I776" t="str">
            <v>Rp.</v>
          </cell>
          <cell r="J776">
            <v>3300</v>
          </cell>
        </row>
        <row r="777">
          <cell r="G777" t="str">
            <v>Jumlah</v>
          </cell>
          <cell r="I777" t="str">
            <v>Rp.</v>
          </cell>
          <cell r="J777">
            <v>238393</v>
          </cell>
        </row>
        <row r="778">
          <cell r="D778" t="str">
            <v>Overhead &amp; Profit</v>
          </cell>
          <cell r="H778">
            <v>0.1</v>
          </cell>
          <cell r="I778" t="str">
            <v>Rp.</v>
          </cell>
          <cell r="J778">
            <v>23839.300000000003</v>
          </cell>
        </row>
        <row r="779">
          <cell r="G779" t="str">
            <v>Total dan Dibulatkan</v>
          </cell>
          <cell r="I779" t="str">
            <v>Rp.</v>
          </cell>
          <cell r="J779">
            <v>262232.3</v>
          </cell>
        </row>
        <row r="781">
          <cell r="A781" t="str">
            <v>A.4.6.1.13</v>
          </cell>
          <cell r="D781">
            <v>5841000</v>
          </cell>
          <cell r="E781">
            <v>26.1</v>
          </cell>
        </row>
        <row r="782">
          <cell r="A782" t="str">
            <v>1 M3</v>
          </cell>
          <cell r="B782" t="str">
            <v>Memasang Konstruksi Kuda-Kuda Konvensional, Kayu Kelas I, II dan III</v>
          </cell>
        </row>
        <row r="783">
          <cell r="A783" t="str">
            <v>Upah :</v>
          </cell>
          <cell r="B783">
            <v>4</v>
          </cell>
          <cell r="C783" t="str">
            <v>OH</v>
          </cell>
          <cell r="D783" t="str">
            <v>Pekerja</v>
          </cell>
          <cell r="G783" t="str">
            <v xml:space="preserve"> x @ Rp.</v>
          </cell>
          <cell r="H783">
            <v>95000</v>
          </cell>
          <cell r="I783" t="str">
            <v>Rp.</v>
          </cell>
          <cell r="J783">
            <v>380000</v>
          </cell>
        </row>
        <row r="784">
          <cell r="B784">
            <v>12</v>
          </cell>
          <cell r="C784" t="str">
            <v>OH</v>
          </cell>
          <cell r="D784" t="str">
            <v>Tukang</v>
          </cell>
          <cell r="G784" t="str">
            <v xml:space="preserve"> x @ Rp.</v>
          </cell>
          <cell r="H784">
            <v>115000</v>
          </cell>
          <cell r="I784" t="str">
            <v>Rp.</v>
          </cell>
          <cell r="J784">
            <v>1380000</v>
          </cell>
        </row>
        <row r="785">
          <cell r="B785">
            <v>1.2</v>
          </cell>
          <cell r="C785" t="str">
            <v>OH</v>
          </cell>
          <cell r="D785" t="str">
            <v>Kepala Tukang</v>
          </cell>
          <cell r="G785" t="str">
            <v xml:space="preserve"> x @ Rp.</v>
          </cell>
          <cell r="H785">
            <v>120000</v>
          </cell>
          <cell r="I785" t="str">
            <v>Rp.</v>
          </cell>
          <cell r="J785">
            <v>144000</v>
          </cell>
        </row>
        <row r="786">
          <cell r="B786">
            <v>0.2</v>
          </cell>
          <cell r="C786" t="str">
            <v>OH</v>
          </cell>
          <cell r="D786" t="str">
            <v>Mandor</v>
          </cell>
          <cell r="G786" t="str">
            <v xml:space="preserve"> x @ Rp.</v>
          </cell>
          <cell r="H786">
            <v>110000</v>
          </cell>
          <cell r="I786" t="str">
            <v>Rp.</v>
          </cell>
          <cell r="J786">
            <v>22000</v>
          </cell>
        </row>
        <row r="788">
          <cell r="A788" t="str">
            <v>Bahan :</v>
          </cell>
          <cell r="B788">
            <v>1.1000000000000001</v>
          </cell>
          <cell r="C788" t="str">
            <v>M3</v>
          </cell>
          <cell r="D788" t="str">
            <v>Kayu Kelas II</v>
          </cell>
          <cell r="G788" t="str">
            <v xml:space="preserve"> x @ Rp.</v>
          </cell>
          <cell r="H788">
            <v>4000000</v>
          </cell>
          <cell r="I788" t="str">
            <v>Rp.</v>
          </cell>
          <cell r="J788">
            <v>4400000</v>
          </cell>
        </row>
        <row r="789">
          <cell r="B789">
            <v>15</v>
          </cell>
          <cell r="C789" t="str">
            <v>Kg</v>
          </cell>
          <cell r="D789" t="str">
            <v>Besi Strip T = 5 mm</v>
          </cell>
          <cell r="G789" t="str">
            <v xml:space="preserve"> x @ Rp.</v>
          </cell>
          <cell r="H789">
            <v>18000</v>
          </cell>
          <cell r="I789" t="str">
            <v>Rp.</v>
          </cell>
          <cell r="J789">
            <v>270000</v>
          </cell>
        </row>
        <row r="790">
          <cell r="B790">
            <v>5.6</v>
          </cell>
          <cell r="C790" t="str">
            <v>Kg</v>
          </cell>
          <cell r="D790" t="str">
            <v>Paku Kayu</v>
          </cell>
          <cell r="G790" t="str">
            <v xml:space="preserve"> x @ Rp.</v>
          </cell>
          <cell r="H790">
            <v>24000</v>
          </cell>
          <cell r="I790" t="str">
            <v>Rp.</v>
          </cell>
          <cell r="J790">
            <v>134400</v>
          </cell>
        </row>
        <row r="791">
          <cell r="G791" t="str">
            <v>Jumlah</v>
          </cell>
          <cell r="I791" t="str">
            <v>Rp.</v>
          </cell>
          <cell r="J791">
            <v>6730400</v>
          </cell>
        </row>
        <row r="792">
          <cell r="D792" t="str">
            <v>Overhead &amp; Profit</v>
          </cell>
          <cell r="H792">
            <v>0.1</v>
          </cell>
          <cell r="I792" t="str">
            <v>Rp.</v>
          </cell>
          <cell r="J792">
            <v>673040</v>
          </cell>
        </row>
        <row r="793">
          <cell r="G793" t="str">
            <v>Total dan Dibulatkan</v>
          </cell>
          <cell r="I793" t="str">
            <v>Rp.</v>
          </cell>
          <cell r="J793">
            <v>7403440</v>
          </cell>
        </row>
        <row r="795">
          <cell r="A795" t="str">
            <v>A.4.6.1.15</v>
          </cell>
          <cell r="D795">
            <v>5841000</v>
          </cell>
          <cell r="E795">
            <v>26.1</v>
          </cell>
        </row>
        <row r="796">
          <cell r="A796" t="str">
            <v>1 M3</v>
          </cell>
          <cell r="B796" t="str">
            <v>Memasang Konstruksi Gording Kayu Kelas II</v>
          </cell>
        </row>
        <row r="797">
          <cell r="A797" t="str">
            <v>Upah :</v>
          </cell>
          <cell r="B797">
            <v>6.7</v>
          </cell>
          <cell r="C797" t="str">
            <v>OH</v>
          </cell>
          <cell r="D797" t="str">
            <v>Pekerja</v>
          </cell>
          <cell r="G797" t="str">
            <v xml:space="preserve"> x @ Rp.</v>
          </cell>
          <cell r="H797">
            <v>95000</v>
          </cell>
          <cell r="I797" t="str">
            <v>Rp.</v>
          </cell>
          <cell r="J797">
            <v>636500</v>
          </cell>
        </row>
        <row r="798">
          <cell r="B798">
            <v>20.100000000000001</v>
          </cell>
          <cell r="C798" t="str">
            <v>OH</v>
          </cell>
          <cell r="D798" t="str">
            <v>Tukang</v>
          </cell>
          <cell r="G798" t="str">
            <v xml:space="preserve"> x @ Rp.</v>
          </cell>
          <cell r="H798">
            <v>115000</v>
          </cell>
          <cell r="I798" t="str">
            <v>Rp.</v>
          </cell>
          <cell r="J798">
            <v>2311500</v>
          </cell>
        </row>
        <row r="799">
          <cell r="B799">
            <v>2.0099999999999998</v>
          </cell>
          <cell r="C799" t="str">
            <v>OH</v>
          </cell>
          <cell r="D799" t="str">
            <v>Kepala Tukang</v>
          </cell>
          <cell r="G799" t="str">
            <v xml:space="preserve"> x @ Rp.</v>
          </cell>
          <cell r="H799">
            <v>120000</v>
          </cell>
          <cell r="I799" t="str">
            <v>Rp.</v>
          </cell>
          <cell r="J799">
            <v>241199.99999999997</v>
          </cell>
        </row>
        <row r="800">
          <cell r="B800">
            <v>0.33500000000000002</v>
          </cell>
          <cell r="C800" t="str">
            <v>OH</v>
          </cell>
          <cell r="D800" t="str">
            <v>Mandor</v>
          </cell>
          <cell r="G800" t="str">
            <v xml:space="preserve"> x @ Rp.</v>
          </cell>
          <cell r="H800">
            <v>110000</v>
          </cell>
          <cell r="I800" t="str">
            <v>Rp.</v>
          </cell>
          <cell r="J800">
            <v>36850</v>
          </cell>
        </row>
        <row r="802">
          <cell r="A802" t="str">
            <v>Bahan :</v>
          </cell>
          <cell r="B802">
            <v>1.1000000000000001</v>
          </cell>
          <cell r="C802" t="str">
            <v>M3</v>
          </cell>
          <cell r="D802" t="str">
            <v>Kayu Kelas II</v>
          </cell>
          <cell r="G802" t="str">
            <v xml:space="preserve"> x @ Rp.</v>
          </cell>
          <cell r="H802">
            <v>4000000</v>
          </cell>
          <cell r="I802" t="str">
            <v>Rp.</v>
          </cell>
          <cell r="J802">
            <v>4400000</v>
          </cell>
        </row>
        <row r="803">
          <cell r="B803">
            <v>15</v>
          </cell>
          <cell r="C803" t="str">
            <v>Kg</v>
          </cell>
          <cell r="D803" t="str">
            <v>Besi Strip T = 5 mm</v>
          </cell>
          <cell r="G803" t="str">
            <v xml:space="preserve"> x @ Rp.</v>
          </cell>
          <cell r="H803">
            <v>18000</v>
          </cell>
          <cell r="I803" t="str">
            <v>Rp.</v>
          </cell>
          <cell r="J803">
            <v>270000</v>
          </cell>
        </row>
        <row r="804">
          <cell r="B804">
            <v>3</v>
          </cell>
          <cell r="C804" t="str">
            <v>Kg</v>
          </cell>
          <cell r="D804" t="str">
            <v>Paku Kayu</v>
          </cell>
          <cell r="G804" t="str">
            <v xml:space="preserve"> x @ Rp.</v>
          </cell>
          <cell r="H804">
            <v>24000</v>
          </cell>
          <cell r="I804" t="str">
            <v>Rp.</v>
          </cell>
          <cell r="J804">
            <v>72000</v>
          </cell>
        </row>
        <row r="805">
          <cell r="G805" t="str">
            <v>Jumlah</v>
          </cell>
          <cell r="I805" t="str">
            <v>Rp.</v>
          </cell>
          <cell r="J805">
            <v>7968050</v>
          </cell>
        </row>
        <row r="806">
          <cell r="D806" t="str">
            <v>Overhead &amp; Profit</v>
          </cell>
          <cell r="H806">
            <v>0.1</v>
          </cell>
          <cell r="I806" t="str">
            <v>Rp.</v>
          </cell>
          <cell r="J806">
            <v>796805</v>
          </cell>
        </row>
        <row r="807">
          <cell r="G807" t="str">
            <v>Total dan Dibulatkan</v>
          </cell>
          <cell r="I807" t="str">
            <v>Rp.</v>
          </cell>
          <cell r="J807">
            <v>8764855</v>
          </cell>
        </row>
        <row r="810">
          <cell r="A810" t="str">
            <v>PEKERJAAN KUNCI DAN PENGGANTUNG</v>
          </cell>
        </row>
        <row r="811">
          <cell r="A811" t="str">
            <v>A.4.6.2.2</v>
          </cell>
          <cell r="D811">
            <v>186500</v>
          </cell>
          <cell r="E811">
            <v>0.52500000000000002</v>
          </cell>
        </row>
        <row r="812">
          <cell r="A812" t="str">
            <v>1 Bh</v>
          </cell>
          <cell r="B812" t="str">
            <v>Memasang Kunci Tanam Biasa</v>
          </cell>
        </row>
        <row r="813">
          <cell r="A813" t="str">
            <v>Upah :</v>
          </cell>
          <cell r="B813">
            <v>0.01</v>
          </cell>
          <cell r="C813" t="str">
            <v>OH</v>
          </cell>
          <cell r="D813" t="str">
            <v>Pekerja</v>
          </cell>
          <cell r="G813" t="str">
            <v xml:space="preserve"> x @ Rp.</v>
          </cell>
          <cell r="H813">
            <v>95000</v>
          </cell>
          <cell r="I813" t="str">
            <v>Rp.</v>
          </cell>
          <cell r="J813">
            <v>950</v>
          </cell>
        </row>
        <row r="814">
          <cell r="B814">
            <v>0.5</v>
          </cell>
          <cell r="C814" t="str">
            <v>OH</v>
          </cell>
          <cell r="D814" t="str">
            <v>Tukang</v>
          </cell>
          <cell r="G814" t="str">
            <v xml:space="preserve"> x @ Rp.</v>
          </cell>
          <cell r="H814">
            <v>115000</v>
          </cell>
          <cell r="I814" t="str">
            <v>Rp.</v>
          </cell>
          <cell r="J814">
            <v>57500</v>
          </cell>
        </row>
        <row r="815">
          <cell r="B815">
            <v>0.01</v>
          </cell>
          <cell r="C815" t="str">
            <v>OH</v>
          </cell>
          <cell r="D815" t="str">
            <v>Kepala Tukang</v>
          </cell>
          <cell r="G815" t="str">
            <v xml:space="preserve"> x @ Rp.</v>
          </cell>
          <cell r="H815">
            <v>120000</v>
          </cell>
          <cell r="I815" t="str">
            <v>Rp.</v>
          </cell>
          <cell r="J815">
            <v>1200</v>
          </cell>
        </row>
        <row r="816">
          <cell r="B816">
            <v>5.0000000000000001E-3</v>
          </cell>
          <cell r="C816" t="str">
            <v>OH</v>
          </cell>
          <cell r="D816" t="str">
            <v>Mandor</v>
          </cell>
          <cell r="G816" t="str">
            <v xml:space="preserve"> x @ Rp.</v>
          </cell>
          <cell r="H816">
            <v>110000</v>
          </cell>
          <cell r="I816" t="str">
            <v>Rp.</v>
          </cell>
          <cell r="J816">
            <v>550</v>
          </cell>
        </row>
        <row r="818">
          <cell r="A818" t="str">
            <v>Bahan :</v>
          </cell>
          <cell r="B818">
            <v>1</v>
          </cell>
          <cell r="C818" t="str">
            <v>Bh</v>
          </cell>
          <cell r="D818" t="str">
            <v>Kunci Tanam Biasa</v>
          </cell>
          <cell r="G818" t="str">
            <v xml:space="preserve"> x @ Rp.</v>
          </cell>
          <cell r="H818">
            <v>85000</v>
          </cell>
          <cell r="I818" t="str">
            <v>Rp.</v>
          </cell>
          <cell r="J818">
            <v>85000</v>
          </cell>
        </row>
        <row r="819">
          <cell r="G819" t="str">
            <v>Jumlah</v>
          </cell>
          <cell r="I819" t="str">
            <v>Rp.</v>
          </cell>
          <cell r="J819">
            <v>145200</v>
          </cell>
        </row>
        <row r="820">
          <cell r="D820" t="str">
            <v>Overhead &amp; Profit</v>
          </cell>
          <cell r="H820">
            <v>0.1</v>
          </cell>
          <cell r="I820" t="str">
            <v>Rp.</v>
          </cell>
          <cell r="J820">
            <v>14520</v>
          </cell>
        </row>
        <row r="821">
          <cell r="G821" t="str">
            <v>Total dan Dibulatkan</v>
          </cell>
          <cell r="I821" t="str">
            <v>Rp.</v>
          </cell>
          <cell r="J821">
            <v>159720</v>
          </cell>
        </row>
        <row r="823">
          <cell r="A823" t="str">
            <v>A.4.6.2.5</v>
          </cell>
          <cell r="D823">
            <v>33300</v>
          </cell>
          <cell r="E823">
            <v>0.18074999999999997</v>
          </cell>
        </row>
        <row r="824">
          <cell r="A824" t="str">
            <v>1 Bh</v>
          </cell>
          <cell r="B824" t="str">
            <v>Memasang Engsel Pintu</v>
          </cell>
        </row>
        <row r="825">
          <cell r="A825" t="str">
            <v>Upah :</v>
          </cell>
          <cell r="B825">
            <v>1.4999999999999999E-2</v>
          </cell>
          <cell r="C825" t="str">
            <v>OH</v>
          </cell>
          <cell r="D825" t="str">
            <v>Pekerja</v>
          </cell>
          <cell r="G825" t="str">
            <v xml:space="preserve"> x @ Rp.</v>
          </cell>
          <cell r="H825">
            <v>95000</v>
          </cell>
          <cell r="I825" t="str">
            <v>Rp.</v>
          </cell>
          <cell r="J825">
            <v>1425</v>
          </cell>
        </row>
        <row r="826">
          <cell r="B826">
            <v>0.15</v>
          </cell>
          <cell r="C826" t="str">
            <v>OH</v>
          </cell>
          <cell r="D826" t="str">
            <v>Tukang</v>
          </cell>
          <cell r="G826" t="str">
            <v xml:space="preserve"> x @ Rp.</v>
          </cell>
          <cell r="H826">
            <v>115000</v>
          </cell>
          <cell r="I826" t="str">
            <v>Rp.</v>
          </cell>
          <cell r="J826">
            <v>17250</v>
          </cell>
        </row>
        <row r="827">
          <cell r="B827">
            <v>1.4999999999999999E-2</v>
          </cell>
          <cell r="C827" t="str">
            <v>OH</v>
          </cell>
          <cell r="D827" t="str">
            <v>Kepala Tukang</v>
          </cell>
          <cell r="G827" t="str">
            <v xml:space="preserve"> x @ Rp.</v>
          </cell>
          <cell r="H827">
            <v>120000</v>
          </cell>
          <cell r="I827" t="str">
            <v>Rp.</v>
          </cell>
          <cell r="J827">
            <v>1800</v>
          </cell>
        </row>
        <row r="828">
          <cell r="B828">
            <v>7.5000000000000002E-4</v>
          </cell>
          <cell r="C828" t="str">
            <v>OH</v>
          </cell>
          <cell r="D828" t="str">
            <v>Mandor</v>
          </cell>
          <cell r="G828" t="str">
            <v xml:space="preserve"> x @ Rp.</v>
          </cell>
          <cell r="H828">
            <v>110000</v>
          </cell>
          <cell r="I828" t="str">
            <v>Rp.</v>
          </cell>
          <cell r="J828">
            <v>82.5</v>
          </cell>
        </row>
        <row r="830">
          <cell r="A830" t="str">
            <v>Bahan :</v>
          </cell>
          <cell r="B830">
            <v>1</v>
          </cell>
          <cell r="C830" t="str">
            <v>Bh</v>
          </cell>
          <cell r="D830" t="str">
            <v>Engsel Pintu</v>
          </cell>
          <cell r="G830" t="str">
            <v xml:space="preserve"> x @ Rp.</v>
          </cell>
          <cell r="H830">
            <v>17000</v>
          </cell>
          <cell r="I830" t="str">
            <v>Rp.</v>
          </cell>
          <cell r="J830">
            <v>17000</v>
          </cell>
        </row>
        <row r="831">
          <cell r="G831" t="str">
            <v>Jumlah</v>
          </cell>
          <cell r="I831" t="str">
            <v>Rp.</v>
          </cell>
          <cell r="J831">
            <v>37557.5</v>
          </cell>
        </row>
        <row r="832">
          <cell r="D832" t="str">
            <v>Overhead &amp; Profit</v>
          </cell>
          <cell r="H832">
            <v>0.1</v>
          </cell>
          <cell r="I832" t="str">
            <v>Rp.</v>
          </cell>
          <cell r="J832">
            <v>3755.75</v>
          </cell>
        </row>
        <row r="833">
          <cell r="G833" t="str">
            <v>Total dan Dibulatkan</v>
          </cell>
          <cell r="I833" t="str">
            <v>Rp.</v>
          </cell>
          <cell r="J833">
            <v>41313.25</v>
          </cell>
        </row>
        <row r="836">
          <cell r="A836" t="str">
            <v>A.4.6.2.6</v>
          </cell>
          <cell r="D836">
            <v>24400</v>
          </cell>
          <cell r="E836">
            <v>0.1205</v>
          </cell>
        </row>
        <row r="837">
          <cell r="A837" t="str">
            <v>1 Bh</v>
          </cell>
          <cell r="B837" t="str">
            <v>Memasang Engsel Jendela/ Ventilasi</v>
          </cell>
        </row>
        <row r="838">
          <cell r="A838" t="str">
            <v>Upah :</v>
          </cell>
          <cell r="B838">
            <v>0.01</v>
          </cell>
          <cell r="C838" t="str">
            <v>OH</v>
          </cell>
          <cell r="D838" t="str">
            <v>Pekerja</v>
          </cell>
          <cell r="G838" t="str">
            <v xml:space="preserve"> x @ Rp.</v>
          </cell>
          <cell r="H838">
            <v>95000</v>
          </cell>
          <cell r="I838" t="str">
            <v>Rp.</v>
          </cell>
          <cell r="J838">
            <v>950</v>
          </cell>
        </row>
        <row r="839">
          <cell r="B839">
            <v>0.1</v>
          </cell>
          <cell r="C839" t="str">
            <v>OH</v>
          </cell>
          <cell r="D839" t="str">
            <v>Tukang</v>
          </cell>
          <cell r="G839" t="str">
            <v xml:space="preserve"> x @ Rp.</v>
          </cell>
          <cell r="H839">
            <v>115000</v>
          </cell>
          <cell r="I839" t="str">
            <v>Rp.</v>
          </cell>
          <cell r="J839">
            <v>11500</v>
          </cell>
        </row>
        <row r="840">
          <cell r="B840">
            <v>0.01</v>
          </cell>
          <cell r="C840" t="str">
            <v>OH</v>
          </cell>
          <cell r="D840" t="str">
            <v>Kepala Tukang</v>
          </cell>
          <cell r="G840" t="str">
            <v xml:space="preserve"> x @ Rp.</v>
          </cell>
          <cell r="H840">
            <v>120000</v>
          </cell>
          <cell r="I840" t="str">
            <v>Rp.</v>
          </cell>
          <cell r="J840">
            <v>1200</v>
          </cell>
        </row>
        <row r="841">
          <cell r="B841">
            <v>5.0000000000000001E-4</v>
          </cell>
          <cell r="C841" t="str">
            <v>OH</v>
          </cell>
          <cell r="D841" t="str">
            <v>Mandor</v>
          </cell>
          <cell r="G841" t="str">
            <v xml:space="preserve"> x @ Rp.</v>
          </cell>
          <cell r="H841">
            <v>110000</v>
          </cell>
          <cell r="I841" t="str">
            <v>Rp.</v>
          </cell>
          <cell r="J841">
            <v>55</v>
          </cell>
        </row>
        <row r="843">
          <cell r="A843" t="str">
            <v>Bahan :</v>
          </cell>
          <cell r="B843">
            <v>1</v>
          </cell>
          <cell r="C843" t="str">
            <v>Bh</v>
          </cell>
          <cell r="D843" t="str">
            <v>Engsel Jendela/ Ventilasi</v>
          </cell>
          <cell r="G843" t="str">
            <v xml:space="preserve"> x @ Rp.</v>
          </cell>
          <cell r="H843">
            <v>13000</v>
          </cell>
          <cell r="I843" t="str">
            <v>Rp.</v>
          </cell>
          <cell r="J843">
            <v>13000</v>
          </cell>
        </row>
        <row r="844">
          <cell r="G844" t="str">
            <v>Jumlah</v>
          </cell>
          <cell r="I844" t="str">
            <v>Rp.</v>
          </cell>
          <cell r="J844">
            <v>26705</v>
          </cell>
        </row>
        <row r="845">
          <cell r="D845" t="str">
            <v>Overhead &amp; Profit</v>
          </cell>
          <cell r="H845">
            <v>0.1</v>
          </cell>
          <cell r="I845" t="str">
            <v>Rp.</v>
          </cell>
          <cell r="J845">
            <v>2670.5</v>
          </cell>
        </row>
        <row r="846">
          <cell r="G846" t="str">
            <v>Total dan Dibulatkan</v>
          </cell>
          <cell r="I846" t="str">
            <v>Rp.</v>
          </cell>
          <cell r="J846">
            <v>29375.5</v>
          </cell>
        </row>
        <row r="848">
          <cell r="A848" t="str">
            <v>A.4.6.2.9</v>
          </cell>
          <cell r="D848">
            <v>30000</v>
          </cell>
          <cell r="E848">
            <v>0.18074999999999997</v>
          </cell>
        </row>
        <row r="849">
          <cell r="A849" t="str">
            <v>1 Bh</v>
          </cell>
          <cell r="B849" t="str">
            <v>Memasang Kait Angin Jendela/ Ventilasi</v>
          </cell>
        </row>
        <row r="850">
          <cell r="A850" t="str">
            <v>Upah :</v>
          </cell>
          <cell r="B850">
            <v>1.4999999999999999E-2</v>
          </cell>
          <cell r="C850" t="str">
            <v>OH</v>
          </cell>
          <cell r="D850" t="str">
            <v>Pekerja</v>
          </cell>
          <cell r="G850" t="str">
            <v xml:space="preserve"> x @ Rp.</v>
          </cell>
          <cell r="H850">
            <v>95000</v>
          </cell>
          <cell r="I850" t="str">
            <v>Rp.</v>
          </cell>
          <cell r="J850">
            <v>1425</v>
          </cell>
        </row>
        <row r="851">
          <cell r="B851">
            <v>0.15</v>
          </cell>
          <cell r="C851" t="str">
            <v>OH</v>
          </cell>
          <cell r="D851" t="str">
            <v>Tukang</v>
          </cell>
          <cell r="G851" t="str">
            <v xml:space="preserve"> x @ Rp.</v>
          </cell>
          <cell r="H851">
            <v>115000</v>
          </cell>
          <cell r="I851" t="str">
            <v>Rp.</v>
          </cell>
          <cell r="J851">
            <v>17250</v>
          </cell>
        </row>
        <row r="852">
          <cell r="B852">
            <v>1.4999999999999999E-2</v>
          </cell>
          <cell r="C852" t="str">
            <v>OH</v>
          </cell>
          <cell r="D852" t="str">
            <v>Kepala Tukang</v>
          </cell>
          <cell r="G852" t="str">
            <v xml:space="preserve"> x @ Rp.</v>
          </cell>
          <cell r="H852">
            <v>120000</v>
          </cell>
          <cell r="I852" t="str">
            <v>Rp.</v>
          </cell>
          <cell r="J852">
            <v>1800</v>
          </cell>
        </row>
        <row r="853">
          <cell r="B853">
            <v>7.5000000000000002E-4</v>
          </cell>
          <cell r="C853" t="str">
            <v>OH</v>
          </cell>
          <cell r="D853" t="str">
            <v>Mandor</v>
          </cell>
          <cell r="G853" t="str">
            <v xml:space="preserve"> x @ Rp.</v>
          </cell>
          <cell r="H853">
            <v>110000</v>
          </cell>
          <cell r="I853" t="str">
            <v>Rp.</v>
          </cell>
          <cell r="J853">
            <v>82.5</v>
          </cell>
        </row>
        <row r="855">
          <cell r="A855" t="str">
            <v>Bahan :</v>
          </cell>
          <cell r="B855">
            <v>1</v>
          </cell>
          <cell r="C855" t="str">
            <v>Bh</v>
          </cell>
          <cell r="D855" t="str">
            <v>Engsel Jendela/ Ventilasi</v>
          </cell>
          <cell r="G855" t="str">
            <v xml:space="preserve"> x @ Rp.</v>
          </cell>
          <cell r="H855">
            <v>13000</v>
          </cell>
          <cell r="I855" t="str">
            <v>Rp.</v>
          </cell>
          <cell r="J855">
            <v>13000</v>
          </cell>
        </row>
        <row r="856">
          <cell r="G856" t="str">
            <v>Jumlah</v>
          </cell>
          <cell r="I856" t="str">
            <v>Rp.</v>
          </cell>
          <cell r="J856">
            <v>33557.5</v>
          </cell>
        </row>
        <row r="857">
          <cell r="D857" t="str">
            <v>Overhead &amp; Profit</v>
          </cell>
          <cell r="H857">
            <v>0.1</v>
          </cell>
          <cell r="I857" t="str">
            <v>Rp.</v>
          </cell>
          <cell r="J857">
            <v>3355.75</v>
          </cell>
        </row>
        <row r="858">
          <cell r="G858" t="str">
            <v>Total dan Dibulatkan</v>
          </cell>
          <cell r="I858" t="str">
            <v>Rp.</v>
          </cell>
          <cell r="J858">
            <v>36913.25</v>
          </cell>
        </row>
        <row r="860">
          <cell r="A860" t="str">
            <v>A.4.6.2.11</v>
          </cell>
          <cell r="D860">
            <v>33500</v>
          </cell>
          <cell r="E860">
            <v>0.24074999999999999</v>
          </cell>
        </row>
        <row r="861">
          <cell r="A861" t="str">
            <v>1 Bh</v>
          </cell>
          <cell r="B861" t="str">
            <v>Memasang Kunci Slot</v>
          </cell>
        </row>
        <row r="862">
          <cell r="A862" t="str">
            <v>Upah :</v>
          </cell>
          <cell r="B862">
            <v>0.02</v>
          </cell>
          <cell r="C862" t="str">
            <v>OH</v>
          </cell>
          <cell r="D862" t="str">
            <v>Pekerja</v>
          </cell>
          <cell r="G862" t="str">
            <v xml:space="preserve"> x @ Rp.</v>
          </cell>
          <cell r="H862">
            <v>95000</v>
          </cell>
          <cell r="I862" t="str">
            <v>Rp.</v>
          </cell>
          <cell r="J862">
            <v>1900</v>
          </cell>
        </row>
        <row r="863">
          <cell r="B863">
            <v>0.2</v>
          </cell>
          <cell r="C863" t="str">
            <v>OH</v>
          </cell>
          <cell r="D863" t="str">
            <v>Tukang</v>
          </cell>
          <cell r="G863" t="str">
            <v xml:space="preserve"> x @ Rp.</v>
          </cell>
          <cell r="H863">
            <v>115000</v>
          </cell>
          <cell r="I863" t="str">
            <v>Rp.</v>
          </cell>
          <cell r="J863">
            <v>23000</v>
          </cell>
        </row>
        <row r="864">
          <cell r="B864">
            <v>0.02</v>
          </cell>
          <cell r="C864" t="str">
            <v>OH</v>
          </cell>
          <cell r="D864" t="str">
            <v>Kepala Tukang</v>
          </cell>
          <cell r="G864" t="str">
            <v xml:space="preserve"> x @ Rp.</v>
          </cell>
          <cell r="H864">
            <v>120000</v>
          </cell>
          <cell r="I864" t="str">
            <v>Rp.</v>
          </cell>
          <cell r="J864">
            <v>2400</v>
          </cell>
        </row>
        <row r="865">
          <cell r="B865">
            <v>7.5000000000000002E-4</v>
          </cell>
          <cell r="C865" t="str">
            <v>OH</v>
          </cell>
          <cell r="D865" t="str">
            <v>Mandor</v>
          </cell>
          <cell r="G865" t="str">
            <v xml:space="preserve"> x @ Rp.</v>
          </cell>
          <cell r="H865">
            <v>110000</v>
          </cell>
          <cell r="I865" t="str">
            <v>Rp.</v>
          </cell>
          <cell r="J865">
            <v>82.5</v>
          </cell>
        </row>
        <row r="867">
          <cell r="A867" t="str">
            <v>Bahan :</v>
          </cell>
          <cell r="B867">
            <v>1</v>
          </cell>
          <cell r="C867" t="str">
            <v>Bh</v>
          </cell>
          <cell r="D867" t="str">
            <v>Kunci Slot</v>
          </cell>
          <cell r="G867" t="str">
            <v xml:space="preserve"> x @ Rp.</v>
          </cell>
          <cell r="H867">
            <v>28000</v>
          </cell>
          <cell r="I867" t="str">
            <v>Rp.</v>
          </cell>
          <cell r="J867">
            <v>28000</v>
          </cell>
        </row>
        <row r="868">
          <cell r="G868" t="str">
            <v>Jumlah</v>
          </cell>
          <cell r="I868" t="str">
            <v>Rp.</v>
          </cell>
          <cell r="J868">
            <v>55382.5</v>
          </cell>
        </row>
        <row r="869">
          <cell r="D869" t="str">
            <v>Overhead &amp; Profit</v>
          </cell>
          <cell r="H869">
            <v>0.1</v>
          </cell>
          <cell r="I869" t="str">
            <v>Rp.</v>
          </cell>
          <cell r="J869">
            <v>5538.25</v>
          </cell>
        </row>
        <row r="870">
          <cell r="G870" t="str">
            <v>Total dan Dibulatkan</v>
          </cell>
          <cell r="I870" t="str">
            <v>Rp.</v>
          </cell>
          <cell r="J870">
            <v>60920.75</v>
          </cell>
        </row>
        <row r="872">
          <cell r="A872" t="str">
            <v>A.4.6.2.12</v>
          </cell>
          <cell r="D872">
            <v>89300</v>
          </cell>
          <cell r="E872">
            <v>0.60300000000000009</v>
          </cell>
        </row>
        <row r="873">
          <cell r="A873" t="str">
            <v>1 Bh</v>
          </cell>
          <cell r="B873" t="str">
            <v>Memasang Pegangan Pintu</v>
          </cell>
        </row>
        <row r="874">
          <cell r="A874" t="str">
            <v>Upah :</v>
          </cell>
          <cell r="B874">
            <v>0.05</v>
          </cell>
          <cell r="C874" t="str">
            <v>OH</v>
          </cell>
          <cell r="D874" t="str">
            <v>Pekerja</v>
          </cell>
          <cell r="G874" t="str">
            <v xml:space="preserve"> x @ Rp.</v>
          </cell>
          <cell r="H874">
            <v>95000</v>
          </cell>
          <cell r="I874" t="str">
            <v>Rp.</v>
          </cell>
          <cell r="J874">
            <v>4750</v>
          </cell>
        </row>
        <row r="875">
          <cell r="B875">
            <v>0.5</v>
          </cell>
          <cell r="C875" t="str">
            <v>OH</v>
          </cell>
          <cell r="D875" t="str">
            <v>Tukang</v>
          </cell>
          <cell r="G875" t="str">
            <v xml:space="preserve"> x @ Rp.</v>
          </cell>
          <cell r="H875">
            <v>115000</v>
          </cell>
          <cell r="I875" t="str">
            <v>Rp.</v>
          </cell>
          <cell r="J875">
            <v>57500</v>
          </cell>
        </row>
        <row r="876">
          <cell r="B876">
            <v>0.05</v>
          </cell>
          <cell r="C876" t="str">
            <v>OH</v>
          </cell>
          <cell r="D876" t="str">
            <v>Kepala Tukang</v>
          </cell>
          <cell r="G876" t="str">
            <v xml:space="preserve"> x @ Rp.</v>
          </cell>
          <cell r="H876">
            <v>120000</v>
          </cell>
          <cell r="I876" t="str">
            <v>Rp.</v>
          </cell>
          <cell r="J876">
            <v>6000</v>
          </cell>
        </row>
        <row r="877">
          <cell r="B877">
            <v>3.0000000000000001E-3</v>
          </cell>
          <cell r="C877" t="str">
            <v>OH</v>
          </cell>
          <cell r="D877" t="str">
            <v>Mandor</v>
          </cell>
          <cell r="G877" t="str">
            <v xml:space="preserve"> x @ Rp.</v>
          </cell>
          <cell r="H877">
            <v>110000</v>
          </cell>
          <cell r="I877" t="str">
            <v>Rp.</v>
          </cell>
          <cell r="J877">
            <v>330</v>
          </cell>
        </row>
        <row r="879">
          <cell r="A879" t="str">
            <v>Bahan :</v>
          </cell>
          <cell r="B879">
            <v>1</v>
          </cell>
          <cell r="C879" t="str">
            <v>Bh</v>
          </cell>
          <cell r="D879" t="str">
            <v>Pegangan Pintu</v>
          </cell>
          <cell r="G879" t="str">
            <v xml:space="preserve"> x @ Rp.</v>
          </cell>
          <cell r="H879">
            <v>40000</v>
          </cell>
          <cell r="I879" t="str">
            <v>Rp.</v>
          </cell>
          <cell r="J879">
            <v>40000</v>
          </cell>
        </row>
        <row r="880">
          <cell r="G880" t="str">
            <v>Jumlah</v>
          </cell>
          <cell r="I880" t="str">
            <v>Rp.</v>
          </cell>
          <cell r="J880">
            <v>108580</v>
          </cell>
        </row>
        <row r="881">
          <cell r="D881" t="str">
            <v>Overhead &amp; Profit</v>
          </cell>
          <cell r="H881">
            <v>0.1</v>
          </cell>
          <cell r="I881" t="str">
            <v>Rp.</v>
          </cell>
          <cell r="J881">
            <v>10858</v>
          </cell>
        </row>
        <row r="882">
          <cell r="G882" t="str">
            <v>Total dan Dibulatkan</v>
          </cell>
          <cell r="I882" t="str">
            <v>Rp.</v>
          </cell>
          <cell r="J882">
            <v>119438</v>
          </cell>
        </row>
        <row r="884">
          <cell r="A884" t="str">
            <v>A.4.6.2.17</v>
          </cell>
          <cell r="D884">
            <v>109200</v>
          </cell>
          <cell r="E884">
            <v>0.18079999999999996</v>
          </cell>
        </row>
        <row r="885">
          <cell r="A885" t="str">
            <v>1 M2</v>
          </cell>
          <cell r="B885" t="str">
            <v>Memasang Kaca Tebal 5 mm</v>
          </cell>
        </row>
        <row r="886">
          <cell r="A886" t="str">
            <v>Upah :</v>
          </cell>
          <cell r="B886">
            <v>1.4999999999999999E-2</v>
          </cell>
          <cell r="C886" t="str">
            <v>OH</v>
          </cell>
          <cell r="D886" t="str">
            <v>Pekerja</v>
          </cell>
          <cell r="G886" t="str">
            <v xml:space="preserve"> x @ Rp.</v>
          </cell>
          <cell r="H886">
            <v>95000</v>
          </cell>
          <cell r="I886" t="str">
            <v>Rp.</v>
          </cell>
          <cell r="J886">
            <v>1425</v>
          </cell>
        </row>
        <row r="887">
          <cell r="B887">
            <v>0.15</v>
          </cell>
          <cell r="C887" t="str">
            <v>OH</v>
          </cell>
          <cell r="D887" t="str">
            <v>Tukang</v>
          </cell>
          <cell r="G887" t="str">
            <v xml:space="preserve"> x @ Rp.</v>
          </cell>
          <cell r="H887">
            <v>115000</v>
          </cell>
          <cell r="I887" t="str">
            <v>Rp.</v>
          </cell>
          <cell r="J887">
            <v>17250</v>
          </cell>
        </row>
        <row r="888">
          <cell r="B888">
            <v>1.4999999999999999E-2</v>
          </cell>
          <cell r="C888" t="str">
            <v>OH</v>
          </cell>
          <cell r="D888" t="str">
            <v>Kepala Tukang</v>
          </cell>
          <cell r="G888" t="str">
            <v xml:space="preserve"> x @ Rp.</v>
          </cell>
          <cell r="H888">
            <v>120000</v>
          </cell>
          <cell r="I888" t="str">
            <v>Rp.</v>
          </cell>
          <cell r="J888">
            <v>1800</v>
          </cell>
        </row>
        <row r="889">
          <cell r="B889">
            <v>8.0000000000000004E-4</v>
          </cell>
          <cell r="C889" t="str">
            <v>OH</v>
          </cell>
          <cell r="D889" t="str">
            <v>Mandor</v>
          </cell>
          <cell r="G889" t="str">
            <v xml:space="preserve"> x @ Rp.</v>
          </cell>
          <cell r="H889">
            <v>110000</v>
          </cell>
          <cell r="I889" t="str">
            <v>Rp.</v>
          </cell>
          <cell r="J889">
            <v>88</v>
          </cell>
        </row>
        <row r="891">
          <cell r="A891" t="str">
            <v>Bahan :</v>
          </cell>
          <cell r="B891">
            <v>1.1000000000000001</v>
          </cell>
          <cell r="C891" t="str">
            <v>M2</v>
          </cell>
          <cell r="D891" t="str">
            <v>Kaca Tebal 5 mm</v>
          </cell>
          <cell r="G891" t="str">
            <v xml:space="preserve"> x @ Rp.</v>
          </cell>
          <cell r="H891">
            <v>95000</v>
          </cell>
          <cell r="I891" t="str">
            <v>Rp.</v>
          </cell>
          <cell r="J891">
            <v>104500.00000000001</v>
          </cell>
        </row>
        <row r="892">
          <cell r="B892">
            <v>0.05</v>
          </cell>
          <cell r="C892" t="str">
            <v>Kg</v>
          </cell>
          <cell r="D892" t="str">
            <v>Sealant</v>
          </cell>
          <cell r="G892" t="str">
            <v xml:space="preserve"> x @ Rp.</v>
          </cell>
          <cell r="H892">
            <v>20000</v>
          </cell>
          <cell r="I892" t="str">
            <v>Rp.</v>
          </cell>
          <cell r="J892">
            <v>1000</v>
          </cell>
        </row>
        <row r="893">
          <cell r="G893" t="str">
            <v>Jumlah</v>
          </cell>
          <cell r="I893" t="str">
            <v>Rp.</v>
          </cell>
          <cell r="J893">
            <v>126063.00000000001</v>
          </cell>
        </row>
        <row r="894">
          <cell r="D894" t="str">
            <v>Overhead &amp; Profit</v>
          </cell>
          <cell r="H894">
            <v>0.1</v>
          </cell>
          <cell r="I894" t="str">
            <v>Rp.</v>
          </cell>
          <cell r="J894">
            <v>12606.300000000003</v>
          </cell>
        </row>
        <row r="895">
          <cell r="G895" t="str">
            <v>Total dan Dibulatkan</v>
          </cell>
          <cell r="I895" t="str">
            <v>Rp.</v>
          </cell>
          <cell r="J895">
            <v>138669.30000000002</v>
          </cell>
        </row>
        <row r="898">
          <cell r="A898" t="str">
            <v>A.4.7.1.4</v>
          </cell>
          <cell r="D898">
            <v>26400</v>
          </cell>
          <cell r="E898">
            <v>8.8000000000000009E-2</v>
          </cell>
        </row>
        <row r="899">
          <cell r="A899" t="str">
            <v>1 M2</v>
          </cell>
          <cell r="B899" t="str">
            <v>Mengecat Bidang Kayu Baru (1 Lapis Plamir, 1 Lapis Cat Dasar, 2 Lapis Cat Minyak)</v>
          </cell>
        </row>
        <row r="900">
          <cell r="A900" t="str">
            <v>Upah :</v>
          </cell>
          <cell r="B900">
            <v>7.0000000000000007E-2</v>
          </cell>
          <cell r="C900" t="str">
            <v>OH</v>
          </cell>
          <cell r="D900" t="str">
            <v>Pekerja</v>
          </cell>
          <cell r="G900" t="str">
            <v xml:space="preserve"> x @ Rp.</v>
          </cell>
          <cell r="H900">
            <v>95000</v>
          </cell>
          <cell r="I900" t="str">
            <v>Rp.</v>
          </cell>
          <cell r="J900">
            <v>6650.0000000000009</v>
          </cell>
        </row>
        <row r="901">
          <cell r="B901">
            <v>8.9999999999999993E-3</v>
          </cell>
          <cell r="C901" t="str">
            <v>OH</v>
          </cell>
          <cell r="D901" t="str">
            <v>Tukang</v>
          </cell>
          <cell r="G901" t="str">
            <v xml:space="preserve"> x @ Rp.</v>
          </cell>
          <cell r="H901">
            <v>115000</v>
          </cell>
          <cell r="I901" t="str">
            <v>Rp.</v>
          </cell>
          <cell r="J901">
            <v>1035</v>
          </cell>
        </row>
        <row r="902">
          <cell r="B902">
            <v>6.0000000000000001E-3</v>
          </cell>
          <cell r="C902" t="str">
            <v>OH</v>
          </cell>
          <cell r="D902" t="str">
            <v>Kepala Tukang</v>
          </cell>
          <cell r="G902" t="str">
            <v xml:space="preserve"> x @ Rp.</v>
          </cell>
          <cell r="H902">
            <v>120000</v>
          </cell>
          <cell r="I902" t="str">
            <v>Rp.</v>
          </cell>
          <cell r="J902">
            <v>720</v>
          </cell>
        </row>
        <row r="903">
          <cell r="B903">
            <v>3.0000000000000001E-3</v>
          </cell>
          <cell r="C903" t="str">
            <v>OH</v>
          </cell>
          <cell r="D903" t="str">
            <v>Mandor</v>
          </cell>
          <cell r="G903" t="str">
            <v xml:space="preserve"> x @ Rp.</v>
          </cell>
          <cell r="H903">
            <v>110000</v>
          </cell>
          <cell r="I903" t="str">
            <v>Rp.</v>
          </cell>
          <cell r="J903">
            <v>330</v>
          </cell>
        </row>
        <row r="905">
          <cell r="A905" t="str">
            <v>Bahan :</v>
          </cell>
          <cell r="B905">
            <v>0.2</v>
          </cell>
          <cell r="C905" t="str">
            <v>Kg</v>
          </cell>
          <cell r="D905" t="str">
            <v>Cat Meni</v>
          </cell>
          <cell r="G905" t="str">
            <v xml:space="preserve"> x @ Rp.</v>
          </cell>
          <cell r="H905">
            <v>20000</v>
          </cell>
          <cell r="I905" t="str">
            <v>Rp.</v>
          </cell>
          <cell r="J905">
            <v>4000</v>
          </cell>
        </row>
        <row r="906">
          <cell r="B906">
            <v>0.15</v>
          </cell>
          <cell r="C906" t="str">
            <v>Kg</v>
          </cell>
          <cell r="D906" t="str">
            <v>Plamir</v>
          </cell>
          <cell r="G906" t="str">
            <v xml:space="preserve"> x @ Rp.</v>
          </cell>
          <cell r="H906">
            <v>24000</v>
          </cell>
          <cell r="I906" t="str">
            <v>Rp.</v>
          </cell>
          <cell r="J906">
            <v>3600</v>
          </cell>
        </row>
        <row r="907">
          <cell r="B907">
            <v>0.17</v>
          </cell>
          <cell r="C907" t="str">
            <v>Kg</v>
          </cell>
          <cell r="D907" t="str">
            <v>Cat Dasar</v>
          </cell>
          <cell r="G907" t="str">
            <v xml:space="preserve"> x @ Rp.</v>
          </cell>
          <cell r="H907">
            <v>39000</v>
          </cell>
          <cell r="I907" t="str">
            <v>Rp.</v>
          </cell>
          <cell r="J907">
            <v>6630.0000000000009</v>
          </cell>
        </row>
        <row r="908">
          <cell r="B908">
            <v>0.26</v>
          </cell>
          <cell r="C908" t="str">
            <v>Kg</v>
          </cell>
          <cell r="D908" t="str">
            <v>Cat Minyak</v>
          </cell>
          <cell r="G908" t="str">
            <v xml:space="preserve"> x @ Rp.</v>
          </cell>
          <cell r="H908">
            <v>40000</v>
          </cell>
          <cell r="I908" t="str">
            <v>Rp.</v>
          </cell>
          <cell r="J908">
            <v>10400</v>
          </cell>
        </row>
        <row r="909">
          <cell r="B909">
            <v>0.01</v>
          </cell>
          <cell r="C909" t="str">
            <v>Bh</v>
          </cell>
          <cell r="D909" t="str">
            <v>Kuas</v>
          </cell>
          <cell r="G909" t="str">
            <v xml:space="preserve"> x @ Rp.</v>
          </cell>
          <cell r="H909">
            <v>6000</v>
          </cell>
          <cell r="I909" t="str">
            <v>Rp.</v>
          </cell>
          <cell r="J909">
            <v>60</v>
          </cell>
        </row>
        <row r="910">
          <cell r="B910">
            <v>0.03</v>
          </cell>
          <cell r="C910" t="str">
            <v>Kg</v>
          </cell>
          <cell r="D910" t="str">
            <v>Pengencer/ Thinner</v>
          </cell>
          <cell r="G910" t="str">
            <v xml:space="preserve"> x @ Rp.</v>
          </cell>
          <cell r="H910">
            <v>24000</v>
          </cell>
          <cell r="I910" t="str">
            <v>Rp.</v>
          </cell>
          <cell r="J910">
            <v>720</v>
          </cell>
        </row>
        <row r="911">
          <cell r="B911">
            <v>0.2</v>
          </cell>
          <cell r="C911" t="str">
            <v>Lbr</v>
          </cell>
          <cell r="D911" t="str">
            <v>Amplas</v>
          </cell>
          <cell r="G911" t="str">
            <v xml:space="preserve"> x @ Rp.</v>
          </cell>
          <cell r="H911">
            <v>8000</v>
          </cell>
          <cell r="I911" t="str">
            <v>Rp.</v>
          </cell>
          <cell r="J911">
            <v>1600</v>
          </cell>
        </row>
        <row r="912">
          <cell r="G912" t="str">
            <v>Jumlah</v>
          </cell>
          <cell r="I912" t="str">
            <v>Rp.</v>
          </cell>
          <cell r="J912">
            <v>35745</v>
          </cell>
        </row>
        <row r="913">
          <cell r="D913" t="str">
            <v>Overhead &amp; Profit</v>
          </cell>
          <cell r="H913">
            <v>0.1</v>
          </cell>
          <cell r="I913" t="str">
            <v>Rp.</v>
          </cell>
          <cell r="J913">
            <v>3574.5</v>
          </cell>
        </row>
        <row r="914">
          <cell r="G914" t="str">
            <v>Total dan Dibulatkan</v>
          </cell>
          <cell r="I914" t="str">
            <v>Rp.</v>
          </cell>
          <cell r="J914">
            <v>39319.5</v>
          </cell>
        </row>
        <row r="916">
          <cell r="A916" t="str">
            <v>A.4.7.1.10</v>
          </cell>
          <cell r="D916">
            <v>18200</v>
          </cell>
          <cell r="E916">
            <v>9.2300000000000007E-2</v>
          </cell>
        </row>
        <row r="917">
          <cell r="A917" t="str">
            <v>1 M2</v>
          </cell>
          <cell r="B917" t="str">
            <v>Pengecatan Tembok Baru (1 Lapis Plamur, 1 Lapis Cat Dasar dan 2 Lapis Cat Penutup)</v>
          </cell>
        </row>
        <row r="918">
          <cell r="A918" t="str">
            <v>Upah :</v>
          </cell>
          <cell r="B918">
            <v>0.02</v>
          </cell>
          <cell r="C918" t="str">
            <v>OH</v>
          </cell>
          <cell r="D918" t="str">
            <v>Pekerja</v>
          </cell>
          <cell r="G918" t="str">
            <v xml:space="preserve"> x @ Rp.</v>
          </cell>
          <cell r="H918">
            <v>95000</v>
          </cell>
          <cell r="I918" t="str">
            <v>Rp.</v>
          </cell>
          <cell r="J918">
            <v>1900</v>
          </cell>
        </row>
        <row r="919">
          <cell r="B919">
            <v>6.3E-2</v>
          </cell>
          <cell r="C919" t="str">
            <v>OH</v>
          </cell>
          <cell r="D919" t="str">
            <v>Tukang</v>
          </cell>
          <cell r="G919" t="str">
            <v xml:space="preserve"> x @ Rp.</v>
          </cell>
          <cell r="H919">
            <v>115000</v>
          </cell>
          <cell r="I919" t="str">
            <v>Rp.</v>
          </cell>
          <cell r="J919">
            <v>7245</v>
          </cell>
        </row>
        <row r="920">
          <cell r="B920">
            <v>6.3E-3</v>
          </cell>
          <cell r="C920" t="str">
            <v>OH</v>
          </cell>
          <cell r="D920" t="str">
            <v>Kepala Tukang</v>
          </cell>
          <cell r="G920" t="str">
            <v xml:space="preserve"> x @ Rp.</v>
          </cell>
          <cell r="H920">
            <v>120000</v>
          </cell>
          <cell r="I920" t="str">
            <v>Rp.</v>
          </cell>
          <cell r="J920">
            <v>756</v>
          </cell>
        </row>
        <row r="921">
          <cell r="B921">
            <v>3.0000000000000001E-3</v>
          </cell>
          <cell r="C921" t="str">
            <v>OH</v>
          </cell>
          <cell r="D921" t="str">
            <v>Mandor</v>
          </cell>
          <cell r="G921" t="str">
            <v xml:space="preserve"> x @ Rp.</v>
          </cell>
          <cell r="H921">
            <v>110000</v>
          </cell>
          <cell r="I921" t="str">
            <v>Rp.</v>
          </cell>
          <cell r="J921">
            <v>330</v>
          </cell>
        </row>
        <row r="923">
          <cell r="A923" t="str">
            <v>Bahan :</v>
          </cell>
          <cell r="B923">
            <v>0.1</v>
          </cell>
          <cell r="C923" t="str">
            <v>Kg</v>
          </cell>
          <cell r="D923" t="str">
            <v>Plamir</v>
          </cell>
          <cell r="G923" t="str">
            <v xml:space="preserve"> x @ Rp.</v>
          </cell>
          <cell r="H923">
            <v>24000</v>
          </cell>
          <cell r="I923" t="str">
            <v>Rp.</v>
          </cell>
          <cell r="J923">
            <v>2400</v>
          </cell>
        </row>
        <row r="924">
          <cell r="B924">
            <v>0.1</v>
          </cell>
          <cell r="C924" t="str">
            <v>Kg</v>
          </cell>
          <cell r="D924" t="str">
            <v>Cat Dasar</v>
          </cell>
          <cell r="G924" t="str">
            <v xml:space="preserve"> x @ Rp.</v>
          </cell>
          <cell r="H924">
            <v>18000</v>
          </cell>
          <cell r="I924" t="str">
            <v>Rp.</v>
          </cell>
          <cell r="J924">
            <v>1800</v>
          </cell>
        </row>
        <row r="925">
          <cell r="B925">
            <v>0.26</v>
          </cell>
          <cell r="C925" t="str">
            <v>Kg</v>
          </cell>
          <cell r="D925" t="str">
            <v>Cat Dinding Setara Dulux</v>
          </cell>
          <cell r="G925" t="str">
            <v xml:space="preserve"> x @ Rp.</v>
          </cell>
          <cell r="H925">
            <v>80000</v>
          </cell>
          <cell r="I925" t="str">
            <v>Rp.</v>
          </cell>
          <cell r="J925">
            <v>20800</v>
          </cell>
        </row>
        <row r="926">
          <cell r="G926" t="str">
            <v>Jumlah</v>
          </cell>
          <cell r="I926" t="str">
            <v>Rp.</v>
          </cell>
          <cell r="J926">
            <v>35231</v>
          </cell>
        </row>
        <row r="927">
          <cell r="D927" t="str">
            <v>Overhead &amp; Profit</v>
          </cell>
          <cell r="H927">
            <v>0.1</v>
          </cell>
          <cell r="I927" t="str">
            <v>Rp.</v>
          </cell>
          <cell r="J927">
            <v>3523.1000000000004</v>
          </cell>
        </row>
        <row r="928">
          <cell r="G928" t="str">
            <v>Total dan Dibulatkan</v>
          </cell>
          <cell r="I928" t="str">
            <v>Rp.</v>
          </cell>
          <cell r="J928">
            <v>38754.1</v>
          </cell>
        </row>
        <row r="930">
          <cell r="A930" t="str">
            <v>A.5.1.1.26</v>
          </cell>
          <cell r="D930">
            <v>20200</v>
          </cell>
          <cell r="E930">
            <v>0.10400000000000001</v>
          </cell>
        </row>
        <row r="931">
          <cell r="A931" t="str">
            <v>1 M1</v>
          </cell>
          <cell r="B931" t="str">
            <v>Memasang Pipa PVC Tipe AW Ø 3/4"</v>
          </cell>
        </row>
        <row r="932">
          <cell r="A932" t="str">
            <v>Upah :</v>
          </cell>
          <cell r="B932">
            <v>3.5999999999999997E-2</v>
          </cell>
          <cell r="C932" t="str">
            <v>OH</v>
          </cell>
          <cell r="D932" t="str">
            <v>Pekerja</v>
          </cell>
          <cell r="G932" t="str">
            <v xml:space="preserve"> x @ Rp.</v>
          </cell>
          <cell r="H932">
            <v>95000</v>
          </cell>
          <cell r="I932" t="str">
            <v>Rp.</v>
          </cell>
          <cell r="J932">
            <v>3419.9999999999995</v>
          </cell>
        </row>
        <row r="933">
          <cell r="B933">
            <v>0.06</v>
          </cell>
          <cell r="C933" t="str">
            <v>OH</v>
          </cell>
          <cell r="D933" t="str">
            <v>Tukang</v>
          </cell>
          <cell r="G933" t="str">
            <v xml:space="preserve"> x @ Rp.</v>
          </cell>
          <cell r="H933">
            <v>115000</v>
          </cell>
          <cell r="I933" t="str">
            <v>Rp.</v>
          </cell>
          <cell r="J933">
            <v>6900</v>
          </cell>
        </row>
        <row r="934">
          <cell r="B934">
            <v>6.0000000000000001E-3</v>
          </cell>
          <cell r="C934" t="str">
            <v>OH</v>
          </cell>
          <cell r="D934" t="str">
            <v>Kepala Tukang</v>
          </cell>
          <cell r="G934" t="str">
            <v xml:space="preserve"> x @ Rp.</v>
          </cell>
          <cell r="H934">
            <v>120000</v>
          </cell>
          <cell r="I934" t="str">
            <v>Rp.</v>
          </cell>
          <cell r="J934">
            <v>720</v>
          </cell>
        </row>
        <row r="935">
          <cell r="B935">
            <v>2E-3</v>
          </cell>
          <cell r="C935" t="str">
            <v>OH</v>
          </cell>
          <cell r="D935" t="str">
            <v>Mandor</v>
          </cell>
          <cell r="G935" t="str">
            <v xml:space="preserve"> x @ Rp.</v>
          </cell>
          <cell r="H935">
            <v>110000</v>
          </cell>
          <cell r="I935" t="str">
            <v>Rp.</v>
          </cell>
          <cell r="J935">
            <v>220</v>
          </cell>
        </row>
        <row r="937">
          <cell r="A937" t="str">
            <v>Bahan :</v>
          </cell>
          <cell r="B937">
            <v>1.2</v>
          </cell>
          <cell r="C937" t="str">
            <v>M1</v>
          </cell>
          <cell r="D937" t="str">
            <v>Pipa PVC Ø 3/4"</v>
          </cell>
          <cell r="G937" t="str">
            <v xml:space="preserve"> x @ Rp.</v>
          </cell>
          <cell r="H937">
            <v>5000</v>
          </cell>
          <cell r="I937" t="str">
            <v>Rp.</v>
          </cell>
          <cell r="J937">
            <v>6000</v>
          </cell>
        </row>
        <row r="938">
          <cell r="B938">
            <v>35</v>
          </cell>
          <cell r="C938" t="str">
            <v>%</v>
          </cell>
          <cell r="D938" t="str">
            <v>Harga Pipa Untuk Perlengkapan</v>
          </cell>
          <cell r="G938" t="str">
            <v xml:space="preserve"> x @ Rp.</v>
          </cell>
          <cell r="H938">
            <v>5000</v>
          </cell>
          <cell r="I938" t="str">
            <v>Rp.</v>
          </cell>
          <cell r="J938">
            <v>1750</v>
          </cell>
        </row>
        <row r="939">
          <cell r="G939" t="str">
            <v>Jumlah</v>
          </cell>
          <cell r="I939" t="str">
            <v>Rp.</v>
          </cell>
          <cell r="J939">
            <v>19010</v>
          </cell>
        </row>
        <row r="940">
          <cell r="D940" t="str">
            <v>Overhead &amp; Profit</v>
          </cell>
          <cell r="H940">
            <v>0.1</v>
          </cell>
          <cell r="I940" t="str">
            <v>Rp.</v>
          </cell>
          <cell r="J940">
            <v>1901</v>
          </cell>
        </row>
        <row r="941">
          <cell r="G941" t="str">
            <v>Total dan Dibulatkan</v>
          </cell>
          <cell r="I941" t="str">
            <v>Rp.</v>
          </cell>
          <cell r="J941">
            <v>20911</v>
          </cell>
        </row>
        <row r="943">
          <cell r="A943" t="str">
            <v>A.5.1.1.29</v>
          </cell>
          <cell r="D943">
            <v>43300</v>
          </cell>
          <cell r="E943">
            <v>0.183</v>
          </cell>
        </row>
        <row r="944">
          <cell r="A944" t="str">
            <v>1 M1</v>
          </cell>
          <cell r="B944" t="str">
            <v>Memasang Pipa PVC Tipe AW Ø 2"</v>
          </cell>
        </row>
        <row r="945">
          <cell r="A945" t="str">
            <v>Upah :</v>
          </cell>
          <cell r="B945">
            <v>5.3999999999999999E-2</v>
          </cell>
          <cell r="C945" t="str">
            <v>OH</v>
          </cell>
          <cell r="D945" t="str">
            <v>Pekerja</v>
          </cell>
          <cell r="G945" t="str">
            <v xml:space="preserve"> x @ Rp.</v>
          </cell>
          <cell r="H945">
            <v>95000</v>
          </cell>
          <cell r="I945" t="str">
            <v>Rp.</v>
          </cell>
          <cell r="J945">
            <v>5130</v>
          </cell>
        </row>
        <row r="946">
          <cell r="B946">
            <v>0.09</v>
          </cell>
          <cell r="C946" t="str">
            <v>OH</v>
          </cell>
          <cell r="D946" t="str">
            <v>Tukang</v>
          </cell>
          <cell r="G946" t="str">
            <v xml:space="preserve"> x @ Rp.</v>
          </cell>
          <cell r="H946">
            <v>115000</v>
          </cell>
          <cell r="I946" t="str">
            <v>Rp.</v>
          </cell>
          <cell r="J946">
            <v>10350</v>
          </cell>
        </row>
        <row r="947">
          <cell r="B947">
            <v>8.9999999999999993E-3</v>
          </cell>
          <cell r="C947" t="str">
            <v>OH</v>
          </cell>
          <cell r="D947" t="str">
            <v>Kepala Tukang</v>
          </cell>
          <cell r="G947" t="str">
            <v xml:space="preserve"> x @ Rp.</v>
          </cell>
          <cell r="H947">
            <v>120000</v>
          </cell>
          <cell r="I947" t="str">
            <v>Rp.</v>
          </cell>
          <cell r="J947">
            <v>1080</v>
          </cell>
        </row>
        <row r="948">
          <cell r="B948">
            <v>0.03</v>
          </cell>
          <cell r="C948" t="str">
            <v>OH</v>
          </cell>
          <cell r="D948" t="str">
            <v>Mandor</v>
          </cell>
          <cell r="G948" t="str">
            <v xml:space="preserve"> x @ Rp.</v>
          </cell>
          <cell r="H948">
            <v>110000</v>
          </cell>
          <cell r="I948" t="str">
            <v>Rp.</v>
          </cell>
          <cell r="J948">
            <v>3300</v>
          </cell>
        </row>
        <row r="950">
          <cell r="A950" t="str">
            <v>Bahan :</v>
          </cell>
          <cell r="B950">
            <v>1.2</v>
          </cell>
          <cell r="C950" t="str">
            <v>M1</v>
          </cell>
          <cell r="D950" t="str">
            <v>Pipa PVC Ø 2"</v>
          </cell>
          <cell r="G950" t="str">
            <v xml:space="preserve"> x @ Rp.</v>
          </cell>
          <cell r="H950">
            <v>15000</v>
          </cell>
          <cell r="I950" t="str">
            <v>Rp.</v>
          </cell>
          <cell r="J950">
            <v>18000</v>
          </cell>
        </row>
        <row r="951">
          <cell r="B951">
            <v>35</v>
          </cell>
          <cell r="C951" t="str">
            <v>%</v>
          </cell>
          <cell r="D951" t="str">
            <v>Harga Pipa Untuk Perlengkapan</v>
          </cell>
          <cell r="G951" t="str">
            <v xml:space="preserve"> x @ Rp.</v>
          </cell>
          <cell r="H951">
            <v>15000</v>
          </cell>
          <cell r="I951" t="str">
            <v>Rp.</v>
          </cell>
          <cell r="J951">
            <v>5250</v>
          </cell>
        </row>
        <row r="952">
          <cell r="G952" t="str">
            <v>Jumlah</v>
          </cell>
          <cell r="I952" t="str">
            <v>Rp.</v>
          </cell>
          <cell r="J952">
            <v>43110</v>
          </cell>
        </row>
        <row r="953">
          <cell r="D953" t="str">
            <v>Overhead &amp; Profit</v>
          </cell>
          <cell r="H953">
            <v>0.1</v>
          </cell>
          <cell r="I953" t="str">
            <v>Rp.</v>
          </cell>
          <cell r="J953">
            <v>4311</v>
          </cell>
        </row>
        <row r="954">
          <cell r="G954" t="str">
            <v>Total dan Dibulatkan</v>
          </cell>
          <cell r="I954" t="str">
            <v>Rp.</v>
          </cell>
          <cell r="J954">
            <v>47421</v>
          </cell>
        </row>
        <row r="956">
          <cell r="A956" t="str">
            <v>A.5.1.1.32</v>
          </cell>
          <cell r="D956">
            <v>63200</v>
          </cell>
          <cell r="E956">
            <v>0.23350000000000004</v>
          </cell>
        </row>
        <row r="957">
          <cell r="A957" t="str">
            <v>1 M1</v>
          </cell>
          <cell r="B957" t="str">
            <v>Memasang Pipa PVC Tipe AW Ø 4"</v>
          </cell>
        </row>
        <row r="958">
          <cell r="A958" t="str">
            <v>Upah :</v>
          </cell>
          <cell r="B958">
            <v>8.1000000000000003E-2</v>
          </cell>
          <cell r="C958" t="str">
            <v>OH</v>
          </cell>
          <cell r="D958" t="str">
            <v>Pekerja</v>
          </cell>
          <cell r="G958" t="str">
            <v xml:space="preserve"> x @ Rp.</v>
          </cell>
          <cell r="H958">
            <v>95000</v>
          </cell>
          <cell r="I958" t="str">
            <v>Rp.</v>
          </cell>
          <cell r="J958">
            <v>7695</v>
          </cell>
        </row>
        <row r="959">
          <cell r="B959">
            <v>0.13500000000000001</v>
          </cell>
          <cell r="C959" t="str">
            <v>OH</v>
          </cell>
          <cell r="D959" t="str">
            <v>Tukang</v>
          </cell>
          <cell r="G959" t="str">
            <v xml:space="preserve"> x @ Rp.</v>
          </cell>
          <cell r="H959">
            <v>115000</v>
          </cell>
          <cell r="I959" t="str">
            <v>Rp.</v>
          </cell>
          <cell r="J959">
            <v>15525.000000000002</v>
          </cell>
        </row>
        <row r="960">
          <cell r="B960">
            <v>1.35E-2</v>
          </cell>
          <cell r="C960" t="str">
            <v>OH</v>
          </cell>
          <cell r="D960" t="str">
            <v>Kepala Tukang</v>
          </cell>
          <cell r="G960" t="str">
            <v xml:space="preserve"> x @ Rp.</v>
          </cell>
          <cell r="H960">
            <v>120000</v>
          </cell>
          <cell r="I960" t="str">
            <v>Rp.</v>
          </cell>
          <cell r="J960">
            <v>1620</v>
          </cell>
        </row>
        <row r="961">
          <cell r="B961">
            <v>4.0000000000000001E-3</v>
          </cell>
          <cell r="C961" t="str">
            <v>OH</v>
          </cell>
          <cell r="D961" t="str">
            <v>Mandor</v>
          </cell>
          <cell r="G961" t="str">
            <v xml:space="preserve"> x @ Rp.</v>
          </cell>
          <cell r="H961">
            <v>110000</v>
          </cell>
          <cell r="I961" t="str">
            <v>Rp.</v>
          </cell>
          <cell r="J961">
            <v>440</v>
          </cell>
        </row>
        <row r="963">
          <cell r="A963" t="str">
            <v>Bahan :</v>
          </cell>
          <cell r="B963">
            <v>1.2</v>
          </cell>
          <cell r="C963" t="str">
            <v>M1</v>
          </cell>
          <cell r="D963" t="str">
            <v>Pipa PVC Ø 4"</v>
          </cell>
          <cell r="G963" t="str">
            <v xml:space="preserve"> x @ Rp.</v>
          </cell>
          <cell r="H963">
            <v>35000</v>
          </cell>
          <cell r="I963" t="str">
            <v>Rp.</v>
          </cell>
          <cell r="J963">
            <v>42000</v>
          </cell>
        </row>
        <row r="964">
          <cell r="B964">
            <v>35</v>
          </cell>
          <cell r="C964" t="str">
            <v>%</v>
          </cell>
          <cell r="D964" t="str">
            <v>Harga Pipa Untuk Perlengkapan</v>
          </cell>
          <cell r="G964" t="str">
            <v xml:space="preserve"> x @ Rp.</v>
          </cell>
          <cell r="H964">
            <v>35000</v>
          </cell>
          <cell r="I964" t="str">
            <v>Rp.</v>
          </cell>
          <cell r="J964">
            <v>12250</v>
          </cell>
        </row>
        <row r="965">
          <cell r="G965" t="str">
            <v>Jumlah</v>
          </cell>
          <cell r="I965" t="str">
            <v>Rp.</v>
          </cell>
          <cell r="J965">
            <v>79530</v>
          </cell>
        </row>
        <row r="966">
          <cell r="D966" t="str">
            <v>Overhead &amp; Profit</v>
          </cell>
          <cell r="H966">
            <v>0.1</v>
          </cell>
          <cell r="I966" t="str">
            <v>Rp.</v>
          </cell>
          <cell r="J966">
            <v>7953</v>
          </cell>
        </row>
        <row r="967">
          <cell r="G967" t="str">
            <v>Total dan Dibulatkan</v>
          </cell>
          <cell r="I967" t="str">
            <v>Rp.</v>
          </cell>
          <cell r="J967">
            <v>87483</v>
          </cell>
        </row>
        <row r="969">
          <cell r="A969" t="str">
            <v>A.5.1.1.19</v>
          </cell>
          <cell r="D969">
            <v>59400</v>
          </cell>
          <cell r="E969">
            <v>0.45500000000000002</v>
          </cell>
        </row>
        <row r="970">
          <cell r="A970" t="str">
            <v>1 Bh</v>
          </cell>
          <cell r="B970" t="str">
            <v>Memasang Buah Kran Ø 3/4" Ø 1/2"</v>
          </cell>
        </row>
        <row r="971">
          <cell r="A971" t="str">
            <v>Upah :</v>
          </cell>
          <cell r="B971">
            <v>0.01</v>
          </cell>
          <cell r="C971" t="str">
            <v>OH</v>
          </cell>
          <cell r="D971" t="str">
            <v>Pekerja</v>
          </cell>
          <cell r="G971" t="str">
            <v xml:space="preserve"> x @ Rp.</v>
          </cell>
          <cell r="H971">
            <v>95000</v>
          </cell>
          <cell r="I971" t="str">
            <v>Rp.</v>
          </cell>
          <cell r="J971">
            <v>950</v>
          </cell>
        </row>
        <row r="972">
          <cell r="B972">
            <v>0.4</v>
          </cell>
          <cell r="C972" t="str">
            <v>OH</v>
          </cell>
          <cell r="D972" t="str">
            <v>Tukang</v>
          </cell>
          <cell r="G972" t="str">
            <v xml:space="preserve"> x @ Rp.</v>
          </cell>
          <cell r="H972">
            <v>115000</v>
          </cell>
          <cell r="I972" t="str">
            <v>Rp.</v>
          </cell>
          <cell r="J972">
            <v>46000</v>
          </cell>
        </row>
        <row r="973">
          <cell r="B973">
            <v>0.04</v>
          </cell>
          <cell r="C973" t="str">
            <v>OH</v>
          </cell>
          <cell r="D973" t="str">
            <v>Kepala Tukang</v>
          </cell>
          <cell r="G973" t="str">
            <v xml:space="preserve"> x @ Rp.</v>
          </cell>
          <cell r="H973">
            <v>120000</v>
          </cell>
          <cell r="I973" t="str">
            <v>Rp.</v>
          </cell>
          <cell r="J973">
            <v>4800</v>
          </cell>
        </row>
        <row r="974">
          <cell r="B974">
            <v>5.0000000000000001E-3</v>
          </cell>
          <cell r="C974" t="str">
            <v>OH</v>
          </cell>
          <cell r="D974" t="str">
            <v>Mandor</v>
          </cell>
          <cell r="G974" t="str">
            <v xml:space="preserve"> x @ Rp.</v>
          </cell>
          <cell r="H974">
            <v>110000</v>
          </cell>
          <cell r="I974" t="str">
            <v>Rp.</v>
          </cell>
          <cell r="J974">
            <v>550</v>
          </cell>
        </row>
        <row r="976">
          <cell r="A976" t="str">
            <v>Bahan :</v>
          </cell>
          <cell r="B976">
            <v>1</v>
          </cell>
          <cell r="C976" t="str">
            <v>Bh</v>
          </cell>
          <cell r="D976" t="str">
            <v>Kran Air</v>
          </cell>
          <cell r="G976" t="str">
            <v xml:space="preserve"> x @ Rp.</v>
          </cell>
          <cell r="H976">
            <v>24000</v>
          </cell>
          <cell r="I976" t="str">
            <v>Rp.</v>
          </cell>
          <cell r="J976">
            <v>24000</v>
          </cell>
        </row>
        <row r="977">
          <cell r="B977">
            <v>2.5000000000000001E-2</v>
          </cell>
          <cell r="C977" t="str">
            <v>Bh</v>
          </cell>
          <cell r="D977" t="str">
            <v>Seal Tape</v>
          </cell>
          <cell r="G977" t="str">
            <v xml:space="preserve"> x @ Rp.</v>
          </cell>
          <cell r="H977">
            <v>5000</v>
          </cell>
          <cell r="I977" t="str">
            <v>Rp.</v>
          </cell>
          <cell r="J977">
            <v>125</v>
          </cell>
        </row>
        <row r="978">
          <cell r="G978" t="str">
            <v>Jumlah</v>
          </cell>
          <cell r="I978" t="str">
            <v>Rp.</v>
          </cell>
          <cell r="J978">
            <v>76425</v>
          </cell>
        </row>
        <row r="979">
          <cell r="D979" t="str">
            <v>Overhead &amp; Profit</v>
          </cell>
          <cell r="H979">
            <v>0.1</v>
          </cell>
          <cell r="I979" t="str">
            <v>Rp.</v>
          </cell>
          <cell r="J979">
            <v>7642.5</v>
          </cell>
        </row>
        <row r="980">
          <cell r="G980" t="str">
            <v>Total dan Dibulatkan</v>
          </cell>
          <cell r="I980" t="str">
            <v>Rp.</v>
          </cell>
          <cell r="J980">
            <v>84067.5</v>
          </cell>
        </row>
        <row r="982">
          <cell r="A982" t="str">
            <v>A.5.1.1.14</v>
          </cell>
          <cell r="D982">
            <v>28100</v>
          </cell>
          <cell r="E982">
            <v>0.125</v>
          </cell>
        </row>
        <row r="983">
          <cell r="A983" t="str">
            <v>1 Bh</v>
          </cell>
          <cell r="B983" t="str">
            <v>Memasang Floor Drain</v>
          </cell>
        </row>
        <row r="984">
          <cell r="A984" t="str">
            <v>Upah :</v>
          </cell>
          <cell r="B984">
            <v>0.01</v>
          </cell>
          <cell r="C984" t="str">
            <v>OH</v>
          </cell>
          <cell r="D984" t="str">
            <v>Pekerja</v>
          </cell>
          <cell r="G984" t="str">
            <v xml:space="preserve"> x @ Rp.</v>
          </cell>
          <cell r="H984">
            <v>95000</v>
          </cell>
          <cell r="I984" t="str">
            <v>Rp.</v>
          </cell>
          <cell r="J984">
            <v>950</v>
          </cell>
        </row>
        <row r="985">
          <cell r="B985">
            <v>0.1</v>
          </cell>
          <cell r="C985" t="str">
            <v>OH</v>
          </cell>
          <cell r="D985" t="str">
            <v>Tukang</v>
          </cell>
          <cell r="G985" t="str">
            <v xml:space="preserve"> x @ Rp.</v>
          </cell>
          <cell r="H985">
            <v>115000</v>
          </cell>
          <cell r="I985" t="str">
            <v>Rp.</v>
          </cell>
          <cell r="J985">
            <v>11500</v>
          </cell>
        </row>
        <row r="986">
          <cell r="B986">
            <v>0.01</v>
          </cell>
          <cell r="C986" t="str">
            <v>OH</v>
          </cell>
          <cell r="D986" t="str">
            <v>Kepala Tukang</v>
          </cell>
          <cell r="G986" t="str">
            <v xml:space="preserve"> x @ Rp.</v>
          </cell>
          <cell r="H986">
            <v>120000</v>
          </cell>
          <cell r="I986" t="str">
            <v>Rp.</v>
          </cell>
          <cell r="J986">
            <v>1200</v>
          </cell>
        </row>
        <row r="987">
          <cell r="B987">
            <v>5.0000000000000001E-3</v>
          </cell>
          <cell r="C987" t="str">
            <v>OH</v>
          </cell>
          <cell r="D987" t="str">
            <v>Mandor</v>
          </cell>
          <cell r="G987" t="str">
            <v xml:space="preserve"> x @ Rp.</v>
          </cell>
          <cell r="H987">
            <v>110000</v>
          </cell>
          <cell r="I987" t="str">
            <v>Rp.</v>
          </cell>
          <cell r="J987">
            <v>550</v>
          </cell>
        </row>
        <row r="989">
          <cell r="A989" t="str">
            <v>Bahan :</v>
          </cell>
          <cell r="B989">
            <v>1</v>
          </cell>
          <cell r="C989" t="str">
            <v>Bh</v>
          </cell>
          <cell r="D989" t="str">
            <v>Floor Drain</v>
          </cell>
          <cell r="G989" t="str">
            <v xml:space="preserve"> x @ Rp.</v>
          </cell>
          <cell r="H989">
            <v>42000</v>
          </cell>
          <cell r="I989" t="str">
            <v>Rp.</v>
          </cell>
          <cell r="J989">
            <v>42000</v>
          </cell>
        </row>
        <row r="990">
          <cell r="G990" t="str">
            <v>Jumlah</v>
          </cell>
          <cell r="I990" t="str">
            <v>Rp.</v>
          </cell>
          <cell r="J990">
            <v>56200</v>
          </cell>
        </row>
        <row r="991">
          <cell r="D991" t="str">
            <v>Overhead &amp; Profit</v>
          </cell>
          <cell r="H991">
            <v>0.1</v>
          </cell>
          <cell r="I991" t="str">
            <v>Rp.</v>
          </cell>
          <cell r="J991">
            <v>5620</v>
          </cell>
        </row>
        <row r="992">
          <cell r="G992" t="str">
            <v>Total dan Dibulatkan</v>
          </cell>
          <cell r="I992" t="str">
            <v>Rp.</v>
          </cell>
          <cell r="J992">
            <v>61820</v>
          </cell>
        </row>
        <row r="994">
          <cell r="A994" t="str">
            <v>A.5.1.1.2</v>
          </cell>
          <cell r="D994">
            <v>395700</v>
          </cell>
          <cell r="E994">
            <v>2.8099999999999996</v>
          </cell>
        </row>
        <row r="995">
          <cell r="A995" t="str">
            <v>1 Bh</v>
          </cell>
          <cell r="B995" t="str">
            <v>Memasang Closet Jongkok</v>
          </cell>
        </row>
        <row r="996">
          <cell r="A996" t="str">
            <v>Upah :</v>
          </cell>
          <cell r="B996">
            <v>1</v>
          </cell>
          <cell r="C996" t="str">
            <v>OH</v>
          </cell>
          <cell r="D996" t="str">
            <v>Pekerja</v>
          </cell>
          <cell r="G996" t="str">
            <v xml:space="preserve"> x @ Rp.</v>
          </cell>
          <cell r="H996">
            <v>95000</v>
          </cell>
          <cell r="I996" t="str">
            <v>Rp.</v>
          </cell>
          <cell r="J996">
            <v>95000</v>
          </cell>
        </row>
        <row r="997">
          <cell r="B997">
            <v>1.5</v>
          </cell>
          <cell r="C997" t="str">
            <v>OH</v>
          </cell>
          <cell r="D997" t="str">
            <v>Tukang</v>
          </cell>
          <cell r="G997" t="str">
            <v xml:space="preserve"> x @ Rp.</v>
          </cell>
          <cell r="H997">
            <v>115000</v>
          </cell>
          <cell r="I997" t="str">
            <v>Rp.</v>
          </cell>
          <cell r="J997">
            <v>172500</v>
          </cell>
        </row>
        <row r="998">
          <cell r="B998">
            <v>0.15</v>
          </cell>
          <cell r="C998" t="str">
            <v>OH</v>
          </cell>
          <cell r="D998" t="str">
            <v>Kepala Tukang</v>
          </cell>
          <cell r="G998" t="str">
            <v xml:space="preserve"> x @ Rp.</v>
          </cell>
          <cell r="H998">
            <v>120000</v>
          </cell>
          <cell r="I998" t="str">
            <v>Rp.</v>
          </cell>
          <cell r="J998">
            <v>18000</v>
          </cell>
        </row>
        <row r="999">
          <cell r="B999">
            <v>0.16</v>
          </cell>
          <cell r="C999" t="str">
            <v>OH</v>
          </cell>
          <cell r="D999" t="str">
            <v>Mandor</v>
          </cell>
          <cell r="G999" t="str">
            <v xml:space="preserve"> x @ Rp.</v>
          </cell>
          <cell r="H999">
            <v>110000</v>
          </cell>
          <cell r="I999" t="str">
            <v>Rp.</v>
          </cell>
          <cell r="J999">
            <v>17600</v>
          </cell>
        </row>
        <row r="1001">
          <cell r="A1001" t="str">
            <v>Bahan :</v>
          </cell>
          <cell r="B1001">
            <v>1</v>
          </cell>
          <cell r="C1001" t="str">
            <v>Bh</v>
          </cell>
          <cell r="D1001" t="str">
            <v>Kloset Jongkok</v>
          </cell>
          <cell r="G1001" t="str">
            <v xml:space="preserve"> x @ Rp.</v>
          </cell>
          <cell r="H1001">
            <v>150000</v>
          </cell>
          <cell r="I1001" t="str">
            <v>Rp.</v>
          </cell>
          <cell r="J1001">
            <v>150000</v>
          </cell>
        </row>
        <row r="1002">
          <cell r="B1002">
            <v>6</v>
          </cell>
          <cell r="C1002" t="str">
            <v>Kg</v>
          </cell>
          <cell r="D1002" t="str">
            <v>Semen Portland</v>
          </cell>
          <cell r="G1002" t="str">
            <v xml:space="preserve"> x @ Rp.</v>
          </cell>
          <cell r="H1002">
            <v>1700</v>
          </cell>
          <cell r="I1002" t="str">
            <v>Rp.</v>
          </cell>
          <cell r="J1002">
            <v>10200</v>
          </cell>
        </row>
        <row r="1003">
          <cell r="B1003">
            <v>0.01</v>
          </cell>
          <cell r="C1003" t="str">
            <v>M3</v>
          </cell>
          <cell r="D1003" t="str">
            <v>Pasir Pasang</v>
          </cell>
          <cell r="G1003" t="str">
            <v xml:space="preserve"> x @ Rp.</v>
          </cell>
          <cell r="H1003">
            <v>130000</v>
          </cell>
          <cell r="I1003" t="str">
            <v>Rp.</v>
          </cell>
          <cell r="J1003">
            <v>1300</v>
          </cell>
        </row>
        <row r="1004">
          <cell r="G1004" t="str">
            <v>Jumlah</v>
          </cell>
          <cell r="I1004" t="str">
            <v>Rp.</v>
          </cell>
          <cell r="J1004">
            <v>464600</v>
          </cell>
        </row>
        <row r="1005">
          <cell r="D1005" t="str">
            <v>Overhead &amp; Profit</v>
          </cell>
          <cell r="H1005">
            <v>0.1</v>
          </cell>
          <cell r="I1005" t="str">
            <v>Rp.</v>
          </cell>
          <cell r="J1005">
            <v>46460</v>
          </cell>
        </row>
        <row r="1006">
          <cell r="G1006" t="str">
            <v>Total dan Dibulatkan</v>
          </cell>
          <cell r="I1006" t="str">
            <v>Rp.</v>
          </cell>
          <cell r="J1006">
            <v>511060</v>
          </cell>
        </row>
      </sheetData>
      <sheetData sheetId="17"/>
      <sheetData sheetId="18"/>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S-Rutin"/>
      <sheetName val="Kuantitas"/>
      <sheetName val="Analisa HSP"/>
      <sheetName val="Kuantitas (2)"/>
      <sheetName val="LS-Rutin (3)"/>
      <sheetName val="LS-Rutin (2)"/>
      <sheetName val="Analisa HSP (2)"/>
      <sheetName val="3d10(LS)"/>
      <sheetName val="3d10 anls"/>
      <sheetName val="aggr"/>
      <sheetName val="alat"/>
      <sheetName val="umum"/>
      <sheetName val="basic"/>
      <sheetName val="quary"/>
      <sheetName val="3d10"/>
      <sheetName val="3d9"/>
      <sheetName val="3d8"/>
      <sheetName val="3d7b"/>
      <sheetName val="3d7"/>
      <sheetName val="3d6"/>
      <sheetName val="3d5"/>
      <sheetName val="3d4"/>
      <sheetName val="3d3"/>
      <sheetName val="3d2"/>
      <sheetName val="3d1"/>
      <sheetName val="Rekap"/>
      <sheetName val="T-PANCANG"/>
    </sheetNames>
    <sheetDataSet>
      <sheetData sheetId="0" refreshError="1"/>
      <sheetData sheetId="1" refreshError="1"/>
      <sheetData sheetId="2" refreshError="1">
        <row r="51">
          <cell r="U51">
            <v>76528.324453071182</v>
          </cell>
        </row>
        <row r="231">
          <cell r="U231">
            <v>400774.30473057937</v>
          </cell>
        </row>
        <row r="410">
          <cell r="U410">
            <v>305646.15927019424</v>
          </cell>
        </row>
        <row r="589">
          <cell r="U589">
            <v>325990.31353598455</v>
          </cell>
        </row>
        <row r="768">
          <cell r="U768">
            <v>2177.2375893913218</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ME"/>
      <sheetName val="REKAP"/>
      <sheetName val="BAHAN"/>
      <sheetName val="PIPA"/>
      <sheetName val="ONGKOS"/>
      <sheetName val="SUNGAI"/>
      <sheetName val="SUNGAI (2)"/>
      <sheetName val="SUNGAI (3)"/>
      <sheetName val="SUNGAI (4)"/>
      <sheetName val="SUNGAI (5)"/>
      <sheetName val="JALAN"/>
      <sheetName val="JALAN (1)"/>
      <sheetName val="JALAN (2)"/>
      <sheetName val="JALAN (3)"/>
      <sheetName val="JALAN (4)"/>
      <sheetName val="JALAN (5)"/>
      <sheetName val="JALAN (6)"/>
      <sheetName val="JALAN (7)"/>
      <sheetName val="SYPHON"/>
      <sheetName val="SYPHON (2)"/>
      <sheetName val="JALAN KA"/>
      <sheetName val="A1"/>
      <sheetName val="A2"/>
      <sheetName val="A3"/>
      <sheetName val="A4"/>
      <sheetName val="A5"/>
      <sheetName val="A6"/>
      <sheetName val="A7"/>
      <sheetName val="A8"/>
      <sheetName val="A9"/>
      <sheetName val="A9 (2)"/>
      <sheetName val="A10"/>
      <sheetName val="A11"/>
      <sheetName val="A12"/>
      <sheetName val="A13"/>
      <sheetName val="A14"/>
      <sheetName val="A14 (2)"/>
      <sheetName val="Test"/>
      <sheetName val="Test (2)"/>
      <sheetName val="Test (3)"/>
      <sheetName val="CUCI"/>
      <sheetName val="CUCI (2)"/>
      <sheetName val="CUCI (3)"/>
      <sheetName val="A15"/>
      <sheetName val="A15(2)"/>
      <sheetName val="A15(3)"/>
      <sheetName val="A16"/>
      <sheetName val="A16 (2)"/>
      <sheetName val="A16 (3)"/>
      <sheetName val="A16 (4)"/>
      <sheetName val="A17"/>
      <sheetName val="A17 (2)"/>
      <sheetName val="A18"/>
      <sheetName val="A19"/>
      <sheetName val="Analisa HSP"/>
      <sheetName val="Daf-Harg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tter of Interest"/>
      <sheetName val="Rekapitulasi"/>
      <sheetName val="BoQ"/>
      <sheetName val="Analisa Teknis"/>
      <sheetName val="Harga Upah_Bahan"/>
      <sheetName val="Resume Analysis"/>
      <sheetName val="Analisa"/>
      <sheetName val="Time Schedule"/>
    </sheetNames>
    <sheetDataSet>
      <sheetData sheetId="0" refreshError="1"/>
      <sheetData sheetId="1"/>
      <sheetData sheetId="2"/>
      <sheetData sheetId="3"/>
      <sheetData sheetId="4"/>
      <sheetData sheetId="5">
        <row r="5">
          <cell r="A5" t="str">
            <v>ANL. A.1</v>
          </cell>
          <cell r="B5" t="str">
            <v>1 M3</v>
          </cell>
          <cell r="C5" t="str">
            <v>Galian Tanah Biasa</v>
          </cell>
          <cell r="D5">
            <v>31375</v>
          </cell>
        </row>
        <row r="6">
          <cell r="A6" t="str">
            <v>1/4 x ANL. A.1</v>
          </cell>
          <cell r="B6" t="str">
            <v>1 M3</v>
          </cell>
          <cell r="C6" t="str">
            <v>Urugan Kembali</v>
          </cell>
          <cell r="D6">
            <v>7843</v>
          </cell>
        </row>
        <row r="7">
          <cell r="A7" t="str">
            <v>ANL. A.18</v>
          </cell>
          <cell r="B7" t="str">
            <v>1 M3</v>
          </cell>
          <cell r="C7" t="str">
            <v>Urugan Pasir</v>
          </cell>
          <cell r="D7">
            <v>120550</v>
          </cell>
        </row>
        <row r="8">
          <cell r="A8" t="str">
            <v>ANL. A.18a</v>
          </cell>
          <cell r="B8" t="str">
            <v>1 M3</v>
          </cell>
          <cell r="C8" t="str">
            <v>Urugan Tanah</v>
          </cell>
          <cell r="D8">
            <v>58150</v>
          </cell>
        </row>
        <row r="9">
          <cell r="A9" t="str">
            <v>Anl. Supl. VII</v>
          </cell>
          <cell r="B9" t="str">
            <v>1 M2</v>
          </cell>
          <cell r="C9" t="str">
            <v>Plafond Plywood 4 mm</v>
          </cell>
          <cell r="D9">
            <v>129895</v>
          </cell>
        </row>
        <row r="10">
          <cell r="A10" t="str">
            <v>Anl. F. 21</v>
          </cell>
          <cell r="B10" t="str">
            <v>1 M2</v>
          </cell>
          <cell r="C10" t="str">
            <v>Papan Listplank</v>
          </cell>
          <cell r="D10">
            <v>63759</v>
          </cell>
        </row>
        <row r="11">
          <cell r="A11" t="str">
            <v>Anl. F. 22</v>
          </cell>
          <cell r="B11" t="str">
            <v>1 M3</v>
          </cell>
          <cell r="C11" t="str">
            <v>Mengerjakan Kayu Kuda-Kuda/Gording</v>
          </cell>
          <cell r="D11">
            <v>5878000</v>
          </cell>
        </row>
        <row r="12">
          <cell r="A12" t="str">
            <v>Anl. F. 27</v>
          </cell>
          <cell r="B12" t="str">
            <v>1 M3</v>
          </cell>
          <cell r="C12" t="str">
            <v>Kayu Kozen Pintu dan Jendela</v>
          </cell>
          <cell r="D12">
            <v>5902000</v>
          </cell>
        </row>
        <row r="13">
          <cell r="A13" t="str">
            <v>Anl. G. 33m</v>
          </cell>
          <cell r="B13" t="str">
            <v>1 M3</v>
          </cell>
          <cell r="C13" t="str">
            <v>Pasangan Batu Bata 1 Pc : 2 Ps</v>
          </cell>
          <cell r="D13">
            <v>994504</v>
          </cell>
        </row>
        <row r="14">
          <cell r="A14" t="str">
            <v>Anl. G. 33a</v>
          </cell>
          <cell r="B14" t="str">
            <v>1 M3</v>
          </cell>
          <cell r="C14" t="str">
            <v>Pasangan Batu Bata 1 Pc : 4 Ps</v>
          </cell>
          <cell r="D14">
            <v>932185</v>
          </cell>
        </row>
        <row r="15">
          <cell r="A15" t="str">
            <v>Anl. G. 41</v>
          </cell>
          <cell r="B15" t="str">
            <v>1 M3</v>
          </cell>
          <cell r="C15" t="str">
            <v>Beton Cor 1 Pc : 3 Ps : 5 Kr</v>
          </cell>
          <cell r="D15">
            <v>671686</v>
          </cell>
        </row>
        <row r="16">
          <cell r="A16" t="str">
            <v>Anl. G. 43 a</v>
          </cell>
          <cell r="B16" t="str">
            <v>1 M3</v>
          </cell>
          <cell r="C16" t="str">
            <v>Pasangan Beton Cyclope 1 Pc : 3 Ps : 5 Kr</v>
          </cell>
          <cell r="D16">
            <v>658894</v>
          </cell>
        </row>
        <row r="17">
          <cell r="A17" t="str">
            <v>Anl. G. 50 h</v>
          </cell>
          <cell r="B17" t="str">
            <v>1 M2</v>
          </cell>
          <cell r="C17" t="str">
            <v>Plesteran 1 Pc : 2 Ps, t = 10 mm</v>
          </cell>
          <cell r="D17">
            <v>31839</v>
          </cell>
        </row>
        <row r="18">
          <cell r="A18" t="str">
            <v>Anl. G. 50 k</v>
          </cell>
          <cell r="B18" t="str">
            <v>1 M2</v>
          </cell>
          <cell r="C18" t="str">
            <v>Plesteran 1 Pc : 3 Ps</v>
          </cell>
          <cell r="D18">
            <v>31782</v>
          </cell>
        </row>
        <row r="19">
          <cell r="A19" t="str">
            <v>Anl. G. 50 q</v>
          </cell>
          <cell r="B19" t="str">
            <v>1 M2</v>
          </cell>
          <cell r="C19" t="str">
            <v>Plesteran 1 Pc : 4 Ps, t = 10 mm</v>
          </cell>
          <cell r="D19">
            <v>30899</v>
          </cell>
        </row>
        <row r="20">
          <cell r="A20" t="str">
            <v>Anl. G. 43</v>
          </cell>
          <cell r="B20" t="str">
            <v>1 M3</v>
          </cell>
          <cell r="C20" t="str">
            <v>Beton Cor 1 Pc : 3 Ps : 5 Kr</v>
          </cell>
          <cell r="D20">
            <v>692840</v>
          </cell>
        </row>
        <row r="21">
          <cell r="A21" t="str">
            <v>Anl. H. 8</v>
          </cell>
          <cell r="B21" t="str">
            <v>1 M2</v>
          </cell>
          <cell r="C21" t="str">
            <v>Memasang Atap Seng BJLS 0.30 mm</v>
          </cell>
          <cell r="D21">
            <v>51590</v>
          </cell>
        </row>
        <row r="22">
          <cell r="A22" t="str">
            <v>Anl. H. 10</v>
          </cell>
          <cell r="B22" t="str">
            <v>1 M'</v>
          </cell>
          <cell r="C22" t="str">
            <v>Rabung Seng</v>
          </cell>
          <cell r="D22">
            <v>20302</v>
          </cell>
        </row>
        <row r="23">
          <cell r="A23" t="str">
            <v>Anl. K9+23+30</v>
          </cell>
          <cell r="B23" t="str">
            <v>10 M2</v>
          </cell>
          <cell r="C23" t="str">
            <v>Mengecat Kayu, 3 Kali Sapu</v>
          </cell>
          <cell r="D23">
            <v>25201</v>
          </cell>
        </row>
        <row r="24">
          <cell r="A24" t="str">
            <v>Anl. K23</v>
          </cell>
          <cell r="B24" t="str">
            <v>10 M2</v>
          </cell>
          <cell r="C24" t="str">
            <v>Mengecat Tembok (Cat WS), 3 Kali Sapu</v>
          </cell>
          <cell r="D24">
            <v>20832</v>
          </cell>
        </row>
        <row r="25">
          <cell r="A25" t="str">
            <v>Anl. Supl. IIIb</v>
          </cell>
          <cell r="B25" t="str">
            <v>1 M2</v>
          </cell>
          <cell r="C25" t="str">
            <v>Lantai Keramik 20 x 20 cm ex Romans, Adukan 1 Pc : 3 Ps</v>
          </cell>
          <cell r="D25">
            <v>210181</v>
          </cell>
        </row>
        <row r="26">
          <cell r="A26" t="str">
            <v>Anl. G. 45</v>
          </cell>
          <cell r="B26" t="str">
            <v>1 M3</v>
          </cell>
          <cell r="C26" t="str">
            <v>Beton Cor 1 : 1.5 : 2.5 ( K.225)</v>
          </cell>
          <cell r="D26">
            <v>832440</v>
          </cell>
        </row>
        <row r="27">
          <cell r="A27" t="str">
            <v>Anl. I. 2</v>
          </cell>
          <cell r="B27" t="str">
            <v>100 kg</v>
          </cell>
          <cell r="C27" t="str">
            <v>Pekerjaan Besi Beton</v>
          </cell>
          <cell r="D27">
            <v>21150</v>
          </cell>
        </row>
        <row r="28">
          <cell r="A28" t="str">
            <v>Anl. F.8</v>
          </cell>
          <cell r="B28" t="str">
            <v>10 M2</v>
          </cell>
          <cell r="C28" t="str">
            <v>Cetakan Beton / Bekesting</v>
          </cell>
          <cell r="D28">
            <v>95850</v>
          </cell>
        </row>
        <row r="29">
          <cell r="A29" t="str">
            <v>Anl. F.7</v>
          </cell>
          <cell r="C29" t="str">
            <v>Stut Werk Untuk 1 M3 Pekerjaan Beton</v>
          </cell>
          <cell r="D29">
            <v>828300</v>
          </cell>
        </row>
        <row r="30">
          <cell r="A30" t="str">
            <v>Lain-Lain</v>
          </cell>
          <cell r="C30" t="str">
            <v>Membongkar Cetakan dan Menyiram Beton</v>
          </cell>
          <cell r="D30">
            <v>160000</v>
          </cell>
        </row>
        <row r="31">
          <cell r="A31" t="str">
            <v>Anl. Supl. V1</v>
          </cell>
          <cell r="B31" t="str">
            <v>1 M3</v>
          </cell>
          <cell r="C31" t="str">
            <v>Beton Bertulang ( K.225)</v>
          </cell>
          <cell r="D31">
            <v>4303090</v>
          </cell>
        </row>
        <row r="32">
          <cell r="A32" t="str">
            <v>Anl. Supl. V</v>
          </cell>
          <cell r="B32" t="str">
            <v>1 M3</v>
          </cell>
          <cell r="C32" t="str">
            <v>Beton Bertulang ( K.225)</v>
          </cell>
          <cell r="D32">
            <v>3414790</v>
          </cell>
        </row>
      </sheetData>
      <sheetData sheetId="6" refreshError="1"/>
      <sheetData sheetId="7"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titipan"/>
      <sheetName val="-titipan"/>
      <sheetName val="RAB NARYO (2)"/>
      <sheetName val="RAB NARYO"/>
      <sheetName val="tata boga"/>
      <sheetName val="rm dinas"/>
      <sheetName val="DATA1"/>
      <sheetName val="RAB OE user"/>
      <sheetName val="rab "/>
      <sheetName val="ANALISA PEK.UMUM"/>
      <sheetName val="ANALISA KONST BTN"/>
      <sheetName val="BAHAN"/>
      <sheetName val="UPAH"/>
      <sheetName val="SAT.PEK.UMUM "/>
      <sheetName val="SAT.PEK.KONST.BTN"/>
      <sheetName val="Skedul"/>
      <sheetName val="H.Satuan"/>
      <sheetName val="Bank"/>
      <sheetName val="Bunga"/>
      <sheetName val="Mark-up"/>
      <sheetName val="ANALISA PEK_UMUM"/>
      <sheetName val="struktur tdk dipakai"/>
      <sheetName val="Analisa &amp; Upah"/>
      <sheetName val="Div2"/>
      <sheetName val="Har-mat"/>
      <sheetName val="K725"/>
      <sheetName val="L4"/>
      <sheetName val="K33H"/>
      <sheetName val="K621"/>
      <sheetName val="K819"/>
      <sheetName val="K331"/>
      <sheetName val="bhn,upah,alat"/>
      <sheetName val="Ans Kom Precast"/>
      <sheetName val="Analisa HSP"/>
      <sheetName val="Input"/>
      <sheetName val="DU&amp;B"/>
      <sheetName val="ANALISA SM"/>
      <sheetName val="An_hr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Q-Aresitrktur"/>
      <sheetName val="RAB"/>
      <sheetName val="Analisa"/>
      <sheetName val="daftar harga"/>
      <sheetName val="Sheet2"/>
      <sheetName val="Person"/>
      <sheetName val="Alat"/>
      <sheetName val="Sheet3"/>
      <sheetName val="me"/>
      <sheetName val="BTL tahap 1"/>
      <sheetName val="BTL total"/>
      <sheetName val="rumus"/>
    </sheetNames>
    <sheetDataSet>
      <sheetData sheetId="0"/>
      <sheetData sheetId="1"/>
      <sheetData sheetId="2"/>
      <sheetData sheetId="3"/>
      <sheetData sheetId="4"/>
      <sheetData sheetId="5"/>
      <sheetData sheetId="6"/>
      <sheetData sheetId="7"/>
      <sheetData sheetId="8"/>
      <sheetData sheetId="9"/>
      <sheetData sheetId="10"/>
      <sheetData sheetId="11">
        <row r="15">
          <cell r="F15">
            <v>0</v>
          </cell>
          <cell r="G15" t="str">
            <v/>
          </cell>
        </row>
        <row r="16">
          <cell r="F16">
            <v>1</v>
          </cell>
          <cell r="G16" t="str">
            <v xml:space="preserve">satu </v>
          </cell>
        </row>
        <row r="17">
          <cell r="F17">
            <v>2</v>
          </cell>
          <cell r="G17" t="str">
            <v xml:space="preserve">dua </v>
          </cell>
        </row>
        <row r="18">
          <cell r="F18">
            <v>3</v>
          </cell>
          <cell r="G18" t="str">
            <v xml:space="preserve">tiga </v>
          </cell>
        </row>
        <row r="19">
          <cell r="F19">
            <v>4</v>
          </cell>
          <cell r="G19" t="str">
            <v xml:space="preserve">empat </v>
          </cell>
        </row>
        <row r="20">
          <cell r="F20">
            <v>5</v>
          </cell>
          <cell r="G20" t="str">
            <v xml:space="preserve">lima </v>
          </cell>
        </row>
        <row r="21">
          <cell r="F21">
            <v>6</v>
          </cell>
          <cell r="G21" t="str">
            <v xml:space="preserve">enam </v>
          </cell>
        </row>
        <row r="22">
          <cell r="F22">
            <v>7</v>
          </cell>
          <cell r="G22" t="str">
            <v xml:space="preserve">tujuh </v>
          </cell>
        </row>
        <row r="23">
          <cell r="F23">
            <v>8</v>
          </cell>
          <cell r="G23" t="str">
            <v xml:space="preserve">delapan </v>
          </cell>
        </row>
        <row r="24">
          <cell r="F24">
            <v>9</v>
          </cell>
          <cell r="G24" t="str">
            <v xml:space="preserve">sembilan </v>
          </cell>
        </row>
      </sheetData>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kp"/>
      <sheetName val="Kuan"/>
      <sheetName val="Har Sat"/>
      <sheetName val="Har. Das"/>
      <sheetName val="M.P.U"/>
      <sheetName val="Mob"/>
      <sheetName val="ANMOS"/>
      <sheetName val="Jad. Alat"/>
      <sheetName val="T. Shed"/>
      <sheetName val="Sub. Kon"/>
      <sheetName val="List"/>
      <sheetName val="6.a &amp;6,b"/>
      <sheetName val="Catatan"/>
      <sheetName val="Anls Alat"/>
      <sheetName val="Anls Bahan"/>
      <sheetName val="Sheet1"/>
      <sheetName val="Div 2-5"/>
      <sheetName val="Div 6"/>
      <sheetName val="Div 7-8"/>
      <sheetName val="Div 9-1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5">
          <cell r="D5" t="str">
            <v>IR. T. FAISAL LIZAM</v>
          </cell>
        </row>
        <row r="7">
          <cell r="D7" t="str">
            <v>PEMBANGUNAN DAN PENINGKATAN JALAN DAN JEMBATAN</v>
          </cell>
        </row>
        <row r="8">
          <cell r="D8" t="str">
            <v>PEMBANGUNAN JALAN LIPAT KAJANG - LAE PARIS -BTS. SUMUT</v>
          </cell>
        </row>
        <row r="66">
          <cell r="F66">
            <v>20000</v>
          </cell>
        </row>
        <row r="67">
          <cell r="F67">
            <v>25000</v>
          </cell>
        </row>
        <row r="81">
          <cell r="F81">
            <v>35000</v>
          </cell>
        </row>
        <row r="104">
          <cell r="F104">
            <v>7000</v>
          </cell>
        </row>
        <row r="110">
          <cell r="F110">
            <v>20000</v>
          </cell>
        </row>
        <row r="112">
          <cell r="F112">
            <v>21000</v>
          </cell>
        </row>
      </sheetData>
      <sheetData sheetId="13" refreshError="1"/>
      <sheetData sheetId="14">
        <row r="132">
          <cell r="E132">
            <v>12048.192771084339</v>
          </cell>
        </row>
        <row r="157">
          <cell r="E157">
            <v>49679.057595845232</v>
          </cell>
        </row>
      </sheetData>
      <sheetData sheetId="15" refreshError="1"/>
      <sheetData sheetId="16" refreshError="1"/>
      <sheetData sheetId="17" refreshError="1"/>
      <sheetData sheetId="18" refreshError="1"/>
      <sheetData sheetId="19"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
      <sheetName val="SRT"/>
      <sheetName val="SCH"/>
      <sheetName val="REK"/>
      <sheetName val="BOQ"/>
      <sheetName val="MJR"/>
      <sheetName val="HSD"/>
      <sheetName val="ANA"/>
      <sheetName val="MET"/>
      <sheetName val="MOS"/>
      <sheetName val="RTN"/>
      <sheetName val="ALT"/>
      <sheetName val="STF"/>
      <sheetName val="SUB"/>
      <sheetName val="DLM"/>
      <sheetName val="ana alat"/>
      <sheetName val="LMP.1"/>
      <sheetName val="LMP.2"/>
      <sheetName val="IND"/>
      <sheetName val="TM"/>
      <sheetName val="kon"/>
      <sheetName val="Analisa HSP"/>
      <sheetName val="Anls Bahan"/>
      <sheetName val="Catatan"/>
      <sheetName val="DivVII"/>
      <sheetName val="ANALISA"/>
      <sheetName val="Harga"/>
      <sheetName val="rumus"/>
      <sheetName val="HARGA ALAT"/>
      <sheetName val="analisa 2.6"/>
      <sheetName val="BASICPRICE"/>
      <sheetName val="Beton"/>
    </sheetNames>
    <sheetDataSet>
      <sheetData sheetId="0">
        <row r="29">
          <cell r="C29" t="str">
            <v>PT. SENECA INDONESIA</v>
          </cell>
        </row>
        <row r="31">
          <cell r="C31" t="str">
            <v>I S K A K   E F F E R I N</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2)"/>
      <sheetName val="REKAP"/>
      <sheetName val="RAB"/>
      <sheetName val="ANALISA"/>
      <sheetName val="DAFTAR"/>
    </sheetNames>
    <sheetDataSet>
      <sheetData sheetId="0" refreshError="1"/>
      <sheetData sheetId="1" refreshError="1"/>
      <sheetData sheetId="2"/>
      <sheetData sheetId="3">
        <row r="191">
          <cell r="G191">
            <v>929397.5</v>
          </cell>
        </row>
        <row r="202">
          <cell r="G202">
            <v>959180</v>
          </cell>
        </row>
        <row r="232">
          <cell r="G232">
            <v>36669.5</v>
          </cell>
        </row>
        <row r="388">
          <cell r="G388">
            <v>4467065</v>
          </cell>
        </row>
      </sheetData>
      <sheetData sheetId="4"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SItem"/>
      <sheetName val="SKEDULE (3)"/>
      <sheetName val="SKEDULE (2)"/>
      <sheetName val="SKEDULE"/>
      <sheetName val="RekapTotal"/>
      <sheetName val="Rekap Total"/>
      <sheetName val="HS-P&amp;J"/>
      <sheetName val="Analisa SNI"/>
      <sheetName val="Analisa EI-AL"/>
      <sheetName val="Teknis"/>
      <sheetName val="A. PERSIAPAN"/>
      <sheetName val="1.TPR"/>
      <sheetName val="2.KTR-HALL"/>
      <sheetName val="3. R. Tunggu penumpang_OK"/>
      <sheetName val="MUSHOLA OK"/>
      <sheetName val="5. Area Kdtgn Angkot "/>
      <sheetName val="6. Area Kbrktan Angkot"/>
      <sheetName val="7.Landscape"/>
      <sheetName val="12.Landscape Thp 2"/>
      <sheetName val="8.Perkerasan"/>
      <sheetName val="13.Perkerasan Thp 2"/>
      <sheetName val="9.Drainasi"/>
      <sheetName val="Drainase Riil"/>
      <sheetName val="10.Pelengkap"/>
      <sheetName val="11.Pagar"/>
    </sheetNames>
    <sheetDataSet>
      <sheetData sheetId="0">
        <row r="30">
          <cell r="A30" t="str">
            <v>II.</v>
          </cell>
          <cell r="B30" t="str">
            <v>B A H A N</v>
          </cell>
        </row>
        <row r="32">
          <cell r="A32">
            <v>1</v>
          </cell>
          <cell r="D32" t="str">
            <v>Agregat Halus</v>
          </cell>
          <cell r="E32" t="str">
            <v>M3</v>
          </cell>
          <cell r="F32">
            <v>80000</v>
          </cell>
        </row>
        <row r="33">
          <cell r="A33">
            <v>2</v>
          </cell>
          <cell r="D33" t="str">
            <v>Agregat Kasar</v>
          </cell>
          <cell r="E33" t="str">
            <v>M3</v>
          </cell>
          <cell r="F33">
            <v>85000</v>
          </cell>
        </row>
        <row r="34">
          <cell r="A34">
            <v>3</v>
          </cell>
          <cell r="D34" t="str">
            <v>Aluminium Gelombang Tebal 0,55 cm</v>
          </cell>
          <cell r="E34" t="str">
            <v>M2</v>
          </cell>
          <cell r="F34">
            <v>100000</v>
          </cell>
        </row>
        <row r="35">
          <cell r="A35">
            <v>4</v>
          </cell>
          <cell r="D35" t="str">
            <v>Aluminium foil/sisalation</v>
          </cell>
          <cell r="E35" t="str">
            <v>m2</v>
          </cell>
          <cell r="F35">
            <v>30000</v>
          </cell>
        </row>
        <row r="36">
          <cell r="A36">
            <v>5</v>
          </cell>
          <cell r="D36" t="str">
            <v>Aspal</v>
          </cell>
          <cell r="E36" t="str">
            <v>kg</v>
          </cell>
          <cell r="F36">
            <v>3500</v>
          </cell>
        </row>
        <row r="37">
          <cell r="A37">
            <v>6</v>
          </cell>
          <cell r="D37" t="str">
            <v>Asbes gelombang</v>
          </cell>
          <cell r="E37" t="str">
            <v>lembar</v>
          </cell>
          <cell r="F37">
            <v>46000</v>
          </cell>
        </row>
        <row r="38">
          <cell r="A38">
            <v>7</v>
          </cell>
          <cell r="D38" t="str">
            <v>Atap polycarbonat</v>
          </cell>
          <cell r="E38" t="str">
            <v>m2</v>
          </cell>
          <cell r="F38">
            <v>129500</v>
          </cell>
        </row>
        <row r="39">
          <cell r="A39">
            <v>8</v>
          </cell>
          <cell r="D39" t="str">
            <v>Bambu</v>
          </cell>
          <cell r="E39" t="str">
            <v>batang</v>
          </cell>
          <cell r="F39">
            <v>25000</v>
          </cell>
        </row>
        <row r="40">
          <cell r="A40">
            <v>9</v>
          </cell>
          <cell r="D40" t="str">
            <v>Baja Profil</v>
          </cell>
          <cell r="E40" t="str">
            <v>kg</v>
          </cell>
          <cell r="F40">
            <v>9500</v>
          </cell>
        </row>
        <row r="41">
          <cell r="A41">
            <v>10</v>
          </cell>
          <cell r="D41" t="str">
            <v>Baja Strip 2 x 3</v>
          </cell>
          <cell r="E41" t="str">
            <v>m</v>
          </cell>
          <cell r="F41">
            <v>11500</v>
          </cell>
        </row>
        <row r="42">
          <cell r="A42">
            <v>11</v>
          </cell>
          <cell r="D42" t="str">
            <v>Baja tulangan</v>
          </cell>
          <cell r="E42" t="str">
            <v>kg</v>
          </cell>
          <cell r="F42">
            <v>8000</v>
          </cell>
        </row>
        <row r="43">
          <cell r="A43">
            <v>12</v>
          </cell>
          <cell r="D43" t="str">
            <v>Bak Cuci Piring Stainless</v>
          </cell>
          <cell r="E43" t="str">
            <v>buah</v>
          </cell>
          <cell r="F43">
            <v>750000</v>
          </cell>
        </row>
        <row r="44">
          <cell r="A44">
            <v>13</v>
          </cell>
          <cell r="D44" t="str">
            <v>Bak Mandi Fiberglass</v>
          </cell>
          <cell r="E44" t="str">
            <v>buah</v>
          </cell>
          <cell r="F44">
            <v>1000000</v>
          </cell>
        </row>
        <row r="45">
          <cell r="A45">
            <v>14</v>
          </cell>
          <cell r="D45" t="str">
            <v>Batu bata</v>
          </cell>
          <cell r="E45" t="str">
            <v>buah</v>
          </cell>
          <cell r="F45">
            <v>500</v>
          </cell>
        </row>
        <row r="46">
          <cell r="A46">
            <v>15</v>
          </cell>
          <cell r="D46" t="str">
            <v>Batu kali</v>
          </cell>
          <cell r="E46" t="str">
            <v>m3</v>
          </cell>
          <cell r="F46">
            <v>100000</v>
          </cell>
        </row>
        <row r="47">
          <cell r="A47">
            <v>16</v>
          </cell>
          <cell r="D47" t="str">
            <v>Batu Koral</v>
          </cell>
          <cell r="E47" t="str">
            <v>m3</v>
          </cell>
        </row>
        <row r="48">
          <cell r="A48">
            <v>17</v>
          </cell>
          <cell r="D48" t="str">
            <v>Batu Belah</v>
          </cell>
          <cell r="E48" t="str">
            <v>m3</v>
          </cell>
          <cell r="F48">
            <v>137500</v>
          </cell>
        </row>
        <row r="49">
          <cell r="A49">
            <v>18</v>
          </cell>
          <cell r="D49" t="str">
            <v>Batu Tempel Lempeng</v>
          </cell>
          <cell r="E49" t="str">
            <v>m2</v>
          </cell>
          <cell r="F49">
            <v>100000</v>
          </cell>
        </row>
        <row r="50">
          <cell r="A50">
            <v>19</v>
          </cell>
          <cell r="D50" t="str">
            <v>Besi beton polos</v>
          </cell>
          <cell r="E50" t="str">
            <v>kg</v>
          </cell>
          <cell r="F50">
            <v>6500</v>
          </cell>
        </row>
        <row r="51">
          <cell r="A51">
            <v>20</v>
          </cell>
          <cell r="D51" t="str">
            <v>Besi beton ulir</v>
          </cell>
          <cell r="E51" t="str">
            <v>kg</v>
          </cell>
          <cell r="F51">
            <v>7500</v>
          </cell>
        </row>
        <row r="52">
          <cell r="A52">
            <v>21</v>
          </cell>
          <cell r="D52" t="str">
            <v>Cat Anti Karat</v>
          </cell>
          <cell r="E52" t="str">
            <v>kg</v>
          </cell>
          <cell r="F52">
            <v>30000</v>
          </cell>
        </row>
        <row r="53">
          <cell r="A53">
            <v>22</v>
          </cell>
          <cell r="D53" t="str">
            <v>Cat Kayu Dasar</v>
          </cell>
          <cell r="E53" t="str">
            <v>kg</v>
          </cell>
          <cell r="F53">
            <v>18000</v>
          </cell>
        </row>
        <row r="54">
          <cell r="A54">
            <v>23</v>
          </cell>
          <cell r="D54" t="str">
            <v>Cat kayu mengkilap</v>
          </cell>
          <cell r="E54" t="str">
            <v>kg</v>
          </cell>
          <cell r="F54">
            <v>30000</v>
          </cell>
        </row>
        <row r="55">
          <cell r="A55">
            <v>24</v>
          </cell>
          <cell r="D55" t="str">
            <v>Cat Meni Besi</v>
          </cell>
          <cell r="E55" t="str">
            <v>kg</v>
          </cell>
          <cell r="F55">
            <v>19000</v>
          </cell>
        </row>
        <row r="56">
          <cell r="A56">
            <v>25</v>
          </cell>
          <cell r="D56" t="str">
            <v>Cat Meni Kayu</v>
          </cell>
          <cell r="E56" t="str">
            <v>kg</v>
          </cell>
          <cell r="F56">
            <v>19000</v>
          </cell>
        </row>
        <row r="57">
          <cell r="A57">
            <v>26</v>
          </cell>
          <cell r="D57" t="str">
            <v>Cat tembok</v>
          </cell>
          <cell r="E57" t="str">
            <v>kg</v>
          </cell>
          <cell r="F57">
            <v>18000</v>
          </cell>
        </row>
        <row r="58">
          <cell r="A58">
            <v>27</v>
          </cell>
          <cell r="D58" t="str">
            <v>Cat tembok dasar</v>
          </cell>
          <cell r="E58" t="str">
            <v>kg</v>
          </cell>
          <cell r="F58">
            <v>15000</v>
          </cell>
        </row>
        <row r="59">
          <cell r="A59">
            <v>28</v>
          </cell>
          <cell r="D59" t="str">
            <v>Cat tembok penutup</v>
          </cell>
          <cell r="E59" t="str">
            <v>kg</v>
          </cell>
          <cell r="F59">
            <v>20000</v>
          </cell>
        </row>
        <row r="60">
          <cell r="A60">
            <v>29</v>
          </cell>
          <cell r="D60" t="str">
            <v>Conblock</v>
          </cell>
          <cell r="E60" t="str">
            <v>m2</v>
          </cell>
          <cell r="F60">
            <v>40000</v>
          </cell>
        </row>
        <row r="61">
          <cell r="A61">
            <v>30</v>
          </cell>
          <cell r="D61" t="str">
            <v>Conblock Segi 4 K-300</v>
          </cell>
          <cell r="E61" t="str">
            <v>m2</v>
          </cell>
          <cell r="F61">
            <v>60000</v>
          </cell>
        </row>
        <row r="62">
          <cell r="A62">
            <v>31</v>
          </cell>
          <cell r="D62" t="str">
            <v>Dempul</v>
          </cell>
          <cell r="E62" t="str">
            <v>kg</v>
          </cell>
          <cell r="F62">
            <v>12000</v>
          </cell>
        </row>
        <row r="63">
          <cell r="A63">
            <v>32</v>
          </cell>
          <cell r="D63" t="str">
            <v>Engsel Jendela</v>
          </cell>
          <cell r="E63" t="str">
            <v>buah</v>
          </cell>
          <cell r="F63">
            <v>14000</v>
          </cell>
        </row>
        <row r="64">
          <cell r="A64">
            <v>33</v>
          </cell>
          <cell r="D64" t="str">
            <v>Engsel Pintu</v>
          </cell>
          <cell r="E64" t="str">
            <v>buah</v>
          </cell>
          <cell r="F64">
            <v>17000</v>
          </cell>
        </row>
        <row r="65">
          <cell r="A65">
            <v>34</v>
          </cell>
          <cell r="D65" t="str">
            <v>Filler</v>
          </cell>
          <cell r="E65" t="str">
            <v>kg</v>
          </cell>
          <cell r="F65">
            <v>900</v>
          </cell>
        </row>
        <row r="66">
          <cell r="A66">
            <v>35</v>
          </cell>
          <cell r="D66" t="str">
            <v>Floor drain</v>
          </cell>
          <cell r="E66" t="str">
            <v>m2</v>
          </cell>
          <cell r="F66">
            <v>80000</v>
          </cell>
        </row>
        <row r="67">
          <cell r="A67">
            <v>36</v>
          </cell>
          <cell r="D67" t="str">
            <v>Genteng keramik</v>
          </cell>
          <cell r="E67" t="str">
            <v>buah</v>
          </cell>
          <cell r="F67">
            <v>9500</v>
          </cell>
        </row>
        <row r="68">
          <cell r="A68">
            <v>37</v>
          </cell>
          <cell r="D68" t="str">
            <v>Genteng Bubung Beton</v>
          </cell>
          <cell r="E68" t="str">
            <v>buah</v>
          </cell>
          <cell r="F68">
            <v>8000</v>
          </cell>
        </row>
        <row r="69">
          <cell r="A69">
            <v>38</v>
          </cell>
          <cell r="D69" t="str">
            <v>Genteng Metal</v>
          </cell>
          <cell r="E69" t="str">
            <v>m2</v>
          </cell>
          <cell r="F69">
            <v>80000</v>
          </cell>
        </row>
        <row r="70">
          <cell r="A70">
            <v>39</v>
          </cell>
          <cell r="D70" t="str">
            <v>Glass Block</v>
          </cell>
          <cell r="E70" t="str">
            <v>m2</v>
          </cell>
          <cell r="F70">
            <v>60000</v>
          </cell>
        </row>
        <row r="71">
          <cell r="A71">
            <v>40</v>
          </cell>
          <cell r="D71" t="str">
            <v>Grassblock</v>
          </cell>
          <cell r="E71" t="str">
            <v>m2</v>
          </cell>
          <cell r="F71">
            <v>40000</v>
          </cell>
        </row>
        <row r="72">
          <cell r="A72">
            <v>41</v>
          </cell>
          <cell r="D72" t="str">
            <v>Grendel Jendela</v>
          </cell>
          <cell r="E72" t="str">
            <v>buah</v>
          </cell>
          <cell r="F72">
            <v>9000</v>
          </cell>
        </row>
        <row r="73">
          <cell r="A73">
            <v>42</v>
          </cell>
          <cell r="D73" t="str">
            <v>Grendel Pintu</v>
          </cell>
          <cell r="E73" t="str">
            <v>buah</v>
          </cell>
          <cell r="F73">
            <v>9000</v>
          </cell>
        </row>
        <row r="74">
          <cell r="A74">
            <v>43</v>
          </cell>
          <cell r="D74" t="str">
            <v>Kaca Bening tebal 5 mm</v>
          </cell>
          <cell r="E74" t="str">
            <v>m2</v>
          </cell>
          <cell r="F74">
            <v>80000</v>
          </cell>
        </row>
        <row r="75">
          <cell r="A75">
            <v>44</v>
          </cell>
          <cell r="D75" t="str">
            <v>Kaca Cermin Tebal 5 mm</v>
          </cell>
          <cell r="E75" t="str">
            <v>m2</v>
          </cell>
          <cell r="F75">
            <v>160000</v>
          </cell>
        </row>
        <row r="76">
          <cell r="A76">
            <v>45</v>
          </cell>
          <cell r="D76" t="str">
            <v>Kaca Patri Tebal 5 mm</v>
          </cell>
          <cell r="E76" t="str">
            <v>m2</v>
          </cell>
          <cell r="F76">
            <v>200000</v>
          </cell>
        </row>
        <row r="77">
          <cell r="A77">
            <v>46</v>
          </cell>
          <cell r="D77" t="str">
            <v>Kait Angin</v>
          </cell>
          <cell r="E77" t="str">
            <v>buah</v>
          </cell>
          <cell r="F77">
            <v>5000</v>
          </cell>
        </row>
        <row r="78">
          <cell r="A78">
            <v>47</v>
          </cell>
          <cell r="D78" t="str">
            <v>Kansteen (pembuatan &amp; pemasangan)</v>
          </cell>
          <cell r="E78" t="str">
            <v>m</v>
          </cell>
          <cell r="F78">
            <v>13500</v>
          </cell>
        </row>
        <row r="79">
          <cell r="A79">
            <v>48</v>
          </cell>
          <cell r="D79" t="str">
            <v>Kawat las</v>
          </cell>
          <cell r="E79" t="str">
            <v>kg</v>
          </cell>
          <cell r="F79">
            <v>24500</v>
          </cell>
        </row>
        <row r="80">
          <cell r="A80">
            <v>49</v>
          </cell>
          <cell r="D80" t="str">
            <v>Kawat beton</v>
          </cell>
          <cell r="E80" t="str">
            <v>kg</v>
          </cell>
          <cell r="F80">
            <v>12000</v>
          </cell>
        </row>
        <row r="81">
          <cell r="A81">
            <v>50</v>
          </cell>
          <cell r="D81" t="str">
            <v>Kayu bekisting</v>
          </cell>
          <cell r="E81" t="str">
            <v>m3</v>
          </cell>
          <cell r="F81">
            <v>1700000</v>
          </cell>
        </row>
        <row r="82">
          <cell r="A82">
            <v>51</v>
          </cell>
          <cell r="D82" t="str">
            <v>Kayu Kamper</v>
          </cell>
          <cell r="E82" t="str">
            <v>m3</v>
          </cell>
          <cell r="F82">
            <v>3100000</v>
          </cell>
        </row>
        <row r="83">
          <cell r="A83">
            <v>52</v>
          </cell>
          <cell r="D83" t="str">
            <v>Kayu Kamper Papan</v>
          </cell>
          <cell r="E83" t="str">
            <v>m3</v>
          </cell>
          <cell r="F83">
            <v>2700000</v>
          </cell>
        </row>
        <row r="84">
          <cell r="A84">
            <v>53</v>
          </cell>
          <cell r="D84" t="str">
            <v>Kayu Kalimantan</v>
          </cell>
          <cell r="E84" t="str">
            <v>m3</v>
          </cell>
          <cell r="F84">
            <v>2600000</v>
          </cell>
        </row>
        <row r="85">
          <cell r="A85">
            <v>54</v>
          </cell>
          <cell r="D85" t="str">
            <v>Kayu Kalimantan Papan</v>
          </cell>
          <cell r="E85" t="str">
            <v>m3</v>
          </cell>
          <cell r="F85">
            <v>2400000</v>
          </cell>
        </row>
        <row r="86">
          <cell r="A86">
            <v>55</v>
          </cell>
          <cell r="D86" t="str">
            <v>Kayu Meranti Papan</v>
          </cell>
          <cell r="E86" t="str">
            <v>m3</v>
          </cell>
          <cell r="F86">
            <v>2700000</v>
          </cell>
        </row>
        <row r="87">
          <cell r="A87">
            <v>56</v>
          </cell>
          <cell r="D87" t="str">
            <v>Kayu Perancah</v>
          </cell>
          <cell r="E87" t="str">
            <v>m3</v>
          </cell>
          <cell r="F87">
            <v>1700000</v>
          </cell>
        </row>
        <row r="88">
          <cell r="A88">
            <v>57</v>
          </cell>
          <cell r="D88" t="str">
            <v>Kayu Rangka Bouwplank</v>
          </cell>
          <cell r="E88" t="str">
            <v>m3</v>
          </cell>
          <cell r="F88">
            <v>1900000</v>
          </cell>
        </row>
        <row r="89">
          <cell r="A89">
            <v>58</v>
          </cell>
          <cell r="D89" t="str">
            <v>Kayu Rangka Plafond</v>
          </cell>
          <cell r="E89" t="str">
            <v>m3</v>
          </cell>
          <cell r="F89">
            <v>2600000</v>
          </cell>
        </row>
        <row r="90">
          <cell r="A90">
            <v>59</v>
          </cell>
          <cell r="D90" t="str">
            <v>Keramik 20 x 20 cm</v>
          </cell>
          <cell r="E90" t="str">
            <v>m²</v>
          </cell>
          <cell r="F90">
            <v>54000</v>
          </cell>
        </row>
        <row r="91">
          <cell r="A91">
            <v>60</v>
          </cell>
          <cell r="D91" t="str">
            <v>Keramik 20 x 25 cm</v>
          </cell>
          <cell r="E91" t="str">
            <v>m²</v>
          </cell>
          <cell r="F91">
            <v>54000</v>
          </cell>
        </row>
        <row r="92">
          <cell r="A92">
            <v>61</v>
          </cell>
          <cell r="D92" t="str">
            <v>Keramik 30 x 30 cm</v>
          </cell>
          <cell r="E92" t="str">
            <v>m²</v>
          </cell>
          <cell r="F92">
            <v>65000</v>
          </cell>
        </row>
        <row r="93">
          <cell r="A93">
            <v>62</v>
          </cell>
          <cell r="D93" t="str">
            <v>Keramik 8 x 20 cm</v>
          </cell>
          <cell r="E93" t="str">
            <v>bh</v>
          </cell>
          <cell r="F93">
            <v>20000</v>
          </cell>
        </row>
        <row r="94">
          <cell r="A94">
            <v>63</v>
          </cell>
          <cell r="D94" t="str">
            <v>Keramik Plint 10 x 30 cm</v>
          </cell>
          <cell r="E94" t="str">
            <v>m²</v>
          </cell>
          <cell r="F94">
            <v>65000</v>
          </cell>
        </row>
        <row r="95">
          <cell r="A95">
            <v>64</v>
          </cell>
          <cell r="D95" t="str">
            <v>Keramik Stepnose 10 x 30 cm</v>
          </cell>
          <cell r="E95" t="str">
            <v>m²</v>
          </cell>
          <cell r="F95">
            <v>70000</v>
          </cell>
        </row>
        <row r="96">
          <cell r="A96">
            <v>65</v>
          </cell>
          <cell r="D96" t="str">
            <v>Kerosene (Subsidi)</v>
          </cell>
          <cell r="E96" t="str">
            <v>Liter</v>
          </cell>
          <cell r="F96">
            <v>2700</v>
          </cell>
        </row>
        <row r="97">
          <cell r="A97">
            <v>66</v>
          </cell>
          <cell r="D97" t="str">
            <v>Kerikil</v>
          </cell>
          <cell r="E97" t="str">
            <v>m3</v>
          </cell>
          <cell r="F97">
            <v>84500</v>
          </cell>
        </row>
        <row r="98">
          <cell r="A98">
            <v>67</v>
          </cell>
          <cell r="D98" t="str">
            <v>Kloset Jongkok Keramik</v>
          </cell>
          <cell r="E98" t="str">
            <v>buah</v>
          </cell>
          <cell r="F98">
            <v>150000</v>
          </cell>
        </row>
        <row r="99">
          <cell r="A99">
            <v>68</v>
          </cell>
          <cell r="D99" t="str">
            <v>Kolom Hollow</v>
          </cell>
          <cell r="E99" t="str">
            <v>kg</v>
          </cell>
        </row>
        <row r="100">
          <cell r="A100">
            <v>69</v>
          </cell>
          <cell r="D100" t="str">
            <v>Kran Air d = 1/2"</v>
          </cell>
          <cell r="E100" t="str">
            <v>Bh</v>
          </cell>
          <cell r="F100">
            <v>25000</v>
          </cell>
        </row>
        <row r="101">
          <cell r="A101">
            <v>70</v>
          </cell>
          <cell r="D101" t="str">
            <v>Kran Air d = 3/4"</v>
          </cell>
          <cell r="E101" t="str">
            <v>Bh</v>
          </cell>
          <cell r="F101">
            <v>25000</v>
          </cell>
        </row>
        <row r="102">
          <cell r="A102">
            <v>71</v>
          </cell>
          <cell r="D102" t="str">
            <v>Kuas Cat</v>
          </cell>
          <cell r="E102" t="str">
            <v>buah</v>
          </cell>
          <cell r="F102">
            <v>10000</v>
          </cell>
        </row>
        <row r="103">
          <cell r="A103">
            <v>72</v>
          </cell>
          <cell r="D103" t="str">
            <v>Kunci Pintu</v>
          </cell>
          <cell r="E103" t="str">
            <v>buah</v>
          </cell>
          <cell r="F103">
            <v>50000</v>
          </cell>
        </row>
        <row r="104">
          <cell r="A104">
            <v>73</v>
          </cell>
          <cell r="D104" t="str">
            <v>Kunci Selot</v>
          </cell>
          <cell r="E104" t="str">
            <v>buah</v>
          </cell>
          <cell r="F104">
            <v>50000</v>
          </cell>
        </row>
        <row r="105">
          <cell r="A105">
            <v>74</v>
          </cell>
          <cell r="D105" t="str">
            <v>Kunci Tanam Kamar Mandi</v>
          </cell>
          <cell r="E105" t="str">
            <v>buah</v>
          </cell>
          <cell r="F105">
            <v>50000</v>
          </cell>
        </row>
        <row r="106">
          <cell r="A106">
            <v>75</v>
          </cell>
          <cell r="D106" t="str">
            <v>Lem Kayu</v>
          </cell>
          <cell r="E106" t="str">
            <v>liter</v>
          </cell>
          <cell r="F106">
            <v>26000</v>
          </cell>
        </row>
        <row r="107">
          <cell r="A107">
            <v>76</v>
          </cell>
          <cell r="D107" t="str">
            <v>List Kayu Profil</v>
          </cell>
          <cell r="E107" t="str">
            <v>m3</v>
          </cell>
          <cell r="F107">
            <v>6000</v>
          </cell>
        </row>
        <row r="108">
          <cell r="A108">
            <v>77</v>
          </cell>
          <cell r="D108" t="str">
            <v>List Plafon</v>
          </cell>
          <cell r="E108" t="str">
            <v>m</v>
          </cell>
          <cell r="F108">
            <v>4000</v>
          </cell>
        </row>
        <row r="109">
          <cell r="A109">
            <v>78</v>
          </cell>
          <cell r="D109" t="str">
            <v>Minyak cat</v>
          </cell>
          <cell r="E109" t="str">
            <v>ltr</v>
          </cell>
          <cell r="F109">
            <v>16000</v>
          </cell>
        </row>
        <row r="110">
          <cell r="A110">
            <v>79</v>
          </cell>
          <cell r="D110" t="str">
            <v>Multipleks tebal 4 mm</v>
          </cell>
          <cell r="E110" t="str">
            <v>lembar</v>
          </cell>
          <cell r="F110">
            <v>65000</v>
          </cell>
        </row>
        <row r="111">
          <cell r="A111">
            <v>80</v>
          </cell>
          <cell r="D111" t="str">
            <v>Multipleks tebal 9 mm</v>
          </cell>
          <cell r="E111" t="str">
            <v>lembar</v>
          </cell>
          <cell r="F111">
            <v>100000</v>
          </cell>
        </row>
        <row r="112">
          <cell r="A112">
            <v>81</v>
          </cell>
          <cell r="D112" t="str">
            <v>Paku kayu</v>
          </cell>
          <cell r="E112" t="str">
            <v>kg</v>
          </cell>
          <cell r="F112">
            <v>10000</v>
          </cell>
        </row>
        <row r="113">
          <cell r="A113">
            <v>82</v>
          </cell>
          <cell r="D113" t="str">
            <v>Paku seng</v>
          </cell>
          <cell r="E113" t="str">
            <v>kg</v>
          </cell>
          <cell r="F113">
            <v>27000</v>
          </cell>
        </row>
        <row r="114">
          <cell r="A114">
            <v>83</v>
          </cell>
          <cell r="D114" t="str">
            <v>Paku Hak Panjang 15 cm</v>
          </cell>
          <cell r="E114" t="str">
            <v>kg</v>
          </cell>
          <cell r="F114">
            <v>15000</v>
          </cell>
        </row>
        <row r="115">
          <cell r="A115">
            <v>84</v>
          </cell>
          <cell r="D115" t="str">
            <v>Paku Anti Karat</v>
          </cell>
          <cell r="E115" t="str">
            <v>kg</v>
          </cell>
          <cell r="F115">
            <v>12000</v>
          </cell>
        </row>
        <row r="116">
          <cell r="A116">
            <v>85</v>
          </cell>
          <cell r="D116" t="str">
            <v>Paku Pancing</v>
          </cell>
          <cell r="E116" t="str">
            <v>bh</v>
          </cell>
          <cell r="F116">
            <v>800</v>
          </cell>
        </row>
        <row r="117">
          <cell r="A117">
            <v>86</v>
          </cell>
          <cell r="D117" t="str">
            <v>Papan Kayu Bouwplank</v>
          </cell>
          <cell r="E117" t="str">
            <v>m3</v>
          </cell>
          <cell r="F117">
            <v>1800000</v>
          </cell>
        </row>
        <row r="118">
          <cell r="A118">
            <v>87</v>
          </cell>
          <cell r="D118" t="str">
            <v>Papan lisplank</v>
          </cell>
          <cell r="E118" t="str">
            <v>m3</v>
          </cell>
          <cell r="F118">
            <v>2700000</v>
          </cell>
        </row>
        <row r="119">
          <cell r="A119">
            <v>88</v>
          </cell>
          <cell r="D119" t="str">
            <v>Pasir pasangan</v>
          </cell>
          <cell r="E119" t="str">
            <v>m3</v>
          </cell>
          <cell r="F119">
            <v>90000</v>
          </cell>
        </row>
        <row r="120">
          <cell r="A120">
            <v>89</v>
          </cell>
          <cell r="D120" t="str">
            <v>Pasir urug</v>
          </cell>
          <cell r="E120" t="str">
            <v>m3</v>
          </cell>
          <cell r="F120">
            <v>70000</v>
          </cell>
        </row>
        <row r="121">
          <cell r="A121">
            <v>90</v>
          </cell>
          <cell r="D121" t="str">
            <v>Pipa Galvanis d = 3"</v>
          </cell>
          <cell r="E121" t="str">
            <v>m</v>
          </cell>
          <cell r="F121">
            <v>60000</v>
          </cell>
        </row>
        <row r="122">
          <cell r="A122">
            <v>91</v>
          </cell>
          <cell r="D122" t="str">
            <v>Paku sekrup 3,5"</v>
          </cell>
          <cell r="E122" t="str">
            <v>buah</v>
          </cell>
          <cell r="F122">
            <v>1000</v>
          </cell>
        </row>
        <row r="123">
          <cell r="A123">
            <v>92</v>
          </cell>
          <cell r="D123" t="str">
            <v>Plat Aluminium</v>
          </cell>
          <cell r="E123" t="str">
            <v>M2</v>
          </cell>
          <cell r="F123">
            <v>200000</v>
          </cell>
        </row>
        <row r="124">
          <cell r="A124">
            <v>93</v>
          </cell>
          <cell r="D124" t="str">
            <v>Plat Besi</v>
          </cell>
          <cell r="E124" t="str">
            <v>M2</v>
          </cell>
          <cell r="F124">
            <v>210000</v>
          </cell>
        </row>
        <row r="125">
          <cell r="A125">
            <v>94</v>
          </cell>
          <cell r="D125" t="str">
            <v>Pegangan Pintu</v>
          </cell>
          <cell r="E125" t="str">
            <v>buah</v>
          </cell>
          <cell r="F125">
            <v>50000</v>
          </cell>
        </row>
        <row r="126">
          <cell r="A126">
            <v>95</v>
          </cell>
          <cell r="D126" t="str">
            <v>Pintu lipat besi</v>
          </cell>
          <cell r="E126" t="str">
            <v>bh</v>
          </cell>
          <cell r="F126">
            <v>500000</v>
          </cell>
        </row>
        <row r="127">
          <cell r="A127">
            <v>96</v>
          </cell>
          <cell r="D127" t="str">
            <v>Plamir</v>
          </cell>
          <cell r="E127" t="str">
            <v>kg</v>
          </cell>
          <cell r="F127">
            <v>13000</v>
          </cell>
        </row>
        <row r="128">
          <cell r="A128">
            <v>97</v>
          </cell>
          <cell r="D128" t="str">
            <v>Plywood</v>
          </cell>
          <cell r="E128" t="str">
            <v>lembar</v>
          </cell>
          <cell r="F128">
            <v>50000</v>
          </cell>
        </row>
        <row r="129">
          <cell r="A129">
            <v>98</v>
          </cell>
          <cell r="D129" t="str">
            <v>Rolling Door</v>
          </cell>
          <cell r="E129" t="str">
            <v>M2</v>
          </cell>
          <cell r="F129">
            <v>230000</v>
          </cell>
        </row>
        <row r="130">
          <cell r="A130">
            <v>99</v>
          </cell>
          <cell r="D130" t="str">
            <v>Saklar double / seri</v>
          </cell>
          <cell r="E130" t="str">
            <v>Bh</v>
          </cell>
        </row>
        <row r="131">
          <cell r="A131">
            <v>100</v>
          </cell>
          <cell r="D131" t="str">
            <v>Seal tape</v>
          </cell>
          <cell r="E131" t="str">
            <v>buah</v>
          </cell>
          <cell r="F131">
            <v>3000</v>
          </cell>
        </row>
        <row r="132">
          <cell r="A132">
            <v>101</v>
          </cell>
          <cell r="D132" t="str">
            <v>Semen Portland</v>
          </cell>
          <cell r="E132" t="str">
            <v>kg</v>
          </cell>
          <cell r="F132">
            <v>800</v>
          </cell>
        </row>
        <row r="133">
          <cell r="A133">
            <v>102</v>
          </cell>
          <cell r="D133" t="str">
            <v>Semen Portland</v>
          </cell>
          <cell r="E133" t="str">
            <v>Zak</v>
          </cell>
          <cell r="F133">
            <v>32000</v>
          </cell>
        </row>
        <row r="134">
          <cell r="A134">
            <v>103</v>
          </cell>
          <cell r="D134" t="str">
            <v>Semen putih</v>
          </cell>
          <cell r="E134" t="str">
            <v>kg</v>
          </cell>
          <cell r="F134">
            <v>2500</v>
          </cell>
        </row>
        <row r="135">
          <cell r="A135">
            <v>104</v>
          </cell>
          <cell r="D135" t="str">
            <v>Semen warna</v>
          </cell>
          <cell r="E135" t="str">
            <v>kg</v>
          </cell>
          <cell r="F135">
            <v>2500</v>
          </cell>
        </row>
        <row r="136">
          <cell r="A136">
            <v>105</v>
          </cell>
          <cell r="D136" t="str">
            <v>Shower Kran</v>
          </cell>
          <cell r="E136" t="str">
            <v>buah</v>
          </cell>
          <cell r="F136">
            <v>150000</v>
          </cell>
        </row>
        <row r="137">
          <cell r="A137">
            <v>106</v>
          </cell>
          <cell r="D137" t="str">
            <v>Sirtu</v>
          </cell>
          <cell r="E137" t="str">
            <v>m3</v>
          </cell>
          <cell r="F137">
            <v>160000</v>
          </cell>
        </row>
        <row r="138">
          <cell r="A138">
            <v>107</v>
          </cell>
          <cell r="D138" t="str">
            <v>Sirtu Klas B Lapis Pondasi</v>
          </cell>
          <cell r="E138" t="str">
            <v>m3</v>
          </cell>
          <cell r="F138">
            <v>50000</v>
          </cell>
        </row>
        <row r="139">
          <cell r="A139">
            <v>108</v>
          </cell>
          <cell r="D139" t="str">
            <v>Stop kontak broco</v>
          </cell>
          <cell r="E139" t="str">
            <v>Bh</v>
          </cell>
        </row>
        <row r="140">
          <cell r="A140">
            <v>109</v>
          </cell>
          <cell r="D140" t="str">
            <v>Tanah Timbun</v>
          </cell>
          <cell r="E140" t="str">
            <v>m3</v>
          </cell>
          <cell r="F140">
            <v>63000</v>
          </cell>
        </row>
        <row r="141">
          <cell r="A141">
            <v>110</v>
          </cell>
          <cell r="D141" t="str">
            <v>Tanah Timbun Pilihan</v>
          </cell>
          <cell r="E141" t="str">
            <v>m3</v>
          </cell>
          <cell r="F141">
            <v>100000</v>
          </cell>
        </row>
        <row r="142">
          <cell r="A142">
            <v>111</v>
          </cell>
          <cell r="D142" t="str">
            <v>Teralis Besi</v>
          </cell>
          <cell r="E142" t="str">
            <v>m2</v>
          </cell>
          <cell r="F142">
            <v>305000</v>
          </cell>
        </row>
        <row r="143">
          <cell r="A143">
            <v>112</v>
          </cell>
          <cell r="D143" t="str">
            <v>Tiang dan lampu taman komplit type fullglobe 2m</v>
          </cell>
          <cell r="E143" t="str">
            <v>Unit</v>
          </cell>
        </row>
        <row r="144">
          <cell r="A144">
            <v>113</v>
          </cell>
          <cell r="D144" t="str">
            <v>Urinoir Keramik</v>
          </cell>
          <cell r="E144" t="str">
            <v>buah</v>
          </cell>
          <cell r="F144">
            <v>850000</v>
          </cell>
        </row>
        <row r="145">
          <cell r="A145">
            <v>114</v>
          </cell>
          <cell r="D145" t="str">
            <v>Wastafel</v>
          </cell>
          <cell r="E145" t="str">
            <v>buah</v>
          </cell>
          <cell r="F145">
            <v>630000</v>
          </cell>
        </row>
        <row r="147">
          <cell r="A147" t="str">
            <v>III</v>
          </cell>
          <cell r="B147" t="str">
            <v>TANAMAN</v>
          </cell>
        </row>
        <row r="149">
          <cell r="D149" t="str">
            <v>Rumput Manila</v>
          </cell>
          <cell r="E149" t="str">
            <v>M2</v>
          </cell>
          <cell r="F149">
            <v>35000</v>
          </cell>
        </row>
        <row r="150">
          <cell r="D150" t="str">
            <v>Pohon Palm Raja</v>
          </cell>
          <cell r="E150" t="str">
            <v>Btg</v>
          </cell>
          <cell r="F150">
            <v>180000</v>
          </cell>
        </row>
        <row r="151">
          <cell r="D151" t="str">
            <v>Pohon Cemara Lilin</v>
          </cell>
          <cell r="E151" t="str">
            <v>Btg</v>
          </cell>
          <cell r="F151">
            <v>120000</v>
          </cell>
        </row>
        <row r="152">
          <cell r="D152" t="str">
            <v>Pohon Kamboja</v>
          </cell>
          <cell r="E152" t="str">
            <v>Btg</v>
          </cell>
          <cell r="F152">
            <v>800000</v>
          </cell>
        </row>
        <row r="153">
          <cell r="D153" t="str">
            <v>Pohon Flamboyan</v>
          </cell>
          <cell r="E153" t="str">
            <v>Btg</v>
          </cell>
          <cell r="F153">
            <v>800000</v>
          </cell>
        </row>
        <row r="154">
          <cell r="D154" t="str">
            <v>Pohon Tiara Payung</v>
          </cell>
          <cell r="E154" t="str">
            <v>Btg</v>
          </cell>
          <cell r="F154">
            <v>800000</v>
          </cell>
        </row>
        <row r="156">
          <cell r="A156" t="str">
            <v>III.</v>
          </cell>
          <cell r="B156" t="str">
            <v>A L A T  B E R A T</v>
          </cell>
        </row>
        <row r="158">
          <cell r="A158">
            <v>1</v>
          </cell>
          <cell r="D158" t="str">
            <v>Excavator</v>
          </cell>
          <cell r="E158" t="str">
            <v>Jam</v>
          </cell>
          <cell r="F158">
            <v>233714.3</v>
          </cell>
        </row>
        <row r="178">
          <cell r="A178" t="str">
            <v>III</v>
          </cell>
          <cell r="B178" t="str">
            <v>SNI</v>
          </cell>
        </row>
        <row r="180">
          <cell r="A180">
            <v>1</v>
          </cell>
          <cell r="B180" t="str">
            <v>Tanah</v>
          </cell>
        </row>
        <row r="181">
          <cell r="B181" t="str">
            <v>(SNI 03-2835-2002)</v>
          </cell>
        </row>
        <row r="184">
          <cell r="C184" t="str">
            <v>Striiping Tanah</v>
          </cell>
          <cell r="D184" t="str">
            <v>SNI 03-2835-2002.(6.7).1</v>
          </cell>
          <cell r="E184" t="str">
            <v>M3</v>
          </cell>
          <cell r="F184">
            <v>2326.5</v>
          </cell>
        </row>
        <row r="185">
          <cell r="C185" t="str">
            <v>Urugan kembali</v>
          </cell>
          <cell r="D185" t="str">
            <v>SNI 03-2835-2002.(6.9)</v>
          </cell>
          <cell r="E185" t="str">
            <v>M3</v>
          </cell>
          <cell r="F185">
            <v>36637.700000000012</v>
          </cell>
        </row>
        <row r="186">
          <cell r="C186" t="str">
            <v>Pemadatan tanah</v>
          </cell>
          <cell r="D186" t="str">
            <v>SNI 03-2835-2002.(6.10)</v>
          </cell>
          <cell r="E186" t="str">
            <v>M3</v>
          </cell>
          <cell r="F186">
            <v>22275</v>
          </cell>
        </row>
        <row r="187">
          <cell r="C187" t="str">
            <v>Urugan pasir</v>
          </cell>
          <cell r="D187" t="str">
            <v>SNI 03-2835-2002.(6.11)</v>
          </cell>
          <cell r="E187" t="str">
            <v>M3</v>
          </cell>
          <cell r="F187">
            <v>104643</v>
          </cell>
        </row>
        <row r="188">
          <cell r="C188" t="str">
            <v>Urugan sirtu</v>
          </cell>
          <cell r="D188" t="str">
            <v>SNI 03-2835-2002.(6.15)</v>
          </cell>
          <cell r="E188" t="str">
            <v>M3</v>
          </cell>
          <cell r="F188">
            <v>212893.21428571429</v>
          </cell>
        </row>
        <row r="191">
          <cell r="A191">
            <v>2</v>
          </cell>
          <cell r="B191" t="str">
            <v>Pondasi</v>
          </cell>
        </row>
        <row r="192">
          <cell r="B192" t="str">
            <v>(SNI 03-2836-2002)</v>
          </cell>
        </row>
        <row r="194">
          <cell r="C194" t="str">
            <v>Pasang pondasi batu kali, 1 Pc : 4 Ps</v>
          </cell>
          <cell r="D194" t="str">
            <v>SNI 03-2836-2002.(6.5)</v>
          </cell>
          <cell r="E194" t="str">
            <v>M3</v>
          </cell>
          <cell r="F194">
            <v>421184.5</v>
          </cell>
        </row>
        <row r="195">
          <cell r="C195" t="str">
            <v>Pasang pondasi batu kali, 1 Pc : 5 Ps</v>
          </cell>
          <cell r="E195" t="str">
            <v>M3</v>
          </cell>
        </row>
        <row r="196">
          <cell r="C196" t="str">
            <v>Pasangan Pondasi Batu Kosong</v>
          </cell>
          <cell r="D196" t="str">
            <v>SNI 03-2836-2002.(6.14)</v>
          </cell>
          <cell r="E196" t="str">
            <v>M3</v>
          </cell>
          <cell r="F196">
            <v>216694.5</v>
          </cell>
        </row>
        <row r="199">
          <cell r="A199">
            <v>3</v>
          </cell>
          <cell r="B199" t="str">
            <v>Pasangan</v>
          </cell>
        </row>
        <row r="200">
          <cell r="B200" t="str">
            <v>(SNI 03-6897-2002)</v>
          </cell>
        </row>
        <row r="206">
          <cell r="C206" t="str">
            <v>Pasangan Batu Tempel</v>
          </cell>
          <cell r="D206" t="str">
            <v>SNI 03-Lt-2002.(6.74)</v>
          </cell>
          <cell r="F206">
            <v>180136</v>
          </cell>
        </row>
        <row r="207">
          <cell r="C207" t="str">
            <v>Pasangan Rollag Bata Merah 1/2 Bata, 1 Pc : 5 Ps</v>
          </cell>
          <cell r="D207" t="str">
            <v>SNI 03-6897-2002.(6.12).1</v>
          </cell>
        </row>
        <row r="208">
          <cell r="C208" t="str">
            <v>Pasangan bata merah tebal 1/2 bata, 1 Pc : 2 Ps</v>
          </cell>
          <cell r="D208" t="str">
            <v>SNI 03-6897-2002.(6.9)</v>
          </cell>
          <cell r="E208" t="str">
            <v>M2</v>
          </cell>
          <cell r="F208">
            <v>79414.5</v>
          </cell>
        </row>
        <row r="209">
          <cell r="C209" t="str">
            <v>Pasangan bata merah tebal 1/2 bata, 1 Pc : 3 Ps</v>
          </cell>
          <cell r="D209" t="str">
            <v>SNI 03-6897-2002.(6.10)</v>
          </cell>
          <cell r="E209" t="str">
            <v>M2</v>
          </cell>
          <cell r="F209">
            <v>75582.100000000006</v>
          </cell>
        </row>
        <row r="210">
          <cell r="C210" t="str">
            <v>Pasangan bata merah tebal 1/2 bata, 1 Pc : 5 Ps</v>
          </cell>
          <cell r="D210" t="str">
            <v>SNI 03-6897-2002.(6.12)</v>
          </cell>
          <cell r="E210" t="str">
            <v>M2</v>
          </cell>
          <cell r="F210">
            <v>71949.899999999994</v>
          </cell>
        </row>
        <row r="212">
          <cell r="A212">
            <v>4</v>
          </cell>
          <cell r="B212" t="str">
            <v>Plesteran</v>
          </cell>
        </row>
        <row r="213">
          <cell r="B213" t="str">
            <v>(SNI 03-2837-2002)</v>
          </cell>
        </row>
        <row r="215">
          <cell r="C215" t="str">
            <v>Plesteran 1 Pc : 2 Ps, tebal 20 mm</v>
          </cell>
          <cell r="D215" t="str">
            <v>SNI 03-2837-2002.(6.13)</v>
          </cell>
          <cell r="E215" t="str">
            <v>M2</v>
          </cell>
          <cell r="F215">
            <v>39651.15</v>
          </cell>
        </row>
        <row r="216">
          <cell r="C216" t="str">
            <v>Plesteran 1 Pc : 3 Ps, tebal 20 mm</v>
          </cell>
          <cell r="D216" t="str">
            <v>SNI 03-2837-2002.(6.14)</v>
          </cell>
          <cell r="E216" t="str">
            <v>M2</v>
          </cell>
          <cell r="F216">
            <v>36885.75</v>
          </cell>
        </row>
        <row r="217">
          <cell r="C217" t="str">
            <v>Plesteran 1 Pc : 5 Ps, tebal 20 mm</v>
          </cell>
          <cell r="D217" t="str">
            <v>SNI 03-2837-2002.(6.16)</v>
          </cell>
          <cell r="E217" t="str">
            <v>M2</v>
          </cell>
          <cell r="F217">
            <v>33994.949999999997</v>
          </cell>
        </row>
        <row r="218">
          <cell r="C218" t="str">
            <v>Plesteran Ciprat 1 Pc : 2 Ps</v>
          </cell>
          <cell r="D218" t="str">
            <v>SNI 03-2837-2002.(6.34)</v>
          </cell>
          <cell r="E218" t="str">
            <v>M2</v>
          </cell>
          <cell r="F218">
            <v>23167.1</v>
          </cell>
        </row>
        <row r="219">
          <cell r="C219" t="str">
            <v>Plesteran 1 Pc :  5 Ps, tebal 50 mm</v>
          </cell>
          <cell r="D219" t="str">
            <v>SNI 03-2837-2002.(6.22).1</v>
          </cell>
          <cell r="E219" t="str">
            <v>M2</v>
          </cell>
          <cell r="F219">
            <v>75110.2</v>
          </cell>
        </row>
        <row r="220">
          <cell r="C220" t="str">
            <v>Plesteran 1 Pc :  5 Ps, tebal 100 mm</v>
          </cell>
          <cell r="D220" t="str">
            <v>SNI 03-2837-2002.(6.22).2</v>
          </cell>
          <cell r="E220" t="str">
            <v>M2</v>
          </cell>
          <cell r="F220">
            <v>150110.39999999999</v>
          </cell>
        </row>
        <row r="221">
          <cell r="C221" t="str">
            <v>Acian Beton</v>
          </cell>
          <cell r="D221" t="str">
            <v>SNI 03-2837-2002.(6.1).1</v>
          </cell>
          <cell r="E221" t="str">
            <v>M2</v>
          </cell>
          <cell r="F221">
            <v>20950.599999999999</v>
          </cell>
        </row>
        <row r="224">
          <cell r="A224">
            <v>5</v>
          </cell>
          <cell r="B224" t="str">
            <v>Penutup Lantai &amp; Dinding</v>
          </cell>
        </row>
        <row r="225">
          <cell r="B225" t="str">
            <v>(SNI 03-Lt-2002)</v>
          </cell>
        </row>
        <row r="227">
          <cell r="C227" t="str">
            <v>Lantai Keramik 30x30 cm2</v>
          </cell>
          <cell r="D227" t="str">
            <v>SNI 03-Lt-2002.(6.47).1</v>
          </cell>
          <cell r="E227" t="str">
            <v>M2</v>
          </cell>
          <cell r="F227">
            <v>140628.4</v>
          </cell>
        </row>
        <row r="228">
          <cell r="C228" t="str">
            <v>Lantai Keramik 20x20 cm2</v>
          </cell>
          <cell r="D228" t="str">
            <v>SNI 03-Lt-2002.(6.44)</v>
          </cell>
          <cell r="E228" t="str">
            <v>M2</v>
          </cell>
          <cell r="F228">
            <v>128528.4</v>
          </cell>
        </row>
        <row r="229">
          <cell r="C229" t="str">
            <v>Pasang Dinding Keramik 20x25 cm2</v>
          </cell>
          <cell r="D229" t="str">
            <v>SNI 03-Lt-2002.(6.68).1</v>
          </cell>
          <cell r="E229" t="str">
            <v>M2</v>
          </cell>
          <cell r="F229">
            <v>108394</v>
          </cell>
        </row>
        <row r="230">
          <cell r="C230" t="str">
            <v>Pasang Dinding Keramik 30x30 cm2</v>
          </cell>
          <cell r="D230" t="str">
            <v>SNI 03-Lt-2002.(6.68).2</v>
          </cell>
          <cell r="E230" t="str">
            <v>M2</v>
          </cell>
          <cell r="F230">
            <v>120494</v>
          </cell>
        </row>
        <row r="231">
          <cell r="C231" t="str">
            <v>Pasang dinding keramik 8 x 20 cm</v>
          </cell>
          <cell r="D231" t="str">
            <v>SNI 03-Lt-2002.(6.69).1</v>
          </cell>
          <cell r="E231" t="str">
            <v>M2</v>
          </cell>
          <cell r="F231">
            <v>1412015</v>
          </cell>
        </row>
        <row r="232">
          <cell r="C232" t="str">
            <v>Pasang plint ubin keramik 10 x 30 cm</v>
          </cell>
          <cell r="D232" t="str">
            <v>SNI 03-Lt-2002.(6.30).1</v>
          </cell>
          <cell r="E232" t="str">
            <v>M</v>
          </cell>
          <cell r="F232">
            <v>58902.58</v>
          </cell>
        </row>
        <row r="233">
          <cell r="C233" t="str">
            <v>Pasang Step Noise 10 x 30 cm</v>
          </cell>
          <cell r="D233" t="str">
            <v>SNI 03-Lt-2002.(6.49).1</v>
          </cell>
          <cell r="E233" t="str">
            <v>M</v>
          </cell>
          <cell r="F233" t="e">
            <v>#REF!</v>
          </cell>
        </row>
        <row r="234">
          <cell r="C234" t="str">
            <v>Pasang plint kayu 2x10 cm</v>
          </cell>
          <cell r="D234" t="str">
            <v>SNI 03-Lt-2002.(6.82)</v>
          </cell>
          <cell r="E234" t="str">
            <v>M</v>
          </cell>
          <cell r="F234">
            <v>20869.2</v>
          </cell>
        </row>
        <row r="235">
          <cell r="C235" t="str">
            <v>Pasang Batu Tempel Lempeng</v>
          </cell>
          <cell r="D235" t="str">
            <v>SNI 03-Lt-2002.(6.74)</v>
          </cell>
          <cell r="E235" t="str">
            <v>M2</v>
          </cell>
          <cell r="F235">
            <v>180136</v>
          </cell>
        </row>
        <row r="238">
          <cell r="A238">
            <v>6</v>
          </cell>
          <cell r="B238" t="str">
            <v>Beton</v>
          </cell>
        </row>
        <row r="239">
          <cell r="B239" t="str">
            <v>(SNI 03-Bt-2002)</v>
          </cell>
        </row>
        <row r="241">
          <cell r="C241" t="str">
            <v>Membuat Lantai Kerja Beton Tumbuk 1 Pc:3 Ps:5 Kr, tebal 5 cm</v>
          </cell>
          <cell r="D241" t="str">
            <v>SNI 03-Bt-2002.(6.4)</v>
          </cell>
          <cell r="F241">
            <v>61632.999999999993</v>
          </cell>
        </row>
        <row r="242">
          <cell r="C242" t="str">
            <v>Membuat Lantai Kerja Beton Tumbuk 1 Pc:3 Ps:5 Kr,tebal 7cm</v>
          </cell>
          <cell r="D242" t="str">
            <v>SNI 03-Bt-2002.(6.4).1</v>
          </cell>
          <cell r="F242">
            <v>67818.51999999999</v>
          </cell>
        </row>
        <row r="246">
          <cell r="A246">
            <v>7</v>
          </cell>
          <cell r="B246" t="str">
            <v>Kayu</v>
          </cell>
        </row>
        <row r="247">
          <cell r="B247" t="str">
            <v>(SNI 03-3434-2002)</v>
          </cell>
        </row>
        <row r="249">
          <cell r="C249" t="str">
            <v>Pasang list langit-langit kayu profil</v>
          </cell>
          <cell r="D249" t="str">
            <v>SNI 03-3434-2002.(6.60)</v>
          </cell>
          <cell r="E249" t="str">
            <v>M</v>
          </cell>
          <cell r="F249">
            <v>9955</v>
          </cell>
        </row>
        <row r="250">
          <cell r="C250" t="str">
            <v>Pasang Kusen Pintu dan Jendela Kayu Kamper</v>
          </cell>
          <cell r="D250" t="str">
            <v>SNI 03-3434-2002.(6.2)</v>
          </cell>
          <cell r="E250" t="str">
            <v>M3</v>
          </cell>
          <cell r="F250">
            <v>4490024.55</v>
          </cell>
        </row>
        <row r="251">
          <cell r="C251" t="str">
            <v>Pasang Rangka Kayu 5/8</v>
          </cell>
          <cell r="D251" t="str">
            <v>SNI 03-3434-2002.(6.26).1</v>
          </cell>
          <cell r="E251" t="str">
            <v>M3</v>
          </cell>
          <cell r="F251">
            <v>298133</v>
          </cell>
        </row>
        <row r="252">
          <cell r="C252" t="str">
            <v>Pasang Pintu Plywood Rangkap Rangka Kayu</v>
          </cell>
          <cell r="D252" t="str">
            <v>SNI 03-3434-2002.(6.15)</v>
          </cell>
          <cell r="E252" t="str">
            <v>M2</v>
          </cell>
          <cell r="F252">
            <v>299145</v>
          </cell>
        </row>
        <row r="253">
          <cell r="C253" t="str">
            <v>Pintu Panel Kayu Kamper</v>
          </cell>
          <cell r="D253" t="str">
            <v>SNI 03-3434-2002.(6.8)</v>
          </cell>
          <cell r="E253" t="str">
            <v>M3</v>
          </cell>
          <cell r="F253">
            <v>339625</v>
          </cell>
        </row>
        <row r="254">
          <cell r="C254" t="str">
            <v>Pasang Multipleks 6 mm</v>
          </cell>
          <cell r="D254" t="str">
            <v>SNI 03-3434-2002.(6.59).1</v>
          </cell>
          <cell r="E254" t="str">
            <v>M2</v>
          </cell>
          <cell r="F254">
            <v>35677.29</v>
          </cell>
        </row>
        <row r="256">
          <cell r="C256" t="str">
            <v>Pasang rangka langit-langit (30 x 60) cm, kayu kamper</v>
          </cell>
          <cell r="D256" t="str">
            <v>SNI 03-3434-2002.(6.42)</v>
          </cell>
          <cell r="E256" t="str">
            <v>M2</v>
          </cell>
          <cell r="F256">
            <v>109989</v>
          </cell>
        </row>
        <row r="257">
          <cell r="C257" t="str">
            <v>Pasang rangka langit-langit (60 x 120) cm, kayu kalimantan</v>
          </cell>
          <cell r="D257" t="str">
            <v>SNI 03-3434-2002.(6.42).1</v>
          </cell>
          <cell r="F257">
            <v>65014.95</v>
          </cell>
        </row>
        <row r="258">
          <cell r="C258" t="str">
            <v>Pasang listplank 2,5 x 25 cm kayu kamper</v>
          </cell>
          <cell r="D258" t="str">
            <v>SNI 03-3434-2002.(6.50).1</v>
          </cell>
          <cell r="E258" t="str">
            <v>M</v>
          </cell>
          <cell r="F258">
            <v>67061.5</v>
          </cell>
        </row>
        <row r="259">
          <cell r="C259" t="str">
            <v>Pasang Lisplank 3 X 30 cm kayu kamper</v>
          </cell>
          <cell r="D259" t="str">
            <v>SNI 03-3434-2002.(6.50)</v>
          </cell>
          <cell r="E259" t="str">
            <v>M</v>
          </cell>
          <cell r="F259">
            <v>58474.9</v>
          </cell>
        </row>
        <row r="260">
          <cell r="C260" t="str">
            <v>Pasang Listplank Aluminium</v>
          </cell>
        </row>
        <row r="261">
          <cell r="C261" t="str">
            <v>Pasang Kuda-kuda Kayu Kamper</v>
          </cell>
          <cell r="D261" t="str">
            <v>SNI 03-3434-2002.(6.28)</v>
          </cell>
          <cell r="E261" t="str">
            <v>M3</v>
          </cell>
          <cell r="F261">
            <v>1258730</v>
          </cell>
        </row>
        <row r="262">
          <cell r="C262" t="str">
            <v>Pasang Kaso &amp; Reng Genteng, Kayu Kamper</v>
          </cell>
          <cell r="D262" t="str">
            <v>SNI 03-3434-2002.(6.31)</v>
          </cell>
          <cell r="E262" t="str">
            <v>M2</v>
          </cell>
          <cell r="F262">
            <v>53993.5</v>
          </cell>
        </row>
        <row r="263">
          <cell r="C263" t="str">
            <v>Pasang lisplang ukuran (3 x 20) cm, Kayu Kalimantan</v>
          </cell>
          <cell r="D263" t="str">
            <v>SNI 03-3434-2002.(6.48)</v>
          </cell>
          <cell r="E263" t="str">
            <v>M</v>
          </cell>
          <cell r="F263">
            <v>38549.5</v>
          </cell>
        </row>
        <row r="264">
          <cell r="C264" t="str">
            <v>Pasang lisplang ukuran (3 x 20) cm Kayu Kalimantan, susun tegak h=2 M, l = 0,2 M</v>
          </cell>
          <cell r="D264" t="str">
            <v>SNI 03-3434-2002.(6.48).1</v>
          </cell>
          <cell r="E264" t="str">
            <v>M</v>
          </cell>
          <cell r="F264">
            <v>76989</v>
          </cell>
        </row>
        <row r="267">
          <cell r="A267">
            <v>8</v>
          </cell>
          <cell r="B267" t="str">
            <v>Besi &amp; Aluminium</v>
          </cell>
        </row>
        <row r="268">
          <cell r="B268" t="str">
            <v>(SNI 03-B-2002)</v>
          </cell>
        </row>
        <row r="270">
          <cell r="C270" t="str">
            <v>Memasang rangka atap baja</v>
          </cell>
          <cell r="D270" t="str">
            <v>SNI 03-B-2002.(6.1)</v>
          </cell>
          <cell r="E270" t="str">
            <v>Kg</v>
          </cell>
          <cell r="F270">
            <v>16462.489999999998</v>
          </cell>
        </row>
        <row r="271">
          <cell r="C271" t="str">
            <v>Pasang rolling door</v>
          </cell>
          <cell r="D271" t="str">
            <v>SNI 03-B-2002.(6.8)</v>
          </cell>
          <cell r="F271">
            <v>397854.16</v>
          </cell>
        </row>
        <row r="272">
          <cell r="C272" t="str">
            <v>Pasang terali besi</v>
          </cell>
          <cell r="D272" t="str">
            <v>SNI 03-B-2002.(6.12)</v>
          </cell>
          <cell r="F272">
            <v>269330.38</v>
          </cell>
        </row>
        <row r="273">
          <cell r="C273" t="str">
            <v>Pasang pintu lipat besi</v>
          </cell>
          <cell r="D273" t="str">
            <v>SNI 03-B-2002 (6.6)</v>
          </cell>
          <cell r="F273">
            <v>666144.15999999992</v>
          </cell>
        </row>
        <row r="277">
          <cell r="A277">
            <v>9</v>
          </cell>
          <cell r="B277" t="str">
            <v>Kunci &amp; Kaca</v>
          </cell>
        </row>
        <row r="278">
          <cell r="B278" t="str">
            <v>(SNI 03-KK-2002)</v>
          </cell>
        </row>
        <row r="280">
          <cell r="C280" t="str">
            <v>Pasang Kunci Selot</v>
          </cell>
          <cell r="D280" t="str">
            <v>SNI 03-KK-2002.(6.11)</v>
          </cell>
          <cell r="F280">
            <v>70282.3</v>
          </cell>
        </row>
        <row r="281">
          <cell r="C281" t="str">
            <v>Pasang grendel pintu</v>
          </cell>
          <cell r="D281" t="str">
            <v>SNI 03-KK-2002.(6.11).1</v>
          </cell>
          <cell r="F281">
            <v>25182.3</v>
          </cell>
        </row>
        <row r="282">
          <cell r="C282" t="str">
            <v>Pasang grendel jendela</v>
          </cell>
          <cell r="D282" t="str">
            <v>SNI 03-KK-2002.(6.11).2</v>
          </cell>
          <cell r="F282">
            <v>25182.3</v>
          </cell>
        </row>
        <row r="283">
          <cell r="C283" t="str">
            <v>Pasang Pegangan Pintu</v>
          </cell>
          <cell r="D283" t="str">
            <v>SNI 03-KK-2002.(6.12).1</v>
          </cell>
          <cell r="F283">
            <v>92924.15</v>
          </cell>
        </row>
        <row r="284">
          <cell r="C284" t="str">
            <v>Pasang kaca, tebal 5 mm</v>
          </cell>
          <cell r="D284" t="str">
            <v>SNI 03-KK-2002.(6.17)</v>
          </cell>
          <cell r="F284">
            <v>108289.22500000001</v>
          </cell>
        </row>
        <row r="285">
          <cell r="C285" t="str">
            <v>Pasang kaca cermin, tebal 5 mm</v>
          </cell>
          <cell r="D285" t="str">
            <v>SNI 03-KK-2002.(6.20)</v>
          </cell>
          <cell r="F285">
            <v>205089.22500000001</v>
          </cell>
        </row>
        <row r="286">
          <cell r="C286" t="str">
            <v>Pasang Kaca Patri Tebal 5 mm</v>
          </cell>
          <cell r="D286" t="str">
            <v>SNI 03-KK-2002.(6.24)</v>
          </cell>
          <cell r="F286">
            <v>253489.22500000003</v>
          </cell>
        </row>
        <row r="287">
          <cell r="C287" t="str">
            <v>Pasang Kunci Tanam Kamar Mandi</v>
          </cell>
          <cell r="D287" t="str">
            <v>SNI 03-KK-2002.(6.3)</v>
          </cell>
          <cell r="F287">
            <v>92924.15</v>
          </cell>
        </row>
        <row r="288">
          <cell r="C288" t="str">
            <v>Pasang Kunci Pintu</v>
          </cell>
          <cell r="D288" t="str">
            <v>SNI 03-KK-2002.(6.4)</v>
          </cell>
          <cell r="F288">
            <v>87613.074999999997</v>
          </cell>
        </row>
        <row r="289">
          <cell r="C289" t="str">
            <v>Pasang Engsel pintu</v>
          </cell>
          <cell r="D289" t="str">
            <v>SNI 03-KK-2002.(6.5)</v>
          </cell>
          <cell r="F289">
            <v>30151.74642857143</v>
          </cell>
        </row>
        <row r="290">
          <cell r="C290" t="str">
            <v>Pasang Engsel Jendela</v>
          </cell>
          <cell r="D290" t="str">
            <v>SNI 03-KK-2002.(6.6)</v>
          </cell>
          <cell r="F290">
            <v>23071.164285714291</v>
          </cell>
        </row>
        <row r="291">
          <cell r="C291" t="str">
            <v>Pasang Kait Angin</v>
          </cell>
          <cell r="D291" t="str">
            <v>SNI 03-KK-2002.(6.9)</v>
          </cell>
          <cell r="F291">
            <v>16951.74642857143</v>
          </cell>
        </row>
        <row r="293">
          <cell r="A293">
            <v>10</v>
          </cell>
          <cell r="B293" t="str">
            <v>Penutup Atap</v>
          </cell>
        </row>
        <row r="294">
          <cell r="B294" t="str">
            <v>(SNI 03-3436-2002)</v>
          </cell>
        </row>
        <row r="296">
          <cell r="C296" t="str">
            <v>Pasang Genteng Keramik Glazur</v>
          </cell>
          <cell r="D296" t="str">
            <v>SNI 03-3436-2002.(6.2).1</v>
          </cell>
          <cell r="E296" t="str">
            <v>M2</v>
          </cell>
          <cell r="F296">
            <v>163295</v>
          </cell>
        </row>
        <row r="297">
          <cell r="C297" t="str">
            <v>Pasang Atap Polykarbonat</v>
          </cell>
          <cell r="D297" t="str">
            <v>AL-5</v>
          </cell>
          <cell r="E297" t="str">
            <v>M2</v>
          </cell>
          <cell r="F297">
            <v>42970.8</v>
          </cell>
        </row>
        <row r="298">
          <cell r="C298" t="str">
            <v>Pasang Alumunium Foil / Sisalation</v>
          </cell>
          <cell r="D298" t="str">
            <v>SNI 03-3436-2002.(6.42)</v>
          </cell>
          <cell r="E298" t="str">
            <v>M2</v>
          </cell>
          <cell r="F298">
            <v>42970.8</v>
          </cell>
        </row>
        <row r="299">
          <cell r="C299" t="str">
            <v>Pasang list plank &amp; atap aluminium</v>
          </cell>
          <cell r="D299" t="str">
            <v>SNI 03-3436-2002.(6.40)</v>
          </cell>
          <cell r="E299" t="str">
            <v>M2</v>
          </cell>
          <cell r="F299">
            <v>176165</v>
          </cell>
        </row>
        <row r="300">
          <cell r="C300" t="str">
            <v>Pasang Genteng Bubung Beton</v>
          </cell>
          <cell r="D300" t="str">
            <v>SNI 03-3436-2002.(6.5)</v>
          </cell>
          <cell r="E300" t="str">
            <v>M2</v>
          </cell>
          <cell r="F300">
            <v>84178.6</v>
          </cell>
        </row>
        <row r="301">
          <cell r="C301" t="str">
            <v>Genteng Asbes Gelombang</v>
          </cell>
          <cell r="D301" t="str">
            <v>SNI 03-3436-2002.(6.8)</v>
          </cell>
          <cell r="E301" t="str">
            <v>M2</v>
          </cell>
          <cell r="F301">
            <v>36790.6</v>
          </cell>
        </row>
        <row r="302">
          <cell r="C302" t="str">
            <v>Genteng Metal</v>
          </cell>
          <cell r="D302" t="str">
            <v>SNI 03-3436-2002.(6.32)</v>
          </cell>
          <cell r="E302" t="str">
            <v>M2</v>
          </cell>
          <cell r="F302">
            <v>107440.3</v>
          </cell>
        </row>
        <row r="305">
          <cell r="A305">
            <v>11</v>
          </cell>
          <cell r="B305" t="str">
            <v>Langit-langit</v>
          </cell>
        </row>
        <row r="306">
          <cell r="B306" t="str">
            <v>(SNI 03-2838-2002)</v>
          </cell>
        </row>
        <row r="308">
          <cell r="C308" t="str">
            <v>Langit-langit multipleks (60 x 120) cm, tebal 4 mm</v>
          </cell>
          <cell r="D308" t="str">
            <v>SNI 03-2838-2002.(6.11).1</v>
          </cell>
          <cell r="E308" t="str">
            <v>m2</v>
          </cell>
          <cell r="F308">
            <v>109896.05</v>
          </cell>
        </row>
        <row r="309">
          <cell r="C309" t="str">
            <v>Langit-langit aluminium</v>
          </cell>
          <cell r="D309" t="str">
            <v>SNI 03-2838-2002.(6.11).2</v>
          </cell>
          <cell r="E309" t="str">
            <v>m2</v>
          </cell>
          <cell r="F309">
            <v>355581.05</v>
          </cell>
        </row>
        <row r="314">
          <cell r="A314">
            <v>12</v>
          </cell>
          <cell r="B314" t="str">
            <v>Sanitasi</v>
          </cell>
        </row>
        <row r="315">
          <cell r="B315" t="str">
            <v>(SNI 03-S-2002)</v>
          </cell>
        </row>
        <row r="317">
          <cell r="C317" t="str">
            <v>Memasang reiling tangga stainless diameter 3"</v>
          </cell>
          <cell r="D317" t="str">
            <v>SNI 03-S-2002.(6.23).1</v>
          </cell>
          <cell r="E317" t="str">
            <v>m</v>
          </cell>
          <cell r="F317">
            <v>128482.42</v>
          </cell>
        </row>
        <row r="318">
          <cell r="C318" t="str">
            <v>Memasang kloset jongkok keramik</v>
          </cell>
          <cell r="D318" t="str">
            <v>SNI 03-S-2002.(6.2)</v>
          </cell>
          <cell r="E318" t="str">
            <v>buah</v>
          </cell>
          <cell r="F318">
            <v>433708</v>
          </cell>
        </row>
        <row r="319">
          <cell r="C319" t="str">
            <v>Memasang urinoir dan aksesoris</v>
          </cell>
          <cell r="D319" t="str">
            <v>SNI 03-S-2002.(6.4).1</v>
          </cell>
          <cell r="E319" t="str">
            <v>buah</v>
          </cell>
          <cell r="F319">
            <v>1085480</v>
          </cell>
        </row>
        <row r="320">
          <cell r="C320" t="str">
            <v>Memasang urinoir biasa</v>
          </cell>
          <cell r="D320" t="str">
            <v>SNI 03-S-2002.(6.4)</v>
          </cell>
          <cell r="E320" t="str">
            <v>buah</v>
          </cell>
          <cell r="F320">
            <v>1057430</v>
          </cell>
        </row>
        <row r="321">
          <cell r="C321" t="str">
            <v>Memasang wastafel</v>
          </cell>
          <cell r="D321" t="str">
            <v>SNI 03-S-2002.(6.5)</v>
          </cell>
          <cell r="E321" t="str">
            <v>buah</v>
          </cell>
          <cell r="F321">
            <v>938850</v>
          </cell>
        </row>
        <row r="322">
          <cell r="C322" t="str">
            <v>Memasang kran diameter 3/4" atau 1/2"</v>
          </cell>
          <cell r="D322" t="str">
            <v>SNI 03-S-2002.(6.35)</v>
          </cell>
          <cell r="E322" t="str">
            <v>buah</v>
          </cell>
          <cell r="F322">
            <v>35541</v>
          </cell>
        </row>
        <row r="323">
          <cell r="C323" t="str">
            <v>Memasang floor drain</v>
          </cell>
          <cell r="D323" t="str">
            <v>SNI 03-S-2002.(6.36)</v>
          </cell>
          <cell r="E323" t="str">
            <v>buah</v>
          </cell>
          <cell r="F323">
            <v>95958.5</v>
          </cell>
        </row>
        <row r="324">
          <cell r="C324" t="str">
            <v>Memasang pipa galvanis diameter 20 cm</v>
          </cell>
          <cell r="D324" t="str">
            <v>SNI 03-S-2002.(6.24).1</v>
          </cell>
          <cell r="E324" t="str">
            <v>m</v>
          </cell>
          <cell r="F324" t="e">
            <v>#N/A</v>
          </cell>
        </row>
        <row r="325">
          <cell r="C325" t="str">
            <v>Pasang Bak Mandi Fiberglass 0,3 m3</v>
          </cell>
          <cell r="D325" t="str">
            <v>SNI 03-S-2002.(6.7)</v>
          </cell>
          <cell r="E325" t="str">
            <v>buah</v>
          </cell>
          <cell r="F325">
            <v>1588851</v>
          </cell>
        </row>
        <row r="326">
          <cell r="C326" t="str">
            <v>Memasang bak cuci piring stainles steel</v>
          </cell>
          <cell r="D326" t="str">
            <v>SNI 03-S-2002.(6.33)</v>
          </cell>
          <cell r="E326" t="str">
            <v>buah</v>
          </cell>
          <cell r="F326">
            <v>1122758.45</v>
          </cell>
        </row>
        <row r="327">
          <cell r="C327" t="str">
            <v>Pasang Shower Kran</v>
          </cell>
          <cell r="D327" t="str">
            <v>SNI 03-S-2002.(6.35).1</v>
          </cell>
          <cell r="E327" t="str">
            <v>buah</v>
          </cell>
          <cell r="F327">
            <v>173041</v>
          </cell>
        </row>
        <row r="340">
          <cell r="A340">
            <v>13</v>
          </cell>
          <cell r="B340" t="str">
            <v>Pengecatan</v>
          </cell>
        </row>
        <row r="341">
          <cell r="B341" t="str">
            <v>(SNI 03-C-2002)</v>
          </cell>
        </row>
        <row r="342">
          <cell r="C342" t="str">
            <v>Pengecatan Tembok Baru</v>
          </cell>
          <cell r="D342" t="str">
            <v>SNI 03-C-2002.(6.14)</v>
          </cell>
          <cell r="F342">
            <v>14344.110000000002</v>
          </cell>
        </row>
        <row r="343">
          <cell r="C343" t="str">
            <v>Pengecatan Permukaan Baja Dengan Meni Besi</v>
          </cell>
          <cell r="D343" t="str">
            <v>SNI 03-C-2002.(6.20)</v>
          </cell>
          <cell r="F343">
            <v>4246.0000000000009</v>
          </cell>
        </row>
        <row r="344">
          <cell r="C344" t="str">
            <v>Pengecatan Bidang Kayu Baru</v>
          </cell>
          <cell r="D344" t="str">
            <v>SNI 03-C-2002.(6.8)</v>
          </cell>
          <cell r="F344">
            <v>22271.15</v>
          </cell>
        </row>
        <row r="351">
          <cell r="A351" t="str">
            <v>EI</v>
          </cell>
        </row>
        <row r="352">
          <cell r="C352" t="str">
            <v>DIVISI 1. UMUM</v>
          </cell>
        </row>
        <row r="359">
          <cell r="C359" t="str">
            <v>DIVISI 2. DRAINASE</v>
          </cell>
        </row>
        <row r="376">
          <cell r="C376" t="str">
            <v>DIVISI  3.  PEKERJAAN  TANAH</v>
          </cell>
        </row>
        <row r="378">
          <cell r="C378" t="str">
            <v>Galian Tanah</v>
          </cell>
          <cell r="D378" t="str">
            <v>3.1 (1)</v>
          </cell>
          <cell r="E378" t="str">
            <v>M3</v>
          </cell>
          <cell r="F378">
            <v>47623.651409055616</v>
          </cell>
        </row>
        <row r="379">
          <cell r="C379" t="str">
            <v>Galian Batu</v>
          </cell>
          <cell r="D379" t="str">
            <v>3.1 (2)</v>
          </cell>
          <cell r="E379" t="str">
            <v>M3</v>
          </cell>
        </row>
        <row r="380">
          <cell r="C380" t="str">
            <v>Galian Struktur dengan Kedalaman 0 - 2 meter</v>
          </cell>
          <cell r="D380" t="str">
            <v>3.1 (3)</v>
          </cell>
          <cell r="E380" t="str">
            <v>M3</v>
          </cell>
        </row>
        <row r="381">
          <cell r="C381" t="str">
            <v>Galian Struktur dengan Kedalaman 2 - 4 meter</v>
          </cell>
          <cell r="D381" t="str">
            <v>3.1 (4)</v>
          </cell>
          <cell r="E381" t="str">
            <v>M3</v>
          </cell>
        </row>
        <row r="382">
          <cell r="C382" t="str">
            <v>Galian Struktur dengan Kedalaman 4 - 6 meter</v>
          </cell>
          <cell r="D382" t="str">
            <v>3.1 (5)</v>
          </cell>
          <cell r="E382" t="str">
            <v>M3</v>
          </cell>
        </row>
        <row r="383">
          <cell r="C383" t="str">
            <v>Timbunan Pilihan</v>
          </cell>
          <cell r="D383" t="str">
            <v>3.2 (3)</v>
          </cell>
          <cell r="E383" t="str">
            <v>M3</v>
          </cell>
          <cell r="F383">
            <v>200020.93630506151</v>
          </cell>
        </row>
        <row r="384">
          <cell r="C384" t="str">
            <v>Timbunan Biasa dari Galian Sumber Bahan</v>
          </cell>
          <cell r="D384" t="str">
            <v>3.2 (2)</v>
          </cell>
          <cell r="E384" t="str">
            <v>M3</v>
          </cell>
          <cell r="F384">
            <v>142137.76873924269</v>
          </cell>
        </row>
        <row r="385">
          <cell r="C385" t="str">
            <v>Penyiapan badan jalan</v>
          </cell>
          <cell r="D385" t="str">
            <v>3.3 (1)</v>
          </cell>
          <cell r="E385" t="str">
            <v>M3</v>
          </cell>
          <cell r="F385">
            <v>2604.7900760183597</v>
          </cell>
        </row>
        <row r="405">
          <cell r="C405" t="str">
            <v>DIVISI  4.  PELEBARAN PERKERASAN DAN BAHU JALAN</v>
          </cell>
        </row>
        <row r="415">
          <cell r="C415" t="str">
            <v>DIVISI  5.  PERKERASAN  BERBUTIR</v>
          </cell>
        </row>
        <row r="418">
          <cell r="C418" t="str">
            <v>Lapis Pondasi Agregat Kelas A</v>
          </cell>
          <cell r="D418" t="str">
            <v>5.1 (1)</v>
          </cell>
          <cell r="E418" t="str">
            <v>M3</v>
          </cell>
          <cell r="F418">
            <v>216302.98048117504</v>
          </cell>
        </row>
        <row r="419">
          <cell r="C419" t="str">
            <v>Lapis Pondasi Agregat Kelas B</v>
          </cell>
          <cell r="D419" t="str">
            <v>5.1 (2)</v>
          </cell>
          <cell r="E419" t="str">
            <v>M3</v>
          </cell>
          <cell r="F419">
            <v>165653.48048117504</v>
          </cell>
        </row>
        <row r="426">
          <cell r="C426" t="str">
            <v>DIVISI  6.  PERKERASAN  ASPAL</v>
          </cell>
        </row>
        <row r="428">
          <cell r="C428" t="str">
            <v>Lapis Resap Pengikat</v>
          </cell>
          <cell r="D428" t="str">
            <v>6.1 (1)</v>
          </cell>
          <cell r="E428" t="str">
            <v>Liter</v>
          </cell>
          <cell r="F428">
            <v>5373.5566039037103</v>
          </cell>
        </row>
        <row r="429">
          <cell r="C429" t="str">
            <v>Lapis Perekat</v>
          </cell>
          <cell r="D429" t="str">
            <v>6.1 (2)</v>
          </cell>
          <cell r="E429" t="str">
            <v>Liter</v>
          </cell>
          <cell r="F429">
            <v>5967.1015552926001</v>
          </cell>
        </row>
        <row r="430">
          <cell r="C430" t="str">
            <v>Agregat Penutup BURTU</v>
          </cell>
          <cell r="D430" t="str">
            <v>6.2 (1)</v>
          </cell>
          <cell r="E430" t="str">
            <v>M2</v>
          </cell>
        </row>
        <row r="431">
          <cell r="C431" t="str">
            <v>Agregat Penutup BURDA</v>
          </cell>
          <cell r="D431" t="str">
            <v>6.2 (2)</v>
          </cell>
          <cell r="E431" t="str">
            <v>M2</v>
          </cell>
        </row>
        <row r="432">
          <cell r="C432" t="str">
            <v>Bahan Aspal untuk Pekerjaan Laburan</v>
          </cell>
          <cell r="D432" t="str">
            <v>6.2 (3)</v>
          </cell>
          <cell r="E432" t="str">
            <v>Liter</v>
          </cell>
        </row>
        <row r="433">
          <cell r="C433" t="str">
            <v>Latasir (SS) Kelas A</v>
          </cell>
          <cell r="D433" t="str">
            <v>6.3 (1)</v>
          </cell>
          <cell r="E433" t="str">
            <v>M2</v>
          </cell>
        </row>
        <row r="434">
          <cell r="C434" t="str">
            <v>Latasir (SS) Kelas B</v>
          </cell>
          <cell r="D434" t="str">
            <v>6.3 (2)</v>
          </cell>
          <cell r="E434" t="str">
            <v>M2</v>
          </cell>
        </row>
        <row r="435">
          <cell r="C435" t="str">
            <v>Lataston (HRS)</v>
          </cell>
          <cell r="D435" t="str">
            <v>6.3 (3)</v>
          </cell>
          <cell r="E435" t="str">
            <v>M2</v>
          </cell>
        </row>
        <row r="436">
          <cell r="C436" t="str">
            <v>Asphalt Treated Base (ATB)</v>
          </cell>
          <cell r="D436" t="str">
            <v>6.3 (4)</v>
          </cell>
          <cell r="E436" t="str">
            <v>M3</v>
          </cell>
          <cell r="F436">
            <v>809808.41648965387</v>
          </cell>
        </row>
        <row r="437">
          <cell r="C437" t="str">
            <v>Lapis Aus Aspal Beton (AC-WC)</v>
          </cell>
          <cell r="D437" t="str">
            <v>6.3 (5)</v>
          </cell>
          <cell r="E437" t="str">
            <v>M2</v>
          </cell>
          <cell r="F437">
            <v>42044.811014235951</v>
          </cell>
        </row>
        <row r="438">
          <cell r="C438" t="str">
            <v>Lapis Pengikat Aspal Beton (AC-BC)</v>
          </cell>
          <cell r="D438" t="str">
            <v>6.3 (6)</v>
          </cell>
          <cell r="E438" t="str">
            <v>M3</v>
          </cell>
        </row>
        <row r="439">
          <cell r="C439" t="str">
            <v>Lasbutag</v>
          </cell>
          <cell r="D439" t="str">
            <v>6.4 (1)</v>
          </cell>
          <cell r="E439" t="str">
            <v>M2</v>
          </cell>
        </row>
        <row r="440">
          <cell r="C440" t="str">
            <v>Latasbusir Kelas A</v>
          </cell>
          <cell r="D440" t="str">
            <v>6.4 (2)</v>
          </cell>
          <cell r="E440" t="str">
            <v>M2</v>
          </cell>
        </row>
        <row r="441">
          <cell r="C441" t="str">
            <v>Latasbusir Kelas B</v>
          </cell>
          <cell r="D441" t="str">
            <v>6.4 (3)</v>
          </cell>
          <cell r="E441" t="str">
            <v>M2</v>
          </cell>
        </row>
        <row r="442">
          <cell r="C442" t="str">
            <v>Bitumen Asbuton</v>
          </cell>
          <cell r="D442" t="str">
            <v>6.4 (4)</v>
          </cell>
          <cell r="E442" t="str">
            <v>Ton</v>
          </cell>
        </row>
        <row r="443">
          <cell r="C443" t="str">
            <v>Bitumen Bahan Peremaja</v>
          </cell>
          <cell r="D443" t="str">
            <v>6.4 (5)</v>
          </cell>
          <cell r="E443" t="str">
            <v>Ton</v>
          </cell>
        </row>
        <row r="444">
          <cell r="C444" t="str">
            <v>Bahan Anti-Stripping</v>
          </cell>
          <cell r="D444" t="str">
            <v>6.4 (6)</v>
          </cell>
          <cell r="E444" t="str">
            <v>Liter</v>
          </cell>
        </row>
        <row r="445">
          <cell r="C445" t="str">
            <v>Campuran Aspal Dingin Untuk Pelapisan Kembali</v>
          </cell>
          <cell r="D445" t="str">
            <v>6.5 (1)</v>
          </cell>
          <cell r="E445" t="str">
            <v>M3</v>
          </cell>
        </row>
        <row r="446">
          <cell r="C446" t="str">
            <v>Lapis Penetrasi Macadam (Permukaan)</v>
          </cell>
          <cell r="D446" t="str">
            <v>6.6</v>
          </cell>
          <cell r="E446" t="str">
            <v>M3</v>
          </cell>
        </row>
        <row r="456">
          <cell r="C456" t="str">
            <v>DIVISI  7.  STRUKTUR</v>
          </cell>
        </row>
        <row r="462">
          <cell r="C462" t="str">
            <v>Beton K175</v>
          </cell>
          <cell r="D462" t="str">
            <v>7.1 (6)</v>
          </cell>
          <cell r="E462" t="str">
            <v>M3</v>
          </cell>
          <cell r="F462">
            <v>620647.27897353086</v>
          </cell>
        </row>
        <row r="463">
          <cell r="C463" t="str">
            <v>Beton K250</v>
          </cell>
          <cell r="D463" t="str">
            <v>7.1 (5)</v>
          </cell>
          <cell r="E463" t="str">
            <v>M3</v>
          </cell>
          <cell r="F463">
            <v>703404.17068914394</v>
          </cell>
        </row>
        <row r="464">
          <cell r="C464" t="str">
            <v>Beton K350</v>
          </cell>
          <cell r="D464" t="str">
            <v>7.1 (3)</v>
          </cell>
          <cell r="E464" t="str">
            <v>M3</v>
          </cell>
          <cell r="F464">
            <v>889235.70006048749</v>
          </cell>
        </row>
        <row r="465">
          <cell r="C465" t="str">
            <v>Besi beton polos</v>
          </cell>
          <cell r="D465" t="str">
            <v>7.3 (1)</v>
          </cell>
          <cell r="E465" t="str">
            <v>Kg</v>
          </cell>
          <cell r="F465">
            <v>9427</v>
          </cell>
        </row>
        <row r="466">
          <cell r="C466" t="str">
            <v>Besi beton ulir</v>
          </cell>
          <cell r="D466" t="str">
            <v>7.3 (3)</v>
          </cell>
          <cell r="E466" t="str">
            <v>Kg</v>
          </cell>
          <cell r="F466">
            <v>10637</v>
          </cell>
        </row>
        <row r="507">
          <cell r="C507" t="str">
            <v>Konatruksi Baja Profil</v>
          </cell>
          <cell r="D507" t="str">
            <v>7.4 (4).a</v>
          </cell>
          <cell r="E507" t="str">
            <v>kg</v>
          </cell>
          <cell r="F507">
            <v>16200.319299999999</v>
          </cell>
        </row>
        <row r="547">
          <cell r="C547" t="str">
            <v>Pasangan Batu Kosong</v>
          </cell>
          <cell r="D547" t="str">
            <v>7.10 (2)</v>
          </cell>
          <cell r="E547" t="str">
            <v>M3</v>
          </cell>
        </row>
        <row r="574">
          <cell r="C574" t="str">
            <v>DIVISI  8.  PENGEMBALIAN  KONDISI  DAN  PEKERJAAN  MINOR</v>
          </cell>
        </row>
        <row r="587">
          <cell r="C587" t="str">
            <v>Marka Jalan Bukan Thermoplastic</v>
          </cell>
          <cell r="D587" t="str">
            <v>8.4 (2)</v>
          </cell>
          <cell r="E587" t="str">
            <v>M2</v>
          </cell>
          <cell r="F587">
            <v>145979.57864285714</v>
          </cell>
        </row>
        <row r="618">
          <cell r="C618" t="str">
            <v>DIVISI  9.  PEKERJAAN  HARIAN</v>
          </cell>
        </row>
        <row r="641">
          <cell r="C641" t="str">
            <v>DIVISI  10.  PEKERJAAN PEMELIHARAAN RUTIN</v>
          </cell>
        </row>
        <row r="651">
          <cell r="A651" t="str">
            <v>ALTERNATIF</v>
          </cell>
        </row>
        <row r="653">
          <cell r="C653" t="str">
            <v>Pengukuran dan Pemasangan Bouwplank</v>
          </cell>
          <cell r="D653" t="str">
            <v>AL-1</v>
          </cell>
          <cell r="F653">
            <v>36613.5</v>
          </cell>
        </row>
        <row r="654">
          <cell r="C654" t="str">
            <v>Pasang Grassblock Tebal 10 cm</v>
          </cell>
          <cell r="D654" t="str">
            <v>AL-2</v>
          </cell>
          <cell r="F654">
            <v>90887.5</v>
          </cell>
        </row>
        <row r="655">
          <cell r="C655" t="str">
            <v>Acian Dinding</v>
          </cell>
          <cell r="D655" t="str">
            <v>AL-3</v>
          </cell>
          <cell r="F655">
            <v>8345.8100000000013</v>
          </cell>
        </row>
        <row r="656">
          <cell r="C656" t="str">
            <v>Membuat rabat beton untuk lantai</v>
          </cell>
          <cell r="D656" t="str">
            <v>AL-4</v>
          </cell>
          <cell r="F656">
            <v>125670</v>
          </cell>
        </row>
        <row r="657">
          <cell r="C657" t="str">
            <v>Pasang Atap Polycarbonat</v>
          </cell>
          <cell r="D657" t="str">
            <v>AL-5</v>
          </cell>
          <cell r="F657">
            <v>287878.25</v>
          </cell>
        </row>
        <row r="658">
          <cell r="C658" t="str">
            <v>Pasang Conblock Segi Enam Tebal 8 cm K200</v>
          </cell>
          <cell r="D658" t="str">
            <v>AL-6</v>
          </cell>
          <cell r="F658">
            <v>90887.5</v>
          </cell>
        </row>
        <row r="659">
          <cell r="C659" t="str">
            <v>Pembersihan Lapangan</v>
          </cell>
          <cell r="D659" t="str">
            <v>AL-7</v>
          </cell>
          <cell r="F659">
            <v>966.42857142857156</v>
          </cell>
        </row>
        <row r="660">
          <cell r="C660" t="str">
            <v>Menanam Gebalan Rumput</v>
          </cell>
          <cell r="D660" t="str">
            <v>AL-8</v>
          </cell>
          <cell r="F660">
            <v>63057.5</v>
          </cell>
        </row>
        <row r="661">
          <cell r="C661" t="str">
            <v>Pasang Listplank Plat Besi</v>
          </cell>
          <cell r="D661" t="str">
            <v>AL-9</v>
          </cell>
          <cell r="E661" t="str">
            <v>M2</v>
          </cell>
          <cell r="F661">
            <v>355481.5</v>
          </cell>
        </row>
        <row r="662">
          <cell r="C662" t="str">
            <v>Menanam Pohon Kamboja</v>
          </cell>
          <cell r="D662" t="str">
            <v>AL-10</v>
          </cell>
          <cell r="F662">
            <v>906207.5</v>
          </cell>
        </row>
        <row r="663">
          <cell r="C663" t="str">
            <v>Menanam Pohon Palm Raja</v>
          </cell>
          <cell r="D663" t="str">
            <v>AL-11</v>
          </cell>
          <cell r="F663">
            <v>224207.5</v>
          </cell>
        </row>
        <row r="664">
          <cell r="C664" t="str">
            <v>Menanam Pohon Cemara Lilin</v>
          </cell>
          <cell r="D664" t="str">
            <v>AL-12</v>
          </cell>
          <cell r="F664">
            <v>158207.5</v>
          </cell>
        </row>
        <row r="665">
          <cell r="C665" t="str">
            <v>Menanam Pohon Flamboyan</v>
          </cell>
          <cell r="D665" t="str">
            <v>AL-13</v>
          </cell>
          <cell r="F665">
            <v>906207.5</v>
          </cell>
        </row>
        <row r="666">
          <cell r="C666" t="str">
            <v>Menanam Pohon Tiara Payung</v>
          </cell>
          <cell r="D666" t="str">
            <v>AL-14</v>
          </cell>
          <cell r="F666">
            <v>906207.5</v>
          </cell>
        </row>
      </sheetData>
      <sheetData sheetId="1" refreshError="1"/>
      <sheetData sheetId="2" refreshError="1"/>
      <sheetData sheetId="3" refreshError="1"/>
      <sheetData sheetId="4"/>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22">
          <cell r="B22" t="str">
            <v>Kanstein</v>
          </cell>
        </row>
      </sheetData>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v1"/>
      <sheetName val="TIME SCHEDULE "/>
      <sheetName val="RAB JASA TRIPA"/>
      <sheetName val="UPAH BAHAN"/>
      <sheetName val="ana.gedung"/>
      <sheetName val="RAB Asli"/>
      <sheetName val="Analisa"/>
      <sheetName val="Bahan"/>
    </sheetNames>
    <sheetDataSet>
      <sheetData sheetId="0"/>
      <sheetData sheetId="1"/>
      <sheetData sheetId="2"/>
      <sheetData sheetId="3"/>
      <sheetData sheetId="4"/>
      <sheetData sheetId="5"/>
      <sheetData sheetId="6"/>
      <sheetData sheetId="7"/>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oefMixer"/>
      <sheetName val="KoefExc_Excavator"/>
      <sheetName val="KoefExc_Dump_Vibro"/>
      <sheetName val="Metode Pelaksanaan"/>
      <sheetName val="AT"/>
      <sheetName val="Kuantitas"/>
      <sheetName val="Jadwal"/>
      <sheetName val="Analisa"/>
      <sheetName val="ALB 1"/>
      <sheetName val="Sub."/>
      <sheetName val="Hargabahan"/>
      <sheetName val="Alat Berat"/>
    </sheetNames>
    <sheetDataSet>
      <sheetData sheetId="0"/>
      <sheetData sheetId="1"/>
      <sheetData sheetId="2"/>
      <sheetData sheetId="3"/>
      <sheetData sheetId="4"/>
      <sheetData sheetId="5">
        <row r="44">
          <cell r="L44">
            <v>30.099600000000009</v>
          </cell>
        </row>
      </sheetData>
      <sheetData sheetId="6"/>
      <sheetData sheetId="7">
        <row r="77">
          <cell r="M77">
            <v>9987</v>
          </cell>
        </row>
        <row r="120">
          <cell r="M120">
            <v>6242</v>
          </cell>
        </row>
      </sheetData>
      <sheetData sheetId="8"/>
      <sheetData sheetId="9"/>
      <sheetData sheetId="10">
        <row r="16">
          <cell r="G16">
            <v>12500</v>
          </cell>
        </row>
        <row r="54">
          <cell r="G54">
            <v>14500</v>
          </cell>
        </row>
      </sheetData>
      <sheetData sheetId="1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Biaya"/>
      <sheetName val="Kuantitas &amp; Harga"/>
      <sheetName val="TS "/>
      <sheetName val="TS ALAT"/>
      <sheetName val="TS bahan"/>
      <sheetName val="TS personil"/>
      <sheetName val="Anl material On site semen"/>
      <sheetName val="Anl material On site pasir"/>
      <sheetName val="Anl material On site Bj tulang"/>
      <sheetName val="Pekerjaan Utama"/>
      <sheetName val="MInor (2)"/>
      <sheetName val="Rekap Kontrol D"/>
      <sheetName val="ADENDUM NO.2"/>
      <sheetName val="Revisi 05A Eskalasi"/>
      <sheetName val="%"/>
      <sheetName val="MInor"/>
    </sheetNames>
    <sheetDataSet>
      <sheetData sheetId="0" refreshError="1"/>
      <sheetData sheetId="1" refreshError="1">
        <row r="28">
          <cell r="C28" t="str">
            <v>DIVISI 2. DRAINASE</v>
          </cell>
        </row>
        <row r="30">
          <cell r="A30" t="str">
            <v>2.1</v>
          </cell>
          <cell r="C30" t="str">
            <v xml:space="preserve">Galian untuk Selokan Drainase dan Saluran Air </v>
          </cell>
          <cell r="D30" t="str">
            <v>M3</v>
          </cell>
          <cell r="E30">
            <v>4500</v>
          </cell>
          <cell r="F30">
            <v>35040.94</v>
          </cell>
          <cell r="G30">
            <v>157684230</v>
          </cell>
        </row>
        <row r="32">
          <cell r="A32" t="str">
            <v>2.2</v>
          </cell>
          <cell r="C32" t="str">
            <v>Pasangan Batu dengan Mortar</v>
          </cell>
          <cell r="D32" t="str">
            <v>M3</v>
          </cell>
          <cell r="E32">
            <v>1026</v>
          </cell>
          <cell r="F32">
            <v>520013.2874753346</v>
          </cell>
          <cell r="G32">
            <v>533533632.94969332</v>
          </cell>
        </row>
        <row r="34">
          <cell r="A34" t="str">
            <v>2.3 (1)</v>
          </cell>
          <cell r="C34" t="str">
            <v>Gorong-Gorong Pipa Beton Bertulang, Diameter Dalam &lt; 45 cm</v>
          </cell>
          <cell r="D34" t="str">
            <v>M1</v>
          </cell>
          <cell r="E34">
            <v>0</v>
          </cell>
          <cell r="F34">
            <v>352912.77</v>
          </cell>
          <cell r="G34">
            <v>0</v>
          </cell>
        </row>
        <row r="35">
          <cell r="A35" t="str">
            <v>2.3 (2)</v>
          </cell>
          <cell r="C35" t="str">
            <v>Gorong-Gorong Pipa Beton Bertulang, Diameter Dalam 45-75 cm</v>
          </cell>
          <cell r="D35" t="str">
            <v>M1</v>
          </cell>
          <cell r="E35">
            <v>0</v>
          </cell>
          <cell r="F35">
            <v>502165.88</v>
          </cell>
          <cell r="G35">
            <v>0</v>
          </cell>
        </row>
        <row r="36">
          <cell r="A36" t="str">
            <v>2.3 (3)</v>
          </cell>
          <cell r="C36" t="str">
            <v xml:space="preserve">Gorong-Gorong Pipa Beton Bertulang, Diameter Dalam 75-&lt;95 cm </v>
          </cell>
          <cell r="D36" t="str">
            <v>M1</v>
          </cell>
          <cell r="E36">
            <v>0</v>
          </cell>
          <cell r="F36">
            <v>889836.22</v>
          </cell>
          <cell r="G36">
            <v>0</v>
          </cell>
        </row>
        <row r="37">
          <cell r="A37" t="str">
            <v>2.3 (3)</v>
          </cell>
          <cell r="C37" t="str">
            <v xml:space="preserve">Gorong-Gorong Pipa Beton Bertulang, Diameter Dalam 80-100 cm </v>
          </cell>
          <cell r="D37" t="str">
            <v>M1</v>
          </cell>
          <cell r="E37">
            <v>28</v>
          </cell>
          <cell r="F37">
            <v>873461.58</v>
          </cell>
          <cell r="G37">
            <v>24456924.239999998</v>
          </cell>
        </row>
        <row r="38">
          <cell r="A38" t="str">
            <v>2.3 (6)</v>
          </cell>
          <cell r="C38" t="str">
            <v>Gorong-Gorong Pipa Baja Bergelombang</v>
          </cell>
          <cell r="D38" t="str">
            <v>Ton</v>
          </cell>
          <cell r="E38">
            <v>0</v>
          </cell>
          <cell r="F38">
            <v>25104382.210000001</v>
          </cell>
          <cell r="G38">
            <v>0</v>
          </cell>
        </row>
        <row r="39">
          <cell r="A39" t="str">
            <v>2.3 (5)</v>
          </cell>
          <cell r="C39" t="str">
            <v>Gorong-Gorong Beton Tanpa Tulang Diameter Dalam 20-30 Cm</v>
          </cell>
          <cell r="D39" t="str">
            <v>M1</v>
          </cell>
          <cell r="E39">
            <v>0</v>
          </cell>
          <cell r="F39">
            <v>118101.6</v>
          </cell>
          <cell r="G39">
            <v>0</v>
          </cell>
        </row>
        <row r="40">
          <cell r="A40" t="str">
            <v>2.3 (6)</v>
          </cell>
          <cell r="C40" t="str">
            <v>Gorong-Gorong Pipa Baja Bergelombang</v>
          </cell>
          <cell r="D40" t="str">
            <v>Ton</v>
          </cell>
          <cell r="E40">
            <v>0</v>
          </cell>
          <cell r="F40">
            <v>25104382.210000001</v>
          </cell>
          <cell r="G40">
            <v>0</v>
          </cell>
        </row>
        <row r="42">
          <cell r="A42" t="str">
            <v>2.4 (1)</v>
          </cell>
          <cell r="C42" t="str">
            <v>Timbunan Porus atau Bahan Penyaring</v>
          </cell>
          <cell r="D42" t="str">
            <v>M3</v>
          </cell>
          <cell r="E42">
            <v>0</v>
          </cell>
          <cell r="F42">
            <v>251052.4</v>
          </cell>
          <cell r="G42">
            <v>0</v>
          </cell>
        </row>
        <row r="43">
          <cell r="A43" t="str">
            <v>2.4 (2)</v>
          </cell>
          <cell r="C43" t="str">
            <v>Anyaman Filter Plastik</v>
          </cell>
          <cell r="D43" t="str">
            <v>M2</v>
          </cell>
          <cell r="E43">
            <v>0</v>
          </cell>
          <cell r="F43">
            <v>37015</v>
          </cell>
          <cell r="G43">
            <v>0</v>
          </cell>
        </row>
        <row r="44">
          <cell r="A44" t="str">
            <v>2.4 (3)</v>
          </cell>
          <cell r="C44" t="str">
            <v>Pipa Berlubang Banyak Untuk Pek. Drainase di Bawah Permukaan</v>
          </cell>
          <cell r="D44" t="str">
            <v>M1</v>
          </cell>
          <cell r="E44">
            <v>0</v>
          </cell>
          <cell r="F44">
            <v>68368.149999999994</v>
          </cell>
          <cell r="G44">
            <v>0</v>
          </cell>
        </row>
        <row r="48">
          <cell r="B48" t="str">
            <v>Jumlah Harga Pekerjaan DIVISI 2  (masuk pada Rekapitulasi Perkiraan Harga Pekerjaan)</v>
          </cell>
          <cell r="G48">
            <v>715674787.18969333</v>
          </cell>
        </row>
        <row r="300">
          <cell r="G300">
            <v>420563741.96380383</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vered_Sheet1"/>
      <sheetName val="000000"/>
      <sheetName val="cover"/>
      <sheetName val="Harsat Upah"/>
      <sheetName val="Harsat Bahan"/>
      <sheetName val="Analisa"/>
      <sheetName val="Harsat Pekerjaan"/>
      <sheetName val="Perhit Beton"/>
      <sheetName val="Perhitungan Besi"/>
      <sheetName val="DAFTAR BESI KANAL C SIKU"/>
      <sheetName val="DAFTAR  BESI IWF"/>
      <sheetName val="bahan-semua daerah"/>
      <sheetName val="upah-semua daerah"/>
      <sheetName val="Pekerjaan  (2)"/>
    </sheetNames>
    <sheetDataSet>
      <sheetData sheetId="0" refreshError="1"/>
      <sheetData sheetId="1" refreshError="1"/>
      <sheetData sheetId="2" refreshError="1"/>
      <sheetData sheetId="3"/>
      <sheetData sheetId="4"/>
      <sheetData sheetId="5">
        <row r="5">
          <cell r="A5" t="str">
            <v>Kode1</v>
          </cell>
          <cell r="B5" t="str">
            <v>Kode2</v>
          </cell>
          <cell r="C5" t="str">
            <v>Kode3</v>
          </cell>
          <cell r="D5" t="str">
            <v>NO.</v>
          </cell>
          <cell r="E5" t="str">
            <v>URAIAN</v>
          </cell>
          <cell r="F5" t="str">
            <v>KOEF</v>
          </cell>
          <cell r="G5" t="str">
            <v>SAT.</v>
          </cell>
          <cell r="H5" t="str">
            <v>HARGA SAT.</v>
          </cell>
          <cell r="J5" t="str">
            <v>JUMLAH</v>
          </cell>
        </row>
        <row r="6">
          <cell r="A6" t="str">
            <v>Pekerjaan</v>
          </cell>
          <cell r="D6">
            <v>1</v>
          </cell>
          <cell r="E6">
            <v>2</v>
          </cell>
          <cell r="F6" t="str">
            <v>3</v>
          </cell>
          <cell r="G6">
            <v>4</v>
          </cell>
          <cell r="H6">
            <v>5</v>
          </cell>
          <cell r="J6" t="str">
            <v>6 = ( 3 x 5 )</v>
          </cell>
        </row>
        <row r="7">
          <cell r="D7" t="str">
            <v>A001</v>
          </cell>
          <cell r="E7" t="str">
            <v>1 M2 PEK. PENGUKURAN KEMBALI (SITE)</v>
          </cell>
        </row>
        <row r="8">
          <cell r="B8" t="str">
            <v>P</v>
          </cell>
          <cell r="C8" t="str">
            <v>PK05</v>
          </cell>
          <cell r="E8" t="str">
            <v>Tukang Batu Terampil</v>
          </cell>
          <cell r="F8">
            <v>0.01</v>
          </cell>
          <cell r="G8" t="str">
            <v>org</v>
          </cell>
          <cell r="I8">
            <v>30000</v>
          </cell>
          <cell r="J8">
            <v>300</v>
          </cell>
        </row>
        <row r="9">
          <cell r="B9" t="str">
            <v>P</v>
          </cell>
          <cell r="C9" t="str">
            <v>PK03</v>
          </cell>
          <cell r="E9" t="str">
            <v>Pekerja Terampil</v>
          </cell>
          <cell r="F9">
            <v>0.02</v>
          </cell>
          <cell r="G9" t="str">
            <v>org</v>
          </cell>
          <cell r="I9">
            <v>25000</v>
          </cell>
          <cell r="J9">
            <v>500</v>
          </cell>
        </row>
        <row r="10">
          <cell r="C10" t="str">
            <v>LL01</v>
          </cell>
          <cell r="E10" t="str">
            <v>Peralatan</v>
          </cell>
          <cell r="F10">
            <v>0.5</v>
          </cell>
          <cell r="G10" t="str">
            <v>lot</v>
          </cell>
          <cell r="I10">
            <v>800</v>
          </cell>
          <cell r="J10">
            <v>400</v>
          </cell>
        </row>
        <row r="11">
          <cell r="E11" t="str">
            <v xml:space="preserve">Jumlah         </v>
          </cell>
          <cell r="J11">
            <v>1200</v>
          </cell>
        </row>
        <row r="12">
          <cell r="E12" t="str">
            <v>Keuntungan Max.</v>
          </cell>
          <cell r="J12">
            <v>120</v>
          </cell>
        </row>
        <row r="13">
          <cell r="E13" t="str">
            <v xml:space="preserve">Jumlah         </v>
          </cell>
          <cell r="J13">
            <v>1320</v>
          </cell>
        </row>
        <row r="14">
          <cell r="A14" t="str">
            <v>A001</v>
          </cell>
          <cell r="E14" t="str">
            <v xml:space="preserve">Dibulatkan    </v>
          </cell>
          <cell r="J14">
            <v>1320</v>
          </cell>
        </row>
        <row r="15">
          <cell r="D15" t="str">
            <v>A002</v>
          </cell>
          <cell r="E15" t="str">
            <v>1 M1 PEK. PASANGAN  BOUWPLANK</v>
          </cell>
        </row>
        <row r="16">
          <cell r="C16" t="str">
            <v>BF05</v>
          </cell>
          <cell r="E16" t="str">
            <v>Kayu Borneo Super</v>
          </cell>
          <cell r="F16">
            <v>0.01</v>
          </cell>
          <cell r="G16" t="str">
            <v>m³</v>
          </cell>
          <cell r="I16">
            <v>1412000</v>
          </cell>
          <cell r="J16">
            <v>14120</v>
          </cell>
        </row>
        <row r="17">
          <cell r="C17" t="str">
            <v>BS02</v>
          </cell>
          <cell r="E17" t="str">
            <v>Paku 5 - 7</v>
          </cell>
          <cell r="F17">
            <v>3.7999999999999999E-2</v>
          </cell>
          <cell r="G17" t="str">
            <v>kg</v>
          </cell>
          <cell r="I17">
            <v>6000</v>
          </cell>
          <cell r="J17">
            <v>228</v>
          </cell>
        </row>
        <row r="18">
          <cell r="C18" t="str">
            <v>LL02</v>
          </cell>
          <cell r="E18" t="str">
            <v>Ongkos Pasang</v>
          </cell>
          <cell r="F18">
            <v>0.155</v>
          </cell>
          <cell r="G18" t="str">
            <v>ls</v>
          </cell>
          <cell r="I18">
            <v>14348</v>
          </cell>
          <cell r="J18">
            <v>2223.94</v>
          </cell>
        </row>
        <row r="19">
          <cell r="E19" t="str">
            <v xml:space="preserve">Jumlah         </v>
          </cell>
          <cell r="J19">
            <v>16571.939999999999</v>
          </cell>
        </row>
        <row r="20">
          <cell r="E20" t="str">
            <v>Keuntungan  Max.</v>
          </cell>
          <cell r="J20">
            <v>1657.194</v>
          </cell>
        </row>
        <row r="21">
          <cell r="E21" t="str">
            <v xml:space="preserve">Jumlah         </v>
          </cell>
          <cell r="J21">
            <v>18229.133999999998</v>
          </cell>
        </row>
        <row r="22">
          <cell r="A22" t="str">
            <v>A002</v>
          </cell>
          <cell r="E22" t="str">
            <v xml:space="preserve">Dibulatkan    </v>
          </cell>
          <cell r="J22">
            <v>18220</v>
          </cell>
        </row>
        <row r="23">
          <cell r="D23" t="str">
            <v>A003</v>
          </cell>
          <cell r="E23" t="str">
            <v>1 M2 LOS KERJA / GUDANG</v>
          </cell>
        </row>
        <row r="24">
          <cell r="C24" t="str">
            <v>BF05</v>
          </cell>
          <cell r="E24" t="str">
            <v>Kayu Borneo Super</v>
          </cell>
          <cell r="F24">
            <v>0.1</v>
          </cell>
          <cell r="G24" t="str">
            <v>m³</v>
          </cell>
          <cell r="I24">
            <v>2331200</v>
          </cell>
          <cell r="J24">
            <v>233120</v>
          </cell>
        </row>
        <row r="25">
          <cell r="C25" t="str">
            <v>BS02</v>
          </cell>
          <cell r="E25" t="str">
            <v>Paku 5 - 7</v>
          </cell>
          <cell r="F25">
            <v>0.25</v>
          </cell>
          <cell r="G25" t="str">
            <v>kg</v>
          </cell>
          <cell r="I25">
            <v>6000</v>
          </cell>
          <cell r="J25">
            <v>1500</v>
          </cell>
        </row>
        <row r="26">
          <cell r="C26" t="str">
            <v>CC31</v>
          </cell>
          <cell r="E26" t="str">
            <v xml:space="preserve">Seng Glb BJLS 30 </v>
          </cell>
          <cell r="F26">
            <v>1.1000000000000001</v>
          </cell>
          <cell r="G26" t="str">
            <v>lbr</v>
          </cell>
          <cell r="I26">
            <v>13500</v>
          </cell>
          <cell r="J26">
            <v>14850.000000000002</v>
          </cell>
        </row>
        <row r="27">
          <cell r="C27" t="str">
            <v>BJ01</v>
          </cell>
          <cell r="E27" t="str">
            <v>Triplex 3 mm</v>
          </cell>
          <cell r="F27">
            <v>0.5</v>
          </cell>
          <cell r="G27" t="str">
            <v>lbr</v>
          </cell>
          <cell r="I27">
            <v>31000</v>
          </cell>
          <cell r="J27">
            <v>15500</v>
          </cell>
        </row>
        <row r="28">
          <cell r="C28" t="str">
            <v>BA34</v>
          </cell>
          <cell r="E28" t="str">
            <v>PC (50 kg)</v>
          </cell>
          <cell r="F28">
            <v>0.1</v>
          </cell>
          <cell r="G28" t="str">
            <v>zak</v>
          </cell>
          <cell r="I28">
            <v>30000</v>
          </cell>
          <cell r="J28">
            <v>3000</v>
          </cell>
        </row>
        <row r="29">
          <cell r="C29" t="str">
            <v>LL03</v>
          </cell>
          <cell r="E29" t="str">
            <v>Peralatan</v>
          </cell>
          <cell r="F29">
            <v>2.5000000000000001E-2</v>
          </cell>
          <cell r="G29" t="str">
            <v>lot</v>
          </cell>
          <cell r="I29">
            <v>267970</v>
          </cell>
          <cell r="J29">
            <v>6699.25</v>
          </cell>
        </row>
        <row r="30">
          <cell r="C30" t="str">
            <v>LL04</v>
          </cell>
          <cell r="E30" t="str">
            <v>Ongkos Pasang</v>
          </cell>
          <cell r="F30">
            <v>0.125</v>
          </cell>
          <cell r="G30" t="str">
            <v>ls</v>
          </cell>
          <cell r="I30">
            <v>274669.25</v>
          </cell>
          <cell r="J30">
            <v>34333.65625</v>
          </cell>
        </row>
        <row r="31">
          <cell r="E31" t="str">
            <v xml:space="preserve">Jumlah         </v>
          </cell>
          <cell r="J31">
            <v>309002.90625</v>
          </cell>
        </row>
        <row r="32">
          <cell r="E32" t="str">
            <v>Keuntungan Max.</v>
          </cell>
          <cell r="J32">
            <v>30900.290625000001</v>
          </cell>
        </row>
        <row r="33">
          <cell r="E33" t="str">
            <v xml:space="preserve">Jumlah         </v>
          </cell>
          <cell r="J33">
            <v>339903.19687500002</v>
          </cell>
        </row>
        <row r="34">
          <cell r="A34" t="str">
            <v>A003</v>
          </cell>
          <cell r="E34" t="str">
            <v xml:space="preserve">Dibulatkan    </v>
          </cell>
          <cell r="J34">
            <v>339900</v>
          </cell>
        </row>
        <row r="35">
          <cell r="D35" t="str">
            <v>A004</v>
          </cell>
          <cell r="E35" t="str">
            <v>1 M2  PEK. KANTOR DIREKSI</v>
          </cell>
        </row>
        <row r="36">
          <cell r="C36" t="str">
            <v>BF05</v>
          </cell>
          <cell r="E36" t="str">
            <v>Kayu Borneo Super</v>
          </cell>
          <cell r="F36">
            <v>0.1</v>
          </cell>
          <cell r="G36" t="str">
            <v>m³</v>
          </cell>
          <cell r="I36">
            <v>2331200</v>
          </cell>
          <cell r="J36">
            <v>233120</v>
          </cell>
        </row>
        <row r="37">
          <cell r="C37" t="str">
            <v>BS02</v>
          </cell>
          <cell r="E37" t="str">
            <v>Paku 5 - 7</v>
          </cell>
          <cell r="F37">
            <v>0.25</v>
          </cell>
          <cell r="G37" t="str">
            <v>kg</v>
          </cell>
          <cell r="I37">
            <v>6000</v>
          </cell>
          <cell r="J37">
            <v>1500</v>
          </cell>
        </row>
        <row r="38">
          <cell r="C38" t="str">
            <v>CC31</v>
          </cell>
          <cell r="E38" t="str">
            <v>Seng Glb BJLS 28 ( 80 x 180 cm )</v>
          </cell>
          <cell r="F38">
            <v>1.1000000000000001</v>
          </cell>
          <cell r="G38" t="str">
            <v>lbr</v>
          </cell>
          <cell r="I38">
            <v>13500</v>
          </cell>
          <cell r="J38">
            <v>14850.000000000002</v>
          </cell>
        </row>
        <row r="39">
          <cell r="C39" t="str">
            <v>BJ01</v>
          </cell>
          <cell r="E39" t="str">
            <v>Triplex 3 mm</v>
          </cell>
          <cell r="F39">
            <v>0.5</v>
          </cell>
          <cell r="G39" t="str">
            <v>lbr</v>
          </cell>
          <cell r="I39">
            <v>31000</v>
          </cell>
          <cell r="J39">
            <v>15500</v>
          </cell>
        </row>
        <row r="40">
          <cell r="C40" t="str">
            <v>BA34</v>
          </cell>
          <cell r="E40" t="str">
            <v>PC (50 kg)</v>
          </cell>
          <cell r="F40">
            <v>0.1</v>
          </cell>
          <cell r="G40" t="str">
            <v>zak</v>
          </cell>
          <cell r="I40">
            <v>30000</v>
          </cell>
          <cell r="J40">
            <v>3000</v>
          </cell>
        </row>
        <row r="41">
          <cell r="C41" t="str">
            <v>BA04</v>
          </cell>
          <cell r="E41" t="str">
            <v>Pasir pasang</v>
          </cell>
          <cell r="F41">
            <v>0.25</v>
          </cell>
          <cell r="G41" t="str">
            <v>m³</v>
          </cell>
          <cell r="I41">
            <v>125000</v>
          </cell>
          <cell r="J41">
            <v>31250</v>
          </cell>
        </row>
        <row r="42">
          <cell r="C42" t="str">
            <v>BA23</v>
          </cell>
          <cell r="E42" t="str">
            <v>Bata merah</v>
          </cell>
          <cell r="F42">
            <v>70</v>
          </cell>
          <cell r="G42" t="str">
            <v>bh</v>
          </cell>
          <cell r="I42">
            <v>200</v>
          </cell>
          <cell r="J42">
            <v>14000</v>
          </cell>
        </row>
        <row r="43">
          <cell r="C43" t="str">
            <v>LL05</v>
          </cell>
          <cell r="E43" t="str">
            <v>Peralatan</v>
          </cell>
          <cell r="F43">
            <v>0.02</v>
          </cell>
          <cell r="G43" t="str">
            <v>lot</v>
          </cell>
          <cell r="I43">
            <v>313220</v>
          </cell>
          <cell r="J43">
            <v>6264.4000000000005</v>
          </cell>
        </row>
        <row r="44">
          <cell r="C44" t="str">
            <v>LL06</v>
          </cell>
          <cell r="E44" t="str">
            <v>Ongkos Pasang</v>
          </cell>
          <cell r="F44">
            <v>0.15</v>
          </cell>
          <cell r="G44" t="str">
            <v>ls</v>
          </cell>
          <cell r="I44">
            <v>319484.40000000002</v>
          </cell>
          <cell r="J44">
            <v>47922.66</v>
          </cell>
        </row>
        <row r="45">
          <cell r="E45" t="str">
            <v xml:space="preserve">Jumlah         </v>
          </cell>
          <cell r="J45">
            <v>367407.06000000006</v>
          </cell>
        </row>
        <row r="46">
          <cell r="E46" t="str">
            <v xml:space="preserve">Keuntungan Max. </v>
          </cell>
          <cell r="J46">
            <v>36740.706000000006</v>
          </cell>
        </row>
        <row r="47">
          <cell r="E47" t="str">
            <v xml:space="preserve">Jumlah         </v>
          </cell>
          <cell r="J47">
            <v>404147.76600000006</v>
          </cell>
        </row>
        <row r="48">
          <cell r="A48" t="str">
            <v>A004</v>
          </cell>
          <cell r="E48" t="str">
            <v xml:space="preserve">Dibulatkan    </v>
          </cell>
          <cell r="J48">
            <v>404140</v>
          </cell>
        </row>
        <row r="49">
          <cell r="D49" t="str">
            <v>A005</v>
          </cell>
          <cell r="E49" t="str">
            <v>1 M2  PAPAN NAMA PROYEK</v>
          </cell>
        </row>
        <row r="50">
          <cell r="C50" t="str">
            <v>BF05</v>
          </cell>
          <cell r="E50" t="str">
            <v>Kayu Borneo Super</v>
          </cell>
          <cell r="F50">
            <v>0.13</v>
          </cell>
          <cell r="G50" t="str">
            <v>m³</v>
          </cell>
          <cell r="I50">
            <v>2331200</v>
          </cell>
          <cell r="J50">
            <v>303056</v>
          </cell>
        </row>
        <row r="51">
          <cell r="C51" t="str">
            <v>BS02</v>
          </cell>
          <cell r="E51" t="str">
            <v>Paku 5 - 7</v>
          </cell>
          <cell r="F51">
            <v>0.25</v>
          </cell>
          <cell r="G51" t="str">
            <v>kg</v>
          </cell>
          <cell r="I51">
            <v>6000</v>
          </cell>
          <cell r="J51">
            <v>1500</v>
          </cell>
        </row>
        <row r="52">
          <cell r="E52" t="str">
            <v>Cat Minyak</v>
          </cell>
          <cell r="F52">
            <v>1</v>
          </cell>
          <cell r="G52" t="str">
            <v>ls</v>
          </cell>
          <cell r="I52">
            <v>25168.5</v>
          </cell>
          <cell r="J52">
            <v>25168.5</v>
          </cell>
        </row>
        <row r="53">
          <cell r="C53" t="str">
            <v>LL07</v>
          </cell>
          <cell r="E53" t="str">
            <v>Penulisan</v>
          </cell>
          <cell r="F53">
            <v>0.125</v>
          </cell>
          <cell r="G53" t="str">
            <v>ls</v>
          </cell>
          <cell r="I53">
            <v>329724.5</v>
          </cell>
          <cell r="J53">
            <v>41215.5625</v>
          </cell>
        </row>
        <row r="54">
          <cell r="E54" t="str">
            <v>Ongkos Pasang</v>
          </cell>
          <cell r="F54">
            <v>0.125</v>
          </cell>
          <cell r="G54" t="str">
            <v>ls</v>
          </cell>
          <cell r="I54">
            <v>370940.0625</v>
          </cell>
          <cell r="J54">
            <v>46367.5078125</v>
          </cell>
        </row>
        <row r="55">
          <cell r="E55" t="str">
            <v xml:space="preserve">Jumlah         </v>
          </cell>
          <cell r="J55">
            <v>417307.5703125</v>
          </cell>
        </row>
        <row r="56">
          <cell r="E56" t="str">
            <v>Keuntungan Max.</v>
          </cell>
          <cell r="J56">
            <v>41730.757031250003</v>
          </cell>
        </row>
        <row r="57">
          <cell r="E57" t="str">
            <v xml:space="preserve">Jumlah         </v>
          </cell>
          <cell r="J57">
            <v>459038.32734374999</v>
          </cell>
        </row>
        <row r="58">
          <cell r="A58" t="str">
            <v>A005</v>
          </cell>
          <cell r="E58" t="str">
            <v xml:space="preserve">Dibulatkan    </v>
          </cell>
          <cell r="J58">
            <v>459030</v>
          </cell>
        </row>
        <row r="59">
          <cell r="D59" t="str">
            <v>A006</v>
          </cell>
          <cell r="E59" t="str">
            <v>1 M2 PAGAR PENGAMAN PROYEK</v>
          </cell>
        </row>
        <row r="60">
          <cell r="C60" t="str">
            <v>CC31</v>
          </cell>
          <cell r="E60" t="str">
            <v>Seng Glb BJLS 28 ( 80 x 180 )</v>
          </cell>
          <cell r="F60">
            <v>1.43</v>
          </cell>
          <cell r="G60" t="str">
            <v>lbr</v>
          </cell>
          <cell r="I60">
            <v>13500</v>
          </cell>
          <cell r="J60">
            <v>19305</v>
          </cell>
        </row>
        <row r="61">
          <cell r="C61" t="str">
            <v>BF05</v>
          </cell>
          <cell r="E61" t="str">
            <v>Kayu Borneo Super</v>
          </cell>
          <cell r="F61">
            <v>3.5999999999999997E-2</v>
          </cell>
          <cell r="G61" t="str">
            <v>m³</v>
          </cell>
          <cell r="I61">
            <v>1874100.0000000002</v>
          </cell>
          <cell r="J61">
            <v>67467.600000000006</v>
          </cell>
        </row>
        <row r="62">
          <cell r="C62" t="str">
            <v>BS02</v>
          </cell>
          <cell r="E62" t="str">
            <v>Paku 5 - 7</v>
          </cell>
          <cell r="F62">
            <v>0.2</v>
          </cell>
          <cell r="G62" t="str">
            <v>kg</v>
          </cell>
          <cell r="I62">
            <v>6000</v>
          </cell>
          <cell r="J62">
            <v>1200</v>
          </cell>
        </row>
        <row r="63">
          <cell r="E63" t="str">
            <v>Pengecatan cat minyak 2x bag. luar</v>
          </cell>
          <cell r="F63">
            <v>1.8</v>
          </cell>
          <cell r="G63" t="str">
            <v>m²</v>
          </cell>
          <cell r="I63">
            <v>16682.333333333332</v>
          </cell>
          <cell r="J63">
            <v>30028.199999999997</v>
          </cell>
        </row>
        <row r="64">
          <cell r="C64" t="str">
            <v>LL08</v>
          </cell>
          <cell r="E64" t="str">
            <v>Ongkos Pasang</v>
          </cell>
          <cell r="F64">
            <v>0.2</v>
          </cell>
          <cell r="G64" t="str">
            <v>ls</v>
          </cell>
          <cell r="I64">
            <v>118000.8</v>
          </cell>
          <cell r="J64">
            <v>23600.160000000003</v>
          </cell>
        </row>
        <row r="65">
          <cell r="E65" t="str">
            <v xml:space="preserve">Jumlah         </v>
          </cell>
          <cell r="J65">
            <v>141600.96000000002</v>
          </cell>
        </row>
        <row r="66">
          <cell r="E66" t="str">
            <v>Keuntungan Max.</v>
          </cell>
          <cell r="J66">
            <v>14160.096000000003</v>
          </cell>
        </row>
        <row r="67">
          <cell r="E67" t="str">
            <v xml:space="preserve">Jumlah         </v>
          </cell>
          <cell r="J67">
            <v>155761.05600000001</v>
          </cell>
        </row>
        <row r="68">
          <cell r="A68" t="str">
            <v>A006</v>
          </cell>
          <cell r="E68" t="str">
            <v xml:space="preserve">Dibulatkan    </v>
          </cell>
          <cell r="J68">
            <v>155760</v>
          </cell>
        </row>
        <row r="69">
          <cell r="D69" t="str">
            <v>A007</v>
          </cell>
          <cell r="E69" t="str">
            <v>1 M3 PEK.GALIAN TANAH BIASA MAX KEDALAMAN 1 M'</v>
          </cell>
        </row>
        <row r="70">
          <cell r="B70" t="str">
            <v>P</v>
          </cell>
          <cell r="C70" t="str">
            <v>PK03A</v>
          </cell>
          <cell r="E70" t="str">
            <v>Tukang Gali</v>
          </cell>
          <cell r="F70">
            <v>0.4</v>
          </cell>
          <cell r="G70" t="str">
            <v>org</v>
          </cell>
          <cell r="I70">
            <v>26500</v>
          </cell>
          <cell r="J70">
            <v>10600</v>
          </cell>
        </row>
        <row r="71">
          <cell r="B71" t="str">
            <v>P</v>
          </cell>
          <cell r="C71" t="str">
            <v>PK19</v>
          </cell>
          <cell r="E71" t="str">
            <v>Mandor</v>
          </cell>
          <cell r="F71">
            <v>0.04</v>
          </cell>
          <cell r="G71" t="str">
            <v>org</v>
          </cell>
          <cell r="I71">
            <v>50000</v>
          </cell>
          <cell r="J71">
            <v>2000</v>
          </cell>
        </row>
        <row r="72">
          <cell r="C72" t="str">
            <v>LL09</v>
          </cell>
          <cell r="E72" t="str">
            <v>Alat Bantu</v>
          </cell>
          <cell r="F72">
            <v>0.05</v>
          </cell>
          <cell r="G72" t="str">
            <v>lot</v>
          </cell>
          <cell r="I72">
            <v>12600</v>
          </cell>
          <cell r="J72">
            <v>630</v>
          </cell>
        </row>
        <row r="73">
          <cell r="E73" t="str">
            <v xml:space="preserve">Jumlah         </v>
          </cell>
          <cell r="J73">
            <v>13230</v>
          </cell>
        </row>
        <row r="74">
          <cell r="E74" t="str">
            <v>Keuntungan Max.</v>
          </cell>
          <cell r="J74">
            <v>1323</v>
          </cell>
        </row>
        <row r="75">
          <cell r="E75" t="str">
            <v xml:space="preserve">Jumlah         </v>
          </cell>
          <cell r="J75">
            <v>14553</v>
          </cell>
        </row>
        <row r="76">
          <cell r="A76" t="str">
            <v>A007</v>
          </cell>
          <cell r="E76" t="str">
            <v xml:space="preserve">Dibulatkan    </v>
          </cell>
          <cell r="J76">
            <v>14550</v>
          </cell>
        </row>
        <row r="77">
          <cell r="D77" t="str">
            <v>A008</v>
          </cell>
          <cell r="E77" t="str">
            <v>1 M3 PEK.GALIAN TANAH BIASA MAX KEDALAMAN 2 M'</v>
          </cell>
        </row>
        <row r="78">
          <cell r="B78" t="str">
            <v>P</v>
          </cell>
          <cell r="C78" t="str">
            <v>PK03A</v>
          </cell>
          <cell r="E78" t="str">
            <v>Tukang Gali</v>
          </cell>
          <cell r="F78">
            <v>0.52600000000000002</v>
          </cell>
          <cell r="G78" t="str">
            <v>org</v>
          </cell>
          <cell r="I78">
            <v>26500</v>
          </cell>
          <cell r="J78">
            <v>13939</v>
          </cell>
        </row>
        <row r="79">
          <cell r="B79" t="str">
            <v>P</v>
          </cell>
          <cell r="C79" t="str">
            <v>PK19</v>
          </cell>
          <cell r="E79" t="str">
            <v>Mandor</v>
          </cell>
          <cell r="F79">
            <v>5.1999999999999998E-2</v>
          </cell>
          <cell r="G79" t="str">
            <v>org</v>
          </cell>
          <cell r="I79">
            <v>50000</v>
          </cell>
          <cell r="J79">
            <v>2600</v>
          </cell>
        </row>
        <row r="80">
          <cell r="C80" t="str">
            <v>LL10</v>
          </cell>
          <cell r="E80" t="str">
            <v>Alat Bantu</v>
          </cell>
          <cell r="F80">
            <v>0.05</v>
          </cell>
          <cell r="G80" t="str">
            <v>lot</v>
          </cell>
          <cell r="I80">
            <v>16539</v>
          </cell>
          <cell r="J80">
            <v>826.95</v>
          </cell>
        </row>
        <row r="81">
          <cell r="E81" t="str">
            <v xml:space="preserve">Jumlah         </v>
          </cell>
          <cell r="J81">
            <v>17365.95</v>
          </cell>
        </row>
        <row r="82">
          <cell r="E82" t="str">
            <v>Keuntungan Max.</v>
          </cell>
          <cell r="J82">
            <v>1736.5950000000003</v>
          </cell>
        </row>
        <row r="83">
          <cell r="E83" t="str">
            <v xml:space="preserve">Jumlah         </v>
          </cell>
          <cell r="J83">
            <v>19102.545000000002</v>
          </cell>
        </row>
        <row r="84">
          <cell r="A84" t="str">
            <v>A008</v>
          </cell>
          <cell r="E84" t="str">
            <v xml:space="preserve">Dibulatkan    </v>
          </cell>
          <cell r="J84">
            <v>19100</v>
          </cell>
        </row>
        <row r="85">
          <cell r="D85" t="str">
            <v>A009</v>
          </cell>
          <cell r="E85" t="str">
            <v>1 M3 PEK.GALIAN TANAH BIASA MAX KEDALAMAN 3 M'</v>
          </cell>
        </row>
        <row r="86">
          <cell r="B86" t="str">
            <v>P</v>
          </cell>
          <cell r="C86" t="str">
            <v>PK03A</v>
          </cell>
          <cell r="E86" t="str">
            <v>Tukang Gali</v>
          </cell>
          <cell r="F86">
            <v>0.73499999999999999</v>
          </cell>
          <cell r="G86" t="str">
            <v>org</v>
          </cell>
          <cell r="I86">
            <v>26500</v>
          </cell>
          <cell r="J86">
            <v>19477.5</v>
          </cell>
        </row>
        <row r="87">
          <cell r="B87" t="str">
            <v>P</v>
          </cell>
          <cell r="C87" t="str">
            <v>PK19</v>
          </cell>
          <cell r="E87" t="str">
            <v>Mandor</v>
          </cell>
          <cell r="F87">
            <v>7.2999999999999995E-2</v>
          </cell>
          <cell r="G87" t="str">
            <v>org</v>
          </cell>
          <cell r="I87">
            <v>50000</v>
          </cell>
          <cell r="J87">
            <v>3649.9999999999995</v>
          </cell>
        </row>
        <row r="88">
          <cell r="C88" t="str">
            <v>LL11</v>
          </cell>
          <cell r="E88" t="str">
            <v>Alat Bantu</v>
          </cell>
          <cell r="F88">
            <v>0.05</v>
          </cell>
          <cell r="G88" t="str">
            <v>lot</v>
          </cell>
          <cell r="I88">
            <v>23127.5</v>
          </cell>
          <cell r="J88">
            <v>1156.375</v>
          </cell>
        </row>
        <row r="89">
          <cell r="E89" t="str">
            <v xml:space="preserve">Jumlah         </v>
          </cell>
          <cell r="J89">
            <v>24283.875</v>
          </cell>
        </row>
        <row r="90">
          <cell r="E90" t="str">
            <v>Keuntungan Max.</v>
          </cell>
          <cell r="J90">
            <v>2428.3875000000003</v>
          </cell>
        </row>
        <row r="91">
          <cell r="E91" t="str">
            <v xml:space="preserve">Jumlah         </v>
          </cell>
          <cell r="J91">
            <v>26712.262500000001</v>
          </cell>
        </row>
        <row r="92">
          <cell r="A92" t="str">
            <v>A009</v>
          </cell>
          <cell r="E92" t="str">
            <v xml:space="preserve">Dibulatkan    </v>
          </cell>
          <cell r="J92">
            <v>26710</v>
          </cell>
        </row>
        <row r="93">
          <cell r="D93" t="str">
            <v>A010</v>
          </cell>
          <cell r="E93" t="str">
            <v>1 M3 PEK.GALIAN TANAH BIASA MAX KEDALAMAN 4 M'</v>
          </cell>
        </row>
        <row r="94">
          <cell r="B94" t="str">
            <v>P</v>
          </cell>
          <cell r="C94" t="str">
            <v>PK03A</v>
          </cell>
          <cell r="E94" t="str">
            <v>Tukang Gali</v>
          </cell>
          <cell r="F94">
            <v>0.94399999999999995</v>
          </cell>
          <cell r="G94" t="str">
            <v>org</v>
          </cell>
          <cell r="I94">
            <v>26500</v>
          </cell>
          <cell r="J94">
            <v>25016</v>
          </cell>
        </row>
        <row r="95">
          <cell r="B95" t="str">
            <v>P</v>
          </cell>
          <cell r="C95" t="str">
            <v>PK19</v>
          </cell>
          <cell r="E95" t="str">
            <v>Mandor</v>
          </cell>
          <cell r="F95">
            <v>9.4E-2</v>
          </cell>
          <cell r="G95" t="str">
            <v>org</v>
          </cell>
          <cell r="I95">
            <v>50000</v>
          </cell>
          <cell r="J95">
            <v>4700</v>
          </cell>
        </row>
        <row r="96">
          <cell r="C96" t="str">
            <v>LL12</v>
          </cell>
          <cell r="E96" t="str">
            <v>Alat Bantu</v>
          </cell>
          <cell r="F96">
            <v>0.05</v>
          </cell>
          <cell r="G96" t="str">
            <v>lot</v>
          </cell>
          <cell r="I96">
            <v>29716</v>
          </cell>
          <cell r="J96">
            <v>1485.8000000000002</v>
          </cell>
        </row>
        <row r="97">
          <cell r="E97" t="str">
            <v xml:space="preserve">Jumlah         </v>
          </cell>
          <cell r="J97">
            <v>31201.8</v>
          </cell>
        </row>
        <row r="98">
          <cell r="E98" t="str">
            <v>Keuntungan Max.</v>
          </cell>
          <cell r="J98">
            <v>3120.1800000000003</v>
          </cell>
        </row>
        <row r="99">
          <cell r="E99" t="str">
            <v xml:space="preserve">Jumlah         </v>
          </cell>
          <cell r="J99">
            <v>34321.979999999996</v>
          </cell>
        </row>
        <row r="100">
          <cell r="A100" t="str">
            <v>A010</v>
          </cell>
          <cell r="E100" t="str">
            <v xml:space="preserve">Dibulatkan    </v>
          </cell>
          <cell r="J100">
            <v>34320</v>
          </cell>
        </row>
        <row r="101">
          <cell r="D101" t="str">
            <v>A011</v>
          </cell>
          <cell r="E101" t="str">
            <v>1 M3 PEK.GALIAN TANAH BIASA KEDALAMAN 5 M1</v>
          </cell>
        </row>
        <row r="102">
          <cell r="B102" t="str">
            <v>P</v>
          </cell>
          <cell r="C102" t="str">
            <v>PK03A</v>
          </cell>
          <cell r="E102" t="str">
            <v>Tukang Gali</v>
          </cell>
          <cell r="F102">
            <v>1.153</v>
          </cell>
          <cell r="G102" t="str">
            <v>org</v>
          </cell>
          <cell r="I102">
            <v>26500</v>
          </cell>
          <cell r="J102">
            <v>30554.5</v>
          </cell>
        </row>
        <row r="103">
          <cell r="B103" t="str">
            <v>P</v>
          </cell>
          <cell r="C103" t="str">
            <v>PK19</v>
          </cell>
          <cell r="E103" t="str">
            <v>Mandor</v>
          </cell>
          <cell r="F103">
            <v>0.115</v>
          </cell>
          <cell r="G103" t="str">
            <v>org</v>
          </cell>
          <cell r="I103">
            <v>50000</v>
          </cell>
          <cell r="J103">
            <v>5750</v>
          </cell>
        </row>
        <row r="104">
          <cell r="C104" t="str">
            <v>LL13</v>
          </cell>
          <cell r="E104" t="str">
            <v>Alat Bantu</v>
          </cell>
          <cell r="F104">
            <v>0.05</v>
          </cell>
          <cell r="G104" t="str">
            <v>lot</v>
          </cell>
          <cell r="I104">
            <v>36304.5</v>
          </cell>
          <cell r="J104">
            <v>1815.2250000000001</v>
          </cell>
        </row>
        <row r="105">
          <cell r="E105" t="str">
            <v xml:space="preserve">Jumlah         </v>
          </cell>
          <cell r="J105">
            <v>38119.724999999999</v>
          </cell>
        </row>
        <row r="106">
          <cell r="E106" t="str">
            <v>Keuntungan Max.</v>
          </cell>
          <cell r="J106">
            <v>3811.9724999999999</v>
          </cell>
        </row>
        <row r="107">
          <cell r="E107" t="str">
            <v xml:space="preserve">Jumlah         </v>
          </cell>
          <cell r="J107">
            <v>41931.697499999995</v>
          </cell>
        </row>
        <row r="108">
          <cell r="A108" t="str">
            <v>A011</v>
          </cell>
          <cell r="E108" t="str">
            <v xml:space="preserve">Dibulatkan    </v>
          </cell>
          <cell r="J108">
            <v>41930</v>
          </cell>
        </row>
        <row r="109">
          <cell r="D109" t="str">
            <v>A012</v>
          </cell>
          <cell r="E109" t="str">
            <v>1 M3 PEK.GALIAN TANAH BERBATU  / TANAH KERAS MAX KEDALAMAN  1  M</v>
          </cell>
        </row>
        <row r="110">
          <cell r="B110" t="str">
            <v>P</v>
          </cell>
          <cell r="C110" t="str">
            <v>PK03A</v>
          </cell>
          <cell r="E110" t="str">
            <v>Tukang Gali</v>
          </cell>
          <cell r="F110">
            <v>0.625</v>
          </cell>
          <cell r="G110" t="str">
            <v>org</v>
          </cell>
          <cell r="I110">
            <v>26500</v>
          </cell>
          <cell r="J110">
            <v>16562.5</v>
          </cell>
        </row>
        <row r="111">
          <cell r="B111" t="str">
            <v>P</v>
          </cell>
          <cell r="C111" t="str">
            <v>PK19</v>
          </cell>
          <cell r="E111" t="str">
            <v>Mandor</v>
          </cell>
          <cell r="F111">
            <v>0.125</v>
          </cell>
          <cell r="G111" t="str">
            <v>org</v>
          </cell>
          <cell r="I111">
            <v>50000</v>
          </cell>
          <cell r="J111">
            <v>6250</v>
          </cell>
        </row>
        <row r="112">
          <cell r="C112" t="str">
            <v>LL14</v>
          </cell>
          <cell r="E112" t="str">
            <v>Alat Bantu</v>
          </cell>
          <cell r="F112">
            <v>0.25</v>
          </cell>
          <cell r="G112" t="str">
            <v>lot</v>
          </cell>
          <cell r="I112">
            <v>22812.5</v>
          </cell>
          <cell r="J112">
            <v>5703.125</v>
          </cell>
        </row>
        <row r="113">
          <cell r="E113" t="str">
            <v xml:space="preserve">Jumlah         </v>
          </cell>
          <cell r="J113">
            <v>28515.625</v>
          </cell>
        </row>
        <row r="114">
          <cell r="E114" t="str">
            <v>Keuntungan Max.</v>
          </cell>
          <cell r="J114">
            <v>2851.5625</v>
          </cell>
        </row>
        <row r="115">
          <cell r="E115" t="str">
            <v xml:space="preserve">Jumlah         </v>
          </cell>
          <cell r="J115">
            <v>31367.1875</v>
          </cell>
        </row>
        <row r="116">
          <cell r="A116" t="str">
            <v>A012</v>
          </cell>
          <cell r="E116" t="str">
            <v xml:space="preserve">Dibulatkan    </v>
          </cell>
          <cell r="J116">
            <v>31360</v>
          </cell>
        </row>
        <row r="117">
          <cell r="D117" t="str">
            <v>A013</v>
          </cell>
          <cell r="E117" t="str">
            <v>1 M3 PEK.GALIAN TANAH CADAS  MAX KEDALAMAN  1  M</v>
          </cell>
        </row>
        <row r="118">
          <cell r="B118" t="str">
            <v>P</v>
          </cell>
          <cell r="C118" t="str">
            <v>PK03A</v>
          </cell>
          <cell r="E118" t="str">
            <v>Tukang Gali</v>
          </cell>
          <cell r="F118">
            <v>0.75</v>
          </cell>
          <cell r="G118" t="str">
            <v>org</v>
          </cell>
          <cell r="I118">
            <v>26500</v>
          </cell>
          <cell r="J118">
            <v>19875</v>
          </cell>
        </row>
        <row r="119">
          <cell r="B119" t="str">
            <v>P</v>
          </cell>
          <cell r="C119" t="str">
            <v>PK19</v>
          </cell>
          <cell r="E119" t="str">
            <v>Mandor</v>
          </cell>
          <cell r="F119">
            <v>0.125</v>
          </cell>
          <cell r="G119" t="str">
            <v>org</v>
          </cell>
          <cell r="I119">
            <v>50000</v>
          </cell>
          <cell r="J119">
            <v>6250</v>
          </cell>
        </row>
        <row r="120">
          <cell r="C120" t="str">
            <v>LL15</v>
          </cell>
          <cell r="E120" t="str">
            <v>Alat Bantu</v>
          </cell>
          <cell r="F120">
            <v>0.25</v>
          </cell>
          <cell r="G120" t="str">
            <v>lot</v>
          </cell>
          <cell r="I120">
            <v>26125</v>
          </cell>
          <cell r="J120">
            <v>6531.25</v>
          </cell>
        </row>
        <row r="121">
          <cell r="E121" t="str">
            <v xml:space="preserve">Jumlah         </v>
          </cell>
          <cell r="J121">
            <v>32656.25</v>
          </cell>
        </row>
        <row r="122">
          <cell r="E122" t="str">
            <v>Keuntungan Max.</v>
          </cell>
          <cell r="J122">
            <v>3265.625</v>
          </cell>
        </row>
        <row r="123">
          <cell r="E123" t="str">
            <v xml:space="preserve">Jumlah         </v>
          </cell>
          <cell r="J123">
            <v>35921.875</v>
          </cell>
        </row>
        <row r="124">
          <cell r="A124" t="str">
            <v>A013</v>
          </cell>
          <cell r="E124" t="str">
            <v xml:space="preserve">Dibulatkan    </v>
          </cell>
          <cell r="J124">
            <v>35920</v>
          </cell>
        </row>
        <row r="125">
          <cell r="D125" t="str">
            <v>A014</v>
          </cell>
          <cell r="E125" t="str">
            <v>1 M3 PEK.GALIAN TANAH LUMPUR MAX KEDALAMAN  1  M</v>
          </cell>
        </row>
        <row r="126">
          <cell r="B126" t="str">
            <v>P</v>
          </cell>
          <cell r="C126" t="str">
            <v>PK03A</v>
          </cell>
          <cell r="E126" t="str">
            <v>Tukang Gali</v>
          </cell>
          <cell r="F126">
            <v>0.52500000000000002</v>
          </cell>
          <cell r="G126" t="str">
            <v>org</v>
          </cell>
          <cell r="I126">
            <v>26500</v>
          </cell>
          <cell r="J126">
            <v>13912.5</v>
          </cell>
        </row>
        <row r="127">
          <cell r="B127" t="str">
            <v>P</v>
          </cell>
          <cell r="C127" t="str">
            <v>PK19</v>
          </cell>
          <cell r="E127" t="str">
            <v>Mandor</v>
          </cell>
          <cell r="F127">
            <v>0.125</v>
          </cell>
          <cell r="G127" t="str">
            <v>org</v>
          </cell>
          <cell r="I127">
            <v>50000</v>
          </cell>
          <cell r="J127">
            <v>6250</v>
          </cell>
        </row>
        <row r="128">
          <cell r="C128" t="str">
            <v>LL16</v>
          </cell>
          <cell r="E128" t="str">
            <v>Alat Bantu</v>
          </cell>
          <cell r="F128">
            <v>0.25</v>
          </cell>
          <cell r="G128" t="str">
            <v>lot</v>
          </cell>
          <cell r="I128">
            <v>20162.5</v>
          </cell>
          <cell r="J128">
            <v>5040.625</v>
          </cell>
        </row>
        <row r="129">
          <cell r="E129" t="str">
            <v xml:space="preserve">Jumlah         </v>
          </cell>
          <cell r="J129">
            <v>25203.125</v>
          </cell>
        </row>
        <row r="130">
          <cell r="E130" t="str">
            <v>Keuntungan Max.</v>
          </cell>
          <cell r="J130">
            <v>2520.3125</v>
          </cell>
        </row>
        <row r="131">
          <cell r="E131" t="str">
            <v xml:space="preserve">Jumlah         </v>
          </cell>
          <cell r="J131">
            <v>27723.4375</v>
          </cell>
        </row>
        <row r="132">
          <cell r="A132" t="str">
            <v>A014</v>
          </cell>
          <cell r="E132" t="str">
            <v xml:space="preserve">Dibulatkan    </v>
          </cell>
          <cell r="J132">
            <v>27720</v>
          </cell>
        </row>
        <row r="133">
          <cell r="D133" t="str">
            <v>A015</v>
          </cell>
          <cell r="E133" t="str">
            <v>1 M2 PEK. STRIPING TANAH TEBAL = 20 CM</v>
          </cell>
        </row>
        <row r="134">
          <cell r="B134" t="str">
            <v>P</v>
          </cell>
          <cell r="C134" t="str">
            <v>PK03A</v>
          </cell>
          <cell r="E134" t="str">
            <v>Tukang Gali</v>
          </cell>
          <cell r="F134">
            <v>0.05</v>
          </cell>
          <cell r="G134" t="str">
            <v>org</v>
          </cell>
          <cell r="I134">
            <v>26500</v>
          </cell>
          <cell r="J134">
            <v>1325</v>
          </cell>
        </row>
        <row r="135">
          <cell r="B135" t="str">
            <v>P</v>
          </cell>
          <cell r="C135" t="str">
            <v>PK19</v>
          </cell>
          <cell r="E135" t="str">
            <v>Mandor</v>
          </cell>
          <cell r="F135">
            <v>5.0000000000000001E-3</v>
          </cell>
          <cell r="G135" t="str">
            <v>org</v>
          </cell>
          <cell r="I135">
            <v>50000</v>
          </cell>
          <cell r="J135">
            <v>250</v>
          </cell>
        </row>
        <row r="136">
          <cell r="C136" t="str">
            <v>LL17</v>
          </cell>
          <cell r="E136" t="str">
            <v>Alat Bantu</v>
          </cell>
          <cell r="F136">
            <v>0.35</v>
          </cell>
          <cell r="G136" t="str">
            <v>lot</v>
          </cell>
          <cell r="I136">
            <v>1575</v>
          </cell>
          <cell r="J136">
            <v>551.25</v>
          </cell>
        </row>
        <row r="137">
          <cell r="E137" t="str">
            <v xml:space="preserve">Jumlah         </v>
          </cell>
          <cell r="J137">
            <v>2126.25</v>
          </cell>
        </row>
        <row r="138">
          <cell r="E138" t="str">
            <v>Keuntungan Max.</v>
          </cell>
          <cell r="J138">
            <v>212.625</v>
          </cell>
        </row>
        <row r="139">
          <cell r="E139" t="str">
            <v xml:space="preserve">Jumlah         </v>
          </cell>
          <cell r="J139">
            <v>2338.875</v>
          </cell>
        </row>
        <row r="140">
          <cell r="A140" t="str">
            <v>A015</v>
          </cell>
          <cell r="E140" t="str">
            <v xml:space="preserve">Dibulatkan    </v>
          </cell>
          <cell r="J140">
            <v>2330</v>
          </cell>
        </row>
        <row r="141">
          <cell r="D141" t="str">
            <v>A016</v>
          </cell>
          <cell r="E141" t="str">
            <v>1 M3 PEK. PEMBUANGAN DALAM RADIUS 150 METER</v>
          </cell>
        </row>
        <row r="142">
          <cell r="B142" t="str">
            <v>P</v>
          </cell>
          <cell r="C142" t="str">
            <v>PK03A</v>
          </cell>
          <cell r="E142" t="str">
            <v>Tukang Gali</v>
          </cell>
          <cell r="F142">
            <v>0.25</v>
          </cell>
          <cell r="G142" t="str">
            <v>org</v>
          </cell>
          <cell r="I142">
            <v>26500</v>
          </cell>
          <cell r="J142">
            <v>6625</v>
          </cell>
        </row>
        <row r="143">
          <cell r="B143" t="str">
            <v>P</v>
          </cell>
          <cell r="C143" t="str">
            <v>PK19</v>
          </cell>
          <cell r="E143" t="str">
            <v>Mandor</v>
          </cell>
          <cell r="F143">
            <v>0.05</v>
          </cell>
          <cell r="G143" t="str">
            <v>org</v>
          </cell>
          <cell r="I143">
            <v>50000</v>
          </cell>
          <cell r="J143">
            <v>2500</v>
          </cell>
        </row>
        <row r="144">
          <cell r="C144" t="str">
            <v>LL18</v>
          </cell>
          <cell r="E144" t="str">
            <v>Alat Bantu</v>
          </cell>
          <cell r="F144">
            <v>0.1</v>
          </cell>
          <cell r="G144" t="str">
            <v>lot</v>
          </cell>
          <cell r="I144">
            <v>9125</v>
          </cell>
          <cell r="J144">
            <v>912.5</v>
          </cell>
        </row>
        <row r="145">
          <cell r="E145" t="str">
            <v xml:space="preserve">Jumlah         </v>
          </cell>
          <cell r="J145">
            <v>10037.5</v>
          </cell>
        </row>
        <row r="146">
          <cell r="E146" t="str">
            <v>Keuntungan Max.</v>
          </cell>
          <cell r="J146">
            <v>1003.75</v>
          </cell>
        </row>
        <row r="147">
          <cell r="E147" t="str">
            <v xml:space="preserve">Jumlah         </v>
          </cell>
          <cell r="J147">
            <v>11041.25</v>
          </cell>
        </row>
        <row r="148">
          <cell r="A148" t="str">
            <v>A016</v>
          </cell>
          <cell r="E148" t="str">
            <v xml:space="preserve">Dibulatkan    </v>
          </cell>
          <cell r="J148">
            <v>11040</v>
          </cell>
        </row>
        <row r="149">
          <cell r="D149" t="str">
            <v>A017</v>
          </cell>
          <cell r="E149" t="str">
            <v xml:space="preserve">1 M3 URUGAN TANAH KEMBALI </v>
          </cell>
        </row>
        <row r="150">
          <cell r="B150" t="str">
            <v>P</v>
          </cell>
          <cell r="C150" t="str">
            <v>PK03A</v>
          </cell>
          <cell r="E150" t="str">
            <v>Tukang Gali</v>
          </cell>
          <cell r="F150">
            <v>0.192</v>
          </cell>
          <cell r="G150" t="str">
            <v>org</v>
          </cell>
          <cell r="I150">
            <v>26500</v>
          </cell>
          <cell r="J150">
            <v>5088</v>
          </cell>
        </row>
        <row r="151">
          <cell r="B151" t="str">
            <v>P</v>
          </cell>
          <cell r="C151" t="str">
            <v>PK19</v>
          </cell>
          <cell r="E151" t="str">
            <v>Mandor</v>
          </cell>
          <cell r="F151">
            <v>1.9E-2</v>
          </cell>
          <cell r="G151" t="str">
            <v>org</v>
          </cell>
          <cell r="I151">
            <v>50000</v>
          </cell>
          <cell r="J151">
            <v>950</v>
          </cell>
        </row>
        <row r="152">
          <cell r="C152" t="str">
            <v>LL19</v>
          </cell>
          <cell r="E152" t="str">
            <v xml:space="preserve">Alat Bantu </v>
          </cell>
          <cell r="F152">
            <v>0.1</v>
          </cell>
          <cell r="G152" t="str">
            <v>lot</v>
          </cell>
          <cell r="I152">
            <v>6038</v>
          </cell>
          <cell r="J152">
            <v>603.80000000000007</v>
          </cell>
        </row>
        <row r="153">
          <cell r="E153" t="str">
            <v xml:space="preserve">Jumlah         </v>
          </cell>
          <cell r="J153">
            <v>6641.8</v>
          </cell>
        </row>
        <row r="154">
          <cell r="E154" t="str">
            <v>Keuntungan Max.</v>
          </cell>
          <cell r="J154">
            <v>664.18000000000006</v>
          </cell>
        </row>
        <row r="155">
          <cell r="E155" t="str">
            <v xml:space="preserve">Jumlah         </v>
          </cell>
          <cell r="J155">
            <v>7305.9800000000005</v>
          </cell>
        </row>
        <row r="156">
          <cell r="A156" t="str">
            <v>A017</v>
          </cell>
          <cell r="E156" t="str">
            <v xml:space="preserve">Dibulatkan    </v>
          </cell>
          <cell r="J156">
            <v>7300</v>
          </cell>
        </row>
        <row r="157">
          <cell r="D157" t="str">
            <v>A018</v>
          </cell>
          <cell r="E157" t="str">
            <v xml:space="preserve">1 M3  PEK. PEMADATAN TANAH SETIAP 20 CM </v>
          </cell>
        </row>
        <row r="158">
          <cell r="B158" t="str">
            <v>P</v>
          </cell>
          <cell r="C158" t="str">
            <v>PK03A</v>
          </cell>
          <cell r="E158" t="str">
            <v>Tukang Gali</v>
          </cell>
          <cell r="F158">
            <v>0.5</v>
          </cell>
          <cell r="G158" t="str">
            <v>org</v>
          </cell>
          <cell r="I158">
            <v>26500</v>
          </cell>
          <cell r="J158">
            <v>13250</v>
          </cell>
        </row>
        <row r="159">
          <cell r="B159" t="str">
            <v>P</v>
          </cell>
          <cell r="C159" t="str">
            <v>PK19</v>
          </cell>
          <cell r="E159" t="str">
            <v>Mandor</v>
          </cell>
          <cell r="F159">
            <v>0.05</v>
          </cell>
          <cell r="G159" t="str">
            <v>org</v>
          </cell>
          <cell r="I159">
            <v>50000</v>
          </cell>
          <cell r="J159">
            <v>2500</v>
          </cell>
        </row>
        <row r="160">
          <cell r="C160" t="str">
            <v>LL20</v>
          </cell>
          <cell r="E160" t="str">
            <v>Alat Bantu ( Sewa Stamper )</v>
          </cell>
          <cell r="F160">
            <v>0.125</v>
          </cell>
          <cell r="G160" t="str">
            <v>lot</v>
          </cell>
          <cell r="I160">
            <v>15750</v>
          </cell>
          <cell r="J160">
            <v>1968.75</v>
          </cell>
        </row>
        <row r="161">
          <cell r="E161" t="str">
            <v xml:space="preserve">Jumlah         </v>
          </cell>
          <cell r="J161">
            <v>17718.75</v>
          </cell>
        </row>
        <row r="162">
          <cell r="E162" t="str">
            <v>Keuntungan Max.</v>
          </cell>
          <cell r="J162">
            <v>1771.875</v>
          </cell>
        </row>
        <row r="163">
          <cell r="E163" t="str">
            <v xml:space="preserve">Jumlah         </v>
          </cell>
          <cell r="J163">
            <v>19490.625</v>
          </cell>
        </row>
        <row r="164">
          <cell r="A164" t="str">
            <v>A018</v>
          </cell>
          <cell r="E164" t="str">
            <v xml:space="preserve">Dibulatkan    </v>
          </cell>
          <cell r="J164">
            <v>19490</v>
          </cell>
        </row>
        <row r="165">
          <cell r="D165" t="str">
            <v>A019</v>
          </cell>
          <cell r="E165" t="str">
            <v>1 M3 PEK. LAPISAN PUDEL 1 KP : 3 TS : 7 TL</v>
          </cell>
        </row>
        <row r="166">
          <cell r="C166" t="str">
            <v>BA04</v>
          </cell>
          <cell r="E166" t="str">
            <v>Pasir Pasang</v>
          </cell>
          <cell r="F166">
            <v>0.33</v>
          </cell>
          <cell r="G166" t="str">
            <v>m³</v>
          </cell>
          <cell r="I166">
            <v>125000</v>
          </cell>
          <cell r="J166">
            <v>41250</v>
          </cell>
        </row>
        <row r="167">
          <cell r="C167" t="str">
            <v>BA40</v>
          </cell>
          <cell r="E167" t="str">
            <v>Kapur Padam</v>
          </cell>
          <cell r="F167">
            <v>0.1</v>
          </cell>
          <cell r="G167" t="str">
            <v>m³</v>
          </cell>
          <cell r="I167">
            <v>65000</v>
          </cell>
          <cell r="J167">
            <v>6500</v>
          </cell>
        </row>
        <row r="168">
          <cell r="C168" t="str">
            <v>BA43</v>
          </cell>
          <cell r="E168" t="str">
            <v>Tanah liat</v>
          </cell>
          <cell r="F168">
            <v>0.76300000000000001</v>
          </cell>
          <cell r="G168" t="str">
            <v>m³</v>
          </cell>
          <cell r="I168">
            <v>12000</v>
          </cell>
          <cell r="J168">
            <v>9156</v>
          </cell>
        </row>
        <row r="169">
          <cell r="B169" t="str">
            <v>P</v>
          </cell>
          <cell r="C169" t="str">
            <v>PK03A</v>
          </cell>
          <cell r="E169" t="str">
            <v>Tukang Gali</v>
          </cell>
          <cell r="F169">
            <v>0.83299999999999996</v>
          </cell>
          <cell r="G169" t="str">
            <v>org</v>
          </cell>
          <cell r="I169">
            <v>26500</v>
          </cell>
          <cell r="J169">
            <v>22074.5</v>
          </cell>
        </row>
        <row r="170">
          <cell r="B170" t="str">
            <v>P</v>
          </cell>
          <cell r="C170" t="str">
            <v>PK04</v>
          </cell>
          <cell r="E170" t="str">
            <v>Tk.batu setengah terampil</v>
          </cell>
          <cell r="F170">
            <v>0.41599999999999998</v>
          </cell>
          <cell r="G170" t="str">
            <v>org</v>
          </cell>
          <cell r="I170">
            <v>25000</v>
          </cell>
          <cell r="J170">
            <v>10400</v>
          </cell>
        </row>
        <row r="171">
          <cell r="B171" t="str">
            <v>P</v>
          </cell>
          <cell r="C171" t="str">
            <v>PK06</v>
          </cell>
          <cell r="E171" t="str">
            <v>Kep.tukang batu</v>
          </cell>
          <cell r="F171">
            <v>0.04</v>
          </cell>
          <cell r="G171" t="str">
            <v>org</v>
          </cell>
          <cell r="I171">
            <v>35000</v>
          </cell>
          <cell r="J171">
            <v>1400</v>
          </cell>
        </row>
        <row r="172">
          <cell r="B172" t="str">
            <v>P</v>
          </cell>
          <cell r="C172" t="str">
            <v>PK19</v>
          </cell>
          <cell r="E172" t="str">
            <v>Mandor</v>
          </cell>
          <cell r="F172">
            <v>8.3000000000000001E-3</v>
          </cell>
          <cell r="G172" t="str">
            <v>org</v>
          </cell>
          <cell r="I172">
            <v>50000</v>
          </cell>
          <cell r="J172">
            <v>415</v>
          </cell>
        </row>
        <row r="173">
          <cell r="E173" t="str">
            <v xml:space="preserve">Jumlah         </v>
          </cell>
          <cell r="J173">
            <v>91195.5</v>
          </cell>
        </row>
        <row r="174">
          <cell r="E174" t="str">
            <v>Keuntungan Max.</v>
          </cell>
          <cell r="J174">
            <v>9119.5500000000011</v>
          </cell>
        </row>
        <row r="175">
          <cell r="E175" t="str">
            <v xml:space="preserve">Jumlah         </v>
          </cell>
          <cell r="J175">
            <v>100315.05</v>
          </cell>
        </row>
        <row r="176">
          <cell r="A176" t="str">
            <v>A019</v>
          </cell>
          <cell r="E176" t="str">
            <v xml:space="preserve">Dibulatkan    </v>
          </cell>
          <cell r="J176">
            <v>100310</v>
          </cell>
        </row>
        <row r="177">
          <cell r="D177" t="str">
            <v>A020</v>
          </cell>
          <cell r="E177" t="str">
            <v>1 M3 PEK. LAPISAN PUDEL 1 KP :   5 TL</v>
          </cell>
        </row>
        <row r="178">
          <cell r="C178" t="str">
            <v>BA40</v>
          </cell>
          <cell r="E178" t="str">
            <v>Kapur Padam</v>
          </cell>
          <cell r="F178">
            <v>0.2</v>
          </cell>
          <cell r="G178" t="str">
            <v>m³</v>
          </cell>
          <cell r="I178">
            <v>65000</v>
          </cell>
          <cell r="J178">
            <v>13000</v>
          </cell>
        </row>
        <row r="179">
          <cell r="C179" t="str">
            <v>BA43</v>
          </cell>
          <cell r="E179" t="str">
            <v>Tanah liat</v>
          </cell>
          <cell r="F179">
            <v>1</v>
          </cell>
          <cell r="G179" t="str">
            <v>m³</v>
          </cell>
          <cell r="I179">
            <v>12000</v>
          </cell>
          <cell r="J179">
            <v>12000</v>
          </cell>
        </row>
        <row r="180">
          <cell r="B180" t="str">
            <v>P</v>
          </cell>
          <cell r="C180" t="str">
            <v>PK03A</v>
          </cell>
          <cell r="E180" t="str">
            <v>Tukang Gali</v>
          </cell>
          <cell r="F180">
            <v>0.83299999999999996</v>
          </cell>
          <cell r="G180" t="str">
            <v>org</v>
          </cell>
          <cell r="I180">
            <v>26500</v>
          </cell>
          <cell r="J180">
            <v>22074.5</v>
          </cell>
        </row>
        <row r="181">
          <cell r="B181" t="str">
            <v>P</v>
          </cell>
          <cell r="C181" t="str">
            <v>PK04</v>
          </cell>
          <cell r="E181" t="str">
            <v>Tk.batu setengah terampil</v>
          </cell>
          <cell r="F181">
            <v>0.41599999999999998</v>
          </cell>
          <cell r="G181" t="str">
            <v>org</v>
          </cell>
          <cell r="I181">
            <v>25000</v>
          </cell>
          <cell r="J181">
            <v>10400</v>
          </cell>
        </row>
        <row r="182">
          <cell r="B182" t="str">
            <v>P</v>
          </cell>
          <cell r="C182" t="str">
            <v>PK06</v>
          </cell>
          <cell r="E182" t="str">
            <v>Kep.tukang batu</v>
          </cell>
          <cell r="F182">
            <v>0.41</v>
          </cell>
          <cell r="G182" t="str">
            <v>org</v>
          </cell>
          <cell r="I182">
            <v>35000</v>
          </cell>
          <cell r="J182">
            <v>14350</v>
          </cell>
        </row>
        <row r="183">
          <cell r="B183" t="str">
            <v>P</v>
          </cell>
          <cell r="C183" t="str">
            <v>PK19</v>
          </cell>
          <cell r="E183" t="str">
            <v>Mandor</v>
          </cell>
          <cell r="F183">
            <v>8.3000000000000004E-2</v>
          </cell>
          <cell r="G183" t="str">
            <v>org</v>
          </cell>
          <cell r="I183">
            <v>50000</v>
          </cell>
          <cell r="J183">
            <v>4150</v>
          </cell>
        </row>
        <row r="184">
          <cell r="E184" t="str">
            <v xml:space="preserve">Jumlah         </v>
          </cell>
          <cell r="J184">
            <v>75974.5</v>
          </cell>
        </row>
        <row r="185">
          <cell r="E185" t="str">
            <v>Keuntungan Max.</v>
          </cell>
          <cell r="J185">
            <v>7597.4500000000007</v>
          </cell>
        </row>
        <row r="186">
          <cell r="E186" t="str">
            <v xml:space="preserve">Jumlah         </v>
          </cell>
          <cell r="J186">
            <v>83571.95</v>
          </cell>
        </row>
        <row r="187">
          <cell r="A187" t="str">
            <v>A020</v>
          </cell>
          <cell r="E187" t="str">
            <v xml:space="preserve">Dibulatkan    </v>
          </cell>
          <cell r="J187">
            <v>83570</v>
          </cell>
        </row>
        <row r="188">
          <cell r="D188" t="str">
            <v>A021</v>
          </cell>
          <cell r="E188" t="str">
            <v>1 M3 PEK. LAPISAN PUDEL 1 KP :   5  TS</v>
          </cell>
        </row>
        <row r="189">
          <cell r="C189" t="str">
            <v>BA04</v>
          </cell>
          <cell r="E189" t="str">
            <v>Pasir Pasang</v>
          </cell>
          <cell r="F189">
            <v>1</v>
          </cell>
          <cell r="G189" t="str">
            <v>m³</v>
          </cell>
          <cell r="I189">
            <v>125000</v>
          </cell>
          <cell r="J189">
            <v>125000</v>
          </cell>
        </row>
        <row r="190">
          <cell r="C190" t="str">
            <v>BA40</v>
          </cell>
          <cell r="E190" t="str">
            <v>Kapur Padam</v>
          </cell>
          <cell r="F190">
            <v>0.2</v>
          </cell>
          <cell r="G190" t="str">
            <v>m³</v>
          </cell>
          <cell r="I190">
            <v>65000</v>
          </cell>
          <cell r="J190">
            <v>13000</v>
          </cell>
        </row>
        <row r="191">
          <cell r="B191" t="str">
            <v>P</v>
          </cell>
          <cell r="C191" t="str">
            <v>PK03A</v>
          </cell>
          <cell r="E191" t="str">
            <v>Tukang Gali</v>
          </cell>
          <cell r="F191">
            <v>0.83299999999999996</v>
          </cell>
          <cell r="G191" t="str">
            <v>org</v>
          </cell>
          <cell r="I191">
            <v>26500</v>
          </cell>
          <cell r="J191">
            <v>22074.5</v>
          </cell>
        </row>
        <row r="192">
          <cell r="B192" t="str">
            <v>P</v>
          </cell>
          <cell r="C192" t="str">
            <v>PK04</v>
          </cell>
          <cell r="E192" t="str">
            <v>Tk.batu setengah terampil</v>
          </cell>
          <cell r="F192">
            <v>0.41599999999999998</v>
          </cell>
          <cell r="G192" t="str">
            <v>org</v>
          </cell>
          <cell r="I192">
            <v>25000</v>
          </cell>
          <cell r="J192">
            <v>10400</v>
          </cell>
        </row>
        <row r="193">
          <cell r="B193" t="str">
            <v>P</v>
          </cell>
          <cell r="C193" t="str">
            <v>PK06</v>
          </cell>
          <cell r="E193" t="str">
            <v>Kep.tukang batu</v>
          </cell>
          <cell r="F193">
            <v>4.1000000000000002E-2</v>
          </cell>
          <cell r="G193" t="str">
            <v>org</v>
          </cell>
          <cell r="I193">
            <v>35000</v>
          </cell>
          <cell r="J193">
            <v>1435</v>
          </cell>
        </row>
        <row r="194">
          <cell r="B194" t="str">
            <v>P</v>
          </cell>
          <cell r="C194" t="str">
            <v>PK19</v>
          </cell>
          <cell r="E194" t="str">
            <v>Mandor</v>
          </cell>
          <cell r="F194">
            <v>8.3000000000000004E-2</v>
          </cell>
          <cell r="G194" t="str">
            <v>org</v>
          </cell>
          <cell r="I194">
            <v>50000</v>
          </cell>
          <cell r="J194">
            <v>4150</v>
          </cell>
        </row>
        <row r="195">
          <cell r="E195" t="str">
            <v xml:space="preserve">Jumlah         </v>
          </cell>
          <cell r="J195">
            <v>176059.5</v>
          </cell>
        </row>
        <row r="196">
          <cell r="E196" t="str">
            <v>Keuntungan Max.</v>
          </cell>
          <cell r="J196">
            <v>17605.95</v>
          </cell>
        </row>
        <row r="197">
          <cell r="E197" t="str">
            <v xml:space="preserve">Jumlah         </v>
          </cell>
          <cell r="J197">
            <v>193665.45</v>
          </cell>
        </row>
        <row r="198">
          <cell r="A198" t="str">
            <v>A021</v>
          </cell>
          <cell r="E198" t="str">
            <v xml:space="preserve">Dibulatkan    </v>
          </cell>
          <cell r="J198">
            <v>193660</v>
          </cell>
        </row>
        <row r="199">
          <cell r="D199" t="str">
            <v>A022</v>
          </cell>
          <cell r="E199" t="str">
            <v>1 M2 PEK.  PEMASANGAN LAPISAN INJUK T = 10 CM</v>
          </cell>
        </row>
        <row r="200">
          <cell r="C200" t="str">
            <v>BN15</v>
          </cell>
          <cell r="E200" t="str">
            <v>Injuk</v>
          </cell>
          <cell r="F200">
            <v>6</v>
          </cell>
          <cell r="G200" t="str">
            <v>kg</v>
          </cell>
          <cell r="I200">
            <v>2500</v>
          </cell>
          <cell r="J200">
            <v>15000</v>
          </cell>
        </row>
        <row r="201">
          <cell r="B201" t="str">
            <v>P</v>
          </cell>
          <cell r="C201" t="str">
            <v>PK01</v>
          </cell>
          <cell r="E201" t="str">
            <v>Pekerja</v>
          </cell>
          <cell r="F201">
            <v>0.15</v>
          </cell>
          <cell r="G201" t="str">
            <v>org</v>
          </cell>
          <cell r="I201">
            <v>22000</v>
          </cell>
          <cell r="J201">
            <v>3300</v>
          </cell>
        </row>
        <row r="202">
          <cell r="B202" t="str">
            <v>P</v>
          </cell>
          <cell r="C202" t="str">
            <v>PK19</v>
          </cell>
          <cell r="E202" t="str">
            <v>Mandor</v>
          </cell>
          <cell r="F202">
            <v>1.4999999999999999E-2</v>
          </cell>
          <cell r="G202" t="str">
            <v>org</v>
          </cell>
          <cell r="I202">
            <v>50000</v>
          </cell>
          <cell r="J202">
            <v>750</v>
          </cell>
        </row>
        <row r="203">
          <cell r="E203" t="str">
            <v xml:space="preserve">Jumlah         </v>
          </cell>
          <cell r="J203">
            <v>19050</v>
          </cell>
        </row>
        <row r="204">
          <cell r="E204" t="str">
            <v>Keuntungan Max.</v>
          </cell>
          <cell r="J204">
            <v>1905</v>
          </cell>
        </row>
        <row r="205">
          <cell r="E205" t="str">
            <v xml:space="preserve">Jumlah         </v>
          </cell>
          <cell r="J205">
            <v>20955</v>
          </cell>
        </row>
        <row r="206">
          <cell r="A206" t="str">
            <v>A022</v>
          </cell>
          <cell r="E206" t="str">
            <v xml:space="preserve">Dibulatkan    </v>
          </cell>
          <cell r="J206">
            <v>20950</v>
          </cell>
        </row>
        <row r="207">
          <cell r="D207" t="str">
            <v>A023</v>
          </cell>
          <cell r="E207" t="str">
            <v>1 M3 PEK. PERKERASAN SIRTU DIPADATKAN SETIAP 20 CM</v>
          </cell>
        </row>
        <row r="208">
          <cell r="C208" t="str">
            <v>BA02</v>
          </cell>
          <cell r="E208" t="str">
            <v>Sirtu ( Membeli Sirtu )</v>
          </cell>
          <cell r="F208">
            <v>1.2</v>
          </cell>
          <cell r="G208" t="str">
            <v>m³</v>
          </cell>
          <cell r="I208">
            <v>77000</v>
          </cell>
          <cell r="J208">
            <v>92400</v>
          </cell>
        </row>
        <row r="209">
          <cell r="B209" t="str">
            <v>P</v>
          </cell>
          <cell r="C209" t="str">
            <v>PK03A</v>
          </cell>
          <cell r="E209" t="str">
            <v>Tukang Gali</v>
          </cell>
          <cell r="F209">
            <v>0.25</v>
          </cell>
          <cell r="G209" t="str">
            <v>org</v>
          </cell>
          <cell r="I209">
            <v>26500</v>
          </cell>
          <cell r="J209">
            <v>6625</v>
          </cell>
        </row>
        <row r="210">
          <cell r="B210" t="str">
            <v>P</v>
          </cell>
          <cell r="C210" t="str">
            <v>PK19</v>
          </cell>
          <cell r="E210" t="str">
            <v>Mandor</v>
          </cell>
          <cell r="F210">
            <v>2.5000000000000001E-2</v>
          </cell>
          <cell r="G210" t="str">
            <v>org</v>
          </cell>
          <cell r="I210">
            <v>50000</v>
          </cell>
          <cell r="J210">
            <v>1250</v>
          </cell>
        </row>
        <row r="211">
          <cell r="C211" t="str">
            <v>LL21</v>
          </cell>
          <cell r="E211" t="str">
            <v>Alat Bantu ( Pek. Pemadatan Tanah 1 m3 )</v>
          </cell>
          <cell r="F211">
            <v>0.1</v>
          </cell>
          <cell r="G211" t="str">
            <v>lot</v>
          </cell>
          <cell r="I211">
            <v>100275</v>
          </cell>
          <cell r="J211">
            <v>10027.5</v>
          </cell>
        </row>
        <row r="212">
          <cell r="E212" t="str">
            <v xml:space="preserve">Jumlah         </v>
          </cell>
          <cell r="J212">
            <v>110302.5</v>
          </cell>
        </row>
        <row r="213">
          <cell r="E213" t="str">
            <v>Keuntungan Max.</v>
          </cell>
          <cell r="J213">
            <v>11030.25</v>
          </cell>
        </row>
        <row r="214">
          <cell r="E214" t="str">
            <v xml:space="preserve">Jumlah         </v>
          </cell>
          <cell r="J214">
            <v>121332.75</v>
          </cell>
        </row>
        <row r="215">
          <cell r="A215" t="str">
            <v>A023</v>
          </cell>
          <cell r="E215" t="str">
            <v xml:space="preserve">Dibulatkan    </v>
          </cell>
          <cell r="J215">
            <v>121330</v>
          </cell>
        </row>
        <row r="216">
          <cell r="D216" t="str">
            <v>A024</v>
          </cell>
          <cell r="E216" t="str">
            <v>1 M2 PEK. PEMBUATAN JALAN SEMENTARA TEBAL 20 CM</v>
          </cell>
        </row>
        <row r="217">
          <cell r="C217" t="str">
            <v>BA12</v>
          </cell>
          <cell r="E217" t="str">
            <v>Batu Belah</v>
          </cell>
          <cell r="F217">
            <v>0.25</v>
          </cell>
          <cell r="G217" t="str">
            <v>m³</v>
          </cell>
          <cell r="I217">
            <v>90000</v>
          </cell>
          <cell r="J217">
            <v>22500</v>
          </cell>
        </row>
        <row r="218">
          <cell r="C218" t="str">
            <v>BA14</v>
          </cell>
          <cell r="E218" t="str">
            <v>Kerikil</v>
          </cell>
          <cell r="F218">
            <v>0.03</v>
          </cell>
          <cell r="G218" t="str">
            <v>m³</v>
          </cell>
          <cell r="I218">
            <v>80000</v>
          </cell>
          <cell r="J218">
            <v>2400</v>
          </cell>
        </row>
        <row r="219">
          <cell r="C219" t="str">
            <v>BA04</v>
          </cell>
          <cell r="E219" t="str">
            <v>Pasir Pasang</v>
          </cell>
          <cell r="F219">
            <v>0.05</v>
          </cell>
          <cell r="G219" t="str">
            <v>m³</v>
          </cell>
          <cell r="I219">
            <v>125000</v>
          </cell>
          <cell r="J219">
            <v>6250</v>
          </cell>
        </row>
        <row r="220">
          <cell r="B220" t="str">
            <v>P</v>
          </cell>
          <cell r="C220" t="str">
            <v>PK03A</v>
          </cell>
          <cell r="E220" t="str">
            <v>Tukang Gali</v>
          </cell>
          <cell r="F220">
            <v>0.5</v>
          </cell>
          <cell r="G220" t="str">
            <v>org</v>
          </cell>
          <cell r="I220">
            <v>26500</v>
          </cell>
          <cell r="J220">
            <v>13250</v>
          </cell>
        </row>
        <row r="221">
          <cell r="B221" t="str">
            <v>P</v>
          </cell>
          <cell r="C221" t="str">
            <v>PK19</v>
          </cell>
          <cell r="E221" t="str">
            <v>Mandor</v>
          </cell>
          <cell r="F221">
            <v>0.1</v>
          </cell>
          <cell r="G221" t="str">
            <v>org</v>
          </cell>
          <cell r="I221">
            <v>50000</v>
          </cell>
          <cell r="J221">
            <v>5000</v>
          </cell>
        </row>
        <row r="222">
          <cell r="C222" t="str">
            <v>LL22</v>
          </cell>
          <cell r="E222" t="str">
            <v>Alat Bantu ( Pek. Pemadatan Tanah 1 m2 )</v>
          </cell>
          <cell r="F222">
            <v>0.06</v>
          </cell>
          <cell r="G222" t="str">
            <v>lot</v>
          </cell>
          <cell r="I222">
            <v>49400</v>
          </cell>
          <cell r="J222">
            <v>2964</v>
          </cell>
        </row>
        <row r="223">
          <cell r="E223" t="str">
            <v xml:space="preserve">Jumlah         </v>
          </cell>
          <cell r="J223">
            <v>52364</v>
          </cell>
        </row>
        <row r="224">
          <cell r="E224" t="str">
            <v>Keuntungan Max.</v>
          </cell>
          <cell r="J224">
            <v>5236.4000000000005</v>
          </cell>
        </row>
        <row r="225">
          <cell r="E225" t="str">
            <v xml:space="preserve">Jumlah         </v>
          </cell>
          <cell r="J225">
            <v>57600.4</v>
          </cell>
        </row>
        <row r="226">
          <cell r="A226" t="str">
            <v>A024</v>
          </cell>
          <cell r="E226" t="str">
            <v xml:space="preserve">Dibulatkan    </v>
          </cell>
          <cell r="J226">
            <v>57600</v>
          </cell>
        </row>
        <row r="227">
          <cell r="D227" t="str">
            <v>A025</v>
          </cell>
          <cell r="E227" t="str">
            <v>1 M3 PEK.GALIAN TANAH SUMURAN MAX KEDALAMAN  10 M'</v>
          </cell>
        </row>
        <row r="228">
          <cell r="B228" t="str">
            <v>P</v>
          </cell>
          <cell r="C228" t="str">
            <v>PK03A</v>
          </cell>
          <cell r="E228" t="str">
            <v>Tukang Gali</v>
          </cell>
          <cell r="F228">
            <v>1.1499999999999999</v>
          </cell>
          <cell r="G228" t="str">
            <v>org</v>
          </cell>
          <cell r="I228">
            <v>26500</v>
          </cell>
          <cell r="J228">
            <v>30474.999999999996</v>
          </cell>
        </row>
        <row r="229">
          <cell r="B229" t="str">
            <v>P</v>
          </cell>
          <cell r="C229" t="str">
            <v>PK19</v>
          </cell>
          <cell r="E229" t="str">
            <v>Mandor</v>
          </cell>
          <cell r="F229">
            <v>2.5000000000000001E-2</v>
          </cell>
          <cell r="G229" t="str">
            <v>org</v>
          </cell>
          <cell r="I229">
            <v>50000</v>
          </cell>
          <cell r="J229">
            <v>1250</v>
          </cell>
        </row>
        <row r="230">
          <cell r="C230" t="str">
            <v>LL23</v>
          </cell>
          <cell r="E230" t="str">
            <v>Alat Bantu</v>
          </cell>
          <cell r="F230">
            <v>0.2</v>
          </cell>
          <cell r="G230" t="str">
            <v>lot</v>
          </cell>
          <cell r="I230">
            <v>31724.999999999996</v>
          </cell>
          <cell r="J230">
            <v>6345</v>
          </cell>
        </row>
        <row r="231">
          <cell r="E231" t="str">
            <v xml:space="preserve">Jumlah         </v>
          </cell>
          <cell r="J231">
            <v>38070</v>
          </cell>
        </row>
        <row r="232">
          <cell r="E232" t="str">
            <v>Keuntungan Max.</v>
          </cell>
          <cell r="J232">
            <v>3807</v>
          </cell>
        </row>
        <row r="233">
          <cell r="E233" t="str">
            <v xml:space="preserve">Jumlah         </v>
          </cell>
          <cell r="J233">
            <v>41877</v>
          </cell>
        </row>
        <row r="234">
          <cell r="A234" t="str">
            <v>A025</v>
          </cell>
          <cell r="E234" t="str">
            <v xml:space="preserve">Dibulatkan    </v>
          </cell>
          <cell r="J234">
            <v>41870</v>
          </cell>
        </row>
        <row r="235">
          <cell r="D235" t="str">
            <v>A026</v>
          </cell>
          <cell r="E235" t="str">
            <v>1 M3 URUGAN PAKAI ALAT BESAR TANAH DARI LUAR DIPADATKAN (5000M3)</v>
          </cell>
        </row>
        <row r="236">
          <cell r="E236" t="str">
            <v>Pek. Galian ( 10 org ) 50 %</v>
          </cell>
          <cell r="F236">
            <v>0.6</v>
          </cell>
          <cell r="G236" t="str">
            <v>m³</v>
          </cell>
          <cell r="I236">
            <v>17365.95</v>
          </cell>
          <cell r="J236">
            <v>5209.7849999999999</v>
          </cell>
        </row>
        <row r="237">
          <cell r="E237" t="str">
            <v>Pek. Galian tanah berbatu ( 10 org ) 50 %</v>
          </cell>
          <cell r="F237">
            <v>0.6</v>
          </cell>
          <cell r="G237" t="str">
            <v>m³</v>
          </cell>
          <cell r="I237">
            <v>28515.625</v>
          </cell>
          <cell r="J237">
            <v>8554.6875</v>
          </cell>
        </row>
        <row r="238">
          <cell r="E238" t="str">
            <v>Pek. Grading Plant ( 10 org ) 50 %</v>
          </cell>
          <cell r="F238">
            <v>5</v>
          </cell>
          <cell r="G238" t="str">
            <v>m²</v>
          </cell>
          <cell r="I238">
            <v>3543.75</v>
          </cell>
          <cell r="J238">
            <v>8859.375</v>
          </cell>
        </row>
        <row r="239">
          <cell r="C239" t="str">
            <v>LL24</v>
          </cell>
          <cell r="E239" t="str">
            <v>Beli Tanah + Angkut Max 10 Km</v>
          </cell>
          <cell r="F239">
            <v>1.2</v>
          </cell>
          <cell r="G239" t="str">
            <v>m³</v>
          </cell>
          <cell r="I239">
            <v>4000</v>
          </cell>
          <cell r="J239">
            <v>4800</v>
          </cell>
        </row>
        <row r="240">
          <cell r="E240" t="str">
            <v xml:space="preserve">Jumlah         </v>
          </cell>
          <cell r="J240">
            <v>27423.8475</v>
          </cell>
        </row>
        <row r="241">
          <cell r="E241" t="str">
            <v>Keuntungan Max.</v>
          </cell>
          <cell r="J241">
            <v>2742.3847500000002</v>
          </cell>
        </row>
        <row r="242">
          <cell r="E242" t="str">
            <v xml:space="preserve">Jumlah         </v>
          </cell>
          <cell r="J242">
            <v>30166.232250000001</v>
          </cell>
        </row>
        <row r="243">
          <cell r="A243" t="str">
            <v>A026</v>
          </cell>
          <cell r="E243" t="str">
            <v xml:space="preserve">Dibulatkan    </v>
          </cell>
          <cell r="J243">
            <v>30160</v>
          </cell>
        </row>
        <row r="244">
          <cell r="D244" t="str">
            <v>A027</v>
          </cell>
          <cell r="E244" t="str">
            <v>1 M3 URUGAN PASIR URUG</v>
          </cell>
        </row>
        <row r="245">
          <cell r="C245" t="str">
            <v>BA01</v>
          </cell>
          <cell r="E245" t="str">
            <v>Pasir Urug</v>
          </cell>
          <cell r="F245">
            <v>1.2</v>
          </cell>
          <cell r="G245" t="str">
            <v>m³</v>
          </cell>
          <cell r="I245">
            <v>85000</v>
          </cell>
          <cell r="J245">
            <v>102000</v>
          </cell>
        </row>
        <row r="246">
          <cell r="B246" t="str">
            <v>P</v>
          </cell>
          <cell r="C246" t="str">
            <v>PK01</v>
          </cell>
          <cell r="E246" t="str">
            <v>Pekerja</v>
          </cell>
          <cell r="F246">
            <v>0.15</v>
          </cell>
          <cell r="G246" t="str">
            <v>org</v>
          </cell>
          <cell r="I246">
            <v>22000</v>
          </cell>
          <cell r="J246">
            <v>3300</v>
          </cell>
        </row>
        <row r="247">
          <cell r="B247" t="str">
            <v>P</v>
          </cell>
          <cell r="C247" t="str">
            <v>PK19</v>
          </cell>
          <cell r="E247" t="str">
            <v>Mandor</v>
          </cell>
          <cell r="F247">
            <v>0.01</v>
          </cell>
          <cell r="G247" t="str">
            <v>org</v>
          </cell>
          <cell r="I247">
            <v>50000</v>
          </cell>
          <cell r="J247">
            <v>500</v>
          </cell>
        </row>
        <row r="248">
          <cell r="E248" t="str">
            <v xml:space="preserve">Jumlah         </v>
          </cell>
          <cell r="J248">
            <v>105800</v>
          </cell>
        </row>
        <row r="249">
          <cell r="E249" t="str">
            <v>Keuntungan Max.</v>
          </cell>
          <cell r="J249">
            <v>10580</v>
          </cell>
        </row>
        <row r="250">
          <cell r="E250" t="str">
            <v xml:space="preserve">Jumlah         </v>
          </cell>
          <cell r="J250">
            <v>116380</v>
          </cell>
        </row>
        <row r="251">
          <cell r="A251" t="str">
            <v>A027</v>
          </cell>
          <cell r="E251" t="str">
            <v xml:space="preserve">Dibulatkan    </v>
          </cell>
          <cell r="J251">
            <v>116380</v>
          </cell>
        </row>
        <row r="252">
          <cell r="D252" t="str">
            <v>A028</v>
          </cell>
          <cell r="E252" t="str">
            <v>1 M3 LANTAI KERJA 1 PC : 3 PS : 5 KRL</v>
          </cell>
        </row>
        <row r="253">
          <cell r="C253" t="str">
            <v>BA34</v>
          </cell>
          <cell r="E253" t="str">
            <v>PC (50 kg)</v>
          </cell>
          <cell r="F253">
            <v>3.9560000000000004</v>
          </cell>
          <cell r="G253" t="str">
            <v>zak</v>
          </cell>
          <cell r="I253">
            <v>30000</v>
          </cell>
          <cell r="J253">
            <v>118680.00000000001</v>
          </cell>
        </row>
        <row r="254">
          <cell r="C254" t="str">
            <v>BA05</v>
          </cell>
          <cell r="E254" t="str">
            <v>Pasir beton</v>
          </cell>
          <cell r="F254">
            <v>0.55000000000000004</v>
          </cell>
          <cell r="G254" t="str">
            <v>m³</v>
          </cell>
          <cell r="I254">
            <v>135000</v>
          </cell>
          <cell r="J254">
            <v>74250</v>
          </cell>
        </row>
        <row r="255">
          <cell r="C255" t="str">
            <v>BA09</v>
          </cell>
          <cell r="E255" t="str">
            <v>Split Pecah mesin 2/3</v>
          </cell>
          <cell r="F255">
            <v>0.93</v>
          </cell>
          <cell r="G255" t="str">
            <v>m³</v>
          </cell>
          <cell r="I255">
            <v>125000</v>
          </cell>
          <cell r="J255">
            <v>116250</v>
          </cell>
        </row>
        <row r="256">
          <cell r="B256" t="str">
            <v>P</v>
          </cell>
          <cell r="C256" t="str">
            <v>PK01</v>
          </cell>
          <cell r="E256" t="str">
            <v>Pekerja</v>
          </cell>
          <cell r="F256">
            <v>2</v>
          </cell>
          <cell r="G256" t="str">
            <v>org</v>
          </cell>
          <cell r="I256">
            <v>22000</v>
          </cell>
          <cell r="J256">
            <v>44000</v>
          </cell>
        </row>
        <row r="257">
          <cell r="B257" t="str">
            <v>P</v>
          </cell>
          <cell r="C257" t="str">
            <v>PK04</v>
          </cell>
          <cell r="E257" t="str">
            <v>Tk. Batu Setengah Terampil</v>
          </cell>
          <cell r="F257">
            <v>0.5</v>
          </cell>
          <cell r="G257" t="str">
            <v>org</v>
          </cell>
          <cell r="I257">
            <v>25000</v>
          </cell>
          <cell r="J257">
            <v>12500</v>
          </cell>
        </row>
        <row r="258">
          <cell r="B258" t="str">
            <v>P</v>
          </cell>
          <cell r="C258" t="str">
            <v>PK06</v>
          </cell>
          <cell r="E258" t="str">
            <v>Kep. Tukang Batu</v>
          </cell>
          <cell r="F258">
            <v>0.05</v>
          </cell>
          <cell r="G258" t="str">
            <v>org</v>
          </cell>
          <cell r="I258">
            <v>35000</v>
          </cell>
          <cell r="J258">
            <v>1750</v>
          </cell>
        </row>
        <row r="259">
          <cell r="B259" t="str">
            <v>P</v>
          </cell>
          <cell r="C259" t="str">
            <v>PK19</v>
          </cell>
          <cell r="E259" t="str">
            <v>Mandor</v>
          </cell>
          <cell r="F259">
            <v>0.01</v>
          </cell>
          <cell r="G259" t="str">
            <v>org</v>
          </cell>
          <cell r="I259">
            <v>50000</v>
          </cell>
          <cell r="J259">
            <v>500</v>
          </cell>
        </row>
        <row r="260">
          <cell r="C260" t="str">
            <v>LL25</v>
          </cell>
          <cell r="E260" t="str">
            <v>Peralatan</v>
          </cell>
          <cell r="F260">
            <v>7.4999999999999997E-2</v>
          </cell>
          <cell r="G260" t="str">
            <v>lot</v>
          </cell>
          <cell r="I260">
            <v>367930</v>
          </cell>
          <cell r="J260">
            <v>27594.75</v>
          </cell>
        </row>
        <row r="261">
          <cell r="E261" t="str">
            <v xml:space="preserve">Jumlah         </v>
          </cell>
          <cell r="J261">
            <v>367930</v>
          </cell>
        </row>
        <row r="262">
          <cell r="E262" t="str">
            <v>Keuntungan Max.</v>
          </cell>
          <cell r="J262">
            <v>36793</v>
          </cell>
        </row>
        <row r="263">
          <cell r="E263" t="str">
            <v xml:space="preserve">Jumlah         </v>
          </cell>
          <cell r="J263">
            <v>404723</v>
          </cell>
        </row>
        <row r="264">
          <cell r="A264" t="str">
            <v>A028</v>
          </cell>
          <cell r="E264" t="str">
            <v xml:space="preserve">Dibulatkan    </v>
          </cell>
          <cell r="J264">
            <v>404720</v>
          </cell>
        </row>
        <row r="265">
          <cell r="D265" t="str">
            <v>A029</v>
          </cell>
          <cell r="E265" t="str">
            <v>1 M3 PAS. BETON CYCLOOF + 40% BATU BELAH</v>
          </cell>
        </row>
        <row r="266">
          <cell r="C266" t="str">
            <v>BA12</v>
          </cell>
          <cell r="E266" t="str">
            <v>Batu Belah 40%</v>
          </cell>
          <cell r="F266">
            <v>0.48</v>
          </cell>
          <cell r="G266" t="str">
            <v>m³</v>
          </cell>
          <cell r="I266">
            <v>90000</v>
          </cell>
          <cell r="J266">
            <v>43200</v>
          </cell>
        </row>
        <row r="267">
          <cell r="E267" t="str">
            <v>Adukan Beton Site mix K-175</v>
          </cell>
          <cell r="F267">
            <v>0.6</v>
          </cell>
          <cell r="G267" t="str">
            <v>m³</v>
          </cell>
          <cell r="I267">
            <v>458388</v>
          </cell>
          <cell r="J267">
            <v>275032.8</v>
          </cell>
        </row>
        <row r="268">
          <cell r="E268" t="str">
            <v>Upah Kerja</v>
          </cell>
          <cell r="F268">
            <v>0.04</v>
          </cell>
          <cell r="G268" t="str">
            <v>ls</v>
          </cell>
          <cell r="I268">
            <v>318232.8</v>
          </cell>
          <cell r="J268">
            <v>12729.312</v>
          </cell>
        </row>
        <row r="269">
          <cell r="E269" t="str">
            <v xml:space="preserve">Jumlah         </v>
          </cell>
          <cell r="J269">
            <v>330962.11199999996</v>
          </cell>
        </row>
        <row r="270">
          <cell r="E270" t="str">
            <v>Keuntungan Max.</v>
          </cell>
          <cell r="J270">
            <v>33096.211199999998</v>
          </cell>
        </row>
        <row r="271">
          <cell r="E271" t="str">
            <v xml:space="preserve">Jumlah         </v>
          </cell>
          <cell r="J271">
            <v>364058.32319999998</v>
          </cell>
        </row>
        <row r="272">
          <cell r="A272" t="str">
            <v>A029</v>
          </cell>
          <cell r="E272" t="str">
            <v xml:space="preserve">Dibulatkan    </v>
          </cell>
          <cell r="J272">
            <v>364050</v>
          </cell>
        </row>
        <row r="273">
          <cell r="D273" t="str">
            <v>A030</v>
          </cell>
          <cell r="E273" t="str">
            <v>1 M3 COR BETON SITE MIX K 175</v>
          </cell>
        </row>
        <row r="274">
          <cell r="C274" t="str">
            <v>BA34</v>
          </cell>
          <cell r="E274" t="str">
            <v>Semen PC  (50 kg)</v>
          </cell>
          <cell r="F274">
            <v>6.8</v>
          </cell>
          <cell r="G274" t="str">
            <v>zak</v>
          </cell>
          <cell r="I274">
            <v>30000</v>
          </cell>
          <cell r="J274">
            <v>204000</v>
          </cell>
        </row>
        <row r="275">
          <cell r="C275" t="str">
            <v>BA09</v>
          </cell>
          <cell r="E275" t="str">
            <v>Split pecah mesin 2/3</v>
          </cell>
          <cell r="F275">
            <v>0.83</v>
          </cell>
          <cell r="G275" t="str">
            <v>m³</v>
          </cell>
          <cell r="I275">
            <v>125000</v>
          </cell>
          <cell r="J275">
            <v>103750</v>
          </cell>
        </row>
        <row r="276">
          <cell r="C276" t="str">
            <v>BA05</v>
          </cell>
          <cell r="E276" t="str">
            <v>Pasir Beton</v>
          </cell>
          <cell r="F276">
            <v>0.54</v>
          </cell>
          <cell r="G276" t="str">
            <v>m³</v>
          </cell>
          <cell r="I276">
            <v>135000</v>
          </cell>
          <cell r="J276">
            <v>72900</v>
          </cell>
        </row>
        <row r="277">
          <cell r="B277" t="str">
            <v>P</v>
          </cell>
          <cell r="C277" t="str">
            <v>PK01</v>
          </cell>
          <cell r="E277" t="str">
            <v>Pekerja</v>
          </cell>
          <cell r="F277">
            <v>1.5</v>
          </cell>
          <cell r="G277" t="str">
            <v>org</v>
          </cell>
          <cell r="I277">
            <v>22000</v>
          </cell>
          <cell r="J277">
            <v>33000</v>
          </cell>
        </row>
        <row r="278">
          <cell r="B278" t="str">
            <v>P</v>
          </cell>
          <cell r="C278" t="str">
            <v>PK04</v>
          </cell>
          <cell r="E278" t="str">
            <v>Tukang batu setengah terampil</v>
          </cell>
          <cell r="F278">
            <v>0.5</v>
          </cell>
          <cell r="G278" t="str">
            <v>org</v>
          </cell>
          <cell r="I278">
            <v>25000</v>
          </cell>
          <cell r="J278">
            <v>12500</v>
          </cell>
        </row>
        <row r="279">
          <cell r="B279" t="str">
            <v>P</v>
          </cell>
          <cell r="C279" t="str">
            <v>PK06</v>
          </cell>
          <cell r="E279" t="str">
            <v>Kep. tukang batu</v>
          </cell>
          <cell r="F279">
            <v>0.05</v>
          </cell>
          <cell r="G279" t="str">
            <v>org</v>
          </cell>
          <cell r="I279">
            <v>35000</v>
          </cell>
          <cell r="J279">
            <v>1750</v>
          </cell>
        </row>
        <row r="280">
          <cell r="B280" t="str">
            <v>P</v>
          </cell>
          <cell r="C280" t="str">
            <v>PK19</v>
          </cell>
          <cell r="E280" t="str">
            <v>Mandor</v>
          </cell>
          <cell r="F280">
            <v>0.01</v>
          </cell>
          <cell r="G280" t="str">
            <v>org</v>
          </cell>
          <cell r="I280">
            <v>50000</v>
          </cell>
          <cell r="J280">
            <v>500</v>
          </cell>
        </row>
        <row r="281">
          <cell r="C281" t="str">
            <v>LL26</v>
          </cell>
          <cell r="E281" t="str">
            <v>Peralatan</v>
          </cell>
          <cell r="F281">
            <v>7.0000000000000007E-2</v>
          </cell>
          <cell r="G281" t="str">
            <v>lot</v>
          </cell>
          <cell r="I281">
            <v>428400</v>
          </cell>
          <cell r="J281">
            <v>29988.000000000004</v>
          </cell>
        </row>
        <row r="282">
          <cell r="E282" t="str">
            <v xml:space="preserve">Jumlah         </v>
          </cell>
          <cell r="J282">
            <v>458388</v>
          </cell>
        </row>
        <row r="283">
          <cell r="E283" t="str">
            <v>Keuntungan Max.</v>
          </cell>
          <cell r="J283">
            <v>45838.8</v>
          </cell>
        </row>
        <row r="284">
          <cell r="E284" t="str">
            <v xml:space="preserve">Jumlah         </v>
          </cell>
          <cell r="J284">
            <v>504226.8</v>
          </cell>
        </row>
        <row r="285">
          <cell r="A285" t="str">
            <v>A030</v>
          </cell>
          <cell r="E285" t="str">
            <v xml:space="preserve">Dibulatkan    </v>
          </cell>
          <cell r="J285">
            <v>504220</v>
          </cell>
        </row>
        <row r="286">
          <cell r="D286" t="str">
            <v>A031</v>
          </cell>
          <cell r="E286" t="str">
            <v>1 M3 COR BETON SITE MIX K 225</v>
          </cell>
        </row>
        <row r="287">
          <cell r="C287" t="str">
            <v>BA34</v>
          </cell>
          <cell r="E287" t="str">
            <v>Semen PC  (50 kg)</v>
          </cell>
          <cell r="F287">
            <v>7.8959999999999999</v>
          </cell>
          <cell r="G287" t="str">
            <v>zak</v>
          </cell>
          <cell r="I287">
            <v>30000</v>
          </cell>
          <cell r="J287">
            <v>236880</v>
          </cell>
        </row>
        <row r="288">
          <cell r="C288" t="str">
            <v>BA09</v>
          </cell>
          <cell r="E288" t="str">
            <v>Split pecah mesin 2/3</v>
          </cell>
          <cell r="F288">
            <v>0.81</v>
          </cell>
          <cell r="G288" t="str">
            <v>m³</v>
          </cell>
          <cell r="I288">
            <v>125000</v>
          </cell>
          <cell r="J288">
            <v>101250</v>
          </cell>
        </row>
        <row r="289">
          <cell r="C289" t="str">
            <v>BA05</v>
          </cell>
          <cell r="E289" t="str">
            <v>Pasir beton</v>
          </cell>
          <cell r="F289">
            <v>0.49</v>
          </cell>
          <cell r="G289" t="str">
            <v>m³</v>
          </cell>
          <cell r="I289">
            <v>135000</v>
          </cell>
          <cell r="J289">
            <v>66150</v>
          </cell>
        </row>
        <row r="290">
          <cell r="B290" t="str">
            <v>P</v>
          </cell>
          <cell r="C290" t="str">
            <v>PK01</v>
          </cell>
          <cell r="E290" t="str">
            <v>Pekerja</v>
          </cell>
          <cell r="F290">
            <v>1.5</v>
          </cell>
          <cell r="G290" t="str">
            <v>org</v>
          </cell>
          <cell r="I290">
            <v>22000</v>
          </cell>
          <cell r="J290">
            <v>33000</v>
          </cell>
        </row>
        <row r="291">
          <cell r="B291" t="str">
            <v>P</v>
          </cell>
          <cell r="C291" t="str">
            <v>PK04</v>
          </cell>
          <cell r="E291" t="str">
            <v>Tk.batu setengah terampil</v>
          </cell>
          <cell r="F291">
            <v>0.5</v>
          </cell>
          <cell r="G291" t="str">
            <v>org</v>
          </cell>
          <cell r="I291">
            <v>25000</v>
          </cell>
          <cell r="J291">
            <v>12500</v>
          </cell>
        </row>
        <row r="292">
          <cell r="B292" t="str">
            <v>P</v>
          </cell>
          <cell r="C292" t="str">
            <v>PK06</v>
          </cell>
          <cell r="E292" t="str">
            <v>Kepala tk. batu</v>
          </cell>
          <cell r="F292">
            <v>0.05</v>
          </cell>
          <cell r="G292" t="str">
            <v>org</v>
          </cell>
          <cell r="I292">
            <v>35000</v>
          </cell>
          <cell r="J292">
            <v>1750</v>
          </cell>
        </row>
        <row r="293">
          <cell r="B293" t="str">
            <v>P</v>
          </cell>
          <cell r="C293" t="str">
            <v>PK19</v>
          </cell>
          <cell r="E293" t="str">
            <v>Mandor</v>
          </cell>
          <cell r="F293">
            <v>0.01</v>
          </cell>
          <cell r="G293" t="str">
            <v>org</v>
          </cell>
          <cell r="I293">
            <v>50000</v>
          </cell>
          <cell r="J293">
            <v>500</v>
          </cell>
        </row>
        <row r="294">
          <cell r="C294" t="str">
            <v>LL27</v>
          </cell>
          <cell r="E294" t="str">
            <v>Peralatan</v>
          </cell>
          <cell r="F294">
            <v>7.0000000000000007E-2</v>
          </cell>
          <cell r="G294" t="str">
            <v>lot</v>
          </cell>
          <cell r="I294">
            <v>452030</v>
          </cell>
          <cell r="J294">
            <v>31642.100000000002</v>
          </cell>
        </row>
        <row r="295">
          <cell r="E295" t="str">
            <v xml:space="preserve">Jumlah         </v>
          </cell>
          <cell r="J295">
            <v>483672.1</v>
          </cell>
        </row>
        <row r="296">
          <cell r="E296" t="str">
            <v>Keuntungan Max.</v>
          </cell>
          <cell r="J296">
            <v>48367.21</v>
          </cell>
        </row>
        <row r="297">
          <cell r="E297" t="str">
            <v xml:space="preserve">Jumlah         </v>
          </cell>
          <cell r="J297">
            <v>532039.30999999994</v>
          </cell>
        </row>
        <row r="298">
          <cell r="A298" t="str">
            <v>A031</v>
          </cell>
          <cell r="E298" t="str">
            <v xml:space="preserve">Dibulatkan    </v>
          </cell>
          <cell r="J298">
            <v>532030</v>
          </cell>
        </row>
        <row r="299">
          <cell r="D299" t="str">
            <v>A032</v>
          </cell>
          <cell r="E299" t="str">
            <v>1 M3 COR BETON SITE MIX K 300</v>
          </cell>
        </row>
        <row r="300">
          <cell r="C300" t="str">
            <v>BA34</v>
          </cell>
          <cell r="E300" t="str">
            <v>Semen PC  (50 kg)</v>
          </cell>
          <cell r="F300">
            <v>8.6959999999999997</v>
          </cell>
          <cell r="G300" t="str">
            <v>zak</v>
          </cell>
          <cell r="I300">
            <v>30000</v>
          </cell>
          <cell r="J300">
            <v>260880</v>
          </cell>
        </row>
        <row r="301">
          <cell r="C301" t="str">
            <v>BA09</v>
          </cell>
          <cell r="E301" t="str">
            <v>Split pecah mesin 2/3</v>
          </cell>
          <cell r="F301">
            <v>0.81</v>
          </cell>
          <cell r="G301" t="str">
            <v>m³</v>
          </cell>
          <cell r="I301">
            <v>125000</v>
          </cell>
          <cell r="J301">
            <v>101250</v>
          </cell>
        </row>
        <row r="302">
          <cell r="C302" t="str">
            <v>BA05</v>
          </cell>
          <cell r="E302" t="str">
            <v>Pasir beton</v>
          </cell>
          <cell r="F302">
            <v>0.49</v>
          </cell>
          <cell r="G302" t="str">
            <v>m³</v>
          </cell>
          <cell r="I302">
            <v>135000</v>
          </cell>
          <cell r="J302">
            <v>66150</v>
          </cell>
        </row>
        <row r="303">
          <cell r="B303" t="str">
            <v>P</v>
          </cell>
          <cell r="C303" t="str">
            <v>PK01</v>
          </cell>
          <cell r="E303" t="str">
            <v>Pekerja</v>
          </cell>
          <cell r="F303">
            <v>1.5</v>
          </cell>
          <cell r="G303" t="str">
            <v>org</v>
          </cell>
          <cell r="I303">
            <v>22000</v>
          </cell>
          <cell r="J303">
            <v>33000</v>
          </cell>
        </row>
        <row r="304">
          <cell r="B304" t="str">
            <v>P</v>
          </cell>
          <cell r="C304" t="str">
            <v>PK04</v>
          </cell>
          <cell r="E304" t="str">
            <v>Tk.batu setengah terampil</v>
          </cell>
          <cell r="F304">
            <v>0.5</v>
          </cell>
          <cell r="G304" t="str">
            <v>org</v>
          </cell>
          <cell r="I304">
            <v>25000</v>
          </cell>
          <cell r="J304">
            <v>12500</v>
          </cell>
        </row>
        <row r="305">
          <cell r="B305" t="str">
            <v>P</v>
          </cell>
          <cell r="C305" t="str">
            <v>PK06</v>
          </cell>
          <cell r="E305" t="str">
            <v>Kepala tk. batu</v>
          </cell>
          <cell r="F305">
            <v>0.05</v>
          </cell>
          <cell r="G305" t="str">
            <v>org</v>
          </cell>
          <cell r="I305">
            <v>35000</v>
          </cell>
          <cell r="J305">
            <v>1750</v>
          </cell>
        </row>
        <row r="306">
          <cell r="B306" t="str">
            <v>P</v>
          </cell>
          <cell r="C306" t="str">
            <v>PK19</v>
          </cell>
          <cell r="E306" t="str">
            <v>Mandor</v>
          </cell>
          <cell r="F306">
            <v>0.01</v>
          </cell>
          <cell r="G306" t="str">
            <v>org</v>
          </cell>
          <cell r="I306">
            <v>50000</v>
          </cell>
          <cell r="J306">
            <v>500</v>
          </cell>
        </row>
        <row r="307">
          <cell r="C307" t="str">
            <v>LL28</v>
          </cell>
          <cell r="E307" t="str">
            <v>Peralatan</v>
          </cell>
          <cell r="F307">
            <v>0.7</v>
          </cell>
          <cell r="G307" t="str">
            <v>lot</v>
          </cell>
          <cell r="I307">
            <v>476030</v>
          </cell>
          <cell r="J307">
            <v>333221</v>
          </cell>
        </row>
        <row r="308">
          <cell r="E308" t="str">
            <v xml:space="preserve">Jumlah         </v>
          </cell>
          <cell r="J308">
            <v>809251</v>
          </cell>
        </row>
        <row r="309">
          <cell r="E309" t="str">
            <v>Keuntungan Max.</v>
          </cell>
          <cell r="J309">
            <v>80925.100000000006</v>
          </cell>
        </row>
        <row r="310">
          <cell r="E310" t="str">
            <v xml:space="preserve">Jumlah         </v>
          </cell>
          <cell r="J310">
            <v>890176.1</v>
          </cell>
        </row>
        <row r="311">
          <cell r="A311" t="str">
            <v>A032</v>
          </cell>
          <cell r="E311" t="str">
            <v xml:space="preserve">Dibulatkan    </v>
          </cell>
          <cell r="J311">
            <v>890170</v>
          </cell>
        </row>
        <row r="312">
          <cell r="D312" t="str">
            <v>A033</v>
          </cell>
          <cell r="E312" t="str">
            <v>1 M3 COR BETON K-175 READY MIX MIN 6 M3 BERIKUT SLANG</v>
          </cell>
        </row>
        <row r="313">
          <cell r="C313" t="str">
            <v>BA39</v>
          </cell>
          <cell r="E313" t="str">
            <v>Adukan K-175 Readymix</v>
          </cell>
          <cell r="F313">
            <v>1</v>
          </cell>
          <cell r="G313" t="str">
            <v>m³</v>
          </cell>
          <cell r="I313">
            <v>275000</v>
          </cell>
          <cell r="J313">
            <v>275000</v>
          </cell>
        </row>
        <row r="314">
          <cell r="B314" t="str">
            <v>P</v>
          </cell>
          <cell r="C314" t="str">
            <v>PK01</v>
          </cell>
          <cell r="E314" t="str">
            <v>Pekerja</v>
          </cell>
          <cell r="F314">
            <v>2.5</v>
          </cell>
          <cell r="G314" t="str">
            <v>org</v>
          </cell>
          <cell r="I314">
            <v>22000</v>
          </cell>
          <cell r="J314">
            <v>55000</v>
          </cell>
        </row>
        <row r="315">
          <cell r="B315" t="str">
            <v>P</v>
          </cell>
          <cell r="C315" t="str">
            <v>PK04</v>
          </cell>
          <cell r="E315" t="str">
            <v>Tukang batu setengah terampil</v>
          </cell>
          <cell r="F315">
            <v>0.25</v>
          </cell>
          <cell r="G315" t="str">
            <v>org</v>
          </cell>
          <cell r="I315">
            <v>25000</v>
          </cell>
          <cell r="J315">
            <v>6250</v>
          </cell>
        </row>
        <row r="316">
          <cell r="B316" t="str">
            <v>P</v>
          </cell>
          <cell r="C316" t="str">
            <v>PK06</v>
          </cell>
          <cell r="E316" t="str">
            <v>Kep. tukang batu</v>
          </cell>
          <cell r="F316">
            <v>0.1</v>
          </cell>
          <cell r="G316" t="str">
            <v>org</v>
          </cell>
          <cell r="I316">
            <v>35000</v>
          </cell>
          <cell r="J316">
            <v>3500</v>
          </cell>
        </row>
        <row r="317">
          <cell r="B317" t="str">
            <v>P</v>
          </cell>
          <cell r="C317" t="str">
            <v>PK19</v>
          </cell>
          <cell r="E317" t="str">
            <v>Mandor</v>
          </cell>
          <cell r="F317">
            <v>0.01</v>
          </cell>
          <cell r="G317" t="str">
            <v>org</v>
          </cell>
          <cell r="I317">
            <v>50000</v>
          </cell>
          <cell r="J317">
            <v>500</v>
          </cell>
        </row>
        <row r="318">
          <cell r="C318" t="str">
            <v>LL29</v>
          </cell>
          <cell r="E318" t="str">
            <v>Alat bantu (Slang + Tes Lab)</v>
          </cell>
          <cell r="F318">
            <v>4.4999999999999998E-2</v>
          </cell>
          <cell r="G318" t="str">
            <v>lot</v>
          </cell>
          <cell r="I318">
            <v>340250</v>
          </cell>
          <cell r="J318">
            <v>15311.25</v>
          </cell>
        </row>
        <row r="319">
          <cell r="E319" t="str">
            <v xml:space="preserve">Jumlah         </v>
          </cell>
          <cell r="J319">
            <v>355561.25</v>
          </cell>
        </row>
        <row r="320">
          <cell r="E320" t="str">
            <v>Keuntungan Max.</v>
          </cell>
          <cell r="J320">
            <v>35556.125</v>
          </cell>
        </row>
        <row r="321">
          <cell r="E321" t="str">
            <v xml:space="preserve">Jumlah         </v>
          </cell>
          <cell r="J321">
            <v>391117.375</v>
          </cell>
        </row>
        <row r="322">
          <cell r="A322" t="str">
            <v>A033</v>
          </cell>
          <cell r="E322" t="str">
            <v xml:space="preserve">Dibulatkan    </v>
          </cell>
          <cell r="J322">
            <v>391110</v>
          </cell>
        </row>
        <row r="323">
          <cell r="D323" t="str">
            <v>A034</v>
          </cell>
          <cell r="E323" t="str">
            <v>1 M3 COR BETON K-225 READY MIX MIN 6 M3 BERIKUT SLANG</v>
          </cell>
        </row>
        <row r="324">
          <cell r="C324" t="str">
            <v>BA38</v>
          </cell>
          <cell r="E324" t="str">
            <v>Adukan K-225 Readymix</v>
          </cell>
          <cell r="F324">
            <v>1</v>
          </cell>
          <cell r="G324" t="str">
            <v>m³</v>
          </cell>
          <cell r="I324">
            <v>305000</v>
          </cell>
          <cell r="J324">
            <v>305000</v>
          </cell>
        </row>
        <row r="325">
          <cell r="B325" t="str">
            <v>P</v>
          </cell>
          <cell r="C325" t="str">
            <v>PK01</v>
          </cell>
          <cell r="E325" t="str">
            <v>Pekerja</v>
          </cell>
          <cell r="F325">
            <v>2.5</v>
          </cell>
          <cell r="G325" t="str">
            <v>org</v>
          </cell>
          <cell r="I325">
            <v>22000</v>
          </cell>
          <cell r="J325">
            <v>55000</v>
          </cell>
        </row>
        <row r="326">
          <cell r="B326" t="str">
            <v>P</v>
          </cell>
          <cell r="C326" t="str">
            <v>PK04</v>
          </cell>
          <cell r="E326" t="str">
            <v>Tukang batu setengah terampil</v>
          </cell>
          <cell r="F326">
            <v>0.25</v>
          </cell>
          <cell r="G326" t="str">
            <v>org</v>
          </cell>
          <cell r="I326">
            <v>25000</v>
          </cell>
          <cell r="J326">
            <v>6250</v>
          </cell>
        </row>
        <row r="327">
          <cell r="B327" t="str">
            <v>P</v>
          </cell>
          <cell r="C327" t="str">
            <v>PK06</v>
          </cell>
          <cell r="E327" t="str">
            <v>Kep. tukang batu</v>
          </cell>
          <cell r="F327">
            <v>0.1</v>
          </cell>
          <cell r="G327" t="str">
            <v>org</v>
          </cell>
          <cell r="I327">
            <v>35000</v>
          </cell>
          <cell r="J327">
            <v>3500</v>
          </cell>
        </row>
        <row r="328">
          <cell r="B328" t="str">
            <v>P</v>
          </cell>
          <cell r="C328" t="str">
            <v>PK19</v>
          </cell>
          <cell r="E328" t="str">
            <v>Mandor</v>
          </cell>
          <cell r="F328">
            <v>0.01</v>
          </cell>
          <cell r="G328" t="str">
            <v>org</v>
          </cell>
          <cell r="I328">
            <v>50000</v>
          </cell>
          <cell r="J328">
            <v>500</v>
          </cell>
        </row>
        <row r="329">
          <cell r="C329" t="str">
            <v>LL30</v>
          </cell>
          <cell r="E329" t="str">
            <v>Alat bantu (Slang + Tes Lab)</v>
          </cell>
          <cell r="F329">
            <v>4.4999999999999998E-2</v>
          </cell>
          <cell r="G329" t="str">
            <v>lot</v>
          </cell>
          <cell r="I329">
            <v>370250</v>
          </cell>
          <cell r="J329">
            <v>16661.25</v>
          </cell>
        </row>
        <row r="330">
          <cell r="E330" t="str">
            <v xml:space="preserve">Jumlah         </v>
          </cell>
          <cell r="J330">
            <v>386911.25</v>
          </cell>
        </row>
        <row r="331">
          <cell r="E331" t="str">
            <v>Keuntungan Max.</v>
          </cell>
          <cell r="J331">
            <v>38691.125</v>
          </cell>
        </row>
        <row r="332">
          <cell r="E332" t="str">
            <v xml:space="preserve">Jumlah         </v>
          </cell>
          <cell r="J332">
            <v>425602.375</v>
          </cell>
        </row>
        <row r="333">
          <cell r="A333" t="str">
            <v>A034</v>
          </cell>
          <cell r="E333" t="str">
            <v xml:space="preserve">Dibulatkan    </v>
          </cell>
          <cell r="J333">
            <v>425600</v>
          </cell>
        </row>
        <row r="334">
          <cell r="D334" t="str">
            <v>A035</v>
          </cell>
          <cell r="E334" t="str">
            <v>1 M3 COR BETON K-300 READY MIX MIN 6 M3 BERIKUT SLANG</v>
          </cell>
        </row>
        <row r="335">
          <cell r="C335" t="str">
            <v>BA37</v>
          </cell>
          <cell r="E335" t="str">
            <v>Adukan K-300 Readymix</v>
          </cell>
          <cell r="F335">
            <v>1</v>
          </cell>
          <cell r="G335" t="str">
            <v>m³</v>
          </cell>
          <cell r="I335">
            <v>330000</v>
          </cell>
          <cell r="J335">
            <v>330000</v>
          </cell>
        </row>
        <row r="336">
          <cell r="B336" t="str">
            <v>P</v>
          </cell>
          <cell r="C336" t="str">
            <v>PK01</v>
          </cell>
          <cell r="E336" t="str">
            <v>Pekerja</v>
          </cell>
          <cell r="F336">
            <v>2.5</v>
          </cell>
          <cell r="G336" t="str">
            <v>org</v>
          </cell>
          <cell r="I336">
            <v>22000</v>
          </cell>
          <cell r="J336">
            <v>55000</v>
          </cell>
        </row>
        <row r="337">
          <cell r="B337" t="str">
            <v>P</v>
          </cell>
          <cell r="C337" t="str">
            <v>PK04</v>
          </cell>
          <cell r="E337" t="str">
            <v>Tukang batu setengah terampil</v>
          </cell>
          <cell r="F337">
            <v>0.25</v>
          </cell>
          <cell r="G337" t="str">
            <v>org</v>
          </cell>
          <cell r="I337">
            <v>25000</v>
          </cell>
          <cell r="J337">
            <v>6250</v>
          </cell>
        </row>
        <row r="338">
          <cell r="B338" t="str">
            <v>P</v>
          </cell>
          <cell r="C338" t="str">
            <v>PK06</v>
          </cell>
          <cell r="E338" t="str">
            <v>Kep. tukang batu</v>
          </cell>
          <cell r="F338">
            <v>0.1</v>
          </cell>
          <cell r="G338" t="str">
            <v>org</v>
          </cell>
          <cell r="I338">
            <v>35000</v>
          </cell>
          <cell r="J338">
            <v>3500</v>
          </cell>
        </row>
        <row r="339">
          <cell r="B339" t="str">
            <v>P</v>
          </cell>
          <cell r="C339" t="str">
            <v>PK19</v>
          </cell>
          <cell r="E339" t="str">
            <v>Mandor</v>
          </cell>
          <cell r="F339">
            <v>0.01</v>
          </cell>
          <cell r="G339" t="str">
            <v>org</v>
          </cell>
          <cell r="I339">
            <v>50000</v>
          </cell>
          <cell r="J339">
            <v>500</v>
          </cell>
        </row>
        <row r="340">
          <cell r="C340" t="str">
            <v>LL31</v>
          </cell>
          <cell r="E340" t="str">
            <v>Alat bantu (Slang + Tes Lab)</v>
          </cell>
          <cell r="F340">
            <v>4.4999999999999998E-2</v>
          </cell>
          <cell r="G340" t="str">
            <v>lot</v>
          </cell>
          <cell r="I340">
            <v>395250</v>
          </cell>
          <cell r="J340">
            <v>17786.25</v>
          </cell>
        </row>
        <row r="341">
          <cell r="E341" t="str">
            <v xml:space="preserve">Jumlah         </v>
          </cell>
          <cell r="J341">
            <v>413036.25</v>
          </cell>
        </row>
        <row r="342">
          <cell r="E342" t="str">
            <v>Keuntungan Max.</v>
          </cell>
          <cell r="J342">
            <v>41303.625</v>
          </cell>
        </row>
        <row r="343">
          <cell r="E343" t="str">
            <v xml:space="preserve">Jumlah         </v>
          </cell>
          <cell r="J343">
            <v>454339.875</v>
          </cell>
        </row>
        <row r="344">
          <cell r="A344" t="str">
            <v>A035</v>
          </cell>
          <cell r="E344" t="str">
            <v xml:space="preserve">Dibulatkan    </v>
          </cell>
          <cell r="J344">
            <v>454330</v>
          </cell>
        </row>
        <row r="345">
          <cell r="D345" t="str">
            <v>A036</v>
          </cell>
          <cell r="E345" t="str">
            <v>1 KG  BESI BETON TERPASANG  U - 24</v>
          </cell>
        </row>
        <row r="346">
          <cell r="C346" t="str">
            <v>BP01</v>
          </cell>
          <cell r="E346" t="str">
            <v>Besi Beton rata - rata</v>
          </cell>
          <cell r="F346">
            <v>1.05</v>
          </cell>
          <cell r="G346" t="str">
            <v>kg</v>
          </cell>
          <cell r="I346">
            <v>4800</v>
          </cell>
          <cell r="J346">
            <v>5040</v>
          </cell>
        </row>
        <row r="347">
          <cell r="C347" t="str">
            <v>BP11</v>
          </cell>
          <cell r="E347" t="str">
            <v>Kawat Beton</v>
          </cell>
          <cell r="F347">
            <v>0.01</v>
          </cell>
          <cell r="G347" t="str">
            <v>kg</v>
          </cell>
          <cell r="I347">
            <v>7500</v>
          </cell>
          <cell r="J347">
            <v>75</v>
          </cell>
        </row>
        <row r="348">
          <cell r="B348" t="str">
            <v>P</v>
          </cell>
          <cell r="C348" t="str">
            <v>PK13</v>
          </cell>
          <cell r="E348" t="str">
            <v>Tk. Besi Beton setengah terampil</v>
          </cell>
          <cell r="F348">
            <v>2.5000000000000001E-2</v>
          </cell>
          <cell r="G348" t="str">
            <v>org</v>
          </cell>
          <cell r="I348">
            <v>26250</v>
          </cell>
          <cell r="J348">
            <v>656.25</v>
          </cell>
        </row>
        <row r="349">
          <cell r="B349" t="str">
            <v>P</v>
          </cell>
          <cell r="C349" t="str">
            <v>PK14</v>
          </cell>
          <cell r="E349" t="str">
            <v>Tk. Besi Beton  terampil</v>
          </cell>
          <cell r="F349">
            <v>1.4999999999999999E-2</v>
          </cell>
          <cell r="G349" t="str">
            <v>org</v>
          </cell>
          <cell r="I349">
            <v>30000</v>
          </cell>
          <cell r="J349">
            <v>450</v>
          </cell>
        </row>
        <row r="350">
          <cell r="B350" t="str">
            <v>P</v>
          </cell>
          <cell r="C350" t="str">
            <v>PK15</v>
          </cell>
          <cell r="E350" t="str">
            <v>Kepala Tukang Besi terampil</v>
          </cell>
          <cell r="F350">
            <v>0.01</v>
          </cell>
          <cell r="G350" t="str">
            <v>org</v>
          </cell>
          <cell r="I350">
            <v>35000</v>
          </cell>
          <cell r="J350">
            <v>350</v>
          </cell>
        </row>
        <row r="351">
          <cell r="B351" t="str">
            <v>P</v>
          </cell>
          <cell r="C351" t="str">
            <v>PK19</v>
          </cell>
          <cell r="E351" t="str">
            <v>Mandor</v>
          </cell>
          <cell r="F351">
            <v>5.0000000000000001E-3</v>
          </cell>
          <cell r="G351" t="str">
            <v>org</v>
          </cell>
          <cell r="I351">
            <v>50000</v>
          </cell>
          <cell r="J351">
            <v>250</v>
          </cell>
        </row>
        <row r="352">
          <cell r="C352" t="str">
            <v>LL32</v>
          </cell>
          <cell r="E352" t="str">
            <v>Peralatan, Spancer</v>
          </cell>
          <cell r="F352">
            <v>0.02</v>
          </cell>
          <cell r="G352" t="str">
            <v>lot</v>
          </cell>
          <cell r="I352">
            <v>6821.25</v>
          </cell>
          <cell r="J352">
            <v>136.42500000000001</v>
          </cell>
        </row>
        <row r="353">
          <cell r="E353" t="str">
            <v xml:space="preserve">Jumlah         </v>
          </cell>
          <cell r="J353">
            <v>6957.6750000000002</v>
          </cell>
        </row>
        <row r="354">
          <cell r="E354" t="str">
            <v>Keuntungan Max.</v>
          </cell>
          <cell r="J354">
            <v>695.76750000000004</v>
          </cell>
        </row>
        <row r="355">
          <cell r="E355" t="str">
            <v xml:space="preserve">Jumlah         </v>
          </cell>
          <cell r="J355">
            <v>7653.4425000000001</v>
          </cell>
        </row>
        <row r="356">
          <cell r="A356" t="str">
            <v>A036</v>
          </cell>
          <cell r="E356" t="str">
            <v xml:space="preserve">Dibulatkan    </v>
          </cell>
          <cell r="J356">
            <v>7650</v>
          </cell>
        </row>
        <row r="357">
          <cell r="D357" t="str">
            <v>A037</v>
          </cell>
          <cell r="E357" t="str">
            <v>1 KG BESI BETON TERPASANG  U - 39</v>
          </cell>
        </row>
        <row r="358">
          <cell r="C358" t="str">
            <v>BP01</v>
          </cell>
          <cell r="E358" t="str">
            <v>Besi Beton rata - rata</v>
          </cell>
          <cell r="F358">
            <v>1.05</v>
          </cell>
          <cell r="G358" t="str">
            <v>kg</v>
          </cell>
          <cell r="I358">
            <v>4800</v>
          </cell>
          <cell r="J358">
            <v>5040</v>
          </cell>
        </row>
        <row r="359">
          <cell r="C359" t="str">
            <v>BP11</v>
          </cell>
          <cell r="E359" t="str">
            <v>Kawat Beton</v>
          </cell>
          <cell r="F359">
            <v>0.01</v>
          </cell>
          <cell r="G359" t="str">
            <v>kg</v>
          </cell>
          <cell r="I359">
            <v>7500</v>
          </cell>
          <cell r="J359">
            <v>75</v>
          </cell>
        </row>
        <row r="360">
          <cell r="B360" t="str">
            <v>P</v>
          </cell>
          <cell r="C360" t="str">
            <v>PK13</v>
          </cell>
          <cell r="E360" t="str">
            <v>Tk. Besi Beton setengah terampil</v>
          </cell>
          <cell r="F360">
            <v>3.5999999999999997E-2</v>
          </cell>
          <cell r="G360" t="str">
            <v>org</v>
          </cell>
          <cell r="I360">
            <v>26250</v>
          </cell>
          <cell r="J360">
            <v>944.99999999999989</v>
          </cell>
        </row>
        <row r="361">
          <cell r="B361" t="str">
            <v>P</v>
          </cell>
          <cell r="C361" t="str">
            <v>PK14</v>
          </cell>
          <cell r="E361" t="str">
            <v>Tk. Besi Beton  terampil</v>
          </cell>
          <cell r="F361">
            <v>1.6E-2</v>
          </cell>
          <cell r="G361" t="str">
            <v>org</v>
          </cell>
          <cell r="I361">
            <v>30000</v>
          </cell>
          <cell r="J361">
            <v>480</v>
          </cell>
        </row>
        <row r="362">
          <cell r="B362" t="str">
            <v>P</v>
          </cell>
          <cell r="C362" t="str">
            <v>PK15</v>
          </cell>
          <cell r="E362" t="str">
            <v>Kepala Tukang Besi terampil</v>
          </cell>
          <cell r="F362">
            <v>1.0999999999999999E-2</v>
          </cell>
          <cell r="G362" t="str">
            <v>org</v>
          </cell>
          <cell r="I362">
            <v>35000</v>
          </cell>
          <cell r="J362">
            <v>385</v>
          </cell>
        </row>
        <row r="363">
          <cell r="B363" t="str">
            <v>P</v>
          </cell>
          <cell r="C363" t="str">
            <v>PK19</v>
          </cell>
          <cell r="E363" t="str">
            <v>Mandor</v>
          </cell>
          <cell r="F363">
            <v>5.0000000000000001E-3</v>
          </cell>
          <cell r="G363" t="str">
            <v>org</v>
          </cell>
          <cell r="I363">
            <v>50000</v>
          </cell>
          <cell r="J363">
            <v>250</v>
          </cell>
        </row>
        <row r="364">
          <cell r="C364" t="str">
            <v>LL33</v>
          </cell>
          <cell r="E364" t="str">
            <v>Peralatan, Spancer</v>
          </cell>
          <cell r="F364">
            <v>0.02</v>
          </cell>
          <cell r="G364" t="str">
            <v>lot</v>
          </cell>
          <cell r="I364">
            <v>7175</v>
          </cell>
          <cell r="J364">
            <v>143.5</v>
          </cell>
        </row>
        <row r="365">
          <cell r="E365" t="str">
            <v xml:space="preserve">Jumlah         </v>
          </cell>
          <cell r="J365">
            <v>7318.5</v>
          </cell>
        </row>
        <row r="366">
          <cell r="E366" t="str">
            <v>Keuntungan Max.</v>
          </cell>
          <cell r="J366">
            <v>731.85</v>
          </cell>
        </row>
        <row r="367">
          <cell r="E367" t="str">
            <v xml:space="preserve">Jumlah         </v>
          </cell>
          <cell r="J367">
            <v>8050.35</v>
          </cell>
        </row>
        <row r="368">
          <cell r="A368" t="str">
            <v>A037</v>
          </cell>
          <cell r="E368" t="str">
            <v xml:space="preserve">Dibulatkan    </v>
          </cell>
          <cell r="J368">
            <v>8050</v>
          </cell>
        </row>
        <row r="369">
          <cell r="D369" t="str">
            <v>A038</v>
          </cell>
          <cell r="E369" t="str">
            <v>1 KG PEK. ERECTION KONST KUDA-KUDA BESI</v>
          </cell>
        </row>
        <row r="370">
          <cell r="B370" t="str">
            <v>P</v>
          </cell>
          <cell r="C370" t="str">
            <v>PK03</v>
          </cell>
          <cell r="E370" t="str">
            <v>Pekerja terampil</v>
          </cell>
          <cell r="F370">
            <v>1E-3</v>
          </cell>
          <cell r="G370" t="str">
            <v>org</v>
          </cell>
          <cell r="I370">
            <v>25000</v>
          </cell>
          <cell r="J370">
            <v>25</v>
          </cell>
        </row>
        <row r="371">
          <cell r="B371" t="str">
            <v>P</v>
          </cell>
          <cell r="C371" t="str">
            <v>PK17</v>
          </cell>
          <cell r="E371" t="str">
            <v>Tukang besi profil terampil</v>
          </cell>
          <cell r="F371">
            <v>1E-3</v>
          </cell>
          <cell r="G371" t="str">
            <v>org</v>
          </cell>
          <cell r="I371">
            <v>30000</v>
          </cell>
          <cell r="J371">
            <v>30</v>
          </cell>
        </row>
        <row r="372">
          <cell r="B372" t="str">
            <v>P</v>
          </cell>
          <cell r="C372" t="str">
            <v>PK18</v>
          </cell>
          <cell r="E372" t="str">
            <v>Kepala tukang besi profil</v>
          </cell>
          <cell r="F372">
            <v>2.0000000000000001E-4</v>
          </cell>
          <cell r="G372" t="str">
            <v>org</v>
          </cell>
          <cell r="I372">
            <v>35000</v>
          </cell>
          <cell r="J372">
            <v>7</v>
          </cell>
        </row>
        <row r="373">
          <cell r="B373" t="str">
            <v>P</v>
          </cell>
          <cell r="C373" t="str">
            <v>PK19</v>
          </cell>
          <cell r="E373" t="str">
            <v>Mandor</v>
          </cell>
          <cell r="F373">
            <v>1E-4</v>
          </cell>
          <cell r="G373" t="str">
            <v>org</v>
          </cell>
          <cell r="I373">
            <v>50000</v>
          </cell>
          <cell r="J373">
            <v>5</v>
          </cell>
        </row>
        <row r="374">
          <cell r="B374" t="str">
            <v>P</v>
          </cell>
          <cell r="C374" t="str">
            <v>PK20</v>
          </cell>
          <cell r="E374" t="str">
            <v>Operator alat besar</v>
          </cell>
          <cell r="F374">
            <v>2.0000000000000001E-4</v>
          </cell>
          <cell r="G374" t="str">
            <v>org</v>
          </cell>
          <cell r="I374">
            <v>39500</v>
          </cell>
          <cell r="J374">
            <v>7.9</v>
          </cell>
        </row>
        <row r="375">
          <cell r="B375" t="str">
            <v>P</v>
          </cell>
          <cell r="C375" t="str">
            <v>PK21</v>
          </cell>
          <cell r="E375" t="str">
            <v>Pembantu operator</v>
          </cell>
          <cell r="F375">
            <v>0.02</v>
          </cell>
          <cell r="G375" t="str">
            <v>org</v>
          </cell>
          <cell r="I375">
            <v>37500</v>
          </cell>
          <cell r="J375">
            <v>750</v>
          </cell>
        </row>
        <row r="376">
          <cell r="C376" t="str">
            <v>LL35</v>
          </cell>
          <cell r="E376" t="str">
            <v xml:space="preserve">Sewa alat </v>
          </cell>
          <cell r="F376">
            <v>2.0000000000000001E-4</v>
          </cell>
          <cell r="G376" t="str">
            <v>ls</v>
          </cell>
          <cell r="I376">
            <v>28750</v>
          </cell>
          <cell r="J376">
            <v>5.75</v>
          </cell>
        </row>
        <row r="377">
          <cell r="C377" t="str">
            <v>CP04</v>
          </cell>
          <cell r="E377" t="str">
            <v>Bahan bakar solar</v>
          </cell>
          <cell r="F377">
            <v>0.01</v>
          </cell>
          <cell r="G377" t="str">
            <v>lt</v>
          </cell>
          <cell r="I377">
            <v>1650</v>
          </cell>
          <cell r="J377">
            <v>16.5</v>
          </cell>
        </row>
        <row r="378">
          <cell r="C378" t="str">
            <v>CP07</v>
          </cell>
          <cell r="E378" t="str">
            <v>Pelumas</v>
          </cell>
          <cell r="F378">
            <v>1E-3</v>
          </cell>
          <cell r="G378" t="str">
            <v>lt</v>
          </cell>
          <cell r="I378">
            <v>16000</v>
          </cell>
          <cell r="J378">
            <v>16</v>
          </cell>
        </row>
        <row r="379">
          <cell r="C379" t="str">
            <v>LL34</v>
          </cell>
          <cell r="E379" t="str">
            <v>Alat bantu</v>
          </cell>
          <cell r="F379">
            <v>2.0000000000000001E-4</v>
          </cell>
          <cell r="G379" t="str">
            <v>lot</v>
          </cell>
          <cell r="I379">
            <v>863.15</v>
          </cell>
          <cell r="J379">
            <v>0.17263000000000001</v>
          </cell>
        </row>
        <row r="380">
          <cell r="E380" t="str">
            <v xml:space="preserve">Jumlah         </v>
          </cell>
          <cell r="J380">
            <v>863.15</v>
          </cell>
        </row>
        <row r="381">
          <cell r="E381" t="str">
            <v>Keuntungan Max.</v>
          </cell>
          <cell r="J381">
            <v>86.314999999999998</v>
          </cell>
        </row>
        <row r="382">
          <cell r="E382" t="str">
            <v xml:space="preserve">Jumlah         </v>
          </cell>
          <cell r="J382">
            <v>949.46499999999992</v>
          </cell>
        </row>
        <row r="383">
          <cell r="A383" t="str">
            <v>A038</v>
          </cell>
          <cell r="E383" t="str">
            <v xml:space="preserve">Dibulatkan    </v>
          </cell>
          <cell r="J383">
            <v>940</v>
          </cell>
        </row>
        <row r="384">
          <cell r="D384" t="str">
            <v>A039</v>
          </cell>
          <cell r="E384" t="str">
            <v>1 KG PEKERJAAN BAJA IWF EX DN</v>
          </cell>
        </row>
        <row r="385">
          <cell r="C385" t="str">
            <v>BP05</v>
          </cell>
          <cell r="E385" t="str">
            <v>Besi IWF  ex DN SII</v>
          </cell>
          <cell r="F385">
            <v>1.05</v>
          </cell>
          <cell r="G385" t="str">
            <v>kg</v>
          </cell>
          <cell r="I385">
            <v>4100</v>
          </cell>
          <cell r="J385">
            <v>4305</v>
          </cell>
        </row>
        <row r="386">
          <cell r="B386" t="str">
            <v>P</v>
          </cell>
          <cell r="C386" t="str">
            <v>PK03</v>
          </cell>
          <cell r="E386" t="str">
            <v>Pekerja Terampil</v>
          </cell>
          <cell r="F386">
            <v>0.06</v>
          </cell>
          <cell r="G386" t="str">
            <v>org</v>
          </cell>
          <cell r="I386">
            <v>25000</v>
          </cell>
          <cell r="J386">
            <v>1500</v>
          </cell>
        </row>
        <row r="387">
          <cell r="B387" t="str">
            <v>P</v>
          </cell>
          <cell r="C387" t="str">
            <v>PK17</v>
          </cell>
          <cell r="E387" t="str">
            <v>Tukang besi profil terampil</v>
          </cell>
          <cell r="F387">
            <v>4.0000000000000001E-3</v>
          </cell>
          <cell r="G387" t="str">
            <v>org</v>
          </cell>
          <cell r="I387">
            <v>30000</v>
          </cell>
          <cell r="J387">
            <v>120</v>
          </cell>
        </row>
        <row r="388">
          <cell r="B388" t="str">
            <v>P</v>
          </cell>
          <cell r="C388" t="str">
            <v>PK18</v>
          </cell>
          <cell r="E388" t="str">
            <v>Kepala tukang besi profil</v>
          </cell>
          <cell r="F388">
            <v>1E-3</v>
          </cell>
          <cell r="G388" t="str">
            <v>org</v>
          </cell>
          <cell r="I388">
            <v>35000</v>
          </cell>
          <cell r="J388">
            <v>35</v>
          </cell>
        </row>
        <row r="389">
          <cell r="B389" t="str">
            <v>P</v>
          </cell>
          <cell r="C389" t="str">
            <v>PK19</v>
          </cell>
          <cell r="E389" t="str">
            <v>Mandor</v>
          </cell>
          <cell r="F389">
            <v>2.0000000000000001E-4</v>
          </cell>
          <cell r="G389" t="str">
            <v>org</v>
          </cell>
          <cell r="I389">
            <v>50000</v>
          </cell>
          <cell r="J389">
            <v>10</v>
          </cell>
        </row>
        <row r="390">
          <cell r="C390" t="str">
            <v>LL36</v>
          </cell>
          <cell r="E390" t="str">
            <v>Peralatan ( Oksigen , Solar , Elpiji, kawat las, dan dll)</v>
          </cell>
          <cell r="F390">
            <v>0.125</v>
          </cell>
          <cell r="G390" t="str">
            <v>lot</v>
          </cell>
          <cell r="I390">
            <v>5970</v>
          </cell>
          <cell r="J390">
            <v>746.25</v>
          </cell>
        </row>
        <row r="391">
          <cell r="E391" t="str">
            <v xml:space="preserve">Jumlah         </v>
          </cell>
          <cell r="J391">
            <v>6716.25</v>
          </cell>
        </row>
        <row r="392">
          <cell r="E392" t="str">
            <v>Keuntungan Max.</v>
          </cell>
          <cell r="J392">
            <v>671.625</v>
          </cell>
        </row>
        <row r="393">
          <cell r="E393" t="str">
            <v xml:space="preserve">Jumlah         </v>
          </cell>
          <cell r="J393">
            <v>7387.875</v>
          </cell>
        </row>
        <row r="394">
          <cell r="A394" t="str">
            <v>A039</v>
          </cell>
          <cell r="E394" t="str">
            <v xml:space="preserve">Dibulatkan    </v>
          </cell>
          <cell r="J394">
            <v>7380</v>
          </cell>
        </row>
        <row r="395">
          <cell r="D395" t="str">
            <v>A040</v>
          </cell>
          <cell r="E395" t="str">
            <v>1 KG  PEKERJAAN BAJA EX JAPAN</v>
          </cell>
        </row>
        <row r="396">
          <cell r="C396" t="str">
            <v>BP06</v>
          </cell>
          <cell r="E396" t="str">
            <v>Besi IWF  ex Japan</v>
          </cell>
          <cell r="F396">
            <v>1.05</v>
          </cell>
          <cell r="G396" t="str">
            <v>kg</v>
          </cell>
          <cell r="I396">
            <v>4400</v>
          </cell>
          <cell r="J396">
            <v>4620</v>
          </cell>
        </row>
        <row r="397">
          <cell r="B397" t="str">
            <v>P</v>
          </cell>
          <cell r="C397" t="str">
            <v>PK03</v>
          </cell>
          <cell r="E397" t="str">
            <v>Pekerja Terampil</v>
          </cell>
          <cell r="F397">
            <v>0.06</v>
          </cell>
          <cell r="G397" t="str">
            <v>org</v>
          </cell>
          <cell r="I397">
            <v>25000</v>
          </cell>
          <cell r="J397">
            <v>1500</v>
          </cell>
        </row>
        <row r="398">
          <cell r="B398" t="str">
            <v>P</v>
          </cell>
          <cell r="C398" t="str">
            <v>PK17</v>
          </cell>
          <cell r="E398" t="str">
            <v>Tukang besi profil terampil</v>
          </cell>
          <cell r="F398">
            <v>4.0000000000000001E-3</v>
          </cell>
          <cell r="G398" t="str">
            <v>org</v>
          </cell>
          <cell r="I398">
            <v>30000</v>
          </cell>
          <cell r="J398">
            <v>120</v>
          </cell>
        </row>
        <row r="399">
          <cell r="B399" t="str">
            <v>P</v>
          </cell>
          <cell r="C399" t="str">
            <v>PK18</v>
          </cell>
          <cell r="E399" t="str">
            <v>Kepala tukang besi profil</v>
          </cell>
          <cell r="F399">
            <v>1E-3</v>
          </cell>
          <cell r="G399" t="str">
            <v>org</v>
          </cell>
          <cell r="I399">
            <v>35000</v>
          </cell>
          <cell r="J399">
            <v>35</v>
          </cell>
        </row>
        <row r="400">
          <cell r="B400" t="str">
            <v>P</v>
          </cell>
          <cell r="C400" t="str">
            <v>PK19</v>
          </cell>
          <cell r="E400" t="str">
            <v>Mandor</v>
          </cell>
          <cell r="F400">
            <v>2.0000000000000001E-4</v>
          </cell>
          <cell r="G400" t="str">
            <v>org</v>
          </cell>
          <cell r="I400">
            <v>50000</v>
          </cell>
          <cell r="J400">
            <v>10</v>
          </cell>
        </row>
        <row r="401">
          <cell r="C401" t="str">
            <v>LL37</v>
          </cell>
          <cell r="E401" t="str">
            <v>Peralatan ( Oksigen , Solar , Elpiji, kawat las, dan dll)</v>
          </cell>
          <cell r="F401">
            <v>0.125</v>
          </cell>
          <cell r="G401" t="str">
            <v>lot</v>
          </cell>
          <cell r="I401">
            <v>6285</v>
          </cell>
          <cell r="J401">
            <v>785.625</v>
          </cell>
        </row>
        <row r="402">
          <cell r="E402" t="str">
            <v xml:space="preserve">Jumlah         </v>
          </cell>
          <cell r="J402">
            <v>7070.625</v>
          </cell>
        </row>
        <row r="403">
          <cell r="E403" t="str">
            <v>Keuntungan Max.</v>
          </cell>
          <cell r="J403">
            <v>707.0625</v>
          </cell>
        </row>
        <row r="404">
          <cell r="E404" t="str">
            <v xml:space="preserve">Jumlah         </v>
          </cell>
          <cell r="J404">
            <v>7777.6875</v>
          </cell>
        </row>
        <row r="405">
          <cell r="A405" t="str">
            <v>A040</v>
          </cell>
          <cell r="E405" t="str">
            <v xml:space="preserve">Dibulatkan    </v>
          </cell>
          <cell r="J405">
            <v>7770</v>
          </cell>
        </row>
        <row r="406">
          <cell r="D406" t="str">
            <v>A041</v>
          </cell>
          <cell r="E406" t="str">
            <v>1 KG  PEK. KONSTRUKSI BESI SIKU / PROFIL EX. DN</v>
          </cell>
        </row>
        <row r="407">
          <cell r="C407" t="str">
            <v>BP07</v>
          </cell>
          <cell r="E407" t="str">
            <v>Besi profil / besi siku  ex DN</v>
          </cell>
          <cell r="F407">
            <v>1.05</v>
          </cell>
          <cell r="G407" t="str">
            <v>kg</v>
          </cell>
          <cell r="I407">
            <v>3700</v>
          </cell>
          <cell r="J407">
            <v>3885</v>
          </cell>
        </row>
        <row r="408">
          <cell r="B408" t="str">
            <v>P</v>
          </cell>
          <cell r="C408" t="str">
            <v>PK03</v>
          </cell>
          <cell r="E408" t="str">
            <v>Pekerja Terampil</v>
          </cell>
          <cell r="F408">
            <v>0.06</v>
          </cell>
          <cell r="G408" t="str">
            <v>org</v>
          </cell>
          <cell r="I408">
            <v>25000</v>
          </cell>
          <cell r="J408">
            <v>1500</v>
          </cell>
        </row>
        <row r="409">
          <cell r="B409" t="str">
            <v>P</v>
          </cell>
          <cell r="C409" t="str">
            <v>PK17</v>
          </cell>
          <cell r="E409" t="str">
            <v>Tukang besi profil terampil</v>
          </cell>
          <cell r="F409">
            <v>4.0000000000000001E-3</v>
          </cell>
          <cell r="G409" t="str">
            <v>org</v>
          </cell>
          <cell r="I409">
            <v>30000</v>
          </cell>
          <cell r="J409">
            <v>120</v>
          </cell>
        </row>
        <row r="410">
          <cell r="B410" t="str">
            <v>P</v>
          </cell>
          <cell r="C410" t="str">
            <v>PK18</v>
          </cell>
          <cell r="E410" t="str">
            <v>Kepala tukang besi profil</v>
          </cell>
          <cell r="F410">
            <v>1E-3</v>
          </cell>
          <cell r="G410" t="str">
            <v>org</v>
          </cell>
          <cell r="I410">
            <v>35000</v>
          </cell>
          <cell r="J410">
            <v>35</v>
          </cell>
        </row>
        <row r="411">
          <cell r="B411" t="str">
            <v>P</v>
          </cell>
          <cell r="C411" t="str">
            <v>PK19</v>
          </cell>
          <cell r="E411" t="str">
            <v>Mandor</v>
          </cell>
          <cell r="F411">
            <v>2.0000000000000001E-4</v>
          </cell>
          <cell r="G411" t="str">
            <v>org</v>
          </cell>
          <cell r="I411">
            <v>50000</v>
          </cell>
          <cell r="J411">
            <v>10</v>
          </cell>
        </row>
        <row r="412">
          <cell r="C412" t="str">
            <v>LL38</v>
          </cell>
          <cell r="E412" t="str">
            <v>Peralatan ( Oksigen , Solar , Elpiji, kawat las, dan dll)</v>
          </cell>
          <cell r="F412">
            <v>0.125</v>
          </cell>
          <cell r="G412" t="str">
            <v>lot</v>
          </cell>
          <cell r="I412">
            <v>5550</v>
          </cell>
          <cell r="J412">
            <v>693.75</v>
          </cell>
        </row>
        <row r="413">
          <cell r="E413" t="str">
            <v xml:space="preserve">Jumlah         </v>
          </cell>
          <cell r="J413">
            <v>6243.75</v>
          </cell>
        </row>
        <row r="414">
          <cell r="E414" t="str">
            <v>Keuntungan Max.</v>
          </cell>
          <cell r="J414">
            <v>624.375</v>
          </cell>
        </row>
        <row r="415">
          <cell r="E415" t="str">
            <v xml:space="preserve">Jumlah         </v>
          </cell>
          <cell r="J415">
            <v>6868.125</v>
          </cell>
        </row>
        <row r="416">
          <cell r="A416" t="str">
            <v>A041</v>
          </cell>
          <cell r="E416" t="str">
            <v xml:space="preserve">Dibulatkan    </v>
          </cell>
          <cell r="J416">
            <v>6860</v>
          </cell>
        </row>
        <row r="417">
          <cell r="D417" t="str">
            <v>A042</v>
          </cell>
          <cell r="E417" t="str">
            <v>1 CM PEK. PENGELASAN DENGAN LAS LISTRIK  TEBAL = KAWAT 4 MM</v>
          </cell>
        </row>
        <row r="418">
          <cell r="C418" t="str">
            <v>BP22</v>
          </cell>
          <cell r="E418" t="str">
            <v>Kawat las listrik</v>
          </cell>
          <cell r="F418">
            <v>0.04</v>
          </cell>
          <cell r="G418" t="str">
            <v>kg</v>
          </cell>
          <cell r="I418">
            <v>9500</v>
          </cell>
          <cell r="J418">
            <v>380</v>
          </cell>
        </row>
        <row r="419">
          <cell r="C419" t="str">
            <v>CP04</v>
          </cell>
          <cell r="E419" t="str">
            <v>Bahan bakar solar</v>
          </cell>
          <cell r="F419">
            <v>0.03</v>
          </cell>
          <cell r="G419" t="str">
            <v>lt</v>
          </cell>
          <cell r="I419">
            <v>1650</v>
          </cell>
          <cell r="J419">
            <v>49.5</v>
          </cell>
        </row>
        <row r="420">
          <cell r="C420" t="str">
            <v>CP07</v>
          </cell>
          <cell r="E420" t="str">
            <v>Pelumas</v>
          </cell>
          <cell r="F420">
            <v>4.0000000000000001E-3</v>
          </cell>
          <cell r="G420" t="str">
            <v>lt</v>
          </cell>
          <cell r="I420">
            <v>16000</v>
          </cell>
          <cell r="J420">
            <v>64</v>
          </cell>
        </row>
        <row r="421">
          <cell r="B421" t="str">
            <v>P</v>
          </cell>
          <cell r="C421" t="str">
            <v>PK03</v>
          </cell>
          <cell r="E421" t="str">
            <v>Pekerja Terampil</v>
          </cell>
          <cell r="F421">
            <v>4.0000000000000001E-3</v>
          </cell>
          <cell r="G421" t="str">
            <v>org</v>
          </cell>
          <cell r="I421">
            <v>25000</v>
          </cell>
          <cell r="J421">
            <v>100</v>
          </cell>
        </row>
        <row r="422">
          <cell r="B422" t="str">
            <v>P</v>
          </cell>
          <cell r="C422" t="str">
            <v>PK17</v>
          </cell>
          <cell r="E422" t="str">
            <v>Tukang besi profil terampil</v>
          </cell>
          <cell r="F422">
            <v>2E-3</v>
          </cell>
          <cell r="G422" t="str">
            <v>org</v>
          </cell>
          <cell r="I422">
            <v>30000</v>
          </cell>
          <cell r="J422">
            <v>60</v>
          </cell>
        </row>
        <row r="423">
          <cell r="B423" t="str">
            <v>P</v>
          </cell>
          <cell r="C423" t="str">
            <v>PK18</v>
          </cell>
          <cell r="E423" t="str">
            <v>Kepala tukang besi profil</v>
          </cell>
          <cell r="F423">
            <v>2E-3</v>
          </cell>
          <cell r="G423" t="str">
            <v>org</v>
          </cell>
          <cell r="I423">
            <v>35000</v>
          </cell>
          <cell r="J423">
            <v>70</v>
          </cell>
        </row>
        <row r="424">
          <cell r="B424" t="str">
            <v>P</v>
          </cell>
          <cell r="C424" t="str">
            <v>PK19</v>
          </cell>
          <cell r="E424" t="str">
            <v>Mandor</v>
          </cell>
          <cell r="F424">
            <v>1E-3</v>
          </cell>
          <cell r="G424" t="str">
            <v>org</v>
          </cell>
          <cell r="I424">
            <v>50000</v>
          </cell>
          <cell r="J424">
            <v>50</v>
          </cell>
        </row>
        <row r="425">
          <cell r="C425" t="str">
            <v>LL39</v>
          </cell>
          <cell r="E425" t="str">
            <v xml:space="preserve">Alat bantu ( Mesin Las Listrik) </v>
          </cell>
          <cell r="F425">
            <v>0.25</v>
          </cell>
          <cell r="G425" t="str">
            <v>lot</v>
          </cell>
          <cell r="I425">
            <v>773.5</v>
          </cell>
          <cell r="J425">
            <v>193.375</v>
          </cell>
        </row>
        <row r="426">
          <cell r="E426" t="str">
            <v xml:space="preserve">Jumlah         </v>
          </cell>
          <cell r="J426">
            <v>966.875</v>
          </cell>
        </row>
        <row r="427">
          <cell r="E427" t="str">
            <v>Keuntungan Max.</v>
          </cell>
          <cell r="J427">
            <v>96.6875</v>
          </cell>
        </row>
        <row r="428">
          <cell r="E428" t="str">
            <v xml:space="preserve">Jumlah         </v>
          </cell>
          <cell r="J428">
            <v>1063.5625</v>
          </cell>
        </row>
        <row r="429">
          <cell r="A429" t="str">
            <v>A042</v>
          </cell>
          <cell r="E429" t="str">
            <v xml:space="preserve">Dibulatkan    </v>
          </cell>
          <cell r="J429">
            <v>1060</v>
          </cell>
        </row>
        <row r="430">
          <cell r="D430" t="str">
            <v>A043</v>
          </cell>
          <cell r="E430" t="str">
            <v>1 TITIK  MELOBANG KONSTRUKSI BESI DENGAN BOR</v>
          </cell>
        </row>
        <row r="431">
          <cell r="B431" t="str">
            <v>P</v>
          </cell>
          <cell r="C431" t="str">
            <v>PK03</v>
          </cell>
          <cell r="E431" t="str">
            <v>Pekerja Terampil</v>
          </cell>
          <cell r="F431">
            <v>0.05</v>
          </cell>
          <cell r="G431" t="str">
            <v>org</v>
          </cell>
          <cell r="I431">
            <v>25000</v>
          </cell>
          <cell r="J431">
            <v>1250</v>
          </cell>
        </row>
        <row r="432">
          <cell r="B432" t="str">
            <v>P</v>
          </cell>
          <cell r="C432" t="str">
            <v>PK17</v>
          </cell>
          <cell r="E432" t="str">
            <v>Tukang besi profil terampil</v>
          </cell>
          <cell r="F432">
            <v>0.02</v>
          </cell>
          <cell r="G432" t="str">
            <v>org</v>
          </cell>
          <cell r="I432">
            <v>30000</v>
          </cell>
          <cell r="J432">
            <v>600</v>
          </cell>
        </row>
        <row r="433">
          <cell r="B433" t="str">
            <v>P</v>
          </cell>
          <cell r="C433" t="str">
            <v>PK18</v>
          </cell>
          <cell r="E433" t="str">
            <v>Kepala tukang besi profil</v>
          </cell>
          <cell r="F433">
            <v>3.0000000000000001E-3</v>
          </cell>
          <cell r="G433" t="str">
            <v>org</v>
          </cell>
          <cell r="I433">
            <v>35000</v>
          </cell>
          <cell r="J433">
            <v>105</v>
          </cell>
        </row>
        <row r="434">
          <cell r="B434" t="str">
            <v>P</v>
          </cell>
          <cell r="C434" t="str">
            <v>PK19</v>
          </cell>
          <cell r="E434" t="str">
            <v>Mandor</v>
          </cell>
          <cell r="F434">
            <v>1E-3</v>
          </cell>
          <cell r="G434" t="str">
            <v>org</v>
          </cell>
          <cell r="I434">
            <v>50000</v>
          </cell>
          <cell r="J434">
            <v>50</v>
          </cell>
        </row>
        <row r="435">
          <cell r="C435" t="str">
            <v>LL40</v>
          </cell>
          <cell r="E435" t="str">
            <v>Alat bantu ( Mesin Bor Listrik )</v>
          </cell>
          <cell r="F435">
            <v>0.25</v>
          </cell>
          <cell r="G435" t="str">
            <v>lot</v>
          </cell>
          <cell r="I435">
            <v>2005</v>
          </cell>
          <cell r="J435">
            <v>501.25</v>
          </cell>
        </row>
        <row r="436">
          <cell r="E436" t="str">
            <v xml:space="preserve">Jumlah         </v>
          </cell>
          <cell r="J436">
            <v>2506.25</v>
          </cell>
        </row>
        <row r="437">
          <cell r="E437" t="str">
            <v>Keuntungan Max.</v>
          </cell>
          <cell r="J437">
            <v>250.625</v>
          </cell>
        </row>
        <row r="438">
          <cell r="E438" t="str">
            <v xml:space="preserve">Jumlah         </v>
          </cell>
          <cell r="J438">
            <v>2756.875</v>
          </cell>
        </row>
        <row r="439">
          <cell r="A439" t="str">
            <v>A043</v>
          </cell>
          <cell r="E439" t="str">
            <v xml:space="preserve">Dibulatkan    </v>
          </cell>
          <cell r="J439">
            <v>2750</v>
          </cell>
        </row>
        <row r="440">
          <cell r="D440" t="str">
            <v>A044</v>
          </cell>
          <cell r="E440" t="str">
            <v>1 M2 PEKERJAAN BONDEX</v>
          </cell>
        </row>
        <row r="441">
          <cell r="C441" t="str">
            <v>BP04</v>
          </cell>
          <cell r="E441" t="str">
            <v>Bondek</v>
          </cell>
          <cell r="F441">
            <v>1.01</v>
          </cell>
          <cell r="G441" t="str">
            <v>m²</v>
          </cell>
          <cell r="I441">
            <v>81000</v>
          </cell>
          <cell r="J441">
            <v>81810</v>
          </cell>
        </row>
        <row r="442">
          <cell r="C442" t="str">
            <v>BP22</v>
          </cell>
          <cell r="E442" t="str">
            <v>Kawat las</v>
          </cell>
          <cell r="F442">
            <v>0.1</v>
          </cell>
          <cell r="G442" t="str">
            <v>kg</v>
          </cell>
          <cell r="I442">
            <v>9500</v>
          </cell>
          <cell r="J442">
            <v>950</v>
          </cell>
        </row>
        <row r="443">
          <cell r="B443" t="str">
            <v>P</v>
          </cell>
          <cell r="C443" t="str">
            <v>PK03</v>
          </cell>
          <cell r="E443" t="str">
            <v>Pekerja terampil</v>
          </cell>
          <cell r="F443">
            <v>0.05</v>
          </cell>
          <cell r="G443" t="str">
            <v>org</v>
          </cell>
          <cell r="I443">
            <v>25000</v>
          </cell>
          <cell r="J443">
            <v>1250</v>
          </cell>
        </row>
        <row r="444">
          <cell r="B444" t="str">
            <v>P</v>
          </cell>
          <cell r="C444" t="str">
            <v>PK16</v>
          </cell>
          <cell r="E444" t="str">
            <v>Tukang besi profil setengah trampil</v>
          </cell>
          <cell r="F444">
            <v>0.03</v>
          </cell>
          <cell r="G444" t="str">
            <v>org</v>
          </cell>
          <cell r="I444">
            <v>29000</v>
          </cell>
          <cell r="J444">
            <v>870</v>
          </cell>
        </row>
        <row r="445">
          <cell r="B445" t="str">
            <v>P</v>
          </cell>
          <cell r="C445" t="str">
            <v>PK19</v>
          </cell>
          <cell r="E445" t="str">
            <v>Mandor</v>
          </cell>
          <cell r="F445">
            <v>0.01</v>
          </cell>
          <cell r="G445" t="str">
            <v>org</v>
          </cell>
          <cell r="I445">
            <v>50000</v>
          </cell>
          <cell r="J445">
            <v>500</v>
          </cell>
        </row>
        <row r="446">
          <cell r="C446" t="str">
            <v>LL41</v>
          </cell>
          <cell r="E446" t="str">
            <v>Shear Connector</v>
          </cell>
          <cell r="F446">
            <v>1</v>
          </cell>
          <cell r="G446" t="str">
            <v>ls</v>
          </cell>
          <cell r="I446">
            <v>7318.5</v>
          </cell>
          <cell r="J446">
            <v>7318.5</v>
          </cell>
        </row>
        <row r="447">
          <cell r="E447" t="str">
            <v xml:space="preserve">Jumlah         </v>
          </cell>
          <cell r="J447">
            <v>92698.5</v>
          </cell>
        </row>
        <row r="448">
          <cell r="E448" t="str">
            <v>Keuntungan Max.</v>
          </cell>
          <cell r="J448">
            <v>9269.85</v>
          </cell>
        </row>
        <row r="449">
          <cell r="E449" t="str">
            <v xml:space="preserve">Jumlah         </v>
          </cell>
          <cell r="J449">
            <v>101968.35</v>
          </cell>
        </row>
        <row r="450">
          <cell r="A450" t="str">
            <v>A044</v>
          </cell>
          <cell r="E450" t="str">
            <v xml:space="preserve">Dibulatkan    </v>
          </cell>
          <cell r="J450">
            <v>101960</v>
          </cell>
        </row>
        <row r="451">
          <cell r="D451" t="str">
            <v>A045</v>
          </cell>
          <cell r="E451" t="str">
            <v>1 M2 PEKERJAAN WIREMESH M8</v>
          </cell>
        </row>
        <row r="452">
          <cell r="C452" t="str">
            <v>BP23</v>
          </cell>
          <cell r="E452" t="str">
            <v>Wiremesh M8</v>
          </cell>
          <cell r="F452">
            <v>1.01</v>
          </cell>
          <cell r="G452" t="str">
            <v>m²</v>
          </cell>
          <cell r="I452">
            <v>22900</v>
          </cell>
          <cell r="J452">
            <v>23129</v>
          </cell>
        </row>
        <row r="453">
          <cell r="C453" t="str">
            <v>BP22</v>
          </cell>
          <cell r="E453" t="str">
            <v>Kawat las</v>
          </cell>
          <cell r="F453">
            <v>0.1</v>
          </cell>
          <cell r="G453" t="str">
            <v>kg</v>
          </cell>
          <cell r="I453">
            <v>9500</v>
          </cell>
          <cell r="J453">
            <v>950</v>
          </cell>
        </row>
        <row r="454">
          <cell r="B454" t="str">
            <v>P</v>
          </cell>
          <cell r="C454" t="str">
            <v>PK03</v>
          </cell>
          <cell r="E454" t="str">
            <v>Pekerja terampil</v>
          </cell>
          <cell r="F454">
            <v>0.1</v>
          </cell>
          <cell r="G454" t="str">
            <v>org</v>
          </cell>
          <cell r="I454">
            <v>25000</v>
          </cell>
          <cell r="J454">
            <v>2500</v>
          </cell>
        </row>
        <row r="455">
          <cell r="B455" t="str">
            <v>P</v>
          </cell>
          <cell r="C455" t="str">
            <v>PK16</v>
          </cell>
          <cell r="E455" t="str">
            <v>Tukang besi profil setengah trampil</v>
          </cell>
          <cell r="F455">
            <v>7.4999999999999997E-2</v>
          </cell>
          <cell r="G455" t="str">
            <v>org</v>
          </cell>
          <cell r="I455">
            <v>29000</v>
          </cell>
          <cell r="J455">
            <v>2175</v>
          </cell>
        </row>
        <row r="456">
          <cell r="B456" t="str">
            <v>P</v>
          </cell>
          <cell r="C456" t="str">
            <v>PK19</v>
          </cell>
          <cell r="E456" t="str">
            <v>Mandor</v>
          </cell>
          <cell r="F456">
            <v>0.01</v>
          </cell>
          <cell r="G456" t="str">
            <v>org</v>
          </cell>
          <cell r="I456">
            <v>50000</v>
          </cell>
          <cell r="J456">
            <v>500</v>
          </cell>
        </row>
        <row r="457">
          <cell r="E457" t="str">
            <v xml:space="preserve">Jumlah         </v>
          </cell>
          <cell r="J457">
            <v>29254</v>
          </cell>
        </row>
        <row r="458">
          <cell r="E458" t="str">
            <v>Keuntungan Max.</v>
          </cell>
          <cell r="J458">
            <v>2925.4</v>
          </cell>
        </row>
        <row r="459">
          <cell r="E459" t="str">
            <v xml:space="preserve">Jumlah         </v>
          </cell>
          <cell r="J459">
            <v>32179.4</v>
          </cell>
        </row>
        <row r="460">
          <cell r="A460" t="str">
            <v>A045</v>
          </cell>
          <cell r="E460" t="str">
            <v xml:space="preserve">Dibulatkan    </v>
          </cell>
          <cell r="J460">
            <v>32170</v>
          </cell>
        </row>
        <row r="461">
          <cell r="D461" t="str">
            <v>A046</v>
          </cell>
          <cell r="E461" t="str">
            <v>1 M2 BEKISTING DENGAN PAPAN</v>
          </cell>
        </row>
        <row r="462">
          <cell r="C462" t="str">
            <v>BF05</v>
          </cell>
          <cell r="E462" t="str">
            <v>Kaso 5/7 borneo sp (2 x pakai) 50%</v>
          </cell>
          <cell r="F462">
            <v>1.7000000000000001E-2</v>
          </cell>
          <cell r="G462" t="str">
            <v>m³</v>
          </cell>
          <cell r="I462">
            <v>1412000</v>
          </cell>
          <cell r="J462">
            <v>12002</v>
          </cell>
        </row>
        <row r="463">
          <cell r="C463" t="str">
            <v>BF04</v>
          </cell>
          <cell r="E463" t="str">
            <v>Papan terentang ( 2X pakai ) 75 %</v>
          </cell>
          <cell r="F463">
            <v>2.4E-2</v>
          </cell>
          <cell r="G463" t="str">
            <v>m³</v>
          </cell>
          <cell r="I463">
            <v>2550000</v>
          </cell>
          <cell r="J463">
            <v>45900</v>
          </cell>
        </row>
        <row r="464">
          <cell r="C464" t="str">
            <v>BS02</v>
          </cell>
          <cell r="E464" t="str">
            <v>Paku</v>
          </cell>
          <cell r="F464">
            <v>0.4</v>
          </cell>
          <cell r="G464" t="str">
            <v>kg</v>
          </cell>
          <cell r="I464">
            <v>6000</v>
          </cell>
          <cell r="J464">
            <v>2400</v>
          </cell>
        </row>
        <row r="465">
          <cell r="B465" t="str">
            <v>P</v>
          </cell>
          <cell r="C465" t="str">
            <v>PK01</v>
          </cell>
          <cell r="E465" t="str">
            <v>Pekerja</v>
          </cell>
          <cell r="F465">
            <v>0.12</v>
          </cell>
          <cell r="G465" t="str">
            <v>org</v>
          </cell>
          <cell r="I465">
            <v>22000</v>
          </cell>
          <cell r="J465">
            <v>2640</v>
          </cell>
        </row>
        <row r="466">
          <cell r="B466" t="str">
            <v>P</v>
          </cell>
          <cell r="C466" t="str">
            <v>PK08</v>
          </cell>
          <cell r="E466" t="str">
            <v>Tk. Kayu terampil</v>
          </cell>
          <cell r="F466">
            <v>0.15</v>
          </cell>
          <cell r="G466" t="str">
            <v>org</v>
          </cell>
          <cell r="I466">
            <v>35000</v>
          </cell>
          <cell r="J466">
            <v>5250</v>
          </cell>
        </row>
        <row r="467">
          <cell r="B467" t="str">
            <v>P</v>
          </cell>
          <cell r="C467" t="str">
            <v>PK09</v>
          </cell>
          <cell r="E467" t="str">
            <v>Kepala Tukang Kayu</v>
          </cell>
          <cell r="F467">
            <v>0.15</v>
          </cell>
          <cell r="G467" t="str">
            <v>org</v>
          </cell>
          <cell r="I467">
            <v>35000</v>
          </cell>
          <cell r="J467">
            <v>5250</v>
          </cell>
        </row>
        <row r="468">
          <cell r="B468" t="str">
            <v>P</v>
          </cell>
          <cell r="C468" t="str">
            <v>PK19</v>
          </cell>
          <cell r="E468" t="str">
            <v>Mandor</v>
          </cell>
          <cell r="F468">
            <v>0.05</v>
          </cell>
          <cell r="G468" t="str">
            <v>org</v>
          </cell>
          <cell r="I468">
            <v>50000</v>
          </cell>
          <cell r="J468">
            <v>2500</v>
          </cell>
        </row>
        <row r="469">
          <cell r="B469" t="str">
            <v>P</v>
          </cell>
          <cell r="C469" t="str">
            <v>PK07</v>
          </cell>
          <cell r="E469" t="str">
            <v>Tk. Kayu  1/2 terampil (bongkar cetakan)</v>
          </cell>
          <cell r="F469">
            <v>0.12</v>
          </cell>
          <cell r="G469" t="str">
            <v>org</v>
          </cell>
          <cell r="I469">
            <v>30000</v>
          </cell>
          <cell r="J469">
            <v>3600</v>
          </cell>
        </row>
        <row r="470">
          <cell r="E470" t="str">
            <v xml:space="preserve">Jumlah         </v>
          </cell>
          <cell r="J470">
            <v>79542</v>
          </cell>
        </row>
        <row r="471">
          <cell r="E471" t="str">
            <v>Keuntungan Max.</v>
          </cell>
          <cell r="J471">
            <v>7954.2000000000007</v>
          </cell>
        </row>
        <row r="472">
          <cell r="E472" t="str">
            <v xml:space="preserve">Jumlah         </v>
          </cell>
          <cell r="J472">
            <v>87496.2</v>
          </cell>
        </row>
        <row r="473">
          <cell r="A473" t="str">
            <v>A046</v>
          </cell>
          <cell r="E473" t="str">
            <v xml:space="preserve">Dibulatkan    </v>
          </cell>
          <cell r="J473">
            <v>87490</v>
          </cell>
        </row>
        <row r="474">
          <cell r="D474" t="str">
            <v>A047</v>
          </cell>
          <cell r="E474" t="str">
            <v>1 M2 BEKISTING MULTIPLEX 9 MM</v>
          </cell>
        </row>
        <row r="475">
          <cell r="C475" t="str">
            <v>BF05</v>
          </cell>
          <cell r="E475" t="str">
            <v xml:space="preserve">Kaso 5/7 borneo sp (2 x pakai) 50% </v>
          </cell>
          <cell r="F475">
            <v>1.7000000000000001E-2</v>
          </cell>
          <cell r="G475" t="str">
            <v>m³</v>
          </cell>
          <cell r="I475">
            <v>1412000</v>
          </cell>
          <cell r="J475">
            <v>12002</v>
          </cell>
        </row>
        <row r="476">
          <cell r="C476" t="str">
            <v>BJ11</v>
          </cell>
          <cell r="E476" t="str">
            <v>Multiplek 9 mm ( 2 x pakai ) 75%</v>
          </cell>
          <cell r="F476">
            <v>0.34699999999999998</v>
          </cell>
          <cell r="G476" t="str">
            <v>lbr</v>
          </cell>
          <cell r="I476">
            <v>75000</v>
          </cell>
          <cell r="J476">
            <v>19518.749999999996</v>
          </cell>
        </row>
        <row r="477">
          <cell r="C477" t="str">
            <v>BS02</v>
          </cell>
          <cell r="E477" t="str">
            <v>Paku</v>
          </cell>
          <cell r="F477">
            <v>0.4</v>
          </cell>
          <cell r="G477" t="str">
            <v>kg</v>
          </cell>
          <cell r="I477">
            <v>6000</v>
          </cell>
          <cell r="J477">
            <v>2400</v>
          </cell>
        </row>
        <row r="478">
          <cell r="B478" t="str">
            <v>P</v>
          </cell>
          <cell r="C478" t="str">
            <v>PK01</v>
          </cell>
          <cell r="E478" t="str">
            <v>Pekerja</v>
          </cell>
          <cell r="F478">
            <v>0.12</v>
          </cell>
          <cell r="G478" t="str">
            <v>org</v>
          </cell>
          <cell r="I478">
            <v>22000</v>
          </cell>
          <cell r="J478">
            <v>2640</v>
          </cell>
        </row>
        <row r="479">
          <cell r="B479" t="str">
            <v>P</v>
          </cell>
          <cell r="C479" t="str">
            <v>PK08</v>
          </cell>
          <cell r="E479" t="str">
            <v>Tk. Kayu terampil</v>
          </cell>
          <cell r="F479">
            <v>0.15</v>
          </cell>
          <cell r="G479" t="str">
            <v>org</v>
          </cell>
          <cell r="I479">
            <v>35000</v>
          </cell>
          <cell r="J479">
            <v>5250</v>
          </cell>
        </row>
        <row r="480">
          <cell r="B480" t="str">
            <v>P</v>
          </cell>
          <cell r="C480" t="str">
            <v>PK09</v>
          </cell>
          <cell r="E480" t="str">
            <v>Kepala Tukang Kayu</v>
          </cell>
          <cell r="F480">
            <v>0.15</v>
          </cell>
          <cell r="G480" t="str">
            <v>org</v>
          </cell>
          <cell r="I480">
            <v>35000</v>
          </cell>
          <cell r="J480">
            <v>5250</v>
          </cell>
        </row>
        <row r="481">
          <cell r="B481" t="str">
            <v>P</v>
          </cell>
          <cell r="C481" t="str">
            <v>PK19</v>
          </cell>
          <cell r="E481" t="str">
            <v>Mandor</v>
          </cell>
          <cell r="F481">
            <v>0.05</v>
          </cell>
          <cell r="G481" t="str">
            <v>org</v>
          </cell>
          <cell r="I481">
            <v>50000</v>
          </cell>
          <cell r="J481">
            <v>2500</v>
          </cell>
        </row>
        <row r="482">
          <cell r="B482" t="str">
            <v>P</v>
          </cell>
          <cell r="C482" t="str">
            <v>PK07</v>
          </cell>
          <cell r="E482" t="str">
            <v>Tk. Kayu  1/2 terampil (bongkar cetakan)</v>
          </cell>
          <cell r="F482">
            <v>0.12</v>
          </cell>
          <cell r="G482" t="str">
            <v>org</v>
          </cell>
          <cell r="I482">
            <v>30000</v>
          </cell>
          <cell r="J482">
            <v>3600</v>
          </cell>
        </row>
        <row r="483">
          <cell r="E483" t="str">
            <v xml:space="preserve">Jumlah         </v>
          </cell>
          <cell r="J483">
            <v>53160.75</v>
          </cell>
        </row>
        <row r="484">
          <cell r="E484" t="str">
            <v>Keuntungan Max.</v>
          </cell>
          <cell r="J484">
            <v>5316.0750000000007</v>
          </cell>
        </row>
        <row r="485">
          <cell r="E485" t="str">
            <v xml:space="preserve">Jumlah         </v>
          </cell>
          <cell r="J485">
            <v>58476.824999999997</v>
          </cell>
        </row>
        <row r="486">
          <cell r="A486" t="str">
            <v>A047</v>
          </cell>
          <cell r="E486" t="str">
            <v xml:space="preserve">Dibulatkan    </v>
          </cell>
          <cell r="J486">
            <v>58470</v>
          </cell>
        </row>
        <row r="487">
          <cell r="D487" t="str">
            <v>A048</v>
          </cell>
          <cell r="E487" t="str">
            <v>1 M2 BEKISTING MULTIPLEX 12 MM</v>
          </cell>
        </row>
        <row r="488">
          <cell r="C488" t="str">
            <v>BF05</v>
          </cell>
          <cell r="E488" t="str">
            <v xml:space="preserve">Kaso 5/7 borneo sp (2 x pakai) 50% </v>
          </cell>
          <cell r="F488">
            <v>1.7000000000000001E-2</v>
          </cell>
          <cell r="G488" t="str">
            <v>m³</v>
          </cell>
          <cell r="I488">
            <v>1412000</v>
          </cell>
          <cell r="J488">
            <v>12002</v>
          </cell>
        </row>
        <row r="489">
          <cell r="C489" t="str">
            <v>BJ12</v>
          </cell>
          <cell r="E489" t="str">
            <v>Multiplek 12 mm ( 2 x pakai ) 75%</v>
          </cell>
          <cell r="F489">
            <v>0.34699999999999998</v>
          </cell>
          <cell r="G489" t="str">
            <v>lbr</v>
          </cell>
          <cell r="I489">
            <v>110000</v>
          </cell>
          <cell r="J489">
            <v>28627.5</v>
          </cell>
        </row>
        <row r="490">
          <cell r="C490" t="str">
            <v>BS02</v>
          </cell>
          <cell r="E490" t="str">
            <v>Paku</v>
          </cell>
          <cell r="F490">
            <v>0.4</v>
          </cell>
          <cell r="G490" t="str">
            <v>kg</v>
          </cell>
          <cell r="I490">
            <v>6000</v>
          </cell>
          <cell r="J490">
            <v>2400</v>
          </cell>
        </row>
        <row r="491">
          <cell r="B491" t="str">
            <v>P</v>
          </cell>
          <cell r="C491" t="str">
            <v>PK01</v>
          </cell>
          <cell r="E491" t="str">
            <v>Pekerja</v>
          </cell>
          <cell r="F491">
            <v>0.12</v>
          </cell>
          <cell r="G491" t="str">
            <v>org</v>
          </cell>
          <cell r="I491">
            <v>22000</v>
          </cell>
          <cell r="J491">
            <v>2640</v>
          </cell>
        </row>
        <row r="492">
          <cell r="B492" t="str">
            <v>P</v>
          </cell>
          <cell r="C492" t="str">
            <v>PK08</v>
          </cell>
          <cell r="E492" t="str">
            <v>Tk. Kayu terampil</v>
          </cell>
          <cell r="F492">
            <v>0.15</v>
          </cell>
          <cell r="G492" t="str">
            <v>org</v>
          </cell>
          <cell r="I492">
            <v>35000</v>
          </cell>
          <cell r="J492">
            <v>5250</v>
          </cell>
        </row>
        <row r="493">
          <cell r="B493" t="str">
            <v>P</v>
          </cell>
          <cell r="C493" t="str">
            <v>PK09</v>
          </cell>
          <cell r="E493" t="str">
            <v>Kepala Tukang Kayu</v>
          </cell>
          <cell r="F493">
            <v>0.15</v>
          </cell>
          <cell r="G493" t="str">
            <v>org</v>
          </cell>
          <cell r="I493">
            <v>35000</v>
          </cell>
          <cell r="J493">
            <v>5250</v>
          </cell>
        </row>
        <row r="494">
          <cell r="B494" t="str">
            <v>P</v>
          </cell>
          <cell r="C494" t="str">
            <v>PK19</v>
          </cell>
          <cell r="E494" t="str">
            <v>Mandor</v>
          </cell>
          <cell r="F494">
            <v>0.05</v>
          </cell>
          <cell r="G494" t="str">
            <v>org</v>
          </cell>
          <cell r="I494">
            <v>50000</v>
          </cell>
          <cell r="J494">
            <v>2500</v>
          </cell>
        </row>
        <row r="495">
          <cell r="B495" t="str">
            <v>P</v>
          </cell>
          <cell r="C495" t="str">
            <v>PK07</v>
          </cell>
          <cell r="E495" t="str">
            <v>Tk. Kayu  1/2 terampil (bongkar cetakan)</v>
          </cell>
          <cell r="F495">
            <v>0.12</v>
          </cell>
          <cell r="G495" t="str">
            <v>org</v>
          </cell>
          <cell r="I495">
            <v>30000</v>
          </cell>
          <cell r="J495">
            <v>3600</v>
          </cell>
        </row>
        <row r="496">
          <cell r="E496" t="str">
            <v xml:space="preserve">Jumlah         </v>
          </cell>
          <cell r="J496">
            <v>62269.5</v>
          </cell>
        </row>
        <row r="497">
          <cell r="E497" t="str">
            <v>Keuntungan Max.</v>
          </cell>
          <cell r="J497">
            <v>6226.9500000000007</v>
          </cell>
        </row>
        <row r="498">
          <cell r="E498" t="str">
            <v xml:space="preserve">Jumlah         </v>
          </cell>
          <cell r="J498">
            <v>68496.45</v>
          </cell>
        </row>
        <row r="499">
          <cell r="A499" t="str">
            <v>A048</v>
          </cell>
          <cell r="E499" t="str">
            <v xml:space="preserve">Dibulatkan    </v>
          </cell>
          <cell r="J499">
            <v>68490</v>
          </cell>
        </row>
        <row r="500">
          <cell r="D500" t="str">
            <v>A049</v>
          </cell>
          <cell r="E500" t="str">
            <v>1 M2 PASANGAN STOOT WERK</v>
          </cell>
        </row>
        <row r="501">
          <cell r="C501" t="str">
            <v>BF21</v>
          </cell>
          <cell r="E501" t="str">
            <v>Kayu stoot ( dinding 2x pakai ) 50%</v>
          </cell>
          <cell r="F501">
            <v>9</v>
          </cell>
          <cell r="G501" t="str">
            <v>bt</v>
          </cell>
          <cell r="I501">
            <v>12500</v>
          </cell>
          <cell r="J501">
            <v>56250</v>
          </cell>
        </row>
        <row r="502">
          <cell r="C502" t="str">
            <v>BF04</v>
          </cell>
          <cell r="E502" t="str">
            <v xml:space="preserve">Papan terentang ( 2X pakai ) </v>
          </cell>
          <cell r="F502">
            <v>1.6E-2</v>
          </cell>
          <cell r="G502" t="str">
            <v>m³</v>
          </cell>
          <cell r="I502">
            <v>2550000</v>
          </cell>
          <cell r="J502">
            <v>40800</v>
          </cell>
        </row>
        <row r="503">
          <cell r="C503" t="str">
            <v>BS02</v>
          </cell>
          <cell r="E503" t="str">
            <v>Paku</v>
          </cell>
          <cell r="F503">
            <v>0.5</v>
          </cell>
          <cell r="G503" t="str">
            <v>kg</v>
          </cell>
          <cell r="I503">
            <v>6000</v>
          </cell>
          <cell r="J503">
            <v>3000</v>
          </cell>
        </row>
        <row r="504">
          <cell r="B504" t="str">
            <v>P</v>
          </cell>
          <cell r="C504" t="str">
            <v>PK01</v>
          </cell>
          <cell r="E504" t="str">
            <v>Pekerja</v>
          </cell>
          <cell r="F504">
            <v>0.15</v>
          </cell>
          <cell r="G504" t="str">
            <v>org</v>
          </cell>
          <cell r="I504">
            <v>22000</v>
          </cell>
          <cell r="J504">
            <v>3300</v>
          </cell>
        </row>
        <row r="505">
          <cell r="B505" t="str">
            <v>P</v>
          </cell>
          <cell r="C505" t="str">
            <v>PK08</v>
          </cell>
          <cell r="E505" t="str">
            <v>Tk. Kayu terampil</v>
          </cell>
          <cell r="F505">
            <v>0.2</v>
          </cell>
          <cell r="G505" t="str">
            <v>org</v>
          </cell>
          <cell r="I505">
            <v>35000</v>
          </cell>
          <cell r="J505">
            <v>7000</v>
          </cell>
        </row>
        <row r="506">
          <cell r="B506" t="str">
            <v>P</v>
          </cell>
          <cell r="C506" t="str">
            <v>PK09</v>
          </cell>
          <cell r="E506" t="str">
            <v>Kepala tukang Kayu</v>
          </cell>
          <cell r="F506">
            <v>0.2</v>
          </cell>
          <cell r="G506" t="str">
            <v>org</v>
          </cell>
          <cell r="I506">
            <v>35000</v>
          </cell>
          <cell r="J506">
            <v>7000</v>
          </cell>
        </row>
        <row r="507">
          <cell r="B507" t="str">
            <v>P</v>
          </cell>
          <cell r="C507" t="str">
            <v>PK19</v>
          </cell>
          <cell r="E507" t="str">
            <v>Mandor</v>
          </cell>
          <cell r="F507">
            <v>1.7000000000000001E-2</v>
          </cell>
          <cell r="G507" t="str">
            <v>org</v>
          </cell>
          <cell r="I507">
            <v>50000</v>
          </cell>
          <cell r="J507">
            <v>850.00000000000011</v>
          </cell>
        </row>
        <row r="508">
          <cell r="E508" t="str">
            <v xml:space="preserve">Jumlah         </v>
          </cell>
          <cell r="J508">
            <v>118200</v>
          </cell>
        </row>
        <row r="509">
          <cell r="E509" t="str">
            <v>Keuntungan Max.</v>
          </cell>
          <cell r="J509">
            <v>11820</v>
          </cell>
        </row>
        <row r="510">
          <cell r="E510" t="str">
            <v xml:space="preserve">Jumlah         </v>
          </cell>
          <cell r="J510">
            <v>130020</v>
          </cell>
        </row>
        <row r="511">
          <cell r="A511" t="str">
            <v>A049</v>
          </cell>
          <cell r="E511" t="str">
            <v xml:space="preserve">Dibulatkan    </v>
          </cell>
          <cell r="J511">
            <v>130020</v>
          </cell>
        </row>
        <row r="512">
          <cell r="D512" t="str">
            <v>A050</v>
          </cell>
          <cell r="E512" t="str">
            <v>1 M3 PASANGAN  ANSTAMPING BATU BELAH</v>
          </cell>
        </row>
        <row r="513">
          <cell r="C513" t="str">
            <v>BA12</v>
          </cell>
          <cell r="E513" t="str">
            <v>Batu Belah</v>
          </cell>
          <cell r="F513">
            <v>1.2</v>
          </cell>
          <cell r="G513" t="str">
            <v>m³</v>
          </cell>
          <cell r="I513">
            <v>90000</v>
          </cell>
          <cell r="J513">
            <v>108000</v>
          </cell>
        </row>
        <row r="514">
          <cell r="C514" t="str">
            <v>BA01</v>
          </cell>
          <cell r="E514" t="str">
            <v>Pasir Urug</v>
          </cell>
          <cell r="F514">
            <v>0.1</v>
          </cell>
          <cell r="G514" t="str">
            <v>m³</v>
          </cell>
          <cell r="I514">
            <v>85000</v>
          </cell>
          <cell r="J514">
            <v>8500</v>
          </cell>
        </row>
        <row r="515">
          <cell r="B515" t="str">
            <v>P</v>
          </cell>
          <cell r="C515" t="str">
            <v>PK01</v>
          </cell>
          <cell r="E515" t="str">
            <v>Pekerja</v>
          </cell>
          <cell r="F515">
            <v>0.5</v>
          </cell>
          <cell r="G515" t="str">
            <v>org</v>
          </cell>
          <cell r="I515">
            <v>22000</v>
          </cell>
          <cell r="J515">
            <v>11000</v>
          </cell>
        </row>
        <row r="516">
          <cell r="B516" t="str">
            <v>P</v>
          </cell>
          <cell r="C516" t="str">
            <v>PK04</v>
          </cell>
          <cell r="E516" t="str">
            <v>Tk.batu setengah terampil</v>
          </cell>
          <cell r="F516">
            <v>0.5625</v>
          </cell>
          <cell r="G516" t="str">
            <v>org</v>
          </cell>
          <cell r="I516">
            <v>25000</v>
          </cell>
          <cell r="J516">
            <v>14062.5</v>
          </cell>
        </row>
        <row r="517">
          <cell r="B517" t="str">
            <v>P</v>
          </cell>
          <cell r="C517" t="str">
            <v>PK06</v>
          </cell>
          <cell r="E517" t="str">
            <v>Kep.tukang batu</v>
          </cell>
          <cell r="F517">
            <v>7.4999999999999997E-2</v>
          </cell>
          <cell r="G517" t="str">
            <v>org</v>
          </cell>
          <cell r="I517">
            <v>35000</v>
          </cell>
          <cell r="J517">
            <v>2625</v>
          </cell>
        </row>
        <row r="518">
          <cell r="B518" t="str">
            <v>P</v>
          </cell>
          <cell r="C518" t="str">
            <v>PK19</v>
          </cell>
          <cell r="E518" t="str">
            <v>Mandor</v>
          </cell>
          <cell r="F518">
            <v>5.6300000000000003E-2</v>
          </cell>
          <cell r="G518" t="str">
            <v>org</v>
          </cell>
          <cell r="I518">
            <v>50000</v>
          </cell>
          <cell r="J518">
            <v>2815</v>
          </cell>
        </row>
        <row r="519">
          <cell r="E519" t="str">
            <v xml:space="preserve">Jumlah         </v>
          </cell>
          <cell r="J519">
            <v>147002.5</v>
          </cell>
        </row>
        <row r="520">
          <cell r="E520" t="str">
            <v>Keuntungan Max.</v>
          </cell>
          <cell r="J520">
            <v>14700.25</v>
          </cell>
        </row>
        <row r="521">
          <cell r="E521" t="str">
            <v xml:space="preserve">Jumlah         </v>
          </cell>
          <cell r="J521">
            <v>161702.75</v>
          </cell>
        </row>
        <row r="522">
          <cell r="A522" t="str">
            <v>A050</v>
          </cell>
          <cell r="E522" t="str">
            <v xml:space="preserve">Dibulatkan    </v>
          </cell>
          <cell r="J522">
            <v>161700</v>
          </cell>
        </row>
        <row r="523">
          <cell r="D523" t="str">
            <v>A051</v>
          </cell>
          <cell r="E523" t="str">
            <v>1 M3 PASANGAN  BATU BRONJONG</v>
          </cell>
        </row>
        <row r="524">
          <cell r="C524" t="str">
            <v>BA13</v>
          </cell>
          <cell r="E524" t="str">
            <v>Batu Kali ( Batu Bulat ) Bronjol</v>
          </cell>
          <cell r="F524">
            <v>1.2</v>
          </cell>
          <cell r="G524" t="str">
            <v>m³</v>
          </cell>
          <cell r="I524">
            <v>70000</v>
          </cell>
          <cell r="J524">
            <v>84000</v>
          </cell>
        </row>
        <row r="525">
          <cell r="C525" t="str">
            <v>BP14</v>
          </cell>
          <cell r="E525" t="str">
            <v>Kawat Bronjong</v>
          </cell>
          <cell r="F525">
            <v>3.5</v>
          </cell>
          <cell r="G525" t="str">
            <v>kg</v>
          </cell>
          <cell r="I525">
            <v>12000</v>
          </cell>
          <cell r="J525">
            <v>42000</v>
          </cell>
        </row>
        <row r="526">
          <cell r="B526" t="str">
            <v>P</v>
          </cell>
          <cell r="C526" t="str">
            <v>PK01</v>
          </cell>
          <cell r="E526" t="str">
            <v>Pekerja</v>
          </cell>
          <cell r="F526">
            <v>1.5</v>
          </cell>
          <cell r="G526" t="str">
            <v>org</v>
          </cell>
          <cell r="I526">
            <v>22000</v>
          </cell>
          <cell r="J526">
            <v>33000</v>
          </cell>
        </row>
        <row r="527">
          <cell r="B527" t="str">
            <v>P</v>
          </cell>
          <cell r="C527" t="str">
            <v>PK03</v>
          </cell>
          <cell r="E527" t="str">
            <v>Pekerja Terampil</v>
          </cell>
          <cell r="F527">
            <v>0.2</v>
          </cell>
          <cell r="G527" t="str">
            <v>org</v>
          </cell>
          <cell r="I527">
            <v>25000</v>
          </cell>
          <cell r="J527">
            <v>5000</v>
          </cell>
        </row>
        <row r="528">
          <cell r="B528" t="str">
            <v>P</v>
          </cell>
          <cell r="C528" t="str">
            <v>PK19</v>
          </cell>
          <cell r="E528" t="str">
            <v>Mandor</v>
          </cell>
          <cell r="F528">
            <v>0.02</v>
          </cell>
          <cell r="G528" t="str">
            <v>org</v>
          </cell>
          <cell r="I528">
            <v>50000</v>
          </cell>
          <cell r="J528">
            <v>1000</v>
          </cell>
        </row>
        <row r="529">
          <cell r="E529" t="str">
            <v xml:space="preserve">Jumlah         </v>
          </cell>
          <cell r="J529">
            <v>165000</v>
          </cell>
        </row>
        <row r="530">
          <cell r="E530" t="str">
            <v>Keuntungan Max.</v>
          </cell>
          <cell r="J530">
            <v>16500</v>
          </cell>
        </row>
        <row r="531">
          <cell r="E531" t="str">
            <v xml:space="preserve">Jumlah         </v>
          </cell>
          <cell r="J531">
            <v>181500</v>
          </cell>
        </row>
        <row r="532">
          <cell r="A532" t="str">
            <v>A051</v>
          </cell>
          <cell r="E532" t="str">
            <v xml:space="preserve">Dibulatkan    </v>
          </cell>
          <cell r="J532">
            <v>181500</v>
          </cell>
        </row>
        <row r="533">
          <cell r="D533" t="str">
            <v>A052</v>
          </cell>
          <cell r="E533" t="str">
            <v xml:space="preserve">1 M2 PASANGAN  LEMPENGAN RUMPUT SAMPAI TUMBUH </v>
          </cell>
        </row>
        <row r="534">
          <cell r="C534" t="str">
            <v>LL42</v>
          </cell>
          <cell r="E534" t="str">
            <v>Lempengan Rumput Biasa (Teki)</v>
          </cell>
          <cell r="F534">
            <v>1.2</v>
          </cell>
          <cell r="G534" t="str">
            <v>m²</v>
          </cell>
          <cell r="I534">
            <v>1500</v>
          </cell>
          <cell r="J534">
            <v>1800</v>
          </cell>
        </row>
        <row r="535">
          <cell r="B535" t="str">
            <v>P</v>
          </cell>
          <cell r="C535" t="str">
            <v>PK02</v>
          </cell>
          <cell r="E535" t="str">
            <v>Pekerja Setengah Terampil</v>
          </cell>
          <cell r="F535">
            <v>0.04</v>
          </cell>
          <cell r="G535" t="str">
            <v>org</v>
          </cell>
          <cell r="I535">
            <v>23000</v>
          </cell>
          <cell r="J535">
            <v>920</v>
          </cell>
        </row>
        <row r="536">
          <cell r="B536" t="str">
            <v>P</v>
          </cell>
          <cell r="C536" t="str">
            <v>PK19</v>
          </cell>
          <cell r="E536" t="str">
            <v>Mandor</v>
          </cell>
          <cell r="F536">
            <v>0.01</v>
          </cell>
          <cell r="G536" t="str">
            <v>org</v>
          </cell>
          <cell r="I536">
            <v>50000</v>
          </cell>
          <cell r="J536">
            <v>500</v>
          </cell>
        </row>
        <row r="537">
          <cell r="E537" t="str">
            <v xml:space="preserve">Jumlah         </v>
          </cell>
          <cell r="J537">
            <v>3220</v>
          </cell>
        </row>
        <row r="538">
          <cell r="E538" t="str">
            <v>Keuntungan Max.</v>
          </cell>
          <cell r="J538">
            <v>322</v>
          </cell>
        </row>
        <row r="539">
          <cell r="E539" t="str">
            <v xml:space="preserve">Jumlah         </v>
          </cell>
          <cell r="J539">
            <v>3542</v>
          </cell>
        </row>
        <row r="540">
          <cell r="A540" t="str">
            <v>A052</v>
          </cell>
          <cell r="E540" t="str">
            <v xml:space="preserve">Dibulatkan    </v>
          </cell>
          <cell r="J540">
            <v>3540</v>
          </cell>
        </row>
        <row r="541">
          <cell r="D541" t="str">
            <v>A053</v>
          </cell>
          <cell r="E541" t="str">
            <v>1 M3 PASANGAN BATU BELAH 1 : 6</v>
          </cell>
        </row>
        <row r="542">
          <cell r="C542" t="str">
            <v>BA12</v>
          </cell>
          <cell r="E542" t="str">
            <v>Batu Belah</v>
          </cell>
          <cell r="F542">
            <v>1.2</v>
          </cell>
          <cell r="G542" t="str">
            <v>m³</v>
          </cell>
          <cell r="I542">
            <v>90000</v>
          </cell>
          <cell r="J542">
            <v>108000</v>
          </cell>
        </row>
        <row r="543">
          <cell r="C543" t="str">
            <v>BA34</v>
          </cell>
          <cell r="E543" t="str">
            <v>P C  (50 kg)</v>
          </cell>
          <cell r="F543">
            <v>0.94399999999999995</v>
          </cell>
          <cell r="G543" t="str">
            <v>zak</v>
          </cell>
          <cell r="I543">
            <v>30000</v>
          </cell>
          <cell r="J543">
            <v>28320</v>
          </cell>
        </row>
        <row r="544">
          <cell r="C544" t="str">
            <v>BA04</v>
          </cell>
          <cell r="E544" t="str">
            <v>Pasir Pasang</v>
          </cell>
          <cell r="F544">
            <v>0.43</v>
          </cell>
          <cell r="G544" t="str">
            <v>m³</v>
          </cell>
          <cell r="I544">
            <v>125000</v>
          </cell>
          <cell r="J544">
            <v>53750</v>
          </cell>
        </row>
        <row r="545">
          <cell r="B545" t="str">
            <v>P</v>
          </cell>
          <cell r="C545" t="str">
            <v>PK01</v>
          </cell>
          <cell r="E545" t="str">
            <v>Pekerja</v>
          </cell>
          <cell r="F545">
            <v>1.25</v>
          </cell>
          <cell r="G545" t="str">
            <v>org</v>
          </cell>
          <cell r="I545">
            <v>22000</v>
          </cell>
          <cell r="J545">
            <v>27500</v>
          </cell>
        </row>
        <row r="546">
          <cell r="B546" t="str">
            <v>P</v>
          </cell>
          <cell r="C546" t="str">
            <v>PK04</v>
          </cell>
          <cell r="E546" t="str">
            <v>Tk.batu setengah terampil</v>
          </cell>
          <cell r="F546">
            <v>0.5</v>
          </cell>
          <cell r="G546" t="str">
            <v>org</v>
          </cell>
          <cell r="I546">
            <v>25000</v>
          </cell>
          <cell r="J546">
            <v>12500</v>
          </cell>
        </row>
        <row r="547">
          <cell r="B547" t="str">
            <v>P</v>
          </cell>
          <cell r="C547" t="str">
            <v>PK06</v>
          </cell>
          <cell r="E547" t="str">
            <v>Kep.tukang batu</v>
          </cell>
          <cell r="F547">
            <v>0.1125</v>
          </cell>
          <cell r="G547" t="str">
            <v>org</v>
          </cell>
          <cell r="I547">
            <v>35000</v>
          </cell>
          <cell r="J547">
            <v>3937.5</v>
          </cell>
        </row>
        <row r="548">
          <cell r="B548" t="str">
            <v>P</v>
          </cell>
          <cell r="C548" t="str">
            <v>PK19</v>
          </cell>
          <cell r="E548" t="str">
            <v>Mandor</v>
          </cell>
          <cell r="F548">
            <v>1.6899999999999998E-2</v>
          </cell>
          <cell r="G548" t="str">
            <v>org</v>
          </cell>
          <cell r="I548">
            <v>50000</v>
          </cell>
          <cell r="J548">
            <v>844.99999999999989</v>
          </cell>
        </row>
        <row r="549">
          <cell r="E549" t="str">
            <v xml:space="preserve">Jumlah         </v>
          </cell>
          <cell r="J549">
            <v>234852.5</v>
          </cell>
        </row>
        <row r="550">
          <cell r="E550" t="str">
            <v>Keuntungan Max.</v>
          </cell>
          <cell r="J550">
            <v>23485.25</v>
          </cell>
        </row>
        <row r="551">
          <cell r="E551" t="str">
            <v xml:space="preserve">Jumlah         </v>
          </cell>
          <cell r="J551">
            <v>258337.75</v>
          </cell>
        </row>
        <row r="552">
          <cell r="A552" t="str">
            <v>A053</v>
          </cell>
          <cell r="E552" t="str">
            <v xml:space="preserve">Dibulatkan    </v>
          </cell>
          <cell r="J552">
            <v>258330</v>
          </cell>
        </row>
        <row r="553">
          <cell r="D553" t="str">
            <v>A054</v>
          </cell>
          <cell r="E553" t="str">
            <v>1 M3 PASANGAN BATU BELAH 1 : 5</v>
          </cell>
        </row>
        <row r="554">
          <cell r="C554" t="str">
            <v>BA12</v>
          </cell>
          <cell r="E554" t="str">
            <v>Batu Belah</v>
          </cell>
          <cell r="F554">
            <v>1.2</v>
          </cell>
          <cell r="G554" t="str">
            <v>m³</v>
          </cell>
          <cell r="I554">
            <v>90000</v>
          </cell>
          <cell r="J554">
            <v>108000</v>
          </cell>
        </row>
        <row r="555">
          <cell r="C555" t="str">
            <v>BA34</v>
          </cell>
          <cell r="E555" t="str">
            <v>P C  (50 kg)</v>
          </cell>
          <cell r="F555">
            <v>1.08</v>
          </cell>
          <cell r="G555" t="str">
            <v>zak</v>
          </cell>
          <cell r="I555">
            <v>30000</v>
          </cell>
          <cell r="J555">
            <v>32400.000000000004</v>
          </cell>
        </row>
        <row r="556">
          <cell r="C556" t="str">
            <v>BA04</v>
          </cell>
          <cell r="E556" t="str">
            <v>Pasir Pasang</v>
          </cell>
          <cell r="F556">
            <v>0.44</v>
          </cell>
          <cell r="G556" t="str">
            <v>m³</v>
          </cell>
          <cell r="I556">
            <v>125000</v>
          </cell>
          <cell r="J556">
            <v>55000</v>
          </cell>
        </row>
        <row r="557">
          <cell r="B557" t="str">
            <v>P</v>
          </cell>
          <cell r="C557" t="str">
            <v>PK01</v>
          </cell>
          <cell r="E557" t="str">
            <v>Pekerja</v>
          </cell>
          <cell r="F557">
            <v>1.25</v>
          </cell>
          <cell r="G557" t="str">
            <v>org</v>
          </cell>
          <cell r="I557">
            <v>22000</v>
          </cell>
          <cell r="J557">
            <v>27500</v>
          </cell>
        </row>
        <row r="558">
          <cell r="B558" t="str">
            <v>P</v>
          </cell>
          <cell r="C558" t="str">
            <v>PK04</v>
          </cell>
          <cell r="E558" t="str">
            <v>Tk.batu setengah terampil</v>
          </cell>
          <cell r="F558">
            <v>0.5</v>
          </cell>
          <cell r="G558" t="str">
            <v>org</v>
          </cell>
          <cell r="I558">
            <v>25000</v>
          </cell>
          <cell r="J558">
            <v>12500</v>
          </cell>
        </row>
        <row r="559">
          <cell r="B559" t="str">
            <v>P</v>
          </cell>
          <cell r="C559" t="str">
            <v>PK06</v>
          </cell>
          <cell r="E559" t="str">
            <v>Kep.tukang batu</v>
          </cell>
          <cell r="F559">
            <v>0.1125</v>
          </cell>
          <cell r="G559" t="str">
            <v>org</v>
          </cell>
          <cell r="I559">
            <v>35000</v>
          </cell>
          <cell r="J559">
            <v>3937.5</v>
          </cell>
        </row>
        <row r="560">
          <cell r="B560" t="str">
            <v>P</v>
          </cell>
          <cell r="C560" t="str">
            <v>PK19</v>
          </cell>
          <cell r="E560" t="str">
            <v>Mandor</v>
          </cell>
          <cell r="F560">
            <v>1.6899999999999998E-2</v>
          </cell>
          <cell r="G560" t="str">
            <v>org</v>
          </cell>
          <cell r="I560">
            <v>50000</v>
          </cell>
          <cell r="J560">
            <v>844.99999999999989</v>
          </cell>
        </row>
        <row r="561">
          <cell r="E561" t="str">
            <v xml:space="preserve">Jumlah         </v>
          </cell>
          <cell r="J561">
            <v>240182.5</v>
          </cell>
        </row>
        <row r="562">
          <cell r="E562" t="str">
            <v>Keuntungan Max.</v>
          </cell>
          <cell r="J562">
            <v>24018.25</v>
          </cell>
        </row>
        <row r="563">
          <cell r="E563" t="str">
            <v xml:space="preserve">Jumlah         </v>
          </cell>
          <cell r="J563">
            <v>264200.75</v>
          </cell>
        </row>
        <row r="564">
          <cell r="A564" t="str">
            <v>A054</v>
          </cell>
          <cell r="E564" t="str">
            <v xml:space="preserve">Dibulatkan    </v>
          </cell>
          <cell r="J564">
            <v>264200</v>
          </cell>
        </row>
        <row r="565">
          <cell r="D565" t="str">
            <v>A055</v>
          </cell>
          <cell r="E565" t="str">
            <v>1 M3 PASANGAN BATU BELAH 1 : 4</v>
          </cell>
        </row>
        <row r="566">
          <cell r="C566" t="str">
            <v>BA12</v>
          </cell>
          <cell r="E566" t="str">
            <v>Batu Belah</v>
          </cell>
          <cell r="F566">
            <v>1.2</v>
          </cell>
          <cell r="G566" t="str">
            <v>m³</v>
          </cell>
          <cell r="I566">
            <v>90000</v>
          </cell>
          <cell r="J566">
            <v>108000</v>
          </cell>
        </row>
        <row r="567">
          <cell r="C567" t="str">
            <v>BA34</v>
          </cell>
          <cell r="E567" t="str">
            <v>P C  (50 kg)</v>
          </cell>
          <cell r="F567">
            <v>1.25</v>
          </cell>
          <cell r="G567" t="str">
            <v>zak</v>
          </cell>
          <cell r="I567">
            <v>30000</v>
          </cell>
          <cell r="J567">
            <v>37500</v>
          </cell>
        </row>
        <row r="568">
          <cell r="C568" t="str">
            <v>BA04</v>
          </cell>
          <cell r="E568" t="str">
            <v>Pasir Pasang</v>
          </cell>
          <cell r="F568">
            <v>0.42</v>
          </cell>
          <cell r="G568" t="str">
            <v>m³</v>
          </cell>
          <cell r="I568">
            <v>125000</v>
          </cell>
          <cell r="J568">
            <v>52500</v>
          </cell>
        </row>
        <row r="569">
          <cell r="B569" t="str">
            <v>P</v>
          </cell>
          <cell r="C569" t="str">
            <v>PK01</v>
          </cell>
          <cell r="E569" t="str">
            <v>Pekerja</v>
          </cell>
          <cell r="F569">
            <v>1.25</v>
          </cell>
          <cell r="G569" t="str">
            <v>org</v>
          </cell>
          <cell r="I569">
            <v>22000</v>
          </cell>
          <cell r="J569">
            <v>27500</v>
          </cell>
        </row>
        <row r="570">
          <cell r="B570" t="str">
            <v>P</v>
          </cell>
          <cell r="C570" t="str">
            <v>PK04</v>
          </cell>
          <cell r="E570" t="str">
            <v>Tk.batu setengah terampil</v>
          </cell>
          <cell r="F570">
            <v>0.5</v>
          </cell>
          <cell r="G570" t="str">
            <v>org</v>
          </cell>
          <cell r="I570">
            <v>25000</v>
          </cell>
          <cell r="J570">
            <v>12500</v>
          </cell>
        </row>
        <row r="571">
          <cell r="B571" t="str">
            <v>P</v>
          </cell>
          <cell r="C571" t="str">
            <v>PK06</v>
          </cell>
          <cell r="E571" t="str">
            <v>Kep.tukang batu</v>
          </cell>
          <cell r="F571">
            <v>0.1125</v>
          </cell>
          <cell r="G571" t="str">
            <v>org</v>
          </cell>
          <cell r="I571">
            <v>35000</v>
          </cell>
          <cell r="J571">
            <v>3937.5</v>
          </cell>
        </row>
        <row r="572">
          <cell r="B572" t="str">
            <v>P</v>
          </cell>
          <cell r="C572" t="str">
            <v>PK19</v>
          </cell>
          <cell r="E572" t="str">
            <v>Mandor</v>
          </cell>
          <cell r="F572">
            <v>1.6899999999999998E-2</v>
          </cell>
          <cell r="G572" t="str">
            <v>org</v>
          </cell>
          <cell r="I572">
            <v>50000</v>
          </cell>
          <cell r="J572">
            <v>844.99999999999989</v>
          </cell>
        </row>
        <row r="573">
          <cell r="E573" t="str">
            <v xml:space="preserve">Jumlah         </v>
          </cell>
          <cell r="J573">
            <v>242782.5</v>
          </cell>
        </row>
        <row r="574">
          <cell r="E574" t="str">
            <v>Keuntungan Max.</v>
          </cell>
          <cell r="J574">
            <v>24278.25</v>
          </cell>
        </row>
        <row r="575">
          <cell r="E575" t="str">
            <v xml:space="preserve">Jumlah         </v>
          </cell>
          <cell r="J575">
            <v>267060.75</v>
          </cell>
        </row>
        <row r="576">
          <cell r="A576" t="str">
            <v>A055</v>
          </cell>
          <cell r="E576" t="str">
            <v xml:space="preserve">Dibulatkan    </v>
          </cell>
          <cell r="J576">
            <v>267060</v>
          </cell>
        </row>
        <row r="577">
          <cell r="D577" t="str">
            <v>A056</v>
          </cell>
          <cell r="E577" t="str">
            <v>1 M3 PASANGAN BATU BELAH 1 : 3</v>
          </cell>
        </row>
        <row r="578">
          <cell r="C578" t="str">
            <v>BA12</v>
          </cell>
          <cell r="E578" t="str">
            <v>Batu Belah</v>
          </cell>
          <cell r="F578">
            <v>1.2</v>
          </cell>
          <cell r="G578" t="str">
            <v>m³</v>
          </cell>
          <cell r="I578">
            <v>90000</v>
          </cell>
          <cell r="J578">
            <v>108000</v>
          </cell>
        </row>
        <row r="579">
          <cell r="C579" t="str">
            <v>BA34</v>
          </cell>
          <cell r="E579" t="str">
            <v>P C  (50 kg)</v>
          </cell>
          <cell r="F579">
            <v>1.42</v>
          </cell>
          <cell r="G579" t="str">
            <v>zak</v>
          </cell>
          <cell r="I579">
            <v>30000</v>
          </cell>
          <cell r="J579">
            <v>42600</v>
          </cell>
        </row>
        <row r="580">
          <cell r="C580" t="str">
            <v>BA04</v>
          </cell>
          <cell r="E580" t="str">
            <v>Pasir Pasang</v>
          </cell>
          <cell r="F580">
            <v>0.4</v>
          </cell>
          <cell r="G580" t="str">
            <v>m³</v>
          </cell>
          <cell r="I580">
            <v>125000</v>
          </cell>
          <cell r="J580">
            <v>50000</v>
          </cell>
        </row>
        <row r="581">
          <cell r="B581" t="str">
            <v>P</v>
          </cell>
          <cell r="C581" t="str">
            <v>PK01</v>
          </cell>
          <cell r="E581" t="str">
            <v>Pekerja</v>
          </cell>
          <cell r="F581">
            <v>1.25</v>
          </cell>
          <cell r="G581" t="str">
            <v>org</v>
          </cell>
          <cell r="I581">
            <v>22000</v>
          </cell>
          <cell r="J581">
            <v>27500</v>
          </cell>
        </row>
        <row r="582">
          <cell r="B582" t="str">
            <v>P</v>
          </cell>
          <cell r="C582" t="str">
            <v>PK04</v>
          </cell>
          <cell r="E582" t="str">
            <v>Tk.batu setengah terampil</v>
          </cell>
          <cell r="F582">
            <v>0.5</v>
          </cell>
          <cell r="G582" t="str">
            <v>org</v>
          </cell>
          <cell r="I582">
            <v>25000</v>
          </cell>
          <cell r="J582">
            <v>12500</v>
          </cell>
        </row>
        <row r="583">
          <cell r="B583" t="str">
            <v>P</v>
          </cell>
          <cell r="C583" t="str">
            <v>PK06</v>
          </cell>
          <cell r="E583" t="str">
            <v>Kep.tukang batu</v>
          </cell>
          <cell r="F583">
            <v>0.1125</v>
          </cell>
          <cell r="G583" t="str">
            <v>org</v>
          </cell>
          <cell r="I583">
            <v>35000</v>
          </cell>
          <cell r="J583">
            <v>3937.5</v>
          </cell>
        </row>
        <row r="584">
          <cell r="B584" t="str">
            <v>P</v>
          </cell>
          <cell r="C584" t="str">
            <v>PK19</v>
          </cell>
          <cell r="E584" t="str">
            <v>Mandor</v>
          </cell>
          <cell r="F584">
            <v>1.6899999999999998E-2</v>
          </cell>
          <cell r="G584" t="str">
            <v>org</v>
          </cell>
          <cell r="I584">
            <v>50000</v>
          </cell>
          <cell r="J584">
            <v>844.99999999999989</v>
          </cell>
        </row>
        <row r="585">
          <cell r="E585" t="str">
            <v xml:space="preserve">Jumlah         </v>
          </cell>
          <cell r="J585">
            <v>245382.5</v>
          </cell>
        </row>
        <row r="586">
          <cell r="E586" t="str">
            <v>Keuntungan Max.</v>
          </cell>
          <cell r="J586">
            <v>24538.25</v>
          </cell>
        </row>
        <row r="587">
          <cell r="E587" t="str">
            <v xml:space="preserve">Jumlah         </v>
          </cell>
          <cell r="J587">
            <v>269920.75</v>
          </cell>
        </row>
        <row r="588">
          <cell r="A588" t="str">
            <v>A056</v>
          </cell>
          <cell r="E588" t="str">
            <v xml:space="preserve">Dibulatkan    </v>
          </cell>
          <cell r="J588">
            <v>269920</v>
          </cell>
        </row>
        <row r="589">
          <cell r="D589" t="str">
            <v>A057</v>
          </cell>
          <cell r="E589" t="str">
            <v xml:space="preserve">1 M3 PASANGAN BATU BELAH 1 :  2,5 </v>
          </cell>
        </row>
        <row r="590">
          <cell r="C590" t="str">
            <v>BA12</v>
          </cell>
          <cell r="E590" t="str">
            <v>Batu Belah</v>
          </cell>
          <cell r="F590">
            <v>1.2</v>
          </cell>
          <cell r="G590" t="str">
            <v>m³</v>
          </cell>
          <cell r="I590">
            <v>90000</v>
          </cell>
          <cell r="J590">
            <v>108000</v>
          </cell>
        </row>
        <row r="591">
          <cell r="C591" t="str">
            <v>BA34</v>
          </cell>
          <cell r="E591" t="str">
            <v>P C  (50 kg)</v>
          </cell>
          <cell r="F591">
            <v>1.59</v>
          </cell>
          <cell r="G591" t="str">
            <v>zak</v>
          </cell>
          <cell r="I591">
            <v>30000</v>
          </cell>
          <cell r="J591">
            <v>47700</v>
          </cell>
        </row>
        <row r="592">
          <cell r="C592" t="str">
            <v>BA04</v>
          </cell>
          <cell r="E592" t="str">
            <v>Pasir Pasang</v>
          </cell>
          <cell r="F592">
            <v>0.38</v>
          </cell>
          <cell r="G592" t="str">
            <v>m³</v>
          </cell>
          <cell r="I592">
            <v>125000</v>
          </cell>
          <cell r="J592">
            <v>47500</v>
          </cell>
        </row>
        <row r="593">
          <cell r="B593" t="str">
            <v>P</v>
          </cell>
          <cell r="C593" t="str">
            <v>PK01</v>
          </cell>
          <cell r="E593" t="str">
            <v>Pekerja</v>
          </cell>
          <cell r="F593">
            <v>1.25</v>
          </cell>
          <cell r="G593" t="str">
            <v>org</v>
          </cell>
          <cell r="I593">
            <v>22000</v>
          </cell>
          <cell r="J593">
            <v>27500</v>
          </cell>
        </row>
        <row r="594">
          <cell r="B594" t="str">
            <v>P</v>
          </cell>
          <cell r="C594" t="str">
            <v>PK04</v>
          </cell>
          <cell r="E594" t="str">
            <v>Tk.batu setengah terampil</v>
          </cell>
          <cell r="F594">
            <v>0.5</v>
          </cell>
          <cell r="G594" t="str">
            <v>org</v>
          </cell>
          <cell r="I594">
            <v>25000</v>
          </cell>
          <cell r="J594">
            <v>12500</v>
          </cell>
        </row>
        <row r="595">
          <cell r="B595" t="str">
            <v>P</v>
          </cell>
          <cell r="C595" t="str">
            <v>PK06</v>
          </cell>
          <cell r="E595" t="str">
            <v>Kep.tukang batu</v>
          </cell>
          <cell r="F595">
            <v>0.1125</v>
          </cell>
          <cell r="G595" t="str">
            <v>org</v>
          </cell>
          <cell r="I595">
            <v>35000</v>
          </cell>
          <cell r="J595">
            <v>3937.5</v>
          </cell>
        </row>
        <row r="596">
          <cell r="B596" t="str">
            <v>P</v>
          </cell>
          <cell r="C596" t="str">
            <v>PK19</v>
          </cell>
          <cell r="E596" t="str">
            <v>Mandor</v>
          </cell>
          <cell r="F596">
            <v>1.6899999999999998E-2</v>
          </cell>
          <cell r="G596" t="str">
            <v>org</v>
          </cell>
          <cell r="I596">
            <v>50000</v>
          </cell>
          <cell r="J596">
            <v>844.99999999999989</v>
          </cell>
        </row>
        <row r="597">
          <cell r="E597" t="str">
            <v xml:space="preserve">Jumlah         </v>
          </cell>
          <cell r="J597">
            <v>247982.5</v>
          </cell>
        </row>
        <row r="598">
          <cell r="E598" t="str">
            <v>Keuntungan Max.</v>
          </cell>
          <cell r="J598">
            <v>24798.25</v>
          </cell>
        </row>
        <row r="599">
          <cell r="E599" t="str">
            <v xml:space="preserve">Jumlah         </v>
          </cell>
          <cell r="J599">
            <v>272780.75</v>
          </cell>
        </row>
        <row r="600">
          <cell r="A600" t="str">
            <v>A057</v>
          </cell>
          <cell r="E600" t="str">
            <v xml:space="preserve">Dibulatkan    </v>
          </cell>
          <cell r="J600">
            <v>272780</v>
          </cell>
        </row>
        <row r="601">
          <cell r="D601" t="str">
            <v>A058</v>
          </cell>
          <cell r="E601" t="str">
            <v>1 M3 PASANGAN BATU BELAH 1 : 2</v>
          </cell>
        </row>
        <row r="602">
          <cell r="C602" t="str">
            <v>BA12</v>
          </cell>
          <cell r="E602" t="str">
            <v>Batu Belah</v>
          </cell>
          <cell r="F602">
            <v>1.2</v>
          </cell>
          <cell r="G602" t="str">
            <v>m³</v>
          </cell>
          <cell r="I602">
            <v>90000</v>
          </cell>
          <cell r="J602">
            <v>108000</v>
          </cell>
        </row>
        <row r="603">
          <cell r="C603" t="str">
            <v>BA34</v>
          </cell>
          <cell r="E603" t="str">
            <v>P C  (50 kg)</v>
          </cell>
          <cell r="F603">
            <v>1.76</v>
          </cell>
          <cell r="G603" t="str">
            <v>zak</v>
          </cell>
          <cell r="I603">
            <v>30000</v>
          </cell>
          <cell r="J603">
            <v>52800</v>
          </cell>
        </row>
        <row r="604">
          <cell r="C604" t="str">
            <v>BA04</v>
          </cell>
          <cell r="E604" t="str">
            <v>Pasir Pasang</v>
          </cell>
          <cell r="F604">
            <v>0.36</v>
          </cell>
          <cell r="G604" t="str">
            <v>m³</v>
          </cell>
          <cell r="I604">
            <v>125000</v>
          </cell>
          <cell r="J604">
            <v>45000</v>
          </cell>
        </row>
        <row r="605">
          <cell r="B605" t="str">
            <v>P</v>
          </cell>
          <cell r="C605" t="str">
            <v>PK01</v>
          </cell>
          <cell r="E605" t="str">
            <v>Pekerja</v>
          </cell>
          <cell r="F605">
            <v>1.25</v>
          </cell>
          <cell r="G605" t="str">
            <v>org</v>
          </cell>
          <cell r="I605">
            <v>22000</v>
          </cell>
          <cell r="J605">
            <v>27500</v>
          </cell>
        </row>
        <row r="606">
          <cell r="B606" t="str">
            <v>P</v>
          </cell>
          <cell r="C606" t="str">
            <v>PK04</v>
          </cell>
          <cell r="E606" t="str">
            <v>Tk.batu setengah terampil</v>
          </cell>
          <cell r="F606">
            <v>0.5</v>
          </cell>
          <cell r="G606" t="str">
            <v>org</v>
          </cell>
          <cell r="I606">
            <v>25000</v>
          </cell>
          <cell r="J606">
            <v>12500</v>
          </cell>
        </row>
        <row r="607">
          <cell r="B607" t="str">
            <v>P</v>
          </cell>
          <cell r="C607" t="str">
            <v>PK06</v>
          </cell>
          <cell r="E607" t="str">
            <v>Kep.tukang batu</v>
          </cell>
          <cell r="F607">
            <v>0.1125</v>
          </cell>
          <cell r="G607" t="str">
            <v>org</v>
          </cell>
          <cell r="I607">
            <v>35000</v>
          </cell>
          <cell r="J607">
            <v>3937.5</v>
          </cell>
        </row>
        <row r="608">
          <cell r="B608" t="str">
            <v>P</v>
          </cell>
          <cell r="C608" t="str">
            <v>PK19</v>
          </cell>
          <cell r="E608" t="str">
            <v>Mandor</v>
          </cell>
          <cell r="F608">
            <v>1.6899999999999998E-2</v>
          </cell>
          <cell r="G608" t="str">
            <v>org</v>
          </cell>
          <cell r="I608">
            <v>50000</v>
          </cell>
          <cell r="J608">
            <v>844.99999999999989</v>
          </cell>
        </row>
        <row r="609">
          <cell r="E609" t="str">
            <v xml:space="preserve">Jumlah         </v>
          </cell>
          <cell r="J609">
            <v>250582.5</v>
          </cell>
        </row>
        <row r="610">
          <cell r="E610" t="str">
            <v>Keuntungan Max.</v>
          </cell>
          <cell r="J610">
            <v>25058.25</v>
          </cell>
        </row>
        <row r="611">
          <cell r="E611" t="str">
            <v xml:space="preserve">Jumlah         </v>
          </cell>
          <cell r="J611">
            <v>275640.75</v>
          </cell>
        </row>
        <row r="612">
          <cell r="A612" t="str">
            <v>A058</v>
          </cell>
          <cell r="E612" t="str">
            <v xml:space="preserve">Dibulatkan    </v>
          </cell>
          <cell r="J612">
            <v>275640</v>
          </cell>
        </row>
        <row r="613">
          <cell r="D613" t="str">
            <v>A059</v>
          </cell>
          <cell r="E613" t="str">
            <v>1 M3 PASANGAN BATU BELAH 1 : 1</v>
          </cell>
        </row>
        <row r="614">
          <cell r="C614" t="str">
            <v>BA12</v>
          </cell>
          <cell r="E614" t="str">
            <v>Batu Belah</v>
          </cell>
          <cell r="F614">
            <v>1.2</v>
          </cell>
          <cell r="G614" t="str">
            <v>m³</v>
          </cell>
          <cell r="I614">
            <v>90000</v>
          </cell>
          <cell r="J614">
            <v>108000</v>
          </cell>
        </row>
        <row r="615">
          <cell r="C615" t="str">
            <v>BA34</v>
          </cell>
          <cell r="E615" t="str">
            <v>P C  (50 kg)</v>
          </cell>
          <cell r="F615">
            <v>1.93</v>
          </cell>
          <cell r="G615" t="str">
            <v>zak</v>
          </cell>
          <cell r="I615">
            <v>30000</v>
          </cell>
          <cell r="J615">
            <v>57900</v>
          </cell>
        </row>
        <row r="616">
          <cell r="C616" t="str">
            <v>BA04</v>
          </cell>
          <cell r="E616" t="str">
            <v>Pasir Pasang</v>
          </cell>
          <cell r="F616">
            <v>0.34</v>
          </cell>
          <cell r="G616" t="str">
            <v>m³</v>
          </cell>
          <cell r="I616">
            <v>125000</v>
          </cell>
          <cell r="J616">
            <v>42500</v>
          </cell>
        </row>
        <row r="617">
          <cell r="B617" t="str">
            <v>P</v>
          </cell>
          <cell r="C617" t="str">
            <v>PK01</v>
          </cell>
          <cell r="E617" t="str">
            <v>Pekerja</v>
          </cell>
          <cell r="F617">
            <v>1.25</v>
          </cell>
          <cell r="G617" t="str">
            <v>org</v>
          </cell>
          <cell r="I617">
            <v>22000</v>
          </cell>
          <cell r="J617">
            <v>27500</v>
          </cell>
        </row>
        <row r="618">
          <cell r="B618" t="str">
            <v>P</v>
          </cell>
          <cell r="C618" t="str">
            <v>PK04</v>
          </cell>
          <cell r="E618" t="str">
            <v>Tk.batu setengah terampil</v>
          </cell>
          <cell r="F618">
            <v>0.5</v>
          </cell>
          <cell r="G618" t="str">
            <v>org</v>
          </cell>
          <cell r="I618">
            <v>25000</v>
          </cell>
          <cell r="J618">
            <v>12500</v>
          </cell>
        </row>
        <row r="619">
          <cell r="B619" t="str">
            <v>P</v>
          </cell>
          <cell r="C619" t="str">
            <v>PK06</v>
          </cell>
          <cell r="E619" t="str">
            <v>Kep.tukang batu</v>
          </cell>
          <cell r="F619">
            <v>0.1125</v>
          </cell>
          <cell r="G619" t="str">
            <v>org</v>
          </cell>
          <cell r="I619">
            <v>35000</v>
          </cell>
          <cell r="J619">
            <v>3937.5</v>
          </cell>
        </row>
        <row r="620">
          <cell r="B620" t="str">
            <v>P</v>
          </cell>
          <cell r="C620" t="str">
            <v>PK19</v>
          </cell>
          <cell r="E620" t="str">
            <v>Mandor</v>
          </cell>
          <cell r="F620">
            <v>1.6899999999999998E-2</v>
          </cell>
          <cell r="G620" t="str">
            <v>org</v>
          </cell>
          <cell r="I620">
            <v>50000</v>
          </cell>
          <cell r="J620">
            <v>844.99999999999989</v>
          </cell>
        </row>
        <row r="621">
          <cell r="E621" t="str">
            <v xml:space="preserve">Jumlah         </v>
          </cell>
          <cell r="J621">
            <v>253182.5</v>
          </cell>
        </row>
        <row r="622">
          <cell r="E622" t="str">
            <v>Keuntungan Max.</v>
          </cell>
          <cell r="J622">
            <v>25318.25</v>
          </cell>
        </row>
        <row r="623">
          <cell r="E623" t="str">
            <v xml:space="preserve">Jumlah         </v>
          </cell>
          <cell r="J623">
            <v>278500.75</v>
          </cell>
        </row>
        <row r="624">
          <cell r="A624" t="str">
            <v>A059</v>
          </cell>
          <cell r="E624" t="str">
            <v xml:space="preserve">Dibulatkan    </v>
          </cell>
          <cell r="J624">
            <v>278500</v>
          </cell>
        </row>
        <row r="625">
          <cell r="D625" t="str">
            <v>A060</v>
          </cell>
          <cell r="E625" t="str">
            <v>1 M3 PAS. BATU BELAH 1 : 4 PAKAI MUKA BATU SEGI ENAM + SIARAN</v>
          </cell>
        </row>
        <row r="626">
          <cell r="C626" t="str">
            <v>BA12</v>
          </cell>
          <cell r="E626" t="str">
            <v>Batu Belah</v>
          </cell>
          <cell r="F626">
            <v>1.5</v>
          </cell>
          <cell r="G626" t="str">
            <v>m³</v>
          </cell>
          <cell r="I626">
            <v>90000</v>
          </cell>
          <cell r="J626">
            <v>135000</v>
          </cell>
        </row>
        <row r="627">
          <cell r="C627" t="str">
            <v>BA34</v>
          </cell>
          <cell r="E627" t="str">
            <v>P C  (50 kg)</v>
          </cell>
          <cell r="F627">
            <v>1.25</v>
          </cell>
          <cell r="G627" t="str">
            <v>zak</v>
          </cell>
          <cell r="I627">
            <v>30000</v>
          </cell>
          <cell r="J627">
            <v>37500</v>
          </cell>
        </row>
        <row r="628">
          <cell r="C628" t="str">
            <v>BA04</v>
          </cell>
          <cell r="E628" t="str">
            <v>Pasir Pasang</v>
          </cell>
          <cell r="F628">
            <v>0.34799999999999998</v>
          </cell>
          <cell r="G628" t="str">
            <v>m³</v>
          </cell>
          <cell r="I628">
            <v>125000</v>
          </cell>
          <cell r="J628">
            <v>43500</v>
          </cell>
        </row>
        <row r="629">
          <cell r="B629" t="str">
            <v>P</v>
          </cell>
          <cell r="C629" t="str">
            <v>PK03</v>
          </cell>
          <cell r="E629" t="str">
            <v>Pekerja Terampil</v>
          </cell>
          <cell r="F629">
            <v>1.25</v>
          </cell>
          <cell r="G629" t="str">
            <v>org</v>
          </cell>
          <cell r="I629">
            <v>25000</v>
          </cell>
          <cell r="J629">
            <v>31250</v>
          </cell>
        </row>
        <row r="630">
          <cell r="B630" t="str">
            <v>P</v>
          </cell>
          <cell r="C630" t="str">
            <v>PK05</v>
          </cell>
          <cell r="E630" t="str">
            <v>Tk.batu terampil</v>
          </cell>
          <cell r="F630">
            <v>1.125</v>
          </cell>
          <cell r="G630" t="str">
            <v>org</v>
          </cell>
          <cell r="I630">
            <v>30000</v>
          </cell>
          <cell r="J630">
            <v>33750</v>
          </cell>
        </row>
        <row r="631">
          <cell r="B631" t="str">
            <v>P</v>
          </cell>
          <cell r="C631" t="str">
            <v>PK06</v>
          </cell>
          <cell r="E631" t="str">
            <v>Kep.tukang batu</v>
          </cell>
          <cell r="F631">
            <v>0.1125</v>
          </cell>
          <cell r="G631" t="str">
            <v>org</v>
          </cell>
          <cell r="I631">
            <v>35000</v>
          </cell>
          <cell r="J631">
            <v>3937.5</v>
          </cell>
        </row>
        <row r="632">
          <cell r="B632" t="str">
            <v>P</v>
          </cell>
          <cell r="C632" t="str">
            <v>PK19</v>
          </cell>
          <cell r="E632" t="str">
            <v>Mandor</v>
          </cell>
          <cell r="F632">
            <v>1.6899999999999998E-2</v>
          </cell>
          <cell r="G632" t="str">
            <v>org</v>
          </cell>
          <cell r="I632">
            <v>50000</v>
          </cell>
          <cell r="J632">
            <v>844.99999999999989</v>
          </cell>
        </row>
        <row r="633">
          <cell r="E633" t="str">
            <v xml:space="preserve">Jumlah         </v>
          </cell>
          <cell r="J633">
            <v>285782.5</v>
          </cell>
        </row>
        <row r="634">
          <cell r="E634" t="str">
            <v>Keuntungan Max.</v>
          </cell>
          <cell r="J634">
            <v>28578.25</v>
          </cell>
        </row>
        <row r="635">
          <cell r="E635" t="str">
            <v xml:space="preserve">Jumlah         </v>
          </cell>
          <cell r="J635">
            <v>314360.75</v>
          </cell>
        </row>
        <row r="636">
          <cell r="A636" t="str">
            <v>A060</v>
          </cell>
          <cell r="E636" t="str">
            <v xml:space="preserve">Dibulatkan    </v>
          </cell>
          <cell r="J636">
            <v>314360</v>
          </cell>
        </row>
        <row r="637">
          <cell r="D637" t="str">
            <v>A061</v>
          </cell>
          <cell r="E637" t="str">
            <v>1 M2 PAS. BATU TEMPEL + SIARAN</v>
          </cell>
        </row>
        <row r="638">
          <cell r="C638" t="str">
            <v>BA15</v>
          </cell>
          <cell r="E638" t="str">
            <v>Batu Tempel</v>
          </cell>
          <cell r="F638">
            <v>1.1000000000000001</v>
          </cell>
          <cell r="G638" t="str">
            <v>m2</v>
          </cell>
          <cell r="I638">
            <v>47500</v>
          </cell>
          <cell r="J638">
            <v>52250.000000000007</v>
          </cell>
        </row>
        <row r="639">
          <cell r="C639" t="str">
            <v>BA34</v>
          </cell>
          <cell r="E639" t="str">
            <v>P C  (50 kg)</v>
          </cell>
          <cell r="F639">
            <v>0.12</v>
          </cell>
          <cell r="G639" t="str">
            <v>kg</v>
          </cell>
          <cell r="I639">
            <v>30000</v>
          </cell>
          <cell r="J639">
            <v>3600</v>
          </cell>
        </row>
        <row r="640">
          <cell r="C640" t="str">
            <v>BA04</v>
          </cell>
          <cell r="E640" t="str">
            <v>Pasir Pasang</v>
          </cell>
          <cell r="F640">
            <v>3.1E-2</v>
          </cell>
          <cell r="G640" t="str">
            <v>m³</v>
          </cell>
          <cell r="I640">
            <v>125000</v>
          </cell>
          <cell r="J640">
            <v>3875</v>
          </cell>
        </row>
        <row r="641">
          <cell r="B641" t="str">
            <v>P</v>
          </cell>
          <cell r="C641" t="str">
            <v>PK03</v>
          </cell>
          <cell r="E641" t="str">
            <v>Pekerja Terampil</v>
          </cell>
          <cell r="F641">
            <v>0.1875</v>
          </cell>
          <cell r="G641" t="str">
            <v>org</v>
          </cell>
          <cell r="I641">
            <v>25000</v>
          </cell>
          <cell r="J641">
            <v>4687.5</v>
          </cell>
        </row>
        <row r="642">
          <cell r="B642" t="str">
            <v>P</v>
          </cell>
          <cell r="C642" t="str">
            <v>PK05</v>
          </cell>
          <cell r="E642" t="str">
            <v>Tk.batu terampil</v>
          </cell>
          <cell r="F642">
            <v>0.22500000000000001</v>
          </cell>
          <cell r="G642" t="str">
            <v>org</v>
          </cell>
          <cell r="I642">
            <v>30000</v>
          </cell>
          <cell r="J642">
            <v>6750</v>
          </cell>
        </row>
        <row r="643">
          <cell r="B643" t="str">
            <v>P</v>
          </cell>
          <cell r="C643" t="str">
            <v>PK06</v>
          </cell>
          <cell r="E643" t="str">
            <v>Kep.tukang batu</v>
          </cell>
          <cell r="F643">
            <v>3.7499999999999999E-2</v>
          </cell>
          <cell r="G643" t="str">
            <v>org</v>
          </cell>
          <cell r="I643">
            <v>35000</v>
          </cell>
          <cell r="J643">
            <v>1312.5</v>
          </cell>
        </row>
        <row r="644">
          <cell r="B644" t="str">
            <v>P</v>
          </cell>
          <cell r="C644" t="str">
            <v>PK19</v>
          </cell>
          <cell r="E644" t="str">
            <v>Mandor</v>
          </cell>
          <cell r="F644">
            <v>3.3799999999999997E-2</v>
          </cell>
          <cell r="G644" t="str">
            <v>org</v>
          </cell>
          <cell r="I644">
            <v>50000</v>
          </cell>
          <cell r="J644">
            <v>1689.9999999999998</v>
          </cell>
        </row>
        <row r="645">
          <cell r="C645" t="str">
            <v>LL43</v>
          </cell>
          <cell r="E645" t="str">
            <v>Peralatan</v>
          </cell>
          <cell r="F645">
            <v>2.5000000000000001E-2</v>
          </cell>
          <cell r="G645" t="str">
            <v>lot</v>
          </cell>
          <cell r="I645">
            <v>74165</v>
          </cell>
          <cell r="J645">
            <v>1854.125</v>
          </cell>
        </row>
        <row r="646">
          <cell r="E646" t="str">
            <v xml:space="preserve">Jumlah         </v>
          </cell>
          <cell r="J646">
            <v>76019.125</v>
          </cell>
        </row>
        <row r="647">
          <cell r="E647" t="str">
            <v>Keuntungan Max.</v>
          </cell>
          <cell r="J647">
            <v>7601.9125000000004</v>
          </cell>
        </row>
        <row r="648">
          <cell r="E648" t="str">
            <v xml:space="preserve">Jumlah         </v>
          </cell>
          <cell r="J648">
            <v>83621.037500000006</v>
          </cell>
        </row>
        <row r="649">
          <cell r="A649" t="str">
            <v>A061</v>
          </cell>
          <cell r="E649" t="str">
            <v xml:space="preserve">Dibulatkan    </v>
          </cell>
          <cell r="J649">
            <v>83620</v>
          </cell>
        </row>
        <row r="650">
          <cell r="D650" t="str">
            <v>A062</v>
          </cell>
          <cell r="E650" t="str">
            <v>1 M2 DINDING KERAMIK 10/20 DAN 20/20 DN PUTIH</v>
          </cell>
        </row>
        <row r="651">
          <cell r="C651" t="str">
            <v>BL14</v>
          </cell>
          <cell r="E651" t="str">
            <v>Keramik KW 1 DN putih</v>
          </cell>
          <cell r="F651">
            <v>1.01</v>
          </cell>
          <cell r="G651" t="str">
            <v>m²</v>
          </cell>
          <cell r="I651">
            <v>28500</v>
          </cell>
          <cell r="J651">
            <v>28785</v>
          </cell>
        </row>
        <row r="652">
          <cell r="C652" t="str">
            <v>BA34</v>
          </cell>
          <cell r="E652" t="str">
            <v>P.C  (50 kg)</v>
          </cell>
          <cell r="F652">
            <v>0.16</v>
          </cell>
          <cell r="G652" t="str">
            <v>zak</v>
          </cell>
          <cell r="I652">
            <v>30000</v>
          </cell>
          <cell r="J652">
            <v>4800</v>
          </cell>
        </row>
        <row r="653">
          <cell r="C653" t="str">
            <v>BA04</v>
          </cell>
          <cell r="E653" t="str">
            <v>Pasir pasang</v>
          </cell>
          <cell r="F653">
            <v>0.03</v>
          </cell>
          <cell r="G653" t="str">
            <v>m³</v>
          </cell>
          <cell r="I653">
            <v>125000</v>
          </cell>
          <cell r="J653">
            <v>3750</v>
          </cell>
        </row>
        <row r="654">
          <cell r="C654" t="str">
            <v>BA42</v>
          </cell>
          <cell r="E654" t="str">
            <v>Semen warna</v>
          </cell>
          <cell r="F654">
            <v>1.2999999999999999E-2</v>
          </cell>
          <cell r="G654" t="str">
            <v>kg</v>
          </cell>
          <cell r="I654">
            <v>6000</v>
          </cell>
          <cell r="J654">
            <v>78</v>
          </cell>
        </row>
        <row r="655">
          <cell r="B655" t="str">
            <v>P</v>
          </cell>
          <cell r="C655" t="str">
            <v>PK03</v>
          </cell>
          <cell r="E655" t="str">
            <v>Pekerja trampil</v>
          </cell>
          <cell r="F655">
            <v>0.1875</v>
          </cell>
          <cell r="G655" t="str">
            <v>org</v>
          </cell>
          <cell r="I655">
            <v>25000</v>
          </cell>
          <cell r="J655">
            <v>4687.5</v>
          </cell>
        </row>
        <row r="656">
          <cell r="B656" t="str">
            <v>P</v>
          </cell>
          <cell r="C656" t="str">
            <v>PK05</v>
          </cell>
          <cell r="E656" t="str">
            <v>Tk. batu trampil</v>
          </cell>
          <cell r="F656">
            <v>0.375</v>
          </cell>
          <cell r="G656" t="str">
            <v>org</v>
          </cell>
          <cell r="I656">
            <v>30000</v>
          </cell>
          <cell r="J656">
            <v>11250</v>
          </cell>
        </row>
        <row r="657">
          <cell r="B657" t="str">
            <v>P</v>
          </cell>
          <cell r="C657" t="str">
            <v>PK06</v>
          </cell>
          <cell r="E657" t="str">
            <v>Kep. Tukang batu</v>
          </cell>
          <cell r="F657">
            <v>7.4999999999999997E-2</v>
          </cell>
          <cell r="G657" t="str">
            <v>org</v>
          </cell>
          <cell r="I657">
            <v>35000</v>
          </cell>
          <cell r="J657">
            <v>2625</v>
          </cell>
        </row>
        <row r="658">
          <cell r="B658" t="str">
            <v>P</v>
          </cell>
          <cell r="C658" t="str">
            <v>PK19</v>
          </cell>
          <cell r="E658" t="str">
            <v>Mandor</v>
          </cell>
          <cell r="F658">
            <v>1.8800000000000001E-2</v>
          </cell>
          <cell r="G658" t="str">
            <v>org</v>
          </cell>
          <cell r="I658">
            <v>50000</v>
          </cell>
          <cell r="J658">
            <v>940</v>
          </cell>
        </row>
        <row r="659">
          <cell r="E659" t="str">
            <v xml:space="preserve">Jumlah         </v>
          </cell>
          <cell r="J659">
            <v>56915.5</v>
          </cell>
        </row>
        <row r="660">
          <cell r="E660" t="str">
            <v>Keuntungan Max.</v>
          </cell>
          <cell r="J660">
            <v>5691.55</v>
          </cell>
        </row>
        <row r="661">
          <cell r="E661" t="str">
            <v xml:space="preserve">Jumlah         </v>
          </cell>
          <cell r="J661">
            <v>62607.05</v>
          </cell>
        </row>
        <row r="662">
          <cell r="A662" t="str">
            <v>A062</v>
          </cell>
          <cell r="E662" t="str">
            <v xml:space="preserve">Dibulatkan    </v>
          </cell>
          <cell r="J662">
            <v>62600</v>
          </cell>
        </row>
        <row r="663">
          <cell r="D663" t="str">
            <v>A063</v>
          </cell>
          <cell r="E663" t="str">
            <v>1 M2 DINDING KERAMIK 10/20 (20/20) DN BERCORAK</v>
          </cell>
        </row>
        <row r="664">
          <cell r="C664" t="str">
            <v>BL15</v>
          </cell>
          <cell r="E664" t="str">
            <v>Keramik KW 1 DN bercorak berwarna</v>
          </cell>
          <cell r="F664">
            <v>1.01</v>
          </cell>
          <cell r="G664" t="str">
            <v>m²</v>
          </cell>
          <cell r="I664">
            <v>29000</v>
          </cell>
          <cell r="J664">
            <v>29290</v>
          </cell>
        </row>
        <row r="665">
          <cell r="C665" t="str">
            <v>BA34</v>
          </cell>
          <cell r="E665" t="str">
            <v>P.C  (50 kg)</v>
          </cell>
          <cell r="F665">
            <v>0.16</v>
          </cell>
          <cell r="G665" t="str">
            <v>zak</v>
          </cell>
          <cell r="I665">
            <v>30000</v>
          </cell>
          <cell r="J665">
            <v>4800</v>
          </cell>
        </row>
        <row r="666">
          <cell r="C666" t="str">
            <v>BA04</v>
          </cell>
          <cell r="E666" t="str">
            <v>Pasir pasang</v>
          </cell>
          <cell r="F666">
            <v>0.03</v>
          </cell>
          <cell r="G666" t="str">
            <v>m³</v>
          </cell>
          <cell r="I666">
            <v>125000</v>
          </cell>
          <cell r="J666">
            <v>3750</v>
          </cell>
        </row>
        <row r="667">
          <cell r="C667" t="str">
            <v>BA42</v>
          </cell>
          <cell r="E667" t="str">
            <v>Semen warna</v>
          </cell>
          <cell r="F667">
            <v>1.2999999999999999E-2</v>
          </cell>
          <cell r="G667" t="str">
            <v>kg</v>
          </cell>
          <cell r="I667">
            <v>6000</v>
          </cell>
          <cell r="J667">
            <v>78</v>
          </cell>
        </row>
        <row r="668">
          <cell r="B668" t="str">
            <v>P</v>
          </cell>
          <cell r="C668" t="str">
            <v>PK03</v>
          </cell>
          <cell r="E668" t="str">
            <v>Pekerja trampil</v>
          </cell>
          <cell r="F668">
            <v>0.1875</v>
          </cell>
          <cell r="G668" t="str">
            <v>org</v>
          </cell>
          <cell r="I668">
            <v>25000</v>
          </cell>
          <cell r="J668">
            <v>4687.5</v>
          </cell>
        </row>
        <row r="669">
          <cell r="B669" t="str">
            <v>P</v>
          </cell>
          <cell r="C669" t="str">
            <v>PK05</v>
          </cell>
          <cell r="E669" t="str">
            <v>Tk. batu trampil</v>
          </cell>
          <cell r="F669">
            <v>0.375</v>
          </cell>
          <cell r="G669" t="str">
            <v>org</v>
          </cell>
          <cell r="I669">
            <v>30000</v>
          </cell>
          <cell r="J669">
            <v>11250</v>
          </cell>
        </row>
        <row r="670">
          <cell r="B670" t="str">
            <v>P</v>
          </cell>
          <cell r="C670" t="str">
            <v>PK06</v>
          </cell>
          <cell r="E670" t="str">
            <v>Kep. Tukang batu</v>
          </cell>
          <cell r="F670">
            <v>7.4999999999999997E-2</v>
          </cell>
          <cell r="G670" t="str">
            <v>org</v>
          </cell>
          <cell r="I670">
            <v>35000</v>
          </cell>
          <cell r="J670">
            <v>2625</v>
          </cell>
        </row>
        <row r="671">
          <cell r="B671" t="str">
            <v>P</v>
          </cell>
          <cell r="C671" t="str">
            <v>PK19</v>
          </cell>
          <cell r="E671" t="str">
            <v>Mandor</v>
          </cell>
          <cell r="F671">
            <v>1.8800000000000001E-2</v>
          </cell>
          <cell r="G671" t="str">
            <v>org</v>
          </cell>
          <cell r="I671">
            <v>50000</v>
          </cell>
          <cell r="J671">
            <v>940</v>
          </cell>
        </row>
        <row r="672">
          <cell r="E672" t="str">
            <v xml:space="preserve">Jumlah         </v>
          </cell>
          <cell r="J672">
            <v>57420.5</v>
          </cell>
        </row>
        <row r="673">
          <cell r="E673" t="str">
            <v>Keuntungan Max.</v>
          </cell>
          <cell r="J673">
            <v>5742.05</v>
          </cell>
        </row>
        <row r="674">
          <cell r="E674" t="str">
            <v xml:space="preserve">Jumlah         </v>
          </cell>
          <cell r="J674">
            <v>63162.55</v>
          </cell>
        </row>
        <row r="675">
          <cell r="A675" t="str">
            <v>A063</v>
          </cell>
          <cell r="E675" t="str">
            <v xml:space="preserve">Dibulatkan    </v>
          </cell>
          <cell r="J675">
            <v>63160</v>
          </cell>
        </row>
        <row r="676">
          <cell r="D676" t="str">
            <v>A064</v>
          </cell>
          <cell r="E676" t="str">
            <v>1 M2 LANTAI KERAMIK 20/20 BERCORAK/ANTI SLIP KAMAR MANDI</v>
          </cell>
        </row>
        <row r="677">
          <cell r="C677" t="str">
            <v>BL16</v>
          </cell>
          <cell r="E677" t="str">
            <v xml:space="preserve">Keramik KW 1 DN bercorak / anti slip </v>
          </cell>
          <cell r="F677">
            <v>1.01</v>
          </cell>
          <cell r="G677" t="str">
            <v>m²</v>
          </cell>
          <cell r="I677">
            <v>31500</v>
          </cell>
          <cell r="J677">
            <v>31815</v>
          </cell>
        </row>
        <row r="678">
          <cell r="C678" t="str">
            <v>BA34</v>
          </cell>
          <cell r="E678" t="str">
            <v>P.C  (50 kg)</v>
          </cell>
          <cell r="F678">
            <v>0.24</v>
          </cell>
          <cell r="G678" t="str">
            <v>zak</v>
          </cell>
          <cell r="I678">
            <v>30000</v>
          </cell>
          <cell r="J678">
            <v>7200</v>
          </cell>
        </row>
        <row r="679">
          <cell r="C679" t="str">
            <v>BA04</v>
          </cell>
          <cell r="E679" t="str">
            <v>Pasir pasang</v>
          </cell>
          <cell r="F679">
            <v>0.03</v>
          </cell>
          <cell r="G679" t="str">
            <v>m³</v>
          </cell>
          <cell r="I679">
            <v>125000</v>
          </cell>
          <cell r="J679">
            <v>3750</v>
          </cell>
        </row>
        <row r="680">
          <cell r="C680" t="str">
            <v>BA42</v>
          </cell>
          <cell r="E680" t="str">
            <v>Semen warna</v>
          </cell>
          <cell r="F680">
            <v>1.2999999999999999E-2</v>
          </cell>
          <cell r="G680" t="str">
            <v>kg</v>
          </cell>
          <cell r="I680">
            <v>6000</v>
          </cell>
          <cell r="J680">
            <v>78</v>
          </cell>
        </row>
        <row r="681">
          <cell r="B681" t="str">
            <v>P</v>
          </cell>
          <cell r="C681" t="str">
            <v>PK03</v>
          </cell>
          <cell r="E681" t="str">
            <v>Pekerja trampil</v>
          </cell>
          <cell r="F681">
            <v>0.1875</v>
          </cell>
          <cell r="G681" t="str">
            <v>org</v>
          </cell>
          <cell r="I681">
            <v>25000</v>
          </cell>
          <cell r="J681">
            <v>4687.5</v>
          </cell>
        </row>
        <row r="682">
          <cell r="B682" t="str">
            <v>P</v>
          </cell>
          <cell r="C682" t="str">
            <v>PK05</v>
          </cell>
          <cell r="E682" t="str">
            <v>Tk. batu trampil</v>
          </cell>
          <cell r="F682">
            <v>0.375</v>
          </cell>
          <cell r="G682" t="str">
            <v>org</v>
          </cell>
          <cell r="I682">
            <v>30000</v>
          </cell>
          <cell r="J682">
            <v>11250</v>
          </cell>
        </row>
        <row r="683">
          <cell r="B683" t="str">
            <v>P</v>
          </cell>
          <cell r="C683" t="str">
            <v>PK06</v>
          </cell>
          <cell r="E683" t="str">
            <v>Kep. Tukang batu</v>
          </cell>
          <cell r="F683">
            <v>0.1125</v>
          </cell>
          <cell r="G683" t="str">
            <v>org</v>
          </cell>
          <cell r="I683">
            <v>35000</v>
          </cell>
          <cell r="J683">
            <v>3937.5</v>
          </cell>
        </row>
        <row r="684">
          <cell r="B684" t="str">
            <v>P</v>
          </cell>
          <cell r="C684" t="str">
            <v>PK19</v>
          </cell>
          <cell r="E684" t="str">
            <v>Mandor</v>
          </cell>
          <cell r="F684">
            <v>2.8200000000000003E-2</v>
          </cell>
          <cell r="G684" t="str">
            <v>org</v>
          </cell>
          <cell r="I684">
            <v>50000</v>
          </cell>
          <cell r="J684">
            <v>1410.0000000000002</v>
          </cell>
        </row>
        <row r="685">
          <cell r="E685" t="str">
            <v xml:space="preserve">Jumlah         </v>
          </cell>
          <cell r="J685">
            <v>64128</v>
          </cell>
        </row>
        <row r="686">
          <cell r="E686" t="str">
            <v>Keuntungan Max.</v>
          </cell>
          <cell r="J686">
            <v>6412.8</v>
          </cell>
        </row>
        <row r="687">
          <cell r="E687" t="str">
            <v xml:space="preserve">Jumlah         </v>
          </cell>
          <cell r="J687">
            <v>70540.800000000003</v>
          </cell>
        </row>
        <row r="688">
          <cell r="A688" t="str">
            <v>A064</v>
          </cell>
          <cell r="E688" t="str">
            <v xml:space="preserve">Dibulatkan    </v>
          </cell>
          <cell r="J688">
            <v>70540</v>
          </cell>
        </row>
        <row r="689">
          <cell r="D689" t="str">
            <v>A064'</v>
          </cell>
          <cell r="E689" t="str">
            <v>1 M2 LANTAI KERAMIK 10/20 DAN 20/20 KW1 DN PUTIH POLOS</v>
          </cell>
        </row>
        <row r="690">
          <cell r="C690" t="str">
            <v>BL17</v>
          </cell>
          <cell r="E690" t="str">
            <v xml:space="preserve">Keramik 10/20 dan 20/20 KW 1 DN Putih Polos </v>
          </cell>
          <cell r="F690">
            <v>1.01</v>
          </cell>
          <cell r="G690" t="str">
            <v>m²</v>
          </cell>
          <cell r="I690">
            <v>28000</v>
          </cell>
          <cell r="J690">
            <v>28280</v>
          </cell>
        </row>
        <row r="691">
          <cell r="C691" t="str">
            <v>BA34</v>
          </cell>
          <cell r="E691" t="str">
            <v>P.C  (50 kg)</v>
          </cell>
          <cell r="F691">
            <v>0.16</v>
          </cell>
          <cell r="G691" t="str">
            <v>zak</v>
          </cell>
          <cell r="I691">
            <v>30000</v>
          </cell>
          <cell r="J691">
            <v>4800</v>
          </cell>
        </row>
        <row r="692">
          <cell r="C692" t="str">
            <v>BA04</v>
          </cell>
          <cell r="E692" t="str">
            <v>Pasir pasang</v>
          </cell>
          <cell r="F692">
            <v>0.03</v>
          </cell>
          <cell r="G692" t="str">
            <v>m³</v>
          </cell>
          <cell r="I692">
            <v>125000</v>
          </cell>
          <cell r="J692">
            <v>3750</v>
          </cell>
        </row>
        <row r="693">
          <cell r="C693" t="str">
            <v>BA42</v>
          </cell>
          <cell r="E693" t="str">
            <v>Semen warna</v>
          </cell>
          <cell r="F693">
            <v>1.2999999999999999E-2</v>
          </cell>
          <cell r="G693" t="str">
            <v>kg</v>
          </cell>
          <cell r="I693">
            <v>6000</v>
          </cell>
          <cell r="J693">
            <v>78</v>
          </cell>
        </row>
        <row r="694">
          <cell r="B694" t="str">
            <v>P</v>
          </cell>
          <cell r="C694" t="str">
            <v>PK03</v>
          </cell>
          <cell r="E694" t="str">
            <v>Pekerja trampil</v>
          </cell>
          <cell r="F694">
            <v>0.1875</v>
          </cell>
          <cell r="G694" t="str">
            <v>org</v>
          </cell>
          <cell r="I694">
            <v>25000</v>
          </cell>
          <cell r="J694">
            <v>4687.5</v>
          </cell>
        </row>
        <row r="695">
          <cell r="B695" t="str">
            <v>P</v>
          </cell>
          <cell r="C695" t="str">
            <v>PK05</v>
          </cell>
          <cell r="E695" t="str">
            <v>Tk. batu trampil</v>
          </cell>
          <cell r="F695">
            <v>0.375</v>
          </cell>
          <cell r="G695" t="str">
            <v>org</v>
          </cell>
          <cell r="I695">
            <v>30000</v>
          </cell>
          <cell r="J695">
            <v>11250</v>
          </cell>
        </row>
        <row r="696">
          <cell r="B696" t="str">
            <v>P</v>
          </cell>
          <cell r="C696" t="str">
            <v>PK06</v>
          </cell>
          <cell r="E696" t="str">
            <v>Kep. Tukang batu</v>
          </cell>
          <cell r="F696">
            <v>7.4999999999999997E-2</v>
          </cell>
          <cell r="G696" t="str">
            <v>org</v>
          </cell>
          <cell r="I696">
            <v>35000</v>
          </cell>
          <cell r="J696">
            <v>2625</v>
          </cell>
        </row>
        <row r="697">
          <cell r="B697" t="str">
            <v>P</v>
          </cell>
          <cell r="C697" t="str">
            <v>PK19</v>
          </cell>
          <cell r="E697" t="str">
            <v>Mandor</v>
          </cell>
          <cell r="F697">
            <v>1.8800000000000001E-2</v>
          </cell>
          <cell r="G697" t="str">
            <v>org</v>
          </cell>
          <cell r="I697">
            <v>50000</v>
          </cell>
          <cell r="J697">
            <v>940</v>
          </cell>
        </row>
        <row r="698">
          <cell r="E698" t="str">
            <v xml:space="preserve">Jumlah         </v>
          </cell>
          <cell r="J698">
            <v>56410.5</v>
          </cell>
        </row>
        <row r="699">
          <cell r="E699" t="str">
            <v>Keuntungan Max.</v>
          </cell>
          <cell r="J699">
            <v>5641.05</v>
          </cell>
        </row>
        <row r="700">
          <cell r="E700" t="str">
            <v xml:space="preserve">Jumlah         </v>
          </cell>
          <cell r="J700">
            <v>62051.55</v>
          </cell>
        </row>
        <row r="701">
          <cell r="A701" t="str">
            <v>A064'</v>
          </cell>
          <cell r="E701" t="str">
            <v xml:space="preserve">Dibulatkan    </v>
          </cell>
          <cell r="J701">
            <v>62050</v>
          </cell>
        </row>
        <row r="702">
          <cell r="D702" t="str">
            <v>A065</v>
          </cell>
          <cell r="E702" t="str">
            <v>1 M2 LANTAI KERAMIK 30/30 DN PUTIH POLOS</v>
          </cell>
        </row>
        <row r="703">
          <cell r="C703" t="str">
            <v>BL19</v>
          </cell>
          <cell r="E703" t="str">
            <v>Keramik KW 1 DN putih polos</v>
          </cell>
          <cell r="F703">
            <v>1.01</v>
          </cell>
          <cell r="G703" t="str">
            <v>m²</v>
          </cell>
          <cell r="I703">
            <v>26000</v>
          </cell>
          <cell r="J703">
            <v>26260</v>
          </cell>
        </row>
        <row r="704">
          <cell r="C704" t="str">
            <v>BA34</v>
          </cell>
          <cell r="E704" t="str">
            <v>P.C  (50 kg)</v>
          </cell>
          <cell r="F704">
            <v>0.16</v>
          </cell>
          <cell r="G704" t="str">
            <v>zak</v>
          </cell>
          <cell r="I704">
            <v>30000</v>
          </cell>
          <cell r="J704">
            <v>4800</v>
          </cell>
        </row>
        <row r="705">
          <cell r="C705" t="str">
            <v>BA04</v>
          </cell>
          <cell r="E705" t="str">
            <v>Pasir pasang</v>
          </cell>
          <cell r="F705">
            <v>0.03</v>
          </cell>
          <cell r="G705" t="str">
            <v>m³</v>
          </cell>
          <cell r="I705">
            <v>125000</v>
          </cell>
          <cell r="J705">
            <v>3750</v>
          </cell>
        </row>
        <row r="706">
          <cell r="C706" t="str">
            <v>BA42</v>
          </cell>
          <cell r="E706" t="str">
            <v>Semen warna</v>
          </cell>
          <cell r="F706">
            <v>1.2999999999999999E-2</v>
          </cell>
          <cell r="G706" t="str">
            <v>kg</v>
          </cell>
          <cell r="I706">
            <v>6000</v>
          </cell>
          <cell r="J706">
            <v>78</v>
          </cell>
        </row>
        <row r="707">
          <cell r="B707" t="str">
            <v>P</v>
          </cell>
          <cell r="C707" t="str">
            <v>PK03</v>
          </cell>
          <cell r="E707" t="str">
            <v>Pekerja trampil</v>
          </cell>
          <cell r="F707">
            <v>0.1875</v>
          </cell>
          <cell r="G707" t="str">
            <v>org</v>
          </cell>
          <cell r="I707">
            <v>25000</v>
          </cell>
          <cell r="J707">
            <v>4687.5</v>
          </cell>
        </row>
        <row r="708">
          <cell r="B708" t="str">
            <v>P</v>
          </cell>
          <cell r="C708" t="str">
            <v>PK05</v>
          </cell>
          <cell r="E708" t="str">
            <v>Tk. batu trampil</v>
          </cell>
          <cell r="F708">
            <v>0.375</v>
          </cell>
          <cell r="G708" t="str">
            <v>org</v>
          </cell>
          <cell r="I708">
            <v>30000</v>
          </cell>
          <cell r="J708">
            <v>11250</v>
          </cell>
        </row>
        <row r="709">
          <cell r="B709" t="str">
            <v>P</v>
          </cell>
          <cell r="C709" t="str">
            <v>PK06</v>
          </cell>
          <cell r="E709" t="str">
            <v>Kep. Tukang batu</v>
          </cell>
          <cell r="F709">
            <v>7.4999999999999997E-2</v>
          </cell>
          <cell r="G709" t="str">
            <v>org</v>
          </cell>
          <cell r="I709">
            <v>35000</v>
          </cell>
          <cell r="J709">
            <v>2625</v>
          </cell>
        </row>
        <row r="710">
          <cell r="B710" t="str">
            <v>P</v>
          </cell>
          <cell r="C710" t="str">
            <v>PK19</v>
          </cell>
          <cell r="E710" t="str">
            <v>Mandor</v>
          </cell>
          <cell r="F710">
            <v>1.8800000000000001E-2</v>
          </cell>
          <cell r="G710" t="str">
            <v>org</v>
          </cell>
          <cell r="I710">
            <v>50000</v>
          </cell>
          <cell r="J710">
            <v>940</v>
          </cell>
        </row>
        <row r="711">
          <cell r="E711" t="str">
            <v xml:space="preserve">Jumlah         </v>
          </cell>
          <cell r="J711">
            <v>54390.5</v>
          </cell>
        </row>
        <row r="712">
          <cell r="E712" t="str">
            <v>Keuntungan Max.</v>
          </cell>
          <cell r="J712">
            <v>5439.05</v>
          </cell>
        </row>
        <row r="713">
          <cell r="E713" t="str">
            <v xml:space="preserve">Jumlah         </v>
          </cell>
          <cell r="J713">
            <v>59829.55</v>
          </cell>
        </row>
        <row r="714">
          <cell r="A714" t="str">
            <v>A065</v>
          </cell>
          <cell r="E714" t="str">
            <v xml:space="preserve">Dibulatkan    </v>
          </cell>
          <cell r="J714">
            <v>59820</v>
          </cell>
        </row>
        <row r="715">
          <cell r="D715" t="str">
            <v>A066</v>
          </cell>
          <cell r="E715" t="str">
            <v>1 M2 LANTAI KERAMIK 30/30 DN BERCORAK/BERWARNA</v>
          </cell>
        </row>
        <row r="716">
          <cell r="C716" t="str">
            <v>BL20</v>
          </cell>
          <cell r="E716" t="str">
            <v>Keramik KW 1 DN bercorak berwarna</v>
          </cell>
          <cell r="F716">
            <v>1.01</v>
          </cell>
          <cell r="G716" t="str">
            <v>m²</v>
          </cell>
          <cell r="I716">
            <v>35000</v>
          </cell>
          <cell r="J716">
            <v>35350</v>
          </cell>
        </row>
        <row r="717">
          <cell r="C717" t="str">
            <v>BA34</v>
          </cell>
          <cell r="E717" t="str">
            <v>P.C  (50 kg)</v>
          </cell>
          <cell r="F717">
            <v>0.16</v>
          </cell>
          <cell r="G717" t="str">
            <v>zak</v>
          </cell>
          <cell r="I717">
            <v>30000</v>
          </cell>
          <cell r="J717">
            <v>4800</v>
          </cell>
        </row>
        <row r="718">
          <cell r="C718" t="str">
            <v>BA04</v>
          </cell>
          <cell r="E718" t="str">
            <v>Pasir pasang</v>
          </cell>
          <cell r="F718">
            <v>0.03</v>
          </cell>
          <cell r="G718" t="str">
            <v>m³</v>
          </cell>
          <cell r="I718">
            <v>125000</v>
          </cell>
          <cell r="J718">
            <v>3750</v>
          </cell>
        </row>
        <row r="719">
          <cell r="C719" t="str">
            <v>BA42</v>
          </cell>
          <cell r="E719" t="str">
            <v>Semen warna</v>
          </cell>
          <cell r="F719">
            <v>1.2999999999999999E-2</v>
          </cell>
          <cell r="G719" t="str">
            <v>kg</v>
          </cell>
          <cell r="I719">
            <v>6000</v>
          </cell>
          <cell r="J719">
            <v>78</v>
          </cell>
        </row>
        <row r="720">
          <cell r="B720" t="str">
            <v>P</v>
          </cell>
          <cell r="C720" t="str">
            <v>PK03</v>
          </cell>
          <cell r="E720" t="str">
            <v>Pekerja trampil</v>
          </cell>
          <cell r="F720">
            <v>0.1875</v>
          </cell>
          <cell r="G720" t="str">
            <v>org</v>
          </cell>
          <cell r="I720">
            <v>25000</v>
          </cell>
          <cell r="J720">
            <v>4687.5</v>
          </cell>
        </row>
        <row r="721">
          <cell r="B721" t="str">
            <v>P</v>
          </cell>
          <cell r="C721" t="str">
            <v>PK05</v>
          </cell>
          <cell r="E721" t="str">
            <v>Tk. batu trampil</v>
          </cell>
          <cell r="F721">
            <v>0.375</v>
          </cell>
          <cell r="G721" t="str">
            <v>org</v>
          </cell>
          <cell r="I721">
            <v>30000</v>
          </cell>
          <cell r="J721">
            <v>11250</v>
          </cell>
        </row>
        <row r="722">
          <cell r="B722" t="str">
            <v>P</v>
          </cell>
          <cell r="C722" t="str">
            <v>PK06</v>
          </cell>
          <cell r="E722" t="str">
            <v>Kep. Tukang batu</v>
          </cell>
          <cell r="F722">
            <v>7.4999999999999997E-2</v>
          </cell>
          <cell r="G722" t="str">
            <v>org</v>
          </cell>
          <cell r="I722">
            <v>35000</v>
          </cell>
          <cell r="J722">
            <v>2625</v>
          </cell>
        </row>
        <row r="723">
          <cell r="B723" t="str">
            <v>P</v>
          </cell>
          <cell r="C723" t="str">
            <v>PK19</v>
          </cell>
          <cell r="E723" t="str">
            <v>Mandor</v>
          </cell>
          <cell r="F723">
            <v>1.8800000000000001E-2</v>
          </cell>
          <cell r="G723" t="str">
            <v>org</v>
          </cell>
          <cell r="I723">
            <v>50000</v>
          </cell>
          <cell r="J723">
            <v>940</v>
          </cell>
        </row>
        <row r="724">
          <cell r="E724" t="str">
            <v xml:space="preserve">Jumlah         </v>
          </cell>
          <cell r="J724">
            <v>63480.5</v>
          </cell>
        </row>
        <row r="725">
          <cell r="E725" t="str">
            <v>Keuntungan Max.</v>
          </cell>
          <cell r="J725">
            <v>6348.05</v>
          </cell>
        </row>
        <row r="726">
          <cell r="E726" t="str">
            <v xml:space="preserve">Jumlah         </v>
          </cell>
          <cell r="J726">
            <v>69828.55</v>
          </cell>
        </row>
        <row r="727">
          <cell r="A727" t="str">
            <v>A066</v>
          </cell>
          <cell r="E727" t="str">
            <v xml:space="preserve">Dibulatkan    </v>
          </cell>
          <cell r="J727">
            <v>69820</v>
          </cell>
        </row>
        <row r="728">
          <cell r="D728" t="str">
            <v>A067</v>
          </cell>
          <cell r="E728" t="str">
            <v xml:space="preserve">1 M2 LANTAI GRANIT UKURAN BESAR EX LUAR NEGERI </v>
          </cell>
        </row>
        <row r="729">
          <cell r="C729" t="str">
            <v>BL28</v>
          </cell>
          <cell r="E729" t="str">
            <v>Granit Ex Italy  (setelah dipotong)</v>
          </cell>
          <cell r="F729">
            <v>1</v>
          </cell>
          <cell r="G729" t="str">
            <v>m²</v>
          </cell>
          <cell r="I729">
            <v>1170000</v>
          </cell>
          <cell r="J729">
            <v>1170000</v>
          </cell>
        </row>
        <row r="730">
          <cell r="C730" t="str">
            <v>BA34</v>
          </cell>
          <cell r="E730" t="str">
            <v xml:space="preserve">P.C  (50 kg) </v>
          </cell>
          <cell r="F730">
            <v>0.26</v>
          </cell>
          <cell r="G730" t="str">
            <v>zak</v>
          </cell>
          <cell r="I730">
            <v>30000</v>
          </cell>
          <cell r="J730">
            <v>7800</v>
          </cell>
        </row>
        <row r="731">
          <cell r="C731" t="str">
            <v>BA04</v>
          </cell>
          <cell r="E731" t="str">
            <v>Pasir pasang</v>
          </cell>
          <cell r="F731">
            <v>0.03</v>
          </cell>
          <cell r="G731" t="str">
            <v>m³</v>
          </cell>
          <cell r="I731">
            <v>125000</v>
          </cell>
          <cell r="J731">
            <v>3750</v>
          </cell>
        </row>
        <row r="732">
          <cell r="C732" t="str">
            <v>BL42</v>
          </cell>
          <cell r="E732" t="str">
            <v>Campuran kedap air</v>
          </cell>
          <cell r="F732">
            <v>1</v>
          </cell>
          <cell r="G732" t="str">
            <v>lot</v>
          </cell>
          <cell r="I732">
            <v>18000</v>
          </cell>
          <cell r="J732">
            <v>18000</v>
          </cell>
        </row>
        <row r="733">
          <cell r="B733" t="str">
            <v>P</v>
          </cell>
          <cell r="C733" t="str">
            <v>PK03</v>
          </cell>
          <cell r="E733" t="str">
            <v>Pekerja trampil</v>
          </cell>
          <cell r="F733">
            <v>0.5</v>
          </cell>
          <cell r="G733" t="str">
            <v>org</v>
          </cell>
          <cell r="I733">
            <v>25000</v>
          </cell>
          <cell r="J733">
            <v>12500</v>
          </cell>
        </row>
        <row r="734">
          <cell r="B734" t="str">
            <v>P</v>
          </cell>
          <cell r="C734" t="str">
            <v>PK05</v>
          </cell>
          <cell r="E734" t="str">
            <v>Tk. batu trampil</v>
          </cell>
          <cell r="F734">
            <v>1.5</v>
          </cell>
          <cell r="G734" t="str">
            <v>org</v>
          </cell>
          <cell r="I734">
            <v>30000</v>
          </cell>
          <cell r="J734">
            <v>45000</v>
          </cell>
        </row>
        <row r="735">
          <cell r="B735" t="str">
            <v>P</v>
          </cell>
          <cell r="C735" t="str">
            <v>PK06</v>
          </cell>
          <cell r="E735" t="str">
            <v>Kep. Tukang batu</v>
          </cell>
          <cell r="F735">
            <v>0.05</v>
          </cell>
          <cell r="G735" t="str">
            <v>org</v>
          </cell>
          <cell r="I735">
            <v>35000</v>
          </cell>
          <cell r="J735">
            <v>1750</v>
          </cell>
        </row>
        <row r="736">
          <cell r="B736" t="str">
            <v>P</v>
          </cell>
          <cell r="C736" t="str">
            <v>PK19</v>
          </cell>
          <cell r="E736" t="str">
            <v>Mandor</v>
          </cell>
          <cell r="F736">
            <v>2.5000000000000001E-2</v>
          </cell>
          <cell r="G736" t="str">
            <v>org</v>
          </cell>
          <cell r="I736">
            <v>50000</v>
          </cell>
          <cell r="J736">
            <v>1250</v>
          </cell>
        </row>
        <row r="737">
          <cell r="C737" t="str">
            <v>LL44</v>
          </cell>
          <cell r="E737" t="str">
            <v>Alat bantu</v>
          </cell>
          <cell r="F737">
            <v>3.2000000000000001E-2</v>
          </cell>
          <cell r="G737" t="str">
            <v>lot</v>
          </cell>
          <cell r="I737">
            <v>1260050</v>
          </cell>
          <cell r="J737">
            <v>40321.599999999999</v>
          </cell>
        </row>
        <row r="738">
          <cell r="E738" t="str">
            <v xml:space="preserve">Jumlah         </v>
          </cell>
          <cell r="J738">
            <v>1300371.6000000001</v>
          </cell>
        </row>
        <row r="739">
          <cell r="E739" t="str">
            <v>Keuntungan Max.</v>
          </cell>
          <cell r="J739">
            <v>130037.16000000002</v>
          </cell>
        </row>
        <row r="740">
          <cell r="E740" t="str">
            <v xml:space="preserve">Jumlah         </v>
          </cell>
          <cell r="J740">
            <v>1430408.76</v>
          </cell>
        </row>
        <row r="741">
          <cell r="A741" t="str">
            <v>A067</v>
          </cell>
          <cell r="E741" t="str">
            <v xml:space="preserve">Dibulatkan    </v>
          </cell>
          <cell r="J741">
            <v>1430400</v>
          </cell>
        </row>
        <row r="742">
          <cell r="D742" t="str">
            <v>A068</v>
          </cell>
          <cell r="E742" t="str">
            <v xml:space="preserve">1 M2 DINDING GRANIT UKURAN BESAR EX LUAR  NEGERI </v>
          </cell>
        </row>
        <row r="743">
          <cell r="C743" t="str">
            <v>BL28</v>
          </cell>
          <cell r="E743" t="str">
            <v>Granit Ex LN (setelah dipotong)</v>
          </cell>
          <cell r="F743">
            <v>1</v>
          </cell>
          <cell r="G743" t="str">
            <v>m²</v>
          </cell>
          <cell r="I743">
            <v>1170000</v>
          </cell>
          <cell r="J743">
            <v>1170000</v>
          </cell>
        </row>
        <row r="744">
          <cell r="C744" t="str">
            <v>BA34</v>
          </cell>
          <cell r="E744" t="str">
            <v xml:space="preserve">P.C  (50 kg) </v>
          </cell>
          <cell r="F744">
            <v>0.26</v>
          </cell>
          <cell r="G744" t="str">
            <v>zak</v>
          </cell>
          <cell r="I744">
            <v>30000</v>
          </cell>
          <cell r="J744">
            <v>7800</v>
          </cell>
        </row>
        <row r="745">
          <cell r="C745" t="str">
            <v>BA04</v>
          </cell>
          <cell r="E745" t="str">
            <v>Pasir pasang</v>
          </cell>
          <cell r="F745">
            <v>0.03</v>
          </cell>
          <cell r="G745" t="str">
            <v>m³</v>
          </cell>
          <cell r="I745">
            <v>125000</v>
          </cell>
          <cell r="J745">
            <v>3750</v>
          </cell>
        </row>
        <row r="746">
          <cell r="C746" t="str">
            <v>BL42</v>
          </cell>
          <cell r="E746" t="str">
            <v>Campuran kedap air</v>
          </cell>
          <cell r="F746">
            <v>1</v>
          </cell>
          <cell r="G746" t="str">
            <v>lot</v>
          </cell>
          <cell r="I746">
            <v>18000</v>
          </cell>
          <cell r="J746">
            <v>18000</v>
          </cell>
        </row>
        <row r="747">
          <cell r="B747" t="str">
            <v>P</v>
          </cell>
          <cell r="C747" t="str">
            <v>PK03</v>
          </cell>
          <cell r="E747" t="str">
            <v>Pekerja trampil</v>
          </cell>
          <cell r="F747">
            <v>1</v>
          </cell>
          <cell r="G747" t="str">
            <v>org</v>
          </cell>
          <cell r="I747">
            <v>25000</v>
          </cell>
          <cell r="J747">
            <v>25000</v>
          </cell>
        </row>
        <row r="748">
          <cell r="B748" t="str">
            <v>P</v>
          </cell>
          <cell r="C748" t="str">
            <v>PK05</v>
          </cell>
          <cell r="E748" t="str">
            <v>Tk. batu trampil</v>
          </cell>
          <cell r="F748">
            <v>3</v>
          </cell>
          <cell r="G748" t="str">
            <v>org</v>
          </cell>
          <cell r="I748">
            <v>30000</v>
          </cell>
          <cell r="J748">
            <v>90000</v>
          </cell>
        </row>
        <row r="749">
          <cell r="B749" t="str">
            <v>P</v>
          </cell>
          <cell r="C749" t="str">
            <v>PK06</v>
          </cell>
          <cell r="E749" t="str">
            <v>Kep. Tukang batu</v>
          </cell>
          <cell r="F749">
            <v>0.2</v>
          </cell>
          <cell r="G749" t="str">
            <v>org</v>
          </cell>
          <cell r="I749">
            <v>35000</v>
          </cell>
          <cell r="J749">
            <v>7000</v>
          </cell>
        </row>
        <row r="750">
          <cell r="B750" t="str">
            <v>P</v>
          </cell>
          <cell r="C750" t="str">
            <v>PK19</v>
          </cell>
          <cell r="E750" t="str">
            <v>Mandor</v>
          </cell>
          <cell r="F750">
            <v>0.1</v>
          </cell>
          <cell r="G750" t="str">
            <v>org</v>
          </cell>
          <cell r="I750">
            <v>50000</v>
          </cell>
          <cell r="J750">
            <v>5000</v>
          </cell>
        </row>
        <row r="751">
          <cell r="C751" t="str">
            <v>LL45</v>
          </cell>
          <cell r="E751" t="str">
            <v>Alat bantu</v>
          </cell>
          <cell r="F751">
            <v>4.8000000000000001E-2</v>
          </cell>
          <cell r="G751" t="str">
            <v>lot</v>
          </cell>
          <cell r="I751">
            <v>1326550</v>
          </cell>
          <cell r="J751">
            <v>63674.400000000001</v>
          </cell>
        </row>
        <row r="752">
          <cell r="E752" t="str">
            <v xml:space="preserve">Jumlah         </v>
          </cell>
          <cell r="J752">
            <v>1390224.4</v>
          </cell>
        </row>
        <row r="753">
          <cell r="E753" t="str">
            <v>Keuntungan Max.</v>
          </cell>
          <cell r="J753">
            <v>139022.44</v>
          </cell>
        </row>
        <row r="754">
          <cell r="E754" t="str">
            <v xml:space="preserve">Jumlah         </v>
          </cell>
          <cell r="J754">
            <v>1529246.8399999999</v>
          </cell>
        </row>
        <row r="755">
          <cell r="A755" t="str">
            <v>A068</v>
          </cell>
          <cell r="E755" t="str">
            <v xml:space="preserve">Dibulatkan    </v>
          </cell>
          <cell r="J755">
            <v>1529240</v>
          </cell>
        </row>
        <row r="756">
          <cell r="D756" t="str">
            <v>A069</v>
          </cell>
          <cell r="E756" t="str">
            <v xml:space="preserve">1 M2 LANTAI GRANIT UKURAN BESAR EX DALAM NEGERI </v>
          </cell>
        </row>
        <row r="757">
          <cell r="C757" t="str">
            <v>BL30</v>
          </cell>
          <cell r="E757" t="str">
            <v>Granit Ex DN  (setelah dipotong)</v>
          </cell>
          <cell r="F757">
            <v>1</v>
          </cell>
          <cell r="G757" t="str">
            <v>m²</v>
          </cell>
          <cell r="I757">
            <v>790000</v>
          </cell>
          <cell r="J757">
            <v>790000</v>
          </cell>
        </row>
        <row r="758">
          <cell r="C758" t="str">
            <v>BA34</v>
          </cell>
          <cell r="E758" t="str">
            <v xml:space="preserve">P.C  (50 kg) </v>
          </cell>
          <cell r="F758">
            <v>0.26</v>
          </cell>
          <cell r="G758" t="str">
            <v>zak</v>
          </cell>
          <cell r="I758">
            <v>30000</v>
          </cell>
          <cell r="J758">
            <v>7800</v>
          </cell>
        </row>
        <row r="759">
          <cell r="C759" t="str">
            <v>BA04</v>
          </cell>
          <cell r="E759" t="str">
            <v>Pasir pasang</v>
          </cell>
          <cell r="F759">
            <v>0.03</v>
          </cell>
          <cell r="G759" t="str">
            <v>m³</v>
          </cell>
          <cell r="I759">
            <v>125000</v>
          </cell>
          <cell r="J759">
            <v>3750</v>
          </cell>
        </row>
        <row r="760">
          <cell r="C760" t="str">
            <v>BL42</v>
          </cell>
          <cell r="E760" t="str">
            <v>Campuran kedap air</v>
          </cell>
          <cell r="F760">
            <v>1</v>
          </cell>
          <cell r="G760" t="str">
            <v>lot</v>
          </cell>
          <cell r="I760">
            <v>18000</v>
          </cell>
          <cell r="J760">
            <v>18000</v>
          </cell>
        </row>
        <row r="761">
          <cell r="B761" t="str">
            <v>P</v>
          </cell>
          <cell r="C761" t="str">
            <v>PK03</v>
          </cell>
          <cell r="E761" t="str">
            <v>Pekerja trampil</v>
          </cell>
          <cell r="F761">
            <v>0.5</v>
          </cell>
          <cell r="G761" t="str">
            <v>org</v>
          </cell>
          <cell r="I761">
            <v>25000</v>
          </cell>
          <cell r="J761">
            <v>12500</v>
          </cell>
        </row>
        <row r="762">
          <cell r="B762" t="str">
            <v>P</v>
          </cell>
          <cell r="C762" t="str">
            <v>PK05</v>
          </cell>
          <cell r="E762" t="str">
            <v>Tk. batu trampil</v>
          </cell>
          <cell r="F762">
            <v>1.5</v>
          </cell>
          <cell r="G762" t="str">
            <v>org</v>
          </cell>
          <cell r="I762">
            <v>30000</v>
          </cell>
          <cell r="J762">
            <v>45000</v>
          </cell>
        </row>
        <row r="763">
          <cell r="B763" t="str">
            <v>P</v>
          </cell>
          <cell r="C763" t="str">
            <v>PK06</v>
          </cell>
          <cell r="E763" t="str">
            <v>Kep. Tukang batu</v>
          </cell>
          <cell r="F763">
            <v>0.05</v>
          </cell>
          <cell r="G763" t="str">
            <v>org</v>
          </cell>
          <cell r="I763">
            <v>35000</v>
          </cell>
          <cell r="J763">
            <v>1750</v>
          </cell>
        </row>
        <row r="764">
          <cell r="B764" t="str">
            <v>P</v>
          </cell>
          <cell r="C764" t="str">
            <v>PK19</v>
          </cell>
          <cell r="E764" t="str">
            <v>Mandor</v>
          </cell>
          <cell r="F764">
            <v>2.5000000000000001E-2</v>
          </cell>
          <cell r="G764" t="str">
            <v>org</v>
          </cell>
          <cell r="I764">
            <v>50000</v>
          </cell>
          <cell r="J764">
            <v>1250</v>
          </cell>
        </row>
        <row r="765">
          <cell r="C765" t="str">
            <v>LL46</v>
          </cell>
          <cell r="E765" t="str">
            <v>Alat bantu</v>
          </cell>
          <cell r="F765">
            <v>3.2000000000000001E-2</v>
          </cell>
          <cell r="G765" t="str">
            <v>lot</v>
          </cell>
          <cell r="I765">
            <v>880050</v>
          </cell>
          <cell r="J765">
            <v>28161.600000000002</v>
          </cell>
        </row>
        <row r="766">
          <cell r="E766" t="str">
            <v xml:space="preserve">Jumlah         </v>
          </cell>
          <cell r="J766">
            <v>908211.6</v>
          </cell>
        </row>
        <row r="767">
          <cell r="E767" t="str">
            <v>Keuntungan Max.</v>
          </cell>
          <cell r="J767">
            <v>90821.16</v>
          </cell>
        </row>
        <row r="768">
          <cell r="E768" t="str">
            <v xml:space="preserve">Jumlah         </v>
          </cell>
          <cell r="J768">
            <v>999032.76</v>
          </cell>
        </row>
        <row r="769">
          <cell r="A769" t="str">
            <v>A069</v>
          </cell>
          <cell r="E769" t="str">
            <v xml:space="preserve">Dibulatkan    </v>
          </cell>
          <cell r="J769">
            <v>999030</v>
          </cell>
        </row>
        <row r="770">
          <cell r="D770" t="str">
            <v>A070</v>
          </cell>
          <cell r="E770" t="str">
            <v xml:space="preserve">1 M2 DINDING GRANIT UKURAN BESAR EX DALAM NEGERI </v>
          </cell>
        </row>
        <row r="771">
          <cell r="C771" t="str">
            <v>BL30</v>
          </cell>
          <cell r="E771" t="str">
            <v>Granit Ex DN (setelah dipotong)</v>
          </cell>
          <cell r="F771">
            <v>1</v>
          </cell>
          <cell r="G771" t="str">
            <v>m²</v>
          </cell>
          <cell r="I771">
            <v>790000</v>
          </cell>
          <cell r="J771">
            <v>790000</v>
          </cell>
        </row>
        <row r="772">
          <cell r="C772" t="str">
            <v>BA34</v>
          </cell>
          <cell r="E772" t="str">
            <v xml:space="preserve">P.C  (50 kg) </v>
          </cell>
          <cell r="F772">
            <v>0.26</v>
          </cell>
          <cell r="G772" t="str">
            <v>zak</v>
          </cell>
          <cell r="I772">
            <v>30000</v>
          </cell>
          <cell r="J772">
            <v>7800</v>
          </cell>
        </row>
        <row r="773">
          <cell r="C773" t="str">
            <v>BA04</v>
          </cell>
          <cell r="E773" t="str">
            <v>Pasir pasang</v>
          </cell>
          <cell r="F773">
            <v>0.03</v>
          </cell>
          <cell r="G773" t="str">
            <v>m³</v>
          </cell>
          <cell r="I773">
            <v>125000</v>
          </cell>
          <cell r="J773">
            <v>3750</v>
          </cell>
        </row>
        <row r="774">
          <cell r="C774" t="str">
            <v>BL42</v>
          </cell>
          <cell r="E774" t="str">
            <v>Campuran kedap air</v>
          </cell>
          <cell r="F774">
            <v>1</v>
          </cell>
          <cell r="G774" t="str">
            <v>lot</v>
          </cell>
          <cell r="I774">
            <v>18000</v>
          </cell>
          <cell r="J774">
            <v>18000</v>
          </cell>
        </row>
        <row r="775">
          <cell r="B775" t="str">
            <v>P</v>
          </cell>
          <cell r="C775" t="str">
            <v>PK03</v>
          </cell>
          <cell r="E775" t="str">
            <v>Pekerja trampil</v>
          </cell>
          <cell r="F775">
            <v>1</v>
          </cell>
          <cell r="G775" t="str">
            <v>org</v>
          </cell>
          <cell r="I775">
            <v>25000</v>
          </cell>
          <cell r="J775">
            <v>25000</v>
          </cell>
        </row>
        <row r="776">
          <cell r="B776" t="str">
            <v>P</v>
          </cell>
          <cell r="C776" t="str">
            <v>PK05</v>
          </cell>
          <cell r="E776" t="str">
            <v>Tk. batu trampil</v>
          </cell>
          <cell r="F776">
            <v>3</v>
          </cell>
          <cell r="G776" t="str">
            <v>org</v>
          </cell>
          <cell r="I776">
            <v>30000</v>
          </cell>
          <cell r="J776">
            <v>90000</v>
          </cell>
        </row>
        <row r="777">
          <cell r="B777" t="str">
            <v>P</v>
          </cell>
          <cell r="C777" t="str">
            <v>PK06</v>
          </cell>
          <cell r="E777" t="str">
            <v>Kep. Tukang batu</v>
          </cell>
          <cell r="F777">
            <v>0.2</v>
          </cell>
          <cell r="G777" t="str">
            <v>org</v>
          </cell>
          <cell r="I777">
            <v>35000</v>
          </cell>
          <cell r="J777">
            <v>7000</v>
          </cell>
        </row>
        <row r="778">
          <cell r="B778" t="str">
            <v>P</v>
          </cell>
          <cell r="C778" t="str">
            <v>PK19</v>
          </cell>
          <cell r="E778" t="str">
            <v>Mandor</v>
          </cell>
          <cell r="F778">
            <v>1</v>
          </cell>
          <cell r="G778" t="str">
            <v>org</v>
          </cell>
          <cell r="I778">
            <v>50000</v>
          </cell>
          <cell r="J778">
            <v>50000</v>
          </cell>
        </row>
        <row r="779">
          <cell r="C779" t="str">
            <v>LL47</v>
          </cell>
          <cell r="E779" t="str">
            <v>Alat bantu</v>
          </cell>
          <cell r="F779">
            <v>4.8000000000000001E-2</v>
          </cell>
          <cell r="G779" t="str">
            <v>lot</v>
          </cell>
          <cell r="I779">
            <v>991550</v>
          </cell>
          <cell r="J779">
            <v>47594.400000000001</v>
          </cell>
        </row>
        <row r="780">
          <cell r="E780" t="str">
            <v xml:space="preserve">Jumlah         </v>
          </cell>
          <cell r="J780">
            <v>1039144.4</v>
          </cell>
        </row>
        <row r="781">
          <cell r="E781" t="str">
            <v>Keuntungan Max.</v>
          </cell>
          <cell r="J781">
            <v>103914.44</v>
          </cell>
        </row>
        <row r="782">
          <cell r="E782" t="str">
            <v xml:space="preserve">Jumlah         </v>
          </cell>
          <cell r="J782">
            <v>1143058.8400000001</v>
          </cell>
        </row>
        <row r="783">
          <cell r="A783" t="str">
            <v>A070</v>
          </cell>
          <cell r="E783" t="str">
            <v xml:space="preserve">Dibulatkan    </v>
          </cell>
          <cell r="J783">
            <v>1143050</v>
          </cell>
        </row>
        <row r="784">
          <cell r="D784" t="str">
            <v>A070A</v>
          </cell>
          <cell r="E784" t="str">
            <v xml:space="preserve">1 M2 LANTAI GRANIT UKURAN KECIL  EX LUAR NEGERI </v>
          </cell>
        </row>
        <row r="785">
          <cell r="C785" t="str">
            <v>BL29</v>
          </cell>
          <cell r="E785" t="str">
            <v>Granit Ex Italy  (setelah dipotong)</v>
          </cell>
          <cell r="F785">
            <v>1</v>
          </cell>
          <cell r="G785" t="str">
            <v>m²</v>
          </cell>
          <cell r="I785">
            <v>900000</v>
          </cell>
          <cell r="J785">
            <v>900000</v>
          </cell>
        </row>
        <row r="786">
          <cell r="C786" t="str">
            <v>BA34</v>
          </cell>
          <cell r="E786" t="str">
            <v xml:space="preserve">P.C  (50 kg) </v>
          </cell>
          <cell r="F786">
            <v>0.26</v>
          </cell>
          <cell r="G786" t="str">
            <v>zak</v>
          </cell>
          <cell r="I786">
            <v>30000</v>
          </cell>
          <cell r="J786">
            <v>7800</v>
          </cell>
        </row>
        <row r="787">
          <cell r="C787" t="str">
            <v>BA04</v>
          </cell>
          <cell r="E787" t="str">
            <v>Pasir pasang</v>
          </cell>
          <cell r="F787">
            <v>0.03</v>
          </cell>
          <cell r="G787" t="str">
            <v>m³</v>
          </cell>
          <cell r="I787">
            <v>125000</v>
          </cell>
          <cell r="J787">
            <v>3750</v>
          </cell>
        </row>
        <row r="788">
          <cell r="C788" t="str">
            <v>BL42</v>
          </cell>
          <cell r="E788" t="str">
            <v>Campuran kedap air</v>
          </cell>
          <cell r="F788">
            <v>1</v>
          </cell>
          <cell r="G788" t="str">
            <v>lot</v>
          </cell>
          <cell r="I788">
            <v>18000</v>
          </cell>
          <cell r="J788">
            <v>18000</v>
          </cell>
        </row>
        <row r="789">
          <cell r="B789" t="str">
            <v>P</v>
          </cell>
          <cell r="C789" t="str">
            <v>PK03</v>
          </cell>
          <cell r="E789" t="str">
            <v>Pekerja trampil</v>
          </cell>
          <cell r="F789">
            <v>0.5</v>
          </cell>
          <cell r="G789" t="str">
            <v>org</v>
          </cell>
          <cell r="I789">
            <v>25000</v>
          </cell>
          <cell r="J789">
            <v>12500</v>
          </cell>
        </row>
        <row r="790">
          <cell r="B790" t="str">
            <v>P</v>
          </cell>
          <cell r="C790" t="str">
            <v>PK05</v>
          </cell>
          <cell r="E790" t="str">
            <v>Tk. batu trampil</v>
          </cell>
          <cell r="F790">
            <v>1.5</v>
          </cell>
          <cell r="G790" t="str">
            <v>org</v>
          </cell>
          <cell r="I790">
            <v>30000</v>
          </cell>
          <cell r="J790">
            <v>45000</v>
          </cell>
        </row>
        <row r="791">
          <cell r="B791" t="str">
            <v>P</v>
          </cell>
          <cell r="C791" t="str">
            <v>PK06</v>
          </cell>
          <cell r="E791" t="str">
            <v>Kep. Tukang batu</v>
          </cell>
          <cell r="F791">
            <v>0.1</v>
          </cell>
          <cell r="G791" t="str">
            <v>org</v>
          </cell>
          <cell r="I791">
            <v>35000</v>
          </cell>
          <cell r="J791">
            <v>3500</v>
          </cell>
        </row>
        <row r="792">
          <cell r="B792" t="str">
            <v>P</v>
          </cell>
          <cell r="C792" t="str">
            <v>PK19</v>
          </cell>
          <cell r="E792" t="str">
            <v>Mandor</v>
          </cell>
          <cell r="F792">
            <v>2.5000000000000001E-2</v>
          </cell>
          <cell r="G792" t="str">
            <v>org</v>
          </cell>
          <cell r="I792">
            <v>50000</v>
          </cell>
          <cell r="J792">
            <v>1250</v>
          </cell>
        </row>
        <row r="793">
          <cell r="C793" t="str">
            <v>LL48</v>
          </cell>
          <cell r="E793" t="str">
            <v>Alat bantu</v>
          </cell>
          <cell r="F793">
            <v>3.2000000000000001E-2</v>
          </cell>
          <cell r="G793" t="str">
            <v>lot</v>
          </cell>
          <cell r="I793">
            <v>991800</v>
          </cell>
          <cell r="J793">
            <v>31737.600000000002</v>
          </cell>
        </row>
        <row r="794">
          <cell r="E794" t="str">
            <v xml:space="preserve">Jumlah         </v>
          </cell>
          <cell r="J794">
            <v>1023537.6</v>
          </cell>
        </row>
        <row r="795">
          <cell r="E795" t="str">
            <v>Keuntungan Max.</v>
          </cell>
          <cell r="J795">
            <v>102353.76000000001</v>
          </cell>
        </row>
        <row r="796">
          <cell r="E796" t="str">
            <v xml:space="preserve">Jumlah         </v>
          </cell>
          <cell r="J796">
            <v>1125891.3599999999</v>
          </cell>
        </row>
        <row r="797">
          <cell r="A797" t="str">
            <v>A070A</v>
          </cell>
          <cell r="E797" t="str">
            <v xml:space="preserve">Dibulatkan    </v>
          </cell>
          <cell r="J797">
            <v>1125890</v>
          </cell>
        </row>
        <row r="798">
          <cell r="D798" t="str">
            <v>A070B</v>
          </cell>
          <cell r="E798" t="str">
            <v xml:space="preserve">1 M2 DINDING GRANIT UKURAN KECIL EX LUAR  NEGERI </v>
          </cell>
        </row>
        <row r="799">
          <cell r="C799" t="str">
            <v>BL29</v>
          </cell>
          <cell r="E799" t="str">
            <v>Granit Ex LN (setelah dipotong)</v>
          </cell>
          <cell r="F799">
            <v>1</v>
          </cell>
          <cell r="G799" t="str">
            <v>m²</v>
          </cell>
          <cell r="I799">
            <v>900000</v>
          </cell>
          <cell r="J799">
            <v>900000</v>
          </cell>
        </row>
        <row r="800">
          <cell r="C800" t="str">
            <v>BA34</v>
          </cell>
          <cell r="E800" t="str">
            <v xml:space="preserve">P.C  (50 kg) </v>
          </cell>
          <cell r="F800">
            <v>0.26</v>
          </cell>
          <cell r="G800" t="str">
            <v>zak</v>
          </cell>
          <cell r="I800">
            <v>30000</v>
          </cell>
          <cell r="J800">
            <v>7800</v>
          </cell>
        </row>
        <row r="801">
          <cell r="C801" t="str">
            <v>BA04</v>
          </cell>
          <cell r="E801" t="str">
            <v>Pasir pasang</v>
          </cell>
          <cell r="F801">
            <v>0.03</v>
          </cell>
          <cell r="G801" t="str">
            <v>m³</v>
          </cell>
          <cell r="I801">
            <v>125000</v>
          </cell>
          <cell r="J801">
            <v>3750</v>
          </cell>
        </row>
        <row r="802">
          <cell r="C802" t="str">
            <v>BL42</v>
          </cell>
          <cell r="E802" t="str">
            <v>Campuran kedap air</v>
          </cell>
          <cell r="F802">
            <v>1</v>
          </cell>
          <cell r="G802" t="str">
            <v>lot</v>
          </cell>
          <cell r="I802">
            <v>18000</v>
          </cell>
          <cell r="J802">
            <v>18000</v>
          </cell>
        </row>
        <row r="803">
          <cell r="B803" t="str">
            <v>P</v>
          </cell>
          <cell r="C803" t="str">
            <v>PK03</v>
          </cell>
          <cell r="E803" t="str">
            <v>Pekerja trampil</v>
          </cell>
          <cell r="F803">
            <v>1</v>
          </cell>
          <cell r="G803" t="str">
            <v>org</v>
          </cell>
          <cell r="I803">
            <v>25000</v>
          </cell>
          <cell r="J803">
            <v>25000</v>
          </cell>
        </row>
        <row r="804">
          <cell r="B804" t="str">
            <v>P</v>
          </cell>
          <cell r="C804" t="str">
            <v>PK05</v>
          </cell>
          <cell r="E804" t="str">
            <v>Tk. batu trampil</v>
          </cell>
          <cell r="F804">
            <v>3</v>
          </cell>
          <cell r="G804" t="str">
            <v>org</v>
          </cell>
          <cell r="I804">
            <v>30000</v>
          </cell>
          <cell r="J804">
            <v>90000</v>
          </cell>
        </row>
        <row r="805">
          <cell r="B805" t="str">
            <v>P</v>
          </cell>
          <cell r="C805" t="str">
            <v>PK06</v>
          </cell>
          <cell r="E805" t="str">
            <v>Kep. Tukang batu</v>
          </cell>
          <cell r="F805">
            <v>0.2</v>
          </cell>
          <cell r="G805" t="str">
            <v>org</v>
          </cell>
          <cell r="I805">
            <v>35000</v>
          </cell>
          <cell r="J805">
            <v>7000</v>
          </cell>
        </row>
        <row r="806">
          <cell r="B806" t="str">
            <v>P</v>
          </cell>
          <cell r="C806" t="str">
            <v>PK19</v>
          </cell>
          <cell r="E806" t="str">
            <v>Mandor</v>
          </cell>
          <cell r="F806">
            <v>0.05</v>
          </cell>
          <cell r="G806" t="str">
            <v>org</v>
          </cell>
          <cell r="I806">
            <v>50000</v>
          </cell>
          <cell r="J806">
            <v>2500</v>
          </cell>
        </row>
        <row r="807">
          <cell r="C807" t="str">
            <v>LL49</v>
          </cell>
          <cell r="E807" t="str">
            <v>Alat bantu</v>
          </cell>
          <cell r="F807">
            <v>4.8000000000000001E-2</v>
          </cell>
          <cell r="G807" t="str">
            <v>lot</v>
          </cell>
          <cell r="I807">
            <v>1054050</v>
          </cell>
          <cell r="J807">
            <v>50594.400000000001</v>
          </cell>
        </row>
        <row r="808">
          <cell r="E808" t="str">
            <v xml:space="preserve">Jumlah         </v>
          </cell>
          <cell r="J808">
            <v>1104644.3999999999</v>
          </cell>
        </row>
        <row r="809">
          <cell r="E809" t="str">
            <v>Keuntungan Max.</v>
          </cell>
          <cell r="J809">
            <v>110464.44</v>
          </cell>
        </row>
        <row r="810">
          <cell r="E810" t="str">
            <v xml:space="preserve">Jumlah         </v>
          </cell>
          <cell r="J810">
            <v>1215108.8399999999</v>
          </cell>
        </row>
        <row r="811">
          <cell r="A811" t="str">
            <v>A070B</v>
          </cell>
          <cell r="E811" t="str">
            <v xml:space="preserve">Dibulatkan    </v>
          </cell>
          <cell r="J811">
            <v>1215100</v>
          </cell>
        </row>
        <row r="812">
          <cell r="D812" t="str">
            <v>A070C</v>
          </cell>
          <cell r="E812" t="str">
            <v xml:space="preserve">1 M2 LANTAI GRANIT UKURAN KECIL EX DALAM NEGERI </v>
          </cell>
        </row>
        <row r="813">
          <cell r="C813" t="str">
            <v>BL31</v>
          </cell>
          <cell r="E813" t="str">
            <v>Granit Ex DN  (setelah dipotong)</v>
          </cell>
          <cell r="F813">
            <v>1</v>
          </cell>
          <cell r="G813" t="str">
            <v>m²</v>
          </cell>
          <cell r="I813">
            <v>731000</v>
          </cell>
          <cell r="J813">
            <v>731000</v>
          </cell>
        </row>
        <row r="814">
          <cell r="C814" t="str">
            <v>BA34</v>
          </cell>
          <cell r="E814" t="str">
            <v xml:space="preserve">P.C  (50 kg) </v>
          </cell>
          <cell r="F814">
            <v>0.26</v>
          </cell>
          <cell r="G814" t="str">
            <v>zak</v>
          </cell>
          <cell r="I814">
            <v>30000</v>
          </cell>
          <cell r="J814">
            <v>7800</v>
          </cell>
        </row>
        <row r="815">
          <cell r="C815" t="str">
            <v>BA04</v>
          </cell>
          <cell r="E815" t="str">
            <v>Pasir pasang</v>
          </cell>
          <cell r="F815">
            <v>0.03</v>
          </cell>
          <cell r="G815" t="str">
            <v>m³</v>
          </cell>
          <cell r="I815">
            <v>125000</v>
          </cell>
          <cell r="J815">
            <v>3750</v>
          </cell>
        </row>
        <row r="816">
          <cell r="C816" t="str">
            <v>BL42</v>
          </cell>
          <cell r="E816" t="str">
            <v>Campuran kedap air</v>
          </cell>
          <cell r="F816">
            <v>1</v>
          </cell>
          <cell r="G816" t="str">
            <v>lot</v>
          </cell>
          <cell r="I816">
            <v>18000</v>
          </cell>
          <cell r="J816">
            <v>18000</v>
          </cell>
        </row>
        <row r="817">
          <cell r="B817" t="str">
            <v>P</v>
          </cell>
          <cell r="C817" t="str">
            <v>PK03</v>
          </cell>
          <cell r="E817" t="str">
            <v>Pekerja trampil</v>
          </cell>
          <cell r="F817">
            <v>0.5</v>
          </cell>
          <cell r="G817" t="str">
            <v>org</v>
          </cell>
          <cell r="I817">
            <v>25000</v>
          </cell>
          <cell r="J817">
            <v>12500</v>
          </cell>
        </row>
        <row r="818">
          <cell r="B818" t="str">
            <v>P</v>
          </cell>
          <cell r="C818" t="str">
            <v>PK05</v>
          </cell>
          <cell r="E818" t="str">
            <v>Tk. batu trampil</v>
          </cell>
          <cell r="F818">
            <v>1.5</v>
          </cell>
          <cell r="G818" t="str">
            <v>org</v>
          </cell>
          <cell r="I818">
            <v>30000</v>
          </cell>
          <cell r="J818">
            <v>45000</v>
          </cell>
        </row>
        <row r="819">
          <cell r="B819" t="str">
            <v>P</v>
          </cell>
          <cell r="C819" t="str">
            <v>PK06</v>
          </cell>
          <cell r="E819" t="str">
            <v>Kep. Tukang batu</v>
          </cell>
          <cell r="F819">
            <v>0.1</v>
          </cell>
          <cell r="G819" t="str">
            <v>org</v>
          </cell>
          <cell r="I819">
            <v>35000</v>
          </cell>
          <cell r="J819">
            <v>3500</v>
          </cell>
        </row>
        <row r="820">
          <cell r="B820" t="str">
            <v>P</v>
          </cell>
          <cell r="C820" t="str">
            <v>PK19</v>
          </cell>
          <cell r="E820" t="str">
            <v>Mandor</v>
          </cell>
          <cell r="F820">
            <v>2.5000000000000001E-2</v>
          </cell>
          <cell r="G820" t="str">
            <v>org</v>
          </cell>
          <cell r="I820">
            <v>50000</v>
          </cell>
          <cell r="J820">
            <v>1250</v>
          </cell>
        </row>
        <row r="821">
          <cell r="C821" t="str">
            <v>LL50</v>
          </cell>
          <cell r="E821" t="str">
            <v>Alat bantu</v>
          </cell>
          <cell r="F821">
            <v>3.2000000000000001E-2</v>
          </cell>
          <cell r="G821" t="str">
            <v>lot</v>
          </cell>
          <cell r="I821">
            <v>822800</v>
          </cell>
          <cell r="J821">
            <v>26329.600000000002</v>
          </cell>
        </row>
        <row r="822">
          <cell r="E822" t="str">
            <v xml:space="preserve">Jumlah         </v>
          </cell>
          <cell r="J822">
            <v>849129.6</v>
          </cell>
        </row>
        <row r="823">
          <cell r="E823" t="str">
            <v>Keuntungan Max.</v>
          </cell>
          <cell r="J823">
            <v>84912.960000000006</v>
          </cell>
        </row>
        <row r="824">
          <cell r="E824" t="str">
            <v xml:space="preserve">Jumlah         </v>
          </cell>
          <cell r="J824">
            <v>934042.55999999994</v>
          </cell>
        </row>
        <row r="825">
          <cell r="A825" t="str">
            <v>A070C</v>
          </cell>
          <cell r="E825" t="str">
            <v xml:space="preserve">Dibulatkan    </v>
          </cell>
          <cell r="J825">
            <v>934040</v>
          </cell>
        </row>
        <row r="826">
          <cell r="D826" t="str">
            <v>A070D</v>
          </cell>
          <cell r="E826" t="str">
            <v xml:space="preserve">1 M2 DINDING GRANIT UKURAN KECIL EX DALAM NEGERI </v>
          </cell>
        </row>
        <row r="827">
          <cell r="C827" t="str">
            <v>BL31</v>
          </cell>
          <cell r="E827" t="str">
            <v>Granit Ex DN (setelah dipotong)</v>
          </cell>
          <cell r="F827">
            <v>1</v>
          </cell>
          <cell r="G827" t="str">
            <v>m²</v>
          </cell>
          <cell r="I827">
            <v>731000</v>
          </cell>
          <cell r="J827">
            <v>731000</v>
          </cell>
        </row>
        <row r="828">
          <cell r="C828" t="str">
            <v>BA34</v>
          </cell>
          <cell r="E828" t="str">
            <v xml:space="preserve">P.C  (50 kg) </v>
          </cell>
          <cell r="F828">
            <v>0.26</v>
          </cell>
          <cell r="G828" t="str">
            <v>zak</v>
          </cell>
          <cell r="I828">
            <v>30000</v>
          </cell>
          <cell r="J828">
            <v>7800</v>
          </cell>
        </row>
        <row r="829">
          <cell r="C829" t="str">
            <v>BA04</v>
          </cell>
          <cell r="E829" t="str">
            <v>Pasir pasang</v>
          </cell>
          <cell r="F829">
            <v>0.03</v>
          </cell>
          <cell r="G829" t="str">
            <v>m³</v>
          </cell>
          <cell r="I829">
            <v>125000</v>
          </cell>
          <cell r="J829">
            <v>3750</v>
          </cell>
        </row>
        <row r="830">
          <cell r="C830" t="str">
            <v>BL42</v>
          </cell>
          <cell r="E830" t="str">
            <v>Campuran kedap air</v>
          </cell>
          <cell r="F830">
            <v>1</v>
          </cell>
          <cell r="G830" t="str">
            <v>lot</v>
          </cell>
          <cell r="I830">
            <v>18000</v>
          </cell>
          <cell r="J830">
            <v>18000</v>
          </cell>
        </row>
        <row r="831">
          <cell r="B831" t="str">
            <v>P</v>
          </cell>
          <cell r="C831" t="str">
            <v>PK03</v>
          </cell>
          <cell r="E831" t="str">
            <v>Pekerja trampil</v>
          </cell>
          <cell r="F831">
            <v>1</v>
          </cell>
          <cell r="G831" t="str">
            <v>org</v>
          </cell>
          <cell r="I831">
            <v>25000</v>
          </cell>
          <cell r="J831">
            <v>25000</v>
          </cell>
        </row>
        <row r="832">
          <cell r="B832" t="str">
            <v>P</v>
          </cell>
          <cell r="C832" t="str">
            <v>PK05</v>
          </cell>
          <cell r="E832" t="str">
            <v>Tk. batu trampil</v>
          </cell>
          <cell r="F832">
            <v>3</v>
          </cell>
          <cell r="G832" t="str">
            <v>org</v>
          </cell>
          <cell r="I832">
            <v>30000</v>
          </cell>
          <cell r="J832">
            <v>90000</v>
          </cell>
        </row>
        <row r="833">
          <cell r="B833" t="str">
            <v>P</v>
          </cell>
          <cell r="C833" t="str">
            <v>PK06</v>
          </cell>
          <cell r="E833" t="str">
            <v>Kep. Tukang batu</v>
          </cell>
          <cell r="F833">
            <v>0.2</v>
          </cell>
          <cell r="G833" t="str">
            <v>org</v>
          </cell>
          <cell r="I833">
            <v>35000</v>
          </cell>
          <cell r="J833">
            <v>7000</v>
          </cell>
        </row>
        <row r="834">
          <cell r="B834" t="str">
            <v>P</v>
          </cell>
          <cell r="C834" t="str">
            <v>PK19</v>
          </cell>
          <cell r="E834" t="str">
            <v>Mandor</v>
          </cell>
          <cell r="F834">
            <v>0.05</v>
          </cell>
          <cell r="G834" t="str">
            <v>org</v>
          </cell>
          <cell r="I834">
            <v>50000</v>
          </cell>
          <cell r="J834">
            <v>2500</v>
          </cell>
        </row>
        <row r="835">
          <cell r="C835" t="str">
            <v>LL51</v>
          </cell>
          <cell r="E835" t="str">
            <v>Alat bantu</v>
          </cell>
          <cell r="F835">
            <v>4.8000000000000001E-2</v>
          </cell>
          <cell r="G835" t="str">
            <v>lot</v>
          </cell>
          <cell r="I835">
            <v>885050</v>
          </cell>
          <cell r="J835">
            <v>42482.400000000001</v>
          </cell>
        </row>
        <row r="836">
          <cell r="E836" t="str">
            <v xml:space="preserve">Jumlah         </v>
          </cell>
          <cell r="J836">
            <v>927532.4</v>
          </cell>
        </row>
        <row r="837">
          <cell r="E837" t="str">
            <v>Keuntungan Max.</v>
          </cell>
          <cell r="J837">
            <v>92753.24</v>
          </cell>
        </row>
        <row r="838">
          <cell r="E838" t="str">
            <v xml:space="preserve">Jumlah         </v>
          </cell>
          <cell r="J838">
            <v>1020285.64</v>
          </cell>
        </row>
        <row r="839">
          <cell r="A839" t="str">
            <v>A070D</v>
          </cell>
          <cell r="E839" t="str">
            <v xml:space="preserve">Dibulatkan    </v>
          </cell>
          <cell r="J839">
            <v>1020280</v>
          </cell>
        </row>
        <row r="840">
          <cell r="D840" t="str">
            <v>A070E</v>
          </cell>
          <cell r="E840" t="str">
            <v>1 M2 LANTAI GRANITO TILE ESSENZA UKURAN 60 x 60 POLISHED</v>
          </cell>
        </row>
        <row r="841">
          <cell r="C841" t="str">
            <v>BL39</v>
          </cell>
          <cell r="E841" t="str">
            <v>Granito Tile Essenza 60 x 60 Polished</v>
          </cell>
          <cell r="F841">
            <v>1</v>
          </cell>
          <cell r="G841" t="str">
            <v>m²</v>
          </cell>
          <cell r="I841">
            <v>180000</v>
          </cell>
          <cell r="J841">
            <v>180000</v>
          </cell>
        </row>
        <row r="842">
          <cell r="C842" t="str">
            <v>BA34</v>
          </cell>
          <cell r="E842" t="str">
            <v xml:space="preserve">P.C  (50 kg) </v>
          </cell>
          <cell r="F842">
            <v>0.26</v>
          </cell>
          <cell r="G842" t="str">
            <v>zak</v>
          </cell>
          <cell r="I842">
            <v>30000</v>
          </cell>
          <cell r="J842">
            <v>7800</v>
          </cell>
        </row>
        <row r="843">
          <cell r="C843" t="str">
            <v>BA04</v>
          </cell>
          <cell r="E843" t="str">
            <v>Pasir pasang</v>
          </cell>
          <cell r="F843">
            <v>0.03</v>
          </cell>
          <cell r="G843" t="str">
            <v>m³</v>
          </cell>
          <cell r="I843">
            <v>125000</v>
          </cell>
          <cell r="J843">
            <v>3750</v>
          </cell>
        </row>
        <row r="844">
          <cell r="C844" t="str">
            <v>BL42</v>
          </cell>
          <cell r="E844" t="str">
            <v xml:space="preserve">Campuran kedap air </v>
          </cell>
          <cell r="F844">
            <v>1</v>
          </cell>
          <cell r="G844" t="str">
            <v>lot</v>
          </cell>
          <cell r="I844">
            <v>18000</v>
          </cell>
          <cell r="J844">
            <v>18000</v>
          </cell>
        </row>
        <row r="845">
          <cell r="B845" t="str">
            <v>P</v>
          </cell>
          <cell r="C845" t="str">
            <v>PK03</v>
          </cell>
          <cell r="E845" t="str">
            <v>Pekerja trampil</v>
          </cell>
          <cell r="F845">
            <v>0.25</v>
          </cell>
          <cell r="G845" t="str">
            <v>org</v>
          </cell>
          <cell r="I845">
            <v>25000</v>
          </cell>
          <cell r="J845">
            <v>6250</v>
          </cell>
        </row>
        <row r="846">
          <cell r="B846" t="str">
            <v>P</v>
          </cell>
          <cell r="C846" t="str">
            <v>PK05</v>
          </cell>
          <cell r="E846" t="str">
            <v>Tk. batu trampil</v>
          </cell>
          <cell r="F846">
            <v>0.6</v>
          </cell>
          <cell r="G846" t="str">
            <v>org</v>
          </cell>
          <cell r="I846">
            <v>30000</v>
          </cell>
          <cell r="J846">
            <v>18000</v>
          </cell>
        </row>
        <row r="847">
          <cell r="B847" t="str">
            <v>P</v>
          </cell>
          <cell r="C847" t="str">
            <v>PK06</v>
          </cell>
          <cell r="E847" t="str">
            <v>Kep. Tukang batu</v>
          </cell>
          <cell r="F847">
            <v>0.05</v>
          </cell>
          <cell r="G847" t="str">
            <v>org</v>
          </cell>
          <cell r="I847">
            <v>35000</v>
          </cell>
          <cell r="J847">
            <v>1750</v>
          </cell>
        </row>
        <row r="848">
          <cell r="B848" t="str">
            <v>P</v>
          </cell>
          <cell r="C848" t="str">
            <v>PK19</v>
          </cell>
          <cell r="E848" t="str">
            <v>Mandor</v>
          </cell>
          <cell r="F848">
            <v>2.5000000000000001E-2</v>
          </cell>
          <cell r="G848" t="str">
            <v>org</v>
          </cell>
          <cell r="I848">
            <v>50000</v>
          </cell>
          <cell r="J848">
            <v>1250</v>
          </cell>
        </row>
        <row r="849">
          <cell r="C849" t="str">
            <v>LL52</v>
          </cell>
          <cell r="E849" t="str">
            <v>Alat bantu</v>
          </cell>
          <cell r="F849">
            <v>2.4E-2</v>
          </cell>
          <cell r="G849" t="str">
            <v>lot</v>
          </cell>
          <cell r="I849">
            <v>236800</v>
          </cell>
          <cell r="J849">
            <v>5683.2</v>
          </cell>
        </row>
        <row r="850">
          <cell r="E850" t="str">
            <v xml:space="preserve">Jumlah         </v>
          </cell>
          <cell r="J850">
            <v>242483.20000000001</v>
          </cell>
        </row>
        <row r="851">
          <cell r="E851" t="str">
            <v>Keuntungan Max.</v>
          </cell>
          <cell r="J851">
            <v>24248.320000000003</v>
          </cell>
        </row>
        <row r="852">
          <cell r="E852" t="str">
            <v xml:space="preserve">Jumlah         </v>
          </cell>
          <cell r="J852">
            <v>266731.52000000002</v>
          </cell>
        </row>
        <row r="853">
          <cell r="A853" t="str">
            <v>A070E</v>
          </cell>
          <cell r="E853" t="str">
            <v xml:space="preserve">Dibulatkan    </v>
          </cell>
          <cell r="J853">
            <v>266730</v>
          </cell>
        </row>
        <row r="854">
          <cell r="D854" t="str">
            <v>A070F</v>
          </cell>
          <cell r="E854" t="str">
            <v>1 M2 DINDING GRANITO TILE ESSENZA UKURAN 60 x 60 POLISHED</v>
          </cell>
        </row>
        <row r="855">
          <cell r="C855" t="str">
            <v>BL39</v>
          </cell>
          <cell r="E855" t="str">
            <v>Granito Tile Essenza 60 x 60 Polished</v>
          </cell>
          <cell r="F855">
            <v>1</v>
          </cell>
          <cell r="G855" t="str">
            <v>m²</v>
          </cell>
          <cell r="I855">
            <v>180000</v>
          </cell>
          <cell r="J855">
            <v>180000</v>
          </cell>
        </row>
        <row r="856">
          <cell r="C856" t="str">
            <v>BA34</v>
          </cell>
          <cell r="E856" t="str">
            <v>P.C  (50 kg) + Campuran khusus</v>
          </cell>
          <cell r="F856">
            <v>0.26</v>
          </cell>
          <cell r="G856" t="str">
            <v>zak</v>
          </cell>
          <cell r="I856">
            <v>30000</v>
          </cell>
          <cell r="J856">
            <v>7800</v>
          </cell>
        </row>
        <row r="857">
          <cell r="C857" t="str">
            <v>BA04</v>
          </cell>
          <cell r="E857" t="str">
            <v>Pasir pasang</v>
          </cell>
          <cell r="F857">
            <v>0.03</v>
          </cell>
          <cell r="G857" t="str">
            <v>m³</v>
          </cell>
          <cell r="I857">
            <v>125000</v>
          </cell>
          <cell r="J857">
            <v>3750</v>
          </cell>
        </row>
        <row r="858">
          <cell r="C858" t="str">
            <v>BL42</v>
          </cell>
          <cell r="E858" t="str">
            <v>Campuran kedap air + Perekat lain</v>
          </cell>
          <cell r="F858">
            <v>1</v>
          </cell>
          <cell r="G858" t="str">
            <v>lot</v>
          </cell>
          <cell r="I858">
            <v>18000</v>
          </cell>
          <cell r="J858">
            <v>18000</v>
          </cell>
        </row>
        <row r="859">
          <cell r="B859" t="str">
            <v>P</v>
          </cell>
          <cell r="C859" t="str">
            <v>PK03</v>
          </cell>
          <cell r="E859" t="str">
            <v>Pekerja trampil</v>
          </cell>
          <cell r="F859">
            <v>0.25</v>
          </cell>
          <cell r="G859" t="str">
            <v>org</v>
          </cell>
          <cell r="I859">
            <v>25000</v>
          </cell>
          <cell r="J859">
            <v>6250</v>
          </cell>
        </row>
        <row r="860">
          <cell r="B860" t="str">
            <v>P</v>
          </cell>
          <cell r="C860" t="str">
            <v>PK05</v>
          </cell>
          <cell r="E860" t="str">
            <v>Tk. batu trampil</v>
          </cell>
          <cell r="F860">
            <v>0.7</v>
          </cell>
          <cell r="G860" t="str">
            <v>org</v>
          </cell>
          <cell r="I860">
            <v>30000</v>
          </cell>
          <cell r="J860">
            <v>21000</v>
          </cell>
        </row>
        <row r="861">
          <cell r="B861" t="str">
            <v>P</v>
          </cell>
          <cell r="C861" t="str">
            <v>PK06</v>
          </cell>
          <cell r="E861" t="str">
            <v>Kep. Tukang batu</v>
          </cell>
          <cell r="F861">
            <v>0.05</v>
          </cell>
          <cell r="G861" t="str">
            <v>org</v>
          </cell>
          <cell r="I861">
            <v>35000</v>
          </cell>
          <cell r="J861">
            <v>1750</v>
          </cell>
        </row>
        <row r="862">
          <cell r="B862" t="str">
            <v>P</v>
          </cell>
          <cell r="C862" t="str">
            <v>PK19</v>
          </cell>
          <cell r="E862" t="str">
            <v>Mandor</v>
          </cell>
          <cell r="F862">
            <v>2.5000000000000001E-2</v>
          </cell>
          <cell r="G862" t="str">
            <v>org</v>
          </cell>
          <cell r="I862">
            <v>50000</v>
          </cell>
          <cell r="J862">
            <v>1250</v>
          </cell>
        </row>
        <row r="863">
          <cell r="C863" t="str">
            <v>LL53</v>
          </cell>
          <cell r="E863" t="str">
            <v>Alat bantu</v>
          </cell>
          <cell r="F863">
            <v>0.04</v>
          </cell>
          <cell r="G863" t="str">
            <v>lot</v>
          </cell>
          <cell r="I863">
            <v>239800</v>
          </cell>
          <cell r="J863">
            <v>9592</v>
          </cell>
        </row>
        <row r="864">
          <cell r="E864" t="str">
            <v xml:space="preserve">Jumlah         </v>
          </cell>
          <cell r="J864">
            <v>249392</v>
          </cell>
        </row>
        <row r="865">
          <cell r="E865" t="str">
            <v>Keuntungan Max.</v>
          </cell>
          <cell r="J865">
            <v>24939.200000000001</v>
          </cell>
        </row>
        <row r="866">
          <cell r="E866" t="str">
            <v xml:space="preserve">Jumlah         </v>
          </cell>
          <cell r="J866">
            <v>274331.2</v>
          </cell>
        </row>
        <row r="867">
          <cell r="A867" t="str">
            <v>A070F</v>
          </cell>
          <cell r="E867" t="str">
            <v xml:space="preserve">Dibulatkan    </v>
          </cell>
          <cell r="J867">
            <v>274330</v>
          </cell>
        </row>
        <row r="868">
          <cell r="D868" t="str">
            <v>A070G</v>
          </cell>
          <cell r="E868" t="str">
            <v>1 M2 LANTAI GRANITO TILE ESSENZA UKURAN 40 x 40 POLISHED</v>
          </cell>
        </row>
        <row r="869">
          <cell r="C869" t="str">
            <v>BL32</v>
          </cell>
          <cell r="E869" t="str">
            <v>Granito Tile Essenza 40 x 40 Polished</v>
          </cell>
          <cell r="F869">
            <v>1</v>
          </cell>
          <cell r="G869" t="str">
            <v>m²</v>
          </cell>
          <cell r="I869">
            <v>132500</v>
          </cell>
          <cell r="J869">
            <v>132500</v>
          </cell>
        </row>
        <row r="870">
          <cell r="C870" t="str">
            <v>BA34</v>
          </cell>
          <cell r="E870" t="str">
            <v>P.C  (50 kg) + Campuran khusus</v>
          </cell>
          <cell r="F870">
            <v>0.26</v>
          </cell>
          <cell r="G870" t="str">
            <v>zak</v>
          </cell>
          <cell r="I870">
            <v>30000</v>
          </cell>
          <cell r="J870">
            <v>7800</v>
          </cell>
        </row>
        <row r="871">
          <cell r="C871" t="str">
            <v>BA04</v>
          </cell>
          <cell r="E871" t="str">
            <v>Pasir pasang</v>
          </cell>
          <cell r="F871">
            <v>0.03</v>
          </cell>
          <cell r="G871" t="str">
            <v>m³</v>
          </cell>
          <cell r="I871">
            <v>125000</v>
          </cell>
          <cell r="J871">
            <v>3750</v>
          </cell>
        </row>
        <row r="872">
          <cell r="C872" t="str">
            <v>BL42</v>
          </cell>
          <cell r="E872" t="str">
            <v>Campuran kedap air</v>
          </cell>
          <cell r="F872">
            <v>1</v>
          </cell>
          <cell r="G872" t="str">
            <v>lot</v>
          </cell>
          <cell r="I872">
            <v>18000</v>
          </cell>
          <cell r="J872">
            <v>18000</v>
          </cell>
        </row>
        <row r="873">
          <cell r="B873" t="str">
            <v>P</v>
          </cell>
          <cell r="C873" t="str">
            <v>PK03</v>
          </cell>
          <cell r="E873" t="str">
            <v>Pekerja trampil</v>
          </cell>
          <cell r="F873">
            <v>0.25</v>
          </cell>
          <cell r="G873" t="str">
            <v>org</v>
          </cell>
          <cell r="I873">
            <v>25000</v>
          </cell>
          <cell r="J873">
            <v>6250</v>
          </cell>
        </row>
        <row r="874">
          <cell r="B874" t="str">
            <v>P</v>
          </cell>
          <cell r="C874" t="str">
            <v>PK05</v>
          </cell>
          <cell r="E874" t="str">
            <v>Tk. batu trampil</v>
          </cell>
          <cell r="F874">
            <v>0.6</v>
          </cell>
          <cell r="G874" t="str">
            <v>org</v>
          </cell>
          <cell r="I874">
            <v>30000</v>
          </cell>
          <cell r="J874">
            <v>18000</v>
          </cell>
        </row>
        <row r="875">
          <cell r="B875" t="str">
            <v>P</v>
          </cell>
          <cell r="C875" t="str">
            <v>PK06</v>
          </cell>
          <cell r="E875" t="str">
            <v>Kep. Tukang batu</v>
          </cell>
          <cell r="F875">
            <v>0.05</v>
          </cell>
          <cell r="G875" t="str">
            <v>org</v>
          </cell>
          <cell r="I875">
            <v>35000</v>
          </cell>
          <cell r="J875">
            <v>1750</v>
          </cell>
        </row>
        <row r="876">
          <cell r="B876" t="str">
            <v>P</v>
          </cell>
          <cell r="C876" t="str">
            <v>PK19</v>
          </cell>
          <cell r="E876" t="str">
            <v>Mandor</v>
          </cell>
          <cell r="F876">
            <v>2.5000000000000001E-2</v>
          </cell>
          <cell r="G876" t="str">
            <v>org</v>
          </cell>
          <cell r="I876">
            <v>50000</v>
          </cell>
          <cell r="J876">
            <v>1250</v>
          </cell>
        </row>
        <row r="877">
          <cell r="C877" t="str">
            <v>LL54</v>
          </cell>
          <cell r="E877" t="str">
            <v>Alat bantu</v>
          </cell>
          <cell r="F877">
            <v>2.4E-2</v>
          </cell>
          <cell r="G877" t="str">
            <v>lot</v>
          </cell>
          <cell r="I877">
            <v>189300</v>
          </cell>
          <cell r="J877">
            <v>4543.2</v>
          </cell>
        </row>
        <row r="878">
          <cell r="E878" t="str">
            <v xml:space="preserve">Jumlah         </v>
          </cell>
          <cell r="J878">
            <v>193843.20000000001</v>
          </cell>
        </row>
        <row r="879">
          <cell r="E879" t="str">
            <v>Keuntungan Max.</v>
          </cell>
          <cell r="J879">
            <v>19384.320000000003</v>
          </cell>
        </row>
        <row r="880">
          <cell r="E880" t="str">
            <v xml:space="preserve">Jumlah         </v>
          </cell>
          <cell r="J880">
            <v>213227.52000000002</v>
          </cell>
        </row>
        <row r="881">
          <cell r="A881" t="str">
            <v>A070G</v>
          </cell>
          <cell r="E881" t="str">
            <v xml:space="preserve">Dibulatkan    </v>
          </cell>
          <cell r="J881">
            <v>213220</v>
          </cell>
        </row>
        <row r="882">
          <cell r="D882" t="str">
            <v>A070H</v>
          </cell>
          <cell r="E882" t="str">
            <v>1 M2 DINDING GRANITO TILE ESSENZA UKURAN 40 x 40  POLISHED</v>
          </cell>
        </row>
        <row r="883">
          <cell r="C883" t="str">
            <v>BL32</v>
          </cell>
          <cell r="E883" t="str">
            <v>Granito Tile Essenza 40 x 40 Polished</v>
          </cell>
          <cell r="F883">
            <v>1</v>
          </cell>
          <cell r="G883" t="str">
            <v>m²</v>
          </cell>
          <cell r="I883">
            <v>132500</v>
          </cell>
          <cell r="J883">
            <v>132500</v>
          </cell>
        </row>
        <row r="884">
          <cell r="C884" t="str">
            <v>BA34</v>
          </cell>
          <cell r="E884" t="str">
            <v>P.C  (50 kg) + Campuran khusus</v>
          </cell>
          <cell r="F884">
            <v>0.26</v>
          </cell>
          <cell r="G884" t="str">
            <v>zak</v>
          </cell>
          <cell r="I884">
            <v>30000</v>
          </cell>
          <cell r="J884">
            <v>7800</v>
          </cell>
        </row>
        <row r="885">
          <cell r="C885" t="str">
            <v>BA04</v>
          </cell>
          <cell r="E885" t="str">
            <v>Pasir pasang</v>
          </cell>
          <cell r="F885">
            <v>0.03</v>
          </cell>
          <cell r="G885" t="str">
            <v>m³</v>
          </cell>
          <cell r="I885">
            <v>125000</v>
          </cell>
          <cell r="J885">
            <v>3750</v>
          </cell>
        </row>
        <row r="886">
          <cell r="C886" t="str">
            <v>BL42</v>
          </cell>
          <cell r="E886" t="str">
            <v>Campuran kedap air + Perekat lain</v>
          </cell>
          <cell r="F886">
            <v>1</v>
          </cell>
          <cell r="G886" t="str">
            <v>lot</v>
          </cell>
          <cell r="I886">
            <v>18000</v>
          </cell>
          <cell r="J886">
            <v>18000</v>
          </cell>
        </row>
        <row r="887">
          <cell r="B887" t="str">
            <v>P</v>
          </cell>
          <cell r="C887" t="str">
            <v>PK03</v>
          </cell>
          <cell r="E887" t="str">
            <v>Pekerja trampil</v>
          </cell>
          <cell r="F887">
            <v>0.25</v>
          </cell>
          <cell r="G887" t="str">
            <v>org</v>
          </cell>
          <cell r="I887">
            <v>25000</v>
          </cell>
          <cell r="J887">
            <v>6250</v>
          </cell>
        </row>
        <row r="888">
          <cell r="B888" t="str">
            <v>P</v>
          </cell>
          <cell r="C888" t="str">
            <v>PK05</v>
          </cell>
          <cell r="E888" t="str">
            <v>Tk. batu trampil</v>
          </cell>
          <cell r="F888">
            <v>0.7</v>
          </cell>
          <cell r="G888" t="str">
            <v>org</v>
          </cell>
          <cell r="I888">
            <v>30000</v>
          </cell>
          <cell r="J888">
            <v>21000</v>
          </cell>
        </row>
        <row r="889">
          <cell r="B889" t="str">
            <v>P</v>
          </cell>
          <cell r="C889" t="str">
            <v>PK06</v>
          </cell>
          <cell r="E889" t="str">
            <v>Kep. Tukang batu</v>
          </cell>
          <cell r="F889">
            <v>0.05</v>
          </cell>
          <cell r="G889" t="str">
            <v>org</v>
          </cell>
          <cell r="I889">
            <v>35000</v>
          </cell>
          <cell r="J889">
            <v>1750</v>
          </cell>
        </row>
        <row r="890">
          <cell r="B890" t="str">
            <v>P</v>
          </cell>
          <cell r="C890" t="str">
            <v>PK19</v>
          </cell>
          <cell r="E890" t="str">
            <v>Mandor</v>
          </cell>
          <cell r="F890">
            <v>2.5000000000000001E-2</v>
          </cell>
          <cell r="G890" t="str">
            <v>org</v>
          </cell>
          <cell r="I890">
            <v>50000</v>
          </cell>
          <cell r="J890">
            <v>1250</v>
          </cell>
        </row>
        <row r="891">
          <cell r="C891" t="str">
            <v>LL55</v>
          </cell>
          <cell r="E891" t="str">
            <v>Alat bantu</v>
          </cell>
          <cell r="F891">
            <v>0.04</v>
          </cell>
          <cell r="G891" t="str">
            <v>lot</v>
          </cell>
          <cell r="I891">
            <v>192300</v>
          </cell>
          <cell r="J891">
            <v>7692</v>
          </cell>
        </row>
        <row r="892">
          <cell r="E892" t="str">
            <v xml:space="preserve">Jumlah         </v>
          </cell>
          <cell r="J892">
            <v>199992</v>
          </cell>
        </row>
        <row r="893">
          <cell r="E893" t="str">
            <v>Keuntungan Max.</v>
          </cell>
          <cell r="J893">
            <v>19999.2</v>
          </cell>
        </row>
        <row r="894">
          <cell r="E894" t="str">
            <v xml:space="preserve">Jumlah         </v>
          </cell>
          <cell r="J894">
            <v>219991.2</v>
          </cell>
        </row>
        <row r="895">
          <cell r="A895" t="str">
            <v>A070H</v>
          </cell>
          <cell r="E895" t="str">
            <v xml:space="preserve">Dibulatkan    </v>
          </cell>
          <cell r="J895">
            <v>219990</v>
          </cell>
        </row>
        <row r="896">
          <cell r="D896" t="str">
            <v>A070I</v>
          </cell>
          <cell r="E896" t="str">
            <v xml:space="preserve">1 M2 LANTAI MARMER EX LAMPUNG UKURAN BESAR </v>
          </cell>
        </row>
        <row r="897">
          <cell r="C897" t="str">
            <v>BL34</v>
          </cell>
          <cell r="E897" t="str">
            <v>Marmer Ex Lampung</v>
          </cell>
          <cell r="F897">
            <v>1</v>
          </cell>
          <cell r="G897" t="str">
            <v>m²</v>
          </cell>
          <cell r="I897">
            <v>350000</v>
          </cell>
          <cell r="J897">
            <v>350000</v>
          </cell>
        </row>
        <row r="898">
          <cell r="C898" t="str">
            <v>BA34</v>
          </cell>
          <cell r="E898" t="str">
            <v>P.C  (50 kg) + Campuran khusus</v>
          </cell>
          <cell r="F898">
            <v>0.26</v>
          </cell>
          <cell r="G898" t="str">
            <v>zak</v>
          </cell>
          <cell r="I898">
            <v>30000</v>
          </cell>
          <cell r="J898">
            <v>7800</v>
          </cell>
        </row>
        <row r="899">
          <cell r="C899" t="str">
            <v>BA04</v>
          </cell>
          <cell r="E899" t="str">
            <v>Pasir pasang</v>
          </cell>
          <cell r="F899">
            <v>0.03</v>
          </cell>
          <cell r="G899" t="str">
            <v>m³</v>
          </cell>
          <cell r="I899">
            <v>125000</v>
          </cell>
          <cell r="J899">
            <v>3750</v>
          </cell>
        </row>
        <row r="900">
          <cell r="C900" t="str">
            <v>BL42</v>
          </cell>
          <cell r="E900" t="str">
            <v>Campuran kedap air</v>
          </cell>
          <cell r="F900">
            <v>1</v>
          </cell>
          <cell r="G900" t="str">
            <v>lot</v>
          </cell>
          <cell r="I900">
            <v>18000</v>
          </cell>
          <cell r="J900">
            <v>18000</v>
          </cell>
        </row>
        <row r="901">
          <cell r="B901" t="str">
            <v>P</v>
          </cell>
          <cell r="C901" t="str">
            <v>PK03</v>
          </cell>
          <cell r="E901" t="str">
            <v>Pekerja trampil</v>
          </cell>
          <cell r="F901">
            <v>0.5</v>
          </cell>
          <cell r="G901" t="str">
            <v>org</v>
          </cell>
          <cell r="I901">
            <v>25000</v>
          </cell>
          <cell r="J901">
            <v>12500</v>
          </cell>
        </row>
        <row r="902">
          <cell r="B902" t="str">
            <v>P</v>
          </cell>
          <cell r="C902" t="str">
            <v>PK05</v>
          </cell>
          <cell r="E902" t="str">
            <v>Tk. batu trampil</v>
          </cell>
          <cell r="F902">
            <v>1.5</v>
          </cell>
          <cell r="G902" t="str">
            <v>org</v>
          </cell>
          <cell r="I902">
            <v>30000</v>
          </cell>
          <cell r="J902">
            <v>45000</v>
          </cell>
        </row>
        <row r="903">
          <cell r="B903" t="str">
            <v>P</v>
          </cell>
          <cell r="C903" t="str">
            <v>PK06</v>
          </cell>
          <cell r="E903" t="str">
            <v>Kep. Tukang batu</v>
          </cell>
          <cell r="F903">
            <v>0.05</v>
          </cell>
          <cell r="G903" t="str">
            <v>org</v>
          </cell>
          <cell r="I903">
            <v>35000</v>
          </cell>
          <cell r="J903">
            <v>1750</v>
          </cell>
        </row>
        <row r="904">
          <cell r="B904" t="str">
            <v>P</v>
          </cell>
          <cell r="C904" t="str">
            <v>PK19</v>
          </cell>
          <cell r="E904" t="str">
            <v>Mandor</v>
          </cell>
          <cell r="F904">
            <v>2.5000000000000001E-2</v>
          </cell>
          <cell r="G904" t="str">
            <v>org</v>
          </cell>
          <cell r="I904">
            <v>50000</v>
          </cell>
          <cell r="J904">
            <v>1250</v>
          </cell>
        </row>
        <row r="905">
          <cell r="C905" t="str">
            <v>LL56</v>
          </cell>
          <cell r="E905" t="str">
            <v>Alat bantu</v>
          </cell>
          <cell r="F905">
            <v>3.2000000000000001E-2</v>
          </cell>
          <cell r="G905" t="str">
            <v>lot</v>
          </cell>
          <cell r="I905">
            <v>440050</v>
          </cell>
          <cell r="J905">
            <v>14081.6</v>
          </cell>
        </row>
        <row r="906">
          <cell r="E906" t="str">
            <v xml:space="preserve">Jumlah         </v>
          </cell>
          <cell r="J906">
            <v>454131.6</v>
          </cell>
        </row>
        <row r="907">
          <cell r="E907" t="str">
            <v>Keuntungan Max.</v>
          </cell>
          <cell r="J907">
            <v>45413.16</v>
          </cell>
        </row>
        <row r="908">
          <cell r="E908" t="str">
            <v xml:space="preserve">Jumlah         </v>
          </cell>
          <cell r="J908">
            <v>499544.76</v>
          </cell>
        </row>
        <row r="909">
          <cell r="A909" t="str">
            <v>A070I</v>
          </cell>
          <cell r="E909" t="str">
            <v xml:space="preserve">Dibulatkan    </v>
          </cell>
          <cell r="J909">
            <v>499540</v>
          </cell>
        </row>
        <row r="910">
          <cell r="D910" t="str">
            <v>A070J</v>
          </cell>
          <cell r="E910" t="str">
            <v>1 M2 DINDING MARMER EX LAMPUNG UKURAN BESAR</v>
          </cell>
        </row>
        <row r="911">
          <cell r="C911" t="str">
            <v>BL34</v>
          </cell>
          <cell r="E911" t="str">
            <v>Marmer Ex Lampung</v>
          </cell>
          <cell r="F911">
            <v>1</v>
          </cell>
          <cell r="G911" t="str">
            <v>m²</v>
          </cell>
          <cell r="I911">
            <v>350000</v>
          </cell>
          <cell r="J911">
            <v>350000</v>
          </cell>
        </row>
        <row r="912">
          <cell r="C912" t="str">
            <v>BA34</v>
          </cell>
          <cell r="E912" t="str">
            <v>P.C  (50 kg) + Campuran khusus</v>
          </cell>
          <cell r="F912">
            <v>0.26</v>
          </cell>
          <cell r="G912" t="str">
            <v>zak</v>
          </cell>
          <cell r="I912">
            <v>30000</v>
          </cell>
          <cell r="J912">
            <v>7800</v>
          </cell>
        </row>
        <row r="913">
          <cell r="C913" t="str">
            <v>BA04</v>
          </cell>
          <cell r="E913" t="str">
            <v>Pasir pasang</v>
          </cell>
          <cell r="F913">
            <v>0.03</v>
          </cell>
          <cell r="G913" t="str">
            <v>m³</v>
          </cell>
          <cell r="I913">
            <v>125000</v>
          </cell>
          <cell r="J913">
            <v>3750</v>
          </cell>
        </row>
        <row r="914">
          <cell r="C914" t="str">
            <v>BL42</v>
          </cell>
          <cell r="E914" t="str">
            <v>Campuran kedap air</v>
          </cell>
          <cell r="F914">
            <v>1</v>
          </cell>
          <cell r="G914" t="str">
            <v>lot</v>
          </cell>
          <cell r="I914">
            <v>18000</v>
          </cell>
          <cell r="J914">
            <v>18000</v>
          </cell>
        </row>
        <row r="915">
          <cell r="B915" t="str">
            <v>P</v>
          </cell>
          <cell r="C915" t="str">
            <v>PK03</v>
          </cell>
          <cell r="E915" t="str">
            <v>Pekerja trampil</v>
          </cell>
          <cell r="F915">
            <v>1</v>
          </cell>
          <cell r="G915" t="str">
            <v>org</v>
          </cell>
          <cell r="I915">
            <v>25000</v>
          </cell>
          <cell r="J915">
            <v>25000</v>
          </cell>
        </row>
        <row r="916">
          <cell r="B916" t="str">
            <v>P</v>
          </cell>
          <cell r="C916" t="str">
            <v>PK05</v>
          </cell>
          <cell r="E916" t="str">
            <v>Tk. batu trampil</v>
          </cell>
          <cell r="F916">
            <v>3</v>
          </cell>
          <cell r="G916" t="str">
            <v>org</v>
          </cell>
          <cell r="I916">
            <v>30000</v>
          </cell>
          <cell r="J916">
            <v>90000</v>
          </cell>
        </row>
        <row r="917">
          <cell r="B917" t="str">
            <v>P</v>
          </cell>
          <cell r="C917" t="str">
            <v>PK06</v>
          </cell>
          <cell r="E917" t="str">
            <v>Kep. Tukang batu</v>
          </cell>
          <cell r="F917">
            <v>0.2</v>
          </cell>
          <cell r="G917" t="str">
            <v>org</v>
          </cell>
          <cell r="I917">
            <v>35000</v>
          </cell>
          <cell r="J917">
            <v>7000</v>
          </cell>
        </row>
        <row r="918">
          <cell r="B918" t="str">
            <v>P</v>
          </cell>
          <cell r="C918" t="str">
            <v>PK19</v>
          </cell>
          <cell r="E918" t="str">
            <v>Mandor</v>
          </cell>
          <cell r="F918">
            <v>2.5000000000000001E-2</v>
          </cell>
          <cell r="G918" t="str">
            <v>org</v>
          </cell>
          <cell r="I918">
            <v>50000</v>
          </cell>
          <cell r="J918">
            <v>1250</v>
          </cell>
        </row>
        <row r="919">
          <cell r="C919" t="str">
            <v>LL57</v>
          </cell>
          <cell r="E919" t="str">
            <v>Alat bantu</v>
          </cell>
          <cell r="F919">
            <v>4.8000000000000001E-2</v>
          </cell>
          <cell r="G919" t="str">
            <v>lot</v>
          </cell>
          <cell r="I919">
            <v>502800</v>
          </cell>
          <cell r="J919">
            <v>24134.400000000001</v>
          </cell>
        </row>
        <row r="920">
          <cell r="E920" t="str">
            <v xml:space="preserve">Jumlah         </v>
          </cell>
          <cell r="J920">
            <v>526934.4</v>
          </cell>
        </row>
        <row r="921">
          <cell r="E921" t="str">
            <v>Keuntungan Max.</v>
          </cell>
          <cell r="J921">
            <v>52693.440000000002</v>
          </cell>
        </row>
        <row r="922">
          <cell r="E922" t="str">
            <v xml:space="preserve">Jumlah         </v>
          </cell>
          <cell r="J922">
            <v>579627.84000000008</v>
          </cell>
        </row>
        <row r="923">
          <cell r="A923" t="str">
            <v>A070J</v>
          </cell>
          <cell r="E923" t="str">
            <v xml:space="preserve">Dibulatkan    </v>
          </cell>
          <cell r="J923">
            <v>579620</v>
          </cell>
        </row>
        <row r="924">
          <cell r="D924" t="str">
            <v>A070K</v>
          </cell>
          <cell r="E924" t="str">
            <v xml:space="preserve">1 M2 LANTAI MARMER EX LAMPUNG UKURAN KECIL </v>
          </cell>
        </row>
        <row r="925">
          <cell r="C925" t="str">
            <v>BL35</v>
          </cell>
          <cell r="E925" t="str">
            <v xml:space="preserve">Marmer Ex Lampung Ukuran Kecil </v>
          </cell>
          <cell r="F925">
            <v>1</v>
          </cell>
          <cell r="G925" t="str">
            <v>m²</v>
          </cell>
          <cell r="I925">
            <v>207000</v>
          </cell>
          <cell r="J925">
            <v>207000</v>
          </cell>
        </row>
        <row r="926">
          <cell r="C926" t="str">
            <v>BA34</v>
          </cell>
          <cell r="E926" t="str">
            <v>P.C  (50 kg) + Campuran khusus</v>
          </cell>
          <cell r="F926">
            <v>0.26</v>
          </cell>
          <cell r="G926" t="str">
            <v>zak</v>
          </cell>
          <cell r="I926">
            <v>30000</v>
          </cell>
          <cell r="J926">
            <v>7800</v>
          </cell>
        </row>
        <row r="927">
          <cell r="C927" t="str">
            <v>BA04</v>
          </cell>
          <cell r="E927" t="str">
            <v>Pasir pasang</v>
          </cell>
          <cell r="F927">
            <v>0.03</v>
          </cell>
          <cell r="G927" t="str">
            <v>m³</v>
          </cell>
          <cell r="I927">
            <v>125000</v>
          </cell>
          <cell r="J927">
            <v>3750</v>
          </cell>
        </row>
        <row r="928">
          <cell r="C928" t="str">
            <v>BL42</v>
          </cell>
          <cell r="E928" t="str">
            <v>Campuran kedap air</v>
          </cell>
          <cell r="F928">
            <v>1</v>
          </cell>
          <cell r="G928" t="str">
            <v>lot</v>
          </cell>
          <cell r="I928">
            <v>18000</v>
          </cell>
          <cell r="J928">
            <v>18000</v>
          </cell>
        </row>
        <row r="929">
          <cell r="B929" t="str">
            <v>P</v>
          </cell>
          <cell r="C929" t="str">
            <v>PK03</v>
          </cell>
          <cell r="E929" t="str">
            <v>Pekerja trampil</v>
          </cell>
          <cell r="F929">
            <v>0.5</v>
          </cell>
          <cell r="G929" t="str">
            <v>org</v>
          </cell>
          <cell r="I929">
            <v>25000</v>
          </cell>
          <cell r="J929">
            <v>12500</v>
          </cell>
        </row>
        <row r="930">
          <cell r="B930" t="str">
            <v>P</v>
          </cell>
          <cell r="C930" t="str">
            <v>PK05</v>
          </cell>
          <cell r="E930" t="str">
            <v>Tk. batu trampil</v>
          </cell>
          <cell r="F930">
            <v>1.5</v>
          </cell>
          <cell r="G930" t="str">
            <v>org</v>
          </cell>
          <cell r="I930">
            <v>30000</v>
          </cell>
          <cell r="J930">
            <v>45000</v>
          </cell>
        </row>
        <row r="931">
          <cell r="B931" t="str">
            <v>P</v>
          </cell>
          <cell r="C931" t="str">
            <v>PK06</v>
          </cell>
          <cell r="E931" t="str">
            <v>Kep. Tukang batu</v>
          </cell>
          <cell r="F931">
            <v>0.1</v>
          </cell>
          <cell r="G931" t="str">
            <v>org</v>
          </cell>
          <cell r="I931">
            <v>35000</v>
          </cell>
          <cell r="J931">
            <v>3500</v>
          </cell>
        </row>
        <row r="932">
          <cell r="B932" t="str">
            <v>P</v>
          </cell>
          <cell r="C932" t="str">
            <v>PK19</v>
          </cell>
          <cell r="E932" t="str">
            <v>Mandor</v>
          </cell>
          <cell r="F932">
            <v>2.5000000000000001E-2</v>
          </cell>
          <cell r="G932" t="str">
            <v>org</v>
          </cell>
          <cell r="I932">
            <v>50000</v>
          </cell>
          <cell r="J932">
            <v>1250</v>
          </cell>
        </row>
        <row r="933">
          <cell r="C933" t="str">
            <v>LL58</v>
          </cell>
          <cell r="E933" t="str">
            <v>Alat bantu</v>
          </cell>
          <cell r="F933">
            <v>3.2000000000000001E-2</v>
          </cell>
          <cell r="G933" t="str">
            <v>lot</v>
          </cell>
          <cell r="I933">
            <v>298800</v>
          </cell>
          <cell r="J933">
            <v>9561.6</v>
          </cell>
        </row>
        <row r="934">
          <cell r="E934" t="str">
            <v xml:space="preserve">Jumlah         </v>
          </cell>
          <cell r="J934">
            <v>308361.59999999998</v>
          </cell>
        </row>
        <row r="935">
          <cell r="E935" t="str">
            <v>Keuntungan Max.</v>
          </cell>
          <cell r="J935">
            <v>30836.16</v>
          </cell>
        </row>
        <row r="936">
          <cell r="E936" t="str">
            <v xml:space="preserve">Jumlah         </v>
          </cell>
          <cell r="J936">
            <v>339197.75999999995</v>
          </cell>
        </row>
        <row r="937">
          <cell r="A937" t="str">
            <v>A070K</v>
          </cell>
          <cell r="E937" t="str">
            <v xml:space="preserve">Dibulatkan    </v>
          </cell>
          <cell r="J937">
            <v>339190</v>
          </cell>
        </row>
        <row r="938">
          <cell r="D938" t="str">
            <v>A070L</v>
          </cell>
          <cell r="E938" t="str">
            <v>1 M2 DINDING MARMER EX LAMPUNG UKURAN KECIL</v>
          </cell>
        </row>
        <row r="939">
          <cell r="C939" t="str">
            <v>BL35</v>
          </cell>
          <cell r="E939" t="str">
            <v>Marmer Ex Lampung Ukuran Kecil</v>
          </cell>
          <cell r="F939">
            <v>1</v>
          </cell>
          <cell r="G939" t="str">
            <v>m²</v>
          </cell>
          <cell r="I939">
            <v>207000</v>
          </cell>
          <cell r="J939">
            <v>207000</v>
          </cell>
        </row>
        <row r="940">
          <cell r="C940" t="str">
            <v>BA34</v>
          </cell>
          <cell r="E940" t="str">
            <v>P.C  (50 kg) + Campuran khusus</v>
          </cell>
          <cell r="F940">
            <v>0.26</v>
          </cell>
          <cell r="G940" t="str">
            <v>zak</v>
          </cell>
          <cell r="I940">
            <v>30000</v>
          </cell>
          <cell r="J940">
            <v>7800</v>
          </cell>
        </row>
        <row r="941">
          <cell r="C941" t="str">
            <v>BA04</v>
          </cell>
          <cell r="E941" t="str">
            <v>Pasir pasang</v>
          </cell>
          <cell r="F941">
            <v>0.03</v>
          </cell>
          <cell r="G941" t="str">
            <v>m³</v>
          </cell>
          <cell r="I941">
            <v>125000</v>
          </cell>
          <cell r="J941">
            <v>3750</v>
          </cell>
        </row>
        <row r="942">
          <cell r="C942" t="str">
            <v>BL42</v>
          </cell>
          <cell r="E942" t="str">
            <v>Campuran kedap air</v>
          </cell>
          <cell r="F942">
            <v>1</v>
          </cell>
          <cell r="G942" t="str">
            <v>lot</v>
          </cell>
          <cell r="I942">
            <v>18000</v>
          </cell>
          <cell r="J942">
            <v>18000</v>
          </cell>
        </row>
        <row r="943">
          <cell r="B943" t="str">
            <v>P</v>
          </cell>
          <cell r="C943" t="str">
            <v>PK03</v>
          </cell>
          <cell r="E943" t="str">
            <v>Pekerja trampil</v>
          </cell>
          <cell r="F943">
            <v>1</v>
          </cell>
          <cell r="G943" t="str">
            <v>org</v>
          </cell>
          <cell r="I943">
            <v>25000</v>
          </cell>
          <cell r="J943">
            <v>25000</v>
          </cell>
        </row>
        <row r="944">
          <cell r="B944" t="str">
            <v>P</v>
          </cell>
          <cell r="C944" t="str">
            <v>PK05</v>
          </cell>
          <cell r="E944" t="str">
            <v>Tk. batu trampil</v>
          </cell>
          <cell r="F944">
            <v>3</v>
          </cell>
          <cell r="G944" t="str">
            <v>org</v>
          </cell>
          <cell r="I944">
            <v>30000</v>
          </cell>
          <cell r="J944">
            <v>90000</v>
          </cell>
        </row>
        <row r="945">
          <cell r="B945" t="str">
            <v>P</v>
          </cell>
          <cell r="C945" t="str">
            <v>PK06</v>
          </cell>
          <cell r="E945" t="str">
            <v>Kep. Tukang batu</v>
          </cell>
          <cell r="F945">
            <v>0.2</v>
          </cell>
          <cell r="G945" t="str">
            <v>org</v>
          </cell>
          <cell r="I945">
            <v>35000</v>
          </cell>
          <cell r="J945">
            <v>7000</v>
          </cell>
        </row>
        <row r="946">
          <cell r="B946" t="str">
            <v>P</v>
          </cell>
          <cell r="C946" t="str">
            <v>PK19</v>
          </cell>
          <cell r="E946" t="str">
            <v>Mandor</v>
          </cell>
          <cell r="F946">
            <v>2.5000000000000001E-2</v>
          </cell>
          <cell r="G946" t="str">
            <v>org</v>
          </cell>
          <cell r="I946">
            <v>50000</v>
          </cell>
          <cell r="J946">
            <v>1250</v>
          </cell>
        </row>
        <row r="947">
          <cell r="C947" t="str">
            <v>LL59</v>
          </cell>
          <cell r="E947" t="str">
            <v>Alat bantu</v>
          </cell>
          <cell r="F947">
            <v>4.8000000000000001E-2</v>
          </cell>
          <cell r="G947" t="str">
            <v>lot</v>
          </cell>
          <cell r="I947">
            <v>359800</v>
          </cell>
          <cell r="J947">
            <v>17270.400000000001</v>
          </cell>
        </row>
        <row r="948">
          <cell r="E948" t="str">
            <v xml:space="preserve">Jumlah         </v>
          </cell>
          <cell r="J948">
            <v>377070.4</v>
          </cell>
        </row>
        <row r="949">
          <cell r="E949" t="str">
            <v>Keuntungan Max.</v>
          </cell>
          <cell r="J949">
            <v>37707.040000000001</v>
          </cell>
        </row>
        <row r="950">
          <cell r="E950" t="str">
            <v xml:space="preserve">Jumlah         </v>
          </cell>
          <cell r="J950">
            <v>414777.44</v>
          </cell>
        </row>
        <row r="951">
          <cell r="A951" t="str">
            <v>A070L</v>
          </cell>
          <cell r="E951" t="str">
            <v xml:space="preserve">Dibulatkan    </v>
          </cell>
          <cell r="J951">
            <v>414770</v>
          </cell>
        </row>
        <row r="952">
          <cell r="D952" t="str">
            <v>A070M</v>
          </cell>
          <cell r="E952" t="str">
            <v>1 M2 LANTAI MARMER EX CITATAH UKURAN BESAR</v>
          </cell>
        </row>
        <row r="953">
          <cell r="C953" t="str">
            <v>BL36</v>
          </cell>
          <cell r="E953" t="str">
            <v xml:space="preserve">Marmer Ex Citatah  Ukuran Besar </v>
          </cell>
          <cell r="F953">
            <v>1</v>
          </cell>
          <cell r="G953" t="str">
            <v>m²</v>
          </cell>
          <cell r="I953">
            <v>200000</v>
          </cell>
          <cell r="J953">
            <v>200000</v>
          </cell>
        </row>
        <row r="954">
          <cell r="C954" t="str">
            <v>BA34</v>
          </cell>
          <cell r="E954" t="str">
            <v>P.C  (50 kg) + Campuran khusus</v>
          </cell>
          <cell r="F954">
            <v>0.26</v>
          </cell>
          <cell r="G954" t="str">
            <v>zak</v>
          </cell>
          <cell r="I954">
            <v>30000</v>
          </cell>
          <cell r="J954">
            <v>7800</v>
          </cell>
        </row>
        <row r="955">
          <cell r="C955" t="str">
            <v>BA04</v>
          </cell>
          <cell r="E955" t="str">
            <v>Pasir pasang</v>
          </cell>
          <cell r="F955">
            <v>0.03</v>
          </cell>
          <cell r="G955" t="str">
            <v>m³</v>
          </cell>
          <cell r="I955">
            <v>125000</v>
          </cell>
          <cell r="J955">
            <v>3750</v>
          </cell>
        </row>
        <row r="956">
          <cell r="C956" t="str">
            <v>BL42</v>
          </cell>
          <cell r="E956" t="str">
            <v>Campuran kedap air</v>
          </cell>
          <cell r="F956">
            <v>1</v>
          </cell>
          <cell r="G956" t="str">
            <v>lot</v>
          </cell>
          <cell r="I956">
            <v>18000</v>
          </cell>
          <cell r="J956">
            <v>18000</v>
          </cell>
        </row>
        <row r="957">
          <cell r="B957" t="str">
            <v>P</v>
          </cell>
          <cell r="C957" t="str">
            <v>PK03</v>
          </cell>
          <cell r="E957" t="str">
            <v>Pekerja trampil</v>
          </cell>
          <cell r="F957">
            <v>0.5</v>
          </cell>
          <cell r="G957" t="str">
            <v>org</v>
          </cell>
          <cell r="I957">
            <v>25000</v>
          </cell>
          <cell r="J957">
            <v>12500</v>
          </cell>
        </row>
        <row r="958">
          <cell r="B958" t="str">
            <v>P</v>
          </cell>
          <cell r="C958" t="str">
            <v>PK05</v>
          </cell>
          <cell r="E958" t="str">
            <v>Tk. batu trampil</v>
          </cell>
          <cell r="F958">
            <v>1.5</v>
          </cell>
          <cell r="G958" t="str">
            <v>org</v>
          </cell>
          <cell r="I958">
            <v>30000</v>
          </cell>
          <cell r="J958">
            <v>45000</v>
          </cell>
        </row>
        <row r="959">
          <cell r="B959" t="str">
            <v>P</v>
          </cell>
          <cell r="C959" t="str">
            <v>PK06</v>
          </cell>
          <cell r="E959" t="str">
            <v>Kep. Tukang batu</v>
          </cell>
          <cell r="F959">
            <v>0.05</v>
          </cell>
          <cell r="G959" t="str">
            <v>org</v>
          </cell>
          <cell r="I959">
            <v>35000</v>
          </cell>
          <cell r="J959">
            <v>1750</v>
          </cell>
        </row>
        <row r="960">
          <cell r="B960" t="str">
            <v>P</v>
          </cell>
          <cell r="C960" t="str">
            <v>PK19</v>
          </cell>
          <cell r="E960" t="str">
            <v>Mandor</v>
          </cell>
          <cell r="F960">
            <v>2.5000000000000001E-2</v>
          </cell>
          <cell r="G960" t="str">
            <v>org</v>
          </cell>
          <cell r="I960">
            <v>50000</v>
          </cell>
          <cell r="J960">
            <v>1250</v>
          </cell>
        </row>
        <row r="961">
          <cell r="C961" t="str">
            <v>LL60</v>
          </cell>
          <cell r="E961" t="str">
            <v>Alat bantu</v>
          </cell>
          <cell r="F961">
            <v>3.2000000000000001E-2</v>
          </cell>
          <cell r="G961" t="str">
            <v>lot</v>
          </cell>
          <cell r="I961">
            <v>290050</v>
          </cell>
          <cell r="J961">
            <v>9281.6</v>
          </cell>
        </row>
        <row r="962">
          <cell r="E962" t="str">
            <v xml:space="preserve">Jumlah         </v>
          </cell>
          <cell r="J962">
            <v>299331.59999999998</v>
          </cell>
        </row>
        <row r="963">
          <cell r="E963" t="str">
            <v>Keuntungan Max.</v>
          </cell>
          <cell r="J963">
            <v>29933.16</v>
          </cell>
        </row>
        <row r="964">
          <cell r="E964" t="str">
            <v xml:space="preserve">Jumlah         </v>
          </cell>
          <cell r="J964">
            <v>329264.75999999995</v>
          </cell>
        </row>
        <row r="965">
          <cell r="A965" t="str">
            <v>A070M</v>
          </cell>
          <cell r="E965" t="str">
            <v xml:space="preserve">Dibulatkan    </v>
          </cell>
          <cell r="J965">
            <v>329260</v>
          </cell>
        </row>
        <row r="966">
          <cell r="D966" t="str">
            <v>A070N</v>
          </cell>
          <cell r="E966" t="str">
            <v>1 M2 DINDING MARMER EX CITATAH UKURAN BESAR</v>
          </cell>
        </row>
        <row r="967">
          <cell r="C967" t="str">
            <v>BL36</v>
          </cell>
          <cell r="E967" t="str">
            <v xml:space="preserve">Marmer Ex Citatah Ukuran Besar </v>
          </cell>
          <cell r="F967">
            <v>1</v>
          </cell>
          <cell r="G967" t="str">
            <v>m²</v>
          </cell>
          <cell r="I967">
            <v>200000</v>
          </cell>
          <cell r="J967">
            <v>200000</v>
          </cell>
        </row>
        <row r="968">
          <cell r="C968" t="str">
            <v>BA34</v>
          </cell>
          <cell r="E968" t="str">
            <v>P.C  (50 kg) + Campuran khusus</v>
          </cell>
          <cell r="F968">
            <v>0.26</v>
          </cell>
          <cell r="G968" t="str">
            <v>zak</v>
          </cell>
          <cell r="I968">
            <v>30000</v>
          </cell>
          <cell r="J968">
            <v>7800</v>
          </cell>
        </row>
        <row r="969">
          <cell r="C969" t="str">
            <v>BA04</v>
          </cell>
          <cell r="E969" t="str">
            <v>Pasir pasang</v>
          </cell>
          <cell r="F969">
            <v>0.03</v>
          </cell>
          <cell r="G969" t="str">
            <v>m³</v>
          </cell>
          <cell r="I969">
            <v>125000</v>
          </cell>
          <cell r="J969">
            <v>3750</v>
          </cell>
        </row>
        <row r="970">
          <cell r="C970" t="str">
            <v>BL42</v>
          </cell>
          <cell r="E970" t="str">
            <v>Campuran kedap air</v>
          </cell>
          <cell r="F970">
            <v>1</v>
          </cell>
          <cell r="G970" t="str">
            <v>lot</v>
          </cell>
          <cell r="I970">
            <v>18000</v>
          </cell>
          <cell r="J970">
            <v>18000</v>
          </cell>
        </row>
        <row r="971">
          <cell r="B971" t="str">
            <v>P</v>
          </cell>
          <cell r="C971" t="str">
            <v>PK03</v>
          </cell>
          <cell r="E971" t="str">
            <v>Pekerja trampil</v>
          </cell>
          <cell r="F971">
            <v>1</v>
          </cell>
          <cell r="G971" t="str">
            <v>org</v>
          </cell>
          <cell r="I971">
            <v>25000</v>
          </cell>
          <cell r="J971">
            <v>25000</v>
          </cell>
        </row>
        <row r="972">
          <cell r="B972" t="str">
            <v>P</v>
          </cell>
          <cell r="C972" t="str">
            <v>PK05</v>
          </cell>
          <cell r="E972" t="str">
            <v>Tk. batu trampil</v>
          </cell>
          <cell r="F972">
            <v>3</v>
          </cell>
          <cell r="G972" t="str">
            <v>org</v>
          </cell>
          <cell r="I972">
            <v>30000</v>
          </cell>
          <cell r="J972">
            <v>90000</v>
          </cell>
        </row>
        <row r="973">
          <cell r="B973" t="str">
            <v>P</v>
          </cell>
          <cell r="C973" t="str">
            <v>PK06</v>
          </cell>
          <cell r="E973" t="str">
            <v>Kep. Tukang batu</v>
          </cell>
          <cell r="F973">
            <v>0.2</v>
          </cell>
          <cell r="G973" t="str">
            <v>org</v>
          </cell>
          <cell r="I973">
            <v>35000</v>
          </cell>
          <cell r="J973">
            <v>7000</v>
          </cell>
        </row>
        <row r="974">
          <cell r="B974" t="str">
            <v>P</v>
          </cell>
          <cell r="C974" t="str">
            <v>PK19</v>
          </cell>
          <cell r="E974" t="str">
            <v>Mandor</v>
          </cell>
          <cell r="F974">
            <v>2.5000000000000001E-2</v>
          </cell>
          <cell r="G974" t="str">
            <v>org</v>
          </cell>
          <cell r="I974">
            <v>50000</v>
          </cell>
          <cell r="J974">
            <v>1250</v>
          </cell>
        </row>
        <row r="975">
          <cell r="C975" t="str">
            <v>LL61</v>
          </cell>
          <cell r="E975" t="str">
            <v>Alat bantu</v>
          </cell>
          <cell r="F975">
            <v>4.8000000000000001E-2</v>
          </cell>
          <cell r="G975" t="str">
            <v>lot</v>
          </cell>
          <cell r="I975">
            <v>352800</v>
          </cell>
          <cell r="J975">
            <v>16934.400000000001</v>
          </cell>
        </row>
        <row r="976">
          <cell r="E976" t="str">
            <v xml:space="preserve">Jumlah         </v>
          </cell>
          <cell r="J976">
            <v>369734.40000000002</v>
          </cell>
        </row>
        <row r="977">
          <cell r="E977" t="str">
            <v>Keuntungan Max.</v>
          </cell>
          <cell r="J977">
            <v>36973.440000000002</v>
          </cell>
        </row>
        <row r="978">
          <cell r="E978" t="str">
            <v xml:space="preserve">Jumlah         </v>
          </cell>
          <cell r="J978">
            <v>406707.84</v>
          </cell>
        </row>
        <row r="979">
          <cell r="A979" t="str">
            <v>A070N</v>
          </cell>
          <cell r="E979" t="str">
            <v xml:space="preserve">Dibulatkan    </v>
          </cell>
          <cell r="J979">
            <v>406700</v>
          </cell>
        </row>
        <row r="980">
          <cell r="D980" t="str">
            <v>A070O</v>
          </cell>
          <cell r="E980" t="str">
            <v>1 M2 LANTAI MARMER EX CITATAH UKURAN KECIL</v>
          </cell>
        </row>
        <row r="981">
          <cell r="C981" t="str">
            <v>BL37</v>
          </cell>
          <cell r="E981" t="str">
            <v>Marmer Ex Citatah Ukuran Kecil</v>
          </cell>
          <cell r="F981">
            <v>1</v>
          </cell>
          <cell r="G981" t="str">
            <v>m²</v>
          </cell>
          <cell r="I981">
            <v>100000</v>
          </cell>
          <cell r="J981">
            <v>100000</v>
          </cell>
        </row>
        <row r="982">
          <cell r="C982" t="str">
            <v>BA34</v>
          </cell>
          <cell r="E982" t="str">
            <v>P.C  (50 kg) + Campuran khusus</v>
          </cell>
          <cell r="F982">
            <v>0.26</v>
          </cell>
          <cell r="G982" t="str">
            <v>zak</v>
          </cell>
          <cell r="I982">
            <v>30000</v>
          </cell>
          <cell r="J982">
            <v>7800</v>
          </cell>
        </row>
        <row r="983">
          <cell r="C983" t="str">
            <v>BA04</v>
          </cell>
          <cell r="E983" t="str">
            <v>Pasir pasang</v>
          </cell>
          <cell r="F983">
            <v>0.03</v>
          </cell>
          <cell r="G983" t="str">
            <v>m³</v>
          </cell>
          <cell r="I983">
            <v>125000</v>
          </cell>
          <cell r="J983">
            <v>3750</v>
          </cell>
        </row>
        <row r="984">
          <cell r="C984" t="str">
            <v>BL42</v>
          </cell>
          <cell r="E984" t="str">
            <v>Campuran kedap air</v>
          </cell>
          <cell r="F984">
            <v>1</v>
          </cell>
          <cell r="G984" t="str">
            <v>lot</v>
          </cell>
          <cell r="I984">
            <v>18000</v>
          </cell>
          <cell r="J984">
            <v>18000</v>
          </cell>
        </row>
        <row r="985">
          <cell r="B985" t="str">
            <v>P</v>
          </cell>
          <cell r="C985" t="str">
            <v>PK03</v>
          </cell>
          <cell r="E985" t="str">
            <v>Pekerja trampil</v>
          </cell>
          <cell r="F985">
            <v>0.5</v>
          </cell>
          <cell r="G985" t="str">
            <v>org</v>
          </cell>
          <cell r="I985">
            <v>25000</v>
          </cell>
          <cell r="J985">
            <v>12500</v>
          </cell>
        </row>
        <row r="986">
          <cell r="B986" t="str">
            <v>P</v>
          </cell>
          <cell r="C986" t="str">
            <v>PK05</v>
          </cell>
          <cell r="E986" t="str">
            <v>Tk. batu trampil</v>
          </cell>
          <cell r="F986">
            <v>1.5</v>
          </cell>
          <cell r="G986" t="str">
            <v>org</v>
          </cell>
          <cell r="I986">
            <v>30000</v>
          </cell>
          <cell r="J986">
            <v>45000</v>
          </cell>
        </row>
        <row r="987">
          <cell r="B987" t="str">
            <v>P</v>
          </cell>
          <cell r="C987" t="str">
            <v>PK06</v>
          </cell>
          <cell r="E987" t="str">
            <v>Kep. Tukang batu</v>
          </cell>
          <cell r="F987">
            <v>0.1</v>
          </cell>
          <cell r="G987" t="str">
            <v>org</v>
          </cell>
          <cell r="I987">
            <v>35000</v>
          </cell>
          <cell r="J987">
            <v>3500</v>
          </cell>
        </row>
        <row r="988">
          <cell r="B988" t="str">
            <v>P</v>
          </cell>
          <cell r="C988" t="str">
            <v>PK19</v>
          </cell>
          <cell r="E988" t="str">
            <v>Mandor</v>
          </cell>
          <cell r="F988">
            <v>2.5000000000000001E-2</v>
          </cell>
          <cell r="G988" t="str">
            <v>org</v>
          </cell>
          <cell r="I988">
            <v>50000</v>
          </cell>
          <cell r="J988">
            <v>1250</v>
          </cell>
        </row>
        <row r="989">
          <cell r="C989" t="str">
            <v>LL62</v>
          </cell>
          <cell r="E989" t="str">
            <v>Alat bantu</v>
          </cell>
          <cell r="F989">
            <v>3.2000000000000001E-2</v>
          </cell>
          <cell r="G989" t="str">
            <v>lot</v>
          </cell>
          <cell r="I989">
            <v>191800</v>
          </cell>
          <cell r="J989">
            <v>6137.6</v>
          </cell>
        </row>
        <row r="990">
          <cell r="E990" t="str">
            <v xml:space="preserve">Jumlah         </v>
          </cell>
          <cell r="J990">
            <v>197937.6</v>
          </cell>
        </row>
        <row r="991">
          <cell r="E991" t="str">
            <v>Keuntungan Max.</v>
          </cell>
          <cell r="J991">
            <v>19793.760000000002</v>
          </cell>
        </row>
        <row r="992">
          <cell r="E992" t="str">
            <v xml:space="preserve">Jumlah         </v>
          </cell>
          <cell r="J992">
            <v>217731.36000000002</v>
          </cell>
        </row>
        <row r="993">
          <cell r="A993" t="str">
            <v>A070O</v>
          </cell>
          <cell r="E993" t="str">
            <v xml:space="preserve">Dibulatkan    </v>
          </cell>
          <cell r="J993">
            <v>217730</v>
          </cell>
        </row>
        <row r="994">
          <cell r="D994" t="str">
            <v>A070P</v>
          </cell>
          <cell r="E994" t="str">
            <v>1 M2 DINDING MARMER EX CITATAH UKURAN KECIL</v>
          </cell>
        </row>
        <row r="995">
          <cell r="C995" t="str">
            <v>BL37</v>
          </cell>
          <cell r="E995" t="str">
            <v>Marmer Ex Citatah Ukuran Kecil</v>
          </cell>
          <cell r="F995">
            <v>1</v>
          </cell>
          <cell r="G995" t="str">
            <v>m²</v>
          </cell>
          <cell r="I995">
            <v>100000</v>
          </cell>
          <cell r="J995">
            <v>100000</v>
          </cell>
        </row>
        <row r="996">
          <cell r="C996" t="str">
            <v>BA34</v>
          </cell>
          <cell r="E996" t="str">
            <v>P.C  (50 kg) + Campuran khusus</v>
          </cell>
          <cell r="F996">
            <v>0.26</v>
          </cell>
          <cell r="G996" t="str">
            <v>zak</v>
          </cell>
          <cell r="I996">
            <v>30000</v>
          </cell>
          <cell r="J996">
            <v>7800</v>
          </cell>
        </row>
        <row r="997">
          <cell r="C997" t="str">
            <v>BA04</v>
          </cell>
          <cell r="E997" t="str">
            <v>Pasir pasang</v>
          </cell>
          <cell r="F997">
            <v>0.03</v>
          </cell>
          <cell r="G997" t="str">
            <v>m³</v>
          </cell>
          <cell r="I997">
            <v>125000</v>
          </cell>
          <cell r="J997">
            <v>3750</v>
          </cell>
        </row>
        <row r="998">
          <cell r="C998" t="str">
            <v>BL42</v>
          </cell>
          <cell r="E998" t="str">
            <v>Campuran kedap air</v>
          </cell>
          <cell r="F998">
            <v>1</v>
          </cell>
          <cell r="G998" t="str">
            <v>lot</v>
          </cell>
          <cell r="I998">
            <v>18000</v>
          </cell>
          <cell r="J998">
            <v>18000</v>
          </cell>
        </row>
        <row r="999">
          <cell r="B999" t="str">
            <v>P</v>
          </cell>
          <cell r="C999" t="str">
            <v>PK03</v>
          </cell>
          <cell r="E999" t="str">
            <v>Pekerja trampil</v>
          </cell>
          <cell r="F999">
            <v>1</v>
          </cell>
          <cell r="G999" t="str">
            <v>org</v>
          </cell>
          <cell r="I999">
            <v>25000</v>
          </cell>
          <cell r="J999">
            <v>25000</v>
          </cell>
        </row>
        <row r="1000">
          <cell r="B1000" t="str">
            <v>P</v>
          </cell>
          <cell r="C1000" t="str">
            <v>PK05</v>
          </cell>
          <cell r="E1000" t="str">
            <v>Tk. batu trampil</v>
          </cell>
          <cell r="F1000">
            <v>3</v>
          </cell>
          <cell r="G1000" t="str">
            <v>org</v>
          </cell>
          <cell r="I1000">
            <v>30000</v>
          </cell>
          <cell r="J1000">
            <v>90000</v>
          </cell>
        </row>
        <row r="1001">
          <cell r="B1001" t="str">
            <v>P</v>
          </cell>
          <cell r="C1001" t="str">
            <v>PK06</v>
          </cell>
          <cell r="E1001" t="str">
            <v>Kep. Tukang batu</v>
          </cell>
          <cell r="F1001">
            <v>0.2</v>
          </cell>
          <cell r="G1001" t="str">
            <v>org</v>
          </cell>
          <cell r="I1001">
            <v>35000</v>
          </cell>
          <cell r="J1001">
            <v>7000</v>
          </cell>
        </row>
        <row r="1002">
          <cell r="B1002" t="str">
            <v>P</v>
          </cell>
          <cell r="C1002" t="str">
            <v>PK19</v>
          </cell>
          <cell r="E1002" t="str">
            <v>Mandor</v>
          </cell>
          <cell r="F1002">
            <v>2.5000000000000001E-2</v>
          </cell>
          <cell r="G1002" t="str">
            <v>org</v>
          </cell>
          <cell r="I1002">
            <v>50000</v>
          </cell>
          <cell r="J1002">
            <v>1250</v>
          </cell>
        </row>
        <row r="1003">
          <cell r="C1003" t="str">
            <v>LL63</v>
          </cell>
          <cell r="E1003" t="str">
            <v>Alat bantu</v>
          </cell>
          <cell r="F1003">
            <v>4.8000000000000001E-2</v>
          </cell>
          <cell r="G1003" t="str">
            <v>lot</v>
          </cell>
          <cell r="I1003">
            <v>252800</v>
          </cell>
          <cell r="J1003">
            <v>12134.4</v>
          </cell>
        </row>
        <row r="1004">
          <cell r="E1004" t="str">
            <v xml:space="preserve">Jumlah         </v>
          </cell>
          <cell r="J1004">
            <v>264934.40000000002</v>
          </cell>
        </row>
        <row r="1005">
          <cell r="E1005" t="str">
            <v>Keuntungan Max.</v>
          </cell>
          <cell r="J1005">
            <v>26493.440000000002</v>
          </cell>
        </row>
        <row r="1006">
          <cell r="E1006" t="str">
            <v xml:space="preserve">Jumlah         </v>
          </cell>
          <cell r="J1006">
            <v>291427.84000000003</v>
          </cell>
        </row>
        <row r="1007">
          <cell r="A1007" t="str">
            <v>A070P</v>
          </cell>
          <cell r="E1007" t="str">
            <v xml:space="preserve">Dibulatkan    </v>
          </cell>
          <cell r="J1007">
            <v>291420</v>
          </cell>
        </row>
        <row r="1008">
          <cell r="D1008" t="str">
            <v>A071</v>
          </cell>
          <cell r="E1008" t="str">
            <v>1 M2 PASANGAN BATA MERAH 1 : 2</v>
          </cell>
        </row>
        <row r="1009">
          <cell r="C1009" t="str">
            <v>BA23</v>
          </cell>
          <cell r="E1009" t="str">
            <v>Bata merah</v>
          </cell>
          <cell r="F1009">
            <v>70</v>
          </cell>
          <cell r="G1009" t="str">
            <v>bh</v>
          </cell>
          <cell r="I1009">
            <v>200</v>
          </cell>
          <cell r="J1009">
            <v>14000</v>
          </cell>
        </row>
        <row r="1010">
          <cell r="C1010" t="str">
            <v>BA34</v>
          </cell>
          <cell r="E1010" t="str">
            <v>P.C  (50 kg)</v>
          </cell>
          <cell r="F1010">
            <v>0.54400000000000004</v>
          </cell>
          <cell r="G1010" t="str">
            <v>zak</v>
          </cell>
          <cell r="I1010">
            <v>30000</v>
          </cell>
          <cell r="J1010">
            <v>16320.000000000002</v>
          </cell>
        </row>
        <row r="1011">
          <cell r="C1011" t="str">
            <v>BA04</v>
          </cell>
          <cell r="E1011" t="str">
            <v>Pasir pasang</v>
          </cell>
          <cell r="F1011">
            <v>4.7E-2</v>
          </cell>
          <cell r="G1011" t="str">
            <v>m³</v>
          </cell>
          <cell r="I1011">
            <v>125000</v>
          </cell>
          <cell r="J1011">
            <v>5875</v>
          </cell>
        </row>
        <row r="1012">
          <cell r="B1012" t="str">
            <v>P</v>
          </cell>
          <cell r="C1012" t="str">
            <v>PK02</v>
          </cell>
          <cell r="E1012" t="str">
            <v>Pekerja setengah trampil</v>
          </cell>
          <cell r="F1012">
            <v>0.42899999999999999</v>
          </cell>
          <cell r="G1012" t="str">
            <v>org</v>
          </cell>
          <cell r="I1012">
            <v>23000</v>
          </cell>
          <cell r="J1012">
            <v>9867</v>
          </cell>
        </row>
        <row r="1013">
          <cell r="B1013" t="str">
            <v>P</v>
          </cell>
          <cell r="C1013" t="str">
            <v>PK04</v>
          </cell>
          <cell r="E1013" t="str">
            <v>Tk. batu setengah trampil</v>
          </cell>
          <cell r="F1013">
            <v>0.214</v>
          </cell>
          <cell r="G1013" t="str">
            <v>org</v>
          </cell>
          <cell r="I1013">
            <v>25000</v>
          </cell>
          <cell r="J1013">
            <v>5350</v>
          </cell>
        </row>
        <row r="1014">
          <cell r="B1014" t="str">
            <v>P</v>
          </cell>
          <cell r="C1014" t="str">
            <v>PK06</v>
          </cell>
          <cell r="E1014" t="str">
            <v>Kep. Tukang batu</v>
          </cell>
          <cell r="F1014">
            <v>2.1000000000000001E-2</v>
          </cell>
          <cell r="G1014" t="str">
            <v>org</v>
          </cell>
          <cell r="I1014">
            <v>35000</v>
          </cell>
          <cell r="J1014">
            <v>735</v>
          </cell>
        </row>
        <row r="1015">
          <cell r="B1015" t="str">
            <v>P</v>
          </cell>
          <cell r="C1015" t="str">
            <v>PK19</v>
          </cell>
          <cell r="E1015" t="str">
            <v>Mandor</v>
          </cell>
          <cell r="F1015">
            <v>1.0999999999999999E-2</v>
          </cell>
          <cell r="G1015" t="str">
            <v>org</v>
          </cell>
          <cell r="I1015">
            <v>50000</v>
          </cell>
          <cell r="J1015">
            <v>550</v>
          </cell>
        </row>
        <row r="1016">
          <cell r="E1016" t="str">
            <v xml:space="preserve">Jumlah         </v>
          </cell>
          <cell r="J1016">
            <v>52697</v>
          </cell>
        </row>
        <row r="1017">
          <cell r="E1017" t="str">
            <v>Keuntungan Max.</v>
          </cell>
          <cell r="J1017">
            <v>5269.7000000000007</v>
          </cell>
        </row>
        <row r="1018">
          <cell r="E1018" t="str">
            <v xml:space="preserve">Jumlah         </v>
          </cell>
          <cell r="J1018">
            <v>57966.7</v>
          </cell>
        </row>
        <row r="1019">
          <cell r="A1019" t="str">
            <v>A071</v>
          </cell>
          <cell r="E1019" t="str">
            <v xml:space="preserve">Dibulatkan    </v>
          </cell>
          <cell r="J1019">
            <v>57960</v>
          </cell>
        </row>
        <row r="1020">
          <cell r="D1020" t="str">
            <v>A072</v>
          </cell>
          <cell r="E1020" t="str">
            <v>1 M2 PASANGAN BATA MERAH 1 : 3</v>
          </cell>
        </row>
        <row r="1021">
          <cell r="C1021" t="str">
            <v>BA23</v>
          </cell>
          <cell r="E1021" t="str">
            <v>Bata merah</v>
          </cell>
          <cell r="F1021">
            <v>70</v>
          </cell>
          <cell r="G1021" t="str">
            <v>bh</v>
          </cell>
          <cell r="I1021">
            <v>200</v>
          </cell>
          <cell r="J1021">
            <v>14000</v>
          </cell>
        </row>
        <row r="1022">
          <cell r="C1022" t="str">
            <v>BA34</v>
          </cell>
          <cell r="E1022" t="str">
            <v>P.C  (50 kg)</v>
          </cell>
          <cell r="F1022">
            <v>0.42000000000000004</v>
          </cell>
          <cell r="G1022" t="str">
            <v>zak</v>
          </cell>
          <cell r="I1022">
            <v>30000</v>
          </cell>
          <cell r="J1022">
            <v>12600.000000000002</v>
          </cell>
        </row>
        <row r="1023">
          <cell r="C1023" t="str">
            <v>BA04</v>
          </cell>
          <cell r="E1023" t="str">
            <v>Pasir pasang</v>
          </cell>
          <cell r="F1023">
            <v>5.3999999999999999E-2</v>
          </cell>
          <cell r="G1023" t="str">
            <v>m³</v>
          </cell>
          <cell r="I1023">
            <v>125000</v>
          </cell>
          <cell r="J1023">
            <v>6750</v>
          </cell>
        </row>
        <row r="1024">
          <cell r="B1024" t="str">
            <v>P</v>
          </cell>
          <cell r="C1024" t="str">
            <v>PK02</v>
          </cell>
          <cell r="E1024" t="str">
            <v>Pekerja setengah trampil</v>
          </cell>
          <cell r="F1024">
            <v>0.42899999999999999</v>
          </cell>
          <cell r="G1024" t="str">
            <v>org</v>
          </cell>
          <cell r="I1024">
            <v>23000</v>
          </cell>
          <cell r="J1024">
            <v>9867</v>
          </cell>
        </row>
        <row r="1025">
          <cell r="B1025" t="str">
            <v>P</v>
          </cell>
          <cell r="C1025" t="str">
            <v>PK04</v>
          </cell>
          <cell r="E1025" t="str">
            <v>Tk. batu setengah trampil</v>
          </cell>
          <cell r="F1025">
            <v>0.214</v>
          </cell>
          <cell r="G1025" t="str">
            <v>org</v>
          </cell>
          <cell r="I1025">
            <v>25000</v>
          </cell>
          <cell r="J1025">
            <v>5350</v>
          </cell>
        </row>
        <row r="1026">
          <cell r="B1026" t="str">
            <v>P</v>
          </cell>
          <cell r="C1026" t="str">
            <v>PK06</v>
          </cell>
          <cell r="E1026" t="str">
            <v>Kep. Tukang batu</v>
          </cell>
          <cell r="F1026">
            <v>2.1000000000000001E-2</v>
          </cell>
          <cell r="G1026" t="str">
            <v>org</v>
          </cell>
          <cell r="I1026">
            <v>35000</v>
          </cell>
          <cell r="J1026">
            <v>735</v>
          </cell>
        </row>
        <row r="1027">
          <cell r="B1027" t="str">
            <v>P</v>
          </cell>
          <cell r="C1027" t="str">
            <v>PK19</v>
          </cell>
          <cell r="E1027" t="str">
            <v>Mandor</v>
          </cell>
          <cell r="F1027">
            <v>1.0999999999999999E-2</v>
          </cell>
          <cell r="G1027" t="str">
            <v>org</v>
          </cell>
          <cell r="I1027">
            <v>50000</v>
          </cell>
          <cell r="J1027">
            <v>550</v>
          </cell>
        </row>
        <row r="1028">
          <cell r="E1028" t="str">
            <v xml:space="preserve">Jumlah         </v>
          </cell>
          <cell r="J1028">
            <v>49852</v>
          </cell>
        </row>
        <row r="1029">
          <cell r="E1029" t="str">
            <v>Keuntungan Max.</v>
          </cell>
          <cell r="J1029">
            <v>4985.2000000000007</v>
          </cell>
        </row>
        <row r="1030">
          <cell r="E1030" t="str">
            <v xml:space="preserve">Jumlah         </v>
          </cell>
          <cell r="J1030">
            <v>54837.2</v>
          </cell>
        </row>
        <row r="1031">
          <cell r="A1031" t="str">
            <v>A072</v>
          </cell>
          <cell r="E1031" t="str">
            <v xml:space="preserve">Dibulatkan    </v>
          </cell>
          <cell r="J1031">
            <v>54830</v>
          </cell>
        </row>
        <row r="1032">
          <cell r="D1032" t="str">
            <v>A073</v>
          </cell>
          <cell r="E1032" t="str">
            <v>1 M2 PASANGAN BATA MERAH 1 : 4</v>
          </cell>
        </row>
        <row r="1033">
          <cell r="C1033" t="str">
            <v>BA23</v>
          </cell>
          <cell r="E1033" t="str">
            <v>Bata merah</v>
          </cell>
          <cell r="F1033">
            <v>70</v>
          </cell>
          <cell r="G1033" t="str">
            <v>bh</v>
          </cell>
          <cell r="I1033">
            <v>200</v>
          </cell>
          <cell r="J1033">
            <v>14000</v>
          </cell>
        </row>
        <row r="1034">
          <cell r="C1034" t="str">
            <v>BA34</v>
          </cell>
          <cell r="E1034" t="str">
            <v>P.C  (50 kg)</v>
          </cell>
          <cell r="F1034">
            <v>0.33536000000000005</v>
          </cell>
          <cell r="G1034" t="str">
            <v>zak</v>
          </cell>
          <cell r="I1034">
            <v>30000</v>
          </cell>
          <cell r="J1034">
            <v>10060.800000000001</v>
          </cell>
        </row>
        <row r="1035">
          <cell r="C1035" t="str">
            <v>BA04</v>
          </cell>
          <cell r="E1035" t="str">
            <v>Pasir pasang</v>
          </cell>
          <cell r="F1035">
            <v>5.8000000000000003E-2</v>
          </cell>
          <cell r="G1035" t="str">
            <v>m³</v>
          </cell>
          <cell r="I1035">
            <v>125000</v>
          </cell>
          <cell r="J1035">
            <v>7250</v>
          </cell>
        </row>
        <row r="1036">
          <cell r="B1036" t="str">
            <v>P</v>
          </cell>
          <cell r="C1036" t="str">
            <v>PK02</v>
          </cell>
          <cell r="E1036" t="str">
            <v>Pekerja setengah trampil</v>
          </cell>
          <cell r="F1036">
            <v>0.32179999999999997</v>
          </cell>
          <cell r="G1036" t="str">
            <v>org</v>
          </cell>
          <cell r="I1036">
            <v>23000</v>
          </cell>
          <cell r="J1036">
            <v>7401.4</v>
          </cell>
        </row>
        <row r="1037">
          <cell r="B1037" t="str">
            <v>P</v>
          </cell>
          <cell r="C1037" t="str">
            <v>PK04</v>
          </cell>
          <cell r="E1037" t="str">
            <v>Tk. batu setengah trampil</v>
          </cell>
          <cell r="F1037">
            <v>0.18049999999999999</v>
          </cell>
          <cell r="G1037" t="str">
            <v>org</v>
          </cell>
          <cell r="I1037">
            <v>25000</v>
          </cell>
          <cell r="J1037">
            <v>4512.5</v>
          </cell>
        </row>
        <row r="1038">
          <cell r="B1038" t="str">
            <v>P</v>
          </cell>
          <cell r="C1038" t="str">
            <v>PK06</v>
          </cell>
          <cell r="E1038" t="str">
            <v>Kep. Tukang batu</v>
          </cell>
          <cell r="F1038">
            <v>1.5800000000000002E-2</v>
          </cell>
          <cell r="G1038" t="str">
            <v>org</v>
          </cell>
          <cell r="I1038">
            <v>35000</v>
          </cell>
          <cell r="J1038">
            <v>553</v>
          </cell>
        </row>
        <row r="1039">
          <cell r="B1039" t="str">
            <v>P</v>
          </cell>
          <cell r="C1039" t="str">
            <v>PK19</v>
          </cell>
          <cell r="E1039" t="str">
            <v>Mandor</v>
          </cell>
          <cell r="F1039">
            <v>8.3000000000000001E-3</v>
          </cell>
          <cell r="G1039" t="str">
            <v>org</v>
          </cell>
          <cell r="I1039">
            <v>50000</v>
          </cell>
          <cell r="J1039">
            <v>415</v>
          </cell>
        </row>
        <row r="1040">
          <cell r="E1040" t="str">
            <v xml:space="preserve">Jumlah         </v>
          </cell>
          <cell r="J1040">
            <v>44192.700000000004</v>
          </cell>
        </row>
        <row r="1041">
          <cell r="E1041" t="str">
            <v>Keuntungan Max.</v>
          </cell>
          <cell r="J1041">
            <v>4419.2700000000004</v>
          </cell>
        </row>
        <row r="1042">
          <cell r="E1042" t="str">
            <v xml:space="preserve">Jumlah         </v>
          </cell>
          <cell r="J1042">
            <v>48611.97</v>
          </cell>
        </row>
        <row r="1043">
          <cell r="A1043" t="str">
            <v>A073</v>
          </cell>
          <cell r="E1043" t="str">
            <v xml:space="preserve">Dibulatkan    </v>
          </cell>
          <cell r="J1043">
            <v>48610</v>
          </cell>
        </row>
        <row r="1044">
          <cell r="D1044" t="str">
            <v>A074</v>
          </cell>
          <cell r="E1044" t="str">
            <v>1 M2 PASANGAN BATA MERAH 1 : 5</v>
          </cell>
        </row>
        <row r="1045">
          <cell r="C1045" t="str">
            <v>BA23</v>
          </cell>
          <cell r="E1045" t="str">
            <v>Bata merah</v>
          </cell>
          <cell r="F1045">
            <v>70</v>
          </cell>
          <cell r="G1045" t="str">
            <v>bh</v>
          </cell>
          <cell r="I1045">
            <v>200</v>
          </cell>
          <cell r="J1045">
            <v>14000</v>
          </cell>
        </row>
        <row r="1046">
          <cell r="C1046" t="str">
            <v>BA34</v>
          </cell>
          <cell r="E1046" t="str">
            <v>P.C  (50 kg)</v>
          </cell>
          <cell r="F1046">
            <v>0.20735999999999999</v>
          </cell>
          <cell r="G1046" t="str">
            <v>zak</v>
          </cell>
          <cell r="I1046">
            <v>30000</v>
          </cell>
          <cell r="J1046">
            <v>6220.7999999999993</v>
          </cell>
        </row>
        <row r="1047">
          <cell r="C1047" t="str">
            <v>BA04</v>
          </cell>
          <cell r="E1047" t="str">
            <v>Pasir pasang</v>
          </cell>
          <cell r="F1047">
            <v>5.8000000000000003E-2</v>
          </cell>
          <cell r="G1047" t="str">
            <v>m³</v>
          </cell>
          <cell r="I1047">
            <v>125000</v>
          </cell>
          <cell r="J1047">
            <v>7250</v>
          </cell>
        </row>
        <row r="1048">
          <cell r="B1048" t="str">
            <v>P</v>
          </cell>
          <cell r="C1048" t="str">
            <v>PK02</v>
          </cell>
          <cell r="E1048" t="str">
            <v>Pekerja setengah trampil</v>
          </cell>
          <cell r="F1048">
            <v>0.32179999999999997</v>
          </cell>
          <cell r="G1048" t="str">
            <v>org</v>
          </cell>
          <cell r="I1048">
            <v>23000</v>
          </cell>
          <cell r="J1048">
            <v>7401.4</v>
          </cell>
        </row>
        <row r="1049">
          <cell r="B1049" t="str">
            <v>P</v>
          </cell>
          <cell r="C1049" t="str">
            <v>PK04</v>
          </cell>
          <cell r="E1049" t="str">
            <v>Tk. batu setengah trampil</v>
          </cell>
          <cell r="F1049">
            <v>0.18049999999999999</v>
          </cell>
          <cell r="G1049" t="str">
            <v>org</v>
          </cell>
          <cell r="I1049">
            <v>25000</v>
          </cell>
          <cell r="J1049">
            <v>4512.5</v>
          </cell>
        </row>
        <row r="1050">
          <cell r="B1050" t="str">
            <v>P</v>
          </cell>
          <cell r="C1050" t="str">
            <v>PK06</v>
          </cell>
          <cell r="E1050" t="str">
            <v>Kep. Tukang batu</v>
          </cell>
          <cell r="F1050">
            <v>1.5800000000000002E-2</v>
          </cell>
          <cell r="G1050" t="str">
            <v>org</v>
          </cell>
          <cell r="I1050">
            <v>35000</v>
          </cell>
          <cell r="J1050">
            <v>553</v>
          </cell>
        </row>
        <row r="1051">
          <cell r="B1051" t="str">
            <v>P</v>
          </cell>
          <cell r="C1051" t="str">
            <v>PK19</v>
          </cell>
          <cell r="E1051" t="str">
            <v>Mandor</v>
          </cell>
          <cell r="F1051">
            <v>8.3000000000000001E-3</v>
          </cell>
          <cell r="G1051" t="str">
            <v>org</v>
          </cell>
          <cell r="I1051">
            <v>50000</v>
          </cell>
          <cell r="J1051">
            <v>415</v>
          </cell>
        </row>
        <row r="1052">
          <cell r="E1052" t="str">
            <v xml:space="preserve">Jumlah         </v>
          </cell>
          <cell r="J1052">
            <v>40352.699999999997</v>
          </cell>
        </row>
        <row r="1053">
          <cell r="E1053" t="str">
            <v>Keuntungan Max.</v>
          </cell>
          <cell r="J1053">
            <v>4035.27</v>
          </cell>
        </row>
        <row r="1054">
          <cell r="E1054" t="str">
            <v xml:space="preserve">Jumlah         </v>
          </cell>
          <cell r="J1054">
            <v>44387.969999999994</v>
          </cell>
        </row>
        <row r="1055">
          <cell r="A1055" t="str">
            <v>A074</v>
          </cell>
          <cell r="E1055" t="str">
            <v xml:space="preserve">Dibulatkan    </v>
          </cell>
          <cell r="J1055">
            <v>44380</v>
          </cell>
        </row>
        <row r="1056">
          <cell r="D1056" t="str">
            <v>A075</v>
          </cell>
          <cell r="E1056" t="str">
            <v>1 M2 PLESTERAN DINDING 1 : 2 + ACIAN</v>
          </cell>
        </row>
        <row r="1057">
          <cell r="C1057" t="str">
            <v>BA34</v>
          </cell>
          <cell r="E1057" t="str">
            <v>P.C  (50 kg)</v>
          </cell>
          <cell r="F1057">
            <v>0.23680000000000001</v>
          </cell>
          <cell r="G1057" t="str">
            <v>zak</v>
          </cell>
          <cell r="I1057">
            <v>30000</v>
          </cell>
          <cell r="J1057">
            <v>7104</v>
          </cell>
        </row>
        <row r="1058">
          <cell r="C1058" t="str">
            <v>BA04</v>
          </cell>
          <cell r="E1058" t="str">
            <v>Pasir pasang</v>
          </cell>
          <cell r="F1058">
            <v>1.9E-2</v>
          </cell>
          <cell r="G1058" t="str">
            <v>m³</v>
          </cell>
          <cell r="I1058">
            <v>125000</v>
          </cell>
          <cell r="J1058">
            <v>2375</v>
          </cell>
        </row>
        <row r="1059">
          <cell r="B1059" t="str">
            <v>P</v>
          </cell>
          <cell r="C1059" t="str">
            <v>PK02</v>
          </cell>
          <cell r="E1059" t="str">
            <v>Pekerja setengah trampil</v>
          </cell>
          <cell r="F1059">
            <v>0.28599999999999998</v>
          </cell>
          <cell r="G1059" t="str">
            <v>org</v>
          </cell>
          <cell r="I1059">
            <v>23000</v>
          </cell>
          <cell r="J1059">
            <v>6577.9999999999991</v>
          </cell>
        </row>
        <row r="1060">
          <cell r="B1060" t="str">
            <v>P</v>
          </cell>
          <cell r="C1060" t="str">
            <v>PK04</v>
          </cell>
          <cell r="E1060" t="str">
            <v>Tk. batu setengah trampil</v>
          </cell>
          <cell r="F1060">
            <v>0.214</v>
          </cell>
          <cell r="G1060" t="str">
            <v>org</v>
          </cell>
          <cell r="I1060">
            <v>25000</v>
          </cell>
          <cell r="J1060">
            <v>5350</v>
          </cell>
        </row>
        <row r="1061">
          <cell r="B1061" t="str">
            <v>P</v>
          </cell>
          <cell r="C1061" t="str">
            <v>PK06</v>
          </cell>
          <cell r="E1061" t="str">
            <v>Kep. Tukang batu</v>
          </cell>
          <cell r="F1061">
            <v>2.1000000000000001E-2</v>
          </cell>
          <cell r="G1061" t="str">
            <v>org</v>
          </cell>
          <cell r="I1061">
            <v>35000</v>
          </cell>
          <cell r="J1061">
            <v>735</v>
          </cell>
        </row>
        <row r="1062">
          <cell r="B1062" t="str">
            <v>P</v>
          </cell>
          <cell r="C1062" t="str">
            <v>PK19</v>
          </cell>
          <cell r="E1062" t="str">
            <v>Mandor</v>
          </cell>
          <cell r="F1062">
            <v>0.02</v>
          </cell>
          <cell r="G1062" t="str">
            <v>org</v>
          </cell>
          <cell r="I1062">
            <v>50000</v>
          </cell>
          <cell r="J1062">
            <v>1000</v>
          </cell>
        </row>
        <row r="1063">
          <cell r="E1063" t="str">
            <v xml:space="preserve">Jumlah         </v>
          </cell>
          <cell r="J1063">
            <v>23142</v>
          </cell>
        </row>
        <row r="1064">
          <cell r="E1064" t="str">
            <v>Keuntungan Max.</v>
          </cell>
          <cell r="J1064">
            <v>2314.2000000000003</v>
          </cell>
        </row>
        <row r="1065">
          <cell r="E1065" t="str">
            <v xml:space="preserve">Jumlah         </v>
          </cell>
          <cell r="J1065">
            <v>25456.2</v>
          </cell>
        </row>
        <row r="1066">
          <cell r="A1066" t="str">
            <v>A075</v>
          </cell>
          <cell r="E1066" t="str">
            <v xml:space="preserve">Dibulatkan    </v>
          </cell>
          <cell r="J1066">
            <v>25450</v>
          </cell>
        </row>
        <row r="1067">
          <cell r="D1067" t="str">
            <v>A076</v>
          </cell>
          <cell r="E1067" t="str">
            <v>1 M2 PLESTERAN DINDING 1 : 3 + ACIAN</v>
          </cell>
        </row>
        <row r="1068">
          <cell r="C1068" t="str">
            <v>BA34</v>
          </cell>
          <cell r="E1068" t="str">
            <v>P.C  (50 kg)</v>
          </cell>
          <cell r="F1068">
            <v>0.16</v>
          </cell>
          <cell r="G1068" t="str">
            <v>zak</v>
          </cell>
          <cell r="I1068">
            <v>30000</v>
          </cell>
          <cell r="J1068">
            <v>4800</v>
          </cell>
        </row>
        <row r="1069">
          <cell r="C1069" t="str">
            <v>BA04</v>
          </cell>
          <cell r="E1069" t="str">
            <v>Pasir pasang</v>
          </cell>
          <cell r="F1069">
            <v>1.9E-2</v>
          </cell>
          <cell r="G1069" t="str">
            <v>m³</v>
          </cell>
          <cell r="I1069">
            <v>125000</v>
          </cell>
          <cell r="J1069">
            <v>2375</v>
          </cell>
        </row>
        <row r="1070">
          <cell r="B1070" t="str">
            <v>P</v>
          </cell>
          <cell r="C1070" t="str">
            <v>PK02</v>
          </cell>
          <cell r="E1070" t="str">
            <v>Pekerja setengah trampil</v>
          </cell>
          <cell r="F1070">
            <v>0.28599999999999998</v>
          </cell>
          <cell r="G1070" t="str">
            <v>org</v>
          </cell>
          <cell r="I1070">
            <v>23000</v>
          </cell>
          <cell r="J1070">
            <v>6577.9999999999991</v>
          </cell>
        </row>
        <row r="1071">
          <cell r="B1071" t="str">
            <v>P</v>
          </cell>
          <cell r="C1071" t="str">
            <v>PK04</v>
          </cell>
          <cell r="E1071" t="str">
            <v>Tk. batu setengah trampil</v>
          </cell>
          <cell r="F1071">
            <v>0.214</v>
          </cell>
          <cell r="G1071" t="str">
            <v>org</v>
          </cell>
          <cell r="I1071">
            <v>25000</v>
          </cell>
          <cell r="J1071">
            <v>5350</v>
          </cell>
        </row>
        <row r="1072">
          <cell r="B1072" t="str">
            <v>P</v>
          </cell>
          <cell r="C1072" t="str">
            <v>PK06</v>
          </cell>
          <cell r="E1072" t="str">
            <v>Kep. Tukang batu</v>
          </cell>
          <cell r="F1072">
            <v>2.1000000000000001E-2</v>
          </cell>
          <cell r="G1072" t="str">
            <v>org</v>
          </cell>
          <cell r="I1072">
            <v>35000</v>
          </cell>
          <cell r="J1072">
            <v>735</v>
          </cell>
        </row>
        <row r="1073">
          <cell r="B1073" t="str">
            <v>P</v>
          </cell>
          <cell r="C1073" t="str">
            <v>PK19</v>
          </cell>
          <cell r="E1073" t="str">
            <v>Mandor</v>
          </cell>
          <cell r="F1073">
            <v>0.02</v>
          </cell>
          <cell r="G1073" t="str">
            <v>org</v>
          </cell>
          <cell r="I1073">
            <v>50000</v>
          </cell>
          <cell r="J1073">
            <v>1000</v>
          </cell>
        </row>
        <row r="1074">
          <cell r="E1074" t="str">
            <v xml:space="preserve">Jumlah         </v>
          </cell>
          <cell r="J1074">
            <v>20838</v>
          </cell>
        </row>
        <row r="1075">
          <cell r="E1075" t="str">
            <v>Keuntungan Max.</v>
          </cell>
          <cell r="J1075">
            <v>2083.8000000000002</v>
          </cell>
        </row>
        <row r="1076">
          <cell r="E1076" t="str">
            <v xml:space="preserve">Jumlah         </v>
          </cell>
          <cell r="J1076">
            <v>22921.8</v>
          </cell>
        </row>
        <row r="1077">
          <cell r="A1077" t="str">
            <v>A076</v>
          </cell>
          <cell r="E1077" t="str">
            <v xml:space="preserve">Dibulatkan    </v>
          </cell>
          <cell r="J1077">
            <v>22920</v>
          </cell>
        </row>
        <row r="1078">
          <cell r="D1078" t="str">
            <v>A077</v>
          </cell>
          <cell r="E1078" t="str">
            <v>1 M2 ACIAN PC</v>
          </cell>
        </row>
        <row r="1079">
          <cell r="C1079" t="str">
            <v>BA34</v>
          </cell>
          <cell r="E1079" t="str">
            <v>P.C  (50 kg)</v>
          </cell>
          <cell r="F1079">
            <v>0.08</v>
          </cell>
          <cell r="G1079" t="str">
            <v>zak</v>
          </cell>
          <cell r="I1079">
            <v>30000</v>
          </cell>
          <cell r="J1079">
            <v>2400</v>
          </cell>
        </row>
        <row r="1080">
          <cell r="B1080" t="str">
            <v>P</v>
          </cell>
          <cell r="C1080" t="str">
            <v>PK02</v>
          </cell>
          <cell r="E1080" t="str">
            <v>Pekerja setengah trampil</v>
          </cell>
          <cell r="F1080">
            <v>0.14299999999999999</v>
          </cell>
          <cell r="G1080" t="str">
            <v>org</v>
          </cell>
          <cell r="I1080">
            <v>23000</v>
          </cell>
          <cell r="J1080">
            <v>3288.9999999999995</v>
          </cell>
        </row>
        <row r="1081">
          <cell r="B1081" t="str">
            <v>P</v>
          </cell>
          <cell r="C1081" t="str">
            <v>PK04</v>
          </cell>
          <cell r="E1081" t="str">
            <v>Tk. batu setengah trampil</v>
          </cell>
          <cell r="F1081">
            <v>0.107</v>
          </cell>
          <cell r="G1081" t="str">
            <v>org</v>
          </cell>
          <cell r="I1081">
            <v>25000</v>
          </cell>
          <cell r="J1081">
            <v>2675</v>
          </cell>
        </row>
        <row r="1082">
          <cell r="B1082" t="str">
            <v>P</v>
          </cell>
          <cell r="C1082" t="str">
            <v>PK06</v>
          </cell>
          <cell r="E1082" t="str">
            <v>Kep. Tukang batu</v>
          </cell>
          <cell r="F1082">
            <v>1.0500000000000001E-2</v>
          </cell>
          <cell r="G1082" t="str">
            <v>org</v>
          </cell>
          <cell r="I1082">
            <v>35000</v>
          </cell>
          <cell r="J1082">
            <v>367.5</v>
          </cell>
        </row>
        <row r="1083">
          <cell r="B1083" t="str">
            <v>P</v>
          </cell>
          <cell r="C1083" t="str">
            <v>PK19</v>
          </cell>
          <cell r="E1083" t="str">
            <v>Mandor</v>
          </cell>
          <cell r="F1083">
            <v>0.01</v>
          </cell>
          <cell r="G1083" t="str">
            <v>org</v>
          </cell>
          <cell r="I1083">
            <v>50000</v>
          </cell>
          <cell r="J1083">
            <v>500</v>
          </cell>
        </row>
        <row r="1084">
          <cell r="E1084" t="str">
            <v xml:space="preserve">Jumlah         </v>
          </cell>
          <cell r="J1084">
            <v>9231.5</v>
          </cell>
        </row>
        <row r="1085">
          <cell r="E1085" t="str">
            <v>Keuntungan Max.</v>
          </cell>
          <cell r="J1085">
            <v>923.15000000000009</v>
          </cell>
        </row>
        <row r="1086">
          <cell r="E1086" t="str">
            <v xml:space="preserve">Jumlah         </v>
          </cell>
          <cell r="J1086">
            <v>10154.65</v>
          </cell>
        </row>
        <row r="1087">
          <cell r="A1087" t="str">
            <v>A077</v>
          </cell>
          <cell r="E1087" t="str">
            <v xml:space="preserve">Dibulatkan    </v>
          </cell>
          <cell r="J1087">
            <v>10150</v>
          </cell>
        </row>
        <row r="1088">
          <cell r="D1088" t="str">
            <v>A078</v>
          </cell>
          <cell r="E1088" t="str">
            <v>1 M2 PLESTERAN DINDING 1 : 4 + ACIAN</v>
          </cell>
        </row>
        <row r="1089">
          <cell r="C1089" t="str">
            <v>BA34</v>
          </cell>
          <cell r="E1089" t="str">
            <v>P.C  (50 kg)</v>
          </cell>
          <cell r="F1089">
            <v>0.1404</v>
          </cell>
          <cell r="G1089" t="str">
            <v>zak</v>
          </cell>
          <cell r="I1089">
            <v>30000</v>
          </cell>
          <cell r="J1089">
            <v>4212</v>
          </cell>
        </row>
        <row r="1090">
          <cell r="C1090" t="str">
            <v>BA04</v>
          </cell>
          <cell r="E1090" t="str">
            <v>Pasir pasang</v>
          </cell>
          <cell r="F1090">
            <v>1.9E-2</v>
          </cell>
          <cell r="G1090" t="str">
            <v>m³</v>
          </cell>
          <cell r="I1090">
            <v>125000</v>
          </cell>
          <cell r="J1090">
            <v>2375</v>
          </cell>
        </row>
        <row r="1091">
          <cell r="B1091" t="str">
            <v>P</v>
          </cell>
          <cell r="C1091" t="str">
            <v>PK02</v>
          </cell>
          <cell r="E1091" t="str">
            <v>Pekerja setengah trampil</v>
          </cell>
          <cell r="F1091">
            <v>0.28599999999999998</v>
          </cell>
          <cell r="G1091" t="str">
            <v>org</v>
          </cell>
          <cell r="I1091">
            <v>23000</v>
          </cell>
          <cell r="J1091">
            <v>6577.9999999999991</v>
          </cell>
        </row>
        <row r="1092">
          <cell r="B1092" t="str">
            <v>P</v>
          </cell>
          <cell r="C1092" t="str">
            <v>PK04</v>
          </cell>
          <cell r="E1092" t="str">
            <v>Tk. batu setengah trampil</v>
          </cell>
          <cell r="F1092">
            <v>0.214</v>
          </cell>
          <cell r="G1092" t="str">
            <v>org</v>
          </cell>
          <cell r="I1092">
            <v>25000</v>
          </cell>
          <cell r="J1092">
            <v>5350</v>
          </cell>
        </row>
        <row r="1093">
          <cell r="B1093" t="str">
            <v>P</v>
          </cell>
          <cell r="C1093" t="str">
            <v>PK06</v>
          </cell>
          <cell r="E1093" t="str">
            <v>Kep. Tukang batu</v>
          </cell>
          <cell r="F1093">
            <v>2.1000000000000001E-2</v>
          </cell>
          <cell r="G1093" t="str">
            <v>org</v>
          </cell>
          <cell r="I1093">
            <v>35000</v>
          </cell>
          <cell r="J1093">
            <v>735</v>
          </cell>
        </row>
        <row r="1094">
          <cell r="B1094" t="str">
            <v>P</v>
          </cell>
          <cell r="C1094" t="str">
            <v>PK19</v>
          </cell>
          <cell r="E1094" t="str">
            <v>Mandor</v>
          </cell>
          <cell r="F1094">
            <v>0.02</v>
          </cell>
          <cell r="G1094" t="str">
            <v>org</v>
          </cell>
          <cell r="I1094">
            <v>50000</v>
          </cell>
          <cell r="J1094">
            <v>1000</v>
          </cell>
        </row>
        <row r="1095">
          <cell r="E1095" t="str">
            <v xml:space="preserve">Jumlah         </v>
          </cell>
          <cell r="J1095">
            <v>20250</v>
          </cell>
        </row>
        <row r="1096">
          <cell r="E1096" t="str">
            <v>Keuntungan Max.</v>
          </cell>
          <cell r="J1096">
            <v>2025</v>
          </cell>
        </row>
        <row r="1097">
          <cell r="E1097" t="str">
            <v xml:space="preserve">Jumlah         </v>
          </cell>
          <cell r="J1097">
            <v>22275</v>
          </cell>
        </row>
        <row r="1098">
          <cell r="A1098" t="str">
            <v>A078</v>
          </cell>
          <cell r="E1098" t="str">
            <v xml:space="preserve">Dibulatkan    </v>
          </cell>
          <cell r="J1098">
            <v>22270</v>
          </cell>
        </row>
        <row r="1099">
          <cell r="D1099" t="str">
            <v>A079</v>
          </cell>
          <cell r="E1099" t="str">
            <v>1 M2 PLESTERAN DINDING 1 : 5 + ACIAN</v>
          </cell>
        </row>
        <row r="1100">
          <cell r="C1100" t="str">
            <v>BA34</v>
          </cell>
          <cell r="E1100" t="str">
            <v>P.C  (50 kg)</v>
          </cell>
          <cell r="F1100">
            <v>0.1</v>
          </cell>
          <cell r="G1100" t="str">
            <v>zak</v>
          </cell>
          <cell r="I1100">
            <v>30000</v>
          </cell>
          <cell r="J1100">
            <v>3000</v>
          </cell>
        </row>
        <row r="1101">
          <cell r="C1101" t="str">
            <v>BA04</v>
          </cell>
          <cell r="E1101" t="str">
            <v>Pasir pasang</v>
          </cell>
          <cell r="F1101">
            <v>1.9E-2</v>
          </cell>
          <cell r="G1101" t="str">
            <v>m³</v>
          </cell>
          <cell r="I1101">
            <v>125000</v>
          </cell>
          <cell r="J1101">
            <v>2375</v>
          </cell>
        </row>
        <row r="1102">
          <cell r="B1102" t="str">
            <v>P</v>
          </cell>
          <cell r="C1102" t="str">
            <v>PK02</v>
          </cell>
          <cell r="E1102" t="str">
            <v>Pekerja setengah trampil</v>
          </cell>
          <cell r="F1102">
            <v>0.28599999999999998</v>
          </cell>
          <cell r="G1102" t="str">
            <v>org</v>
          </cell>
          <cell r="I1102">
            <v>23000</v>
          </cell>
          <cell r="J1102">
            <v>6577.9999999999991</v>
          </cell>
        </row>
        <row r="1103">
          <cell r="B1103" t="str">
            <v>P</v>
          </cell>
          <cell r="C1103" t="str">
            <v>PK04</v>
          </cell>
          <cell r="E1103" t="str">
            <v>Tk. batu setengah trampil</v>
          </cell>
          <cell r="F1103">
            <v>0.214</v>
          </cell>
          <cell r="G1103" t="str">
            <v>org</v>
          </cell>
          <cell r="I1103">
            <v>25000</v>
          </cell>
          <cell r="J1103">
            <v>5350</v>
          </cell>
        </row>
        <row r="1104">
          <cell r="B1104" t="str">
            <v>P</v>
          </cell>
          <cell r="C1104" t="str">
            <v>PK06</v>
          </cell>
          <cell r="E1104" t="str">
            <v>Kep. Tukang batu</v>
          </cell>
          <cell r="F1104">
            <v>2.1000000000000001E-2</v>
          </cell>
          <cell r="G1104" t="str">
            <v>org</v>
          </cell>
          <cell r="I1104">
            <v>35000</v>
          </cell>
          <cell r="J1104">
            <v>735</v>
          </cell>
        </row>
        <row r="1105">
          <cell r="B1105" t="str">
            <v>P</v>
          </cell>
          <cell r="C1105" t="str">
            <v>PK19</v>
          </cell>
          <cell r="E1105" t="str">
            <v>Mandor</v>
          </cell>
          <cell r="F1105">
            <v>0.02</v>
          </cell>
          <cell r="G1105" t="str">
            <v>org</v>
          </cell>
          <cell r="I1105">
            <v>50000</v>
          </cell>
          <cell r="J1105">
            <v>1000</v>
          </cell>
        </row>
        <row r="1106">
          <cell r="E1106" t="str">
            <v xml:space="preserve">Jumlah         </v>
          </cell>
          <cell r="J1106">
            <v>19038</v>
          </cell>
        </row>
        <row r="1107">
          <cell r="E1107" t="str">
            <v>Keuntungan Max.</v>
          </cell>
          <cell r="J1107">
            <v>1903.8000000000002</v>
          </cell>
        </row>
        <row r="1108">
          <cell r="E1108" t="str">
            <v xml:space="preserve">Jumlah         </v>
          </cell>
          <cell r="J1108">
            <v>20941.8</v>
          </cell>
        </row>
        <row r="1109">
          <cell r="A1109" t="str">
            <v>A079</v>
          </cell>
          <cell r="E1109" t="str">
            <v xml:space="preserve">Dibulatkan    </v>
          </cell>
          <cell r="J1109">
            <v>20940</v>
          </cell>
        </row>
        <row r="1110">
          <cell r="D1110" t="str">
            <v>A080</v>
          </cell>
          <cell r="E1110" t="str">
            <v>1 UNIT SEPTICTANK 2,5 X 1,5 X 2M + REMBESANNYA ( KANTOR TYPE BESAR )</v>
          </cell>
        </row>
        <row r="1111">
          <cell r="E1111" t="str">
            <v>Galian tanah</v>
          </cell>
          <cell r="F1111">
            <v>7.5</v>
          </cell>
          <cell r="G1111" t="str">
            <v>m³</v>
          </cell>
          <cell r="I1111">
            <v>38119.724999999999</v>
          </cell>
          <cell r="J1111">
            <v>285897.9375</v>
          </cell>
        </row>
        <row r="1112">
          <cell r="C1112" t="str">
            <v>BA01</v>
          </cell>
          <cell r="E1112" t="str">
            <v>Pasir urug</v>
          </cell>
          <cell r="F1112">
            <v>0.35699999999999998</v>
          </cell>
          <cell r="G1112" t="str">
            <v>m³</v>
          </cell>
          <cell r="I1112">
            <v>85000</v>
          </cell>
          <cell r="J1112">
            <v>30345</v>
          </cell>
        </row>
        <row r="1113">
          <cell r="E1113" t="str">
            <v>Lantai kerja</v>
          </cell>
          <cell r="F1113">
            <v>3.75</v>
          </cell>
          <cell r="G1113" t="str">
            <v>m³</v>
          </cell>
          <cell r="I1113">
            <v>36793</v>
          </cell>
          <cell r="J1113">
            <v>137973.75</v>
          </cell>
        </row>
        <row r="1114">
          <cell r="E1114" t="str">
            <v>Pas. bata 1 PC : 2 PS + Plesteran</v>
          </cell>
          <cell r="F1114">
            <v>25</v>
          </cell>
          <cell r="G1114" t="str">
            <v>m²</v>
          </cell>
          <cell r="I1114">
            <v>52697</v>
          </cell>
          <cell r="J1114">
            <v>1317425</v>
          </cell>
        </row>
        <row r="1115">
          <cell r="C1115" t="str">
            <v>LL64</v>
          </cell>
          <cell r="E1115" t="str">
            <v>Plat beton penutup &amp; balok</v>
          </cell>
          <cell r="F1115">
            <v>0.5</v>
          </cell>
          <cell r="G1115" t="str">
            <v>m³</v>
          </cell>
          <cell r="I1115">
            <v>966130.19</v>
          </cell>
          <cell r="J1115">
            <v>483065.09499999997</v>
          </cell>
        </row>
        <row r="1116">
          <cell r="C1116" t="str">
            <v>BT64</v>
          </cell>
          <cell r="E1116" t="str">
            <v>Pipa PVC 4" jenis AW + sambungan</v>
          </cell>
          <cell r="F1116">
            <v>9</v>
          </cell>
          <cell r="G1116" t="str">
            <v>m1</v>
          </cell>
          <cell r="I1116">
            <v>51700</v>
          </cell>
          <cell r="J1116">
            <v>465300</v>
          </cell>
        </row>
        <row r="1117">
          <cell r="C1117" t="str">
            <v>BT18</v>
          </cell>
          <cell r="E1117" t="str">
            <v>Pipa GIP 1 1/2"</v>
          </cell>
          <cell r="F1117">
            <v>2</v>
          </cell>
          <cell r="G1117" t="str">
            <v>m1</v>
          </cell>
          <cell r="I1117">
            <v>139650</v>
          </cell>
          <cell r="J1117">
            <v>279300</v>
          </cell>
        </row>
        <row r="1118">
          <cell r="E1118" t="str">
            <v>Galian tanah untuk rembesan</v>
          </cell>
          <cell r="F1118">
            <v>5.625</v>
          </cell>
          <cell r="G1118" t="str">
            <v>m³</v>
          </cell>
          <cell r="I1118">
            <v>38119.724999999999</v>
          </cell>
          <cell r="J1118">
            <v>214423.453125</v>
          </cell>
        </row>
        <row r="1119">
          <cell r="C1119" t="str">
            <v>LL65</v>
          </cell>
          <cell r="E1119" t="str">
            <v>Pas. injuk</v>
          </cell>
          <cell r="F1119">
            <v>9</v>
          </cell>
          <cell r="G1119" t="str">
            <v>kg</v>
          </cell>
          <cell r="I1119">
            <v>1500</v>
          </cell>
          <cell r="J1119">
            <v>13500</v>
          </cell>
        </row>
        <row r="1120">
          <cell r="C1120" t="str">
            <v>LL66</v>
          </cell>
          <cell r="E1120" t="str">
            <v>Urugan kerikil 3,5 cm</v>
          </cell>
          <cell r="F1120">
            <v>1.75</v>
          </cell>
          <cell r="G1120" t="str">
            <v>m³</v>
          </cell>
          <cell r="I1120">
            <v>34500</v>
          </cell>
          <cell r="J1120">
            <v>60375</v>
          </cell>
        </row>
        <row r="1121">
          <cell r="C1121" t="str">
            <v>BT67</v>
          </cell>
          <cell r="E1121" t="str">
            <v>Pipa PVC 4" berlobang jenis AW</v>
          </cell>
          <cell r="F1121">
            <v>6</v>
          </cell>
          <cell r="G1121" t="str">
            <v>m1</v>
          </cell>
          <cell r="I1121">
            <v>19600</v>
          </cell>
          <cell r="J1121">
            <v>117600</v>
          </cell>
        </row>
        <row r="1122">
          <cell r="E1122" t="str">
            <v>Urugan kembali perataan tanah</v>
          </cell>
          <cell r="F1122">
            <v>1.875</v>
          </cell>
          <cell r="G1122" t="str">
            <v>m³</v>
          </cell>
          <cell r="I1122">
            <v>6641.8</v>
          </cell>
          <cell r="J1122">
            <v>12453.375</v>
          </cell>
        </row>
        <row r="1123">
          <cell r="C1123" t="str">
            <v>LL67</v>
          </cell>
          <cell r="E1123" t="str">
            <v>Tambahan upah</v>
          </cell>
          <cell r="F1123">
            <v>8.5000000000000006E-2</v>
          </cell>
          <cell r="G1123" t="str">
            <v>ls</v>
          </cell>
          <cell r="I1123">
            <v>3417658.6106249997</v>
          </cell>
          <cell r="J1123">
            <v>290500.98190312501</v>
          </cell>
        </row>
        <row r="1124">
          <cell r="E1124" t="str">
            <v xml:space="preserve">Jumlah         </v>
          </cell>
          <cell r="J1124">
            <v>3708159.5925281248</v>
          </cell>
        </row>
        <row r="1125">
          <cell r="E1125" t="str">
            <v>Keuntungan Max.</v>
          </cell>
          <cell r="J1125">
            <v>370815.95925281249</v>
          </cell>
        </row>
        <row r="1126">
          <cell r="E1126" t="str">
            <v xml:space="preserve">Jumlah         </v>
          </cell>
          <cell r="J1126">
            <v>4078975.5517809372</v>
          </cell>
        </row>
        <row r="1127">
          <cell r="A1127" t="str">
            <v>A080</v>
          </cell>
          <cell r="E1127" t="str">
            <v xml:space="preserve">Dibulatkan    </v>
          </cell>
          <cell r="J1127">
            <v>4078970</v>
          </cell>
        </row>
        <row r="1128">
          <cell r="D1128" t="str">
            <v>A081</v>
          </cell>
          <cell r="E1128" t="str">
            <v>1 UNIT SEPTICTANK 2 X 1,5 X 1,5  M + REMBESANNYA ( KANTOR TYPE KECIL )</v>
          </cell>
        </row>
        <row r="1129">
          <cell r="E1129" t="str">
            <v>Galian tanah</v>
          </cell>
          <cell r="F1129">
            <v>4.5</v>
          </cell>
          <cell r="G1129" t="str">
            <v>m³</v>
          </cell>
          <cell r="I1129">
            <v>38119.724999999999</v>
          </cell>
          <cell r="J1129">
            <v>171538.76249999998</v>
          </cell>
        </row>
        <row r="1130">
          <cell r="C1130" t="str">
            <v>BA01</v>
          </cell>
          <cell r="E1130" t="str">
            <v>Pasir urug</v>
          </cell>
          <cell r="F1130">
            <v>0.21419999999999997</v>
          </cell>
          <cell r="G1130" t="str">
            <v>m³</v>
          </cell>
          <cell r="I1130">
            <v>85000</v>
          </cell>
          <cell r="J1130">
            <v>18206.999999999996</v>
          </cell>
        </row>
        <row r="1131">
          <cell r="E1131" t="str">
            <v>Lantai kerja</v>
          </cell>
          <cell r="F1131">
            <v>2.25</v>
          </cell>
          <cell r="G1131" t="str">
            <v>m³</v>
          </cell>
          <cell r="I1131">
            <v>36793</v>
          </cell>
          <cell r="J1131">
            <v>82784.25</v>
          </cell>
        </row>
        <row r="1132">
          <cell r="E1132" t="str">
            <v>Pas. bata 1 PC : 2 PS + Plesteran</v>
          </cell>
          <cell r="F1132">
            <v>15</v>
          </cell>
          <cell r="G1132" t="str">
            <v>m²</v>
          </cell>
          <cell r="I1132">
            <v>52697</v>
          </cell>
          <cell r="J1132">
            <v>790455</v>
          </cell>
        </row>
        <row r="1133">
          <cell r="E1133" t="str">
            <v>Plat beton penutup &amp; balok</v>
          </cell>
          <cell r="F1133">
            <v>0.3</v>
          </cell>
          <cell r="G1133" t="str">
            <v>m³</v>
          </cell>
          <cell r="I1133">
            <v>966130.19</v>
          </cell>
          <cell r="J1133">
            <v>289839.05699999997</v>
          </cell>
        </row>
        <row r="1134">
          <cell r="C1134" t="str">
            <v>BT64</v>
          </cell>
          <cell r="E1134" t="str">
            <v>Pipa PVC 4" jenis AW + sambungan</v>
          </cell>
          <cell r="F1134">
            <v>5.4</v>
          </cell>
          <cell r="G1134" t="str">
            <v>m1</v>
          </cell>
          <cell r="I1134">
            <v>51700</v>
          </cell>
          <cell r="J1134">
            <v>279180</v>
          </cell>
        </row>
        <row r="1135">
          <cell r="C1135" t="str">
            <v>BT18</v>
          </cell>
          <cell r="E1135" t="str">
            <v>Pipa GIP 1 1/2"</v>
          </cell>
          <cell r="F1135">
            <v>1.2</v>
          </cell>
          <cell r="G1135" t="str">
            <v>btg</v>
          </cell>
          <cell r="I1135">
            <v>139650</v>
          </cell>
          <cell r="J1135">
            <v>167580</v>
          </cell>
        </row>
        <row r="1136">
          <cell r="E1136" t="str">
            <v>Galian tanah untuk rembesan</v>
          </cell>
          <cell r="F1136">
            <v>3.375</v>
          </cell>
          <cell r="G1136" t="str">
            <v>m³</v>
          </cell>
          <cell r="I1136">
            <v>38119.724999999999</v>
          </cell>
          <cell r="J1136">
            <v>128654.07187499999</v>
          </cell>
        </row>
        <row r="1137">
          <cell r="E1137" t="str">
            <v>Pas. injuk</v>
          </cell>
          <cell r="F1137">
            <v>5.4</v>
          </cell>
          <cell r="G1137" t="str">
            <v>kg</v>
          </cell>
          <cell r="I1137">
            <v>1500</v>
          </cell>
          <cell r="J1137">
            <v>8100.0000000000009</v>
          </cell>
        </row>
        <row r="1138">
          <cell r="E1138" t="str">
            <v>Urugan kerikil 3,5 cm</v>
          </cell>
          <cell r="F1138">
            <v>1.05</v>
          </cell>
          <cell r="G1138" t="str">
            <v>m³</v>
          </cell>
          <cell r="I1138">
            <v>34500</v>
          </cell>
          <cell r="J1138">
            <v>36225</v>
          </cell>
        </row>
        <row r="1139">
          <cell r="C1139" t="str">
            <v>BT67</v>
          </cell>
          <cell r="E1139" t="str">
            <v>Pipa PVC 4" berlobang jenis AW</v>
          </cell>
          <cell r="F1139">
            <v>9</v>
          </cell>
          <cell r="G1139" t="str">
            <v>m1</v>
          </cell>
          <cell r="I1139">
            <v>19600</v>
          </cell>
          <cell r="J1139">
            <v>176400</v>
          </cell>
        </row>
        <row r="1140">
          <cell r="E1140" t="str">
            <v>Urugan kembali perataan tanah</v>
          </cell>
          <cell r="F1140">
            <v>1.125</v>
          </cell>
          <cell r="G1140" t="str">
            <v>m³</v>
          </cell>
          <cell r="I1140">
            <v>6641.8</v>
          </cell>
          <cell r="J1140">
            <v>7472.0250000000005</v>
          </cell>
        </row>
        <row r="1141">
          <cell r="C1141" t="str">
            <v>LL68</v>
          </cell>
          <cell r="E1141" t="str">
            <v>Tambahan upah</v>
          </cell>
          <cell r="F1141">
            <v>9.1999999999999998E-2</v>
          </cell>
          <cell r="G1141" t="str">
            <v>ls</v>
          </cell>
          <cell r="I1141">
            <v>2156435.1663749996</v>
          </cell>
          <cell r="J1141">
            <v>198392.03530649995</v>
          </cell>
        </row>
        <row r="1142">
          <cell r="E1142" t="str">
            <v xml:space="preserve">Jumlah         </v>
          </cell>
          <cell r="J1142">
            <v>2354827.2016814994</v>
          </cell>
        </row>
        <row r="1143">
          <cell r="E1143" t="str">
            <v>Keuntungan Max.</v>
          </cell>
          <cell r="J1143">
            <v>235482.72016814994</v>
          </cell>
        </row>
        <row r="1144">
          <cell r="E1144" t="str">
            <v xml:space="preserve">Jumlah         </v>
          </cell>
          <cell r="J1144">
            <v>2590309.9218496494</v>
          </cell>
        </row>
        <row r="1145">
          <cell r="A1145" t="str">
            <v>A081</v>
          </cell>
          <cell r="E1145" t="str">
            <v xml:space="preserve">Dibulatkan    </v>
          </cell>
          <cell r="J1145">
            <v>2590300</v>
          </cell>
        </row>
        <row r="1146">
          <cell r="D1146" t="str">
            <v>A082</v>
          </cell>
          <cell r="E1146" t="str">
            <v>1 UNIT SEPTICTANK 1.5 X 1 X 1,5  M + REMBESANNYA ( RUMAH KAPASITAS KECIL)</v>
          </cell>
        </row>
        <row r="1147">
          <cell r="E1147" t="str">
            <v>Galian tanah</v>
          </cell>
          <cell r="F1147">
            <v>2.25</v>
          </cell>
          <cell r="G1147" t="str">
            <v>m³</v>
          </cell>
          <cell r="I1147">
            <v>38119.724999999999</v>
          </cell>
          <cell r="J1147">
            <v>85769.381249999991</v>
          </cell>
        </row>
        <row r="1148">
          <cell r="C1148" t="str">
            <v>BA01</v>
          </cell>
          <cell r="E1148" t="str">
            <v>Pasir urug</v>
          </cell>
          <cell r="F1148">
            <v>0.10709999999999999</v>
          </cell>
          <cell r="G1148" t="str">
            <v>m³</v>
          </cell>
          <cell r="I1148">
            <v>85000</v>
          </cell>
          <cell r="J1148">
            <v>9103.4999999999982</v>
          </cell>
        </row>
        <row r="1149">
          <cell r="E1149" t="str">
            <v>Lantai kerja</v>
          </cell>
          <cell r="F1149">
            <v>1.125</v>
          </cell>
          <cell r="G1149" t="str">
            <v>m³</v>
          </cell>
          <cell r="I1149">
            <v>36793</v>
          </cell>
          <cell r="J1149">
            <v>41392.125</v>
          </cell>
        </row>
        <row r="1150">
          <cell r="E1150" t="str">
            <v>Pas. bata 1 PC : 2 PS + Plesteran</v>
          </cell>
          <cell r="F1150">
            <v>7.5</v>
          </cell>
          <cell r="G1150" t="str">
            <v>m²</v>
          </cell>
          <cell r="I1150">
            <v>52697</v>
          </cell>
          <cell r="J1150">
            <v>395227.5</v>
          </cell>
        </row>
        <row r="1151">
          <cell r="E1151" t="str">
            <v>Plat beton penutup &amp; balok</v>
          </cell>
          <cell r="F1151">
            <v>0.15</v>
          </cell>
          <cell r="G1151" t="str">
            <v>m³</v>
          </cell>
          <cell r="I1151">
            <v>966130.19</v>
          </cell>
          <cell r="J1151">
            <v>144919.52849999999</v>
          </cell>
        </row>
        <row r="1152">
          <cell r="C1152" t="str">
            <v>BT64</v>
          </cell>
          <cell r="E1152" t="str">
            <v>Pipa PVC 4" jenis AW + sambungan</v>
          </cell>
          <cell r="F1152">
            <v>9</v>
          </cell>
          <cell r="G1152" t="str">
            <v>m1</v>
          </cell>
          <cell r="I1152">
            <v>51700</v>
          </cell>
          <cell r="J1152">
            <v>465300</v>
          </cell>
        </row>
        <row r="1153">
          <cell r="C1153" t="str">
            <v>BT18</v>
          </cell>
          <cell r="E1153" t="str">
            <v>Pipa GIP 1 1/2"</v>
          </cell>
          <cell r="F1153">
            <v>0.6</v>
          </cell>
          <cell r="G1153" t="str">
            <v>btg</v>
          </cell>
          <cell r="I1153">
            <v>139650</v>
          </cell>
          <cell r="J1153">
            <v>83790</v>
          </cell>
        </row>
        <row r="1154">
          <cell r="E1154" t="str">
            <v>Galian tanah untuk rembesan</v>
          </cell>
          <cell r="F1154">
            <v>1.6875</v>
          </cell>
          <cell r="G1154" t="str">
            <v>m³</v>
          </cell>
          <cell r="I1154">
            <v>38119.724999999999</v>
          </cell>
          <cell r="J1154">
            <v>64327.035937499997</v>
          </cell>
        </row>
        <row r="1155">
          <cell r="E1155" t="str">
            <v>Pas. injuk</v>
          </cell>
          <cell r="F1155">
            <v>2.7</v>
          </cell>
          <cell r="G1155" t="str">
            <v>kg</v>
          </cell>
          <cell r="I1155">
            <v>1500</v>
          </cell>
          <cell r="J1155">
            <v>4050.0000000000005</v>
          </cell>
        </row>
        <row r="1156">
          <cell r="E1156" t="str">
            <v>Urugan kerikil 3,5 cm</v>
          </cell>
          <cell r="F1156">
            <v>0.52500000000000002</v>
          </cell>
          <cell r="G1156" t="str">
            <v>m³</v>
          </cell>
          <cell r="I1156">
            <v>34500</v>
          </cell>
          <cell r="J1156">
            <v>18112.5</v>
          </cell>
        </row>
        <row r="1157">
          <cell r="C1157" t="str">
            <v>BT67</v>
          </cell>
          <cell r="E1157" t="str">
            <v>Pipa PVC 4" berlobang jenis AW</v>
          </cell>
          <cell r="F1157">
            <v>9</v>
          </cell>
          <cell r="G1157" t="str">
            <v>m1</v>
          </cell>
          <cell r="I1157">
            <v>19600</v>
          </cell>
          <cell r="J1157">
            <v>176400</v>
          </cell>
        </row>
        <row r="1158">
          <cell r="E1158" t="str">
            <v>Urugan kembali perataan tanah</v>
          </cell>
          <cell r="F1158">
            <v>0.5625</v>
          </cell>
          <cell r="G1158" t="str">
            <v>m³</v>
          </cell>
          <cell r="I1158">
            <v>6641.8</v>
          </cell>
          <cell r="J1158">
            <v>3736.0125000000003</v>
          </cell>
        </row>
        <row r="1159">
          <cell r="C1159" t="str">
            <v>LL69</v>
          </cell>
          <cell r="E1159" t="str">
            <v>Tambahan upah</v>
          </cell>
          <cell r="F1159">
            <v>6.5000000000000002E-2</v>
          </cell>
          <cell r="G1159" t="str">
            <v>ls</v>
          </cell>
          <cell r="I1159">
            <v>1492127.5831875</v>
          </cell>
          <cell r="J1159">
            <v>96988.292907187511</v>
          </cell>
        </row>
        <row r="1160">
          <cell r="E1160" t="str">
            <v xml:space="preserve">Jumlah         </v>
          </cell>
          <cell r="J1160">
            <v>1589115.8760946875</v>
          </cell>
        </row>
        <row r="1161">
          <cell r="E1161" t="str">
            <v>Keuntungan Max.</v>
          </cell>
          <cell r="J1161">
            <v>158911.58760946876</v>
          </cell>
        </row>
        <row r="1162">
          <cell r="E1162" t="str">
            <v xml:space="preserve">Jumlah         </v>
          </cell>
          <cell r="J1162">
            <v>1748027.4637041562</v>
          </cell>
        </row>
        <row r="1163">
          <cell r="A1163" t="str">
            <v>A082</v>
          </cell>
          <cell r="E1163" t="str">
            <v xml:space="preserve">Dibulatkan    </v>
          </cell>
          <cell r="J1163">
            <v>1748020</v>
          </cell>
        </row>
        <row r="1164">
          <cell r="D1164" t="str">
            <v>A083</v>
          </cell>
          <cell r="E1164" t="str">
            <v xml:space="preserve">1 M2 PENGECATAN BETON ICI ESKTERIOR </v>
          </cell>
        </row>
        <row r="1165">
          <cell r="C1165" t="str">
            <v>BD02</v>
          </cell>
          <cell r="E1165" t="str">
            <v xml:space="preserve">Cat tembok ICI </v>
          </cell>
          <cell r="F1165">
            <v>0.25</v>
          </cell>
          <cell r="G1165" t="str">
            <v>lt</v>
          </cell>
          <cell r="I1165">
            <v>25000</v>
          </cell>
          <cell r="J1165">
            <v>6250</v>
          </cell>
        </row>
        <row r="1166">
          <cell r="C1166" t="str">
            <v>BD08</v>
          </cell>
          <cell r="E1166" t="str">
            <v xml:space="preserve">Alkali ICI sebelum pengecatan </v>
          </cell>
          <cell r="F1166">
            <v>0.125</v>
          </cell>
          <cell r="G1166" t="str">
            <v>lt</v>
          </cell>
          <cell r="I1166">
            <v>28000</v>
          </cell>
          <cell r="J1166">
            <v>3500</v>
          </cell>
        </row>
        <row r="1167">
          <cell r="C1167" t="str">
            <v>BD12</v>
          </cell>
          <cell r="E1167" t="str">
            <v>Rol cat</v>
          </cell>
          <cell r="F1167">
            <v>0.01</v>
          </cell>
          <cell r="G1167" t="str">
            <v>bh</v>
          </cell>
          <cell r="I1167">
            <v>15000</v>
          </cell>
          <cell r="J1167">
            <v>150</v>
          </cell>
        </row>
        <row r="1168">
          <cell r="C1168" t="str">
            <v>BD35</v>
          </cell>
          <cell r="E1168" t="str">
            <v>Ampelas</v>
          </cell>
          <cell r="F1168">
            <v>0.5</v>
          </cell>
          <cell r="G1168" t="str">
            <v>lbr</v>
          </cell>
          <cell r="I1168">
            <v>2500</v>
          </cell>
          <cell r="J1168">
            <v>1250</v>
          </cell>
        </row>
        <row r="1169">
          <cell r="B1169" t="str">
            <v>P</v>
          </cell>
          <cell r="C1169" t="str">
            <v>PK02</v>
          </cell>
          <cell r="E1169" t="str">
            <v>Pekerja setengah terampil</v>
          </cell>
          <cell r="F1169">
            <v>0.16</v>
          </cell>
          <cell r="G1169" t="str">
            <v>org</v>
          </cell>
          <cell r="I1169">
            <v>23000</v>
          </cell>
          <cell r="J1169">
            <v>3680</v>
          </cell>
        </row>
        <row r="1170">
          <cell r="B1170" t="str">
            <v>P</v>
          </cell>
          <cell r="C1170" t="str">
            <v>PK10</v>
          </cell>
          <cell r="E1170" t="str">
            <v>Tk. cat setengah terampil</v>
          </cell>
          <cell r="F1170">
            <v>0.28000000000000003</v>
          </cell>
          <cell r="G1170" t="str">
            <v>org</v>
          </cell>
          <cell r="I1170">
            <v>27000</v>
          </cell>
          <cell r="J1170">
            <v>7560.0000000000009</v>
          </cell>
        </row>
        <row r="1171">
          <cell r="B1171" t="str">
            <v>P</v>
          </cell>
          <cell r="C1171" t="str">
            <v>PK12</v>
          </cell>
          <cell r="E1171" t="str">
            <v>Kep. tukang cat</v>
          </cell>
          <cell r="F1171">
            <v>0.03</v>
          </cell>
          <cell r="G1171" t="str">
            <v>org</v>
          </cell>
          <cell r="I1171">
            <v>35000</v>
          </cell>
          <cell r="J1171">
            <v>1050</v>
          </cell>
        </row>
        <row r="1172">
          <cell r="B1172" t="str">
            <v>P</v>
          </cell>
          <cell r="C1172" t="str">
            <v>PK19</v>
          </cell>
          <cell r="E1172" t="str">
            <v>Mandor</v>
          </cell>
          <cell r="F1172">
            <v>0.01</v>
          </cell>
          <cell r="G1172" t="str">
            <v>org</v>
          </cell>
          <cell r="I1172">
            <v>50000</v>
          </cell>
          <cell r="J1172">
            <v>500</v>
          </cell>
        </row>
        <row r="1173">
          <cell r="C1173" t="str">
            <v>LL70</v>
          </cell>
          <cell r="E1173" t="str">
            <v>Steger Werk</v>
          </cell>
          <cell r="F1173">
            <v>2.5000000000000001E-2</v>
          </cell>
          <cell r="G1173" t="str">
            <v>lot</v>
          </cell>
          <cell r="I1173">
            <v>23940</v>
          </cell>
          <cell r="J1173">
            <v>598.5</v>
          </cell>
        </row>
        <row r="1174">
          <cell r="E1174" t="str">
            <v xml:space="preserve">Jumlah         </v>
          </cell>
          <cell r="J1174">
            <v>23940</v>
          </cell>
        </row>
        <row r="1175">
          <cell r="E1175" t="str">
            <v>Keuntungan Max.</v>
          </cell>
          <cell r="J1175">
            <v>2394</v>
          </cell>
        </row>
        <row r="1176">
          <cell r="E1176" t="str">
            <v xml:space="preserve">Jumlah         </v>
          </cell>
          <cell r="J1176">
            <v>26334</v>
          </cell>
        </row>
        <row r="1177">
          <cell r="A1177" t="str">
            <v>A083</v>
          </cell>
          <cell r="E1177" t="str">
            <v xml:space="preserve">Dibulatkan    </v>
          </cell>
          <cell r="J1177">
            <v>26330</v>
          </cell>
        </row>
        <row r="1178">
          <cell r="D1178" t="str">
            <v>A084</v>
          </cell>
          <cell r="E1178" t="str">
            <v xml:space="preserve">1 M2 PENGECATAN PLAFOND DAN DINDING INTERIOR ICI </v>
          </cell>
        </row>
        <row r="1179">
          <cell r="C1179" t="str">
            <v>BD03</v>
          </cell>
          <cell r="E1179" t="str">
            <v>Cat tembok ICI</v>
          </cell>
          <cell r="F1179">
            <v>0.25</v>
          </cell>
          <cell r="G1179" t="str">
            <v>lt</v>
          </cell>
          <cell r="I1179">
            <v>22000</v>
          </cell>
          <cell r="J1179">
            <v>5500</v>
          </cell>
        </row>
        <row r="1180">
          <cell r="C1180" t="str">
            <v>BD05</v>
          </cell>
          <cell r="E1180" t="str">
            <v xml:space="preserve">Cat dasar sebelum pengecatan </v>
          </cell>
          <cell r="F1180">
            <v>0.125</v>
          </cell>
          <cell r="G1180" t="str">
            <v>lt</v>
          </cell>
          <cell r="I1180">
            <v>48500</v>
          </cell>
          <cell r="J1180">
            <v>6062.5</v>
          </cell>
        </row>
        <row r="1181">
          <cell r="C1181" t="str">
            <v>BD12</v>
          </cell>
          <cell r="E1181" t="str">
            <v>Rol cat</v>
          </cell>
          <cell r="F1181">
            <v>0.01</v>
          </cell>
          <cell r="G1181" t="str">
            <v>bh</v>
          </cell>
          <cell r="I1181">
            <v>15000</v>
          </cell>
          <cell r="J1181">
            <v>150</v>
          </cell>
        </row>
        <row r="1182">
          <cell r="C1182" t="str">
            <v>BD35</v>
          </cell>
          <cell r="E1182" t="str">
            <v>Ampelas</v>
          </cell>
          <cell r="F1182">
            <v>0.5</v>
          </cell>
          <cell r="G1182" t="str">
            <v>lbr</v>
          </cell>
          <cell r="I1182">
            <v>2500</v>
          </cell>
          <cell r="J1182">
            <v>1250</v>
          </cell>
        </row>
        <row r="1183">
          <cell r="B1183" t="str">
            <v>P</v>
          </cell>
          <cell r="C1183" t="str">
            <v>PK02</v>
          </cell>
          <cell r="E1183" t="str">
            <v>Pekerja setengah terampil</v>
          </cell>
          <cell r="F1183">
            <v>0.2</v>
          </cell>
          <cell r="G1183" t="str">
            <v>org</v>
          </cell>
          <cell r="I1183">
            <v>23000</v>
          </cell>
          <cell r="J1183">
            <v>4600</v>
          </cell>
        </row>
        <row r="1184">
          <cell r="B1184" t="str">
            <v>P</v>
          </cell>
          <cell r="C1184" t="str">
            <v>PK10</v>
          </cell>
          <cell r="E1184" t="str">
            <v>Tk. cat setengah terampil</v>
          </cell>
          <cell r="F1184">
            <v>0.3</v>
          </cell>
          <cell r="G1184" t="str">
            <v>org</v>
          </cell>
          <cell r="I1184">
            <v>27000</v>
          </cell>
          <cell r="J1184">
            <v>8100</v>
          </cell>
        </row>
        <row r="1185">
          <cell r="B1185" t="str">
            <v>P</v>
          </cell>
          <cell r="C1185" t="str">
            <v>PK12</v>
          </cell>
          <cell r="E1185" t="str">
            <v>Kep. tukang cat</v>
          </cell>
          <cell r="F1185">
            <v>0.03</v>
          </cell>
          <cell r="G1185" t="str">
            <v>org</v>
          </cell>
          <cell r="I1185">
            <v>35000</v>
          </cell>
          <cell r="J1185">
            <v>1050</v>
          </cell>
        </row>
        <row r="1186">
          <cell r="B1186" t="str">
            <v>P</v>
          </cell>
          <cell r="C1186" t="str">
            <v>PK19</v>
          </cell>
          <cell r="E1186" t="str">
            <v>Mandor</v>
          </cell>
          <cell r="F1186">
            <v>0.01</v>
          </cell>
          <cell r="G1186" t="str">
            <v>org</v>
          </cell>
          <cell r="I1186">
            <v>50000</v>
          </cell>
          <cell r="J1186">
            <v>500</v>
          </cell>
        </row>
        <row r="1187">
          <cell r="C1187" t="str">
            <v>LL71</v>
          </cell>
          <cell r="E1187" t="str">
            <v>Steger Werk</v>
          </cell>
          <cell r="F1187">
            <v>2.5000000000000001E-2</v>
          </cell>
          <cell r="G1187" t="str">
            <v>lot</v>
          </cell>
          <cell r="I1187">
            <v>27212.5</v>
          </cell>
          <cell r="J1187">
            <v>680.3125</v>
          </cell>
        </row>
        <row r="1188">
          <cell r="E1188" t="str">
            <v xml:space="preserve">Jumlah         </v>
          </cell>
          <cell r="J1188">
            <v>27212.5</v>
          </cell>
        </row>
        <row r="1189">
          <cell r="E1189" t="str">
            <v>Keuntungan Max.</v>
          </cell>
          <cell r="J1189">
            <v>2721.25</v>
          </cell>
        </row>
        <row r="1190">
          <cell r="E1190" t="str">
            <v xml:space="preserve">Jumlah         </v>
          </cell>
          <cell r="J1190">
            <v>29933.75</v>
          </cell>
        </row>
        <row r="1191">
          <cell r="A1191" t="str">
            <v>A084</v>
          </cell>
          <cell r="E1191" t="str">
            <v xml:space="preserve">Dibulatkan    </v>
          </cell>
          <cell r="J1191">
            <v>29930</v>
          </cell>
        </row>
        <row r="1192">
          <cell r="D1192" t="str">
            <v>A085</v>
          </cell>
          <cell r="E1192" t="str">
            <v>1 M2 PENGECATAN DINDING VINILEX (3x)</v>
          </cell>
        </row>
        <row r="1193">
          <cell r="C1193" t="str">
            <v>BD04</v>
          </cell>
          <cell r="E1193" t="str">
            <v>Cat tembok Vinilex</v>
          </cell>
          <cell r="F1193">
            <v>0.17499999999999999</v>
          </cell>
          <cell r="G1193" t="str">
            <v>kg</v>
          </cell>
          <cell r="I1193">
            <v>12000</v>
          </cell>
          <cell r="J1193">
            <v>2100</v>
          </cell>
        </row>
        <row r="1194">
          <cell r="C1194" t="str">
            <v>BD01</v>
          </cell>
          <cell r="E1194" t="str">
            <v>Plamir tembok</v>
          </cell>
          <cell r="F1194">
            <v>0.16</v>
          </cell>
          <cell r="G1194" t="str">
            <v>kg</v>
          </cell>
          <cell r="I1194">
            <v>5600</v>
          </cell>
          <cell r="J1194">
            <v>896</v>
          </cell>
        </row>
        <row r="1195">
          <cell r="C1195" t="str">
            <v>BD12</v>
          </cell>
          <cell r="E1195" t="str">
            <v>Rol cat</v>
          </cell>
          <cell r="F1195">
            <v>0.01</v>
          </cell>
          <cell r="G1195" t="str">
            <v>bh</v>
          </cell>
          <cell r="I1195">
            <v>15000</v>
          </cell>
          <cell r="J1195">
            <v>150</v>
          </cell>
        </row>
        <row r="1196">
          <cell r="C1196" t="str">
            <v>BD35</v>
          </cell>
          <cell r="E1196" t="str">
            <v>Ampelas</v>
          </cell>
          <cell r="F1196">
            <v>0.5</v>
          </cell>
          <cell r="G1196" t="str">
            <v>lbr</v>
          </cell>
          <cell r="I1196">
            <v>2500</v>
          </cell>
          <cell r="J1196">
            <v>1250</v>
          </cell>
        </row>
        <row r="1197">
          <cell r="B1197" t="str">
            <v>P</v>
          </cell>
          <cell r="C1197" t="str">
            <v>PK02</v>
          </cell>
          <cell r="E1197" t="str">
            <v>Pekerja setengah terampil</v>
          </cell>
          <cell r="F1197">
            <v>0.16</v>
          </cell>
          <cell r="G1197" t="str">
            <v>org</v>
          </cell>
          <cell r="I1197">
            <v>23000</v>
          </cell>
          <cell r="J1197">
            <v>3680</v>
          </cell>
        </row>
        <row r="1198">
          <cell r="B1198" t="str">
            <v>P</v>
          </cell>
          <cell r="C1198" t="str">
            <v>PK10</v>
          </cell>
          <cell r="E1198" t="str">
            <v>Tk. cat setengah terampil</v>
          </cell>
          <cell r="F1198">
            <v>0.28000000000000003</v>
          </cell>
          <cell r="G1198" t="str">
            <v>org</v>
          </cell>
          <cell r="I1198">
            <v>27000</v>
          </cell>
          <cell r="J1198">
            <v>7560.0000000000009</v>
          </cell>
        </row>
        <row r="1199">
          <cell r="B1199" t="str">
            <v>P</v>
          </cell>
          <cell r="C1199" t="str">
            <v>PK12</v>
          </cell>
          <cell r="E1199" t="str">
            <v>Kep. tukang cat</v>
          </cell>
          <cell r="F1199">
            <v>0.03</v>
          </cell>
          <cell r="G1199" t="str">
            <v>org</v>
          </cell>
          <cell r="I1199">
            <v>35000</v>
          </cell>
          <cell r="J1199">
            <v>1050</v>
          </cell>
        </row>
        <row r="1200">
          <cell r="B1200" t="str">
            <v>P</v>
          </cell>
          <cell r="C1200" t="str">
            <v>PK19</v>
          </cell>
          <cell r="E1200" t="str">
            <v>Mandor</v>
          </cell>
          <cell r="F1200">
            <v>0.01</v>
          </cell>
          <cell r="G1200" t="str">
            <v>org</v>
          </cell>
          <cell r="I1200">
            <v>50000</v>
          </cell>
          <cell r="J1200">
            <v>500</v>
          </cell>
        </row>
        <row r="1201">
          <cell r="C1201" t="str">
            <v>LL72</v>
          </cell>
          <cell r="E1201" t="str">
            <v>Steger Werk</v>
          </cell>
          <cell r="F1201">
            <v>4.4999999999999998E-2</v>
          </cell>
          <cell r="G1201" t="str">
            <v>lot</v>
          </cell>
          <cell r="I1201">
            <v>17186</v>
          </cell>
          <cell r="J1201">
            <v>773.37</v>
          </cell>
        </row>
        <row r="1202">
          <cell r="E1202" t="str">
            <v xml:space="preserve">Jumlah         </v>
          </cell>
          <cell r="J1202">
            <v>17186</v>
          </cell>
        </row>
        <row r="1203">
          <cell r="E1203" t="str">
            <v>Keuntungan Max.</v>
          </cell>
          <cell r="J1203">
            <v>1718.6000000000001</v>
          </cell>
        </row>
        <row r="1204">
          <cell r="E1204" t="str">
            <v xml:space="preserve">Jumlah         </v>
          </cell>
          <cell r="J1204">
            <v>18904.599999999999</v>
          </cell>
        </row>
        <row r="1205">
          <cell r="A1205" t="str">
            <v>A085</v>
          </cell>
          <cell r="E1205" t="str">
            <v xml:space="preserve">Dibulatkan    </v>
          </cell>
          <cell r="J1205">
            <v>18900</v>
          </cell>
        </row>
        <row r="1206">
          <cell r="D1206" t="str">
            <v>A086</v>
          </cell>
          <cell r="E1206" t="str">
            <v>1 M2 PENGECATAN PLAFOND VINILEX (3x)</v>
          </cell>
        </row>
        <row r="1207">
          <cell r="C1207" t="str">
            <v>BD04</v>
          </cell>
          <cell r="E1207" t="str">
            <v>Cat tembok Vinilex</v>
          </cell>
          <cell r="F1207">
            <v>0.2</v>
          </cell>
          <cell r="G1207" t="str">
            <v>kg</v>
          </cell>
          <cell r="I1207">
            <v>12000</v>
          </cell>
          <cell r="J1207">
            <v>2400</v>
          </cell>
        </row>
        <row r="1208">
          <cell r="C1208" t="str">
            <v>BD01</v>
          </cell>
          <cell r="E1208" t="str">
            <v>Plamir tembok</v>
          </cell>
          <cell r="F1208">
            <v>0.16</v>
          </cell>
          <cell r="G1208" t="str">
            <v>kg</v>
          </cell>
          <cell r="I1208">
            <v>5600</v>
          </cell>
          <cell r="J1208">
            <v>896</v>
          </cell>
        </row>
        <row r="1209">
          <cell r="C1209" t="str">
            <v>BD12</v>
          </cell>
          <cell r="E1209" t="str">
            <v>Rol cat</v>
          </cell>
          <cell r="F1209">
            <v>0.01</v>
          </cell>
          <cell r="G1209" t="str">
            <v>bh</v>
          </cell>
          <cell r="I1209">
            <v>15000</v>
          </cell>
          <cell r="J1209">
            <v>150</v>
          </cell>
        </row>
        <row r="1210">
          <cell r="C1210" t="str">
            <v>BD35</v>
          </cell>
          <cell r="E1210" t="str">
            <v>Ampelas</v>
          </cell>
          <cell r="F1210">
            <v>0.5</v>
          </cell>
          <cell r="G1210" t="str">
            <v>lbr</v>
          </cell>
          <cell r="I1210">
            <v>2500</v>
          </cell>
          <cell r="J1210">
            <v>1250</v>
          </cell>
        </row>
        <row r="1211">
          <cell r="B1211" t="str">
            <v>P</v>
          </cell>
          <cell r="C1211" t="str">
            <v>PK02</v>
          </cell>
          <cell r="E1211" t="str">
            <v>Pekerja setengah terampil</v>
          </cell>
          <cell r="F1211">
            <v>0.2</v>
          </cell>
          <cell r="G1211" t="str">
            <v>org</v>
          </cell>
          <cell r="I1211">
            <v>23000</v>
          </cell>
          <cell r="J1211">
            <v>4600</v>
          </cell>
        </row>
        <row r="1212">
          <cell r="B1212" t="str">
            <v>P</v>
          </cell>
          <cell r="C1212" t="str">
            <v>PK10</v>
          </cell>
          <cell r="E1212" t="str">
            <v>Tk. cat setengah terampil</v>
          </cell>
          <cell r="F1212">
            <v>0.28000000000000003</v>
          </cell>
          <cell r="G1212" t="str">
            <v>org</v>
          </cell>
          <cell r="I1212">
            <v>27000</v>
          </cell>
          <cell r="J1212">
            <v>7560.0000000000009</v>
          </cell>
        </row>
        <row r="1213">
          <cell r="B1213" t="str">
            <v>P</v>
          </cell>
          <cell r="C1213" t="str">
            <v>PK12</v>
          </cell>
          <cell r="E1213" t="str">
            <v>Kep. tukang cat</v>
          </cell>
          <cell r="F1213">
            <v>0.03</v>
          </cell>
          <cell r="G1213" t="str">
            <v>org</v>
          </cell>
          <cell r="I1213">
            <v>35000</v>
          </cell>
          <cell r="J1213">
            <v>1050</v>
          </cell>
        </row>
        <row r="1214">
          <cell r="B1214" t="str">
            <v>P</v>
          </cell>
          <cell r="C1214" t="str">
            <v>PK19</v>
          </cell>
          <cell r="E1214" t="str">
            <v>Mandor</v>
          </cell>
          <cell r="F1214">
            <v>0.01</v>
          </cell>
          <cell r="G1214" t="str">
            <v>org</v>
          </cell>
          <cell r="I1214">
            <v>50000</v>
          </cell>
          <cell r="J1214">
            <v>500</v>
          </cell>
        </row>
        <row r="1215">
          <cell r="C1215" t="str">
            <v>LL73</v>
          </cell>
          <cell r="E1215" t="str">
            <v>Steger Werk</v>
          </cell>
          <cell r="F1215">
            <v>4.2500000000000003E-2</v>
          </cell>
          <cell r="G1215" t="str">
            <v>lot</v>
          </cell>
          <cell r="I1215">
            <v>18406</v>
          </cell>
          <cell r="J1215">
            <v>782.25500000000011</v>
          </cell>
        </row>
        <row r="1216">
          <cell r="E1216" t="str">
            <v xml:space="preserve">Jumlah         </v>
          </cell>
          <cell r="J1216">
            <v>18406</v>
          </cell>
        </row>
        <row r="1217">
          <cell r="E1217" t="str">
            <v>Keuntungan Max.</v>
          </cell>
          <cell r="J1217">
            <v>1840.6000000000001</v>
          </cell>
        </row>
        <row r="1218">
          <cell r="E1218" t="str">
            <v xml:space="preserve">Jumlah         </v>
          </cell>
          <cell r="J1218">
            <v>20246.599999999999</v>
          </cell>
        </row>
        <row r="1219">
          <cell r="A1219" t="str">
            <v>A086</v>
          </cell>
          <cell r="E1219" t="str">
            <v xml:space="preserve">Dibulatkan    </v>
          </cell>
          <cell r="J1219">
            <v>20240</v>
          </cell>
        </row>
        <row r="1220">
          <cell r="D1220" t="str">
            <v>A087</v>
          </cell>
          <cell r="E1220" t="str">
            <v>1 M2 PENGECATAN DINDING SANLEX (3x)</v>
          </cell>
        </row>
        <row r="1221">
          <cell r="C1221" t="str">
            <v>BD06</v>
          </cell>
          <cell r="E1221" t="str">
            <v>Cat tembok Sanlex</v>
          </cell>
          <cell r="F1221">
            <v>0.17499999999999999</v>
          </cell>
          <cell r="G1221" t="str">
            <v>kg</v>
          </cell>
          <cell r="I1221">
            <v>9000</v>
          </cell>
          <cell r="J1221">
            <v>1575</v>
          </cell>
        </row>
        <row r="1222">
          <cell r="C1222" t="str">
            <v>BD01</v>
          </cell>
          <cell r="E1222" t="str">
            <v>Plamir tembok</v>
          </cell>
          <cell r="F1222">
            <v>0.16</v>
          </cell>
          <cell r="G1222" t="str">
            <v>kg</v>
          </cell>
          <cell r="I1222">
            <v>5600</v>
          </cell>
          <cell r="J1222">
            <v>896</v>
          </cell>
        </row>
        <row r="1223">
          <cell r="C1223" t="str">
            <v>BD12</v>
          </cell>
          <cell r="E1223" t="str">
            <v>Rol cat</v>
          </cell>
          <cell r="F1223">
            <v>0.01</v>
          </cell>
          <cell r="G1223" t="str">
            <v>bh</v>
          </cell>
          <cell r="I1223">
            <v>15000</v>
          </cell>
          <cell r="J1223">
            <v>150</v>
          </cell>
        </row>
        <row r="1224">
          <cell r="C1224" t="str">
            <v>BD35</v>
          </cell>
          <cell r="E1224" t="str">
            <v>Ampelas</v>
          </cell>
          <cell r="F1224">
            <v>0.5</v>
          </cell>
          <cell r="G1224" t="str">
            <v>lbr</v>
          </cell>
          <cell r="I1224">
            <v>2500</v>
          </cell>
          <cell r="J1224">
            <v>1250</v>
          </cell>
        </row>
        <row r="1225">
          <cell r="B1225" t="str">
            <v>P</v>
          </cell>
          <cell r="C1225" t="str">
            <v>PK02</v>
          </cell>
          <cell r="E1225" t="str">
            <v>Pekerja setengah terampil</v>
          </cell>
          <cell r="F1225">
            <v>0.104</v>
          </cell>
          <cell r="G1225" t="str">
            <v>org</v>
          </cell>
          <cell r="I1225">
            <v>23000</v>
          </cell>
          <cell r="J1225">
            <v>2392</v>
          </cell>
        </row>
        <row r="1226">
          <cell r="B1226" t="str">
            <v>P</v>
          </cell>
          <cell r="C1226" t="str">
            <v>PK10</v>
          </cell>
          <cell r="E1226" t="str">
            <v>Tk. cat setengah terampil</v>
          </cell>
          <cell r="F1226">
            <v>0.182</v>
          </cell>
          <cell r="G1226" t="str">
            <v>org</v>
          </cell>
          <cell r="I1226">
            <v>27000</v>
          </cell>
          <cell r="J1226">
            <v>4914</v>
          </cell>
        </row>
        <row r="1227">
          <cell r="B1227" t="str">
            <v>P</v>
          </cell>
          <cell r="C1227" t="str">
            <v>PK12</v>
          </cell>
          <cell r="E1227" t="str">
            <v>Kep. tukang cat</v>
          </cell>
          <cell r="F1227">
            <v>1.95E-2</v>
          </cell>
          <cell r="G1227" t="str">
            <v>org</v>
          </cell>
          <cell r="I1227">
            <v>35000</v>
          </cell>
          <cell r="J1227">
            <v>682.5</v>
          </cell>
        </row>
        <row r="1228">
          <cell r="B1228" t="str">
            <v>P</v>
          </cell>
          <cell r="C1228" t="str">
            <v>PK19</v>
          </cell>
          <cell r="E1228" t="str">
            <v>Mandor</v>
          </cell>
          <cell r="F1228">
            <v>0.01</v>
          </cell>
          <cell r="G1228" t="str">
            <v>org</v>
          </cell>
          <cell r="I1228">
            <v>50000</v>
          </cell>
          <cell r="J1228">
            <v>500</v>
          </cell>
        </row>
        <row r="1229">
          <cell r="C1229" t="str">
            <v>LL74</v>
          </cell>
          <cell r="E1229" t="str">
            <v>Steger Werk</v>
          </cell>
          <cell r="F1229">
            <v>4.4999999999999998E-2</v>
          </cell>
          <cell r="G1229" t="str">
            <v>lot</v>
          </cell>
          <cell r="I1229">
            <v>12359.5</v>
          </cell>
          <cell r="J1229">
            <v>556.17750000000001</v>
          </cell>
        </row>
        <row r="1230">
          <cell r="E1230" t="str">
            <v xml:space="preserve">Jumlah         </v>
          </cell>
          <cell r="J1230">
            <v>12359.5</v>
          </cell>
        </row>
        <row r="1231">
          <cell r="E1231" t="str">
            <v>Keuntungan Max.</v>
          </cell>
          <cell r="J1231">
            <v>1235.95</v>
          </cell>
        </row>
        <row r="1232">
          <cell r="E1232" t="str">
            <v xml:space="preserve">Jumlah         </v>
          </cell>
          <cell r="J1232">
            <v>13595.45</v>
          </cell>
        </row>
        <row r="1233">
          <cell r="A1233" t="str">
            <v>A087</v>
          </cell>
          <cell r="E1233" t="str">
            <v xml:space="preserve">Dibulatkan    </v>
          </cell>
          <cell r="J1233">
            <v>13590</v>
          </cell>
        </row>
        <row r="1234">
          <cell r="D1234" t="str">
            <v>A088</v>
          </cell>
          <cell r="E1234" t="str">
            <v>1 M2 PENGECATAN PLAFOND SANLEX (3x)</v>
          </cell>
        </row>
        <row r="1235">
          <cell r="C1235" t="str">
            <v>BD06</v>
          </cell>
          <cell r="E1235" t="str">
            <v>Cat tembok Sanlex</v>
          </cell>
          <cell r="F1235">
            <v>0.2</v>
          </cell>
          <cell r="G1235" t="str">
            <v>kg</v>
          </cell>
          <cell r="I1235">
            <v>9000</v>
          </cell>
          <cell r="J1235">
            <v>1800</v>
          </cell>
        </row>
        <row r="1236">
          <cell r="C1236" t="str">
            <v>BD01</v>
          </cell>
          <cell r="E1236" t="str">
            <v>Plamir tembok</v>
          </cell>
          <cell r="F1236">
            <v>0.16</v>
          </cell>
          <cell r="G1236" t="str">
            <v>kg</v>
          </cell>
          <cell r="I1236">
            <v>5600</v>
          </cell>
          <cell r="J1236">
            <v>896</v>
          </cell>
        </row>
        <row r="1237">
          <cell r="C1237" t="str">
            <v>BD12</v>
          </cell>
          <cell r="E1237" t="str">
            <v>Rol cat</v>
          </cell>
          <cell r="F1237">
            <v>0.01</v>
          </cell>
          <cell r="G1237" t="str">
            <v>bh</v>
          </cell>
          <cell r="I1237">
            <v>15000</v>
          </cell>
          <cell r="J1237">
            <v>150</v>
          </cell>
        </row>
        <row r="1238">
          <cell r="C1238" t="str">
            <v>LL75</v>
          </cell>
          <cell r="E1238" t="str">
            <v>Steger Werk</v>
          </cell>
          <cell r="F1238">
            <v>1</v>
          </cell>
          <cell r="G1238" t="str">
            <v>lot</v>
          </cell>
          <cell r="I1238">
            <v>862.5</v>
          </cell>
          <cell r="J1238">
            <v>862.5</v>
          </cell>
        </row>
        <row r="1239">
          <cell r="C1239" t="str">
            <v>BD35</v>
          </cell>
          <cell r="E1239" t="str">
            <v>Ampelas</v>
          </cell>
          <cell r="F1239">
            <v>0.5</v>
          </cell>
          <cell r="G1239" t="str">
            <v>lbr</v>
          </cell>
          <cell r="I1239">
            <v>2500</v>
          </cell>
          <cell r="J1239">
            <v>1250</v>
          </cell>
        </row>
        <row r="1240">
          <cell r="B1240" t="str">
            <v>P</v>
          </cell>
          <cell r="C1240" t="str">
            <v>PK02</v>
          </cell>
          <cell r="E1240" t="str">
            <v>Pekerja setengah terampil</v>
          </cell>
          <cell r="F1240">
            <v>0.104</v>
          </cell>
          <cell r="G1240" t="str">
            <v>org</v>
          </cell>
          <cell r="I1240">
            <v>23000</v>
          </cell>
          <cell r="J1240">
            <v>2392</v>
          </cell>
        </row>
        <row r="1241">
          <cell r="B1241" t="str">
            <v>P</v>
          </cell>
          <cell r="C1241" t="str">
            <v>PK10</v>
          </cell>
          <cell r="E1241" t="str">
            <v>Tk. cat setengah terampil</v>
          </cell>
          <cell r="F1241">
            <v>0.182</v>
          </cell>
          <cell r="G1241" t="str">
            <v>org</v>
          </cell>
          <cell r="I1241">
            <v>27000</v>
          </cell>
          <cell r="J1241">
            <v>4914</v>
          </cell>
        </row>
        <row r="1242">
          <cell r="B1242" t="str">
            <v>P</v>
          </cell>
          <cell r="C1242" t="str">
            <v>PK12</v>
          </cell>
          <cell r="E1242" t="str">
            <v>Kep. tukang cat</v>
          </cell>
          <cell r="F1242">
            <v>1.95E-2</v>
          </cell>
          <cell r="G1242" t="str">
            <v>org</v>
          </cell>
          <cell r="I1242">
            <v>35000</v>
          </cell>
          <cell r="J1242">
            <v>682.5</v>
          </cell>
        </row>
        <row r="1243">
          <cell r="B1243" t="str">
            <v>P</v>
          </cell>
          <cell r="C1243" t="str">
            <v>PK19</v>
          </cell>
          <cell r="E1243" t="str">
            <v>Mandor</v>
          </cell>
          <cell r="F1243">
            <v>0.01</v>
          </cell>
          <cell r="G1243" t="str">
            <v>org</v>
          </cell>
          <cell r="I1243">
            <v>50000</v>
          </cell>
          <cell r="J1243">
            <v>500</v>
          </cell>
        </row>
        <row r="1244">
          <cell r="E1244" t="str">
            <v xml:space="preserve">Jumlah         </v>
          </cell>
          <cell r="J1244">
            <v>13447</v>
          </cell>
        </row>
        <row r="1245">
          <cell r="E1245" t="str">
            <v>Keuntungan Max.</v>
          </cell>
          <cell r="J1245">
            <v>1344.7</v>
          </cell>
        </row>
        <row r="1246">
          <cell r="E1246" t="str">
            <v xml:space="preserve">Jumlah         </v>
          </cell>
          <cell r="J1246">
            <v>14791.7</v>
          </cell>
        </row>
        <row r="1247">
          <cell r="A1247" t="str">
            <v>A088</v>
          </cell>
          <cell r="E1247" t="str">
            <v xml:space="preserve">Dibulatkan    </v>
          </cell>
          <cell r="J1247">
            <v>14790</v>
          </cell>
        </row>
        <row r="1248">
          <cell r="D1248" t="str">
            <v>A089</v>
          </cell>
          <cell r="E1248" t="str">
            <v>1 M2 PENGECATAN KAYU (3X) BERIKUT MENI</v>
          </cell>
        </row>
        <row r="1249">
          <cell r="C1249" t="str">
            <v>BD37</v>
          </cell>
          <cell r="E1249" t="str">
            <v>Meni kayu</v>
          </cell>
          <cell r="F1249">
            <v>0.16700000000000001</v>
          </cell>
          <cell r="G1249" t="str">
            <v>kg</v>
          </cell>
          <cell r="I1249">
            <v>8000</v>
          </cell>
          <cell r="J1249">
            <v>1336</v>
          </cell>
        </row>
        <row r="1250">
          <cell r="C1250" t="str">
            <v>BD36</v>
          </cell>
          <cell r="E1250" t="str">
            <v>Plamir kayu</v>
          </cell>
          <cell r="F1250">
            <v>8.3000000000000004E-2</v>
          </cell>
          <cell r="G1250" t="str">
            <v>kg</v>
          </cell>
          <cell r="I1250">
            <v>25000</v>
          </cell>
          <cell r="J1250">
            <v>2075</v>
          </cell>
        </row>
        <row r="1251">
          <cell r="C1251" t="str">
            <v>BD39</v>
          </cell>
          <cell r="E1251" t="str">
            <v>Cat kayu merk SEIV</v>
          </cell>
          <cell r="F1251">
            <v>0.2</v>
          </cell>
          <cell r="G1251" t="str">
            <v>kg</v>
          </cell>
          <cell r="I1251">
            <v>25000</v>
          </cell>
          <cell r="J1251">
            <v>5000</v>
          </cell>
        </row>
        <row r="1252">
          <cell r="C1252" t="str">
            <v>BD35</v>
          </cell>
          <cell r="E1252" t="str">
            <v>Amplas kayu</v>
          </cell>
          <cell r="F1252">
            <v>0.4</v>
          </cell>
          <cell r="G1252" t="str">
            <v>lbr</v>
          </cell>
          <cell r="I1252">
            <v>2500</v>
          </cell>
          <cell r="J1252">
            <v>1000</v>
          </cell>
        </row>
        <row r="1253">
          <cell r="C1253" t="str">
            <v>BD28</v>
          </cell>
          <cell r="E1253" t="str">
            <v>Minyak cat terpentin</v>
          </cell>
          <cell r="F1253">
            <v>0.15</v>
          </cell>
          <cell r="G1253" t="str">
            <v>ltr</v>
          </cell>
          <cell r="I1253">
            <v>1800</v>
          </cell>
          <cell r="J1253">
            <v>270</v>
          </cell>
        </row>
        <row r="1254">
          <cell r="C1254" t="str">
            <v>BD19</v>
          </cell>
          <cell r="E1254" t="str">
            <v>Kwas 3"</v>
          </cell>
          <cell r="F1254">
            <v>0.05</v>
          </cell>
          <cell r="G1254" t="str">
            <v>bh</v>
          </cell>
          <cell r="I1254">
            <v>6750</v>
          </cell>
          <cell r="J1254">
            <v>337.5</v>
          </cell>
        </row>
        <row r="1255">
          <cell r="B1255" t="str">
            <v>P</v>
          </cell>
          <cell r="C1255" t="str">
            <v>PK02</v>
          </cell>
          <cell r="E1255" t="str">
            <v>Pekerja setengah terampil</v>
          </cell>
          <cell r="F1255">
            <v>0.2</v>
          </cell>
          <cell r="G1255" t="str">
            <v>org</v>
          </cell>
          <cell r="I1255">
            <v>23000</v>
          </cell>
          <cell r="J1255">
            <v>4600</v>
          </cell>
        </row>
        <row r="1256">
          <cell r="B1256" t="str">
            <v>P</v>
          </cell>
          <cell r="C1256" t="str">
            <v>PK11</v>
          </cell>
          <cell r="E1256" t="str">
            <v>Tk. Cat terampil</v>
          </cell>
          <cell r="F1256">
            <v>0.3</v>
          </cell>
          <cell r="G1256" t="str">
            <v>org</v>
          </cell>
          <cell r="I1256">
            <v>30000</v>
          </cell>
          <cell r="J1256">
            <v>9000</v>
          </cell>
        </row>
        <row r="1257">
          <cell r="B1257" t="str">
            <v>P</v>
          </cell>
          <cell r="C1257" t="str">
            <v>PK12</v>
          </cell>
          <cell r="E1257" t="str">
            <v>Kep. tukang cat</v>
          </cell>
          <cell r="F1257">
            <v>0.03</v>
          </cell>
          <cell r="G1257" t="str">
            <v>org</v>
          </cell>
          <cell r="I1257">
            <v>35000</v>
          </cell>
          <cell r="J1257">
            <v>1050</v>
          </cell>
        </row>
        <row r="1258">
          <cell r="B1258" t="str">
            <v>P</v>
          </cell>
          <cell r="C1258" t="str">
            <v>PK19</v>
          </cell>
          <cell r="E1258" t="str">
            <v>Mandor</v>
          </cell>
          <cell r="F1258">
            <v>0.01</v>
          </cell>
          <cell r="G1258" t="str">
            <v>org</v>
          </cell>
          <cell r="I1258">
            <v>50000</v>
          </cell>
          <cell r="J1258">
            <v>500</v>
          </cell>
        </row>
        <row r="1259">
          <cell r="E1259" t="str">
            <v xml:space="preserve">Jumlah         </v>
          </cell>
          <cell r="J1259">
            <v>25168.5</v>
          </cell>
        </row>
        <row r="1260">
          <cell r="E1260" t="str">
            <v>Keuntungan Max.</v>
          </cell>
          <cell r="J1260">
            <v>2516.8500000000004</v>
          </cell>
        </row>
        <row r="1261">
          <cell r="E1261" t="str">
            <v xml:space="preserve">Jumlah         </v>
          </cell>
          <cell r="J1261">
            <v>27685.35</v>
          </cell>
        </row>
        <row r="1262">
          <cell r="A1262" t="str">
            <v>A089</v>
          </cell>
          <cell r="E1262" t="str">
            <v xml:space="preserve">Dibulatkan    </v>
          </cell>
          <cell r="J1262">
            <v>27680</v>
          </cell>
        </row>
        <row r="1263">
          <cell r="D1263" t="str">
            <v>A090</v>
          </cell>
          <cell r="E1263" t="str">
            <v>1 M2 PENGECATAN BESI (3X)</v>
          </cell>
        </row>
        <row r="1264">
          <cell r="C1264" t="str">
            <v>BD37</v>
          </cell>
          <cell r="E1264" t="str">
            <v>Meni besi</v>
          </cell>
          <cell r="F1264">
            <v>0.16700000000000001</v>
          </cell>
          <cell r="G1264" t="str">
            <v>kg</v>
          </cell>
          <cell r="I1264">
            <v>8000</v>
          </cell>
          <cell r="J1264">
            <v>1336</v>
          </cell>
        </row>
        <row r="1265">
          <cell r="C1265" t="str">
            <v>BD40</v>
          </cell>
          <cell r="E1265" t="str">
            <v>Cat besi merk Seiv</v>
          </cell>
          <cell r="F1265">
            <v>0.2</v>
          </cell>
          <cell r="G1265" t="str">
            <v>kg</v>
          </cell>
          <cell r="I1265">
            <v>25000</v>
          </cell>
          <cell r="J1265">
            <v>5000</v>
          </cell>
        </row>
        <row r="1266">
          <cell r="C1266" t="str">
            <v>BD35</v>
          </cell>
          <cell r="E1266" t="str">
            <v>Amplas besi</v>
          </cell>
          <cell r="F1266">
            <v>0.4</v>
          </cell>
          <cell r="G1266" t="str">
            <v>lbr</v>
          </cell>
          <cell r="I1266">
            <v>2500</v>
          </cell>
          <cell r="J1266">
            <v>1000</v>
          </cell>
        </row>
        <row r="1267">
          <cell r="C1267" t="str">
            <v>BD30</v>
          </cell>
          <cell r="E1267" t="str">
            <v>Minyak cat thiner B</v>
          </cell>
          <cell r="F1267">
            <v>0.15</v>
          </cell>
          <cell r="G1267" t="str">
            <v>ltr</v>
          </cell>
          <cell r="I1267">
            <v>12000</v>
          </cell>
          <cell r="J1267">
            <v>1800</v>
          </cell>
        </row>
        <row r="1268">
          <cell r="C1268" t="str">
            <v>BD19</v>
          </cell>
          <cell r="E1268" t="str">
            <v>Kwas 3"</v>
          </cell>
          <cell r="F1268">
            <v>0.05</v>
          </cell>
          <cell r="G1268" t="str">
            <v>bh</v>
          </cell>
          <cell r="I1268">
            <v>6750</v>
          </cell>
          <cell r="J1268">
            <v>337.5</v>
          </cell>
        </row>
        <row r="1269">
          <cell r="B1269" t="str">
            <v>P</v>
          </cell>
          <cell r="C1269" t="str">
            <v>PK03</v>
          </cell>
          <cell r="E1269" t="str">
            <v>Pekerja terampil</v>
          </cell>
          <cell r="F1269">
            <v>0.2</v>
          </cell>
          <cell r="G1269" t="str">
            <v>org</v>
          </cell>
          <cell r="I1269">
            <v>25000</v>
          </cell>
          <cell r="J1269">
            <v>5000</v>
          </cell>
        </row>
        <row r="1270">
          <cell r="B1270" t="str">
            <v>P</v>
          </cell>
          <cell r="C1270" t="str">
            <v>PK11</v>
          </cell>
          <cell r="E1270" t="str">
            <v>Tk. Cat terampil</v>
          </cell>
          <cell r="F1270">
            <v>0.3</v>
          </cell>
          <cell r="G1270" t="str">
            <v>org</v>
          </cell>
          <cell r="I1270">
            <v>30000</v>
          </cell>
          <cell r="J1270">
            <v>9000</v>
          </cell>
        </row>
        <row r="1271">
          <cell r="B1271" t="str">
            <v>P</v>
          </cell>
          <cell r="C1271" t="str">
            <v>PK12</v>
          </cell>
          <cell r="E1271" t="str">
            <v>Kep. tukang cat</v>
          </cell>
          <cell r="F1271">
            <v>0.03</v>
          </cell>
          <cell r="G1271" t="str">
            <v>org</v>
          </cell>
          <cell r="I1271">
            <v>35000</v>
          </cell>
          <cell r="J1271">
            <v>1050</v>
          </cell>
        </row>
        <row r="1272">
          <cell r="B1272" t="str">
            <v>P</v>
          </cell>
          <cell r="C1272" t="str">
            <v>PK19</v>
          </cell>
          <cell r="E1272" t="str">
            <v>Mandor</v>
          </cell>
          <cell r="F1272">
            <v>0.01</v>
          </cell>
          <cell r="G1272" t="str">
            <v>org</v>
          </cell>
          <cell r="I1272">
            <v>50000</v>
          </cell>
          <cell r="J1272">
            <v>500</v>
          </cell>
        </row>
        <row r="1273">
          <cell r="E1273" t="str">
            <v xml:space="preserve">Jumlah         </v>
          </cell>
          <cell r="J1273">
            <v>25023.5</v>
          </cell>
        </row>
        <row r="1274">
          <cell r="E1274" t="str">
            <v>Keuntungan Max.</v>
          </cell>
          <cell r="J1274">
            <v>2502.3500000000004</v>
          </cell>
        </row>
        <row r="1275">
          <cell r="E1275" t="str">
            <v xml:space="preserve">Jumlah         </v>
          </cell>
          <cell r="J1275">
            <v>27525.85</v>
          </cell>
        </row>
        <row r="1276">
          <cell r="A1276" t="str">
            <v>A090</v>
          </cell>
          <cell r="E1276" t="str">
            <v xml:space="preserve">Dibulatkan    </v>
          </cell>
          <cell r="J1276">
            <v>27520</v>
          </cell>
        </row>
        <row r="1277">
          <cell r="D1277" t="str">
            <v>A091</v>
          </cell>
          <cell r="E1277" t="str">
            <v>1 M2 PLITURAN BANGUNAN (BIASA)</v>
          </cell>
        </row>
        <row r="1278">
          <cell r="C1278" t="str">
            <v>BD26</v>
          </cell>
          <cell r="E1278" t="str">
            <v>Dempul plitur (dempul kasar)</v>
          </cell>
          <cell r="F1278">
            <v>0.03</v>
          </cell>
          <cell r="G1278" t="str">
            <v>kg</v>
          </cell>
          <cell r="I1278">
            <v>16500</v>
          </cell>
          <cell r="J1278">
            <v>495</v>
          </cell>
        </row>
        <row r="1279">
          <cell r="C1279" t="str">
            <v>BD27</v>
          </cell>
          <cell r="E1279" t="str">
            <v>Wood Filer (INFRA)</v>
          </cell>
          <cell r="F1279">
            <v>0.2</v>
          </cell>
          <cell r="G1279" t="str">
            <v>kg</v>
          </cell>
          <cell r="I1279">
            <v>18000</v>
          </cell>
          <cell r="J1279">
            <v>3600</v>
          </cell>
        </row>
        <row r="1280">
          <cell r="C1280" t="str">
            <v>BD20</v>
          </cell>
          <cell r="E1280" t="str">
            <v>Oker putih</v>
          </cell>
          <cell r="F1280">
            <v>0.02</v>
          </cell>
          <cell r="G1280" t="str">
            <v>kg</v>
          </cell>
          <cell r="I1280">
            <v>14500</v>
          </cell>
          <cell r="J1280">
            <v>290</v>
          </cell>
        </row>
        <row r="1281">
          <cell r="C1281" t="str">
            <v>BD20</v>
          </cell>
          <cell r="E1281" t="str">
            <v>Oker warna</v>
          </cell>
          <cell r="F1281">
            <v>0.01</v>
          </cell>
          <cell r="G1281" t="str">
            <v>kg</v>
          </cell>
          <cell r="I1281">
            <v>14500</v>
          </cell>
          <cell r="J1281">
            <v>145</v>
          </cell>
        </row>
        <row r="1282">
          <cell r="C1282" t="str">
            <v>BA07</v>
          </cell>
          <cell r="E1282" t="str">
            <v>Batu Apung (gosok)</v>
          </cell>
          <cell r="F1282">
            <v>0.1</v>
          </cell>
          <cell r="G1282" t="str">
            <v>kg</v>
          </cell>
          <cell r="I1282">
            <v>8500</v>
          </cell>
          <cell r="J1282">
            <v>850</v>
          </cell>
        </row>
        <row r="1283">
          <cell r="C1283" t="str">
            <v>BD24</v>
          </cell>
          <cell r="E1283" t="str">
            <v>Sirlak ex India</v>
          </cell>
          <cell r="F1283">
            <v>0.2</v>
          </cell>
          <cell r="G1283" t="str">
            <v>kg</v>
          </cell>
          <cell r="I1283">
            <v>50000</v>
          </cell>
          <cell r="J1283">
            <v>10000</v>
          </cell>
        </row>
        <row r="1284">
          <cell r="C1284" t="str">
            <v>BD19</v>
          </cell>
          <cell r="E1284" t="str">
            <v>Kwas 3"</v>
          </cell>
          <cell r="F1284">
            <v>0.01</v>
          </cell>
          <cell r="G1284" t="str">
            <v>bh</v>
          </cell>
          <cell r="I1284">
            <v>6750</v>
          </cell>
          <cell r="J1284">
            <v>67.5</v>
          </cell>
        </row>
        <row r="1285">
          <cell r="C1285" t="str">
            <v>BD23</v>
          </cell>
          <cell r="E1285" t="str">
            <v>Spirtus</v>
          </cell>
          <cell r="F1285">
            <v>0.2</v>
          </cell>
          <cell r="G1285" t="str">
            <v>ltr</v>
          </cell>
          <cell r="I1285">
            <v>2500</v>
          </cell>
          <cell r="J1285">
            <v>500</v>
          </cell>
        </row>
        <row r="1286">
          <cell r="C1286" t="str">
            <v>BD35</v>
          </cell>
          <cell r="E1286" t="str">
            <v>Ampelas kayu</v>
          </cell>
          <cell r="F1286">
            <v>0.1</v>
          </cell>
          <cell r="G1286" t="str">
            <v>lbr</v>
          </cell>
          <cell r="I1286">
            <v>2500</v>
          </cell>
          <cell r="J1286">
            <v>250</v>
          </cell>
        </row>
        <row r="1287">
          <cell r="B1287" t="str">
            <v>P</v>
          </cell>
          <cell r="C1287" t="str">
            <v>PK02</v>
          </cell>
          <cell r="E1287" t="str">
            <v>Pekerja setengah terampil</v>
          </cell>
          <cell r="F1287">
            <v>0.25</v>
          </cell>
          <cell r="G1287" t="str">
            <v>org</v>
          </cell>
          <cell r="I1287">
            <v>23000</v>
          </cell>
          <cell r="J1287">
            <v>5750</v>
          </cell>
        </row>
        <row r="1288">
          <cell r="B1288" t="str">
            <v>P</v>
          </cell>
          <cell r="C1288" t="str">
            <v>PK10</v>
          </cell>
          <cell r="E1288" t="str">
            <v>Tk. Cat/Plitur  setengah terampil</v>
          </cell>
          <cell r="F1288">
            <v>0.28499999999999998</v>
          </cell>
          <cell r="G1288" t="str">
            <v>org</v>
          </cell>
          <cell r="I1288">
            <v>27000</v>
          </cell>
          <cell r="J1288">
            <v>7694.9999999999991</v>
          </cell>
        </row>
        <row r="1289">
          <cell r="B1289" t="str">
            <v>P</v>
          </cell>
          <cell r="C1289" t="str">
            <v>PK12</v>
          </cell>
          <cell r="E1289" t="str">
            <v>Kep. tukang cat/plitur</v>
          </cell>
          <cell r="F1289">
            <v>0.04</v>
          </cell>
          <cell r="G1289" t="str">
            <v>org</v>
          </cell>
          <cell r="I1289">
            <v>35000</v>
          </cell>
          <cell r="J1289">
            <v>1400</v>
          </cell>
        </row>
        <row r="1290">
          <cell r="B1290" t="str">
            <v>P</v>
          </cell>
          <cell r="C1290" t="str">
            <v>PK19</v>
          </cell>
          <cell r="E1290" t="str">
            <v>Mandor</v>
          </cell>
          <cell r="F1290">
            <v>0.02</v>
          </cell>
          <cell r="G1290" t="str">
            <v>org</v>
          </cell>
          <cell r="I1290">
            <v>50000</v>
          </cell>
          <cell r="J1290">
            <v>1000</v>
          </cell>
        </row>
        <row r="1291">
          <cell r="E1291" t="str">
            <v xml:space="preserve">Jumlah         </v>
          </cell>
          <cell r="J1291">
            <v>32042.5</v>
          </cell>
        </row>
        <row r="1292">
          <cell r="E1292" t="str">
            <v>Keuntungan Max.</v>
          </cell>
          <cell r="J1292">
            <v>3204.25</v>
          </cell>
        </row>
        <row r="1293">
          <cell r="E1293" t="str">
            <v xml:space="preserve">Jumlah         </v>
          </cell>
          <cell r="J1293">
            <v>35246.75</v>
          </cell>
        </row>
        <row r="1294">
          <cell r="A1294" t="str">
            <v>A091</v>
          </cell>
          <cell r="E1294" t="str">
            <v xml:space="preserve">Dibulatkan    </v>
          </cell>
          <cell r="J1294">
            <v>35240</v>
          </cell>
        </row>
        <row r="1295">
          <cell r="D1295" t="str">
            <v>A092</v>
          </cell>
          <cell r="E1295" t="str">
            <v>1 M2 PLITURAN MEUBULAIR</v>
          </cell>
        </row>
        <row r="1296">
          <cell r="C1296" t="str">
            <v>BD26</v>
          </cell>
          <cell r="E1296" t="str">
            <v>Dempul plitur (dempul kasar)</v>
          </cell>
          <cell r="F1296">
            <v>0.03</v>
          </cell>
          <cell r="G1296" t="str">
            <v>kg</v>
          </cell>
          <cell r="I1296">
            <v>16500</v>
          </cell>
          <cell r="J1296">
            <v>495</v>
          </cell>
        </row>
        <row r="1297">
          <cell r="C1297" t="str">
            <v>BD27</v>
          </cell>
          <cell r="E1297" t="str">
            <v>Wood Filer (INFRA)</v>
          </cell>
          <cell r="F1297">
            <v>0.2</v>
          </cell>
          <cell r="G1297" t="str">
            <v>kg</v>
          </cell>
          <cell r="I1297">
            <v>18000</v>
          </cell>
          <cell r="J1297">
            <v>3600</v>
          </cell>
        </row>
        <row r="1298">
          <cell r="C1298" t="str">
            <v>BD32</v>
          </cell>
          <cell r="E1298" t="str">
            <v>Melamik</v>
          </cell>
          <cell r="F1298">
            <v>0.35</v>
          </cell>
          <cell r="G1298" t="str">
            <v>kg</v>
          </cell>
          <cell r="I1298">
            <v>23000</v>
          </cell>
          <cell r="J1298">
            <v>8049.9999999999991</v>
          </cell>
        </row>
        <row r="1299">
          <cell r="C1299" t="str">
            <v>BD20</v>
          </cell>
          <cell r="E1299" t="str">
            <v>Oker putih</v>
          </cell>
          <cell r="F1299">
            <v>0.02</v>
          </cell>
          <cell r="G1299" t="str">
            <v>kg</v>
          </cell>
          <cell r="I1299">
            <v>14500</v>
          </cell>
          <cell r="J1299">
            <v>290</v>
          </cell>
        </row>
        <row r="1300">
          <cell r="C1300" t="str">
            <v>BD20</v>
          </cell>
          <cell r="E1300" t="str">
            <v>Oker warna</v>
          </cell>
          <cell r="F1300">
            <v>0.01</v>
          </cell>
          <cell r="G1300" t="str">
            <v>kg</v>
          </cell>
          <cell r="I1300">
            <v>14500</v>
          </cell>
          <cell r="J1300">
            <v>145</v>
          </cell>
        </row>
        <row r="1301">
          <cell r="C1301" t="str">
            <v>BA07</v>
          </cell>
          <cell r="E1301" t="str">
            <v>Batu Apung (gosok)</v>
          </cell>
          <cell r="F1301">
            <v>0.1</v>
          </cell>
          <cell r="G1301" t="str">
            <v>kg</v>
          </cell>
          <cell r="I1301">
            <v>8500</v>
          </cell>
          <cell r="J1301">
            <v>850</v>
          </cell>
        </row>
        <row r="1302">
          <cell r="C1302" t="str">
            <v>BD24</v>
          </cell>
          <cell r="E1302" t="str">
            <v>Sirlak ex India</v>
          </cell>
          <cell r="F1302">
            <v>0.2</v>
          </cell>
          <cell r="G1302" t="str">
            <v>kg</v>
          </cell>
          <cell r="I1302">
            <v>50000</v>
          </cell>
          <cell r="J1302">
            <v>10000</v>
          </cell>
        </row>
        <row r="1303">
          <cell r="C1303" t="str">
            <v>BD19</v>
          </cell>
          <cell r="E1303" t="str">
            <v>Kwas 3"</v>
          </cell>
          <cell r="F1303">
            <v>0.01</v>
          </cell>
          <cell r="G1303" t="str">
            <v>bh</v>
          </cell>
          <cell r="I1303">
            <v>6750</v>
          </cell>
          <cell r="J1303">
            <v>67.5</v>
          </cell>
        </row>
        <row r="1304">
          <cell r="C1304" t="str">
            <v>BD23</v>
          </cell>
          <cell r="E1304" t="str">
            <v>Spirtus</v>
          </cell>
          <cell r="F1304">
            <v>0.2</v>
          </cell>
          <cell r="G1304" t="str">
            <v>ltr</v>
          </cell>
          <cell r="I1304">
            <v>2500</v>
          </cell>
          <cell r="J1304">
            <v>500</v>
          </cell>
        </row>
        <row r="1305">
          <cell r="C1305" t="str">
            <v>BD35</v>
          </cell>
          <cell r="E1305" t="str">
            <v>Ampelas kayu</v>
          </cell>
          <cell r="F1305">
            <v>0.1</v>
          </cell>
          <cell r="G1305" t="str">
            <v>lbr</v>
          </cell>
          <cell r="I1305">
            <v>2500</v>
          </cell>
          <cell r="J1305">
            <v>250</v>
          </cell>
        </row>
        <row r="1306">
          <cell r="B1306" t="str">
            <v>P</v>
          </cell>
          <cell r="C1306" t="str">
            <v>PK03</v>
          </cell>
          <cell r="E1306" t="str">
            <v>Pekerja terampil</v>
          </cell>
          <cell r="F1306">
            <v>0.25</v>
          </cell>
          <cell r="G1306" t="str">
            <v>org</v>
          </cell>
          <cell r="I1306">
            <v>25000</v>
          </cell>
          <cell r="J1306">
            <v>6250</v>
          </cell>
        </row>
        <row r="1307">
          <cell r="B1307" t="str">
            <v>P</v>
          </cell>
          <cell r="C1307" t="str">
            <v>PK11</v>
          </cell>
          <cell r="E1307" t="str">
            <v>Tk. Cat/Plitur terampil</v>
          </cell>
          <cell r="F1307">
            <v>0.28499999999999998</v>
          </cell>
          <cell r="G1307" t="str">
            <v>org</v>
          </cell>
          <cell r="I1307">
            <v>30000</v>
          </cell>
          <cell r="J1307">
            <v>8550</v>
          </cell>
        </row>
        <row r="1308">
          <cell r="B1308" t="str">
            <v>P</v>
          </cell>
          <cell r="C1308" t="str">
            <v>PK12</v>
          </cell>
          <cell r="E1308" t="str">
            <v>Kep. tukang cat/plitur</v>
          </cell>
          <cell r="F1308">
            <v>0.04</v>
          </cell>
          <cell r="G1308" t="str">
            <v>org</v>
          </cell>
          <cell r="I1308">
            <v>35000</v>
          </cell>
          <cell r="J1308">
            <v>1400</v>
          </cell>
        </row>
        <row r="1309">
          <cell r="B1309" t="str">
            <v>P</v>
          </cell>
          <cell r="C1309" t="str">
            <v>PK19</v>
          </cell>
          <cell r="E1309" t="str">
            <v>Mandor</v>
          </cell>
          <cell r="F1309">
            <v>0.02</v>
          </cell>
          <cell r="G1309" t="str">
            <v>org</v>
          </cell>
          <cell r="I1309">
            <v>50000</v>
          </cell>
          <cell r="J1309">
            <v>1000</v>
          </cell>
        </row>
        <row r="1310">
          <cell r="E1310" t="str">
            <v xml:space="preserve">Jumlah         </v>
          </cell>
          <cell r="J1310">
            <v>41447.5</v>
          </cell>
        </row>
        <row r="1311">
          <cell r="E1311" t="str">
            <v>Keuntungan Max.</v>
          </cell>
          <cell r="J1311">
            <v>4144.75</v>
          </cell>
        </row>
        <row r="1312">
          <cell r="E1312" t="str">
            <v xml:space="preserve">Jumlah         </v>
          </cell>
          <cell r="J1312">
            <v>45592.25</v>
          </cell>
        </row>
        <row r="1313">
          <cell r="A1313" t="str">
            <v>A092</v>
          </cell>
          <cell r="E1313" t="str">
            <v xml:space="preserve">Dibulatkan    </v>
          </cell>
          <cell r="J1313">
            <v>45590</v>
          </cell>
        </row>
        <row r="1314">
          <cell r="D1314" t="str">
            <v>A093</v>
          </cell>
          <cell r="E1314" t="str">
            <v>1 M2 PAS. PLAFOND TRIPLEK 6 MM BERIKUT RANGKA K-BANJAR</v>
          </cell>
        </row>
        <row r="1315">
          <cell r="C1315" t="str">
            <v>BJ04</v>
          </cell>
          <cell r="E1315" t="str">
            <v>Triplek 6 mm</v>
          </cell>
          <cell r="F1315">
            <v>0.34699999999999998</v>
          </cell>
          <cell r="G1315" t="str">
            <v>lbr</v>
          </cell>
          <cell r="I1315">
            <v>60400</v>
          </cell>
          <cell r="J1315">
            <v>20958.8</v>
          </cell>
        </row>
        <row r="1316">
          <cell r="C1316" t="str">
            <v>BF09</v>
          </cell>
          <cell r="E1316" t="str">
            <v>Kaso-kaso 5/7 banjar</v>
          </cell>
          <cell r="F1316">
            <v>1.4E-2</v>
          </cell>
          <cell r="G1316" t="str">
            <v>m³</v>
          </cell>
          <cell r="I1316">
            <v>1750000</v>
          </cell>
          <cell r="J1316">
            <v>24500</v>
          </cell>
        </row>
        <row r="1317">
          <cell r="C1317" t="str">
            <v>BF09</v>
          </cell>
          <cell r="E1317" t="str">
            <v>Kayu 5/10 Banjar</v>
          </cell>
          <cell r="F1317">
            <v>7.0000000000000001E-3</v>
          </cell>
          <cell r="G1317" t="str">
            <v>m³</v>
          </cell>
          <cell r="I1317">
            <v>1750000</v>
          </cell>
          <cell r="J1317">
            <v>12250</v>
          </cell>
        </row>
        <row r="1318">
          <cell r="C1318" t="str">
            <v>BS02</v>
          </cell>
          <cell r="E1318" t="str">
            <v>Paku</v>
          </cell>
          <cell r="F1318">
            <v>0.22</v>
          </cell>
          <cell r="G1318" t="str">
            <v>kg</v>
          </cell>
          <cell r="I1318">
            <v>6000</v>
          </cell>
          <cell r="J1318">
            <v>1320</v>
          </cell>
        </row>
        <row r="1319">
          <cell r="B1319" t="str">
            <v>P</v>
          </cell>
          <cell r="C1319" t="str">
            <v>PK02</v>
          </cell>
          <cell r="E1319" t="str">
            <v>Pekerja setengah terampil</v>
          </cell>
          <cell r="F1319">
            <v>0.28000000000000003</v>
          </cell>
          <cell r="G1319" t="str">
            <v>org</v>
          </cell>
          <cell r="I1319">
            <v>23000</v>
          </cell>
          <cell r="J1319">
            <v>6440.0000000000009</v>
          </cell>
        </row>
        <row r="1320">
          <cell r="B1320" t="str">
            <v>P</v>
          </cell>
          <cell r="C1320" t="str">
            <v>PK08</v>
          </cell>
          <cell r="E1320" t="str">
            <v>Tk. kayu terampil</v>
          </cell>
          <cell r="F1320">
            <v>0.4</v>
          </cell>
          <cell r="G1320" t="str">
            <v>org</v>
          </cell>
          <cell r="I1320">
            <v>35000</v>
          </cell>
          <cell r="J1320">
            <v>14000</v>
          </cell>
        </row>
        <row r="1321">
          <cell r="B1321" t="str">
            <v>P</v>
          </cell>
          <cell r="C1321" t="str">
            <v>PK09</v>
          </cell>
          <cell r="E1321" t="str">
            <v>Kep. tukang kayu</v>
          </cell>
          <cell r="F1321">
            <v>0.08</v>
          </cell>
          <cell r="G1321" t="str">
            <v>org</v>
          </cell>
          <cell r="I1321">
            <v>35000</v>
          </cell>
          <cell r="J1321">
            <v>2800</v>
          </cell>
        </row>
        <row r="1322">
          <cell r="B1322" t="str">
            <v>P</v>
          </cell>
          <cell r="C1322" t="str">
            <v>PK19</v>
          </cell>
          <cell r="E1322" t="str">
            <v>Mandor</v>
          </cell>
          <cell r="F1322">
            <v>1.4E-2</v>
          </cell>
          <cell r="G1322" t="str">
            <v>org</v>
          </cell>
          <cell r="I1322">
            <v>50000</v>
          </cell>
          <cell r="J1322">
            <v>700</v>
          </cell>
        </row>
        <row r="1323">
          <cell r="E1323" t="str">
            <v xml:space="preserve">Jumlah         </v>
          </cell>
          <cell r="J1323">
            <v>82968.800000000003</v>
          </cell>
        </row>
        <row r="1324">
          <cell r="E1324" t="str">
            <v>Keuntungan Max.</v>
          </cell>
          <cell r="J1324">
            <v>8296.880000000001</v>
          </cell>
        </row>
        <row r="1325">
          <cell r="E1325" t="str">
            <v xml:space="preserve">Jumlah         </v>
          </cell>
          <cell r="J1325">
            <v>91265.680000000008</v>
          </cell>
        </row>
        <row r="1326">
          <cell r="A1326" t="str">
            <v>A093</v>
          </cell>
          <cell r="E1326" t="str">
            <v xml:space="preserve">Dibulatkan    </v>
          </cell>
          <cell r="J1326">
            <v>91260</v>
          </cell>
        </row>
        <row r="1327">
          <cell r="D1327" t="str">
            <v>A094</v>
          </cell>
          <cell r="E1327" t="str">
            <v>1 M2 PAS. PLAFOND TRIPLEK 4 MM BERIKUT RANGKA BORNEO SUPER</v>
          </cell>
        </row>
        <row r="1328">
          <cell r="C1328" t="str">
            <v>BJ02</v>
          </cell>
          <cell r="E1328" t="str">
            <v>Triplek 4 mm</v>
          </cell>
          <cell r="F1328">
            <v>0.34720000000000001</v>
          </cell>
          <cell r="G1328" t="str">
            <v>lbr</v>
          </cell>
          <cell r="I1328">
            <v>41000</v>
          </cell>
          <cell r="J1328">
            <v>14235.2</v>
          </cell>
        </row>
        <row r="1329">
          <cell r="C1329" t="str">
            <v>BF05</v>
          </cell>
          <cell r="E1329" t="str">
            <v>Kaso-kaso 5/7 Borneo super</v>
          </cell>
          <cell r="F1329">
            <v>1.4E-2</v>
          </cell>
          <cell r="G1329" t="str">
            <v>m³</v>
          </cell>
          <cell r="I1329">
            <v>1412000</v>
          </cell>
          <cell r="J1329">
            <v>19768</v>
          </cell>
        </row>
        <row r="1330">
          <cell r="C1330" t="str">
            <v>BF05</v>
          </cell>
          <cell r="E1330" t="str">
            <v>Kayu 5/10 Borneo super</v>
          </cell>
          <cell r="F1330">
            <v>3.5000000000000001E-3</v>
          </cell>
          <cell r="G1330" t="str">
            <v>m³</v>
          </cell>
          <cell r="I1330">
            <v>1412000</v>
          </cell>
          <cell r="J1330">
            <v>4942</v>
          </cell>
        </row>
        <row r="1331">
          <cell r="C1331" t="str">
            <v>BS02</v>
          </cell>
          <cell r="E1331" t="str">
            <v>Paku</v>
          </cell>
          <cell r="F1331">
            <v>0.22</v>
          </cell>
          <cell r="G1331" t="str">
            <v>kg</v>
          </cell>
          <cell r="I1331">
            <v>6000</v>
          </cell>
          <cell r="J1331">
            <v>1320</v>
          </cell>
        </row>
        <row r="1332">
          <cell r="B1332" t="str">
            <v>P</v>
          </cell>
          <cell r="C1332" t="str">
            <v>PK02</v>
          </cell>
          <cell r="E1332" t="str">
            <v>Pekerja setengah terampil</v>
          </cell>
          <cell r="F1332">
            <v>0.28000000000000003</v>
          </cell>
          <cell r="G1332" t="str">
            <v>org</v>
          </cell>
          <cell r="I1332">
            <v>23000</v>
          </cell>
          <cell r="J1332">
            <v>6440.0000000000009</v>
          </cell>
        </row>
        <row r="1333">
          <cell r="B1333" t="str">
            <v>P</v>
          </cell>
          <cell r="C1333" t="str">
            <v>PK08</v>
          </cell>
          <cell r="E1333" t="str">
            <v>Tk. kayu terampil</v>
          </cell>
          <cell r="F1333">
            <v>0.4</v>
          </cell>
          <cell r="G1333" t="str">
            <v>org</v>
          </cell>
          <cell r="I1333">
            <v>35000</v>
          </cell>
          <cell r="J1333">
            <v>14000</v>
          </cell>
        </row>
        <row r="1334">
          <cell r="B1334" t="str">
            <v>P</v>
          </cell>
          <cell r="C1334" t="str">
            <v>PK09</v>
          </cell>
          <cell r="E1334" t="str">
            <v>Kep. tukang kayu</v>
          </cell>
          <cell r="F1334">
            <v>0.08</v>
          </cell>
          <cell r="G1334" t="str">
            <v>org</v>
          </cell>
          <cell r="I1334">
            <v>35000</v>
          </cell>
          <cell r="J1334">
            <v>2800</v>
          </cell>
        </row>
        <row r="1335">
          <cell r="B1335" t="str">
            <v>P</v>
          </cell>
          <cell r="C1335" t="str">
            <v>PK19</v>
          </cell>
          <cell r="E1335" t="str">
            <v>Mandor</v>
          </cell>
          <cell r="F1335">
            <v>1.4E-2</v>
          </cell>
          <cell r="G1335" t="str">
            <v>org</v>
          </cell>
          <cell r="I1335">
            <v>50000</v>
          </cell>
          <cell r="J1335">
            <v>700</v>
          </cell>
        </row>
        <row r="1336">
          <cell r="E1336" t="str">
            <v xml:space="preserve">Jumlah         </v>
          </cell>
          <cell r="J1336">
            <v>64205.2</v>
          </cell>
        </row>
        <row r="1337">
          <cell r="E1337" t="str">
            <v>Keuntungan Max.</v>
          </cell>
          <cell r="J1337">
            <v>6420.52</v>
          </cell>
        </row>
        <row r="1338">
          <cell r="E1338" t="str">
            <v xml:space="preserve">Jumlah         </v>
          </cell>
          <cell r="J1338">
            <v>70625.72</v>
          </cell>
        </row>
        <row r="1339">
          <cell r="A1339" t="str">
            <v>A094</v>
          </cell>
          <cell r="E1339" t="str">
            <v xml:space="preserve">Dibulatkan    </v>
          </cell>
          <cell r="J1339">
            <v>70620</v>
          </cell>
        </row>
        <row r="1340">
          <cell r="D1340" t="str">
            <v>A095</v>
          </cell>
          <cell r="E1340" t="str">
            <v>1 M2 PAS. PLAFOND GYPSUM (9 MM) BERIKUT RANGKA K-BANJAR</v>
          </cell>
        </row>
        <row r="1341">
          <cell r="C1341" t="str">
            <v>BH04</v>
          </cell>
          <cell r="E1341" t="str">
            <v>Gypsum</v>
          </cell>
          <cell r="F1341">
            <v>0.34699999999999998</v>
          </cell>
          <cell r="G1341" t="str">
            <v>lbr</v>
          </cell>
          <cell r="I1341">
            <v>39000</v>
          </cell>
          <cell r="J1341">
            <v>13532.999999999998</v>
          </cell>
        </row>
        <row r="1342">
          <cell r="C1342" t="str">
            <v>BF09</v>
          </cell>
          <cell r="E1342" t="str">
            <v>Kaso-kaso 5/7 banjar</v>
          </cell>
          <cell r="F1342">
            <v>1.4E-2</v>
          </cell>
          <cell r="G1342" t="str">
            <v>m³</v>
          </cell>
          <cell r="I1342">
            <v>1750000</v>
          </cell>
          <cell r="J1342">
            <v>24500</v>
          </cell>
        </row>
        <row r="1343">
          <cell r="C1343" t="str">
            <v>BF09</v>
          </cell>
          <cell r="E1343" t="str">
            <v>Kayu 5/10 Banjar</v>
          </cell>
          <cell r="F1343">
            <v>3.5000000000000001E-3</v>
          </cell>
          <cell r="G1343" t="str">
            <v>m³</v>
          </cell>
          <cell r="I1343">
            <v>1750000</v>
          </cell>
          <cell r="J1343">
            <v>6125</v>
          </cell>
        </row>
        <row r="1344">
          <cell r="C1344" t="str">
            <v>BS02</v>
          </cell>
          <cell r="E1344" t="str">
            <v>Paku</v>
          </cell>
          <cell r="F1344">
            <v>0.22</v>
          </cell>
          <cell r="G1344" t="str">
            <v>kg</v>
          </cell>
          <cell r="I1344">
            <v>6000</v>
          </cell>
          <cell r="J1344">
            <v>1320</v>
          </cell>
        </row>
        <row r="1345">
          <cell r="B1345" t="str">
            <v>P</v>
          </cell>
          <cell r="C1345" t="str">
            <v>PK02</v>
          </cell>
          <cell r="E1345" t="str">
            <v>Pekerja setengah terampil</v>
          </cell>
          <cell r="F1345">
            <v>0.28000000000000003</v>
          </cell>
          <cell r="G1345" t="str">
            <v>org</v>
          </cell>
          <cell r="I1345">
            <v>23000</v>
          </cell>
          <cell r="J1345">
            <v>6440.0000000000009</v>
          </cell>
        </row>
        <row r="1346">
          <cell r="B1346" t="str">
            <v>P</v>
          </cell>
          <cell r="C1346" t="str">
            <v>PK08</v>
          </cell>
          <cell r="E1346" t="str">
            <v>Tk. kayu terampil</v>
          </cell>
          <cell r="F1346">
            <v>0.4</v>
          </cell>
          <cell r="G1346" t="str">
            <v>org</v>
          </cell>
          <cell r="I1346">
            <v>35000</v>
          </cell>
          <cell r="J1346">
            <v>14000</v>
          </cell>
        </row>
        <row r="1347">
          <cell r="B1347" t="str">
            <v>P</v>
          </cell>
          <cell r="C1347" t="str">
            <v>PK09</v>
          </cell>
          <cell r="E1347" t="str">
            <v>Kep. tukang kayu</v>
          </cell>
          <cell r="F1347">
            <v>0.08</v>
          </cell>
          <cell r="G1347" t="str">
            <v>org</v>
          </cell>
          <cell r="I1347">
            <v>35000</v>
          </cell>
          <cell r="J1347">
            <v>2800</v>
          </cell>
        </row>
        <row r="1348">
          <cell r="B1348" t="str">
            <v>P</v>
          </cell>
          <cell r="C1348" t="str">
            <v>PK19</v>
          </cell>
          <cell r="E1348" t="str">
            <v>Mandor</v>
          </cell>
          <cell r="F1348">
            <v>1.4E-2</v>
          </cell>
          <cell r="G1348" t="str">
            <v>org</v>
          </cell>
          <cell r="I1348">
            <v>50000</v>
          </cell>
          <cell r="J1348">
            <v>700</v>
          </cell>
        </row>
        <row r="1349">
          <cell r="E1349" t="str">
            <v xml:space="preserve">Jumlah         </v>
          </cell>
          <cell r="J1349">
            <v>69418</v>
          </cell>
        </row>
        <row r="1350">
          <cell r="E1350" t="str">
            <v>Keuntungan Max.</v>
          </cell>
          <cell r="J1350">
            <v>6941.8</v>
          </cell>
        </row>
        <row r="1351">
          <cell r="E1351" t="str">
            <v xml:space="preserve">Jumlah         </v>
          </cell>
          <cell r="J1351">
            <v>76359.8</v>
          </cell>
        </row>
        <row r="1352">
          <cell r="A1352" t="str">
            <v>A095</v>
          </cell>
          <cell r="E1352" t="str">
            <v xml:space="preserve">Dibulatkan    </v>
          </cell>
          <cell r="J1352">
            <v>76350</v>
          </cell>
        </row>
        <row r="1353">
          <cell r="D1353" t="str">
            <v>A096</v>
          </cell>
          <cell r="E1353" t="str">
            <v xml:space="preserve">1 M2  PAS. RANGKA PLAFOND KAYU KAMPER BANJAR DIMENI (HANYA RANGKA) DENGAN MENI KAYU </v>
          </cell>
        </row>
        <row r="1354">
          <cell r="C1354" t="str">
            <v>BF09</v>
          </cell>
          <cell r="E1354" t="str">
            <v>Kaso-kaso 5/7 kamper Banjar</v>
          </cell>
          <cell r="F1354">
            <v>1.4000000000000002E-2</v>
          </cell>
          <cell r="G1354" t="str">
            <v>m³</v>
          </cell>
          <cell r="I1354">
            <v>1750000</v>
          </cell>
          <cell r="J1354">
            <v>24500.000000000004</v>
          </cell>
        </row>
        <row r="1355">
          <cell r="C1355" t="str">
            <v>BF09</v>
          </cell>
          <cell r="E1355" t="str">
            <v>Kayu 5/10 kamper Banjar</v>
          </cell>
          <cell r="F1355">
            <v>3.5000000000000001E-3</v>
          </cell>
          <cell r="G1355" t="str">
            <v>m³</v>
          </cell>
          <cell r="I1355">
            <v>1750000</v>
          </cell>
          <cell r="J1355">
            <v>6125</v>
          </cell>
        </row>
        <row r="1356">
          <cell r="C1356" t="str">
            <v>BS02</v>
          </cell>
          <cell r="E1356" t="str">
            <v>Paku</v>
          </cell>
          <cell r="F1356">
            <v>0.22</v>
          </cell>
          <cell r="G1356" t="str">
            <v>kg</v>
          </cell>
          <cell r="I1356">
            <v>6000</v>
          </cell>
          <cell r="J1356">
            <v>1320</v>
          </cell>
        </row>
        <row r="1357">
          <cell r="C1357" t="str">
            <v>BD37</v>
          </cell>
          <cell r="E1357" t="str">
            <v>Meni kayu</v>
          </cell>
          <cell r="F1357">
            <v>0.16700000000000001</v>
          </cell>
          <cell r="G1357" t="str">
            <v>kg</v>
          </cell>
          <cell r="I1357">
            <v>8000</v>
          </cell>
          <cell r="J1357">
            <v>1336</v>
          </cell>
        </row>
        <row r="1358">
          <cell r="B1358" t="str">
            <v>P</v>
          </cell>
          <cell r="C1358" t="str">
            <v>PK02</v>
          </cell>
          <cell r="E1358" t="str">
            <v>Pekerja setengah terampil</v>
          </cell>
          <cell r="F1358">
            <v>0.25</v>
          </cell>
          <cell r="G1358" t="str">
            <v>org</v>
          </cell>
          <cell r="I1358">
            <v>23000</v>
          </cell>
          <cell r="J1358">
            <v>5750</v>
          </cell>
        </row>
        <row r="1359">
          <cell r="B1359" t="str">
            <v>P</v>
          </cell>
          <cell r="C1359" t="str">
            <v>PK08</v>
          </cell>
          <cell r="E1359" t="str">
            <v>Tk. kayu terampil</v>
          </cell>
          <cell r="F1359">
            <v>0.1</v>
          </cell>
          <cell r="G1359" t="str">
            <v>org</v>
          </cell>
          <cell r="I1359">
            <v>35000</v>
          </cell>
          <cell r="J1359">
            <v>3500</v>
          </cell>
        </row>
        <row r="1360">
          <cell r="B1360" t="str">
            <v>P</v>
          </cell>
          <cell r="C1360" t="str">
            <v>PK09</v>
          </cell>
          <cell r="E1360" t="str">
            <v>Kep. tukang kayu</v>
          </cell>
          <cell r="F1360">
            <v>0.05</v>
          </cell>
          <cell r="G1360" t="str">
            <v>org</v>
          </cell>
          <cell r="I1360">
            <v>35000</v>
          </cell>
          <cell r="J1360">
            <v>1750</v>
          </cell>
        </row>
        <row r="1361">
          <cell r="B1361" t="str">
            <v>P</v>
          </cell>
          <cell r="C1361" t="str">
            <v>PK19</v>
          </cell>
          <cell r="E1361" t="str">
            <v>Mandor</v>
          </cell>
          <cell r="F1361">
            <v>1.4E-2</v>
          </cell>
          <cell r="G1361" t="str">
            <v>org</v>
          </cell>
          <cell r="I1361">
            <v>50000</v>
          </cell>
          <cell r="J1361">
            <v>700</v>
          </cell>
        </row>
        <row r="1362">
          <cell r="E1362" t="str">
            <v xml:space="preserve">Jumlah         </v>
          </cell>
          <cell r="J1362">
            <v>44981</v>
          </cell>
        </row>
        <row r="1363">
          <cell r="E1363" t="str">
            <v>Keuntungan Max.</v>
          </cell>
          <cell r="J1363">
            <v>4498.1000000000004</v>
          </cell>
        </row>
        <row r="1364">
          <cell r="E1364" t="str">
            <v xml:space="preserve">Jumlah         </v>
          </cell>
          <cell r="J1364">
            <v>49479.1</v>
          </cell>
        </row>
        <row r="1365">
          <cell r="A1365" t="str">
            <v>A096</v>
          </cell>
          <cell r="E1365" t="str">
            <v xml:space="preserve">Dibulatkan    </v>
          </cell>
          <cell r="J1365">
            <v>49470</v>
          </cell>
        </row>
        <row r="1366">
          <cell r="D1366" t="str">
            <v>A097</v>
          </cell>
          <cell r="E1366" t="str">
            <v>1 M2 PAS. RANGKA PLAFOND KAYU BORNEO SUPER (HANYA RANGKA)</v>
          </cell>
        </row>
        <row r="1367">
          <cell r="C1367" t="str">
            <v>BF05</v>
          </cell>
          <cell r="E1367" t="str">
            <v>Kaso-kaso 5/7 Borneo super</v>
          </cell>
          <cell r="F1367">
            <v>1.4E-2</v>
          </cell>
          <cell r="G1367" t="str">
            <v>m³</v>
          </cell>
          <cell r="I1367">
            <v>1412000</v>
          </cell>
          <cell r="J1367">
            <v>19768</v>
          </cell>
        </row>
        <row r="1368">
          <cell r="C1368" t="str">
            <v>BF05</v>
          </cell>
          <cell r="E1368" t="str">
            <v>Kayu 5/10 borneo super</v>
          </cell>
          <cell r="F1368">
            <v>3.5000000000000001E-3</v>
          </cell>
          <cell r="G1368" t="str">
            <v>m³</v>
          </cell>
          <cell r="I1368">
            <v>1412000</v>
          </cell>
          <cell r="J1368">
            <v>4942</v>
          </cell>
        </row>
        <row r="1369">
          <cell r="C1369" t="str">
            <v>BS02</v>
          </cell>
          <cell r="E1369" t="str">
            <v>Paku</v>
          </cell>
          <cell r="F1369">
            <v>0.22</v>
          </cell>
          <cell r="G1369" t="str">
            <v>kg</v>
          </cell>
          <cell r="I1369">
            <v>6000</v>
          </cell>
          <cell r="J1369">
            <v>1320</v>
          </cell>
        </row>
        <row r="1370">
          <cell r="B1370" t="str">
            <v>P</v>
          </cell>
          <cell r="C1370" t="str">
            <v>PK02</v>
          </cell>
          <cell r="E1370" t="str">
            <v>Pekerja setengah terampil</v>
          </cell>
          <cell r="F1370">
            <v>0.1875</v>
          </cell>
          <cell r="G1370" t="str">
            <v>org</v>
          </cell>
          <cell r="I1370">
            <v>23000</v>
          </cell>
          <cell r="J1370">
            <v>4312.5</v>
          </cell>
        </row>
        <row r="1371">
          <cell r="B1371" t="str">
            <v>P</v>
          </cell>
          <cell r="C1371" t="str">
            <v>PK08</v>
          </cell>
          <cell r="E1371" t="str">
            <v>Tk. kayu terampil</v>
          </cell>
          <cell r="F1371">
            <v>0.1</v>
          </cell>
          <cell r="G1371" t="str">
            <v>org</v>
          </cell>
          <cell r="I1371">
            <v>35000</v>
          </cell>
          <cell r="J1371">
            <v>3500</v>
          </cell>
        </row>
        <row r="1372">
          <cell r="B1372" t="str">
            <v>P</v>
          </cell>
          <cell r="C1372" t="str">
            <v>PK09</v>
          </cell>
          <cell r="E1372" t="str">
            <v>Kep. tukang kayu</v>
          </cell>
          <cell r="F1372">
            <v>3.7499999999999999E-2</v>
          </cell>
          <cell r="G1372" t="str">
            <v>org</v>
          </cell>
          <cell r="I1372">
            <v>35000</v>
          </cell>
          <cell r="J1372">
            <v>1312.5</v>
          </cell>
        </row>
        <row r="1373">
          <cell r="B1373" t="str">
            <v>P</v>
          </cell>
          <cell r="C1373" t="str">
            <v>PK19</v>
          </cell>
          <cell r="E1373" t="str">
            <v>Mandor</v>
          </cell>
          <cell r="F1373">
            <v>1.0500000000000001E-2</v>
          </cell>
          <cell r="G1373" t="str">
            <v>org</v>
          </cell>
          <cell r="I1373">
            <v>50000</v>
          </cell>
          <cell r="J1373">
            <v>525</v>
          </cell>
        </row>
        <row r="1374">
          <cell r="E1374" t="str">
            <v xml:space="preserve">Jumlah         </v>
          </cell>
          <cell r="J1374">
            <v>35680</v>
          </cell>
        </row>
        <row r="1375">
          <cell r="E1375" t="str">
            <v>Keuntungan Max.</v>
          </cell>
          <cell r="J1375">
            <v>3568</v>
          </cell>
        </row>
        <row r="1376">
          <cell r="E1376" t="str">
            <v xml:space="preserve">Jumlah         </v>
          </cell>
          <cell r="J1376">
            <v>39248</v>
          </cell>
        </row>
        <row r="1377">
          <cell r="A1377" t="str">
            <v>A097</v>
          </cell>
          <cell r="E1377" t="str">
            <v xml:space="preserve">Dibulatkan    </v>
          </cell>
          <cell r="J1377">
            <v>39240</v>
          </cell>
        </row>
        <row r="1378">
          <cell r="D1378" t="str">
            <v>A098</v>
          </cell>
          <cell r="E1378" t="str">
            <v>1 M2 PAS. BAHAN PLAFOND HARDPLEX 5 MM PENUTUP PADA RANGKANYA</v>
          </cell>
        </row>
        <row r="1379">
          <cell r="C1379" t="str">
            <v>BH02</v>
          </cell>
          <cell r="E1379" t="str">
            <v>Hardplex 5 mm 1.2 x 2.40 m</v>
          </cell>
          <cell r="F1379">
            <v>0.34699999999999998</v>
          </cell>
          <cell r="G1379" t="str">
            <v>lbr</v>
          </cell>
          <cell r="I1379">
            <v>42000</v>
          </cell>
          <cell r="J1379">
            <v>14573.999999999998</v>
          </cell>
        </row>
        <row r="1380">
          <cell r="C1380" t="str">
            <v>BS02</v>
          </cell>
          <cell r="E1380" t="str">
            <v>Paku</v>
          </cell>
          <cell r="F1380">
            <v>0.02</v>
          </cell>
          <cell r="G1380" t="str">
            <v>kg</v>
          </cell>
          <cell r="I1380">
            <v>6000</v>
          </cell>
          <cell r="J1380">
            <v>120</v>
          </cell>
        </row>
        <row r="1381">
          <cell r="B1381" t="str">
            <v>P</v>
          </cell>
          <cell r="C1381" t="str">
            <v>PK02</v>
          </cell>
          <cell r="E1381" t="str">
            <v>Pekerja setengah terampil</v>
          </cell>
          <cell r="F1381">
            <v>6.3E-2</v>
          </cell>
          <cell r="G1381" t="str">
            <v>org</v>
          </cell>
          <cell r="I1381">
            <v>23000</v>
          </cell>
          <cell r="J1381">
            <v>1449</v>
          </cell>
        </row>
        <row r="1382">
          <cell r="B1382" t="str">
            <v>P</v>
          </cell>
          <cell r="C1382" t="str">
            <v>PK08</v>
          </cell>
          <cell r="E1382" t="str">
            <v>Tk. kayu terampil</v>
          </cell>
          <cell r="F1382">
            <v>0.15</v>
          </cell>
          <cell r="G1382" t="str">
            <v>org</v>
          </cell>
          <cell r="I1382">
            <v>35000</v>
          </cell>
          <cell r="J1382">
            <v>5250</v>
          </cell>
        </row>
        <row r="1383">
          <cell r="B1383" t="str">
            <v>P</v>
          </cell>
          <cell r="C1383" t="str">
            <v>PK09</v>
          </cell>
          <cell r="E1383" t="str">
            <v>Kep. tukang kayu</v>
          </cell>
          <cell r="F1383">
            <v>1.2999999999999999E-2</v>
          </cell>
          <cell r="G1383" t="str">
            <v>org</v>
          </cell>
          <cell r="I1383">
            <v>35000</v>
          </cell>
          <cell r="J1383">
            <v>455</v>
          </cell>
        </row>
        <row r="1384">
          <cell r="B1384" t="str">
            <v>P</v>
          </cell>
          <cell r="C1384" t="str">
            <v>PK19</v>
          </cell>
          <cell r="E1384" t="str">
            <v>Mandor</v>
          </cell>
          <cell r="F1384">
            <v>4.0000000000000001E-3</v>
          </cell>
          <cell r="G1384" t="str">
            <v>org</v>
          </cell>
          <cell r="I1384">
            <v>50000</v>
          </cell>
          <cell r="J1384">
            <v>200</v>
          </cell>
        </row>
        <row r="1385">
          <cell r="C1385" t="str">
            <v>LL76</v>
          </cell>
          <cell r="E1385" t="str">
            <v>Alat Bantu</v>
          </cell>
          <cell r="F1385">
            <v>4.4999999999999998E-2</v>
          </cell>
          <cell r="G1385" t="str">
            <v>lot</v>
          </cell>
          <cell r="I1385">
            <v>22048</v>
          </cell>
          <cell r="J1385">
            <v>992.16</v>
          </cell>
        </row>
        <row r="1386">
          <cell r="E1386" t="str">
            <v xml:space="preserve">Jumlah         </v>
          </cell>
          <cell r="J1386">
            <v>23040.16</v>
          </cell>
        </row>
        <row r="1387">
          <cell r="E1387" t="str">
            <v>Keuntungan Max.</v>
          </cell>
          <cell r="J1387">
            <v>2304.0160000000001</v>
          </cell>
        </row>
        <row r="1388">
          <cell r="E1388" t="str">
            <v xml:space="preserve">Jumlah         </v>
          </cell>
          <cell r="J1388">
            <v>25344.175999999999</v>
          </cell>
        </row>
        <row r="1389">
          <cell r="A1389" t="str">
            <v>A098</v>
          </cell>
          <cell r="E1389" t="str">
            <v xml:space="preserve">Dibulatkan    </v>
          </cell>
          <cell r="J1389">
            <v>25340</v>
          </cell>
        </row>
        <row r="1390">
          <cell r="D1390" t="str">
            <v>A099</v>
          </cell>
          <cell r="E1390" t="str">
            <v>1 M2 PAS. BAHAN PLAFOND ASBES SEMEN  5 MM PENUTUP PADA RANGKANYA</v>
          </cell>
        </row>
        <row r="1391">
          <cell r="C1391" t="str">
            <v>BH03</v>
          </cell>
          <cell r="E1391" t="str">
            <v>Asbes  Semen  5 mm</v>
          </cell>
          <cell r="F1391">
            <v>1.1000000000000001</v>
          </cell>
          <cell r="G1391" t="str">
            <v>m²</v>
          </cell>
          <cell r="I1391">
            <v>10500</v>
          </cell>
          <cell r="J1391">
            <v>11550.000000000002</v>
          </cell>
        </row>
        <row r="1392">
          <cell r="C1392" t="str">
            <v>BS02</v>
          </cell>
          <cell r="E1392" t="str">
            <v>Paku</v>
          </cell>
          <cell r="F1392">
            <v>0.02</v>
          </cell>
          <cell r="G1392" t="str">
            <v>kg</v>
          </cell>
          <cell r="I1392">
            <v>6000</v>
          </cell>
          <cell r="J1392">
            <v>120</v>
          </cell>
        </row>
        <row r="1393">
          <cell r="B1393" t="str">
            <v>P</v>
          </cell>
          <cell r="C1393" t="str">
            <v>PK02</v>
          </cell>
          <cell r="E1393" t="str">
            <v>Pekerja setengah terampil</v>
          </cell>
          <cell r="F1393">
            <v>6.3E-2</v>
          </cell>
          <cell r="G1393" t="str">
            <v>org</v>
          </cell>
          <cell r="I1393">
            <v>23000</v>
          </cell>
          <cell r="J1393">
            <v>1449</v>
          </cell>
        </row>
        <row r="1394">
          <cell r="B1394" t="str">
            <v>P</v>
          </cell>
          <cell r="C1394" t="str">
            <v>PK08</v>
          </cell>
          <cell r="E1394" t="str">
            <v>Tk. kayu terampil</v>
          </cell>
          <cell r="F1394">
            <v>0.15</v>
          </cell>
          <cell r="G1394" t="str">
            <v>org</v>
          </cell>
          <cell r="I1394">
            <v>35000</v>
          </cell>
          <cell r="J1394">
            <v>5250</v>
          </cell>
        </row>
        <row r="1395">
          <cell r="B1395" t="str">
            <v>P</v>
          </cell>
          <cell r="C1395" t="str">
            <v>PK09</v>
          </cell>
          <cell r="E1395" t="str">
            <v>Kep. tukang kayu</v>
          </cell>
          <cell r="F1395">
            <v>1.2999999999999999E-2</v>
          </cell>
          <cell r="G1395" t="str">
            <v>org</v>
          </cell>
          <cell r="I1395">
            <v>35000</v>
          </cell>
          <cell r="J1395">
            <v>455</v>
          </cell>
        </row>
        <row r="1396">
          <cell r="B1396" t="str">
            <v>P</v>
          </cell>
          <cell r="C1396" t="str">
            <v>PK19</v>
          </cell>
          <cell r="E1396" t="str">
            <v>Mandor</v>
          </cell>
          <cell r="F1396">
            <v>4.0000000000000001E-3</v>
          </cell>
          <cell r="G1396" t="str">
            <v>org</v>
          </cell>
          <cell r="I1396">
            <v>50000</v>
          </cell>
          <cell r="J1396">
            <v>200</v>
          </cell>
        </row>
        <row r="1397">
          <cell r="C1397" t="str">
            <v>LL77</v>
          </cell>
          <cell r="E1397" t="str">
            <v>Alat Bantu</v>
          </cell>
          <cell r="F1397">
            <v>0.05</v>
          </cell>
          <cell r="G1397" t="str">
            <v>lot</v>
          </cell>
          <cell r="I1397">
            <v>19024</v>
          </cell>
          <cell r="J1397">
            <v>951.2</v>
          </cell>
        </row>
        <row r="1398">
          <cell r="E1398" t="str">
            <v xml:space="preserve">Jumlah         </v>
          </cell>
          <cell r="J1398">
            <v>19975.2</v>
          </cell>
        </row>
        <row r="1399">
          <cell r="E1399" t="str">
            <v>Keuntungan Max.</v>
          </cell>
          <cell r="J1399">
            <v>1997.5200000000002</v>
          </cell>
        </row>
        <row r="1400">
          <cell r="E1400" t="str">
            <v xml:space="preserve">Jumlah         </v>
          </cell>
          <cell r="J1400">
            <v>21972.720000000001</v>
          </cell>
        </row>
        <row r="1401">
          <cell r="A1401" t="str">
            <v>A099</v>
          </cell>
          <cell r="E1401" t="str">
            <v xml:space="preserve">Dibulatkan    </v>
          </cell>
          <cell r="J1401">
            <v>21970</v>
          </cell>
        </row>
        <row r="1402">
          <cell r="D1402" t="str">
            <v>A100</v>
          </cell>
          <cell r="E1402" t="str">
            <v>1 M2 PAS. BAHAN PLAFOND ETERNIT 4 mm ( 1 X 1 ) PADA RANGKANYA</v>
          </cell>
        </row>
        <row r="1403">
          <cell r="C1403" t="str">
            <v>BH01</v>
          </cell>
          <cell r="E1403" t="str">
            <v>Eternit 4 mm ( 1 x 1 )</v>
          </cell>
          <cell r="F1403">
            <v>1.1000000000000001</v>
          </cell>
          <cell r="G1403" t="str">
            <v>m²</v>
          </cell>
          <cell r="I1403">
            <v>8500</v>
          </cell>
          <cell r="J1403">
            <v>9350</v>
          </cell>
        </row>
        <row r="1404">
          <cell r="C1404" t="str">
            <v>BS02</v>
          </cell>
          <cell r="E1404" t="str">
            <v>Paku</v>
          </cell>
          <cell r="F1404">
            <v>0.02</v>
          </cell>
          <cell r="G1404" t="str">
            <v>kg</v>
          </cell>
          <cell r="I1404">
            <v>6000</v>
          </cell>
          <cell r="J1404">
            <v>120</v>
          </cell>
        </row>
        <row r="1405">
          <cell r="B1405" t="str">
            <v>P</v>
          </cell>
          <cell r="C1405" t="str">
            <v>PK02</v>
          </cell>
          <cell r="E1405" t="str">
            <v>Pekerja setengah terampil</v>
          </cell>
          <cell r="F1405">
            <v>4.7300000000000002E-2</v>
          </cell>
          <cell r="G1405" t="str">
            <v>org</v>
          </cell>
          <cell r="I1405">
            <v>23000</v>
          </cell>
          <cell r="J1405">
            <v>1087.9000000000001</v>
          </cell>
        </row>
        <row r="1406">
          <cell r="B1406" t="str">
            <v>P</v>
          </cell>
          <cell r="C1406" t="str">
            <v>PK08</v>
          </cell>
          <cell r="E1406" t="str">
            <v>Tk. kayu terampil</v>
          </cell>
          <cell r="F1406">
            <v>0.1125</v>
          </cell>
          <cell r="G1406" t="str">
            <v>org</v>
          </cell>
          <cell r="I1406">
            <v>35000</v>
          </cell>
          <cell r="J1406">
            <v>3937.5</v>
          </cell>
        </row>
        <row r="1407">
          <cell r="B1407" t="str">
            <v>P</v>
          </cell>
          <cell r="C1407" t="str">
            <v>PK09</v>
          </cell>
          <cell r="E1407" t="str">
            <v>Kep. tukang kayu</v>
          </cell>
          <cell r="F1407">
            <v>9.7999999999999997E-3</v>
          </cell>
          <cell r="G1407" t="str">
            <v>org</v>
          </cell>
          <cell r="I1407">
            <v>35000</v>
          </cell>
          <cell r="J1407">
            <v>343</v>
          </cell>
        </row>
        <row r="1408">
          <cell r="B1408" t="str">
            <v>P</v>
          </cell>
          <cell r="C1408" t="str">
            <v>PK19</v>
          </cell>
          <cell r="E1408" t="str">
            <v>Mandor</v>
          </cell>
          <cell r="F1408">
            <v>3.0000000000000001E-3</v>
          </cell>
          <cell r="G1408" t="str">
            <v>org</v>
          </cell>
          <cell r="I1408">
            <v>50000</v>
          </cell>
          <cell r="J1408">
            <v>150</v>
          </cell>
        </row>
        <row r="1409">
          <cell r="C1409" t="str">
            <v>LL78</v>
          </cell>
          <cell r="E1409" t="str">
            <v>Alat Bantu</v>
          </cell>
          <cell r="F1409">
            <v>8.5000000000000006E-2</v>
          </cell>
          <cell r="G1409" t="str">
            <v>lot</v>
          </cell>
          <cell r="I1409">
            <v>14988.4</v>
          </cell>
          <cell r="J1409">
            <v>1274.0140000000001</v>
          </cell>
        </row>
        <row r="1410">
          <cell r="E1410" t="str">
            <v xml:space="preserve">Jumlah         </v>
          </cell>
          <cell r="J1410">
            <v>16262.414000000001</v>
          </cell>
        </row>
        <row r="1411">
          <cell r="E1411" t="str">
            <v>Keuntungan Max.</v>
          </cell>
          <cell r="J1411">
            <v>1626.2414000000001</v>
          </cell>
        </row>
        <row r="1412">
          <cell r="E1412" t="str">
            <v xml:space="preserve">Jumlah         </v>
          </cell>
          <cell r="J1412">
            <v>17888.6554</v>
          </cell>
        </row>
        <row r="1413">
          <cell r="A1413" t="str">
            <v>A100</v>
          </cell>
          <cell r="E1413" t="str">
            <v xml:space="preserve">Dibulatkan    </v>
          </cell>
          <cell r="J1413">
            <v>17880</v>
          </cell>
        </row>
        <row r="1414">
          <cell r="D1414" t="str">
            <v>A101</v>
          </cell>
          <cell r="E1414" t="str">
            <v>1 M1 PEKERJAAN LISTPLANK KAYU KAMPER BANJAR 3/30</v>
          </cell>
        </row>
        <row r="1415">
          <cell r="C1415" t="str">
            <v>BF10</v>
          </cell>
          <cell r="E1415" t="str">
            <v>Kayu Kamper Banjar</v>
          </cell>
          <cell r="F1415">
            <v>0.01</v>
          </cell>
          <cell r="G1415" t="str">
            <v>m³</v>
          </cell>
          <cell r="I1415">
            <v>1850000</v>
          </cell>
          <cell r="J1415">
            <v>18500</v>
          </cell>
        </row>
        <row r="1416">
          <cell r="C1416" t="str">
            <v>BS02</v>
          </cell>
          <cell r="E1416" t="str">
            <v>Paku</v>
          </cell>
          <cell r="F1416">
            <v>0.01</v>
          </cell>
          <cell r="G1416" t="str">
            <v>kg</v>
          </cell>
          <cell r="I1416">
            <v>6000</v>
          </cell>
          <cell r="J1416">
            <v>60</v>
          </cell>
        </row>
        <row r="1417">
          <cell r="B1417" t="str">
            <v>P</v>
          </cell>
          <cell r="C1417" t="str">
            <v>PK03</v>
          </cell>
          <cell r="E1417" t="str">
            <v>Pekerja terampil</v>
          </cell>
          <cell r="F1417">
            <v>7.0000000000000007E-2</v>
          </cell>
          <cell r="G1417" t="str">
            <v>org</v>
          </cell>
          <cell r="I1417">
            <v>25000</v>
          </cell>
          <cell r="J1417">
            <v>1750.0000000000002</v>
          </cell>
        </row>
        <row r="1418">
          <cell r="B1418" t="str">
            <v>P</v>
          </cell>
          <cell r="C1418" t="str">
            <v>PK08</v>
          </cell>
          <cell r="E1418" t="str">
            <v>Tk. kayu setengah terampil</v>
          </cell>
          <cell r="F1418">
            <v>0.2</v>
          </cell>
          <cell r="G1418" t="str">
            <v>org</v>
          </cell>
          <cell r="I1418">
            <v>35000</v>
          </cell>
          <cell r="J1418">
            <v>7000</v>
          </cell>
        </row>
        <row r="1419">
          <cell r="B1419" t="str">
            <v>P</v>
          </cell>
          <cell r="C1419" t="str">
            <v>PK09</v>
          </cell>
          <cell r="E1419" t="str">
            <v>Kep. tukang kayu</v>
          </cell>
          <cell r="F1419">
            <v>0.02</v>
          </cell>
          <cell r="G1419" t="str">
            <v>org</v>
          </cell>
          <cell r="I1419">
            <v>35000</v>
          </cell>
          <cell r="J1419">
            <v>700</v>
          </cell>
        </row>
        <row r="1420">
          <cell r="B1420" t="str">
            <v>P</v>
          </cell>
          <cell r="C1420" t="str">
            <v>PK19</v>
          </cell>
          <cell r="E1420" t="str">
            <v>Mandor</v>
          </cell>
          <cell r="F1420">
            <v>4.0000000000000001E-3</v>
          </cell>
          <cell r="G1420" t="str">
            <v>org</v>
          </cell>
          <cell r="I1420">
            <v>50000</v>
          </cell>
          <cell r="J1420">
            <v>200</v>
          </cell>
        </row>
        <row r="1421">
          <cell r="E1421" t="str">
            <v xml:space="preserve">Jumlah         </v>
          </cell>
          <cell r="J1421">
            <v>28210</v>
          </cell>
        </row>
        <row r="1422">
          <cell r="E1422" t="str">
            <v>Keuntungan Max.</v>
          </cell>
          <cell r="J1422">
            <v>2821</v>
          </cell>
        </row>
        <row r="1423">
          <cell r="E1423" t="str">
            <v xml:space="preserve">Jumlah         </v>
          </cell>
          <cell r="J1423">
            <v>31031</v>
          </cell>
        </row>
        <row r="1424">
          <cell r="A1424" t="str">
            <v>A101</v>
          </cell>
          <cell r="E1424" t="str">
            <v xml:space="preserve">Dibulatkan    </v>
          </cell>
          <cell r="J1424">
            <v>31030</v>
          </cell>
        </row>
        <row r="1425">
          <cell r="D1425" t="str">
            <v>A102</v>
          </cell>
          <cell r="E1425" t="str">
            <v>1 M1  PEKERJAAN LISTPLANK KAYU KAMPER BANJAR 3/20</v>
          </cell>
        </row>
        <row r="1426">
          <cell r="C1426" t="str">
            <v>BF10</v>
          </cell>
          <cell r="E1426" t="str">
            <v>Kayu kamper Banjar</v>
          </cell>
          <cell r="F1426">
            <v>7.0000000000000001E-3</v>
          </cell>
          <cell r="G1426" t="str">
            <v>m³</v>
          </cell>
          <cell r="I1426">
            <v>1850000</v>
          </cell>
          <cell r="J1426">
            <v>12950</v>
          </cell>
        </row>
        <row r="1427">
          <cell r="C1427" t="str">
            <v>BS02</v>
          </cell>
          <cell r="E1427" t="str">
            <v>Paku</v>
          </cell>
          <cell r="F1427">
            <v>0.01</v>
          </cell>
          <cell r="G1427" t="str">
            <v>kg</v>
          </cell>
          <cell r="I1427">
            <v>6000</v>
          </cell>
          <cell r="J1427">
            <v>60</v>
          </cell>
        </row>
        <row r="1428">
          <cell r="B1428" t="str">
            <v>P</v>
          </cell>
          <cell r="C1428" t="str">
            <v>PK03</v>
          </cell>
          <cell r="E1428" t="str">
            <v>Pekerja terampil</v>
          </cell>
          <cell r="F1428">
            <v>7.0000000000000007E-2</v>
          </cell>
          <cell r="G1428" t="str">
            <v>org</v>
          </cell>
          <cell r="I1428">
            <v>25000</v>
          </cell>
          <cell r="J1428">
            <v>1750.0000000000002</v>
          </cell>
        </row>
        <row r="1429">
          <cell r="B1429" t="str">
            <v>P</v>
          </cell>
          <cell r="C1429" t="str">
            <v>PK08</v>
          </cell>
          <cell r="E1429" t="str">
            <v>Tk. kayu setengah terampil</v>
          </cell>
          <cell r="F1429">
            <v>0.2</v>
          </cell>
          <cell r="G1429" t="str">
            <v>org</v>
          </cell>
          <cell r="I1429">
            <v>35000</v>
          </cell>
          <cell r="J1429">
            <v>7000</v>
          </cell>
        </row>
        <row r="1430">
          <cell r="B1430" t="str">
            <v>P</v>
          </cell>
          <cell r="C1430" t="str">
            <v>PK09</v>
          </cell>
          <cell r="E1430" t="str">
            <v>Kep. tukang kayu</v>
          </cell>
          <cell r="F1430">
            <v>0.02</v>
          </cell>
          <cell r="G1430" t="str">
            <v>org</v>
          </cell>
          <cell r="I1430">
            <v>35000</v>
          </cell>
          <cell r="J1430">
            <v>700</v>
          </cell>
        </row>
        <row r="1431">
          <cell r="B1431" t="str">
            <v>P</v>
          </cell>
          <cell r="C1431" t="str">
            <v>PK19</v>
          </cell>
          <cell r="E1431" t="str">
            <v>Mandor</v>
          </cell>
          <cell r="F1431">
            <v>4.0000000000000001E-3</v>
          </cell>
          <cell r="G1431" t="str">
            <v>org</v>
          </cell>
          <cell r="I1431">
            <v>50000</v>
          </cell>
          <cell r="J1431">
            <v>200</v>
          </cell>
        </row>
        <row r="1432">
          <cell r="E1432" t="str">
            <v xml:space="preserve">Jumlah         </v>
          </cell>
          <cell r="J1432">
            <v>22660</v>
          </cell>
        </row>
        <row r="1433">
          <cell r="E1433" t="str">
            <v>Keuntungan Max.</v>
          </cell>
          <cell r="J1433">
            <v>2266</v>
          </cell>
        </row>
        <row r="1434">
          <cell r="E1434" t="str">
            <v xml:space="preserve">Jumlah         </v>
          </cell>
          <cell r="J1434">
            <v>24926</v>
          </cell>
        </row>
        <row r="1435">
          <cell r="A1435" t="str">
            <v>A102</v>
          </cell>
          <cell r="E1435" t="str">
            <v xml:space="preserve">Dibulatkan    </v>
          </cell>
          <cell r="J1435">
            <v>24920</v>
          </cell>
        </row>
        <row r="1436">
          <cell r="D1436" t="str">
            <v>A103</v>
          </cell>
          <cell r="E1436" t="str">
            <v>1 M3  KUSEN KAYU KAMPER BANJARMASIN</v>
          </cell>
        </row>
        <row r="1437">
          <cell r="C1437" t="str">
            <v>BF09</v>
          </cell>
          <cell r="E1437" t="str">
            <v>Kayu kamper Banjar</v>
          </cell>
          <cell r="F1437">
            <v>1.1000000000000001</v>
          </cell>
          <cell r="G1437" t="str">
            <v>m³</v>
          </cell>
          <cell r="I1437">
            <v>1750000</v>
          </cell>
          <cell r="J1437">
            <v>1925000.0000000002</v>
          </cell>
        </row>
        <row r="1438">
          <cell r="C1438" t="str">
            <v>BS02</v>
          </cell>
          <cell r="E1438" t="str">
            <v xml:space="preserve">Paku </v>
          </cell>
          <cell r="F1438">
            <v>1.25</v>
          </cell>
          <cell r="G1438" t="str">
            <v>kg</v>
          </cell>
          <cell r="I1438">
            <v>6000</v>
          </cell>
          <cell r="J1438">
            <v>7500</v>
          </cell>
        </row>
        <row r="1439">
          <cell r="C1439" t="str">
            <v>BP53</v>
          </cell>
          <cell r="E1439" t="str">
            <v>Lem Putih (FOX)</v>
          </cell>
          <cell r="F1439">
            <v>1</v>
          </cell>
          <cell r="G1439" t="str">
            <v>kg</v>
          </cell>
          <cell r="I1439">
            <v>8500</v>
          </cell>
          <cell r="J1439">
            <v>8500</v>
          </cell>
        </row>
        <row r="1440">
          <cell r="B1440" t="str">
            <v>P</v>
          </cell>
          <cell r="C1440" t="str">
            <v>PK03</v>
          </cell>
          <cell r="E1440" t="str">
            <v>Pekerja terampil</v>
          </cell>
          <cell r="F1440">
            <v>4</v>
          </cell>
          <cell r="G1440" t="str">
            <v>org</v>
          </cell>
          <cell r="I1440">
            <v>25000</v>
          </cell>
          <cell r="J1440">
            <v>100000</v>
          </cell>
        </row>
        <row r="1441">
          <cell r="B1441" t="str">
            <v>P</v>
          </cell>
          <cell r="C1441" t="str">
            <v>PK08</v>
          </cell>
          <cell r="E1441" t="str">
            <v>Tk. kayu terampil</v>
          </cell>
          <cell r="F1441">
            <v>15.5</v>
          </cell>
          <cell r="G1441" t="str">
            <v>org</v>
          </cell>
          <cell r="I1441">
            <v>35000</v>
          </cell>
          <cell r="J1441">
            <v>542500</v>
          </cell>
        </row>
        <row r="1442">
          <cell r="B1442" t="str">
            <v>P</v>
          </cell>
          <cell r="C1442" t="str">
            <v>PK09</v>
          </cell>
          <cell r="E1442" t="str">
            <v>Kep. tukang kayu</v>
          </cell>
          <cell r="F1442">
            <v>2.7</v>
          </cell>
          <cell r="G1442" t="str">
            <v>org</v>
          </cell>
          <cell r="I1442">
            <v>35000</v>
          </cell>
          <cell r="J1442">
            <v>94500</v>
          </cell>
        </row>
        <row r="1443">
          <cell r="B1443" t="str">
            <v>P</v>
          </cell>
          <cell r="C1443" t="str">
            <v>PK19</v>
          </cell>
          <cell r="E1443" t="str">
            <v>Mandor</v>
          </cell>
          <cell r="F1443">
            <v>0.5</v>
          </cell>
          <cell r="G1443" t="str">
            <v>org</v>
          </cell>
          <cell r="I1443">
            <v>50000</v>
          </cell>
          <cell r="J1443">
            <v>25000</v>
          </cell>
        </row>
        <row r="1444">
          <cell r="E1444" t="str">
            <v xml:space="preserve">Jumlah         </v>
          </cell>
          <cell r="J1444">
            <v>2703000</v>
          </cell>
        </row>
        <row r="1445">
          <cell r="E1445" t="str">
            <v>Keuntungan Max.</v>
          </cell>
          <cell r="J1445">
            <v>270300</v>
          </cell>
        </row>
        <row r="1446">
          <cell r="E1446" t="str">
            <v xml:space="preserve">Jumlah         </v>
          </cell>
          <cell r="J1446">
            <v>2973300</v>
          </cell>
        </row>
        <row r="1447">
          <cell r="A1447" t="str">
            <v>A103</v>
          </cell>
          <cell r="E1447" t="str">
            <v xml:space="preserve">Dibulatkan    </v>
          </cell>
          <cell r="J1447">
            <v>2973300</v>
          </cell>
        </row>
        <row r="1448">
          <cell r="D1448" t="str">
            <v>A103'</v>
          </cell>
          <cell r="E1448" t="str">
            <v>1 M3  KUSEN KAYU BORNEO SUPER</v>
          </cell>
        </row>
        <row r="1449">
          <cell r="C1449" t="str">
            <v>BF05</v>
          </cell>
          <cell r="E1449" t="str">
            <v xml:space="preserve">Kayu Borneo Super </v>
          </cell>
          <cell r="F1449">
            <v>1.1000000000000001</v>
          </cell>
          <cell r="G1449" t="str">
            <v>m³</v>
          </cell>
          <cell r="I1449">
            <v>1412000</v>
          </cell>
          <cell r="J1449">
            <v>1553200.0000000002</v>
          </cell>
        </row>
        <row r="1450">
          <cell r="C1450" t="str">
            <v>BS02</v>
          </cell>
          <cell r="E1450" t="str">
            <v xml:space="preserve">Paku </v>
          </cell>
          <cell r="F1450">
            <v>1.25</v>
          </cell>
          <cell r="G1450" t="str">
            <v>kg</v>
          </cell>
          <cell r="I1450">
            <v>6000</v>
          </cell>
          <cell r="J1450">
            <v>7500</v>
          </cell>
        </row>
        <row r="1451">
          <cell r="C1451" t="str">
            <v>BP53</v>
          </cell>
          <cell r="E1451" t="str">
            <v>Lem Putih (FOX)</v>
          </cell>
          <cell r="F1451">
            <v>1</v>
          </cell>
          <cell r="G1451" t="str">
            <v>kg</v>
          </cell>
          <cell r="I1451">
            <v>8500</v>
          </cell>
          <cell r="J1451">
            <v>8500</v>
          </cell>
        </row>
        <row r="1452">
          <cell r="B1452" t="str">
            <v>P</v>
          </cell>
          <cell r="C1452" t="str">
            <v>PK03</v>
          </cell>
          <cell r="E1452" t="str">
            <v>Pekerja terampil</v>
          </cell>
          <cell r="F1452">
            <v>4</v>
          </cell>
          <cell r="G1452" t="str">
            <v>org</v>
          </cell>
          <cell r="I1452">
            <v>25000</v>
          </cell>
          <cell r="J1452">
            <v>100000</v>
          </cell>
        </row>
        <row r="1453">
          <cell r="B1453" t="str">
            <v>P</v>
          </cell>
          <cell r="C1453" t="str">
            <v>PK08</v>
          </cell>
          <cell r="E1453" t="str">
            <v>Tk. kayu terampil</v>
          </cell>
          <cell r="F1453">
            <v>15.5</v>
          </cell>
          <cell r="G1453" t="str">
            <v>org</v>
          </cell>
          <cell r="I1453">
            <v>35000</v>
          </cell>
          <cell r="J1453">
            <v>542500</v>
          </cell>
        </row>
        <row r="1454">
          <cell r="B1454" t="str">
            <v>P</v>
          </cell>
          <cell r="C1454" t="str">
            <v>PK09</v>
          </cell>
          <cell r="E1454" t="str">
            <v>Kep. tukang kayu</v>
          </cell>
          <cell r="F1454">
            <v>2.7</v>
          </cell>
          <cell r="G1454" t="str">
            <v>org</v>
          </cell>
          <cell r="I1454">
            <v>35000</v>
          </cell>
          <cell r="J1454">
            <v>94500</v>
          </cell>
        </row>
        <row r="1455">
          <cell r="B1455" t="str">
            <v>P</v>
          </cell>
          <cell r="C1455" t="str">
            <v>PK19</v>
          </cell>
          <cell r="E1455" t="str">
            <v>Mandor</v>
          </cell>
          <cell r="F1455">
            <v>0.5</v>
          </cell>
          <cell r="G1455" t="str">
            <v>org</v>
          </cell>
          <cell r="I1455">
            <v>50000</v>
          </cell>
          <cell r="J1455">
            <v>25000</v>
          </cell>
        </row>
        <row r="1456">
          <cell r="E1456" t="str">
            <v xml:space="preserve">Jumlah         </v>
          </cell>
          <cell r="J1456">
            <v>2331200</v>
          </cell>
        </row>
        <row r="1457">
          <cell r="E1457" t="str">
            <v>Keuntungan Max.</v>
          </cell>
          <cell r="J1457">
            <v>233120</v>
          </cell>
        </row>
        <row r="1458">
          <cell r="E1458" t="str">
            <v xml:space="preserve">Jumlah         </v>
          </cell>
          <cell r="J1458">
            <v>2564320</v>
          </cell>
        </row>
        <row r="1459">
          <cell r="A1459" t="str">
            <v>A103'</v>
          </cell>
          <cell r="E1459" t="str">
            <v xml:space="preserve">Dibulatkan    </v>
          </cell>
          <cell r="J1459">
            <v>2564320</v>
          </cell>
        </row>
        <row r="1460">
          <cell r="D1460" t="str">
            <v>A104</v>
          </cell>
          <cell r="E1460" t="str">
            <v>1 M3  KUSEN KAYU KAMPER SAMARINDA</v>
          </cell>
        </row>
        <row r="1461">
          <cell r="C1461" t="str">
            <v>BF11</v>
          </cell>
          <cell r="E1461" t="str">
            <v>Kayu kamper Samarinda</v>
          </cell>
          <cell r="F1461">
            <v>1.1000000000000001</v>
          </cell>
          <cell r="G1461" t="str">
            <v>m³</v>
          </cell>
          <cell r="I1461">
            <v>3400000</v>
          </cell>
          <cell r="J1461">
            <v>3740000.0000000005</v>
          </cell>
        </row>
        <row r="1462">
          <cell r="C1462" t="str">
            <v>BS02</v>
          </cell>
          <cell r="E1462" t="str">
            <v xml:space="preserve">Paku </v>
          </cell>
          <cell r="F1462">
            <v>1.25</v>
          </cell>
          <cell r="G1462" t="str">
            <v>kg</v>
          </cell>
          <cell r="I1462">
            <v>6000</v>
          </cell>
          <cell r="J1462">
            <v>7500</v>
          </cell>
        </row>
        <row r="1463">
          <cell r="C1463" t="str">
            <v>BP53</v>
          </cell>
          <cell r="E1463" t="str">
            <v>Lem Putih (FOX)</v>
          </cell>
          <cell r="F1463">
            <v>1</v>
          </cell>
          <cell r="G1463" t="str">
            <v>kg</v>
          </cell>
          <cell r="I1463">
            <v>8500</v>
          </cell>
          <cell r="J1463">
            <v>8500</v>
          </cell>
        </row>
        <row r="1464">
          <cell r="B1464" t="str">
            <v>P</v>
          </cell>
          <cell r="C1464" t="str">
            <v>PK03</v>
          </cell>
          <cell r="E1464" t="str">
            <v>Pekerja terampil</v>
          </cell>
          <cell r="F1464">
            <v>4</v>
          </cell>
          <cell r="G1464" t="str">
            <v>org</v>
          </cell>
          <cell r="I1464">
            <v>25000</v>
          </cell>
          <cell r="J1464">
            <v>100000</v>
          </cell>
        </row>
        <row r="1465">
          <cell r="B1465" t="str">
            <v>P</v>
          </cell>
          <cell r="C1465" t="str">
            <v>PK08</v>
          </cell>
          <cell r="E1465" t="str">
            <v>Tk. kayu terampil</v>
          </cell>
          <cell r="F1465">
            <v>15</v>
          </cell>
          <cell r="G1465" t="str">
            <v>org</v>
          </cell>
          <cell r="I1465">
            <v>35000</v>
          </cell>
          <cell r="J1465">
            <v>525000</v>
          </cell>
        </row>
        <row r="1466">
          <cell r="B1466" t="str">
            <v>P</v>
          </cell>
          <cell r="C1466" t="str">
            <v>PK09</v>
          </cell>
          <cell r="E1466" t="str">
            <v>Kep. tukang kayu</v>
          </cell>
          <cell r="F1466">
            <v>2.7</v>
          </cell>
          <cell r="G1466" t="str">
            <v>org</v>
          </cell>
          <cell r="I1466">
            <v>35000</v>
          </cell>
          <cell r="J1466">
            <v>94500</v>
          </cell>
        </row>
        <row r="1467">
          <cell r="B1467" t="str">
            <v>P</v>
          </cell>
          <cell r="C1467" t="str">
            <v>PK19</v>
          </cell>
          <cell r="E1467" t="str">
            <v>Mandor</v>
          </cell>
          <cell r="F1467">
            <v>0.5</v>
          </cell>
          <cell r="G1467" t="str">
            <v>org</v>
          </cell>
          <cell r="I1467">
            <v>50000</v>
          </cell>
          <cell r="J1467">
            <v>25000</v>
          </cell>
        </row>
        <row r="1468">
          <cell r="E1468" t="str">
            <v xml:space="preserve">Jumlah         </v>
          </cell>
          <cell r="J1468">
            <v>4500500</v>
          </cell>
        </row>
        <row r="1469">
          <cell r="E1469" t="str">
            <v>Keuntungan Max.</v>
          </cell>
          <cell r="J1469">
            <v>450050</v>
          </cell>
        </row>
        <row r="1470">
          <cell r="E1470" t="str">
            <v xml:space="preserve">Jumlah         </v>
          </cell>
          <cell r="J1470">
            <v>4950550</v>
          </cell>
        </row>
        <row r="1471">
          <cell r="A1471" t="str">
            <v>A104</v>
          </cell>
          <cell r="E1471" t="str">
            <v xml:space="preserve">Dibulatkan    </v>
          </cell>
          <cell r="J1471">
            <v>4950550</v>
          </cell>
        </row>
        <row r="1472">
          <cell r="D1472" t="str">
            <v>A104A</v>
          </cell>
          <cell r="E1472" t="str">
            <v>1 M3  KUSEN KAYU JATI JABAR KLAS 2</v>
          </cell>
        </row>
        <row r="1473">
          <cell r="C1473" t="str">
            <v>BF17</v>
          </cell>
          <cell r="E1473" t="str">
            <v xml:space="preserve">Kayu Jati Jabar Kelas 2 </v>
          </cell>
          <cell r="F1473">
            <v>1.1000000000000001</v>
          </cell>
          <cell r="G1473" t="str">
            <v>m³</v>
          </cell>
          <cell r="I1473">
            <v>3600000</v>
          </cell>
          <cell r="J1473">
            <v>3960000.0000000005</v>
          </cell>
        </row>
        <row r="1474">
          <cell r="C1474" t="str">
            <v>BS02</v>
          </cell>
          <cell r="E1474" t="str">
            <v xml:space="preserve">Paku </v>
          </cell>
          <cell r="F1474">
            <v>1.25</v>
          </cell>
          <cell r="G1474" t="str">
            <v>kg</v>
          </cell>
          <cell r="I1474">
            <v>6000</v>
          </cell>
          <cell r="J1474">
            <v>7500</v>
          </cell>
        </row>
        <row r="1475">
          <cell r="C1475" t="str">
            <v>BP53</v>
          </cell>
          <cell r="E1475" t="str">
            <v>Lem Putih (FOX)</v>
          </cell>
          <cell r="F1475">
            <v>1</v>
          </cell>
          <cell r="G1475" t="str">
            <v>kg</v>
          </cell>
          <cell r="I1475">
            <v>8500</v>
          </cell>
          <cell r="J1475">
            <v>8500</v>
          </cell>
        </row>
        <row r="1476">
          <cell r="B1476" t="str">
            <v>P</v>
          </cell>
          <cell r="C1476" t="str">
            <v>PK03</v>
          </cell>
          <cell r="E1476" t="str">
            <v>Pekerja terampil</v>
          </cell>
          <cell r="F1476">
            <v>4</v>
          </cell>
          <cell r="G1476" t="str">
            <v>org</v>
          </cell>
          <cell r="I1476">
            <v>25000</v>
          </cell>
          <cell r="J1476">
            <v>100000</v>
          </cell>
        </row>
        <row r="1477">
          <cell r="B1477" t="str">
            <v>P</v>
          </cell>
          <cell r="C1477" t="str">
            <v>PK08</v>
          </cell>
          <cell r="E1477" t="str">
            <v>Tk. kayu terampil</v>
          </cell>
          <cell r="F1477">
            <v>15</v>
          </cell>
          <cell r="G1477" t="str">
            <v>org</v>
          </cell>
          <cell r="I1477">
            <v>35000</v>
          </cell>
          <cell r="J1477">
            <v>525000</v>
          </cell>
        </row>
        <row r="1478">
          <cell r="B1478" t="str">
            <v>P</v>
          </cell>
          <cell r="C1478" t="str">
            <v>PK09</v>
          </cell>
          <cell r="E1478" t="str">
            <v>Kep. tukang kayu</v>
          </cell>
          <cell r="F1478">
            <v>2.7</v>
          </cell>
          <cell r="G1478" t="str">
            <v>org</v>
          </cell>
          <cell r="I1478">
            <v>35000</v>
          </cell>
          <cell r="J1478">
            <v>94500</v>
          </cell>
        </row>
        <row r="1479">
          <cell r="B1479" t="str">
            <v>P</v>
          </cell>
          <cell r="C1479" t="str">
            <v>PK19</v>
          </cell>
          <cell r="E1479" t="str">
            <v>Mandor</v>
          </cell>
          <cell r="F1479">
            <v>0.5</v>
          </cell>
          <cell r="G1479" t="str">
            <v>org</v>
          </cell>
          <cell r="I1479">
            <v>50000</v>
          </cell>
          <cell r="J1479">
            <v>25000</v>
          </cell>
        </row>
        <row r="1480">
          <cell r="E1480" t="str">
            <v xml:space="preserve">Jumlah         </v>
          </cell>
          <cell r="J1480">
            <v>4720500</v>
          </cell>
        </row>
        <row r="1481">
          <cell r="E1481" t="str">
            <v>Keuntungan Max.</v>
          </cell>
          <cell r="J1481">
            <v>472050</v>
          </cell>
        </row>
        <row r="1482">
          <cell r="E1482" t="str">
            <v xml:space="preserve">Jumlah         </v>
          </cell>
          <cell r="J1482">
            <v>5192550</v>
          </cell>
        </row>
        <row r="1483">
          <cell r="A1483" t="str">
            <v>A104A</v>
          </cell>
          <cell r="E1483" t="str">
            <v xml:space="preserve">Dibulatkan    </v>
          </cell>
          <cell r="J1483">
            <v>5192550</v>
          </cell>
        </row>
        <row r="1484">
          <cell r="D1484" t="str">
            <v>A105</v>
          </cell>
          <cell r="E1484" t="str">
            <v>1 M2 DAUN PINTU PANIL KAYU SAMARINDA</v>
          </cell>
        </row>
        <row r="1485">
          <cell r="C1485" t="str">
            <v>BF12</v>
          </cell>
          <cell r="E1485" t="str">
            <v>Rangka + panil kayu kamper samarinda</v>
          </cell>
          <cell r="F1485">
            <v>0.05</v>
          </cell>
          <cell r="G1485" t="str">
            <v>m³</v>
          </cell>
          <cell r="I1485">
            <v>3500000</v>
          </cell>
          <cell r="J1485">
            <v>175000</v>
          </cell>
        </row>
        <row r="1486">
          <cell r="C1486" t="str">
            <v>BP53</v>
          </cell>
          <cell r="E1486" t="str">
            <v>Lem putih ( FOX )</v>
          </cell>
          <cell r="F1486">
            <v>0.75</v>
          </cell>
          <cell r="G1486" t="str">
            <v>kg</v>
          </cell>
          <cell r="I1486">
            <v>8500</v>
          </cell>
          <cell r="J1486">
            <v>6375</v>
          </cell>
        </row>
        <row r="1487">
          <cell r="C1487" t="str">
            <v>BF23</v>
          </cell>
          <cell r="E1487" t="str">
            <v>List kayu profil</v>
          </cell>
          <cell r="F1487">
            <v>4</v>
          </cell>
          <cell r="G1487" t="str">
            <v>m1</v>
          </cell>
          <cell r="I1487">
            <v>1950</v>
          </cell>
          <cell r="J1487">
            <v>7800</v>
          </cell>
        </row>
        <row r="1488">
          <cell r="B1488" t="str">
            <v>P</v>
          </cell>
          <cell r="C1488" t="str">
            <v>PK03</v>
          </cell>
          <cell r="E1488" t="str">
            <v>Pekerja terampil</v>
          </cell>
          <cell r="F1488">
            <v>0.6</v>
          </cell>
          <cell r="G1488" t="str">
            <v>org</v>
          </cell>
          <cell r="I1488">
            <v>25000</v>
          </cell>
          <cell r="J1488">
            <v>15000</v>
          </cell>
        </row>
        <row r="1489">
          <cell r="B1489" t="str">
            <v>P</v>
          </cell>
          <cell r="C1489" t="str">
            <v>PK07</v>
          </cell>
          <cell r="E1489" t="str">
            <v>Tk. kayu setengah terampil</v>
          </cell>
          <cell r="F1489">
            <v>2.6</v>
          </cell>
          <cell r="G1489" t="str">
            <v>org</v>
          </cell>
          <cell r="I1489">
            <v>30000</v>
          </cell>
          <cell r="J1489">
            <v>78000</v>
          </cell>
        </row>
        <row r="1490">
          <cell r="B1490" t="str">
            <v>P</v>
          </cell>
          <cell r="C1490" t="str">
            <v>PK09</v>
          </cell>
          <cell r="E1490" t="str">
            <v>Kep. tukang kayu</v>
          </cell>
          <cell r="F1490">
            <v>0.26</v>
          </cell>
          <cell r="G1490" t="str">
            <v>org</v>
          </cell>
          <cell r="I1490">
            <v>35000</v>
          </cell>
          <cell r="J1490">
            <v>9100</v>
          </cell>
        </row>
        <row r="1491">
          <cell r="B1491" t="str">
            <v>P</v>
          </cell>
          <cell r="C1491" t="str">
            <v>PK19</v>
          </cell>
          <cell r="E1491" t="str">
            <v>Mandor</v>
          </cell>
          <cell r="F1491">
            <v>2.5999999999999999E-2</v>
          </cell>
          <cell r="G1491" t="str">
            <v>org</v>
          </cell>
          <cell r="I1491">
            <v>50000</v>
          </cell>
          <cell r="J1491">
            <v>1300</v>
          </cell>
        </row>
        <row r="1492">
          <cell r="E1492" t="str">
            <v xml:space="preserve">Jumlah         </v>
          </cell>
          <cell r="J1492">
            <v>292575</v>
          </cell>
        </row>
        <row r="1493">
          <cell r="E1493" t="str">
            <v>Keuntungan Max.</v>
          </cell>
          <cell r="J1493">
            <v>29257.5</v>
          </cell>
        </row>
        <row r="1494">
          <cell r="E1494" t="str">
            <v xml:space="preserve">Jumlah         </v>
          </cell>
          <cell r="J1494">
            <v>321832.5</v>
          </cell>
        </row>
        <row r="1495">
          <cell r="A1495" t="str">
            <v>A105</v>
          </cell>
          <cell r="E1495" t="str">
            <v xml:space="preserve">Dibulatkan    </v>
          </cell>
          <cell r="J1495">
            <v>321830</v>
          </cell>
        </row>
        <row r="1496">
          <cell r="D1496" t="str">
            <v>A105A</v>
          </cell>
          <cell r="E1496" t="str">
            <v>1 M2 DAUN PINTU PANIL KAYU JATI JABAR KELAS 2</v>
          </cell>
        </row>
        <row r="1497">
          <cell r="C1497" t="str">
            <v>BF17</v>
          </cell>
          <cell r="E1497" t="str">
            <v>Rangka + panil kayu Jati Jabar Kelas 2</v>
          </cell>
          <cell r="F1497">
            <v>0.05</v>
          </cell>
          <cell r="G1497" t="str">
            <v>m³</v>
          </cell>
          <cell r="I1497">
            <v>3600000</v>
          </cell>
          <cell r="J1497">
            <v>180000</v>
          </cell>
        </row>
        <row r="1498">
          <cell r="C1498" t="str">
            <v>BP53</v>
          </cell>
          <cell r="E1498" t="str">
            <v>Lem putih ( FOX )</v>
          </cell>
          <cell r="F1498">
            <v>0.75</v>
          </cell>
          <cell r="G1498" t="str">
            <v>kg</v>
          </cell>
          <cell r="I1498">
            <v>8500</v>
          </cell>
          <cell r="J1498">
            <v>6375</v>
          </cell>
        </row>
        <row r="1499">
          <cell r="C1499" t="str">
            <v>BF23</v>
          </cell>
          <cell r="E1499" t="str">
            <v>List kayu profil</v>
          </cell>
          <cell r="F1499">
            <v>4</v>
          </cell>
          <cell r="G1499" t="str">
            <v>m1</v>
          </cell>
          <cell r="I1499">
            <v>1950</v>
          </cell>
          <cell r="J1499">
            <v>7800</v>
          </cell>
        </row>
        <row r="1500">
          <cell r="B1500" t="str">
            <v>P</v>
          </cell>
          <cell r="C1500" t="str">
            <v>PK03</v>
          </cell>
          <cell r="E1500" t="str">
            <v>Pekerja terampil</v>
          </cell>
          <cell r="F1500">
            <v>0.6</v>
          </cell>
          <cell r="G1500" t="str">
            <v>org</v>
          </cell>
          <cell r="I1500">
            <v>25000</v>
          </cell>
          <cell r="J1500">
            <v>15000</v>
          </cell>
        </row>
        <row r="1501">
          <cell r="B1501" t="str">
            <v>P</v>
          </cell>
          <cell r="C1501" t="str">
            <v>PK07</v>
          </cell>
          <cell r="E1501" t="str">
            <v>Tk. kayu setengah terampil</v>
          </cell>
          <cell r="F1501">
            <v>2.6</v>
          </cell>
          <cell r="G1501" t="str">
            <v>org</v>
          </cell>
          <cell r="I1501">
            <v>30000</v>
          </cell>
          <cell r="J1501">
            <v>78000</v>
          </cell>
        </row>
        <row r="1502">
          <cell r="B1502" t="str">
            <v>P</v>
          </cell>
          <cell r="C1502" t="str">
            <v>PK09</v>
          </cell>
          <cell r="E1502" t="str">
            <v>Kep. tukang kayu</v>
          </cell>
          <cell r="F1502">
            <v>0.26</v>
          </cell>
          <cell r="G1502" t="str">
            <v>org</v>
          </cell>
          <cell r="I1502">
            <v>35000</v>
          </cell>
          <cell r="J1502">
            <v>9100</v>
          </cell>
        </row>
        <row r="1503">
          <cell r="B1503" t="str">
            <v>P</v>
          </cell>
          <cell r="C1503" t="str">
            <v>PK19</v>
          </cell>
          <cell r="E1503" t="str">
            <v>Mandor</v>
          </cell>
          <cell r="F1503">
            <v>2.5999999999999999E-2</v>
          </cell>
          <cell r="G1503" t="str">
            <v>org</v>
          </cell>
          <cell r="I1503">
            <v>50000</v>
          </cell>
          <cell r="J1503">
            <v>1300</v>
          </cell>
        </row>
        <row r="1504">
          <cell r="E1504" t="str">
            <v xml:space="preserve">Jumlah         </v>
          </cell>
          <cell r="J1504">
            <v>297575</v>
          </cell>
        </row>
        <row r="1505">
          <cell r="E1505" t="str">
            <v>Keuntungan Max.</v>
          </cell>
          <cell r="J1505">
            <v>29757.5</v>
          </cell>
        </row>
        <row r="1506">
          <cell r="E1506" t="str">
            <v xml:space="preserve">Jumlah         </v>
          </cell>
          <cell r="J1506">
            <v>327332.5</v>
          </cell>
        </row>
        <row r="1507">
          <cell r="A1507" t="str">
            <v>A105A</v>
          </cell>
          <cell r="E1507" t="str">
            <v xml:space="preserve">Dibulatkan    </v>
          </cell>
          <cell r="J1507">
            <v>327330</v>
          </cell>
        </row>
        <row r="1508">
          <cell r="D1508" t="str">
            <v>A106</v>
          </cell>
          <cell r="E1508" t="str">
            <v>1 M2 DAUN PINTU DOUBLE TEAKWOOD</v>
          </cell>
        </row>
        <row r="1509">
          <cell r="C1509" t="str">
            <v>BF10</v>
          </cell>
          <cell r="E1509" t="str">
            <v>Rangka Kayu Banjar</v>
          </cell>
          <cell r="F1509">
            <v>1.4999999999999999E-2</v>
          </cell>
          <cell r="G1509" t="str">
            <v>m³</v>
          </cell>
          <cell r="I1509">
            <v>1850000</v>
          </cell>
          <cell r="J1509">
            <v>27750</v>
          </cell>
        </row>
        <row r="1510">
          <cell r="C1510" t="str">
            <v>BJ18</v>
          </cell>
          <cell r="E1510" t="str">
            <v>Teakwood untuk pintu uk. 4 mm</v>
          </cell>
          <cell r="F1510">
            <v>2</v>
          </cell>
          <cell r="G1510" t="str">
            <v>lbr</v>
          </cell>
          <cell r="I1510">
            <v>62000</v>
          </cell>
          <cell r="J1510">
            <v>124000</v>
          </cell>
        </row>
        <row r="1511">
          <cell r="C1511" t="str">
            <v>BP53</v>
          </cell>
          <cell r="E1511" t="str">
            <v>Lem putih (FOX)</v>
          </cell>
          <cell r="F1511">
            <v>5.0000000000000001E-3</v>
          </cell>
          <cell r="G1511" t="str">
            <v>kg</v>
          </cell>
          <cell r="I1511">
            <v>8500</v>
          </cell>
          <cell r="J1511">
            <v>42.5</v>
          </cell>
        </row>
        <row r="1512">
          <cell r="C1512" t="str">
            <v>BS01</v>
          </cell>
          <cell r="E1512" t="str">
            <v>Paku triplek</v>
          </cell>
          <cell r="F1512">
            <v>0.2</v>
          </cell>
          <cell r="G1512" t="str">
            <v>m1</v>
          </cell>
          <cell r="I1512">
            <v>7500</v>
          </cell>
          <cell r="J1512">
            <v>1500</v>
          </cell>
        </row>
        <row r="1513">
          <cell r="B1513" t="str">
            <v>P</v>
          </cell>
          <cell r="C1513" t="str">
            <v>PK03</v>
          </cell>
          <cell r="E1513" t="str">
            <v>Pekerja terampil</v>
          </cell>
          <cell r="F1513">
            <v>0.3</v>
          </cell>
          <cell r="G1513" t="str">
            <v>org</v>
          </cell>
          <cell r="I1513">
            <v>25000</v>
          </cell>
          <cell r="J1513">
            <v>7500</v>
          </cell>
        </row>
        <row r="1514">
          <cell r="B1514" t="str">
            <v>P</v>
          </cell>
          <cell r="C1514" t="str">
            <v>PK07</v>
          </cell>
          <cell r="E1514" t="str">
            <v>Tk. kayu setengah terampil</v>
          </cell>
          <cell r="F1514">
            <v>1.5</v>
          </cell>
          <cell r="G1514" t="str">
            <v>org</v>
          </cell>
          <cell r="I1514">
            <v>30000</v>
          </cell>
          <cell r="J1514">
            <v>45000</v>
          </cell>
        </row>
        <row r="1515">
          <cell r="B1515" t="str">
            <v>P</v>
          </cell>
          <cell r="C1515" t="str">
            <v>PK09</v>
          </cell>
          <cell r="E1515" t="str">
            <v>Kep. tukang kayu</v>
          </cell>
          <cell r="F1515">
            <v>0.2</v>
          </cell>
          <cell r="G1515" t="str">
            <v>org</v>
          </cell>
          <cell r="I1515">
            <v>35000</v>
          </cell>
          <cell r="J1515">
            <v>7000</v>
          </cell>
        </row>
        <row r="1516">
          <cell r="B1516" t="str">
            <v>P</v>
          </cell>
          <cell r="C1516" t="str">
            <v>PK19</v>
          </cell>
          <cell r="E1516" t="str">
            <v>Mandor</v>
          </cell>
          <cell r="F1516">
            <v>0.02</v>
          </cell>
          <cell r="G1516" t="str">
            <v>org</v>
          </cell>
          <cell r="I1516">
            <v>50000</v>
          </cell>
          <cell r="J1516">
            <v>1000</v>
          </cell>
        </row>
        <row r="1517">
          <cell r="E1517" t="str">
            <v xml:space="preserve">Jumlah         </v>
          </cell>
          <cell r="J1517">
            <v>213792.5</v>
          </cell>
        </row>
        <row r="1518">
          <cell r="E1518" t="str">
            <v>Keuntungan Max.</v>
          </cell>
          <cell r="J1518">
            <v>21379.25</v>
          </cell>
        </row>
        <row r="1519">
          <cell r="E1519" t="str">
            <v xml:space="preserve">Jumlah         </v>
          </cell>
          <cell r="J1519">
            <v>235171.75</v>
          </cell>
        </row>
        <row r="1520">
          <cell r="A1520" t="str">
            <v>A106</v>
          </cell>
          <cell r="E1520" t="str">
            <v xml:space="preserve">Dibulatkan    </v>
          </cell>
          <cell r="J1520">
            <v>235170</v>
          </cell>
        </row>
        <row r="1521">
          <cell r="D1521" t="str">
            <v>A107</v>
          </cell>
          <cell r="E1521" t="str">
            <v>1 M2 DAUN PINTU PANIL TEAKWOOD</v>
          </cell>
        </row>
        <row r="1522">
          <cell r="C1522" t="str">
            <v>BF10</v>
          </cell>
          <cell r="E1522" t="str">
            <v xml:space="preserve">Rangka Kayu Banjar + Panil </v>
          </cell>
          <cell r="F1522">
            <v>0.05</v>
          </cell>
          <cell r="G1522" t="str">
            <v>m³</v>
          </cell>
          <cell r="I1522">
            <v>1850000</v>
          </cell>
          <cell r="J1522">
            <v>92500</v>
          </cell>
        </row>
        <row r="1523">
          <cell r="C1523" t="str">
            <v>BJ16</v>
          </cell>
          <cell r="E1523" t="str">
            <v>Teakwood 4 mm uk. 120x240</v>
          </cell>
          <cell r="F1523">
            <v>1</v>
          </cell>
          <cell r="G1523" t="str">
            <v>lbr</v>
          </cell>
          <cell r="I1523">
            <v>68000</v>
          </cell>
          <cell r="J1523">
            <v>68000</v>
          </cell>
        </row>
        <row r="1524">
          <cell r="C1524" t="str">
            <v>BP53</v>
          </cell>
          <cell r="E1524" t="str">
            <v>Lem Putih (FOX)</v>
          </cell>
          <cell r="F1524">
            <v>5.0000000000000001E-3</v>
          </cell>
          <cell r="G1524" t="str">
            <v>kg</v>
          </cell>
          <cell r="I1524">
            <v>8500</v>
          </cell>
          <cell r="J1524">
            <v>42.5</v>
          </cell>
        </row>
        <row r="1525">
          <cell r="C1525" t="str">
            <v>BS01</v>
          </cell>
          <cell r="E1525" t="str">
            <v>Paku triplek</v>
          </cell>
          <cell r="F1525">
            <v>0.2</v>
          </cell>
          <cell r="G1525" t="str">
            <v>m1</v>
          </cell>
          <cell r="I1525">
            <v>7500</v>
          </cell>
          <cell r="J1525">
            <v>1500</v>
          </cell>
        </row>
        <row r="1526">
          <cell r="B1526" t="str">
            <v>P</v>
          </cell>
          <cell r="C1526" t="str">
            <v>PK03</v>
          </cell>
          <cell r="E1526" t="str">
            <v>Pekerja terampil</v>
          </cell>
          <cell r="F1526">
            <v>0.3</v>
          </cell>
          <cell r="G1526" t="str">
            <v>org</v>
          </cell>
          <cell r="I1526">
            <v>25000</v>
          </cell>
          <cell r="J1526">
            <v>7500</v>
          </cell>
        </row>
        <row r="1527">
          <cell r="B1527" t="str">
            <v>P</v>
          </cell>
          <cell r="C1527" t="str">
            <v>PK08</v>
          </cell>
          <cell r="E1527" t="str">
            <v>Tk. kayu terampil</v>
          </cell>
          <cell r="F1527">
            <v>1.5</v>
          </cell>
          <cell r="G1527" t="str">
            <v>org</v>
          </cell>
          <cell r="I1527">
            <v>35000</v>
          </cell>
          <cell r="J1527">
            <v>52500</v>
          </cell>
        </row>
        <row r="1528">
          <cell r="B1528" t="str">
            <v>P</v>
          </cell>
          <cell r="C1528" t="str">
            <v>PK09</v>
          </cell>
          <cell r="E1528" t="str">
            <v>Kep. tukang kayu</v>
          </cell>
          <cell r="F1528">
            <v>0.2</v>
          </cell>
          <cell r="G1528" t="str">
            <v>org</v>
          </cell>
          <cell r="I1528">
            <v>35000</v>
          </cell>
          <cell r="J1528">
            <v>7000</v>
          </cell>
        </row>
        <row r="1529">
          <cell r="B1529" t="str">
            <v>P</v>
          </cell>
          <cell r="C1529" t="str">
            <v>PK19</v>
          </cell>
          <cell r="E1529" t="str">
            <v>Mandor</v>
          </cell>
          <cell r="F1529">
            <v>0.02</v>
          </cell>
          <cell r="G1529" t="str">
            <v>org</v>
          </cell>
          <cell r="I1529">
            <v>50000</v>
          </cell>
          <cell r="J1529">
            <v>1000</v>
          </cell>
        </row>
        <row r="1530">
          <cell r="E1530" t="str">
            <v xml:space="preserve">Jumlah         </v>
          </cell>
          <cell r="J1530">
            <v>230042.5</v>
          </cell>
        </row>
        <row r="1531">
          <cell r="E1531" t="str">
            <v>Keuntungan Max.</v>
          </cell>
          <cell r="J1531">
            <v>23004.25</v>
          </cell>
        </row>
        <row r="1532">
          <cell r="E1532" t="str">
            <v xml:space="preserve">Jumlah         </v>
          </cell>
          <cell r="J1532">
            <v>253046.75</v>
          </cell>
        </row>
        <row r="1533">
          <cell r="A1533" t="str">
            <v>A107</v>
          </cell>
          <cell r="E1533" t="str">
            <v xml:space="preserve">Dibulatkan    </v>
          </cell>
          <cell r="J1533">
            <v>253040</v>
          </cell>
        </row>
        <row r="1534">
          <cell r="D1534" t="str">
            <v>A108</v>
          </cell>
          <cell r="E1534" t="str">
            <v>1 M2 DAUN PINTU TRIPLEK UKURAN PINTU LAPIS ALUMUNIUM (KM/WC)</v>
          </cell>
        </row>
        <row r="1535">
          <cell r="C1535" t="str">
            <v>BF10</v>
          </cell>
          <cell r="E1535" t="str">
            <v>Rangka kayu kamper Banjar</v>
          </cell>
          <cell r="F1535">
            <v>1.4999999999999999E-2</v>
          </cell>
          <cell r="G1535" t="str">
            <v>m³</v>
          </cell>
          <cell r="I1535">
            <v>1850000</v>
          </cell>
          <cell r="J1535">
            <v>27750</v>
          </cell>
        </row>
        <row r="1536">
          <cell r="C1536" t="str">
            <v>BJ03</v>
          </cell>
          <cell r="E1536" t="str">
            <v>Tripelk 4 mm (ukuran pintu)</v>
          </cell>
          <cell r="F1536">
            <v>2</v>
          </cell>
          <cell r="G1536" t="str">
            <v>lbr</v>
          </cell>
          <cell r="I1536">
            <v>22500</v>
          </cell>
          <cell r="J1536">
            <v>45000</v>
          </cell>
        </row>
        <row r="1537">
          <cell r="C1537" t="str">
            <v>BP31</v>
          </cell>
          <cell r="E1537" t="str">
            <v>Alumunium Sheet 0.3 mm</v>
          </cell>
          <cell r="F1537">
            <v>1.8</v>
          </cell>
          <cell r="G1537" t="str">
            <v>m²</v>
          </cell>
          <cell r="I1537">
            <v>59300</v>
          </cell>
          <cell r="J1537">
            <v>106740</v>
          </cell>
        </row>
        <row r="1538">
          <cell r="C1538" t="str">
            <v>BS01</v>
          </cell>
          <cell r="E1538" t="str">
            <v>Paku triplek</v>
          </cell>
          <cell r="F1538">
            <v>0.2</v>
          </cell>
          <cell r="G1538" t="str">
            <v>kg</v>
          </cell>
          <cell r="I1538">
            <v>7500</v>
          </cell>
          <cell r="J1538">
            <v>1500</v>
          </cell>
        </row>
        <row r="1539">
          <cell r="C1539" t="str">
            <v>BP53</v>
          </cell>
          <cell r="E1539" t="str">
            <v>Lem putih (FOX)</v>
          </cell>
          <cell r="F1539">
            <v>0.5</v>
          </cell>
          <cell r="G1539" t="str">
            <v>kg</v>
          </cell>
          <cell r="I1539">
            <v>8500</v>
          </cell>
          <cell r="J1539">
            <v>4250</v>
          </cell>
        </row>
        <row r="1540">
          <cell r="B1540" t="str">
            <v>P</v>
          </cell>
          <cell r="C1540" t="str">
            <v>PK02</v>
          </cell>
          <cell r="E1540" t="str">
            <v>Pekerja setengah terampil</v>
          </cell>
          <cell r="F1540">
            <v>0.3</v>
          </cell>
          <cell r="G1540" t="str">
            <v>org</v>
          </cell>
          <cell r="I1540">
            <v>23000</v>
          </cell>
          <cell r="J1540">
            <v>6900</v>
          </cell>
        </row>
        <row r="1541">
          <cell r="B1541" t="str">
            <v>P</v>
          </cell>
          <cell r="C1541" t="str">
            <v>PK08</v>
          </cell>
          <cell r="E1541" t="str">
            <v>Tk. kayu terampil</v>
          </cell>
          <cell r="F1541">
            <v>1.3</v>
          </cell>
          <cell r="G1541" t="str">
            <v>org</v>
          </cell>
          <cell r="I1541">
            <v>35000</v>
          </cell>
          <cell r="J1541">
            <v>45500</v>
          </cell>
        </row>
        <row r="1542">
          <cell r="B1542" t="str">
            <v>P</v>
          </cell>
          <cell r="C1542" t="str">
            <v>PK09</v>
          </cell>
          <cell r="E1542" t="str">
            <v>Kep. tukang kayu</v>
          </cell>
          <cell r="F1542">
            <v>0.13</v>
          </cell>
          <cell r="G1542" t="str">
            <v>org</v>
          </cell>
          <cell r="I1542">
            <v>35000</v>
          </cell>
          <cell r="J1542">
            <v>4550</v>
          </cell>
        </row>
        <row r="1543">
          <cell r="B1543" t="str">
            <v>P</v>
          </cell>
          <cell r="C1543" t="str">
            <v>PK19</v>
          </cell>
          <cell r="E1543" t="str">
            <v>Mandor</v>
          </cell>
          <cell r="F1543">
            <v>1.2999999999999999E-2</v>
          </cell>
          <cell r="G1543" t="str">
            <v>org</v>
          </cell>
          <cell r="I1543">
            <v>50000</v>
          </cell>
          <cell r="J1543">
            <v>650</v>
          </cell>
        </row>
        <row r="1544">
          <cell r="E1544" t="str">
            <v xml:space="preserve">Jumlah         </v>
          </cell>
          <cell r="J1544">
            <v>242840</v>
          </cell>
        </row>
        <row r="1545">
          <cell r="E1545" t="str">
            <v>Keuntungan Max.</v>
          </cell>
          <cell r="J1545">
            <v>24284</v>
          </cell>
        </row>
        <row r="1546">
          <cell r="E1546" t="str">
            <v xml:space="preserve">Jumlah         </v>
          </cell>
          <cell r="J1546">
            <v>267124</v>
          </cell>
        </row>
        <row r="1547">
          <cell r="A1547" t="str">
            <v>A108</v>
          </cell>
          <cell r="E1547" t="str">
            <v xml:space="preserve">Dibulatkan    </v>
          </cell>
          <cell r="J1547">
            <v>267120</v>
          </cell>
        </row>
        <row r="1548">
          <cell r="D1548" t="str">
            <v>A109</v>
          </cell>
          <cell r="E1548" t="str">
            <v>1 M2 DAUN PINTU TRIPLEK UKURAN PINTU LAPIS FORMIKA (KM/WC)</v>
          </cell>
        </row>
        <row r="1549">
          <cell r="C1549" t="str">
            <v>BF10</v>
          </cell>
          <cell r="E1549" t="str">
            <v>Rangka kayu kamper Banjar</v>
          </cell>
          <cell r="F1549">
            <v>1.4999999999999999E-2</v>
          </cell>
          <cell r="G1549" t="str">
            <v>m³</v>
          </cell>
          <cell r="I1549">
            <v>1850000</v>
          </cell>
          <cell r="J1549">
            <v>27750</v>
          </cell>
        </row>
        <row r="1550">
          <cell r="C1550" t="str">
            <v>BJ03</v>
          </cell>
          <cell r="E1550" t="str">
            <v>Triplek 4 mm (ukuran pintu)</v>
          </cell>
          <cell r="F1550">
            <v>2</v>
          </cell>
          <cell r="G1550" t="str">
            <v>lbr</v>
          </cell>
          <cell r="I1550">
            <v>22500</v>
          </cell>
          <cell r="J1550">
            <v>45000</v>
          </cell>
        </row>
        <row r="1551">
          <cell r="C1551" t="str">
            <v>BJ24</v>
          </cell>
          <cell r="E1551" t="str">
            <v>Formika ukuran pintu</v>
          </cell>
          <cell r="F1551">
            <v>1</v>
          </cell>
          <cell r="G1551" t="str">
            <v>lbr</v>
          </cell>
          <cell r="I1551">
            <v>64500</v>
          </cell>
          <cell r="J1551">
            <v>64500</v>
          </cell>
        </row>
        <row r="1552">
          <cell r="C1552" t="str">
            <v>BS01</v>
          </cell>
          <cell r="E1552" t="str">
            <v>Paku triplek</v>
          </cell>
          <cell r="F1552">
            <v>0.2</v>
          </cell>
          <cell r="G1552" t="str">
            <v>kg</v>
          </cell>
          <cell r="I1552">
            <v>7500</v>
          </cell>
          <cell r="J1552">
            <v>1500</v>
          </cell>
        </row>
        <row r="1553">
          <cell r="C1553" t="str">
            <v>BP53</v>
          </cell>
          <cell r="E1553" t="str">
            <v>lem putih (FOX)</v>
          </cell>
          <cell r="F1553">
            <v>0.5</v>
          </cell>
          <cell r="G1553" t="str">
            <v>kg</v>
          </cell>
          <cell r="I1553">
            <v>8500</v>
          </cell>
          <cell r="J1553">
            <v>4250</v>
          </cell>
        </row>
        <row r="1554">
          <cell r="C1554" t="str">
            <v>BP52</v>
          </cell>
          <cell r="E1554" t="str">
            <v>Lem kuning (Ica Aibon)</v>
          </cell>
          <cell r="F1554">
            <v>1</v>
          </cell>
          <cell r="G1554" t="str">
            <v>kg</v>
          </cell>
          <cell r="I1554">
            <v>12500</v>
          </cell>
          <cell r="J1554">
            <v>12500</v>
          </cell>
        </row>
        <row r="1555">
          <cell r="B1555" t="str">
            <v>P</v>
          </cell>
          <cell r="C1555" t="str">
            <v>PK02</v>
          </cell>
          <cell r="E1555" t="str">
            <v>Pekerja setengah terampil</v>
          </cell>
          <cell r="F1555">
            <v>0.3</v>
          </cell>
          <cell r="G1555" t="str">
            <v>org</v>
          </cell>
          <cell r="I1555">
            <v>23000</v>
          </cell>
          <cell r="J1555">
            <v>6900</v>
          </cell>
        </row>
        <row r="1556">
          <cell r="B1556" t="str">
            <v>P</v>
          </cell>
          <cell r="C1556" t="str">
            <v>PK08</v>
          </cell>
          <cell r="E1556" t="str">
            <v>Tk. kayu terampil</v>
          </cell>
          <cell r="F1556">
            <v>1.3</v>
          </cell>
          <cell r="G1556" t="str">
            <v>org</v>
          </cell>
          <cell r="I1556">
            <v>35000</v>
          </cell>
          <cell r="J1556">
            <v>45500</v>
          </cell>
        </row>
        <row r="1557">
          <cell r="B1557" t="str">
            <v>P</v>
          </cell>
          <cell r="C1557" t="str">
            <v>PK09</v>
          </cell>
          <cell r="E1557" t="str">
            <v>Kep. tukang kayu</v>
          </cell>
          <cell r="F1557">
            <v>0.13</v>
          </cell>
          <cell r="G1557" t="str">
            <v>org</v>
          </cell>
          <cell r="I1557">
            <v>35000</v>
          </cell>
          <cell r="J1557">
            <v>4550</v>
          </cell>
        </row>
        <row r="1558">
          <cell r="B1558" t="str">
            <v>P</v>
          </cell>
          <cell r="C1558" t="str">
            <v>PK19</v>
          </cell>
          <cell r="E1558" t="str">
            <v>Mandor</v>
          </cell>
          <cell r="F1558">
            <v>1.2999999999999999E-2</v>
          </cell>
          <cell r="G1558" t="str">
            <v>org</v>
          </cell>
          <cell r="I1558">
            <v>50000</v>
          </cell>
          <cell r="J1558">
            <v>650</v>
          </cell>
        </row>
        <row r="1559">
          <cell r="E1559" t="str">
            <v xml:space="preserve">Jumlah         </v>
          </cell>
          <cell r="J1559">
            <v>213100</v>
          </cell>
        </row>
        <row r="1560">
          <cell r="E1560" t="str">
            <v>Keuntungan Max.</v>
          </cell>
          <cell r="J1560">
            <v>21310</v>
          </cell>
        </row>
        <row r="1561">
          <cell r="E1561" t="str">
            <v xml:space="preserve">Jumlah         </v>
          </cell>
          <cell r="J1561">
            <v>234410</v>
          </cell>
        </row>
        <row r="1562">
          <cell r="A1562" t="str">
            <v>A109</v>
          </cell>
          <cell r="E1562" t="str">
            <v xml:space="preserve">Dibulatkan    </v>
          </cell>
          <cell r="J1562">
            <v>234410</v>
          </cell>
        </row>
        <row r="1563">
          <cell r="D1563" t="str">
            <v>A110</v>
          </cell>
          <cell r="E1563" t="str">
            <v>1 M2 DAUN PINTU TRIPLEK LAPIS SENG PLAT (KM/WC)</v>
          </cell>
        </row>
        <row r="1564">
          <cell r="C1564" t="str">
            <v>BF10</v>
          </cell>
          <cell r="E1564" t="str">
            <v>Rangka kayu kamper Banjar</v>
          </cell>
          <cell r="F1564">
            <v>1.4999999999999999E-2</v>
          </cell>
          <cell r="G1564" t="str">
            <v>m³</v>
          </cell>
          <cell r="I1564">
            <v>1850000</v>
          </cell>
          <cell r="J1564">
            <v>27750</v>
          </cell>
        </row>
        <row r="1565">
          <cell r="C1565" t="str">
            <v>BJ03</v>
          </cell>
          <cell r="E1565" t="str">
            <v>Triplek 4 mm (ukuran pintu)</v>
          </cell>
          <cell r="F1565">
            <v>2</v>
          </cell>
          <cell r="G1565" t="str">
            <v>lbr</v>
          </cell>
          <cell r="I1565">
            <v>22500</v>
          </cell>
          <cell r="J1565">
            <v>45000</v>
          </cell>
        </row>
        <row r="1566">
          <cell r="C1566" t="str">
            <v>CC31</v>
          </cell>
          <cell r="E1566" t="str">
            <v>Seng plat BJLS 30</v>
          </cell>
          <cell r="F1566">
            <v>1.8</v>
          </cell>
          <cell r="G1566" t="str">
            <v>m2</v>
          </cell>
          <cell r="I1566">
            <v>13500</v>
          </cell>
          <cell r="J1566">
            <v>24300</v>
          </cell>
        </row>
        <row r="1567">
          <cell r="C1567" t="str">
            <v>BS01</v>
          </cell>
          <cell r="E1567" t="str">
            <v>Paku triplek</v>
          </cell>
          <cell r="F1567">
            <v>0.2</v>
          </cell>
          <cell r="G1567" t="str">
            <v>kg</v>
          </cell>
          <cell r="I1567">
            <v>7500</v>
          </cell>
          <cell r="J1567">
            <v>1500</v>
          </cell>
        </row>
        <row r="1568">
          <cell r="C1568" t="str">
            <v>BP53</v>
          </cell>
          <cell r="E1568" t="str">
            <v>Lem putih (FOX)</v>
          </cell>
          <cell r="F1568">
            <v>0.5</v>
          </cell>
          <cell r="G1568" t="str">
            <v>kg</v>
          </cell>
          <cell r="I1568">
            <v>8500</v>
          </cell>
          <cell r="J1568">
            <v>4250</v>
          </cell>
        </row>
        <row r="1569">
          <cell r="C1569" t="str">
            <v>BP52</v>
          </cell>
          <cell r="E1569" t="str">
            <v>Lem kuning (Aicabon)</v>
          </cell>
          <cell r="F1569">
            <v>1</v>
          </cell>
          <cell r="G1569" t="str">
            <v>kg</v>
          </cell>
          <cell r="I1569">
            <v>12500</v>
          </cell>
          <cell r="J1569">
            <v>12500</v>
          </cell>
        </row>
        <row r="1570">
          <cell r="B1570" t="str">
            <v>P</v>
          </cell>
          <cell r="C1570" t="str">
            <v>PK02</v>
          </cell>
          <cell r="E1570" t="str">
            <v>Pekerja setengah terampil</v>
          </cell>
          <cell r="F1570">
            <v>0.3</v>
          </cell>
          <cell r="G1570" t="str">
            <v>org</v>
          </cell>
          <cell r="I1570">
            <v>23000</v>
          </cell>
          <cell r="J1570">
            <v>6900</v>
          </cell>
        </row>
        <row r="1571">
          <cell r="B1571" t="str">
            <v>P</v>
          </cell>
          <cell r="C1571" t="str">
            <v>PK08</v>
          </cell>
          <cell r="E1571" t="str">
            <v>Tk. kayu terampil</v>
          </cell>
          <cell r="F1571">
            <v>1.3</v>
          </cell>
          <cell r="G1571" t="str">
            <v>org</v>
          </cell>
          <cell r="I1571">
            <v>35000</v>
          </cell>
          <cell r="J1571">
            <v>45500</v>
          </cell>
        </row>
        <row r="1572">
          <cell r="B1572" t="str">
            <v>P</v>
          </cell>
          <cell r="C1572" t="str">
            <v>PK09</v>
          </cell>
          <cell r="E1572" t="str">
            <v>Kep. tukang kayu</v>
          </cell>
          <cell r="F1572">
            <v>0.13</v>
          </cell>
          <cell r="G1572" t="str">
            <v>org</v>
          </cell>
          <cell r="I1572">
            <v>35000</v>
          </cell>
          <cell r="J1572">
            <v>4550</v>
          </cell>
        </row>
        <row r="1573">
          <cell r="B1573" t="str">
            <v>P</v>
          </cell>
          <cell r="C1573" t="str">
            <v>PK19</v>
          </cell>
          <cell r="E1573" t="str">
            <v>Mandor</v>
          </cell>
          <cell r="F1573">
            <v>1.2999999999999999E-2</v>
          </cell>
          <cell r="G1573" t="str">
            <v>org</v>
          </cell>
          <cell r="I1573">
            <v>50000</v>
          </cell>
          <cell r="J1573">
            <v>650</v>
          </cell>
        </row>
        <row r="1574">
          <cell r="E1574" t="str">
            <v xml:space="preserve">Jumlah         </v>
          </cell>
          <cell r="J1574">
            <v>172900</v>
          </cell>
        </row>
        <row r="1575">
          <cell r="E1575" t="str">
            <v>Keuntungan Max.</v>
          </cell>
          <cell r="J1575">
            <v>17290</v>
          </cell>
        </row>
        <row r="1576">
          <cell r="E1576" t="str">
            <v xml:space="preserve">Jumlah         </v>
          </cell>
          <cell r="J1576">
            <v>190190</v>
          </cell>
        </row>
        <row r="1577">
          <cell r="A1577" t="str">
            <v>A110</v>
          </cell>
          <cell r="E1577" t="str">
            <v xml:space="preserve">Dibulatkan    </v>
          </cell>
          <cell r="J1577">
            <v>190190</v>
          </cell>
        </row>
        <row r="1578">
          <cell r="D1578" t="str">
            <v>A111</v>
          </cell>
          <cell r="E1578" t="str">
            <v>1 M2 DAUN JENDELA KACA (TANPA KACA)</v>
          </cell>
        </row>
        <row r="1579">
          <cell r="C1579" t="str">
            <v>BF12</v>
          </cell>
          <cell r="E1579" t="str">
            <v>Rangka kayu kamper Samarinda</v>
          </cell>
          <cell r="F1579">
            <v>1.7000000000000001E-2</v>
          </cell>
          <cell r="G1579" t="str">
            <v>m³</v>
          </cell>
          <cell r="I1579">
            <v>3500000</v>
          </cell>
          <cell r="J1579">
            <v>59500.000000000007</v>
          </cell>
        </row>
        <row r="1580">
          <cell r="C1580" t="str">
            <v>BP53</v>
          </cell>
          <cell r="E1580" t="str">
            <v>Lem Putih (FOX)</v>
          </cell>
          <cell r="F1580">
            <v>0.3</v>
          </cell>
          <cell r="G1580" t="str">
            <v>kg</v>
          </cell>
          <cell r="I1580">
            <v>8500</v>
          </cell>
          <cell r="J1580">
            <v>2550</v>
          </cell>
        </row>
        <row r="1581">
          <cell r="C1581" t="str">
            <v>BF23</v>
          </cell>
          <cell r="E1581" t="str">
            <v>List Kayu</v>
          </cell>
          <cell r="F1581">
            <v>4</v>
          </cell>
          <cell r="G1581" t="str">
            <v>m1</v>
          </cell>
          <cell r="I1581">
            <v>1950</v>
          </cell>
          <cell r="J1581">
            <v>7800</v>
          </cell>
        </row>
        <row r="1582">
          <cell r="B1582" t="str">
            <v>P</v>
          </cell>
          <cell r="C1582" t="str">
            <v>PK02</v>
          </cell>
          <cell r="E1582" t="str">
            <v>Pekerja setengah terampil</v>
          </cell>
          <cell r="F1582">
            <v>0.3</v>
          </cell>
          <cell r="G1582" t="str">
            <v>org</v>
          </cell>
          <cell r="I1582">
            <v>23000</v>
          </cell>
          <cell r="J1582">
            <v>6900</v>
          </cell>
        </row>
        <row r="1583">
          <cell r="B1583" t="str">
            <v>P</v>
          </cell>
          <cell r="C1583" t="str">
            <v>PK08</v>
          </cell>
          <cell r="E1583" t="str">
            <v>Tk. kayu terampil</v>
          </cell>
          <cell r="F1583">
            <v>1.2</v>
          </cell>
          <cell r="G1583" t="str">
            <v>org</v>
          </cell>
          <cell r="I1583">
            <v>35000</v>
          </cell>
          <cell r="J1583">
            <v>42000</v>
          </cell>
        </row>
        <row r="1584">
          <cell r="B1584" t="str">
            <v>P</v>
          </cell>
          <cell r="C1584" t="str">
            <v>PK09</v>
          </cell>
          <cell r="E1584" t="str">
            <v>Kep. tukang kayu</v>
          </cell>
          <cell r="F1584">
            <v>0.12</v>
          </cell>
          <cell r="G1584" t="str">
            <v>org</v>
          </cell>
          <cell r="I1584">
            <v>35000</v>
          </cell>
          <cell r="J1584">
            <v>4200</v>
          </cell>
        </row>
        <row r="1585">
          <cell r="B1585" t="str">
            <v>P</v>
          </cell>
          <cell r="C1585" t="str">
            <v>PK19</v>
          </cell>
          <cell r="E1585" t="str">
            <v>Mandor</v>
          </cell>
          <cell r="F1585">
            <v>0.02</v>
          </cell>
          <cell r="G1585" t="str">
            <v>org</v>
          </cell>
          <cell r="I1585">
            <v>50000</v>
          </cell>
          <cell r="J1585">
            <v>1000</v>
          </cell>
        </row>
        <row r="1586">
          <cell r="E1586" t="str">
            <v xml:space="preserve">Jumlah         </v>
          </cell>
          <cell r="J1586">
            <v>123950</v>
          </cell>
        </row>
        <row r="1587">
          <cell r="E1587" t="str">
            <v>Keuntungan Max.</v>
          </cell>
          <cell r="J1587">
            <v>12395</v>
          </cell>
        </row>
        <row r="1588">
          <cell r="E1588" t="str">
            <v xml:space="preserve">Jumlah         </v>
          </cell>
          <cell r="J1588">
            <v>136345</v>
          </cell>
        </row>
        <row r="1589">
          <cell r="A1589" t="str">
            <v>A111</v>
          </cell>
          <cell r="E1589" t="str">
            <v xml:space="preserve">Dibulatkan    </v>
          </cell>
          <cell r="J1589">
            <v>136340</v>
          </cell>
        </row>
        <row r="1590">
          <cell r="D1590" t="str">
            <v>A112</v>
          </cell>
          <cell r="E1590" t="str">
            <v>1 M2 DAUN PINTU KACA (TANPA KACA)</v>
          </cell>
        </row>
        <row r="1591">
          <cell r="C1591" t="str">
            <v>BF12</v>
          </cell>
          <cell r="E1591" t="str">
            <v>Rangka Kayu Kamper Samarinda</v>
          </cell>
          <cell r="F1591">
            <v>0.02</v>
          </cell>
          <cell r="G1591" t="str">
            <v>m³</v>
          </cell>
          <cell r="I1591">
            <v>3500000</v>
          </cell>
          <cell r="J1591">
            <v>70000</v>
          </cell>
        </row>
        <row r="1592">
          <cell r="C1592" t="str">
            <v>BP53</v>
          </cell>
          <cell r="E1592" t="str">
            <v>Lem putih (FOX)</v>
          </cell>
          <cell r="F1592">
            <v>0.6</v>
          </cell>
          <cell r="G1592" t="str">
            <v>kg</v>
          </cell>
          <cell r="I1592">
            <v>8500</v>
          </cell>
          <cell r="J1592">
            <v>5100</v>
          </cell>
        </row>
        <row r="1593">
          <cell r="C1593" t="str">
            <v>BF23</v>
          </cell>
          <cell r="E1593" t="str">
            <v>List Kayu</v>
          </cell>
          <cell r="F1593">
            <v>4</v>
          </cell>
          <cell r="G1593" t="str">
            <v>m1</v>
          </cell>
          <cell r="I1593">
            <v>1950</v>
          </cell>
          <cell r="J1593">
            <v>7800</v>
          </cell>
        </row>
        <row r="1594">
          <cell r="B1594" t="str">
            <v>P</v>
          </cell>
          <cell r="C1594" t="str">
            <v>PK02</v>
          </cell>
          <cell r="E1594" t="str">
            <v>Pekerja setengah terampil</v>
          </cell>
          <cell r="F1594">
            <v>0.4</v>
          </cell>
          <cell r="G1594" t="str">
            <v>org</v>
          </cell>
          <cell r="I1594">
            <v>23000</v>
          </cell>
          <cell r="J1594">
            <v>9200</v>
          </cell>
        </row>
        <row r="1595">
          <cell r="B1595" t="str">
            <v>P</v>
          </cell>
          <cell r="C1595" t="str">
            <v>PK08</v>
          </cell>
          <cell r="E1595" t="str">
            <v>Tk. kayu terampil</v>
          </cell>
          <cell r="F1595">
            <v>1.4</v>
          </cell>
          <cell r="G1595" t="str">
            <v>org</v>
          </cell>
          <cell r="I1595">
            <v>35000</v>
          </cell>
          <cell r="J1595">
            <v>49000</v>
          </cell>
        </row>
        <row r="1596">
          <cell r="B1596" t="str">
            <v>P</v>
          </cell>
          <cell r="C1596" t="str">
            <v>PK09</v>
          </cell>
          <cell r="E1596" t="str">
            <v>Kep. tukang kayu</v>
          </cell>
          <cell r="F1596">
            <v>0.14000000000000001</v>
          </cell>
          <cell r="G1596" t="str">
            <v>org</v>
          </cell>
          <cell r="I1596">
            <v>35000</v>
          </cell>
          <cell r="J1596">
            <v>4900.0000000000009</v>
          </cell>
        </row>
        <row r="1597">
          <cell r="B1597" t="str">
            <v>P</v>
          </cell>
          <cell r="C1597" t="str">
            <v>PK19</v>
          </cell>
          <cell r="E1597" t="str">
            <v>Mandor</v>
          </cell>
          <cell r="F1597">
            <v>1.4E-2</v>
          </cell>
          <cell r="G1597" t="str">
            <v>org</v>
          </cell>
          <cell r="I1597">
            <v>50000</v>
          </cell>
          <cell r="J1597">
            <v>700</v>
          </cell>
        </row>
        <row r="1598">
          <cell r="E1598" t="str">
            <v xml:space="preserve">Jumlah         </v>
          </cell>
          <cell r="J1598">
            <v>146700</v>
          </cell>
        </row>
        <row r="1599">
          <cell r="E1599" t="str">
            <v>Keuntungan Max.</v>
          </cell>
          <cell r="J1599">
            <v>14670</v>
          </cell>
        </row>
        <row r="1600">
          <cell r="E1600" t="str">
            <v xml:space="preserve">Jumlah         </v>
          </cell>
          <cell r="J1600">
            <v>161370</v>
          </cell>
        </row>
        <row r="1601">
          <cell r="A1601" t="str">
            <v>A112</v>
          </cell>
          <cell r="E1601" t="str">
            <v xml:space="preserve">Dibulatkan    </v>
          </cell>
          <cell r="J1601">
            <v>161370</v>
          </cell>
        </row>
        <row r="1602">
          <cell r="D1602" t="str">
            <v>A113</v>
          </cell>
          <cell r="E1602" t="str">
            <v>1 M2 DAUN PINTU / JENDELA JALUSI</v>
          </cell>
        </row>
        <row r="1603">
          <cell r="C1603" t="str">
            <v>BF12</v>
          </cell>
          <cell r="E1603" t="str">
            <v>Rangka Kayu Kamper Samarinda</v>
          </cell>
          <cell r="F1603">
            <v>1.7000000000000001E-2</v>
          </cell>
          <cell r="G1603" t="str">
            <v>m³</v>
          </cell>
          <cell r="I1603">
            <v>3500000</v>
          </cell>
          <cell r="J1603">
            <v>59500.000000000007</v>
          </cell>
        </row>
        <row r="1604">
          <cell r="C1604" t="str">
            <v>BP53</v>
          </cell>
          <cell r="E1604" t="str">
            <v>Lem putih (FOX)</v>
          </cell>
          <cell r="F1604">
            <v>0.3</v>
          </cell>
          <cell r="G1604" t="str">
            <v>kg</v>
          </cell>
          <cell r="I1604">
            <v>8500</v>
          </cell>
          <cell r="J1604">
            <v>2550</v>
          </cell>
        </row>
        <row r="1605">
          <cell r="C1605" t="str">
            <v>BF12</v>
          </cell>
          <cell r="E1605" t="str">
            <v xml:space="preserve">Jalusi kayu Samarinda  ( 1 m2 = 15 m1 ) </v>
          </cell>
          <cell r="F1605">
            <v>2.2499999999999999E-2</v>
          </cell>
          <cell r="G1605" t="str">
            <v>m³</v>
          </cell>
          <cell r="I1605">
            <v>3500000</v>
          </cell>
          <cell r="J1605">
            <v>78750</v>
          </cell>
        </row>
        <row r="1606">
          <cell r="C1606" t="str">
            <v>BF23</v>
          </cell>
          <cell r="E1606" t="str">
            <v>List Kayu</v>
          </cell>
          <cell r="F1606">
            <v>4</v>
          </cell>
          <cell r="G1606" t="str">
            <v>m1</v>
          </cell>
          <cell r="I1606">
            <v>1950</v>
          </cell>
          <cell r="J1606">
            <v>7800</v>
          </cell>
        </row>
        <row r="1607">
          <cell r="B1607" t="str">
            <v>P</v>
          </cell>
          <cell r="C1607" t="str">
            <v>PK02</v>
          </cell>
          <cell r="E1607" t="str">
            <v>Pekerja setengah terampil</v>
          </cell>
          <cell r="F1607">
            <v>0.7</v>
          </cell>
          <cell r="G1607" t="str">
            <v>org</v>
          </cell>
          <cell r="I1607">
            <v>23000</v>
          </cell>
          <cell r="J1607">
            <v>16099.999999999998</v>
          </cell>
        </row>
        <row r="1608">
          <cell r="B1608" t="str">
            <v>P</v>
          </cell>
          <cell r="C1608" t="str">
            <v>PK08</v>
          </cell>
          <cell r="E1608" t="str">
            <v>Tk. kayu terampil</v>
          </cell>
          <cell r="F1608">
            <v>1.8</v>
          </cell>
          <cell r="G1608" t="str">
            <v>org</v>
          </cell>
          <cell r="I1608">
            <v>35000</v>
          </cell>
          <cell r="J1608">
            <v>63000</v>
          </cell>
        </row>
        <row r="1609">
          <cell r="B1609" t="str">
            <v>P</v>
          </cell>
          <cell r="C1609" t="str">
            <v>PK09</v>
          </cell>
          <cell r="E1609" t="str">
            <v>Kep. tukang kayu</v>
          </cell>
          <cell r="F1609">
            <v>0.26</v>
          </cell>
          <cell r="G1609" t="str">
            <v>org</v>
          </cell>
          <cell r="I1609">
            <v>35000</v>
          </cell>
          <cell r="J1609">
            <v>9100</v>
          </cell>
        </row>
        <row r="1610">
          <cell r="B1610" t="str">
            <v>P</v>
          </cell>
          <cell r="C1610" t="str">
            <v>PK19</v>
          </cell>
          <cell r="E1610" t="str">
            <v>Mandor</v>
          </cell>
          <cell r="F1610">
            <v>1.4999999999999999E-2</v>
          </cell>
          <cell r="G1610" t="str">
            <v>org</v>
          </cell>
          <cell r="I1610">
            <v>50000</v>
          </cell>
          <cell r="J1610">
            <v>750</v>
          </cell>
        </row>
        <row r="1611">
          <cell r="E1611" t="str">
            <v xml:space="preserve">Jumlah         </v>
          </cell>
          <cell r="J1611">
            <v>237550</v>
          </cell>
        </row>
        <row r="1612">
          <cell r="E1612" t="str">
            <v>Keuntungan Max.</v>
          </cell>
          <cell r="J1612">
            <v>23755</v>
          </cell>
        </row>
        <row r="1613">
          <cell r="E1613" t="str">
            <v xml:space="preserve">Jumlah         </v>
          </cell>
          <cell r="J1613">
            <v>261305</v>
          </cell>
        </row>
        <row r="1614">
          <cell r="A1614" t="str">
            <v>A113</v>
          </cell>
          <cell r="E1614" t="str">
            <v xml:space="preserve">Dibulatkan    </v>
          </cell>
          <cell r="J1614">
            <v>261300</v>
          </cell>
        </row>
        <row r="1615">
          <cell r="D1615" t="str">
            <v>A114</v>
          </cell>
          <cell r="E1615" t="str">
            <v>1 M3 KUDA-KUDA OVERSTEK/KONSOL KAYU KAMPER BANJAR (EXSPOSE)</v>
          </cell>
        </row>
        <row r="1616">
          <cell r="C1616" t="str">
            <v>BF09</v>
          </cell>
          <cell r="E1616" t="str">
            <v>Kayu balok kamper Banjar</v>
          </cell>
          <cell r="F1616">
            <v>1.2</v>
          </cell>
          <cell r="G1616" t="str">
            <v>m³</v>
          </cell>
          <cell r="I1616">
            <v>1750000</v>
          </cell>
          <cell r="J1616">
            <v>2100000</v>
          </cell>
        </row>
        <row r="1617">
          <cell r="C1617" t="str">
            <v>BS03</v>
          </cell>
          <cell r="E1617" t="str">
            <v xml:space="preserve">Paku </v>
          </cell>
          <cell r="F1617">
            <v>5.8</v>
          </cell>
          <cell r="G1617" t="str">
            <v>kg</v>
          </cell>
          <cell r="I1617">
            <v>5500</v>
          </cell>
          <cell r="J1617">
            <v>31900</v>
          </cell>
        </row>
        <row r="1618">
          <cell r="B1618" t="str">
            <v>P</v>
          </cell>
          <cell r="C1618" t="str">
            <v>PK02</v>
          </cell>
          <cell r="E1618" t="str">
            <v>Pekerja setengah terampil</v>
          </cell>
          <cell r="F1618">
            <v>3</v>
          </cell>
          <cell r="G1618" t="str">
            <v>org</v>
          </cell>
          <cell r="I1618">
            <v>23000</v>
          </cell>
          <cell r="J1618">
            <v>69000</v>
          </cell>
        </row>
        <row r="1619">
          <cell r="B1619" t="str">
            <v>P</v>
          </cell>
          <cell r="C1619" t="str">
            <v>PK07</v>
          </cell>
          <cell r="E1619" t="str">
            <v>Tk. kayu setengah terampil</v>
          </cell>
          <cell r="F1619">
            <v>9</v>
          </cell>
          <cell r="G1619" t="str">
            <v>org</v>
          </cell>
          <cell r="I1619">
            <v>30000</v>
          </cell>
          <cell r="J1619">
            <v>270000</v>
          </cell>
        </row>
        <row r="1620">
          <cell r="B1620" t="str">
            <v>P</v>
          </cell>
          <cell r="C1620" t="str">
            <v>PK09</v>
          </cell>
          <cell r="E1620" t="str">
            <v>Kep. Tukang kayu</v>
          </cell>
          <cell r="F1620">
            <v>3</v>
          </cell>
          <cell r="G1620" t="str">
            <v>org</v>
          </cell>
          <cell r="I1620">
            <v>35000</v>
          </cell>
          <cell r="J1620">
            <v>105000</v>
          </cell>
        </row>
        <row r="1621">
          <cell r="B1621" t="str">
            <v>P</v>
          </cell>
          <cell r="C1621" t="str">
            <v>PK19</v>
          </cell>
          <cell r="E1621" t="str">
            <v>Mandor</v>
          </cell>
          <cell r="F1621">
            <v>0.5</v>
          </cell>
          <cell r="G1621" t="str">
            <v>org</v>
          </cell>
          <cell r="I1621">
            <v>50000</v>
          </cell>
          <cell r="J1621">
            <v>25000</v>
          </cell>
        </row>
        <row r="1622">
          <cell r="E1622" t="str">
            <v xml:space="preserve">Jumlah         </v>
          </cell>
          <cell r="J1622">
            <v>2600900</v>
          </cell>
        </row>
        <row r="1623">
          <cell r="E1623" t="str">
            <v>Keuntungan Max.</v>
          </cell>
          <cell r="J1623">
            <v>260090</v>
          </cell>
        </row>
        <row r="1624">
          <cell r="E1624" t="str">
            <v xml:space="preserve">Jumlah         </v>
          </cell>
          <cell r="J1624">
            <v>2860990</v>
          </cell>
        </row>
        <row r="1625">
          <cell r="A1625" t="str">
            <v>A114</v>
          </cell>
          <cell r="E1625" t="str">
            <v xml:space="preserve">Dibulatkan    </v>
          </cell>
          <cell r="J1625">
            <v>2860990</v>
          </cell>
        </row>
        <row r="1626">
          <cell r="D1626" t="str">
            <v>A115</v>
          </cell>
          <cell r="E1626" t="str">
            <v>1 M3 KUDA-KUDA BORNEO SUPER</v>
          </cell>
        </row>
        <row r="1627">
          <cell r="C1627" t="str">
            <v>BF05</v>
          </cell>
          <cell r="E1627" t="str">
            <v>Kayu balok Borneo Super</v>
          </cell>
          <cell r="F1627">
            <v>1.1000000000000001</v>
          </cell>
          <cell r="G1627" t="str">
            <v>m³</v>
          </cell>
          <cell r="I1627">
            <v>1412000</v>
          </cell>
          <cell r="J1627">
            <v>1553200.0000000002</v>
          </cell>
        </row>
        <row r="1628">
          <cell r="C1628" t="str">
            <v>BS03</v>
          </cell>
          <cell r="E1628" t="str">
            <v>Paku  8 s.d. 12 cm</v>
          </cell>
          <cell r="F1628">
            <v>5.8</v>
          </cell>
          <cell r="G1628" t="str">
            <v>kg</v>
          </cell>
          <cell r="I1628">
            <v>5500</v>
          </cell>
          <cell r="J1628">
            <v>31900</v>
          </cell>
        </row>
        <row r="1629">
          <cell r="B1629" t="str">
            <v>P</v>
          </cell>
          <cell r="C1629" t="str">
            <v>PK02</v>
          </cell>
          <cell r="E1629" t="str">
            <v>Pekerja setengah terampil</v>
          </cell>
          <cell r="F1629">
            <v>3</v>
          </cell>
          <cell r="G1629" t="str">
            <v>org</v>
          </cell>
          <cell r="I1629">
            <v>23000</v>
          </cell>
          <cell r="J1629">
            <v>69000</v>
          </cell>
        </row>
        <row r="1630">
          <cell r="B1630" t="str">
            <v>P</v>
          </cell>
          <cell r="C1630" t="str">
            <v>PK07</v>
          </cell>
          <cell r="E1630" t="str">
            <v>Tk. kayu setengah terampil</v>
          </cell>
          <cell r="F1630">
            <v>5</v>
          </cell>
          <cell r="G1630" t="str">
            <v>org</v>
          </cell>
          <cell r="I1630">
            <v>30000</v>
          </cell>
          <cell r="J1630">
            <v>150000</v>
          </cell>
        </row>
        <row r="1631">
          <cell r="B1631" t="str">
            <v>P</v>
          </cell>
          <cell r="C1631" t="str">
            <v>PK09</v>
          </cell>
          <cell r="E1631" t="str">
            <v>Kep. Tukang kayu</v>
          </cell>
          <cell r="F1631">
            <v>2</v>
          </cell>
          <cell r="G1631" t="str">
            <v>org</v>
          </cell>
          <cell r="I1631">
            <v>35000</v>
          </cell>
          <cell r="J1631">
            <v>70000</v>
          </cell>
        </row>
        <row r="1632">
          <cell r="E1632" t="str">
            <v xml:space="preserve">Jumlah         </v>
          </cell>
          <cell r="J1632">
            <v>1874100.0000000002</v>
          </cell>
        </row>
        <row r="1633">
          <cell r="E1633" t="str">
            <v>Keuntungan Max.</v>
          </cell>
          <cell r="J1633">
            <v>187410.00000000003</v>
          </cell>
        </row>
        <row r="1634">
          <cell r="E1634" t="str">
            <v xml:space="preserve">Jumlah         </v>
          </cell>
          <cell r="J1634">
            <v>2061510.0000000002</v>
          </cell>
        </row>
        <row r="1635">
          <cell r="A1635" t="str">
            <v>A115</v>
          </cell>
          <cell r="E1635" t="str">
            <v xml:space="preserve">Dibulatkan    </v>
          </cell>
          <cell r="J1635">
            <v>2061510</v>
          </cell>
        </row>
        <row r="1636">
          <cell r="D1636" t="str">
            <v>A116</v>
          </cell>
          <cell r="E1636" t="str">
            <v>1 M3 KUDA-KUDA KAMPER MEDAN / KRUING</v>
          </cell>
        </row>
        <row r="1637">
          <cell r="C1637" t="str">
            <v>BF07</v>
          </cell>
          <cell r="E1637" t="str">
            <v>Kayu balok kamper Medan</v>
          </cell>
          <cell r="F1637">
            <v>1.1000000000000001</v>
          </cell>
          <cell r="G1637" t="str">
            <v>m³</v>
          </cell>
          <cell r="I1637">
            <v>1906000</v>
          </cell>
          <cell r="J1637">
            <v>2096600.0000000002</v>
          </cell>
        </row>
        <row r="1638">
          <cell r="C1638" t="str">
            <v>BS03</v>
          </cell>
          <cell r="E1638" t="str">
            <v>Paku  8 s.d. 12 cm</v>
          </cell>
          <cell r="F1638">
            <v>5.8</v>
          </cell>
          <cell r="G1638" t="str">
            <v>kg</v>
          </cell>
          <cell r="I1638">
            <v>5500</v>
          </cell>
          <cell r="J1638">
            <v>31900</v>
          </cell>
        </row>
        <row r="1639">
          <cell r="B1639" t="str">
            <v>P</v>
          </cell>
          <cell r="C1639" t="str">
            <v>PK02</v>
          </cell>
          <cell r="E1639" t="str">
            <v>Pekerja setengah terampil</v>
          </cell>
          <cell r="F1639">
            <v>3</v>
          </cell>
          <cell r="G1639" t="str">
            <v>org</v>
          </cell>
          <cell r="I1639">
            <v>23000</v>
          </cell>
          <cell r="J1639">
            <v>69000</v>
          </cell>
        </row>
        <row r="1640">
          <cell r="B1640" t="str">
            <v>P</v>
          </cell>
          <cell r="C1640" t="str">
            <v>PK07</v>
          </cell>
          <cell r="E1640" t="str">
            <v>Tk. kayu setengah terampil</v>
          </cell>
          <cell r="F1640">
            <v>5</v>
          </cell>
          <cell r="G1640" t="str">
            <v>org</v>
          </cell>
          <cell r="I1640">
            <v>30000</v>
          </cell>
          <cell r="J1640">
            <v>150000</v>
          </cell>
        </row>
        <row r="1641">
          <cell r="B1641" t="str">
            <v>P</v>
          </cell>
          <cell r="C1641" t="str">
            <v>PK09</v>
          </cell>
          <cell r="E1641" t="str">
            <v>Kep. Tukang kayu</v>
          </cell>
          <cell r="F1641">
            <v>2</v>
          </cell>
          <cell r="G1641" t="str">
            <v>org</v>
          </cell>
          <cell r="I1641">
            <v>35000</v>
          </cell>
          <cell r="J1641">
            <v>70000</v>
          </cell>
        </row>
        <row r="1642">
          <cell r="B1642" t="str">
            <v>P</v>
          </cell>
          <cell r="C1642" t="str">
            <v>PK19</v>
          </cell>
          <cell r="E1642" t="str">
            <v>Mandor</v>
          </cell>
          <cell r="F1642">
            <v>0.4</v>
          </cell>
          <cell r="G1642" t="str">
            <v>org</v>
          </cell>
          <cell r="I1642">
            <v>50000</v>
          </cell>
          <cell r="J1642">
            <v>20000</v>
          </cell>
        </row>
        <row r="1643">
          <cell r="E1643" t="str">
            <v xml:space="preserve">Jumlah         </v>
          </cell>
          <cell r="J1643">
            <v>2437500</v>
          </cell>
        </row>
        <row r="1644">
          <cell r="E1644" t="str">
            <v>Keuntungan Max.</v>
          </cell>
          <cell r="J1644">
            <v>243750</v>
          </cell>
        </row>
        <row r="1645">
          <cell r="E1645" t="str">
            <v xml:space="preserve">Jumlah         </v>
          </cell>
          <cell r="J1645">
            <v>2681250</v>
          </cell>
        </row>
        <row r="1646">
          <cell r="A1646" t="str">
            <v>A116</v>
          </cell>
          <cell r="E1646" t="str">
            <v xml:space="preserve">Dibulatkan    </v>
          </cell>
          <cell r="J1646">
            <v>2681250</v>
          </cell>
        </row>
        <row r="1647">
          <cell r="D1647" t="str">
            <v>A117</v>
          </cell>
          <cell r="E1647" t="str">
            <v>1 M3 KUDA-KUDA KAMPER BANJAR</v>
          </cell>
        </row>
        <row r="1648">
          <cell r="C1648" t="str">
            <v>BF09</v>
          </cell>
          <cell r="E1648" t="str">
            <v>Kayu balok kamper Banjar</v>
          </cell>
          <cell r="F1648">
            <v>1.1000000000000001</v>
          </cell>
          <cell r="G1648" t="str">
            <v>m³</v>
          </cell>
          <cell r="I1648">
            <v>1750000</v>
          </cell>
          <cell r="J1648">
            <v>1925000.0000000002</v>
          </cell>
        </row>
        <row r="1649">
          <cell r="C1649" t="str">
            <v>BS03</v>
          </cell>
          <cell r="E1649" t="str">
            <v>Paku  8 s.d. 12 cm</v>
          </cell>
          <cell r="F1649">
            <v>5.8</v>
          </cell>
          <cell r="G1649" t="str">
            <v>kg</v>
          </cell>
          <cell r="I1649">
            <v>5500</v>
          </cell>
          <cell r="J1649">
            <v>31900</v>
          </cell>
        </row>
        <row r="1650">
          <cell r="B1650" t="str">
            <v>P</v>
          </cell>
          <cell r="C1650" t="str">
            <v>PK02</v>
          </cell>
          <cell r="E1650" t="str">
            <v>Pekerja setengah terampil</v>
          </cell>
          <cell r="F1650">
            <v>3</v>
          </cell>
          <cell r="G1650" t="str">
            <v>org</v>
          </cell>
          <cell r="I1650">
            <v>23000</v>
          </cell>
          <cell r="J1650">
            <v>69000</v>
          </cell>
        </row>
        <row r="1651">
          <cell r="B1651" t="str">
            <v>P</v>
          </cell>
          <cell r="C1651" t="str">
            <v>PK07</v>
          </cell>
          <cell r="E1651" t="str">
            <v>Tk. kayu setengah terampil</v>
          </cell>
          <cell r="F1651">
            <v>5</v>
          </cell>
          <cell r="G1651" t="str">
            <v>org</v>
          </cell>
          <cell r="I1651">
            <v>30000</v>
          </cell>
          <cell r="J1651">
            <v>150000</v>
          </cell>
        </row>
        <row r="1652">
          <cell r="B1652" t="str">
            <v>P</v>
          </cell>
          <cell r="C1652" t="str">
            <v>PK09</v>
          </cell>
          <cell r="E1652" t="str">
            <v>Kep. Tukang kayu</v>
          </cell>
          <cell r="F1652">
            <v>2</v>
          </cell>
          <cell r="G1652" t="str">
            <v>org</v>
          </cell>
          <cell r="I1652">
            <v>35000</v>
          </cell>
          <cell r="J1652">
            <v>70000</v>
          </cell>
        </row>
        <row r="1653">
          <cell r="B1653" t="str">
            <v>P</v>
          </cell>
          <cell r="C1653" t="str">
            <v>PK19</v>
          </cell>
          <cell r="E1653" t="str">
            <v>Mandor</v>
          </cell>
          <cell r="F1653">
            <v>0.4</v>
          </cell>
          <cell r="G1653" t="str">
            <v>org</v>
          </cell>
          <cell r="I1653">
            <v>50000</v>
          </cell>
          <cell r="J1653">
            <v>20000</v>
          </cell>
        </row>
        <row r="1654">
          <cell r="E1654" t="str">
            <v xml:space="preserve">Jumlah         </v>
          </cell>
          <cell r="J1654">
            <v>2265900</v>
          </cell>
        </row>
        <row r="1655">
          <cell r="E1655" t="str">
            <v>Keuntungan Max.</v>
          </cell>
          <cell r="J1655">
            <v>226590</v>
          </cell>
        </row>
        <row r="1656">
          <cell r="E1656" t="str">
            <v xml:space="preserve">Jumlah         </v>
          </cell>
          <cell r="J1656">
            <v>2492490</v>
          </cell>
        </row>
        <row r="1657">
          <cell r="A1657" t="str">
            <v>A117</v>
          </cell>
          <cell r="E1657" t="str">
            <v xml:space="preserve">Dibulatkan    </v>
          </cell>
          <cell r="J1657">
            <v>2492490</v>
          </cell>
        </row>
        <row r="1658">
          <cell r="D1658" t="str">
            <v>A118</v>
          </cell>
          <cell r="E1658" t="str">
            <v>1 M3 KUDA-KUDA KAMPER SAMARINDA</v>
          </cell>
        </row>
        <row r="1659">
          <cell r="C1659" t="str">
            <v>BF11</v>
          </cell>
          <cell r="E1659" t="str">
            <v>Kayu balok kamper Samarinda</v>
          </cell>
          <cell r="F1659">
            <v>1.1000000000000001</v>
          </cell>
          <cell r="G1659" t="str">
            <v>m³</v>
          </cell>
          <cell r="I1659">
            <v>3400000</v>
          </cell>
          <cell r="J1659">
            <v>3740000.0000000005</v>
          </cell>
        </row>
        <row r="1660">
          <cell r="C1660" t="str">
            <v>BS03</v>
          </cell>
          <cell r="E1660" t="str">
            <v>Paku  8 s.d. 12 cm</v>
          </cell>
          <cell r="F1660">
            <v>5.8</v>
          </cell>
          <cell r="G1660" t="str">
            <v>kg</v>
          </cell>
          <cell r="I1660">
            <v>5500</v>
          </cell>
          <cell r="J1660">
            <v>31900</v>
          </cell>
        </row>
        <row r="1661">
          <cell r="B1661" t="str">
            <v>P</v>
          </cell>
          <cell r="C1661" t="str">
            <v>PK02</v>
          </cell>
          <cell r="E1661" t="str">
            <v>Pekerja setengah terampil</v>
          </cell>
          <cell r="F1661">
            <v>3</v>
          </cell>
          <cell r="G1661" t="str">
            <v>org</v>
          </cell>
          <cell r="I1661">
            <v>23000</v>
          </cell>
          <cell r="J1661">
            <v>69000</v>
          </cell>
        </row>
        <row r="1662">
          <cell r="B1662" t="str">
            <v>P</v>
          </cell>
          <cell r="C1662" t="str">
            <v>PK07</v>
          </cell>
          <cell r="E1662" t="str">
            <v>Tk. kayu setengah terampil</v>
          </cell>
          <cell r="F1662">
            <v>5</v>
          </cell>
          <cell r="G1662" t="str">
            <v>org</v>
          </cell>
          <cell r="I1662">
            <v>30000</v>
          </cell>
          <cell r="J1662">
            <v>150000</v>
          </cell>
        </row>
        <row r="1663">
          <cell r="B1663" t="str">
            <v>P</v>
          </cell>
          <cell r="C1663" t="str">
            <v>PK09</v>
          </cell>
          <cell r="E1663" t="str">
            <v>Kep. Tukang kayu</v>
          </cell>
          <cell r="F1663">
            <v>2</v>
          </cell>
          <cell r="G1663" t="str">
            <v>org</v>
          </cell>
          <cell r="I1663">
            <v>35000</v>
          </cell>
          <cell r="J1663">
            <v>70000</v>
          </cell>
        </row>
        <row r="1664">
          <cell r="B1664" t="str">
            <v>P</v>
          </cell>
          <cell r="C1664" t="str">
            <v>PK19</v>
          </cell>
          <cell r="E1664" t="str">
            <v>Mandor</v>
          </cell>
          <cell r="F1664">
            <v>0.4</v>
          </cell>
          <cell r="G1664" t="str">
            <v>org</v>
          </cell>
          <cell r="I1664">
            <v>50000</v>
          </cell>
          <cell r="J1664">
            <v>20000</v>
          </cell>
        </row>
        <row r="1665">
          <cell r="E1665" t="str">
            <v xml:space="preserve">Jumlah         </v>
          </cell>
          <cell r="J1665">
            <v>4080900.0000000005</v>
          </cell>
        </row>
        <row r="1666">
          <cell r="E1666" t="str">
            <v>Keuntungan Max.</v>
          </cell>
          <cell r="J1666">
            <v>408090.00000000006</v>
          </cell>
        </row>
        <row r="1667">
          <cell r="E1667" t="str">
            <v xml:space="preserve">Jumlah         </v>
          </cell>
          <cell r="J1667">
            <v>4488990.0000000009</v>
          </cell>
        </row>
        <row r="1668">
          <cell r="A1668" t="str">
            <v>A118</v>
          </cell>
          <cell r="E1668" t="str">
            <v xml:space="preserve">Dibulatkan    </v>
          </cell>
          <cell r="J1668">
            <v>4488990</v>
          </cell>
        </row>
        <row r="1669">
          <cell r="D1669" t="str">
            <v>A119</v>
          </cell>
          <cell r="E1669" t="str">
            <v>1 M2 RANGKA ATAP GENTENG BETON/KERAMIK K-BANJAR (HANYA RANGKANYA)</v>
          </cell>
        </row>
        <row r="1670">
          <cell r="C1670" t="str">
            <v>BF09</v>
          </cell>
          <cell r="E1670" t="str">
            <v>Kayu kaso 5/7 kamper Banjar</v>
          </cell>
          <cell r="F1670">
            <v>1.6799999999999999E-2</v>
          </cell>
          <cell r="G1670" t="str">
            <v>m³</v>
          </cell>
          <cell r="I1670">
            <v>1750000</v>
          </cell>
          <cell r="J1670">
            <v>29400</v>
          </cell>
        </row>
        <row r="1671">
          <cell r="C1671" t="str">
            <v>BF29</v>
          </cell>
          <cell r="E1671" t="str">
            <v>Reng kayu 3/4 kamper Banjar</v>
          </cell>
          <cell r="F1671">
            <v>4</v>
          </cell>
          <cell r="G1671" t="str">
            <v>m1</v>
          </cell>
          <cell r="I1671">
            <v>850</v>
          </cell>
          <cell r="J1671">
            <v>3400</v>
          </cell>
        </row>
        <row r="1672">
          <cell r="C1672" t="str">
            <v>BS02</v>
          </cell>
          <cell r="E1672" t="str">
            <v>Paku  5 s.d. 7 cm</v>
          </cell>
          <cell r="F1672">
            <v>0.25</v>
          </cell>
          <cell r="G1672" t="str">
            <v>kg</v>
          </cell>
          <cell r="I1672">
            <v>6000</v>
          </cell>
          <cell r="J1672">
            <v>1500</v>
          </cell>
        </row>
        <row r="1673">
          <cell r="B1673" t="str">
            <v>P</v>
          </cell>
          <cell r="C1673" t="str">
            <v>PK02</v>
          </cell>
          <cell r="E1673" t="str">
            <v>Pekerja setengah terampil</v>
          </cell>
          <cell r="F1673">
            <v>0.15</v>
          </cell>
          <cell r="G1673" t="str">
            <v>org</v>
          </cell>
          <cell r="I1673">
            <v>23000</v>
          </cell>
          <cell r="J1673">
            <v>3450</v>
          </cell>
        </row>
        <row r="1674">
          <cell r="B1674" t="str">
            <v>P</v>
          </cell>
          <cell r="C1674" t="str">
            <v>PK08</v>
          </cell>
          <cell r="E1674" t="str">
            <v>Tk. kayu terampil</v>
          </cell>
          <cell r="F1674">
            <v>0.15</v>
          </cell>
          <cell r="G1674" t="str">
            <v>org</v>
          </cell>
          <cell r="I1674">
            <v>35000</v>
          </cell>
          <cell r="J1674">
            <v>5250</v>
          </cell>
        </row>
        <row r="1675">
          <cell r="B1675" t="str">
            <v>P</v>
          </cell>
          <cell r="C1675" t="str">
            <v>PK09</v>
          </cell>
          <cell r="E1675" t="str">
            <v>Kep. Tukang kayu</v>
          </cell>
          <cell r="F1675">
            <v>0.01</v>
          </cell>
          <cell r="G1675" t="str">
            <v>org</v>
          </cell>
          <cell r="I1675">
            <v>35000</v>
          </cell>
          <cell r="J1675">
            <v>350</v>
          </cell>
        </row>
        <row r="1676">
          <cell r="B1676" t="str">
            <v>P</v>
          </cell>
          <cell r="C1676" t="str">
            <v>PK19</v>
          </cell>
          <cell r="E1676" t="str">
            <v>Mandor</v>
          </cell>
          <cell r="F1676">
            <v>5.0000000000000001E-3</v>
          </cell>
          <cell r="G1676" t="str">
            <v>org</v>
          </cell>
          <cell r="I1676">
            <v>50000</v>
          </cell>
          <cell r="J1676">
            <v>250</v>
          </cell>
        </row>
        <row r="1677">
          <cell r="E1677" t="str">
            <v xml:space="preserve">Jumlah         </v>
          </cell>
          <cell r="J1677">
            <v>43600</v>
          </cell>
        </row>
        <row r="1678">
          <cell r="E1678" t="str">
            <v>Keuntungan Max.</v>
          </cell>
          <cell r="J1678">
            <v>4360</v>
          </cell>
        </row>
        <row r="1679">
          <cell r="E1679" t="str">
            <v xml:space="preserve">Jumlah         </v>
          </cell>
          <cell r="J1679">
            <v>47960</v>
          </cell>
        </row>
        <row r="1680">
          <cell r="A1680" t="str">
            <v>A119</v>
          </cell>
          <cell r="E1680" t="str">
            <v xml:space="preserve">Dibulatkan    </v>
          </cell>
          <cell r="J1680">
            <v>47960</v>
          </cell>
        </row>
        <row r="1681">
          <cell r="D1681" t="str">
            <v>A120</v>
          </cell>
          <cell r="E1681" t="str">
            <v>1 M2 RANGKA ATAP GENTENG PLENTONG KAMPER MEDAN (HANYA RANGKANYA)</v>
          </cell>
        </row>
        <row r="1682">
          <cell r="C1682" t="str">
            <v>BF07</v>
          </cell>
          <cell r="E1682" t="str">
            <v>Kayu kaso 5/7 kamper Medan</v>
          </cell>
          <cell r="F1682">
            <v>1.6799999999999999E-2</v>
          </cell>
          <cell r="G1682" t="str">
            <v>m³</v>
          </cell>
          <cell r="I1682">
            <v>1906000</v>
          </cell>
          <cell r="J1682">
            <v>32020.799999999999</v>
          </cell>
        </row>
        <row r="1683">
          <cell r="C1683" t="str">
            <v>BF30</v>
          </cell>
          <cell r="E1683" t="str">
            <v>Reng kayu 2/3 kamper Medan</v>
          </cell>
          <cell r="F1683">
            <v>4</v>
          </cell>
          <cell r="G1683" t="str">
            <v>m1</v>
          </cell>
          <cell r="I1683">
            <v>1400</v>
          </cell>
          <cell r="J1683">
            <v>5600</v>
          </cell>
        </row>
        <row r="1684">
          <cell r="C1684" t="str">
            <v>BS02</v>
          </cell>
          <cell r="E1684" t="str">
            <v>Paku  5 s.d. 7 cm</v>
          </cell>
          <cell r="F1684">
            <v>0.25</v>
          </cell>
          <cell r="G1684" t="str">
            <v>kg</v>
          </cell>
          <cell r="I1684">
            <v>6000</v>
          </cell>
          <cell r="J1684">
            <v>1500</v>
          </cell>
        </row>
        <row r="1685">
          <cell r="B1685" t="str">
            <v>P</v>
          </cell>
          <cell r="C1685" t="str">
            <v>PK02</v>
          </cell>
          <cell r="E1685" t="str">
            <v>Pekerja setengah terampil</v>
          </cell>
          <cell r="F1685">
            <v>0.15</v>
          </cell>
          <cell r="G1685" t="str">
            <v>org</v>
          </cell>
          <cell r="I1685">
            <v>23000</v>
          </cell>
          <cell r="J1685">
            <v>3450</v>
          </cell>
        </row>
        <row r="1686">
          <cell r="B1686" t="str">
            <v>P</v>
          </cell>
          <cell r="C1686" t="str">
            <v>PK08</v>
          </cell>
          <cell r="E1686" t="str">
            <v>Tk. kayu terampil</v>
          </cell>
          <cell r="F1686">
            <v>0.15</v>
          </cell>
          <cell r="G1686" t="str">
            <v>org</v>
          </cell>
          <cell r="I1686">
            <v>35000</v>
          </cell>
          <cell r="J1686">
            <v>5250</v>
          </cell>
        </row>
        <row r="1687">
          <cell r="B1687" t="str">
            <v>P</v>
          </cell>
          <cell r="C1687" t="str">
            <v>PK09</v>
          </cell>
          <cell r="E1687" t="str">
            <v>Kep. Tukang kayu</v>
          </cell>
          <cell r="F1687">
            <v>0.01</v>
          </cell>
          <cell r="G1687" t="str">
            <v>org</v>
          </cell>
          <cell r="I1687">
            <v>35000</v>
          </cell>
          <cell r="J1687">
            <v>350</v>
          </cell>
        </row>
        <row r="1688">
          <cell r="B1688" t="str">
            <v>P</v>
          </cell>
          <cell r="C1688" t="str">
            <v>PK19</v>
          </cell>
          <cell r="E1688" t="str">
            <v>Mandor</v>
          </cell>
          <cell r="F1688">
            <v>5.0000000000000001E-3</v>
          </cell>
          <cell r="G1688" t="str">
            <v>org</v>
          </cell>
          <cell r="I1688">
            <v>50000</v>
          </cell>
          <cell r="J1688">
            <v>250</v>
          </cell>
        </row>
        <row r="1689">
          <cell r="E1689" t="str">
            <v xml:space="preserve">Jumlah         </v>
          </cell>
          <cell r="J1689">
            <v>48420.800000000003</v>
          </cell>
        </row>
        <row r="1690">
          <cell r="E1690" t="str">
            <v>Keuntungan Max.</v>
          </cell>
          <cell r="J1690">
            <v>4842.0800000000008</v>
          </cell>
        </row>
        <row r="1691">
          <cell r="E1691" t="str">
            <v xml:space="preserve">Jumlah         </v>
          </cell>
          <cell r="J1691">
            <v>53262.880000000005</v>
          </cell>
        </row>
        <row r="1692">
          <cell r="A1692" t="str">
            <v>A120</v>
          </cell>
          <cell r="E1692" t="str">
            <v xml:space="preserve">Dibulatkan    </v>
          </cell>
          <cell r="J1692">
            <v>53260</v>
          </cell>
        </row>
        <row r="1693">
          <cell r="D1693" t="str">
            <v>A121</v>
          </cell>
          <cell r="E1693" t="str">
            <v>1 M2 RANGKA ATAP GENTENG PLENTONG BORNEO SUPER (HANYA RANGKANYA)</v>
          </cell>
        </row>
        <row r="1694">
          <cell r="C1694" t="str">
            <v>BF05</v>
          </cell>
          <cell r="E1694" t="str">
            <v>Kayu kaso 5/7 Borneo Super</v>
          </cell>
          <cell r="F1694">
            <v>1.6799999999999999E-2</v>
          </cell>
          <cell r="G1694" t="str">
            <v>m³</v>
          </cell>
          <cell r="I1694">
            <v>1412000</v>
          </cell>
          <cell r="J1694">
            <v>23721.599999999999</v>
          </cell>
        </row>
        <row r="1695">
          <cell r="C1695" t="str">
            <v>BF29</v>
          </cell>
          <cell r="E1695" t="str">
            <v>Kayu kaso 2/3 Borneo Super</v>
          </cell>
          <cell r="F1695">
            <v>4</v>
          </cell>
          <cell r="G1695" t="str">
            <v>m1</v>
          </cell>
          <cell r="I1695">
            <v>850</v>
          </cell>
          <cell r="J1695">
            <v>3400</v>
          </cell>
        </row>
        <row r="1696">
          <cell r="C1696" t="str">
            <v>BS02</v>
          </cell>
          <cell r="E1696" t="str">
            <v>Paku  5 s.d. 7 cm</v>
          </cell>
          <cell r="F1696">
            <v>0.25</v>
          </cell>
          <cell r="G1696" t="str">
            <v>kg</v>
          </cell>
          <cell r="I1696">
            <v>6000</v>
          </cell>
          <cell r="J1696">
            <v>1500</v>
          </cell>
        </row>
        <row r="1697">
          <cell r="B1697" t="str">
            <v>P</v>
          </cell>
          <cell r="C1697" t="str">
            <v>PK02</v>
          </cell>
          <cell r="E1697" t="str">
            <v>Pekerja setengah terampil</v>
          </cell>
          <cell r="F1697">
            <v>0.15</v>
          </cell>
          <cell r="G1697" t="str">
            <v>org</v>
          </cell>
          <cell r="I1697">
            <v>23000</v>
          </cell>
          <cell r="J1697">
            <v>3450</v>
          </cell>
        </row>
        <row r="1698">
          <cell r="B1698" t="str">
            <v>P</v>
          </cell>
          <cell r="C1698" t="str">
            <v>PK08</v>
          </cell>
          <cell r="E1698" t="str">
            <v>Tk. kayu terampil</v>
          </cell>
          <cell r="F1698">
            <v>0.15</v>
          </cell>
          <cell r="G1698" t="str">
            <v>org</v>
          </cell>
          <cell r="I1698">
            <v>35000</v>
          </cell>
          <cell r="J1698">
            <v>5250</v>
          </cell>
        </row>
        <row r="1699">
          <cell r="B1699" t="str">
            <v>P</v>
          </cell>
          <cell r="C1699" t="str">
            <v>PK09</v>
          </cell>
          <cell r="E1699" t="str">
            <v>Kep. Tukang kayu</v>
          </cell>
          <cell r="F1699">
            <v>0.01</v>
          </cell>
          <cell r="G1699" t="str">
            <v>org</v>
          </cell>
          <cell r="I1699">
            <v>35000</v>
          </cell>
          <cell r="J1699">
            <v>350</v>
          </cell>
        </row>
        <row r="1700">
          <cell r="B1700" t="str">
            <v>P</v>
          </cell>
          <cell r="C1700" t="str">
            <v>PK19</v>
          </cell>
          <cell r="E1700" t="str">
            <v>Mandor</v>
          </cell>
          <cell r="F1700">
            <v>5.0000000000000001E-3</v>
          </cell>
          <cell r="G1700" t="str">
            <v>org</v>
          </cell>
          <cell r="I1700">
            <v>50000</v>
          </cell>
          <cell r="J1700">
            <v>250</v>
          </cell>
        </row>
        <row r="1701">
          <cell r="E1701" t="str">
            <v xml:space="preserve">Jumlah         </v>
          </cell>
          <cell r="J1701">
            <v>37921.599999999999</v>
          </cell>
        </row>
        <row r="1702">
          <cell r="E1702" t="str">
            <v>Keuntungan Max.</v>
          </cell>
          <cell r="J1702">
            <v>3792.16</v>
          </cell>
        </row>
        <row r="1703">
          <cell r="E1703" t="str">
            <v xml:space="preserve">Jumlah         </v>
          </cell>
          <cell r="J1703">
            <v>41713.759999999995</v>
          </cell>
        </row>
        <row r="1704">
          <cell r="A1704" t="str">
            <v>A121</v>
          </cell>
          <cell r="E1704" t="str">
            <v xml:space="preserve">Dibulatkan    </v>
          </cell>
          <cell r="J1704">
            <v>41710</v>
          </cell>
        </row>
        <row r="1705">
          <cell r="D1705" t="str">
            <v>A122</v>
          </cell>
          <cell r="E1705" t="str">
            <v>1 M2 RANGKA ATAP GENTENG PLENTONG KAMPER BANJAR (HANYA RANGKANYA)</v>
          </cell>
        </row>
        <row r="1706">
          <cell r="C1706" t="str">
            <v>BF09</v>
          </cell>
          <cell r="E1706" t="str">
            <v>Kayu kaso 5/7 kamper Banjar</v>
          </cell>
          <cell r="F1706">
            <v>1.6799999999999999E-2</v>
          </cell>
          <cell r="G1706" t="str">
            <v>m³</v>
          </cell>
          <cell r="I1706">
            <v>1750000</v>
          </cell>
          <cell r="J1706">
            <v>29400</v>
          </cell>
        </row>
        <row r="1707">
          <cell r="C1707" t="str">
            <v>BF30</v>
          </cell>
          <cell r="E1707" t="str">
            <v>Reng kayu 2/3 kamper Banjar</v>
          </cell>
          <cell r="F1707">
            <v>4</v>
          </cell>
          <cell r="G1707" t="str">
            <v>m1</v>
          </cell>
          <cell r="I1707">
            <v>1400</v>
          </cell>
          <cell r="J1707">
            <v>5600</v>
          </cell>
        </row>
        <row r="1708">
          <cell r="C1708" t="str">
            <v>BS02</v>
          </cell>
          <cell r="E1708" t="str">
            <v>Paku  5 s.d. 7 cm</v>
          </cell>
          <cell r="F1708">
            <v>0.25</v>
          </cell>
          <cell r="G1708" t="str">
            <v>kg</v>
          </cell>
          <cell r="I1708">
            <v>6000</v>
          </cell>
          <cell r="J1708">
            <v>1500</v>
          </cell>
        </row>
        <row r="1709">
          <cell r="B1709" t="str">
            <v>P</v>
          </cell>
          <cell r="C1709" t="str">
            <v>PK02</v>
          </cell>
          <cell r="E1709" t="str">
            <v>Pekerja setengah terampil</v>
          </cell>
          <cell r="F1709">
            <v>0.15</v>
          </cell>
          <cell r="G1709" t="str">
            <v>org</v>
          </cell>
          <cell r="I1709">
            <v>23000</v>
          </cell>
          <cell r="J1709">
            <v>3450</v>
          </cell>
        </row>
        <row r="1710">
          <cell r="B1710" t="str">
            <v>P</v>
          </cell>
          <cell r="C1710" t="str">
            <v>PK08</v>
          </cell>
          <cell r="E1710" t="str">
            <v>Tk. kayu terampil</v>
          </cell>
          <cell r="F1710">
            <v>0.15</v>
          </cell>
          <cell r="G1710" t="str">
            <v>org</v>
          </cell>
          <cell r="I1710">
            <v>35000</v>
          </cell>
          <cell r="J1710">
            <v>5250</v>
          </cell>
        </row>
        <row r="1711">
          <cell r="B1711" t="str">
            <v>P</v>
          </cell>
          <cell r="C1711" t="str">
            <v>PK09</v>
          </cell>
          <cell r="E1711" t="str">
            <v>Kep. Tukang kayu</v>
          </cell>
          <cell r="F1711">
            <v>0.01</v>
          </cell>
          <cell r="G1711" t="str">
            <v>org</v>
          </cell>
          <cell r="I1711">
            <v>35000</v>
          </cell>
          <cell r="J1711">
            <v>350</v>
          </cell>
        </row>
        <row r="1712">
          <cell r="B1712" t="str">
            <v>P</v>
          </cell>
          <cell r="C1712" t="str">
            <v>PK19</v>
          </cell>
          <cell r="E1712" t="str">
            <v>Mandor</v>
          </cell>
          <cell r="F1712">
            <v>5.0000000000000001E-3</v>
          </cell>
          <cell r="G1712" t="str">
            <v>org</v>
          </cell>
          <cell r="I1712">
            <v>50000</v>
          </cell>
          <cell r="J1712">
            <v>250</v>
          </cell>
        </row>
        <row r="1713">
          <cell r="E1713" t="str">
            <v xml:space="preserve">Jumlah         </v>
          </cell>
          <cell r="J1713">
            <v>45800</v>
          </cell>
        </row>
        <row r="1714">
          <cell r="E1714" t="str">
            <v>Keuntungan Max.</v>
          </cell>
          <cell r="J1714">
            <v>4580</v>
          </cell>
        </row>
        <row r="1715">
          <cell r="E1715" t="str">
            <v xml:space="preserve">Jumlah         </v>
          </cell>
          <cell r="J1715">
            <v>50380</v>
          </cell>
        </row>
        <row r="1716">
          <cell r="A1716" t="str">
            <v>A122</v>
          </cell>
          <cell r="E1716" t="str">
            <v xml:space="preserve">Dibulatkan    </v>
          </cell>
          <cell r="J1716">
            <v>50380</v>
          </cell>
        </row>
        <row r="1717">
          <cell r="D1717" t="str">
            <v>A123</v>
          </cell>
          <cell r="E1717" t="str">
            <v>1 M2 PENUTUP ATAP SIRAP (4 LAPIS) + RANGKA ATAP</v>
          </cell>
        </row>
        <row r="1718">
          <cell r="C1718" t="str">
            <v>BF09</v>
          </cell>
          <cell r="E1718" t="str">
            <v>Kayu kaso 5/7 kamper Banjar</v>
          </cell>
          <cell r="F1718">
            <v>1.0999999999999999E-2</v>
          </cell>
          <cell r="G1718" t="str">
            <v>m³</v>
          </cell>
          <cell r="I1718">
            <v>1750000</v>
          </cell>
          <cell r="J1718">
            <v>19250</v>
          </cell>
        </row>
        <row r="1719">
          <cell r="C1719" t="str">
            <v>BF30</v>
          </cell>
          <cell r="E1719" t="str">
            <v>Reng kayu 2/3 kamper Banjar</v>
          </cell>
          <cell r="F1719">
            <v>4</v>
          </cell>
          <cell r="G1719" t="str">
            <v>m1</v>
          </cell>
          <cell r="I1719">
            <v>1400</v>
          </cell>
          <cell r="J1719">
            <v>5600</v>
          </cell>
        </row>
        <row r="1720">
          <cell r="C1720" t="str">
            <v>LL80</v>
          </cell>
          <cell r="E1720" t="str">
            <v>Atap sirap 4 lapis</v>
          </cell>
          <cell r="F1720">
            <v>80</v>
          </cell>
          <cell r="G1720" t="str">
            <v>bh</v>
          </cell>
          <cell r="I1720">
            <v>275</v>
          </cell>
          <cell r="J1720">
            <v>22000</v>
          </cell>
        </row>
        <row r="1721">
          <cell r="C1721" t="str">
            <v>BS02</v>
          </cell>
          <cell r="E1721" t="str">
            <v>Paku  5 s.d. 7 cm</v>
          </cell>
          <cell r="F1721">
            <v>0.25</v>
          </cell>
          <cell r="G1721" t="str">
            <v>kg</v>
          </cell>
          <cell r="I1721">
            <v>6000</v>
          </cell>
          <cell r="J1721">
            <v>1500</v>
          </cell>
        </row>
        <row r="1722">
          <cell r="B1722" t="str">
            <v>P</v>
          </cell>
          <cell r="C1722" t="str">
            <v>PK02</v>
          </cell>
          <cell r="E1722" t="str">
            <v>Pekerja setengah terampil</v>
          </cell>
          <cell r="F1722">
            <v>0.15</v>
          </cell>
          <cell r="G1722" t="str">
            <v>org</v>
          </cell>
          <cell r="I1722">
            <v>23000</v>
          </cell>
          <cell r="J1722">
            <v>3450</v>
          </cell>
        </row>
        <row r="1723">
          <cell r="B1723" t="str">
            <v>P</v>
          </cell>
          <cell r="C1723" t="str">
            <v>PK08</v>
          </cell>
          <cell r="E1723" t="str">
            <v>Tk. kayu terampil</v>
          </cell>
          <cell r="F1723">
            <v>0.15</v>
          </cell>
          <cell r="G1723" t="str">
            <v>org</v>
          </cell>
          <cell r="I1723">
            <v>35000</v>
          </cell>
          <cell r="J1723">
            <v>5250</v>
          </cell>
        </row>
        <row r="1724">
          <cell r="B1724" t="str">
            <v>P</v>
          </cell>
          <cell r="C1724" t="str">
            <v>PK09</v>
          </cell>
          <cell r="E1724" t="str">
            <v>Kep. Tukang kayu</v>
          </cell>
          <cell r="F1724">
            <v>0.01</v>
          </cell>
          <cell r="G1724" t="str">
            <v>org</v>
          </cell>
          <cell r="I1724">
            <v>35000</v>
          </cell>
          <cell r="J1724">
            <v>350</v>
          </cell>
        </row>
        <row r="1725">
          <cell r="B1725" t="str">
            <v>P</v>
          </cell>
          <cell r="C1725" t="str">
            <v>PK19</v>
          </cell>
          <cell r="E1725" t="str">
            <v>Mandor</v>
          </cell>
          <cell r="F1725">
            <v>5.0000000000000001E-3</v>
          </cell>
          <cell r="G1725" t="str">
            <v>org</v>
          </cell>
          <cell r="I1725">
            <v>50000</v>
          </cell>
          <cell r="J1725">
            <v>250</v>
          </cell>
        </row>
        <row r="1726">
          <cell r="E1726" t="str">
            <v xml:space="preserve">Jumlah         </v>
          </cell>
          <cell r="J1726">
            <v>57650</v>
          </cell>
        </row>
        <row r="1727">
          <cell r="E1727" t="str">
            <v>Keuntungan Max.</v>
          </cell>
          <cell r="J1727">
            <v>5765</v>
          </cell>
        </row>
        <row r="1728">
          <cell r="E1728" t="str">
            <v xml:space="preserve">Jumlah         </v>
          </cell>
          <cell r="J1728">
            <v>63415</v>
          </cell>
        </row>
        <row r="1729">
          <cell r="A1729" t="str">
            <v>A123</v>
          </cell>
          <cell r="E1729" t="str">
            <v xml:space="preserve">Dibulatkan    </v>
          </cell>
          <cell r="J1729">
            <v>63410</v>
          </cell>
        </row>
        <row r="1730">
          <cell r="D1730" t="str">
            <v>A124</v>
          </cell>
          <cell r="E1730" t="str">
            <v>1 M1 PEK. BUBUNGAN ATAP GENTENG EX JATIWANGI</v>
          </cell>
        </row>
        <row r="1731">
          <cell r="C1731" t="str">
            <v>BX15</v>
          </cell>
          <cell r="E1731" t="str">
            <v>Genteng bubungan genteng ex Jatiwangi</v>
          </cell>
          <cell r="F1731">
            <v>4</v>
          </cell>
          <cell r="G1731" t="str">
            <v>bh</v>
          </cell>
          <cell r="I1731">
            <v>2300</v>
          </cell>
          <cell r="J1731">
            <v>9200</v>
          </cell>
        </row>
        <row r="1732">
          <cell r="C1732" t="str">
            <v>BA34</v>
          </cell>
          <cell r="E1732" t="str">
            <v>PC (50 kg)</v>
          </cell>
          <cell r="F1732">
            <v>0.13040000000000002</v>
          </cell>
          <cell r="G1732" t="str">
            <v>zak</v>
          </cell>
          <cell r="I1732">
            <v>30000</v>
          </cell>
          <cell r="J1732">
            <v>3912.0000000000005</v>
          </cell>
        </row>
        <row r="1733">
          <cell r="C1733" t="str">
            <v>BA04</v>
          </cell>
          <cell r="E1733" t="str">
            <v>Pasir pasang</v>
          </cell>
          <cell r="F1733">
            <v>0.21</v>
          </cell>
          <cell r="G1733" t="str">
            <v>lbr</v>
          </cell>
          <cell r="I1733">
            <v>125000</v>
          </cell>
          <cell r="J1733">
            <v>26250</v>
          </cell>
        </row>
        <row r="1734">
          <cell r="B1734" t="str">
            <v>P</v>
          </cell>
          <cell r="C1734" t="str">
            <v>PK02</v>
          </cell>
          <cell r="E1734" t="str">
            <v>Pekerja setengah terampil</v>
          </cell>
          <cell r="F1734">
            <v>0.15</v>
          </cell>
          <cell r="G1734" t="str">
            <v>org</v>
          </cell>
          <cell r="I1734">
            <v>23000</v>
          </cell>
          <cell r="J1734">
            <v>3450</v>
          </cell>
        </row>
        <row r="1735">
          <cell r="B1735" t="str">
            <v>P</v>
          </cell>
          <cell r="C1735" t="str">
            <v>PK05</v>
          </cell>
          <cell r="E1735" t="str">
            <v>Tk. batu terampil</v>
          </cell>
          <cell r="F1735">
            <v>0.2</v>
          </cell>
          <cell r="G1735" t="str">
            <v>org</v>
          </cell>
          <cell r="I1735">
            <v>30000</v>
          </cell>
          <cell r="J1735">
            <v>6000</v>
          </cell>
        </row>
        <row r="1736">
          <cell r="B1736" t="str">
            <v>P</v>
          </cell>
          <cell r="C1736" t="str">
            <v>PK06</v>
          </cell>
          <cell r="E1736" t="str">
            <v>Kep. Tukang batu</v>
          </cell>
          <cell r="F1736">
            <v>0.01</v>
          </cell>
          <cell r="G1736" t="str">
            <v>org</v>
          </cell>
          <cell r="I1736">
            <v>35000</v>
          </cell>
          <cell r="J1736">
            <v>350</v>
          </cell>
        </row>
        <row r="1737">
          <cell r="B1737" t="str">
            <v>P</v>
          </cell>
          <cell r="C1737" t="str">
            <v>PK19</v>
          </cell>
          <cell r="E1737" t="str">
            <v>Mandor</v>
          </cell>
          <cell r="F1737">
            <v>5.0000000000000001E-3</v>
          </cell>
          <cell r="G1737" t="str">
            <v>org</v>
          </cell>
          <cell r="I1737">
            <v>50000</v>
          </cell>
          <cell r="J1737">
            <v>250</v>
          </cell>
        </row>
        <row r="1738">
          <cell r="C1738" t="str">
            <v>LL81</v>
          </cell>
          <cell r="E1738" t="str">
            <v>Peralatan</v>
          </cell>
          <cell r="F1738">
            <v>6.5000000000000002E-2</v>
          </cell>
          <cell r="G1738" t="str">
            <v>lot</v>
          </cell>
          <cell r="I1738">
            <v>49412</v>
          </cell>
          <cell r="J1738">
            <v>3211.78</v>
          </cell>
        </row>
        <row r="1739">
          <cell r="E1739" t="str">
            <v xml:space="preserve">Jumlah         </v>
          </cell>
          <cell r="J1739">
            <v>49412</v>
          </cell>
        </row>
        <row r="1740">
          <cell r="E1740" t="str">
            <v>Keuntungan Max.</v>
          </cell>
          <cell r="J1740">
            <v>4941.2000000000007</v>
          </cell>
        </row>
        <row r="1741">
          <cell r="E1741" t="str">
            <v xml:space="preserve">Jumlah         </v>
          </cell>
          <cell r="J1741">
            <v>54353.2</v>
          </cell>
        </row>
        <row r="1742">
          <cell r="A1742" t="str">
            <v>A124</v>
          </cell>
          <cell r="E1742" t="str">
            <v xml:space="preserve">Dibulatkan    </v>
          </cell>
          <cell r="J1742">
            <v>54350</v>
          </cell>
        </row>
        <row r="1743">
          <cell r="D1743" t="str">
            <v>A125</v>
          </cell>
          <cell r="E1743" t="str">
            <v>1 M1 PEK. BUBUNGAN ATAP GENTENG BETON</v>
          </cell>
        </row>
        <row r="1744">
          <cell r="C1744" t="str">
            <v>BX16</v>
          </cell>
          <cell r="E1744" t="str">
            <v>Genteng bubungan genteng beton</v>
          </cell>
          <cell r="F1744">
            <v>3</v>
          </cell>
          <cell r="G1744" t="str">
            <v>bh</v>
          </cell>
          <cell r="I1744">
            <v>5500</v>
          </cell>
          <cell r="J1744">
            <v>16500</v>
          </cell>
        </row>
        <row r="1745">
          <cell r="C1745" t="str">
            <v>BA34</v>
          </cell>
          <cell r="E1745" t="str">
            <v>PC (50 kg)</v>
          </cell>
          <cell r="F1745">
            <v>0.13040000000000002</v>
          </cell>
          <cell r="G1745" t="str">
            <v>zak</v>
          </cell>
          <cell r="I1745">
            <v>30000</v>
          </cell>
          <cell r="J1745">
            <v>3912.0000000000005</v>
          </cell>
        </row>
        <row r="1746">
          <cell r="C1746" t="str">
            <v>BA04</v>
          </cell>
          <cell r="E1746" t="str">
            <v>Pasir pasang</v>
          </cell>
          <cell r="F1746">
            <v>0.21</v>
          </cell>
          <cell r="G1746" t="str">
            <v>m³</v>
          </cell>
          <cell r="I1746">
            <v>125000</v>
          </cell>
          <cell r="J1746">
            <v>26250</v>
          </cell>
        </row>
        <row r="1747">
          <cell r="B1747" t="str">
            <v>P</v>
          </cell>
          <cell r="C1747" t="str">
            <v>PK02</v>
          </cell>
          <cell r="E1747" t="str">
            <v>Pekerja setengah terampil</v>
          </cell>
          <cell r="F1747">
            <v>0.15</v>
          </cell>
          <cell r="G1747" t="str">
            <v>org</v>
          </cell>
          <cell r="I1747">
            <v>23000</v>
          </cell>
          <cell r="J1747">
            <v>3450</v>
          </cell>
        </row>
        <row r="1748">
          <cell r="B1748" t="str">
            <v>P</v>
          </cell>
          <cell r="C1748" t="str">
            <v>PK05</v>
          </cell>
          <cell r="E1748" t="str">
            <v>Tk. batu terampil</v>
          </cell>
          <cell r="F1748">
            <v>0.2</v>
          </cell>
          <cell r="G1748" t="str">
            <v>org</v>
          </cell>
          <cell r="I1748">
            <v>30000</v>
          </cell>
          <cell r="J1748">
            <v>6000</v>
          </cell>
        </row>
        <row r="1749">
          <cell r="B1749" t="str">
            <v>P</v>
          </cell>
          <cell r="C1749" t="str">
            <v>PK06</v>
          </cell>
          <cell r="E1749" t="str">
            <v>Kep. Tukang batu</v>
          </cell>
          <cell r="F1749">
            <v>0.01</v>
          </cell>
          <cell r="G1749" t="str">
            <v>org</v>
          </cell>
          <cell r="I1749">
            <v>35000</v>
          </cell>
          <cell r="J1749">
            <v>350</v>
          </cell>
        </row>
        <row r="1750">
          <cell r="B1750" t="str">
            <v>P</v>
          </cell>
          <cell r="C1750" t="str">
            <v>PK19</v>
          </cell>
          <cell r="E1750" t="str">
            <v>Mandor</v>
          </cell>
          <cell r="F1750">
            <v>5.0000000000000001E-3</v>
          </cell>
          <cell r="G1750" t="str">
            <v>org</v>
          </cell>
          <cell r="I1750">
            <v>50000</v>
          </cell>
          <cell r="J1750">
            <v>250</v>
          </cell>
        </row>
        <row r="1751">
          <cell r="C1751" t="str">
            <v>LL82</v>
          </cell>
          <cell r="E1751" t="str">
            <v>Peralatan</v>
          </cell>
          <cell r="F1751">
            <v>9.5000000000000001E-2</v>
          </cell>
          <cell r="G1751" t="str">
            <v>lot</v>
          </cell>
          <cell r="I1751">
            <v>56712</v>
          </cell>
          <cell r="J1751">
            <v>5387.64</v>
          </cell>
        </row>
        <row r="1752">
          <cell r="E1752" t="str">
            <v xml:space="preserve">Jumlah         </v>
          </cell>
          <cell r="J1752">
            <v>62099.64</v>
          </cell>
        </row>
        <row r="1753">
          <cell r="E1753" t="str">
            <v>Keuntungan Max.</v>
          </cell>
          <cell r="J1753">
            <v>6209.9639999999999</v>
          </cell>
        </row>
        <row r="1754">
          <cell r="E1754" t="str">
            <v xml:space="preserve">Jumlah         </v>
          </cell>
          <cell r="J1754">
            <v>68309.603999999992</v>
          </cell>
        </row>
        <row r="1755">
          <cell r="A1755" t="str">
            <v>A125</v>
          </cell>
          <cell r="E1755" t="str">
            <v xml:space="preserve">Dibulatkan    </v>
          </cell>
          <cell r="J1755">
            <v>68300</v>
          </cell>
        </row>
        <row r="1756">
          <cell r="D1756" t="str">
            <v>A126</v>
          </cell>
          <cell r="E1756" t="str">
            <v>1 M1 PEK. BUBUNGAN ATAP GENTENG KERAMIK</v>
          </cell>
        </row>
        <row r="1757">
          <cell r="C1757" t="str">
            <v>BX36</v>
          </cell>
          <cell r="E1757" t="str">
            <v>Genteng bubungan genteng keramik</v>
          </cell>
          <cell r="F1757">
            <v>3</v>
          </cell>
          <cell r="G1757" t="str">
            <v>bh</v>
          </cell>
          <cell r="I1757">
            <v>5000</v>
          </cell>
          <cell r="J1757">
            <v>15000</v>
          </cell>
        </row>
        <row r="1758">
          <cell r="C1758" t="str">
            <v>BA34</v>
          </cell>
          <cell r="E1758" t="str">
            <v>PC (50 kg)</v>
          </cell>
          <cell r="F1758">
            <v>0.13040000000000002</v>
          </cell>
          <cell r="G1758" t="str">
            <v>zak</v>
          </cell>
          <cell r="I1758">
            <v>30000</v>
          </cell>
          <cell r="J1758">
            <v>3912.0000000000005</v>
          </cell>
        </row>
        <row r="1759">
          <cell r="C1759" t="str">
            <v>BA04</v>
          </cell>
          <cell r="E1759" t="str">
            <v>Pasir pasang</v>
          </cell>
          <cell r="F1759">
            <v>0.21</v>
          </cell>
          <cell r="G1759" t="str">
            <v>lbr</v>
          </cell>
          <cell r="I1759">
            <v>125000</v>
          </cell>
          <cell r="J1759">
            <v>26250</v>
          </cell>
        </row>
        <row r="1760">
          <cell r="B1760" t="str">
            <v>P</v>
          </cell>
          <cell r="C1760" t="str">
            <v>PK02</v>
          </cell>
          <cell r="E1760" t="str">
            <v>Pekerja setengah terampil</v>
          </cell>
          <cell r="F1760">
            <v>0.15</v>
          </cell>
          <cell r="G1760" t="str">
            <v>org</v>
          </cell>
          <cell r="I1760">
            <v>23000</v>
          </cell>
          <cell r="J1760">
            <v>3450</v>
          </cell>
        </row>
        <row r="1761">
          <cell r="B1761" t="str">
            <v>P</v>
          </cell>
          <cell r="C1761" t="str">
            <v>PK05</v>
          </cell>
          <cell r="E1761" t="str">
            <v>Tk. batu terampil</v>
          </cell>
          <cell r="F1761">
            <v>0.2</v>
          </cell>
          <cell r="G1761" t="str">
            <v>org</v>
          </cell>
          <cell r="I1761">
            <v>30000</v>
          </cell>
          <cell r="J1761">
            <v>6000</v>
          </cell>
        </row>
        <row r="1762">
          <cell r="B1762" t="str">
            <v>P</v>
          </cell>
          <cell r="C1762" t="str">
            <v>PK06</v>
          </cell>
          <cell r="E1762" t="str">
            <v>Kep. Tukang batu</v>
          </cell>
          <cell r="F1762">
            <v>0.01</v>
          </cell>
          <cell r="G1762" t="str">
            <v>org</v>
          </cell>
          <cell r="I1762">
            <v>35000</v>
          </cell>
          <cell r="J1762">
            <v>350</v>
          </cell>
        </row>
        <row r="1763">
          <cell r="B1763" t="str">
            <v>P</v>
          </cell>
          <cell r="C1763" t="str">
            <v>PK19</v>
          </cell>
          <cell r="E1763" t="str">
            <v>Mandor</v>
          </cell>
          <cell r="F1763">
            <v>5.0000000000000001E-3</v>
          </cell>
          <cell r="G1763" t="str">
            <v>org</v>
          </cell>
          <cell r="I1763">
            <v>50000</v>
          </cell>
          <cell r="J1763">
            <v>250</v>
          </cell>
        </row>
        <row r="1764">
          <cell r="C1764" t="str">
            <v>LL83</v>
          </cell>
          <cell r="E1764" t="str">
            <v>Peralatan</v>
          </cell>
          <cell r="F1764">
            <v>0.109</v>
          </cell>
          <cell r="G1764" t="str">
            <v>lot</v>
          </cell>
          <cell r="I1764">
            <v>55212</v>
          </cell>
          <cell r="J1764">
            <v>6018.1080000000002</v>
          </cell>
        </row>
        <row r="1765">
          <cell r="E1765" t="str">
            <v xml:space="preserve">Jumlah         </v>
          </cell>
          <cell r="J1765">
            <v>61230.108</v>
          </cell>
        </row>
        <row r="1766">
          <cell r="E1766" t="str">
            <v>Keuntungan Max.</v>
          </cell>
          <cell r="J1766">
            <v>6123.0108</v>
          </cell>
        </row>
        <row r="1767">
          <cell r="E1767" t="str">
            <v xml:space="preserve">Jumlah         </v>
          </cell>
          <cell r="J1767">
            <v>67353.118799999997</v>
          </cell>
        </row>
        <row r="1768">
          <cell r="A1768" t="str">
            <v>A126</v>
          </cell>
          <cell r="E1768" t="str">
            <v xml:space="preserve">Dibulatkan    </v>
          </cell>
          <cell r="J1768">
            <v>67350</v>
          </cell>
        </row>
        <row r="1769">
          <cell r="D1769" t="str">
            <v>A127</v>
          </cell>
          <cell r="E1769" t="str">
            <v>1 M1 PEK.PAGAR DEPAN TRALIS STANDARD</v>
          </cell>
        </row>
        <row r="1770">
          <cell r="E1770" t="str">
            <v>Bouplank</v>
          </cell>
          <cell r="F1770">
            <v>1</v>
          </cell>
          <cell r="G1770" t="str">
            <v>m1</v>
          </cell>
          <cell r="I1770">
            <v>16571.939999999999</v>
          </cell>
          <cell r="J1770">
            <v>16571.939999999999</v>
          </cell>
        </row>
        <row r="1771">
          <cell r="E1771" t="str">
            <v>Galian Tanah</v>
          </cell>
          <cell r="F1771">
            <v>0.45</v>
          </cell>
          <cell r="G1771" t="str">
            <v>m³</v>
          </cell>
          <cell r="I1771">
            <v>13230</v>
          </cell>
          <cell r="J1771">
            <v>5953.5</v>
          </cell>
        </row>
        <row r="1772">
          <cell r="E1772" t="str">
            <v>Urugan Pasir 10 cm'</v>
          </cell>
          <cell r="F1772">
            <v>0.08</v>
          </cell>
          <cell r="G1772" t="str">
            <v>m³</v>
          </cell>
          <cell r="I1772">
            <v>105800</v>
          </cell>
          <cell r="J1772">
            <v>8464</v>
          </cell>
        </row>
        <row r="1773">
          <cell r="E1773" t="str">
            <v>Pasang Aanstamping</v>
          </cell>
          <cell r="F1773">
            <v>0.12</v>
          </cell>
          <cell r="G1773" t="str">
            <v>m³</v>
          </cell>
          <cell r="I1773">
            <v>147002.5</v>
          </cell>
          <cell r="J1773">
            <v>17640.3</v>
          </cell>
        </row>
        <row r="1774">
          <cell r="E1774" t="str">
            <v>Pas.Batu Belah 1 pc : 4 psr</v>
          </cell>
          <cell r="F1774">
            <v>0.2</v>
          </cell>
          <cell r="G1774" t="str">
            <v>m³</v>
          </cell>
          <cell r="I1774">
            <v>242782.5</v>
          </cell>
          <cell r="J1774">
            <v>48556.5</v>
          </cell>
        </row>
        <row r="1775">
          <cell r="E1775" t="str">
            <v>Plesteran &amp; Acian 1 pc : 4 psr</v>
          </cell>
          <cell r="F1775">
            <v>0.41</v>
          </cell>
          <cell r="G1775" t="str">
            <v>m²</v>
          </cell>
          <cell r="I1775">
            <v>20250</v>
          </cell>
          <cell r="J1775">
            <v>8302.5</v>
          </cell>
        </row>
        <row r="1776">
          <cell r="C1776" t="str">
            <v>LL84</v>
          </cell>
          <cell r="E1776" t="str">
            <v>Beton Tulang ( 100 kg/m3 )</v>
          </cell>
          <cell r="F1776">
            <v>5.6250000000000001E-2</v>
          </cell>
          <cell r="G1776" t="str">
            <v>m³</v>
          </cell>
          <cell r="I1776">
            <v>1250000</v>
          </cell>
          <cell r="J1776">
            <v>70312.5</v>
          </cell>
        </row>
        <row r="1777">
          <cell r="C1777" t="str">
            <v>LL85</v>
          </cell>
          <cell r="E1777" t="str">
            <v>Pagar Tralis</v>
          </cell>
          <cell r="F1777">
            <v>1.5</v>
          </cell>
          <cell r="G1777" t="str">
            <v>m'</v>
          </cell>
          <cell r="I1777">
            <v>35000</v>
          </cell>
          <cell r="J1777">
            <v>52500</v>
          </cell>
        </row>
        <row r="1778">
          <cell r="E1778" t="str">
            <v xml:space="preserve">Pengecatan </v>
          </cell>
          <cell r="F1778">
            <v>1</v>
          </cell>
          <cell r="G1778" t="str">
            <v>m²</v>
          </cell>
          <cell r="I1778">
            <v>25023.5</v>
          </cell>
          <cell r="J1778">
            <v>25023.5</v>
          </cell>
        </row>
        <row r="1779">
          <cell r="E1779" t="str">
            <v xml:space="preserve">Jumlah         </v>
          </cell>
          <cell r="J1779">
            <v>253324.74</v>
          </cell>
        </row>
        <row r="1780">
          <cell r="E1780" t="str">
            <v>Keuntungan Max.</v>
          </cell>
          <cell r="J1780">
            <v>25332.474000000002</v>
          </cell>
        </row>
        <row r="1781">
          <cell r="E1781" t="str">
            <v xml:space="preserve">Jumlah         </v>
          </cell>
          <cell r="J1781">
            <v>278657.21399999998</v>
          </cell>
        </row>
        <row r="1782">
          <cell r="A1782" t="str">
            <v>A127</v>
          </cell>
          <cell r="E1782" t="str">
            <v xml:space="preserve">Dibulatkan    </v>
          </cell>
          <cell r="J1782">
            <v>278650</v>
          </cell>
        </row>
        <row r="1783">
          <cell r="D1783" t="str">
            <v>A128</v>
          </cell>
          <cell r="E1783" t="str">
            <v>1 M1 PEK. PAGAR BELAKANG / SAMPING</v>
          </cell>
        </row>
        <row r="1784">
          <cell r="E1784" t="str">
            <v>Galian Tanah</v>
          </cell>
          <cell r="F1784">
            <v>0.45</v>
          </cell>
          <cell r="G1784" t="str">
            <v>m³</v>
          </cell>
          <cell r="I1784">
            <v>13230</v>
          </cell>
          <cell r="J1784">
            <v>5953.5</v>
          </cell>
        </row>
        <row r="1785">
          <cell r="E1785" t="str">
            <v>Urugan Pasir 10 cm'</v>
          </cell>
          <cell r="F1785">
            <v>0.08</v>
          </cell>
          <cell r="G1785" t="str">
            <v>m³</v>
          </cell>
          <cell r="I1785">
            <v>105800</v>
          </cell>
          <cell r="J1785">
            <v>8464</v>
          </cell>
        </row>
        <row r="1786">
          <cell r="E1786" t="str">
            <v>Pasang Aanstamping</v>
          </cell>
          <cell r="F1786">
            <v>0.12</v>
          </cell>
          <cell r="G1786" t="str">
            <v>m³</v>
          </cell>
          <cell r="I1786">
            <v>147002.5</v>
          </cell>
          <cell r="J1786">
            <v>17640.3</v>
          </cell>
        </row>
        <row r="1787">
          <cell r="E1787" t="str">
            <v>Pas.Batu Belah 1 pc : 4 psr</v>
          </cell>
          <cell r="F1787">
            <v>0.2</v>
          </cell>
          <cell r="G1787" t="str">
            <v>m³</v>
          </cell>
          <cell r="I1787">
            <v>242782.5</v>
          </cell>
          <cell r="J1787">
            <v>48556.5</v>
          </cell>
        </row>
        <row r="1788">
          <cell r="E1788" t="str">
            <v>Pas.bata + plesteran 1 : 4</v>
          </cell>
          <cell r="F1788">
            <v>1.8</v>
          </cell>
          <cell r="G1788" t="str">
            <v>m²</v>
          </cell>
          <cell r="I1788">
            <v>64442.700000000004</v>
          </cell>
          <cell r="J1788">
            <v>115996.86000000002</v>
          </cell>
        </row>
        <row r="1789">
          <cell r="E1789" t="str">
            <v>Beton Tulang ( 100 kg/m3 )</v>
          </cell>
          <cell r="F1789">
            <v>5.6250000000000001E-2</v>
          </cell>
          <cell r="G1789" t="str">
            <v>m³</v>
          </cell>
          <cell r="I1789">
            <v>1250000</v>
          </cell>
          <cell r="J1789">
            <v>70312.5</v>
          </cell>
        </row>
        <row r="1790">
          <cell r="C1790" t="str">
            <v>BP07</v>
          </cell>
          <cell r="E1790" t="str">
            <v>Besi Siku</v>
          </cell>
          <cell r="F1790">
            <v>1</v>
          </cell>
          <cell r="G1790" t="str">
            <v>kg</v>
          </cell>
          <cell r="I1790">
            <v>3700</v>
          </cell>
          <cell r="J1790">
            <v>3700</v>
          </cell>
        </row>
        <row r="1791">
          <cell r="C1791" t="str">
            <v>BP12</v>
          </cell>
          <cell r="E1791" t="str">
            <v>Kawat Duri</v>
          </cell>
          <cell r="F1791">
            <v>3</v>
          </cell>
          <cell r="G1791" t="str">
            <v>m1</v>
          </cell>
          <cell r="I1791">
            <v>1800</v>
          </cell>
          <cell r="J1791">
            <v>5400</v>
          </cell>
        </row>
        <row r="1792">
          <cell r="E1792" t="str">
            <v>Pengecatan</v>
          </cell>
          <cell r="F1792">
            <v>1</v>
          </cell>
          <cell r="G1792" t="str">
            <v>m²</v>
          </cell>
          <cell r="I1792">
            <v>13447</v>
          </cell>
          <cell r="J1792">
            <v>13447</v>
          </cell>
        </row>
        <row r="1793">
          <cell r="E1793" t="str">
            <v xml:space="preserve">Jumlah         </v>
          </cell>
          <cell r="J1793">
            <v>289470.66000000003</v>
          </cell>
        </row>
        <row r="1794">
          <cell r="E1794" t="str">
            <v>Keuntungan Max.</v>
          </cell>
          <cell r="J1794">
            <v>28947.066000000006</v>
          </cell>
        </row>
        <row r="1795">
          <cell r="E1795" t="str">
            <v xml:space="preserve">Jumlah         </v>
          </cell>
          <cell r="J1795">
            <v>318417.72600000002</v>
          </cell>
        </row>
        <row r="1796">
          <cell r="A1796" t="str">
            <v>A128</v>
          </cell>
          <cell r="E1796" t="str">
            <v xml:space="preserve">Dibulatkan    </v>
          </cell>
          <cell r="J1796">
            <v>318410</v>
          </cell>
        </row>
        <row r="1797">
          <cell r="D1797" t="str">
            <v>A129</v>
          </cell>
          <cell r="E1797" t="str">
            <v>1 M2 PAS. ONDERLAG BATU BELAH T = 20 CM</v>
          </cell>
        </row>
        <row r="1798">
          <cell r="C1798" t="str">
            <v>BA04</v>
          </cell>
          <cell r="E1798" t="str">
            <v xml:space="preserve">Pasir pasang </v>
          </cell>
          <cell r="F1798">
            <v>0.15</v>
          </cell>
          <cell r="G1798" t="str">
            <v>m³</v>
          </cell>
          <cell r="I1798">
            <v>125000</v>
          </cell>
          <cell r="J1798">
            <v>18750</v>
          </cell>
        </row>
        <row r="1799">
          <cell r="C1799" t="str">
            <v>BA12</v>
          </cell>
          <cell r="E1799" t="str">
            <v>Batu Belah</v>
          </cell>
          <cell r="F1799">
            <v>0.25</v>
          </cell>
          <cell r="G1799" t="str">
            <v>m³</v>
          </cell>
          <cell r="I1799">
            <v>90000</v>
          </cell>
          <cell r="J1799">
            <v>22500</v>
          </cell>
        </row>
        <row r="1800">
          <cell r="B1800" t="str">
            <v>P</v>
          </cell>
          <cell r="C1800" t="str">
            <v>PK03</v>
          </cell>
          <cell r="E1800" t="str">
            <v>Pekerja Trampil (Gali + Urug + Ampar)</v>
          </cell>
          <cell r="F1800">
            <v>0.15</v>
          </cell>
          <cell r="G1800" t="str">
            <v>org</v>
          </cell>
          <cell r="I1800">
            <v>25000</v>
          </cell>
          <cell r="J1800">
            <v>3750</v>
          </cell>
        </row>
        <row r="1801">
          <cell r="C1801" t="str">
            <v>LL86</v>
          </cell>
          <cell r="E1801" t="str">
            <v>Peralatan</v>
          </cell>
          <cell r="F1801">
            <v>0.12</v>
          </cell>
          <cell r="G1801" t="str">
            <v>lot</v>
          </cell>
          <cell r="I1801">
            <v>45000</v>
          </cell>
          <cell r="J1801">
            <v>5400</v>
          </cell>
        </row>
        <row r="1802">
          <cell r="E1802" t="str">
            <v xml:space="preserve">Jumlah         </v>
          </cell>
          <cell r="J1802">
            <v>50400</v>
          </cell>
        </row>
        <row r="1803">
          <cell r="E1803" t="str">
            <v>Keuntungan Max.</v>
          </cell>
          <cell r="J1803">
            <v>5040</v>
          </cell>
        </row>
        <row r="1804">
          <cell r="E1804" t="str">
            <v xml:space="preserve">Jumlah         </v>
          </cell>
          <cell r="J1804">
            <v>55440</v>
          </cell>
        </row>
        <row r="1805">
          <cell r="A1805" t="str">
            <v>A129</v>
          </cell>
          <cell r="E1805" t="str">
            <v xml:space="preserve">Dibulatkan    </v>
          </cell>
          <cell r="J1805">
            <v>55440</v>
          </cell>
        </row>
        <row r="1806">
          <cell r="D1806" t="str">
            <v>A130</v>
          </cell>
          <cell r="E1806" t="str">
            <v>1 M2 AMPARAN BATU PECAH MESIN 5/7 t=10 cm</v>
          </cell>
        </row>
        <row r="1807">
          <cell r="C1807" t="str">
            <v>BA11</v>
          </cell>
          <cell r="E1807" t="str">
            <v>Batu Pecah Mesin 5/7</v>
          </cell>
          <cell r="F1807">
            <v>0.12</v>
          </cell>
          <cell r="G1807" t="str">
            <v>m³</v>
          </cell>
          <cell r="I1807">
            <v>92000</v>
          </cell>
          <cell r="J1807">
            <v>11040</v>
          </cell>
        </row>
        <row r="1808">
          <cell r="B1808" t="str">
            <v>P</v>
          </cell>
          <cell r="C1808" t="str">
            <v>PK03</v>
          </cell>
          <cell r="E1808" t="str">
            <v>Pekerja Trampil (Gali + Urug + Ampar)</v>
          </cell>
          <cell r="F1808">
            <v>0.11</v>
          </cell>
          <cell r="G1808" t="str">
            <v>org</v>
          </cell>
          <cell r="I1808">
            <v>25000</v>
          </cell>
          <cell r="J1808">
            <v>2750</v>
          </cell>
        </row>
        <row r="1809">
          <cell r="C1809" t="str">
            <v>LL87</v>
          </cell>
          <cell r="E1809" t="str">
            <v>Peralatan</v>
          </cell>
          <cell r="F1809">
            <v>0.32</v>
          </cell>
          <cell r="G1809" t="str">
            <v>lot</v>
          </cell>
          <cell r="I1809">
            <v>13790</v>
          </cell>
          <cell r="J1809">
            <v>4412.8</v>
          </cell>
        </row>
        <row r="1810">
          <cell r="E1810" t="str">
            <v xml:space="preserve">Jumlah         </v>
          </cell>
          <cell r="J1810">
            <v>18202.8</v>
          </cell>
        </row>
        <row r="1811">
          <cell r="E1811" t="str">
            <v>Keuntungan Max.</v>
          </cell>
          <cell r="J1811">
            <v>1820.28</v>
          </cell>
        </row>
        <row r="1812">
          <cell r="E1812" t="str">
            <v xml:space="preserve">Jumlah         </v>
          </cell>
          <cell r="J1812">
            <v>20023.079999999998</v>
          </cell>
        </row>
        <row r="1813">
          <cell r="A1813" t="str">
            <v>A130</v>
          </cell>
          <cell r="E1813" t="str">
            <v xml:space="preserve">Dibulatkan    </v>
          </cell>
          <cell r="J1813">
            <v>20020</v>
          </cell>
        </row>
        <row r="1814">
          <cell r="D1814" t="str">
            <v>A131</v>
          </cell>
          <cell r="E1814" t="str">
            <v>1 M2 AMPARAN BATU PECAH MESIN 2/3 t=5 cm</v>
          </cell>
        </row>
        <row r="1815">
          <cell r="C1815" t="str">
            <v>BA09</v>
          </cell>
          <cell r="E1815" t="str">
            <v>Batu Pecah Mesin 2/3</v>
          </cell>
          <cell r="F1815">
            <v>0.06</v>
          </cell>
          <cell r="G1815" t="str">
            <v>m³</v>
          </cell>
          <cell r="I1815">
            <v>125000</v>
          </cell>
          <cell r="J1815">
            <v>7500</v>
          </cell>
        </row>
        <row r="1816">
          <cell r="B1816" t="str">
            <v>P</v>
          </cell>
          <cell r="C1816" t="str">
            <v>PK03</v>
          </cell>
          <cell r="E1816" t="str">
            <v>Pekerja Trampil (Gali + Urug + Ampar)</v>
          </cell>
          <cell r="F1816">
            <v>0.08</v>
          </cell>
          <cell r="G1816" t="str">
            <v>org</v>
          </cell>
          <cell r="I1816">
            <v>25000</v>
          </cell>
          <cell r="J1816">
            <v>2000</v>
          </cell>
        </row>
        <row r="1817">
          <cell r="C1817" t="str">
            <v>LL88</v>
          </cell>
          <cell r="E1817" t="str">
            <v>Peralatan</v>
          </cell>
          <cell r="F1817">
            <v>0.5</v>
          </cell>
          <cell r="G1817" t="str">
            <v>lot</v>
          </cell>
          <cell r="I1817">
            <v>9500</v>
          </cell>
          <cell r="J1817">
            <v>4750</v>
          </cell>
        </row>
        <row r="1818">
          <cell r="E1818" t="str">
            <v xml:space="preserve">Jumlah         </v>
          </cell>
          <cell r="J1818">
            <v>14250</v>
          </cell>
        </row>
        <row r="1819">
          <cell r="E1819" t="str">
            <v>Keuntungan Max.</v>
          </cell>
          <cell r="J1819">
            <v>1425</v>
          </cell>
        </row>
        <row r="1820">
          <cell r="E1820" t="str">
            <v xml:space="preserve">Jumlah         </v>
          </cell>
          <cell r="J1820">
            <v>15675</v>
          </cell>
        </row>
        <row r="1821">
          <cell r="A1821" t="str">
            <v>A131</v>
          </cell>
          <cell r="E1821" t="str">
            <v xml:space="preserve">Dibulatkan    </v>
          </cell>
          <cell r="J1821">
            <v>15670</v>
          </cell>
        </row>
        <row r="1822">
          <cell r="D1822" t="str">
            <v>A132</v>
          </cell>
          <cell r="E1822" t="str">
            <v>1 M2 LAPISAN PENGISI /PENUTUP</v>
          </cell>
        </row>
        <row r="1823">
          <cell r="C1823" t="str">
            <v>BA08</v>
          </cell>
          <cell r="E1823" t="str">
            <v>Batu pecah mesin 1/2</v>
          </cell>
          <cell r="F1823">
            <v>1.2E-2</v>
          </cell>
          <cell r="G1823" t="str">
            <v>m³</v>
          </cell>
          <cell r="I1823">
            <v>130000</v>
          </cell>
          <cell r="J1823">
            <v>1560</v>
          </cell>
        </row>
        <row r="1824">
          <cell r="C1824" t="str">
            <v>BA05</v>
          </cell>
          <cell r="E1824" t="str">
            <v>Pasir Beton</v>
          </cell>
          <cell r="F1824">
            <v>0.01</v>
          </cell>
          <cell r="G1824" t="str">
            <v>m³</v>
          </cell>
          <cell r="I1824">
            <v>135000</v>
          </cell>
          <cell r="J1824">
            <v>1350</v>
          </cell>
        </row>
        <row r="1825">
          <cell r="B1825" t="str">
            <v>P</v>
          </cell>
          <cell r="C1825" t="str">
            <v>PK03</v>
          </cell>
          <cell r="E1825" t="str">
            <v>Pekerja Trampil (Gali + Urug + Ampar)</v>
          </cell>
          <cell r="F1825">
            <v>0.05</v>
          </cell>
          <cell r="G1825" t="str">
            <v>org</v>
          </cell>
          <cell r="I1825">
            <v>25000</v>
          </cell>
          <cell r="J1825">
            <v>1250</v>
          </cell>
        </row>
        <row r="1826">
          <cell r="C1826" t="str">
            <v>LL89</v>
          </cell>
          <cell r="E1826" t="str">
            <v>Peralatan</v>
          </cell>
          <cell r="F1826">
            <v>0.95</v>
          </cell>
          <cell r="G1826" t="str">
            <v>lot</v>
          </cell>
          <cell r="I1826">
            <v>4160</v>
          </cell>
          <cell r="J1826">
            <v>3952</v>
          </cell>
        </row>
        <row r="1827">
          <cell r="E1827" t="str">
            <v xml:space="preserve">Jumlah         </v>
          </cell>
          <cell r="J1827">
            <v>8112</v>
          </cell>
        </row>
        <row r="1828">
          <cell r="E1828" t="str">
            <v>Keuntungan Max.</v>
          </cell>
          <cell r="J1828">
            <v>811.2</v>
          </cell>
        </row>
        <row r="1829">
          <cell r="E1829" t="str">
            <v xml:space="preserve">Jumlah         </v>
          </cell>
          <cell r="J1829">
            <v>8923.2000000000007</v>
          </cell>
        </row>
        <row r="1830">
          <cell r="A1830" t="str">
            <v>A132</v>
          </cell>
          <cell r="E1830" t="str">
            <v xml:space="preserve">Dibulatkan    </v>
          </cell>
          <cell r="J1830">
            <v>8920</v>
          </cell>
        </row>
        <row r="1831">
          <cell r="D1831" t="str">
            <v>A133</v>
          </cell>
          <cell r="E1831" t="str">
            <v xml:space="preserve">1 M2 PENGASPALAN MANUAL </v>
          </cell>
        </row>
        <row r="1832">
          <cell r="C1832" t="str">
            <v>BA05</v>
          </cell>
          <cell r="E1832" t="str">
            <v>Batu abu /pasir beton</v>
          </cell>
          <cell r="F1832">
            <v>5.0000000000000001E-3</v>
          </cell>
          <cell r="G1832" t="str">
            <v>m³</v>
          </cell>
          <cell r="I1832">
            <v>135000</v>
          </cell>
          <cell r="J1832">
            <v>675</v>
          </cell>
        </row>
        <row r="1833">
          <cell r="C1833" t="str">
            <v>CE02</v>
          </cell>
          <cell r="E1833" t="str">
            <v>Aspal</v>
          </cell>
          <cell r="F1833">
            <v>4</v>
          </cell>
          <cell r="G1833" t="str">
            <v>kg</v>
          </cell>
          <cell r="I1833">
            <v>3800</v>
          </cell>
          <cell r="J1833">
            <v>15200</v>
          </cell>
        </row>
        <row r="1834">
          <cell r="C1834" t="str">
            <v>CP02</v>
          </cell>
          <cell r="E1834" t="str">
            <v>Kayu Bakar</v>
          </cell>
          <cell r="F1834">
            <v>0.03</v>
          </cell>
          <cell r="G1834" t="str">
            <v>m³</v>
          </cell>
          <cell r="I1834">
            <v>49500</v>
          </cell>
          <cell r="J1834">
            <v>1485</v>
          </cell>
        </row>
        <row r="1835">
          <cell r="B1835" t="str">
            <v>P</v>
          </cell>
          <cell r="C1835" t="str">
            <v>PK03</v>
          </cell>
          <cell r="E1835" t="str">
            <v>Pekerja Trampil (Mengaspal)</v>
          </cell>
          <cell r="F1835">
            <v>0.06</v>
          </cell>
          <cell r="G1835" t="str">
            <v>org</v>
          </cell>
          <cell r="I1835">
            <v>25000</v>
          </cell>
          <cell r="J1835">
            <v>1500</v>
          </cell>
        </row>
        <row r="1836">
          <cell r="C1836" t="str">
            <v>LL90</v>
          </cell>
          <cell r="E1836" t="str">
            <v>Peralatan</v>
          </cell>
          <cell r="F1836">
            <v>0.18</v>
          </cell>
          <cell r="G1836" t="str">
            <v>lot</v>
          </cell>
          <cell r="I1836">
            <v>18860</v>
          </cell>
          <cell r="J1836">
            <v>3394.7999999999997</v>
          </cell>
        </row>
        <row r="1837">
          <cell r="E1837" t="str">
            <v xml:space="preserve">Jumlah         </v>
          </cell>
          <cell r="J1837">
            <v>22254.799999999999</v>
          </cell>
        </row>
        <row r="1838">
          <cell r="E1838" t="str">
            <v>Keuntungan Max.</v>
          </cell>
          <cell r="J1838">
            <v>2225.48</v>
          </cell>
        </row>
        <row r="1839">
          <cell r="E1839" t="str">
            <v xml:space="preserve">Jumlah         </v>
          </cell>
          <cell r="J1839">
            <v>24480.28</v>
          </cell>
        </row>
        <row r="1840">
          <cell r="A1840" t="str">
            <v>A133</v>
          </cell>
          <cell r="E1840" t="str">
            <v xml:space="preserve">Dibulatkan    </v>
          </cell>
          <cell r="J1840">
            <v>24480</v>
          </cell>
        </row>
        <row r="1841">
          <cell r="D1841" t="str">
            <v>A134</v>
          </cell>
          <cell r="E1841" t="str">
            <v>1 M2 HOTMIX TANGAN T=3 cm (JADI) u/ HAL &amp; JALAN KLS 6 TON KE BAWAH</v>
          </cell>
        </row>
        <row r="1842">
          <cell r="C1842" t="str">
            <v>BA06</v>
          </cell>
          <cell r="E1842" t="str">
            <v>Abu batu</v>
          </cell>
          <cell r="F1842">
            <v>3.5999999999999997E-2</v>
          </cell>
          <cell r="G1842" t="str">
            <v>m³</v>
          </cell>
          <cell r="I1842">
            <v>97000</v>
          </cell>
          <cell r="J1842">
            <v>3491.9999999999995</v>
          </cell>
        </row>
        <row r="1843">
          <cell r="C1843" t="str">
            <v>CE02</v>
          </cell>
          <cell r="E1843" t="str">
            <v>Aspal Panas</v>
          </cell>
          <cell r="F1843">
            <v>5</v>
          </cell>
          <cell r="G1843" t="str">
            <v>kg</v>
          </cell>
          <cell r="I1843">
            <v>3800</v>
          </cell>
          <cell r="J1843">
            <v>19000</v>
          </cell>
        </row>
        <row r="1844">
          <cell r="C1844" t="str">
            <v>LL91</v>
          </cell>
          <cell r="E1844" t="str">
            <v>Kayu Bakar</v>
          </cell>
          <cell r="F1844">
            <v>8.0000000000000002E-3</v>
          </cell>
          <cell r="G1844" t="str">
            <v>m³</v>
          </cell>
          <cell r="I1844">
            <v>1250</v>
          </cell>
          <cell r="J1844">
            <v>10</v>
          </cell>
        </row>
        <row r="1845">
          <cell r="B1845" t="str">
            <v>P</v>
          </cell>
          <cell r="C1845" t="str">
            <v>PK02</v>
          </cell>
          <cell r="E1845" t="str">
            <v>Pekerja Setengah Trampil</v>
          </cell>
          <cell r="F1845">
            <v>0.08</v>
          </cell>
          <cell r="G1845" t="str">
            <v>org</v>
          </cell>
          <cell r="I1845">
            <v>23000</v>
          </cell>
          <cell r="J1845">
            <v>1840</v>
          </cell>
        </row>
        <row r="1846">
          <cell r="B1846" t="str">
            <v>P</v>
          </cell>
          <cell r="C1846" t="str">
            <v>PK03</v>
          </cell>
          <cell r="E1846" t="str">
            <v>Pekerja Trampil</v>
          </cell>
          <cell r="F1846">
            <v>0.03</v>
          </cell>
          <cell r="G1846" t="str">
            <v>org</v>
          </cell>
          <cell r="I1846">
            <v>25000</v>
          </cell>
          <cell r="J1846">
            <v>750</v>
          </cell>
        </row>
        <row r="1847">
          <cell r="B1847" t="str">
            <v>P</v>
          </cell>
          <cell r="C1847" t="str">
            <v>PK19</v>
          </cell>
          <cell r="E1847" t="str">
            <v>Mandor</v>
          </cell>
          <cell r="F1847">
            <v>0.01</v>
          </cell>
          <cell r="G1847" t="str">
            <v>org</v>
          </cell>
          <cell r="I1847">
            <v>50000</v>
          </cell>
          <cell r="J1847">
            <v>500</v>
          </cell>
        </row>
        <row r="1848">
          <cell r="C1848" t="str">
            <v>LL92</v>
          </cell>
          <cell r="E1848" t="str">
            <v>Peralatan</v>
          </cell>
          <cell r="F1848">
            <v>9.8000000000000004E-2</v>
          </cell>
          <cell r="G1848" t="str">
            <v>lot</v>
          </cell>
          <cell r="I1848">
            <v>25592</v>
          </cell>
          <cell r="J1848">
            <v>2508.0160000000001</v>
          </cell>
        </row>
        <row r="1849">
          <cell r="E1849" t="str">
            <v xml:space="preserve">Jumlah         </v>
          </cell>
          <cell r="J1849">
            <v>28100.016</v>
          </cell>
        </row>
        <row r="1850">
          <cell r="E1850" t="str">
            <v>Keuntungan Max.</v>
          </cell>
          <cell r="J1850">
            <v>2810.0016000000001</v>
          </cell>
        </row>
        <row r="1851">
          <cell r="E1851" t="str">
            <v xml:space="preserve">Jumlah         </v>
          </cell>
          <cell r="J1851">
            <v>30910.017599999999</v>
          </cell>
        </row>
        <row r="1852">
          <cell r="A1852" t="str">
            <v>A134</v>
          </cell>
          <cell r="E1852" t="str">
            <v xml:space="preserve">Dibulatkan    </v>
          </cell>
          <cell r="J1852">
            <v>30910</v>
          </cell>
        </row>
        <row r="1853">
          <cell r="D1853" t="str">
            <v>A135</v>
          </cell>
          <cell r="E1853" t="str">
            <v>1 M2 HOTMIX PAKAI ALAT BESAR T=5 cm KLS JALAN 8 TON LEBIH</v>
          </cell>
        </row>
        <row r="1854">
          <cell r="C1854" t="str">
            <v>CE01</v>
          </cell>
          <cell r="E1854" t="str">
            <v>Hotmix jadi + alat besar, tenaga &amp; bhn bakar</v>
          </cell>
          <cell r="F1854">
            <v>0.111</v>
          </cell>
          <cell r="G1854" t="str">
            <v>ton</v>
          </cell>
          <cell r="I1854">
            <v>400000</v>
          </cell>
          <cell r="J1854">
            <v>44400</v>
          </cell>
        </row>
        <row r="1855">
          <cell r="B1855" t="str">
            <v>P</v>
          </cell>
          <cell r="C1855" t="str">
            <v>PK03</v>
          </cell>
          <cell r="E1855" t="str">
            <v>Pekerja Trampil</v>
          </cell>
          <cell r="F1855">
            <v>0.03</v>
          </cell>
          <cell r="G1855" t="str">
            <v>org</v>
          </cell>
          <cell r="I1855">
            <v>25000</v>
          </cell>
          <cell r="J1855">
            <v>750</v>
          </cell>
        </row>
        <row r="1856">
          <cell r="B1856" t="str">
            <v>P</v>
          </cell>
          <cell r="C1856" t="str">
            <v>PK19</v>
          </cell>
          <cell r="E1856" t="str">
            <v>Mandor</v>
          </cell>
          <cell r="F1856">
            <v>1.4999999999999999E-2</v>
          </cell>
          <cell r="G1856" t="str">
            <v>org</v>
          </cell>
          <cell r="I1856">
            <v>50000</v>
          </cell>
          <cell r="J1856">
            <v>750</v>
          </cell>
        </row>
        <row r="1857">
          <cell r="E1857" t="str">
            <v xml:space="preserve">Jumlah         </v>
          </cell>
          <cell r="J1857">
            <v>45900</v>
          </cell>
        </row>
        <row r="1858">
          <cell r="E1858" t="str">
            <v>Keuntungan Max.</v>
          </cell>
          <cell r="J1858">
            <v>4590</v>
          </cell>
        </row>
        <row r="1859">
          <cell r="E1859" t="str">
            <v xml:space="preserve">Jumlah         </v>
          </cell>
          <cell r="J1859">
            <v>50490</v>
          </cell>
        </row>
        <row r="1860">
          <cell r="A1860" t="str">
            <v>A135</v>
          </cell>
          <cell r="E1860" t="str">
            <v xml:space="preserve">Dibulatkan    </v>
          </cell>
          <cell r="J1860">
            <v>50490</v>
          </cell>
        </row>
        <row r="1861">
          <cell r="D1861" t="str">
            <v>A136</v>
          </cell>
          <cell r="E1861" t="str">
            <v>1 M2 KONSTRUKSI PENETRASI LENGKAP</v>
          </cell>
        </row>
        <row r="1862">
          <cell r="C1862" t="str">
            <v>LL93</v>
          </cell>
          <cell r="E1862" t="str">
            <v>Amparan 5/7 T = 10 cm, digilas</v>
          </cell>
          <cell r="F1862">
            <v>1</v>
          </cell>
          <cell r="G1862" t="str">
            <v>m²</v>
          </cell>
          <cell r="I1862">
            <v>5509.5</v>
          </cell>
          <cell r="J1862">
            <v>5509.5</v>
          </cell>
        </row>
        <row r="1863">
          <cell r="C1863" t="str">
            <v>LL94</v>
          </cell>
          <cell r="E1863" t="str">
            <v>Amparan 2/3 T = 5 cm, digilas</v>
          </cell>
          <cell r="F1863">
            <v>1</v>
          </cell>
          <cell r="G1863" t="str">
            <v>m²</v>
          </cell>
          <cell r="I1863">
            <v>3736</v>
          </cell>
          <cell r="J1863">
            <v>3736</v>
          </cell>
        </row>
        <row r="1864">
          <cell r="C1864" t="str">
            <v>LL95</v>
          </cell>
          <cell r="E1864" t="str">
            <v xml:space="preserve">Lapisan Pengisi </v>
          </cell>
          <cell r="F1864">
            <v>1</v>
          </cell>
          <cell r="G1864" t="str">
            <v>m²</v>
          </cell>
          <cell r="I1864">
            <v>2322.5</v>
          </cell>
          <cell r="J1864">
            <v>2322.5</v>
          </cell>
        </row>
        <row r="1865">
          <cell r="C1865" t="str">
            <v>LL96</v>
          </cell>
          <cell r="E1865" t="str">
            <v>Lapisan Aspal</v>
          </cell>
          <cell r="F1865">
            <v>1</v>
          </cell>
          <cell r="G1865" t="str">
            <v>m²</v>
          </cell>
          <cell r="I1865">
            <v>5747</v>
          </cell>
          <cell r="J1865">
            <v>5747</v>
          </cell>
        </row>
        <row r="1866">
          <cell r="E1866" t="str">
            <v xml:space="preserve">Jumlah         </v>
          </cell>
          <cell r="J1866">
            <v>17315</v>
          </cell>
        </row>
        <row r="1867">
          <cell r="E1867" t="str">
            <v>Keuntungan Max.</v>
          </cell>
          <cell r="J1867">
            <v>1731.5</v>
          </cell>
        </row>
        <row r="1868">
          <cell r="E1868" t="str">
            <v xml:space="preserve">Jumlah         </v>
          </cell>
          <cell r="J1868">
            <v>19046.5</v>
          </cell>
        </row>
        <row r="1869">
          <cell r="A1869" t="str">
            <v>A136</v>
          </cell>
          <cell r="E1869" t="str">
            <v xml:space="preserve">Dibulatkan    </v>
          </cell>
          <cell r="J1869">
            <v>19040</v>
          </cell>
        </row>
        <row r="1870">
          <cell r="D1870" t="str">
            <v>A137</v>
          </cell>
          <cell r="E1870" t="str">
            <v>1 M1 SALURAN GREFEL BETON 1/2 Q 20 CM + PASANGAN</v>
          </cell>
        </row>
        <row r="1871">
          <cell r="C1871" t="str">
            <v>LL97</v>
          </cell>
          <cell r="E1871" t="str">
            <v xml:space="preserve">Galian Tanah </v>
          </cell>
          <cell r="F1871">
            <v>0.15</v>
          </cell>
          <cell r="G1871" t="str">
            <v>m³</v>
          </cell>
          <cell r="I1871">
            <v>13230</v>
          </cell>
          <cell r="J1871">
            <v>1984.5</v>
          </cell>
        </row>
        <row r="1872">
          <cell r="C1872" t="str">
            <v>BN01</v>
          </cell>
          <cell r="E1872" t="str">
            <v>Grefel Beton 20 Cm</v>
          </cell>
          <cell r="F1872">
            <v>1</v>
          </cell>
          <cell r="G1872" t="str">
            <v>bh</v>
          </cell>
          <cell r="I1872">
            <v>14500</v>
          </cell>
          <cell r="J1872">
            <v>14500</v>
          </cell>
        </row>
        <row r="1873">
          <cell r="E1873" t="str">
            <v>Pas . Bata + Plesteran 1 : 3</v>
          </cell>
          <cell r="F1873">
            <v>1</v>
          </cell>
          <cell r="G1873" t="str">
            <v>m1</v>
          </cell>
          <cell r="I1873">
            <v>70690</v>
          </cell>
          <cell r="J1873">
            <v>70690</v>
          </cell>
        </row>
        <row r="1874">
          <cell r="C1874" t="str">
            <v>LL98</v>
          </cell>
          <cell r="E1874" t="str">
            <v>Upah kerja</v>
          </cell>
          <cell r="F1874">
            <v>0.35</v>
          </cell>
          <cell r="G1874" t="str">
            <v>ls</v>
          </cell>
          <cell r="I1874">
            <v>16484.5</v>
          </cell>
          <cell r="J1874">
            <v>5769.5749999999998</v>
          </cell>
        </row>
        <row r="1875">
          <cell r="E1875" t="str">
            <v xml:space="preserve">Jumlah         </v>
          </cell>
          <cell r="J1875">
            <v>92944.074999999997</v>
          </cell>
        </row>
        <row r="1876">
          <cell r="E1876" t="str">
            <v>Keuntungan Max.</v>
          </cell>
          <cell r="J1876">
            <v>9294.4074999999993</v>
          </cell>
        </row>
        <row r="1877">
          <cell r="E1877" t="str">
            <v xml:space="preserve">Jumlah         </v>
          </cell>
          <cell r="J1877">
            <v>102238.4825</v>
          </cell>
        </row>
        <row r="1878">
          <cell r="A1878" t="str">
            <v>A137</v>
          </cell>
          <cell r="E1878" t="str">
            <v xml:space="preserve">Dibulatkan    </v>
          </cell>
          <cell r="J1878">
            <v>102230</v>
          </cell>
        </row>
        <row r="1879">
          <cell r="D1879" t="str">
            <v>A138</v>
          </cell>
          <cell r="E1879" t="str">
            <v>1 M1 SALURAN GREFEL BETON 1/2 Q 30 CM + PASANGAN</v>
          </cell>
        </row>
        <row r="1880">
          <cell r="C1880" t="str">
            <v>LL99</v>
          </cell>
          <cell r="E1880" t="str">
            <v xml:space="preserve">Galian Tanah </v>
          </cell>
          <cell r="F1880">
            <v>0.2</v>
          </cell>
          <cell r="G1880" t="str">
            <v>m³</v>
          </cell>
          <cell r="I1880">
            <v>13230</v>
          </cell>
          <cell r="J1880">
            <v>2646</v>
          </cell>
        </row>
        <row r="1881">
          <cell r="C1881" t="str">
            <v>BN02</v>
          </cell>
          <cell r="E1881" t="str">
            <v>Grefel Beton 30 Cm</v>
          </cell>
          <cell r="F1881">
            <v>1</v>
          </cell>
          <cell r="G1881" t="str">
            <v>bh</v>
          </cell>
          <cell r="I1881">
            <v>19750</v>
          </cell>
          <cell r="J1881">
            <v>19750</v>
          </cell>
        </row>
        <row r="1882">
          <cell r="E1882" t="str">
            <v>Pas . Bata + Plesteran 1 : 3</v>
          </cell>
          <cell r="F1882">
            <v>1</v>
          </cell>
          <cell r="G1882" t="str">
            <v>m1</v>
          </cell>
          <cell r="I1882">
            <v>70690</v>
          </cell>
          <cell r="J1882">
            <v>70690</v>
          </cell>
        </row>
        <row r="1883">
          <cell r="C1883" t="str">
            <v>LLL01</v>
          </cell>
          <cell r="E1883" t="str">
            <v>Upah Kerja</v>
          </cell>
          <cell r="F1883">
            <v>0.15</v>
          </cell>
          <cell r="G1883" t="str">
            <v>ls</v>
          </cell>
          <cell r="I1883">
            <v>93086</v>
          </cell>
          <cell r="J1883">
            <v>13962.9</v>
          </cell>
        </row>
        <row r="1884">
          <cell r="E1884" t="str">
            <v xml:space="preserve">Jumlah         </v>
          </cell>
          <cell r="J1884">
            <v>107048.9</v>
          </cell>
        </row>
        <row r="1885">
          <cell r="E1885" t="str">
            <v>Keuntungan Max.</v>
          </cell>
          <cell r="J1885">
            <v>10704.89</v>
          </cell>
        </row>
        <row r="1886">
          <cell r="E1886" t="str">
            <v xml:space="preserve">Jumlah         </v>
          </cell>
          <cell r="J1886">
            <v>117753.79</v>
          </cell>
        </row>
        <row r="1887">
          <cell r="A1887" t="str">
            <v>A138</v>
          </cell>
          <cell r="E1887" t="str">
            <v xml:space="preserve">Dibulatkan    </v>
          </cell>
          <cell r="J1887">
            <v>117750</v>
          </cell>
        </row>
        <row r="1888">
          <cell r="D1888" t="str">
            <v>A139</v>
          </cell>
          <cell r="E1888" t="str">
            <v>1 M2 PASANGAN PAVING BLOCK WARNA 6 CM</v>
          </cell>
        </row>
        <row r="1889">
          <cell r="C1889" t="str">
            <v>BA32</v>
          </cell>
          <cell r="E1889" t="str">
            <v>Paving Block Warna 6 cm</v>
          </cell>
          <cell r="F1889">
            <v>1.01</v>
          </cell>
          <cell r="G1889" t="str">
            <v>m³</v>
          </cell>
          <cell r="I1889">
            <v>32500</v>
          </cell>
          <cell r="J1889">
            <v>32825</v>
          </cell>
        </row>
        <row r="1890">
          <cell r="C1890" t="str">
            <v>BA05</v>
          </cell>
          <cell r="E1890" t="str">
            <v>Pasir Beton</v>
          </cell>
          <cell r="F1890">
            <v>0.1</v>
          </cell>
          <cell r="G1890" t="str">
            <v>m³</v>
          </cell>
          <cell r="I1890">
            <v>135000</v>
          </cell>
          <cell r="J1890">
            <v>13500</v>
          </cell>
        </row>
        <row r="1891">
          <cell r="B1891" t="str">
            <v>P</v>
          </cell>
          <cell r="C1891" t="str">
            <v>PK02</v>
          </cell>
          <cell r="E1891" t="str">
            <v>Pekerja Setengah Terampil</v>
          </cell>
          <cell r="F1891">
            <v>0.25</v>
          </cell>
          <cell r="G1891" t="str">
            <v>org</v>
          </cell>
          <cell r="I1891">
            <v>23000</v>
          </cell>
          <cell r="J1891">
            <v>5750</v>
          </cell>
        </row>
        <row r="1892">
          <cell r="B1892" t="str">
            <v>P</v>
          </cell>
          <cell r="C1892" t="str">
            <v>PK04</v>
          </cell>
          <cell r="E1892" t="str">
            <v>Tukang Batu Setengah Terampil</v>
          </cell>
          <cell r="F1892">
            <v>0.5</v>
          </cell>
          <cell r="G1892" t="str">
            <v>org</v>
          </cell>
          <cell r="I1892">
            <v>25000</v>
          </cell>
          <cell r="J1892">
            <v>12500</v>
          </cell>
        </row>
        <row r="1893">
          <cell r="B1893" t="str">
            <v>P</v>
          </cell>
          <cell r="C1893" t="str">
            <v>PK06</v>
          </cell>
          <cell r="E1893" t="str">
            <v xml:space="preserve">Kepala Tukang Batu </v>
          </cell>
          <cell r="F1893">
            <v>2.5000000000000001E-2</v>
          </cell>
          <cell r="G1893" t="str">
            <v>org</v>
          </cell>
          <cell r="I1893">
            <v>35000</v>
          </cell>
          <cell r="J1893">
            <v>875</v>
          </cell>
        </row>
        <row r="1894">
          <cell r="B1894" t="str">
            <v>P</v>
          </cell>
          <cell r="C1894" t="str">
            <v>PK19</v>
          </cell>
          <cell r="E1894" t="str">
            <v>Mandor</v>
          </cell>
          <cell r="F1894">
            <v>3.0000000000000001E-3</v>
          </cell>
          <cell r="G1894" t="str">
            <v>org</v>
          </cell>
          <cell r="I1894">
            <v>50000</v>
          </cell>
          <cell r="J1894">
            <v>150</v>
          </cell>
        </row>
        <row r="1895">
          <cell r="C1895" t="str">
            <v>LLL02</v>
          </cell>
          <cell r="E1895" t="str">
            <v>Peralatan</v>
          </cell>
          <cell r="F1895">
            <v>1</v>
          </cell>
          <cell r="G1895" t="str">
            <v>ls</v>
          </cell>
          <cell r="I1895">
            <v>2750</v>
          </cell>
          <cell r="J1895">
            <v>2750</v>
          </cell>
        </row>
        <row r="1896">
          <cell r="E1896" t="str">
            <v xml:space="preserve">Jumlah         </v>
          </cell>
          <cell r="J1896">
            <v>68350</v>
          </cell>
        </row>
        <row r="1897">
          <cell r="E1897" t="str">
            <v>Keuntungan Max.</v>
          </cell>
          <cell r="J1897">
            <v>6835</v>
          </cell>
        </row>
        <row r="1898">
          <cell r="E1898" t="str">
            <v xml:space="preserve">Jumlah         </v>
          </cell>
          <cell r="J1898">
            <v>75185</v>
          </cell>
        </row>
        <row r="1899">
          <cell r="A1899" t="str">
            <v>A139</v>
          </cell>
          <cell r="E1899" t="str">
            <v xml:space="preserve">Dibulatkan    </v>
          </cell>
          <cell r="J1899">
            <v>75180</v>
          </cell>
        </row>
        <row r="1900">
          <cell r="D1900" t="str">
            <v>A140</v>
          </cell>
          <cell r="E1900" t="str">
            <v>1 M2 PASANGAN PAVING BLOCK WARNA 8 CM</v>
          </cell>
        </row>
        <row r="1901">
          <cell r="C1901" t="str">
            <v>BA30</v>
          </cell>
          <cell r="E1901" t="str">
            <v>Paving Block Warna 8 cm</v>
          </cell>
          <cell r="F1901">
            <v>1.01</v>
          </cell>
          <cell r="G1901" t="str">
            <v>m³</v>
          </cell>
          <cell r="I1901">
            <v>39500</v>
          </cell>
          <cell r="J1901">
            <v>39895</v>
          </cell>
        </row>
        <row r="1902">
          <cell r="C1902" t="str">
            <v>BA05</v>
          </cell>
          <cell r="E1902" t="str">
            <v>Pasir Beton</v>
          </cell>
          <cell r="F1902">
            <v>0.1</v>
          </cell>
          <cell r="G1902" t="str">
            <v>m³</v>
          </cell>
          <cell r="I1902">
            <v>135000</v>
          </cell>
          <cell r="J1902">
            <v>13500</v>
          </cell>
        </row>
        <row r="1903">
          <cell r="B1903" t="str">
            <v>P</v>
          </cell>
          <cell r="C1903" t="str">
            <v>PK02</v>
          </cell>
          <cell r="E1903" t="str">
            <v>Pekerja Setengah Terampil</v>
          </cell>
          <cell r="F1903">
            <v>0.25</v>
          </cell>
          <cell r="G1903" t="str">
            <v>org</v>
          </cell>
          <cell r="I1903">
            <v>23000</v>
          </cell>
          <cell r="J1903">
            <v>5750</v>
          </cell>
        </row>
        <row r="1904">
          <cell r="B1904" t="str">
            <v>P</v>
          </cell>
          <cell r="C1904" t="str">
            <v>PK04</v>
          </cell>
          <cell r="E1904" t="str">
            <v>Tukang Batu Setengah Terampil</v>
          </cell>
          <cell r="F1904">
            <v>0.5</v>
          </cell>
          <cell r="G1904" t="str">
            <v>org</v>
          </cell>
          <cell r="I1904">
            <v>25000</v>
          </cell>
          <cell r="J1904">
            <v>12500</v>
          </cell>
        </row>
        <row r="1905">
          <cell r="B1905" t="str">
            <v>P</v>
          </cell>
          <cell r="C1905" t="str">
            <v>PK06</v>
          </cell>
          <cell r="E1905" t="str">
            <v xml:space="preserve">Kepala Tukang Batu </v>
          </cell>
          <cell r="F1905">
            <v>2.5000000000000001E-2</v>
          </cell>
          <cell r="G1905" t="str">
            <v>org</v>
          </cell>
          <cell r="I1905">
            <v>35000</v>
          </cell>
          <cell r="J1905">
            <v>875</v>
          </cell>
        </row>
        <row r="1906">
          <cell r="B1906" t="str">
            <v>P</v>
          </cell>
          <cell r="C1906" t="str">
            <v>PK19</v>
          </cell>
          <cell r="E1906" t="str">
            <v>Mandor</v>
          </cell>
          <cell r="F1906">
            <v>3.0000000000000001E-3</v>
          </cell>
          <cell r="G1906" t="str">
            <v>org</v>
          </cell>
          <cell r="I1906">
            <v>50000</v>
          </cell>
          <cell r="J1906">
            <v>150</v>
          </cell>
        </row>
        <row r="1907">
          <cell r="C1907" t="str">
            <v>LLL03</v>
          </cell>
          <cell r="E1907" t="str">
            <v>Peralatan</v>
          </cell>
          <cell r="F1907">
            <v>1</v>
          </cell>
          <cell r="G1907" t="str">
            <v>lot</v>
          </cell>
          <cell r="I1907">
            <v>3000</v>
          </cell>
          <cell r="J1907">
            <v>3000</v>
          </cell>
        </row>
        <row r="1908">
          <cell r="E1908" t="str">
            <v xml:space="preserve">Jumlah         </v>
          </cell>
          <cell r="J1908">
            <v>75670</v>
          </cell>
        </row>
        <row r="1909">
          <cell r="E1909" t="str">
            <v>Keuntungan Max.</v>
          </cell>
          <cell r="J1909">
            <v>7567</v>
          </cell>
        </row>
        <row r="1910">
          <cell r="E1910" t="str">
            <v xml:space="preserve">Jumlah         </v>
          </cell>
          <cell r="J1910">
            <v>83237</v>
          </cell>
        </row>
        <row r="1911">
          <cell r="A1911" t="str">
            <v>A140</v>
          </cell>
          <cell r="E1911" t="str">
            <v xml:space="preserve">Dibulatkan    </v>
          </cell>
          <cell r="J1911">
            <v>83230</v>
          </cell>
        </row>
        <row r="1912">
          <cell r="D1912" t="str">
            <v>A141</v>
          </cell>
          <cell r="E1912" t="str">
            <v>1 M2 PASANGAN PAVING BLOCK NATURAL 6 CM</v>
          </cell>
        </row>
        <row r="1913">
          <cell r="C1913" t="str">
            <v>BA31</v>
          </cell>
          <cell r="E1913" t="str">
            <v>Paving Block Natural 6 cm</v>
          </cell>
          <cell r="F1913">
            <v>1.01</v>
          </cell>
          <cell r="G1913" t="str">
            <v>m²</v>
          </cell>
          <cell r="I1913">
            <v>28500</v>
          </cell>
          <cell r="J1913">
            <v>28785</v>
          </cell>
        </row>
        <row r="1914">
          <cell r="C1914" t="str">
            <v>BA05</v>
          </cell>
          <cell r="E1914" t="str">
            <v>Pasir Beton</v>
          </cell>
          <cell r="F1914">
            <v>0.1</v>
          </cell>
          <cell r="G1914" t="str">
            <v>m³</v>
          </cell>
          <cell r="I1914">
            <v>135000</v>
          </cell>
          <cell r="J1914">
            <v>13500</v>
          </cell>
        </row>
        <row r="1915">
          <cell r="B1915" t="str">
            <v>P</v>
          </cell>
          <cell r="C1915" t="str">
            <v>PK02</v>
          </cell>
          <cell r="E1915" t="str">
            <v>Pekerja Setengah Terampil</v>
          </cell>
          <cell r="F1915">
            <v>0.25</v>
          </cell>
          <cell r="G1915" t="str">
            <v>org</v>
          </cell>
          <cell r="I1915">
            <v>23000</v>
          </cell>
          <cell r="J1915">
            <v>5750</v>
          </cell>
        </row>
        <row r="1916">
          <cell r="B1916" t="str">
            <v>P</v>
          </cell>
          <cell r="C1916" t="str">
            <v>PK04</v>
          </cell>
          <cell r="E1916" t="str">
            <v>Tukang Batu Setengah Terampil</v>
          </cell>
          <cell r="F1916">
            <v>0.5</v>
          </cell>
          <cell r="G1916" t="str">
            <v>org</v>
          </cell>
          <cell r="I1916">
            <v>25000</v>
          </cell>
          <cell r="J1916">
            <v>12500</v>
          </cell>
        </row>
        <row r="1917">
          <cell r="B1917" t="str">
            <v>P</v>
          </cell>
          <cell r="C1917" t="str">
            <v>PK06</v>
          </cell>
          <cell r="E1917" t="str">
            <v xml:space="preserve">Kepala Tukang Batu </v>
          </cell>
          <cell r="F1917">
            <v>2.5000000000000001E-2</v>
          </cell>
          <cell r="G1917" t="str">
            <v>org</v>
          </cell>
          <cell r="I1917">
            <v>35000</v>
          </cell>
          <cell r="J1917">
            <v>875</v>
          </cell>
        </row>
        <row r="1918">
          <cell r="B1918" t="str">
            <v>P</v>
          </cell>
          <cell r="C1918" t="str">
            <v>PK19</v>
          </cell>
          <cell r="E1918" t="str">
            <v>Mandor</v>
          </cell>
          <cell r="F1918">
            <v>3.0000000000000001E-3</v>
          </cell>
          <cell r="G1918" t="str">
            <v>org</v>
          </cell>
          <cell r="I1918">
            <v>50000</v>
          </cell>
          <cell r="J1918">
            <v>150</v>
          </cell>
        </row>
        <row r="1919">
          <cell r="C1919" t="str">
            <v>LLL04</v>
          </cell>
          <cell r="E1919" t="str">
            <v>Peralatan</v>
          </cell>
          <cell r="F1919">
            <v>1</v>
          </cell>
          <cell r="G1919" t="str">
            <v>lot</v>
          </cell>
          <cell r="I1919">
            <v>2750</v>
          </cell>
          <cell r="J1919">
            <v>2750</v>
          </cell>
        </row>
        <row r="1920">
          <cell r="E1920" t="str">
            <v xml:space="preserve">Jumlah         </v>
          </cell>
          <cell r="J1920">
            <v>64310</v>
          </cell>
        </row>
        <row r="1921">
          <cell r="E1921" t="str">
            <v>Keuntungan Max.</v>
          </cell>
          <cell r="J1921">
            <v>6431</v>
          </cell>
        </row>
        <row r="1922">
          <cell r="E1922" t="str">
            <v xml:space="preserve">Jumlah         </v>
          </cell>
          <cell r="J1922">
            <v>70741</v>
          </cell>
        </row>
        <row r="1923">
          <cell r="A1923" t="str">
            <v>A141</v>
          </cell>
          <cell r="E1923" t="str">
            <v xml:space="preserve">Dibulatkan    </v>
          </cell>
          <cell r="J1923">
            <v>70740</v>
          </cell>
        </row>
        <row r="1924">
          <cell r="D1924" t="str">
            <v>A142</v>
          </cell>
          <cell r="E1924" t="str">
            <v>1 M2 PASANGAN PAVING BLOCK NATURAL 8 CM</v>
          </cell>
        </row>
        <row r="1925">
          <cell r="C1925" t="str">
            <v>BA29</v>
          </cell>
          <cell r="E1925" t="str">
            <v>Paving Block Natural 8 cm</v>
          </cell>
          <cell r="F1925">
            <v>1.01</v>
          </cell>
          <cell r="G1925" t="str">
            <v>m²</v>
          </cell>
          <cell r="I1925">
            <v>33500</v>
          </cell>
          <cell r="J1925">
            <v>33835</v>
          </cell>
        </row>
        <row r="1926">
          <cell r="C1926" t="str">
            <v>BA05</v>
          </cell>
          <cell r="E1926" t="str">
            <v>Pasir Beton</v>
          </cell>
          <cell r="F1926">
            <v>0.1</v>
          </cell>
          <cell r="G1926" t="str">
            <v>m³</v>
          </cell>
          <cell r="I1926">
            <v>135000</v>
          </cell>
          <cell r="J1926">
            <v>13500</v>
          </cell>
        </row>
        <row r="1927">
          <cell r="B1927" t="str">
            <v>P</v>
          </cell>
          <cell r="C1927" t="str">
            <v>PK02</v>
          </cell>
          <cell r="E1927" t="str">
            <v>Pekerja Setengah Terampil</v>
          </cell>
          <cell r="F1927">
            <v>0.25</v>
          </cell>
          <cell r="G1927" t="str">
            <v>org</v>
          </cell>
          <cell r="I1927">
            <v>23000</v>
          </cell>
          <cell r="J1927">
            <v>5750</v>
          </cell>
        </row>
        <row r="1928">
          <cell r="B1928" t="str">
            <v>P</v>
          </cell>
          <cell r="C1928" t="str">
            <v>PK04</v>
          </cell>
          <cell r="E1928" t="str">
            <v>Tukang Batu Setengah Terampil</v>
          </cell>
          <cell r="F1928">
            <v>0.5</v>
          </cell>
          <cell r="G1928" t="str">
            <v>org</v>
          </cell>
          <cell r="I1928">
            <v>25000</v>
          </cell>
          <cell r="J1928">
            <v>12500</v>
          </cell>
        </row>
        <row r="1929">
          <cell r="B1929" t="str">
            <v>P</v>
          </cell>
          <cell r="C1929" t="str">
            <v>PK06</v>
          </cell>
          <cell r="E1929" t="str">
            <v xml:space="preserve">Kepala Tukang Batu </v>
          </cell>
          <cell r="F1929">
            <v>2.5000000000000001E-2</v>
          </cell>
          <cell r="G1929" t="str">
            <v>org</v>
          </cell>
          <cell r="I1929">
            <v>35000</v>
          </cell>
          <cell r="J1929">
            <v>875</v>
          </cell>
        </row>
        <row r="1930">
          <cell r="B1930" t="str">
            <v>P</v>
          </cell>
          <cell r="C1930" t="str">
            <v>PK19</v>
          </cell>
          <cell r="E1930" t="str">
            <v>Mandor</v>
          </cell>
          <cell r="F1930">
            <v>3.0000000000000001E-3</v>
          </cell>
          <cell r="G1930" t="str">
            <v>org</v>
          </cell>
          <cell r="I1930">
            <v>50000</v>
          </cell>
          <cell r="J1930">
            <v>150</v>
          </cell>
        </row>
        <row r="1931">
          <cell r="C1931" t="str">
            <v>LLL05</v>
          </cell>
          <cell r="E1931" t="str">
            <v>Peralatan</v>
          </cell>
          <cell r="F1931">
            <v>1</v>
          </cell>
          <cell r="G1931" t="str">
            <v>lot</v>
          </cell>
          <cell r="I1931">
            <v>3000</v>
          </cell>
          <cell r="J1931">
            <v>3000</v>
          </cell>
        </row>
        <row r="1932">
          <cell r="E1932" t="str">
            <v xml:space="preserve">Jumlah         </v>
          </cell>
          <cell r="J1932">
            <v>69610</v>
          </cell>
        </row>
        <row r="1933">
          <cell r="E1933" t="str">
            <v>Keuntungan Max.</v>
          </cell>
          <cell r="J1933">
            <v>6961</v>
          </cell>
        </row>
        <row r="1934">
          <cell r="E1934" t="str">
            <v xml:space="preserve">Jumlah         </v>
          </cell>
          <cell r="J1934">
            <v>76571</v>
          </cell>
        </row>
        <row r="1935">
          <cell r="A1935" t="str">
            <v>A142</v>
          </cell>
          <cell r="E1935" t="str">
            <v xml:space="preserve">Dibulatkan    </v>
          </cell>
          <cell r="J1935">
            <v>76570</v>
          </cell>
        </row>
        <row r="1936">
          <cell r="D1936" t="str">
            <v>A143</v>
          </cell>
          <cell r="E1936" t="str">
            <v>1 M3 MEMBONGKAR DINDING BATA</v>
          </cell>
        </row>
        <row r="1937">
          <cell r="E1937" t="str">
            <v>(Jika bongkaran di pakai lagi )</v>
          </cell>
        </row>
        <row r="1938">
          <cell r="B1938" t="str">
            <v>P</v>
          </cell>
          <cell r="C1938" t="str">
            <v>PK02</v>
          </cell>
          <cell r="E1938" t="str">
            <v>Pekerja Setengah Terampil</v>
          </cell>
          <cell r="F1938">
            <v>2</v>
          </cell>
          <cell r="G1938" t="str">
            <v>org</v>
          </cell>
          <cell r="I1938">
            <v>23000</v>
          </cell>
          <cell r="J1938">
            <v>46000</v>
          </cell>
        </row>
        <row r="1939">
          <cell r="B1939" t="str">
            <v>P</v>
          </cell>
          <cell r="C1939" t="str">
            <v>PK19</v>
          </cell>
          <cell r="E1939" t="str">
            <v>Mandor</v>
          </cell>
          <cell r="F1939">
            <v>0.09</v>
          </cell>
          <cell r="G1939" t="str">
            <v>org</v>
          </cell>
          <cell r="I1939">
            <v>50000</v>
          </cell>
          <cell r="J1939">
            <v>4500</v>
          </cell>
        </row>
        <row r="1940">
          <cell r="E1940" t="str">
            <v xml:space="preserve">Jumlah         </v>
          </cell>
          <cell r="J1940">
            <v>50500</v>
          </cell>
        </row>
        <row r="1941">
          <cell r="E1941" t="str">
            <v>Keuntungan Max.</v>
          </cell>
          <cell r="J1941">
            <v>5050</v>
          </cell>
        </row>
        <row r="1942">
          <cell r="E1942" t="str">
            <v xml:space="preserve">Jumlah         </v>
          </cell>
          <cell r="J1942">
            <v>55550</v>
          </cell>
        </row>
        <row r="1943">
          <cell r="A1943" t="str">
            <v>A143</v>
          </cell>
          <cell r="E1943" t="str">
            <v xml:space="preserve">Dibulatkan    </v>
          </cell>
          <cell r="J1943">
            <v>55550</v>
          </cell>
        </row>
        <row r="1944">
          <cell r="D1944" t="str">
            <v>A143'</v>
          </cell>
          <cell r="E1944" t="str">
            <v>1 M3 MEMBONGKAR DINDING BATA</v>
          </cell>
        </row>
        <row r="1945">
          <cell r="E1945" t="str">
            <v>(Jika bongkaran dtidak i pakai lagi )</v>
          </cell>
        </row>
        <row r="1946">
          <cell r="B1946" t="str">
            <v>P</v>
          </cell>
          <cell r="C1946" t="str">
            <v>PK02</v>
          </cell>
          <cell r="E1946" t="str">
            <v>Pekerja Setengah Terampil</v>
          </cell>
          <cell r="F1946">
            <v>1</v>
          </cell>
          <cell r="G1946" t="str">
            <v>org</v>
          </cell>
          <cell r="I1946">
            <v>23000</v>
          </cell>
          <cell r="J1946">
            <v>23000</v>
          </cell>
        </row>
        <row r="1947">
          <cell r="B1947" t="str">
            <v>P</v>
          </cell>
          <cell r="C1947" t="str">
            <v>PK19</v>
          </cell>
          <cell r="E1947" t="str">
            <v>Mandor</v>
          </cell>
          <cell r="F1947">
            <v>0.09</v>
          </cell>
          <cell r="G1947" t="str">
            <v>org</v>
          </cell>
          <cell r="I1947">
            <v>50000</v>
          </cell>
          <cell r="J1947">
            <v>4500</v>
          </cell>
        </row>
        <row r="1948">
          <cell r="E1948" t="str">
            <v xml:space="preserve">Jumlah         </v>
          </cell>
          <cell r="J1948">
            <v>27500</v>
          </cell>
        </row>
        <row r="1949">
          <cell r="E1949" t="str">
            <v>Keuntungan Max.</v>
          </cell>
          <cell r="J1949">
            <v>2750</v>
          </cell>
        </row>
        <row r="1950">
          <cell r="E1950" t="str">
            <v xml:space="preserve">Jumlah         </v>
          </cell>
          <cell r="J1950">
            <v>30250</v>
          </cell>
        </row>
        <row r="1951">
          <cell r="A1951" t="str">
            <v>A143'</v>
          </cell>
          <cell r="E1951" t="str">
            <v xml:space="preserve">Dibulatkan    </v>
          </cell>
          <cell r="J1951">
            <v>30250</v>
          </cell>
        </row>
        <row r="1952">
          <cell r="D1952" t="str">
            <v>A144</v>
          </cell>
          <cell r="E1952" t="str">
            <v xml:space="preserve">1 M2 MEMBONGKAR PLESTERAN DINDING </v>
          </cell>
        </row>
        <row r="1953">
          <cell r="B1953" t="str">
            <v>P</v>
          </cell>
          <cell r="C1953" t="str">
            <v>PK02</v>
          </cell>
          <cell r="E1953" t="str">
            <v>Pekerja Setengah Terampil</v>
          </cell>
          <cell r="F1953">
            <v>0.05</v>
          </cell>
          <cell r="G1953" t="str">
            <v>org</v>
          </cell>
          <cell r="I1953">
            <v>23000</v>
          </cell>
          <cell r="J1953">
            <v>1150</v>
          </cell>
        </row>
        <row r="1954">
          <cell r="B1954" t="str">
            <v>P</v>
          </cell>
          <cell r="C1954" t="str">
            <v>PK19</v>
          </cell>
          <cell r="E1954" t="str">
            <v>Mandor</v>
          </cell>
          <cell r="F1954">
            <v>2.5000000000000001E-2</v>
          </cell>
          <cell r="G1954" t="str">
            <v>org</v>
          </cell>
          <cell r="I1954">
            <v>50000</v>
          </cell>
          <cell r="J1954">
            <v>1250</v>
          </cell>
        </row>
        <row r="1955">
          <cell r="E1955" t="str">
            <v xml:space="preserve">Jumlah         </v>
          </cell>
          <cell r="J1955">
            <v>2400</v>
          </cell>
        </row>
        <row r="1956">
          <cell r="E1956" t="str">
            <v>Keuntungan Max.</v>
          </cell>
          <cell r="J1956">
            <v>240</v>
          </cell>
        </row>
        <row r="1957">
          <cell r="E1957" t="str">
            <v xml:space="preserve">Jumlah         </v>
          </cell>
          <cell r="J1957">
            <v>2640</v>
          </cell>
        </row>
        <row r="1958">
          <cell r="A1958" t="str">
            <v>A144</v>
          </cell>
          <cell r="E1958" t="str">
            <v xml:space="preserve">Dibulatkan    </v>
          </cell>
          <cell r="J1958">
            <v>2640</v>
          </cell>
        </row>
        <row r="1959">
          <cell r="D1959" t="str">
            <v>A145</v>
          </cell>
          <cell r="E1959" t="str">
            <v>1 M2 MEMBONGKAR GENTENG / SIRAP</v>
          </cell>
        </row>
        <row r="1960">
          <cell r="E1960" t="str">
            <v>(Jika bongkaran tidak di pakai  )</v>
          </cell>
        </row>
        <row r="1961">
          <cell r="B1961" t="str">
            <v>P</v>
          </cell>
          <cell r="C1961" t="str">
            <v>PK02</v>
          </cell>
          <cell r="E1961" t="str">
            <v>Pekerja Setengah Terampil</v>
          </cell>
          <cell r="F1961">
            <v>0.02</v>
          </cell>
          <cell r="G1961" t="str">
            <v>org</v>
          </cell>
          <cell r="I1961">
            <v>23000</v>
          </cell>
          <cell r="J1961">
            <v>460</v>
          </cell>
        </row>
        <row r="1962">
          <cell r="B1962" t="str">
            <v>P</v>
          </cell>
          <cell r="C1962" t="str">
            <v>PK19</v>
          </cell>
          <cell r="E1962" t="str">
            <v>Mandor</v>
          </cell>
          <cell r="F1962">
            <v>0.01</v>
          </cell>
          <cell r="G1962" t="str">
            <v>org</v>
          </cell>
          <cell r="I1962">
            <v>50000</v>
          </cell>
          <cell r="J1962">
            <v>500</v>
          </cell>
        </row>
        <row r="1963">
          <cell r="E1963" t="str">
            <v xml:space="preserve">Jumlah         </v>
          </cell>
          <cell r="J1963">
            <v>960</v>
          </cell>
        </row>
        <row r="1964">
          <cell r="E1964" t="str">
            <v>Keuntungan Max.</v>
          </cell>
          <cell r="J1964">
            <v>96</v>
          </cell>
        </row>
        <row r="1965">
          <cell r="E1965" t="str">
            <v xml:space="preserve">Jumlah         </v>
          </cell>
          <cell r="J1965">
            <v>1056</v>
          </cell>
        </row>
        <row r="1966">
          <cell r="A1966" t="str">
            <v>A145</v>
          </cell>
          <cell r="E1966" t="str">
            <v xml:space="preserve">Dibulatkan    </v>
          </cell>
          <cell r="J1966">
            <v>1050</v>
          </cell>
        </row>
        <row r="1967">
          <cell r="D1967" t="str">
            <v>A146</v>
          </cell>
          <cell r="E1967" t="str">
            <v>1 M2 MEMBONGKAR GENTENG / SIRAP</v>
          </cell>
        </row>
        <row r="1968">
          <cell r="E1968" t="str">
            <v>(Jika bongkaran  di pakai  )</v>
          </cell>
        </row>
        <row r="1969">
          <cell r="B1969" t="str">
            <v>P</v>
          </cell>
          <cell r="C1969" t="str">
            <v>PK02</v>
          </cell>
          <cell r="E1969" t="str">
            <v>Pekerja Setengah Terampil</v>
          </cell>
          <cell r="F1969">
            <v>0.4</v>
          </cell>
          <cell r="G1969" t="str">
            <v>org</v>
          </cell>
          <cell r="I1969">
            <v>23000</v>
          </cell>
          <cell r="J1969">
            <v>9200</v>
          </cell>
        </row>
        <row r="1970">
          <cell r="B1970" t="str">
            <v>P</v>
          </cell>
          <cell r="C1970" t="str">
            <v>PK19</v>
          </cell>
          <cell r="E1970" t="str">
            <v>Mandor</v>
          </cell>
          <cell r="F1970">
            <v>0.1</v>
          </cell>
          <cell r="G1970" t="str">
            <v>org</v>
          </cell>
          <cell r="I1970">
            <v>50000</v>
          </cell>
          <cell r="J1970">
            <v>5000</v>
          </cell>
        </row>
        <row r="1971">
          <cell r="E1971" t="str">
            <v xml:space="preserve">Jumlah         </v>
          </cell>
          <cell r="J1971">
            <v>14200</v>
          </cell>
        </row>
        <row r="1972">
          <cell r="E1972" t="str">
            <v>Keuntungan Max.</v>
          </cell>
          <cell r="J1972">
            <v>1420</v>
          </cell>
        </row>
        <row r="1973">
          <cell r="E1973" t="str">
            <v xml:space="preserve">Jumlah         </v>
          </cell>
          <cell r="J1973">
            <v>15620</v>
          </cell>
        </row>
        <row r="1974">
          <cell r="A1974" t="str">
            <v>A146</v>
          </cell>
          <cell r="E1974" t="str">
            <v xml:space="preserve">Dibulatkan    </v>
          </cell>
          <cell r="J1974">
            <v>15620</v>
          </cell>
        </row>
        <row r="1975">
          <cell r="D1975" t="str">
            <v>A147</v>
          </cell>
          <cell r="E1975" t="str">
            <v>1 M2 MEMBONGKAR RANGKA ATAP / RENG KASO</v>
          </cell>
        </row>
        <row r="1976">
          <cell r="E1976" t="str">
            <v>(Jika bongkaran tidak di pakai  )</v>
          </cell>
        </row>
        <row r="1977">
          <cell r="B1977" t="str">
            <v>P</v>
          </cell>
          <cell r="C1977" t="str">
            <v>PK02</v>
          </cell>
          <cell r="E1977" t="str">
            <v>Pekerja Setengah Terampil</v>
          </cell>
          <cell r="F1977">
            <v>0.1</v>
          </cell>
          <cell r="G1977" t="str">
            <v>org</v>
          </cell>
          <cell r="I1977">
            <v>23000</v>
          </cell>
          <cell r="J1977">
            <v>2300</v>
          </cell>
        </row>
        <row r="1978">
          <cell r="B1978" t="str">
            <v>P</v>
          </cell>
          <cell r="C1978" t="str">
            <v>PK07</v>
          </cell>
          <cell r="E1978" t="str">
            <v>Tk kayu setengah terampil</v>
          </cell>
          <cell r="F1978">
            <v>2.5000000000000001E-2</v>
          </cell>
          <cell r="G1978" t="str">
            <v>org</v>
          </cell>
          <cell r="I1978">
            <v>30000</v>
          </cell>
          <cell r="J1978">
            <v>750</v>
          </cell>
        </row>
        <row r="1979">
          <cell r="B1979" t="str">
            <v>P</v>
          </cell>
          <cell r="C1979" t="str">
            <v>PK09</v>
          </cell>
          <cell r="E1979" t="str">
            <v>Kepala Tukang kayu</v>
          </cell>
          <cell r="F1979">
            <v>2.5000000000000001E-3</v>
          </cell>
          <cell r="G1979" t="str">
            <v>org</v>
          </cell>
          <cell r="I1979">
            <v>35000</v>
          </cell>
          <cell r="J1979">
            <v>87.5</v>
          </cell>
        </row>
        <row r="1980">
          <cell r="B1980" t="str">
            <v>P</v>
          </cell>
          <cell r="C1980" t="str">
            <v>PK19</v>
          </cell>
          <cell r="E1980" t="str">
            <v>Mandor</v>
          </cell>
          <cell r="F1980">
            <v>5.0000000000000001E-3</v>
          </cell>
          <cell r="G1980" t="str">
            <v>org</v>
          </cell>
          <cell r="I1980">
            <v>50000</v>
          </cell>
          <cell r="J1980">
            <v>250</v>
          </cell>
        </row>
        <row r="1981">
          <cell r="E1981" t="str">
            <v xml:space="preserve">Jumlah         </v>
          </cell>
          <cell r="J1981">
            <v>3387.5</v>
          </cell>
        </row>
        <row r="1982">
          <cell r="E1982" t="str">
            <v>Keuntungan Max.</v>
          </cell>
          <cell r="J1982">
            <v>338.75</v>
          </cell>
        </row>
        <row r="1983">
          <cell r="E1983" t="str">
            <v xml:space="preserve">Jumlah         </v>
          </cell>
          <cell r="J1983">
            <v>3726.25</v>
          </cell>
        </row>
        <row r="1984">
          <cell r="A1984" t="str">
            <v>A147</v>
          </cell>
          <cell r="E1984" t="str">
            <v xml:space="preserve">Dibulatkan    </v>
          </cell>
          <cell r="J1984">
            <v>3720</v>
          </cell>
        </row>
        <row r="1985">
          <cell r="D1985" t="str">
            <v>A148</v>
          </cell>
          <cell r="E1985" t="str">
            <v>1 M2 MEMBONGKAR RANGKA ATAP / RENG KASO</v>
          </cell>
        </row>
        <row r="1986">
          <cell r="E1986" t="str">
            <v>(Jika bongkaran  di pakai  )</v>
          </cell>
        </row>
        <row r="1987">
          <cell r="B1987" t="str">
            <v>P</v>
          </cell>
          <cell r="C1987" t="str">
            <v>PK02</v>
          </cell>
          <cell r="E1987" t="str">
            <v>Pekerja Setengah Terampil</v>
          </cell>
          <cell r="F1987">
            <v>0.2</v>
          </cell>
          <cell r="G1987" t="str">
            <v>org</v>
          </cell>
          <cell r="I1987">
            <v>23000</v>
          </cell>
          <cell r="J1987">
            <v>4600</v>
          </cell>
        </row>
        <row r="1988">
          <cell r="B1988" t="str">
            <v>P</v>
          </cell>
          <cell r="C1988" t="str">
            <v>PK07</v>
          </cell>
          <cell r="E1988" t="str">
            <v>Tk kayu setengah terampil</v>
          </cell>
          <cell r="F1988">
            <v>0.05</v>
          </cell>
          <cell r="G1988" t="str">
            <v>org</v>
          </cell>
          <cell r="I1988">
            <v>30000</v>
          </cell>
          <cell r="J1988">
            <v>1500</v>
          </cell>
        </row>
        <row r="1989">
          <cell r="B1989" t="str">
            <v>P</v>
          </cell>
          <cell r="C1989" t="str">
            <v>PK09</v>
          </cell>
          <cell r="E1989" t="str">
            <v>Kepala Tukang kayu</v>
          </cell>
          <cell r="F1989">
            <v>5.0000000000000001E-3</v>
          </cell>
          <cell r="G1989" t="str">
            <v>org</v>
          </cell>
          <cell r="I1989">
            <v>35000</v>
          </cell>
          <cell r="J1989">
            <v>175</v>
          </cell>
        </row>
        <row r="1990">
          <cell r="B1990" t="str">
            <v>P</v>
          </cell>
          <cell r="C1990" t="str">
            <v>PK19</v>
          </cell>
          <cell r="E1990" t="str">
            <v>Mandor</v>
          </cell>
          <cell r="F1990">
            <v>0.01</v>
          </cell>
          <cell r="G1990" t="str">
            <v>org</v>
          </cell>
          <cell r="I1990">
            <v>50000</v>
          </cell>
          <cell r="J1990">
            <v>500</v>
          </cell>
        </row>
        <row r="1991">
          <cell r="E1991" t="str">
            <v xml:space="preserve">Jumlah         </v>
          </cell>
          <cell r="J1991">
            <v>6775</v>
          </cell>
        </row>
        <row r="1992">
          <cell r="E1992" t="str">
            <v>Keuntungan Max.</v>
          </cell>
          <cell r="J1992">
            <v>677.5</v>
          </cell>
        </row>
        <row r="1993">
          <cell r="E1993" t="str">
            <v xml:space="preserve">Jumlah         </v>
          </cell>
          <cell r="J1993">
            <v>7452.5</v>
          </cell>
        </row>
        <row r="1994">
          <cell r="A1994" t="str">
            <v>A148</v>
          </cell>
          <cell r="E1994" t="str">
            <v xml:space="preserve">Dibulatkan    </v>
          </cell>
          <cell r="J1994">
            <v>7450</v>
          </cell>
        </row>
        <row r="1995">
          <cell r="D1995" t="str">
            <v>A149</v>
          </cell>
          <cell r="E1995" t="str">
            <v>1 M3 MEMBONGKAR KUDA-KUDA, GORDING / BALOK</v>
          </cell>
        </row>
        <row r="1996">
          <cell r="E1996" t="str">
            <v>(Jika bongkaran dipakai  )</v>
          </cell>
        </row>
        <row r="1997">
          <cell r="B1997" t="str">
            <v>P</v>
          </cell>
          <cell r="C1997" t="str">
            <v>PK02</v>
          </cell>
          <cell r="E1997" t="str">
            <v>Pekerja Setengah Terampil</v>
          </cell>
          <cell r="F1997">
            <v>4</v>
          </cell>
          <cell r="G1997" t="str">
            <v>org</v>
          </cell>
          <cell r="I1997">
            <v>23000</v>
          </cell>
          <cell r="J1997">
            <v>92000</v>
          </cell>
        </row>
        <row r="1998">
          <cell r="B1998" t="str">
            <v>P</v>
          </cell>
          <cell r="C1998" t="str">
            <v>PK07</v>
          </cell>
          <cell r="E1998" t="str">
            <v>Tk kayu setengah terampil</v>
          </cell>
          <cell r="F1998">
            <v>6</v>
          </cell>
          <cell r="G1998" t="str">
            <v>org</v>
          </cell>
          <cell r="I1998">
            <v>30000</v>
          </cell>
          <cell r="J1998">
            <v>180000</v>
          </cell>
        </row>
        <row r="1999">
          <cell r="B1999" t="str">
            <v>P</v>
          </cell>
          <cell r="C1999" t="str">
            <v>PK09</v>
          </cell>
          <cell r="E1999" t="str">
            <v>Kepala Tukang kayu</v>
          </cell>
          <cell r="F1999">
            <v>0.6</v>
          </cell>
          <cell r="G1999" t="str">
            <v>org</v>
          </cell>
          <cell r="I1999">
            <v>35000</v>
          </cell>
          <cell r="J1999">
            <v>21000</v>
          </cell>
        </row>
        <row r="2000">
          <cell r="B2000" t="str">
            <v>P</v>
          </cell>
          <cell r="C2000" t="str">
            <v>PK19</v>
          </cell>
          <cell r="E2000" t="str">
            <v>Mandor</v>
          </cell>
          <cell r="F2000">
            <v>0.2</v>
          </cell>
          <cell r="G2000" t="str">
            <v>org</v>
          </cell>
          <cell r="I2000">
            <v>50000</v>
          </cell>
          <cell r="J2000">
            <v>10000</v>
          </cell>
        </row>
        <row r="2001">
          <cell r="E2001" t="str">
            <v xml:space="preserve">Jumlah         </v>
          </cell>
          <cell r="J2001">
            <v>303000</v>
          </cell>
        </row>
        <row r="2002">
          <cell r="E2002" t="str">
            <v>Keuntungan Max.</v>
          </cell>
          <cell r="J2002">
            <v>30300</v>
          </cell>
        </row>
        <row r="2003">
          <cell r="E2003" t="str">
            <v xml:space="preserve">Jumlah         </v>
          </cell>
          <cell r="J2003">
            <v>333300</v>
          </cell>
        </row>
        <row r="2004">
          <cell r="A2004" t="str">
            <v>A149</v>
          </cell>
          <cell r="E2004" t="str">
            <v xml:space="preserve">Dibulatkan    </v>
          </cell>
          <cell r="J2004">
            <v>333300</v>
          </cell>
        </row>
        <row r="2005">
          <cell r="D2005" t="str">
            <v>A150</v>
          </cell>
          <cell r="E2005" t="str">
            <v>1 M3 MEMBONGKAR KUDA-KUDA, GORDING / BALOK</v>
          </cell>
        </row>
        <row r="2006">
          <cell r="E2006" t="str">
            <v>(Jika bongkaran tidak dipakai  )</v>
          </cell>
        </row>
        <row r="2007">
          <cell r="B2007" t="str">
            <v>P</v>
          </cell>
          <cell r="C2007" t="str">
            <v>PK01</v>
          </cell>
          <cell r="E2007" t="str">
            <v>Pekerja</v>
          </cell>
          <cell r="F2007">
            <v>4</v>
          </cell>
          <cell r="G2007" t="str">
            <v>org</v>
          </cell>
          <cell r="I2007">
            <v>22000</v>
          </cell>
          <cell r="J2007">
            <v>88000</v>
          </cell>
        </row>
        <row r="2008">
          <cell r="B2008" t="str">
            <v>P</v>
          </cell>
          <cell r="C2008" t="str">
            <v>PK07</v>
          </cell>
          <cell r="E2008" t="str">
            <v>Tk kayu setengah terampil</v>
          </cell>
          <cell r="F2008">
            <v>3</v>
          </cell>
          <cell r="G2008" t="str">
            <v>org</v>
          </cell>
          <cell r="I2008">
            <v>30000</v>
          </cell>
          <cell r="J2008">
            <v>90000</v>
          </cell>
        </row>
        <row r="2009">
          <cell r="B2009" t="str">
            <v>P</v>
          </cell>
          <cell r="C2009" t="str">
            <v>PK19</v>
          </cell>
          <cell r="E2009" t="str">
            <v>Mandor</v>
          </cell>
          <cell r="F2009">
            <v>0.2</v>
          </cell>
          <cell r="G2009" t="str">
            <v>org</v>
          </cell>
          <cell r="I2009">
            <v>50000</v>
          </cell>
          <cell r="J2009">
            <v>10000</v>
          </cell>
        </row>
        <row r="2010">
          <cell r="E2010" t="str">
            <v xml:space="preserve">Jumlah         </v>
          </cell>
          <cell r="J2010">
            <v>188000</v>
          </cell>
        </row>
        <row r="2011">
          <cell r="E2011" t="str">
            <v>Keuntungan Max.</v>
          </cell>
          <cell r="J2011">
            <v>18800</v>
          </cell>
        </row>
        <row r="2012">
          <cell r="E2012" t="str">
            <v xml:space="preserve">Jumlah         </v>
          </cell>
          <cell r="J2012">
            <v>206800</v>
          </cell>
        </row>
        <row r="2013">
          <cell r="A2013" t="str">
            <v>A150</v>
          </cell>
          <cell r="E2013" t="str">
            <v xml:space="preserve">Dibulatkan    </v>
          </cell>
          <cell r="J2013">
            <v>206800</v>
          </cell>
        </row>
        <row r="2014">
          <cell r="D2014" t="str">
            <v>A151</v>
          </cell>
          <cell r="E2014" t="str">
            <v>1 M2 MEMBONGKAR PLAFOND</v>
          </cell>
        </row>
        <row r="2015">
          <cell r="E2015" t="str">
            <v>(Jika bongkaran dipakai  )</v>
          </cell>
        </row>
        <row r="2016">
          <cell r="B2016" t="str">
            <v>P</v>
          </cell>
          <cell r="C2016" t="str">
            <v>PK02</v>
          </cell>
          <cell r="E2016" t="str">
            <v>Pekerja Setengah Terampil</v>
          </cell>
          <cell r="F2016">
            <v>0.1</v>
          </cell>
          <cell r="G2016" t="str">
            <v>org</v>
          </cell>
          <cell r="I2016">
            <v>23000</v>
          </cell>
          <cell r="J2016">
            <v>2300</v>
          </cell>
        </row>
        <row r="2017">
          <cell r="B2017" t="str">
            <v>P</v>
          </cell>
          <cell r="C2017" t="str">
            <v>PK07</v>
          </cell>
          <cell r="E2017" t="str">
            <v>Tk kayu setengah terampil</v>
          </cell>
          <cell r="F2017">
            <v>0.25</v>
          </cell>
          <cell r="G2017" t="str">
            <v>org</v>
          </cell>
          <cell r="I2017">
            <v>30000</v>
          </cell>
          <cell r="J2017">
            <v>7500</v>
          </cell>
        </row>
        <row r="2018">
          <cell r="B2018" t="str">
            <v>P</v>
          </cell>
          <cell r="C2018" t="str">
            <v>PK09</v>
          </cell>
          <cell r="E2018" t="str">
            <v>Kepala Tukang kayu</v>
          </cell>
          <cell r="F2018">
            <v>2.5000000000000001E-3</v>
          </cell>
          <cell r="G2018" t="str">
            <v>org</v>
          </cell>
          <cell r="I2018">
            <v>35000</v>
          </cell>
          <cell r="J2018">
            <v>87.5</v>
          </cell>
        </row>
        <row r="2019">
          <cell r="B2019" t="str">
            <v>P</v>
          </cell>
          <cell r="C2019" t="str">
            <v>PK19</v>
          </cell>
          <cell r="E2019" t="str">
            <v>Mandor</v>
          </cell>
          <cell r="F2019">
            <v>5.0000000000000001E-3</v>
          </cell>
          <cell r="G2019" t="str">
            <v>org</v>
          </cell>
          <cell r="I2019">
            <v>50000</v>
          </cell>
          <cell r="J2019">
            <v>250</v>
          </cell>
        </row>
        <row r="2020">
          <cell r="E2020" t="str">
            <v xml:space="preserve">Jumlah         </v>
          </cell>
          <cell r="J2020">
            <v>10137.5</v>
          </cell>
        </row>
        <row r="2021">
          <cell r="E2021" t="str">
            <v>Keuntungan Max.</v>
          </cell>
          <cell r="J2021">
            <v>1013.75</v>
          </cell>
        </row>
        <row r="2022">
          <cell r="E2022" t="str">
            <v xml:space="preserve">Jumlah         </v>
          </cell>
          <cell r="J2022">
            <v>11151.25</v>
          </cell>
        </row>
        <row r="2023">
          <cell r="A2023" t="str">
            <v>A151</v>
          </cell>
          <cell r="E2023" t="str">
            <v xml:space="preserve">Dibulatkan    </v>
          </cell>
          <cell r="J2023">
            <v>11150</v>
          </cell>
        </row>
        <row r="2024">
          <cell r="D2024" t="str">
            <v>A152</v>
          </cell>
          <cell r="E2024" t="str">
            <v>1 M2 MEMBONGKAR PLAFOND</v>
          </cell>
        </row>
        <row r="2025">
          <cell r="E2025" t="str">
            <v>(Jika bongkaran tidak dipakai  )</v>
          </cell>
        </row>
        <row r="2026">
          <cell r="B2026" t="str">
            <v>P</v>
          </cell>
          <cell r="C2026" t="str">
            <v>PK01</v>
          </cell>
          <cell r="E2026" t="str">
            <v>Pekerja</v>
          </cell>
          <cell r="F2026">
            <v>0.125</v>
          </cell>
          <cell r="G2026" t="str">
            <v>org</v>
          </cell>
          <cell r="I2026">
            <v>22000</v>
          </cell>
          <cell r="J2026">
            <v>2750</v>
          </cell>
        </row>
        <row r="2027">
          <cell r="B2027" t="str">
            <v>P</v>
          </cell>
          <cell r="C2027" t="str">
            <v>PK19</v>
          </cell>
          <cell r="E2027" t="str">
            <v>Mandor</v>
          </cell>
          <cell r="F2027">
            <v>5.0000000000000001E-3</v>
          </cell>
          <cell r="G2027" t="str">
            <v>org</v>
          </cell>
          <cell r="I2027">
            <v>50000</v>
          </cell>
          <cell r="J2027">
            <v>250</v>
          </cell>
        </row>
        <row r="2028">
          <cell r="E2028" t="str">
            <v xml:space="preserve">Jumlah         </v>
          </cell>
          <cell r="J2028">
            <v>3000</v>
          </cell>
        </row>
        <row r="2029">
          <cell r="E2029" t="str">
            <v>Keuntungan Max.</v>
          </cell>
          <cell r="J2029">
            <v>300</v>
          </cell>
        </row>
        <row r="2030">
          <cell r="E2030" t="str">
            <v xml:space="preserve">Jumlah         </v>
          </cell>
          <cell r="J2030">
            <v>3300</v>
          </cell>
        </row>
        <row r="2031">
          <cell r="A2031" t="str">
            <v>A152</v>
          </cell>
          <cell r="E2031" t="str">
            <v xml:space="preserve">Dibulatkan    </v>
          </cell>
          <cell r="J2031">
            <v>3300</v>
          </cell>
        </row>
        <row r="2032">
          <cell r="D2032" t="str">
            <v>A1</v>
          </cell>
          <cell r="E2032" t="str">
            <v>1 M3 PEK. GALIAN TANAH BIASA BASAH ( BID.PENGAIRAN )</v>
          </cell>
        </row>
        <row r="2033">
          <cell r="E2033" t="str">
            <v>Pekerja</v>
          </cell>
          <cell r="F2033">
            <v>0.75</v>
          </cell>
          <cell r="G2033" t="str">
            <v>org</v>
          </cell>
          <cell r="J2033">
            <v>0</v>
          </cell>
        </row>
        <row r="2034">
          <cell r="E2034" t="str">
            <v>Mandor</v>
          </cell>
          <cell r="F2034">
            <v>2.5000000000000001E-2</v>
          </cell>
          <cell r="G2034" t="str">
            <v>org</v>
          </cell>
          <cell r="J2034">
            <v>0</v>
          </cell>
        </row>
        <row r="2035">
          <cell r="E2035" t="str">
            <v xml:space="preserve">Jumlah         </v>
          </cell>
          <cell r="J2035">
            <v>0</v>
          </cell>
        </row>
        <row r="2036">
          <cell r="E2036" t="str">
            <v>Keuntungan Max.</v>
          </cell>
          <cell r="J2036">
            <v>0</v>
          </cell>
        </row>
        <row r="2037">
          <cell r="E2037" t="str">
            <v xml:space="preserve">Jumlah         </v>
          </cell>
          <cell r="J2037">
            <v>0</v>
          </cell>
        </row>
        <row r="2038">
          <cell r="E2038" t="str">
            <v xml:space="preserve">Dibulatkan    </v>
          </cell>
          <cell r="J2038">
            <v>0</v>
          </cell>
        </row>
        <row r="2039">
          <cell r="A2039" t="str">
            <v>Z999</v>
          </cell>
          <cell r="C2039" t="str">
            <v>ZZ99</v>
          </cell>
          <cell r="D2039" t="str">
            <v>A3</v>
          </cell>
          <cell r="E2039" t="str">
            <v>1 M3 PEK. GALIAN TANAH YANG BANYAK TERDAPAT BATU BUNDAR ( BID. PENGAIRAN )</v>
          </cell>
        </row>
      </sheetData>
      <sheetData sheetId="6"/>
      <sheetData sheetId="7"/>
      <sheetData sheetId="8"/>
      <sheetData sheetId="9"/>
      <sheetData sheetId="10"/>
      <sheetData sheetId="11" refreshError="1"/>
      <sheetData sheetId="12" refreshError="1"/>
      <sheetData sheetId="13"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b I"/>
      <sheetName val="Rab II"/>
      <sheetName val="Rab III"/>
      <sheetName val="Rab IV"/>
      <sheetName val="Rekap"/>
      <sheetName val="Analis OK"/>
      <sheetName val="Harga"/>
      <sheetName val="Anl. Jl"/>
      <sheetName val="Hbh. Jl"/>
      <sheetName val="DRUP (ASLI)"/>
      <sheetName val="cover"/>
      <sheetName val="Pengesahan"/>
      <sheetName val="Analis"/>
      <sheetName val="H.bh"/>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and Rekap"/>
      <sheetName val="P.Proyek"/>
      <sheetName val="IPA Lumpsum"/>
      <sheetName val="IPA Unit Price"/>
      <sheetName val="Kom Lumpsum"/>
      <sheetName val="Kom Unit Price"/>
      <sheetName val="Contoh Analisa"/>
      <sheetName val="H.Bahan"/>
      <sheetName val="Kurva-S"/>
    </sheetNames>
    <sheetDataSet>
      <sheetData sheetId="0"/>
      <sheetData sheetId="1">
        <row r="18">
          <cell r="J18">
            <v>26000000</v>
          </cell>
        </row>
      </sheetData>
      <sheetData sheetId="2">
        <row r="23">
          <cell r="K23">
            <v>395763100</v>
          </cell>
        </row>
        <row r="59">
          <cell r="J59">
            <v>22603794</v>
          </cell>
        </row>
        <row r="82">
          <cell r="J82">
            <v>224895297</v>
          </cell>
        </row>
        <row r="92">
          <cell r="J92">
            <v>20336162</v>
          </cell>
        </row>
        <row r="96">
          <cell r="J96">
            <v>9436027</v>
          </cell>
        </row>
        <row r="100">
          <cell r="J100">
            <v>8484860</v>
          </cell>
        </row>
        <row r="106">
          <cell r="J106">
            <v>33116432</v>
          </cell>
        </row>
        <row r="138">
          <cell r="J138">
            <v>22653680</v>
          </cell>
        </row>
        <row r="143">
          <cell r="J143">
            <v>9003961</v>
          </cell>
        </row>
        <row r="157">
          <cell r="J157">
            <v>4152000</v>
          </cell>
        </row>
        <row r="163">
          <cell r="J163">
            <v>1166000</v>
          </cell>
        </row>
        <row r="170">
          <cell r="J170">
            <v>5485000</v>
          </cell>
        </row>
        <row r="176">
          <cell r="J176">
            <v>4055400</v>
          </cell>
        </row>
      </sheetData>
      <sheetData sheetId="3">
        <row r="46">
          <cell r="J46">
            <v>2279400</v>
          </cell>
        </row>
        <row r="103">
          <cell r="J103">
            <v>28095115.085000001</v>
          </cell>
        </row>
      </sheetData>
      <sheetData sheetId="4">
        <row r="24">
          <cell r="L24">
            <v>294941200</v>
          </cell>
        </row>
        <row r="58">
          <cell r="J58">
            <v>12587107</v>
          </cell>
        </row>
        <row r="81">
          <cell r="J81">
            <v>174843634</v>
          </cell>
        </row>
        <row r="91">
          <cell r="J91">
            <v>10275162</v>
          </cell>
        </row>
        <row r="95">
          <cell r="J95">
            <v>7665266.0000000009</v>
          </cell>
        </row>
        <row r="99">
          <cell r="J99">
            <v>6929300</v>
          </cell>
        </row>
        <row r="105">
          <cell r="J105">
            <v>24791072</v>
          </cell>
        </row>
        <row r="131">
          <cell r="J131">
            <v>17453645</v>
          </cell>
        </row>
        <row r="153">
          <cell r="J153">
            <v>6920000</v>
          </cell>
        </row>
      </sheetData>
      <sheetData sheetId="5">
        <row r="52">
          <cell r="J52">
            <v>1842000</v>
          </cell>
        </row>
        <row r="110">
          <cell r="J110">
            <v>23267236.039999999</v>
          </cell>
        </row>
      </sheetData>
      <sheetData sheetId="6">
        <row r="14">
          <cell r="G14">
            <v>4200</v>
          </cell>
        </row>
        <row r="25">
          <cell r="G25">
            <v>27600</v>
          </cell>
        </row>
        <row r="32">
          <cell r="G32">
            <v>13600</v>
          </cell>
        </row>
        <row r="38">
          <cell r="G38">
            <v>17900</v>
          </cell>
        </row>
        <row r="45">
          <cell r="G45">
            <v>25000</v>
          </cell>
        </row>
        <row r="52">
          <cell r="G52">
            <v>6500</v>
          </cell>
        </row>
        <row r="59">
          <cell r="G59">
            <v>135400</v>
          </cell>
        </row>
        <row r="68">
          <cell r="G68">
            <v>81400</v>
          </cell>
        </row>
        <row r="79">
          <cell r="G79">
            <v>214100</v>
          </cell>
        </row>
        <row r="90">
          <cell r="G90">
            <v>461000</v>
          </cell>
        </row>
        <row r="102">
          <cell r="G102">
            <v>647800</v>
          </cell>
        </row>
        <row r="114">
          <cell r="G114">
            <v>101500</v>
          </cell>
        </row>
        <row r="125">
          <cell r="G125">
            <v>93700</v>
          </cell>
        </row>
        <row r="135">
          <cell r="G135">
            <v>25700</v>
          </cell>
        </row>
        <row r="145">
          <cell r="G145">
            <v>22400</v>
          </cell>
        </row>
        <row r="156">
          <cell r="G156">
            <v>491200</v>
          </cell>
        </row>
        <row r="168">
          <cell r="G168">
            <v>73100</v>
          </cell>
        </row>
        <row r="181">
          <cell r="G181">
            <v>73700</v>
          </cell>
        </row>
        <row r="193">
          <cell r="G193">
            <v>120600</v>
          </cell>
        </row>
        <row r="205">
          <cell r="G205">
            <v>85500</v>
          </cell>
        </row>
        <row r="218">
          <cell r="G218">
            <v>38100</v>
          </cell>
        </row>
        <row r="229">
          <cell r="G229">
            <v>82100</v>
          </cell>
        </row>
        <row r="239">
          <cell r="G239">
            <v>48700</v>
          </cell>
        </row>
        <row r="250">
          <cell r="G250">
            <v>67000</v>
          </cell>
        </row>
        <row r="260">
          <cell r="G260">
            <v>62000</v>
          </cell>
        </row>
        <row r="271">
          <cell r="G271">
            <v>114100</v>
          </cell>
        </row>
        <row r="287">
          <cell r="G287">
            <v>13400</v>
          </cell>
        </row>
        <row r="301">
          <cell r="G301">
            <v>11900</v>
          </cell>
        </row>
        <row r="318">
          <cell r="G318">
            <v>16100</v>
          </cell>
        </row>
        <row r="330">
          <cell r="G330">
            <v>847500</v>
          </cell>
        </row>
        <row r="340">
          <cell r="G340">
            <v>9200</v>
          </cell>
        </row>
        <row r="350">
          <cell r="G350">
            <v>9900</v>
          </cell>
        </row>
        <row r="361">
          <cell r="G361">
            <v>141100</v>
          </cell>
        </row>
        <row r="372">
          <cell r="G372">
            <v>155600</v>
          </cell>
        </row>
        <row r="385">
          <cell r="G385">
            <v>231200</v>
          </cell>
        </row>
        <row r="398">
          <cell r="G398">
            <v>240500</v>
          </cell>
        </row>
        <row r="411">
          <cell r="G411">
            <v>231800</v>
          </cell>
        </row>
        <row r="413">
          <cell r="G413">
            <v>30000</v>
          </cell>
        </row>
        <row r="424">
          <cell r="G424">
            <v>2729900</v>
          </cell>
        </row>
        <row r="433">
          <cell r="G433">
            <v>4252100</v>
          </cell>
        </row>
        <row r="442">
          <cell r="G442">
            <v>4443600</v>
          </cell>
        </row>
        <row r="450">
          <cell r="G450">
            <v>5462000</v>
          </cell>
        </row>
        <row r="459">
          <cell r="G459">
            <v>3556300</v>
          </cell>
        </row>
        <row r="466">
          <cell r="G466">
            <v>4035100</v>
          </cell>
        </row>
        <row r="473">
          <cell r="G473">
            <v>3598100</v>
          </cell>
        </row>
        <row r="480">
          <cell r="G480">
            <v>5212500</v>
          </cell>
        </row>
        <row r="487">
          <cell r="G487">
            <v>3544400</v>
          </cell>
        </row>
        <row r="498">
          <cell r="G498">
            <v>149200</v>
          </cell>
        </row>
        <row r="507">
          <cell r="G507">
            <v>79500</v>
          </cell>
        </row>
        <row r="517">
          <cell r="G517">
            <v>297500</v>
          </cell>
        </row>
        <row r="527">
          <cell r="G527">
            <v>21100</v>
          </cell>
        </row>
      </sheetData>
      <sheetData sheetId="7">
        <row r="8">
          <cell r="E8">
            <v>50000</v>
          </cell>
        </row>
        <row r="15">
          <cell r="E15">
            <v>60000</v>
          </cell>
        </row>
        <row r="16">
          <cell r="E16">
            <v>105000</v>
          </cell>
        </row>
        <row r="17">
          <cell r="E17">
            <v>130000</v>
          </cell>
        </row>
        <row r="18">
          <cell r="E18">
            <v>130000</v>
          </cell>
        </row>
        <row r="19">
          <cell r="E19">
            <v>130000</v>
          </cell>
        </row>
        <row r="20">
          <cell r="E20">
            <v>120000</v>
          </cell>
        </row>
        <row r="21">
          <cell r="E21">
            <v>750</v>
          </cell>
        </row>
        <row r="22">
          <cell r="E22">
            <v>45000</v>
          </cell>
        </row>
        <row r="23">
          <cell r="E23">
            <v>84000</v>
          </cell>
        </row>
        <row r="24">
          <cell r="E24">
            <v>2900000</v>
          </cell>
        </row>
        <row r="25">
          <cell r="E25">
            <v>2900000</v>
          </cell>
        </row>
        <row r="26">
          <cell r="E26">
            <v>8500</v>
          </cell>
        </row>
        <row r="27">
          <cell r="E27">
            <v>9200</v>
          </cell>
        </row>
        <row r="28">
          <cell r="E28">
            <v>8500</v>
          </cell>
        </row>
        <row r="29">
          <cell r="E29">
            <v>9000</v>
          </cell>
        </row>
        <row r="30">
          <cell r="E30">
            <v>2000</v>
          </cell>
        </row>
        <row r="32">
          <cell r="E32">
            <v>3800000</v>
          </cell>
        </row>
        <row r="34">
          <cell r="E34">
            <v>85000</v>
          </cell>
        </row>
        <row r="35">
          <cell r="E35">
            <v>3500000</v>
          </cell>
        </row>
        <row r="36">
          <cell r="E36">
            <v>35000</v>
          </cell>
        </row>
        <row r="37">
          <cell r="E37">
            <v>2900000</v>
          </cell>
        </row>
        <row r="38">
          <cell r="E38">
            <v>55000</v>
          </cell>
        </row>
        <row r="39">
          <cell r="E39">
            <v>120000</v>
          </cell>
        </row>
        <row r="40">
          <cell r="E40">
            <v>250</v>
          </cell>
        </row>
        <row r="41">
          <cell r="E41">
            <v>9000</v>
          </cell>
        </row>
        <row r="42">
          <cell r="E42">
            <v>55000</v>
          </cell>
        </row>
        <row r="43">
          <cell r="E43">
            <v>45000</v>
          </cell>
        </row>
        <row r="44">
          <cell r="E44">
            <v>65000</v>
          </cell>
        </row>
        <row r="46">
          <cell r="E46">
            <v>2500</v>
          </cell>
        </row>
        <row r="47">
          <cell r="E47">
            <v>2200</v>
          </cell>
        </row>
        <row r="48">
          <cell r="E48">
            <v>2300</v>
          </cell>
        </row>
        <row r="49">
          <cell r="E49">
            <v>2400</v>
          </cell>
        </row>
        <row r="50">
          <cell r="E50">
            <v>2500</v>
          </cell>
        </row>
        <row r="51">
          <cell r="E51">
            <v>1950</v>
          </cell>
        </row>
        <row r="53">
          <cell r="E53">
            <v>16000</v>
          </cell>
        </row>
        <row r="54">
          <cell r="E54">
            <v>15000</v>
          </cell>
        </row>
        <row r="55">
          <cell r="E55">
            <v>15500</v>
          </cell>
        </row>
        <row r="56">
          <cell r="E56">
            <v>19000</v>
          </cell>
        </row>
        <row r="57">
          <cell r="E57">
            <v>25000</v>
          </cell>
        </row>
        <row r="58">
          <cell r="E58">
            <v>23000</v>
          </cell>
        </row>
        <row r="59">
          <cell r="E59">
            <v>18000</v>
          </cell>
        </row>
        <row r="60">
          <cell r="E60">
            <v>2500</v>
          </cell>
        </row>
        <row r="62">
          <cell r="E62">
            <v>75000</v>
          </cell>
        </row>
        <row r="63">
          <cell r="E63">
            <v>75000</v>
          </cell>
        </row>
        <row r="64">
          <cell r="E64">
            <v>35000</v>
          </cell>
        </row>
        <row r="65">
          <cell r="E65">
            <v>45000</v>
          </cell>
        </row>
        <row r="66">
          <cell r="E66">
            <v>15000</v>
          </cell>
        </row>
        <row r="67">
          <cell r="E67">
            <v>24000</v>
          </cell>
        </row>
        <row r="68">
          <cell r="E68">
            <v>21000</v>
          </cell>
        </row>
        <row r="70">
          <cell r="E70">
            <v>65000</v>
          </cell>
        </row>
        <row r="71">
          <cell r="E71">
            <v>19000</v>
          </cell>
        </row>
        <row r="72">
          <cell r="E72">
            <v>1500</v>
          </cell>
        </row>
        <row r="90">
          <cell r="E90">
            <v>16000</v>
          </cell>
        </row>
        <row r="91">
          <cell r="E91">
            <v>65000</v>
          </cell>
        </row>
        <row r="92">
          <cell r="E92">
            <v>50000</v>
          </cell>
        </row>
        <row r="93">
          <cell r="E93">
            <v>75000</v>
          </cell>
        </row>
        <row r="94">
          <cell r="E94">
            <v>13000</v>
          </cell>
        </row>
        <row r="95">
          <cell r="E95">
            <v>2500000</v>
          </cell>
        </row>
        <row r="96">
          <cell r="E96">
            <v>1500000</v>
          </cell>
        </row>
        <row r="97">
          <cell r="E97">
            <v>11000</v>
          </cell>
        </row>
        <row r="98">
          <cell r="E98">
            <v>650000</v>
          </cell>
        </row>
        <row r="99">
          <cell r="E99">
            <v>125000</v>
          </cell>
        </row>
        <row r="100">
          <cell r="E100">
            <v>110000</v>
          </cell>
        </row>
        <row r="101">
          <cell r="E101">
            <v>100000</v>
          </cell>
        </row>
        <row r="102">
          <cell r="E102">
            <v>95000</v>
          </cell>
        </row>
        <row r="103">
          <cell r="E103">
            <v>93000</v>
          </cell>
        </row>
        <row r="104">
          <cell r="E104">
            <v>450000</v>
          </cell>
        </row>
        <row r="105">
          <cell r="E105">
            <v>480000</v>
          </cell>
        </row>
        <row r="106">
          <cell r="E106">
            <v>350000</v>
          </cell>
        </row>
        <row r="107">
          <cell r="E107">
            <v>95000</v>
          </cell>
        </row>
        <row r="108">
          <cell r="E108">
            <v>920000</v>
          </cell>
        </row>
        <row r="109">
          <cell r="E109">
            <v>1300000</v>
          </cell>
        </row>
        <row r="110">
          <cell r="E110">
            <v>450000</v>
          </cell>
        </row>
        <row r="112">
          <cell r="E112">
            <v>45000</v>
          </cell>
        </row>
        <row r="113">
          <cell r="E113">
            <v>45000</v>
          </cell>
        </row>
      </sheetData>
      <sheetData sheetId="8"/>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Rab"/>
      <sheetName val="Analisa"/>
      <sheetName val="Harga Upah &amp; Bahan"/>
      <sheetName val="MPPU"/>
      <sheetName val="Analisa MPPU"/>
      <sheetName val="Analisa Teknis"/>
      <sheetName val="Harga Dasar"/>
      <sheetName val="Jadwal Pelaksanaan"/>
      <sheetName val="On Site"/>
      <sheetName val="Mobilisasi Alat"/>
      <sheetName val="Jadwal Alat"/>
      <sheetName val="Jadwal Personil"/>
      <sheetName val="Jadwal Bahan"/>
      <sheetName val="Bahan Utama"/>
      <sheetName val="Sheet1"/>
    </sheetNames>
    <sheetDataSet>
      <sheetData sheetId="0"/>
      <sheetData sheetId="1"/>
      <sheetData sheetId="2">
        <row r="187">
          <cell r="K187">
            <v>702600</v>
          </cell>
        </row>
        <row r="211">
          <cell r="K211">
            <v>11600</v>
          </cell>
        </row>
        <row r="265">
          <cell r="K265">
            <v>175500</v>
          </cell>
        </row>
        <row r="317">
          <cell r="K317">
            <v>106000</v>
          </cell>
        </row>
        <row r="328">
          <cell r="K328">
            <v>4576000</v>
          </cell>
        </row>
        <row r="338">
          <cell r="K338">
            <v>4750700</v>
          </cell>
        </row>
        <row r="348">
          <cell r="K348">
            <v>6614600</v>
          </cell>
        </row>
        <row r="358">
          <cell r="K358">
            <v>6263100</v>
          </cell>
        </row>
        <row r="368">
          <cell r="K368">
            <v>5958800</v>
          </cell>
        </row>
        <row r="378">
          <cell r="K378">
            <v>4123800</v>
          </cell>
        </row>
        <row r="388">
          <cell r="K388">
            <v>3485400</v>
          </cell>
        </row>
        <row r="408">
          <cell r="K408">
            <v>4559900</v>
          </cell>
        </row>
      </sheetData>
      <sheetData sheetId="3">
        <row r="7">
          <cell r="E7">
            <v>75000</v>
          </cell>
        </row>
        <row r="14">
          <cell r="E14">
            <v>110000</v>
          </cell>
        </row>
        <row r="16">
          <cell r="E16">
            <v>200000</v>
          </cell>
        </row>
        <row r="20">
          <cell r="E20">
            <v>7500</v>
          </cell>
        </row>
        <row r="21">
          <cell r="E21">
            <v>45000</v>
          </cell>
        </row>
        <row r="22">
          <cell r="E22">
            <v>55000</v>
          </cell>
        </row>
        <row r="23">
          <cell r="E23">
            <v>4500000</v>
          </cell>
        </row>
        <row r="24">
          <cell r="E24">
            <v>3400000</v>
          </cell>
        </row>
        <row r="25">
          <cell r="E25">
            <v>3000000</v>
          </cell>
        </row>
        <row r="26">
          <cell r="E26">
            <v>2800000</v>
          </cell>
        </row>
        <row r="27">
          <cell r="E27">
            <v>3000000</v>
          </cell>
        </row>
        <row r="28">
          <cell r="E28">
            <v>35000</v>
          </cell>
        </row>
        <row r="29">
          <cell r="E29">
            <v>8000</v>
          </cell>
        </row>
        <row r="30">
          <cell r="E30">
            <v>16000</v>
          </cell>
        </row>
        <row r="31">
          <cell r="E31">
            <v>150000</v>
          </cell>
        </row>
        <row r="32">
          <cell r="E32">
            <v>120000</v>
          </cell>
        </row>
        <row r="33">
          <cell r="E33">
            <v>65000</v>
          </cell>
        </row>
        <row r="34">
          <cell r="E34">
            <v>60000</v>
          </cell>
        </row>
        <row r="35">
          <cell r="E35">
            <v>10000</v>
          </cell>
        </row>
        <row r="38">
          <cell r="E38">
            <v>17000</v>
          </cell>
        </row>
        <row r="39">
          <cell r="E39">
            <v>15000</v>
          </cell>
        </row>
        <row r="40">
          <cell r="E40">
            <v>11000</v>
          </cell>
        </row>
        <row r="41">
          <cell r="E41">
            <v>1000</v>
          </cell>
        </row>
        <row r="42">
          <cell r="E42">
            <v>12000</v>
          </cell>
        </row>
        <row r="43">
          <cell r="E43">
            <v>7500</v>
          </cell>
        </row>
        <row r="44">
          <cell r="E44">
            <v>1000</v>
          </cell>
        </row>
        <row r="45">
          <cell r="E45">
            <v>1000</v>
          </cell>
        </row>
        <row r="46">
          <cell r="E46">
            <v>65000</v>
          </cell>
        </row>
        <row r="47">
          <cell r="E47">
            <v>25000</v>
          </cell>
        </row>
        <row r="48">
          <cell r="E48">
            <v>4500</v>
          </cell>
        </row>
        <row r="49">
          <cell r="E49">
            <v>3500</v>
          </cell>
        </row>
        <row r="50">
          <cell r="E50">
            <v>5000</v>
          </cell>
        </row>
        <row r="51">
          <cell r="E51">
            <v>15000</v>
          </cell>
        </row>
        <row r="52">
          <cell r="E52">
            <v>13500</v>
          </cell>
        </row>
        <row r="58">
          <cell r="E58">
            <v>50000</v>
          </cell>
        </row>
        <row r="59">
          <cell r="E59">
            <v>35000</v>
          </cell>
        </row>
        <row r="60">
          <cell r="E60">
            <v>18000</v>
          </cell>
        </row>
        <row r="61">
          <cell r="E61">
            <v>2000</v>
          </cell>
        </row>
        <row r="62">
          <cell r="E62">
            <v>30000</v>
          </cell>
        </row>
        <row r="63">
          <cell r="E63">
            <v>90000</v>
          </cell>
        </row>
        <row r="64">
          <cell r="E64">
            <v>110000</v>
          </cell>
        </row>
        <row r="67">
          <cell r="E67">
            <v>12000</v>
          </cell>
        </row>
        <row r="68">
          <cell r="E68">
            <v>12000</v>
          </cell>
        </row>
        <row r="69">
          <cell r="E69">
            <v>12000</v>
          </cell>
        </row>
        <row r="70">
          <cell r="E70">
            <v>25000</v>
          </cell>
        </row>
        <row r="71">
          <cell r="E71">
            <v>45000</v>
          </cell>
        </row>
        <row r="72">
          <cell r="E72">
            <v>120000</v>
          </cell>
        </row>
        <row r="73">
          <cell r="E73">
            <v>180000</v>
          </cell>
        </row>
        <row r="76">
          <cell r="E76">
            <v>7500</v>
          </cell>
        </row>
        <row r="77">
          <cell r="E77">
            <v>4500</v>
          </cell>
        </row>
        <row r="78">
          <cell r="E78">
            <v>4500</v>
          </cell>
        </row>
        <row r="79">
          <cell r="E79">
            <v>1000</v>
          </cell>
        </row>
        <row r="80">
          <cell r="E80">
            <v>5000000</v>
          </cell>
        </row>
        <row r="82">
          <cell r="E82">
            <v>3500</v>
          </cell>
        </row>
        <row r="84">
          <cell r="E84">
            <v>35000</v>
          </cell>
        </row>
        <row r="85">
          <cell r="E85">
            <v>30000</v>
          </cell>
        </row>
        <row r="86">
          <cell r="E86">
            <v>90000</v>
          </cell>
        </row>
        <row r="87">
          <cell r="E87">
            <v>120000</v>
          </cell>
        </row>
        <row r="88">
          <cell r="E88">
            <v>250000</v>
          </cell>
        </row>
        <row r="89">
          <cell r="E89">
            <v>150000</v>
          </cell>
        </row>
        <row r="90">
          <cell r="E90">
            <v>550000</v>
          </cell>
        </row>
        <row r="91">
          <cell r="E91">
            <v>60000</v>
          </cell>
        </row>
        <row r="92">
          <cell r="E92">
            <v>15000</v>
          </cell>
        </row>
        <row r="93">
          <cell r="E93">
            <v>25000</v>
          </cell>
        </row>
        <row r="94">
          <cell r="E94">
            <v>30000</v>
          </cell>
        </row>
        <row r="96">
          <cell r="E96">
            <v>35000</v>
          </cell>
        </row>
        <row r="97">
          <cell r="E97">
            <v>150000</v>
          </cell>
        </row>
        <row r="98">
          <cell r="E98">
            <v>100000</v>
          </cell>
        </row>
        <row r="99">
          <cell r="E99">
            <v>5500</v>
          </cell>
        </row>
        <row r="100">
          <cell r="E100">
            <v>350000</v>
          </cell>
        </row>
      </sheetData>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URUF"/>
      <sheetName val="Rekap"/>
      <sheetName val="Rab"/>
      <sheetName val="Analisa"/>
      <sheetName val="Upah&amp;Bahan"/>
      <sheetName val="Peralatan"/>
      <sheetName val="Curva S"/>
      <sheetName val="Lamp 5A"/>
      <sheetName val="Lamp 5A (2)"/>
      <sheetName val="lamp. 6a"/>
      <sheetName val="lamp. 6b"/>
      <sheetName val="Lamp 7"/>
      <sheetName val="Lamp 9)"/>
      <sheetName val="Lamp 10"/>
      <sheetName val="Lamp 11"/>
      <sheetName val="Lamp 13"/>
      <sheetName val="Lamp 14"/>
    </sheetNames>
    <sheetDataSet>
      <sheetData sheetId="0" refreshError="1"/>
      <sheetData sheetId="1"/>
      <sheetData sheetId="2" refreshError="1"/>
      <sheetData sheetId="3">
        <row r="139">
          <cell r="A139" t="str">
            <v>LAMPIRAN 2 PENAWARAN</v>
          </cell>
        </row>
        <row r="140">
          <cell r="A140" t="str">
            <v>ANALISA HARGA SATUAN</v>
          </cell>
        </row>
        <row r="142">
          <cell r="A142" t="str">
            <v>Nama Penawar</v>
          </cell>
          <cell r="C142" t="str">
            <v>:</v>
          </cell>
          <cell r="D142" t="str">
            <v>PT. MUTIARA ACEH LESTARI</v>
          </cell>
        </row>
        <row r="143">
          <cell r="A143" t="str">
            <v>Proyek</v>
          </cell>
          <cell r="C143" t="str">
            <v>:</v>
          </cell>
          <cell r="D143" t="str">
            <v>Pembangunan Jalan dan Jembatan Provinsi Nanggroe Aceh Darussalam</v>
          </cell>
        </row>
        <row r="144">
          <cell r="A144" t="str">
            <v>Paket Kontrak</v>
          </cell>
          <cell r="C144" t="str">
            <v>:</v>
          </cell>
          <cell r="D144" t="str">
            <v>Pembangunan Jalan Bireuen - Bts. Aceh Tengah (P.011 - 1) (BANG - 05A)</v>
          </cell>
        </row>
        <row r="145">
          <cell r="A145" t="str">
            <v>No. Mata Pembayaran</v>
          </cell>
          <cell r="C145" t="str">
            <v>:</v>
          </cell>
          <cell r="D145">
            <v>2.1</v>
          </cell>
        </row>
        <row r="146">
          <cell r="A146" t="str">
            <v>Jenis Pekerjaan</v>
          </cell>
          <cell r="C146" t="str">
            <v>:</v>
          </cell>
          <cell r="D146" t="str">
            <v>GALIAN UNTUK SALURAN, DRAINASE DAN SALURAN AIR</v>
          </cell>
        </row>
        <row r="147">
          <cell r="A147" t="str">
            <v>Satuan Pembayaran</v>
          </cell>
          <cell r="C147" t="str">
            <v>:</v>
          </cell>
          <cell r="D147" t="str">
            <v>M3</v>
          </cell>
        </row>
        <row r="148">
          <cell r="A148" t="str">
            <v>Kuantitas Pekerjaan</v>
          </cell>
          <cell r="C148" t="str">
            <v>:</v>
          </cell>
          <cell r="D148">
            <v>908</v>
          </cell>
        </row>
        <row r="149">
          <cell r="A149" t="str">
            <v>Produksi Harian / Jam</v>
          </cell>
          <cell r="C149" t="str">
            <v>:</v>
          </cell>
        </row>
        <row r="151">
          <cell r="A151" t="str">
            <v>NO.</v>
          </cell>
          <cell r="B151" t="str">
            <v>KOMPONEN</v>
          </cell>
          <cell r="D151" t="str">
            <v>SATUAN</v>
          </cell>
          <cell r="E151" t="str">
            <v>PERKIRAAN KUANTITAS</v>
          </cell>
          <cell r="F151" t="str">
            <v>BIAYA SATUAN (Rp)</v>
          </cell>
          <cell r="G151" t="str">
            <v>JUMLAH HARGA (Rp)</v>
          </cell>
        </row>
        <row r="153">
          <cell r="A153" t="str">
            <v>A</v>
          </cell>
          <cell r="B153" t="str">
            <v>TENAGA KERJA</v>
          </cell>
        </row>
        <row r="155">
          <cell r="A155" t="str">
            <v>1.</v>
          </cell>
          <cell r="B155" t="str">
            <v>Pekerja</v>
          </cell>
          <cell r="D155" t="str">
            <v>Jam</v>
          </cell>
          <cell r="E155">
            <v>0.2142</v>
          </cell>
          <cell r="F155">
            <v>3500</v>
          </cell>
          <cell r="G155">
            <v>749.7</v>
          </cell>
        </row>
        <row r="156">
          <cell r="A156" t="str">
            <v>2.</v>
          </cell>
          <cell r="B156" t="str">
            <v>Mandor</v>
          </cell>
          <cell r="D156" t="str">
            <v>Jam</v>
          </cell>
          <cell r="E156">
            <v>5.3499999999999999E-2</v>
          </cell>
          <cell r="F156">
            <v>4500</v>
          </cell>
          <cell r="G156">
            <v>240.75</v>
          </cell>
        </row>
        <row r="159">
          <cell r="A159" t="str">
            <v>B</v>
          </cell>
          <cell r="B159" t="str">
            <v xml:space="preserve">BAHAN </v>
          </cell>
        </row>
        <row r="164">
          <cell r="A164" t="str">
            <v>C</v>
          </cell>
          <cell r="B164" t="str">
            <v>PERALATAN</v>
          </cell>
        </row>
        <row r="166">
          <cell r="A166" t="str">
            <v>1.</v>
          </cell>
          <cell r="B166" t="str">
            <v>Exavator</v>
          </cell>
          <cell r="D166" t="str">
            <v>Jam</v>
          </cell>
          <cell r="E166">
            <v>5.3499999999999999E-2</v>
          </cell>
          <cell r="F166">
            <v>175000</v>
          </cell>
          <cell r="G166">
            <v>9362.5</v>
          </cell>
        </row>
        <row r="167">
          <cell r="A167" t="str">
            <v>2.</v>
          </cell>
          <cell r="B167" t="str">
            <v>Dump Truck</v>
          </cell>
          <cell r="D167" t="str">
            <v>Jam</v>
          </cell>
          <cell r="E167">
            <v>9.5500000000000002E-2</v>
          </cell>
          <cell r="F167">
            <v>56000</v>
          </cell>
          <cell r="G167">
            <v>5348</v>
          </cell>
        </row>
        <row r="168">
          <cell r="A168" t="str">
            <v>3.</v>
          </cell>
          <cell r="B168" t="str">
            <v>Alat Bantu</v>
          </cell>
          <cell r="D168" t="str">
            <v>Ls</v>
          </cell>
          <cell r="E168">
            <v>1</v>
          </cell>
          <cell r="F168">
            <v>650</v>
          </cell>
          <cell r="G168">
            <v>650</v>
          </cell>
        </row>
        <row r="170">
          <cell r="A170" t="str">
            <v>D</v>
          </cell>
          <cell r="B170" t="str">
            <v>JUMLAH ( A + B + C )</v>
          </cell>
          <cell r="G170">
            <v>16350.95</v>
          </cell>
        </row>
        <row r="171">
          <cell r="A171" t="str">
            <v>E</v>
          </cell>
          <cell r="B171" t="str">
            <v>BIAYA UMUM DAN KEUNTUNGAN  10,0 % X D</v>
          </cell>
          <cell r="G171">
            <v>1635.0950000000003</v>
          </cell>
        </row>
        <row r="172">
          <cell r="A172" t="str">
            <v>F</v>
          </cell>
          <cell r="B172" t="str">
            <v>HARGA SATUAN PEKERJAAN  ( D + E )</v>
          </cell>
          <cell r="G172">
            <v>17986.045000000002</v>
          </cell>
        </row>
        <row r="173">
          <cell r="A173" t="str">
            <v>G</v>
          </cell>
          <cell r="B173" t="str">
            <v>DIBULATKAN</v>
          </cell>
          <cell r="G173">
            <v>17986</v>
          </cell>
        </row>
        <row r="175">
          <cell r="A175" t="str">
            <v>Note :       -</v>
          </cell>
          <cell r="B175" t="str">
            <v>Satuan dapat berdasarkan atas jam operasi untuk tenaga kerja dan peralatan, volume dan / atau ukuran berat untuk bahan-bahan</v>
          </cell>
        </row>
        <row r="176">
          <cell r="A176" t="str">
            <v>-</v>
          </cell>
          <cell r="B176" t="str">
            <v xml:space="preserve">Kuantitas satuan adalah kuantitas perkiraan dari setiap komponen untuk menyelesaikan satu satuan pekerjaan dari nomor mata pembayaran Harga Satuan yang disampaikan Peserta Lelang tidak dapat diubah, kecuali ayat 13,4 dari instruksi kepada Peserta Lelang </v>
          </cell>
        </row>
        <row r="178">
          <cell r="A178" t="str">
            <v>-</v>
          </cell>
          <cell r="B178" t="str">
            <v>Biaya Satuan untuk peralatan sudah termasuk bahan bakar, bahan habis terpakai dan operator.</v>
          </cell>
        </row>
        <row r="179">
          <cell r="A179" t="str">
            <v>-</v>
          </cell>
          <cell r="B179" t="str">
            <v>Biaya Satuan sudah termasuk pengeluaran untuk seluruh pajak yang berkaitan (tetapi tidak termasuk PPN yang dibayarkan dari kontrak) dan biaya-biaya lainnya</v>
          </cell>
        </row>
        <row r="181">
          <cell r="B181" t="str">
            <v>Harga Satuan yang diajukan Peserta Lelang harus mencakup seluruh tambahan tenaga kerja, bahan, peralatan atau kerugian yang mungkin diperlukan untuk menyelesaikan pekerjaan sesuai dengan spesifikasi dan gambar.</v>
          </cell>
        </row>
        <row r="183">
          <cell r="A183" t="str">
            <v>*)</v>
          </cell>
          <cell r="B183" t="str">
            <v>Untuk dilengkapi apakah perhitungannya berdasarkan atas produksi harian atau jam</v>
          </cell>
        </row>
        <row r="186">
          <cell r="F186" t="str">
            <v>Bireuen, 15 Juni  2005</v>
          </cell>
        </row>
        <row r="187">
          <cell r="F187" t="str">
            <v>PT. MUTIARA ACEH LESTARI</v>
          </cell>
        </row>
        <row r="191">
          <cell r="F191" t="str">
            <v>Hj. FAUZIAH</v>
          </cell>
        </row>
        <row r="192">
          <cell r="F192" t="str">
            <v>Direktris Utama</v>
          </cell>
        </row>
        <row r="195">
          <cell r="A195" t="str">
            <v>LAMPIRAN 2 PENAWARAN</v>
          </cell>
        </row>
        <row r="196">
          <cell r="A196" t="str">
            <v>ANALISA HARGA SATUAN</v>
          </cell>
        </row>
        <row r="198">
          <cell r="A198" t="str">
            <v>Nama Penawar</v>
          </cell>
          <cell r="C198" t="str">
            <v>:</v>
          </cell>
          <cell r="D198" t="str">
            <v>PT. MUTIARA ACEH LESTARI</v>
          </cell>
        </row>
        <row r="199">
          <cell r="A199" t="str">
            <v>Proyek</v>
          </cell>
          <cell r="C199" t="str">
            <v>:</v>
          </cell>
          <cell r="D199" t="str">
            <v>Pembangunan Jalan dan Jembatan Provinsi Nanggroe Aceh Darussalam</v>
          </cell>
        </row>
        <row r="200">
          <cell r="A200" t="str">
            <v>Paket Kontrak</v>
          </cell>
          <cell r="C200" t="str">
            <v>:</v>
          </cell>
          <cell r="D200" t="str">
            <v>Pembangunan Jalan Bireuen - Bts. Aceh Tengah (P.011 - 1) (BANG - 05A)</v>
          </cell>
        </row>
        <row r="201">
          <cell r="A201" t="str">
            <v>No. Mata Pembayaran</v>
          </cell>
          <cell r="C201" t="str">
            <v>:</v>
          </cell>
          <cell r="D201">
            <v>2.2000000000000002</v>
          </cell>
        </row>
        <row r="202">
          <cell r="A202" t="str">
            <v>Jenis Pekerjaan</v>
          </cell>
          <cell r="C202" t="str">
            <v>:</v>
          </cell>
          <cell r="D202" t="str">
            <v>PASANGAN BATU DENGAN MORTAR</v>
          </cell>
        </row>
        <row r="203">
          <cell r="A203" t="str">
            <v>Satuan Pembayaran</v>
          </cell>
          <cell r="C203" t="str">
            <v>:</v>
          </cell>
          <cell r="D203" t="str">
            <v>M3</v>
          </cell>
        </row>
        <row r="204">
          <cell r="A204" t="str">
            <v>Kuantitas Pekerjaan</v>
          </cell>
          <cell r="C204" t="str">
            <v>:</v>
          </cell>
          <cell r="D204">
            <v>299</v>
          </cell>
        </row>
        <row r="205">
          <cell r="A205" t="str">
            <v>Produksi Harian / Jam</v>
          </cell>
          <cell r="C205" t="str">
            <v>:</v>
          </cell>
        </row>
        <row r="207">
          <cell r="A207" t="str">
            <v>NO.</v>
          </cell>
          <cell r="B207" t="str">
            <v>KOMPONEN</v>
          </cell>
          <cell r="D207" t="str">
            <v>SATUAN</v>
          </cell>
          <cell r="E207" t="str">
            <v>PERKIRAAN KUANTITAS</v>
          </cell>
          <cell r="F207" t="str">
            <v>BIAYA SATUAN (Rp)</v>
          </cell>
          <cell r="G207" t="str">
            <v>JUMLAH HARGA (Rp)</v>
          </cell>
        </row>
        <row r="209">
          <cell r="A209" t="str">
            <v>A</v>
          </cell>
          <cell r="B209" t="str">
            <v>TENAGA KERJA</v>
          </cell>
        </row>
        <row r="211">
          <cell r="A211" t="str">
            <v>1.</v>
          </cell>
          <cell r="B211" t="str">
            <v>Mandor</v>
          </cell>
          <cell r="D211" t="str">
            <v>Jam</v>
          </cell>
          <cell r="E211">
            <v>0.875</v>
          </cell>
          <cell r="F211">
            <v>4500</v>
          </cell>
          <cell r="G211">
            <v>3937.5</v>
          </cell>
        </row>
        <row r="212">
          <cell r="A212" t="str">
            <v>2.</v>
          </cell>
          <cell r="B212" t="str">
            <v>Tukang</v>
          </cell>
          <cell r="D212" t="str">
            <v>Jam</v>
          </cell>
          <cell r="E212">
            <v>1.75</v>
          </cell>
          <cell r="F212">
            <v>5200</v>
          </cell>
          <cell r="G212">
            <v>9100</v>
          </cell>
        </row>
        <row r="213">
          <cell r="A213" t="str">
            <v>3.</v>
          </cell>
          <cell r="B213" t="str">
            <v>Pekerja</v>
          </cell>
          <cell r="D213" t="str">
            <v>Jam</v>
          </cell>
          <cell r="E213">
            <v>8.75</v>
          </cell>
          <cell r="F213">
            <v>3500</v>
          </cell>
          <cell r="G213">
            <v>30625</v>
          </cell>
        </row>
        <row r="215">
          <cell r="A215" t="str">
            <v>B</v>
          </cell>
          <cell r="B215" t="str">
            <v xml:space="preserve">BAHAN </v>
          </cell>
        </row>
        <row r="217">
          <cell r="A217" t="str">
            <v>1.</v>
          </cell>
          <cell r="B217" t="str">
            <v>Batu Kalı / Gunung</v>
          </cell>
          <cell r="D217" t="str">
            <v>M3</v>
          </cell>
          <cell r="E217">
            <v>1.1000000000000001</v>
          </cell>
          <cell r="F217">
            <v>110000</v>
          </cell>
          <cell r="G217">
            <v>121000.00000000001</v>
          </cell>
        </row>
        <row r="218">
          <cell r="A218" t="str">
            <v>2.</v>
          </cell>
          <cell r="B218" t="str">
            <v>Semen PC</v>
          </cell>
          <cell r="D218" t="str">
            <v>Kg</v>
          </cell>
          <cell r="E218">
            <v>202</v>
          </cell>
          <cell r="F218">
            <v>700</v>
          </cell>
          <cell r="G218">
            <v>141400</v>
          </cell>
        </row>
        <row r="219">
          <cell r="A219" t="str">
            <v>3.</v>
          </cell>
          <cell r="B219" t="str">
            <v>Pasır</v>
          </cell>
          <cell r="D219" t="str">
            <v>M3</v>
          </cell>
          <cell r="E219">
            <v>0.45269999999999999</v>
          </cell>
          <cell r="F219">
            <v>42000</v>
          </cell>
          <cell r="G219">
            <v>19013.399999999998</v>
          </cell>
        </row>
        <row r="222">
          <cell r="A222" t="str">
            <v>C</v>
          </cell>
          <cell r="B222" t="str">
            <v>PERALATAN</v>
          </cell>
        </row>
        <row r="224">
          <cell r="A224" t="str">
            <v>1.</v>
          </cell>
          <cell r="B224" t="str">
            <v>Alat Bantu</v>
          </cell>
          <cell r="D224" t="str">
            <v>Ls</v>
          </cell>
          <cell r="E224">
            <v>1</v>
          </cell>
          <cell r="F224">
            <v>650</v>
          </cell>
          <cell r="G224">
            <v>650</v>
          </cell>
        </row>
        <row r="229">
          <cell r="A229" t="str">
            <v>D</v>
          </cell>
          <cell r="B229" t="str">
            <v>JUMLAH ( A + B + C )</v>
          </cell>
          <cell r="G229">
            <v>325725.90000000002</v>
          </cell>
        </row>
        <row r="230">
          <cell r="A230" t="str">
            <v>E</v>
          </cell>
          <cell r="B230" t="str">
            <v>BIAYA UMUM DAN KEUNTUNGAN  10,0 % X D</v>
          </cell>
          <cell r="G230">
            <v>32572.590000000004</v>
          </cell>
        </row>
        <row r="231">
          <cell r="A231" t="str">
            <v>F</v>
          </cell>
          <cell r="B231" t="str">
            <v>HARGA SATUAN PEKERJAAN  ( D + E )</v>
          </cell>
          <cell r="G231">
            <v>358298.49000000005</v>
          </cell>
        </row>
        <row r="232">
          <cell r="A232" t="str">
            <v>G</v>
          </cell>
          <cell r="B232" t="str">
            <v>DIBULATKAN</v>
          </cell>
          <cell r="G232">
            <v>358298</v>
          </cell>
        </row>
        <row r="234">
          <cell r="A234" t="str">
            <v>Note :       -</v>
          </cell>
          <cell r="B234" t="str">
            <v>Satuan dapat berdasarkan atas jam operasi untuk tenaga kerja dan peralatan, volume dan / atau ukuran berat untuk bahan-bahan</v>
          </cell>
        </row>
        <row r="235">
          <cell r="A235" t="str">
            <v>-</v>
          </cell>
          <cell r="B235" t="str">
            <v xml:space="preserve">Kuantitas satuan adalah kuantitas perkiraan dari setiap komponen untuk menyelesaikan satu satuan pekerjaan dari nomor mata pembayaran Harga Satuan yang disampaikan Peserta Lelang tidak dapat diubah, kecuali ayat 13,4 dari instruksi kepada Peserta Lelang </v>
          </cell>
        </row>
        <row r="237">
          <cell r="A237" t="str">
            <v>-</v>
          </cell>
          <cell r="B237" t="str">
            <v>Biaya Satuan untuk peralatan sudah termasuk bahan bakar, bahan habis terpakai dan operator.</v>
          </cell>
        </row>
        <row r="238">
          <cell r="A238" t="str">
            <v>-</v>
          </cell>
          <cell r="B238" t="str">
            <v>Biaya Satuan sudah termasuk pengeluaran untuk seluruh pajak yang berkaitan (tetapi tidak termasuk PPN yang dibayarkan dari kontrak) dan biaya-biaya lainnya</v>
          </cell>
        </row>
        <row r="240">
          <cell r="B240" t="str">
            <v>Harga Satuan yang diajukan Peserta Lelang harus mencakup seluruh tambahan tenaga kerja, bahan, peralatan atau kerugian yang mungkin diperlukan untuk menyelesaikan pekerjaan sesuai dengan spesifikasi dan gambar.</v>
          </cell>
        </row>
        <row r="242">
          <cell r="A242" t="str">
            <v>*)</v>
          </cell>
          <cell r="B242" t="str">
            <v>Untuk dilengkapi apakah perhitungannya berdasarkan atas produksi harian atau jam</v>
          </cell>
        </row>
        <row r="245">
          <cell r="F245" t="str">
            <v>Bireuen, 15 Juni  2005</v>
          </cell>
        </row>
        <row r="246">
          <cell r="F246" t="str">
            <v>PT. MUTIARA ACEH LESTARI</v>
          </cell>
        </row>
        <row r="250">
          <cell r="F250" t="str">
            <v>Hj. FAUZIAH</v>
          </cell>
        </row>
        <row r="251">
          <cell r="F251" t="str">
            <v>Direktris Utama</v>
          </cell>
        </row>
        <row r="373">
          <cell r="A373" t="str">
            <v>LAMPIRAN 2 PENAWARAN</v>
          </cell>
        </row>
        <row r="374">
          <cell r="A374" t="str">
            <v>ANALISA HARGA SATUAN</v>
          </cell>
        </row>
        <row r="376">
          <cell r="A376" t="str">
            <v>Nama Penawar</v>
          </cell>
          <cell r="C376" t="str">
            <v>:</v>
          </cell>
          <cell r="D376" t="str">
            <v>PT. MUTIARA ACEH LESTARI</v>
          </cell>
        </row>
        <row r="377">
          <cell r="A377" t="str">
            <v>Proyek</v>
          </cell>
          <cell r="C377" t="str">
            <v>:</v>
          </cell>
          <cell r="D377" t="str">
            <v>Pembangunan Jalan dan Jembatan Provinsi Nanggroe Aceh Darussalam</v>
          </cell>
        </row>
        <row r="378">
          <cell r="A378" t="str">
            <v>Paket Kontrak</v>
          </cell>
          <cell r="C378" t="str">
            <v>:</v>
          </cell>
          <cell r="D378" t="str">
            <v>Pembangunan Jalan Bireuen - Bts. Aceh Tengah (P.011 - 1) (BANG - 05A)</v>
          </cell>
        </row>
        <row r="379">
          <cell r="A379" t="str">
            <v>No. Mata Pembayaran</v>
          </cell>
          <cell r="C379" t="str">
            <v>:</v>
          </cell>
          <cell r="D379" t="str">
            <v>3,1 (8)</v>
          </cell>
        </row>
        <row r="380">
          <cell r="A380" t="str">
            <v>Jenis Pekerjaan</v>
          </cell>
          <cell r="C380" t="str">
            <v>:</v>
          </cell>
          <cell r="D380" t="str">
            <v>GALIAN PERKERASAN BERASPAL TANPA COLD MILLING MACHINE</v>
          </cell>
        </row>
        <row r="381">
          <cell r="A381" t="str">
            <v>Satuan Pembayaran</v>
          </cell>
          <cell r="C381" t="str">
            <v>:</v>
          </cell>
          <cell r="D381" t="str">
            <v>M3</v>
          </cell>
        </row>
        <row r="382">
          <cell r="A382" t="str">
            <v>Kuantitas Pekerjaan</v>
          </cell>
          <cell r="C382" t="str">
            <v>:</v>
          </cell>
          <cell r="D382">
            <v>775</v>
          </cell>
        </row>
        <row r="383">
          <cell r="A383" t="str">
            <v>Produksi Harian / Jam</v>
          </cell>
          <cell r="C383" t="str">
            <v>:</v>
          </cell>
        </row>
        <row r="385">
          <cell r="A385" t="str">
            <v>NO.</v>
          </cell>
          <cell r="B385" t="str">
            <v>KOMPONEN</v>
          </cell>
          <cell r="D385" t="str">
            <v>SATUAN</v>
          </cell>
          <cell r="E385" t="str">
            <v>PERKIRAAN KUANTITAS</v>
          </cell>
          <cell r="F385" t="str">
            <v>BIAYA SATUAN (Rp)</v>
          </cell>
          <cell r="G385" t="str">
            <v>JUMLAH HARGA (Rp)</v>
          </cell>
        </row>
        <row r="387">
          <cell r="A387" t="str">
            <v>A</v>
          </cell>
          <cell r="B387" t="str">
            <v>TENAGA KERJA</v>
          </cell>
        </row>
        <row r="389">
          <cell r="A389" t="str">
            <v>1.</v>
          </cell>
          <cell r="B389" t="str">
            <v>Pekerja</v>
          </cell>
          <cell r="D389" t="str">
            <v>Jam</v>
          </cell>
          <cell r="E389">
            <v>0.26450000000000001</v>
          </cell>
          <cell r="F389">
            <v>3500</v>
          </cell>
          <cell r="G389">
            <v>925.75</v>
          </cell>
        </row>
        <row r="390">
          <cell r="A390" t="str">
            <v>2.</v>
          </cell>
          <cell r="B390" t="str">
            <v>Mandor</v>
          </cell>
          <cell r="D390" t="str">
            <v>Jam</v>
          </cell>
          <cell r="E390">
            <v>7.0000000000000007E-2</v>
          </cell>
          <cell r="F390">
            <v>4500</v>
          </cell>
          <cell r="G390">
            <v>315.00000000000006</v>
          </cell>
        </row>
        <row r="393">
          <cell r="A393" t="str">
            <v>B</v>
          </cell>
          <cell r="B393" t="str">
            <v xml:space="preserve">BAHAN </v>
          </cell>
        </row>
        <row r="399">
          <cell r="A399" t="str">
            <v>C</v>
          </cell>
          <cell r="B399" t="str">
            <v>PERALATAN</v>
          </cell>
        </row>
        <row r="401">
          <cell r="A401" t="str">
            <v>1.</v>
          </cell>
          <cell r="B401" t="str">
            <v>Compressor</v>
          </cell>
          <cell r="D401" t="str">
            <v>Jam</v>
          </cell>
          <cell r="E401">
            <v>3.0800000000000001E-2</v>
          </cell>
          <cell r="F401">
            <v>32500</v>
          </cell>
          <cell r="G401">
            <v>1001</v>
          </cell>
        </row>
        <row r="402">
          <cell r="A402" t="str">
            <v>2.</v>
          </cell>
          <cell r="B402" t="str">
            <v>Jack Hammer</v>
          </cell>
          <cell r="D402" t="str">
            <v>Jam</v>
          </cell>
          <cell r="E402">
            <v>4.87E-2</v>
          </cell>
          <cell r="F402">
            <v>37500</v>
          </cell>
          <cell r="G402">
            <v>1826.25</v>
          </cell>
        </row>
        <row r="403">
          <cell r="A403" t="str">
            <v>3.</v>
          </cell>
          <cell r="B403" t="str">
            <v>Dump Truck</v>
          </cell>
          <cell r="D403" t="str">
            <v>Jam</v>
          </cell>
          <cell r="E403">
            <v>0.1084</v>
          </cell>
          <cell r="F403">
            <v>65000</v>
          </cell>
          <cell r="G403">
            <v>7046</v>
          </cell>
        </row>
        <row r="404">
          <cell r="A404" t="str">
            <v>4.</v>
          </cell>
          <cell r="B404" t="str">
            <v>Alat Bantu</v>
          </cell>
          <cell r="D404" t="str">
            <v>Ls</v>
          </cell>
          <cell r="E404">
            <v>1</v>
          </cell>
          <cell r="F404">
            <v>650</v>
          </cell>
          <cell r="G404">
            <v>650</v>
          </cell>
        </row>
        <row r="408">
          <cell r="A408" t="str">
            <v>D</v>
          </cell>
          <cell r="B408" t="str">
            <v>JUMLAH ( A + B + C )</v>
          </cell>
          <cell r="G408">
            <v>11764</v>
          </cell>
        </row>
        <row r="409">
          <cell r="A409" t="str">
            <v>E</v>
          </cell>
          <cell r="B409" t="str">
            <v>BIAYA UMUM DAN KEUNTUNGAN  10,0 % X D</v>
          </cell>
          <cell r="G409">
            <v>1176.4000000000001</v>
          </cell>
        </row>
        <row r="410">
          <cell r="A410" t="str">
            <v>F</v>
          </cell>
          <cell r="B410" t="str">
            <v>HARGA SATUAN PEKERJAAN  ( D + E )</v>
          </cell>
          <cell r="G410">
            <v>12940.4</v>
          </cell>
        </row>
        <row r="411">
          <cell r="A411" t="str">
            <v>G</v>
          </cell>
          <cell r="B411" t="str">
            <v>DIBULATKAN</v>
          </cell>
          <cell r="G411">
            <v>12940</v>
          </cell>
        </row>
        <row r="413">
          <cell r="A413" t="str">
            <v>Note :       -</v>
          </cell>
          <cell r="B413" t="str">
            <v>Satuan dapat berdasarkan atas jam operasi untuk tenaga kerja dan peralatan, volume dan / atau ukuran berat untuk bahan-bahan</v>
          </cell>
        </row>
        <row r="414">
          <cell r="A414" t="str">
            <v>-</v>
          </cell>
          <cell r="B414" t="str">
            <v xml:space="preserve">Kuantitas satuan adalah kuantitas perkiraan dari setiap komponen untuk menyelesaikan satu satuan pekerjaan dari nomor mata pembayaran Harga Satuan yang disampaikan Peserta Lelang tidak dapat diubah, kecuali ayat 13,4 dari instruksi kepada Peserta Lelang </v>
          </cell>
        </row>
        <row r="416">
          <cell r="A416" t="str">
            <v>-</v>
          </cell>
          <cell r="B416" t="str">
            <v>Biaya Satuan untuk peralatan sudah termasuk bahan bakar, bahan habis terpakai dan operator.</v>
          </cell>
        </row>
        <row r="417">
          <cell r="A417" t="str">
            <v>-</v>
          </cell>
          <cell r="B417" t="str">
            <v>Biaya Satuan sudah termasuk pengeluaran untuk seluruh pajak yang berkaitan (tetapi tidak termasuk PPN yang dibayarkan dari kontrak) dan biaya-biaya lainnya</v>
          </cell>
        </row>
        <row r="419">
          <cell r="B419" t="str">
            <v>Harga Satuan yang diajukan Peserta Lelang harus mencakup seluruh tambahan tenaga kerja, bahan, peralatan atau kerugian yang mungkin diperlukan untuk menyelesaikan pekerjaan sesuai dengan spesifikasi dan gambar.</v>
          </cell>
        </row>
        <row r="421">
          <cell r="A421" t="str">
            <v>*)</v>
          </cell>
          <cell r="B421" t="str">
            <v>Untuk dilengkapi apakah perhitungannya berdasarkan atas produksi harian atau jam</v>
          </cell>
        </row>
        <row r="424">
          <cell r="F424" t="str">
            <v>Bireuen, 15 Juni  2005</v>
          </cell>
        </row>
        <row r="425">
          <cell r="F425" t="str">
            <v>PT. MUTIARA ACEH LESTARI</v>
          </cell>
        </row>
        <row r="429">
          <cell r="F429" t="str">
            <v>Hj. FAUZIAH</v>
          </cell>
        </row>
        <row r="430">
          <cell r="F430" t="str">
            <v>Direktris Utama</v>
          </cell>
        </row>
        <row r="432">
          <cell r="A432" t="str">
            <v>LAMPIRAN 2 PENAWARAN</v>
          </cell>
        </row>
        <row r="433">
          <cell r="A433" t="str">
            <v>ANALISA HARGA SATUAN</v>
          </cell>
        </row>
        <row r="435">
          <cell r="A435" t="str">
            <v>Nama Penawar</v>
          </cell>
          <cell r="C435" t="str">
            <v>:</v>
          </cell>
          <cell r="D435" t="str">
            <v>PT. MUTIARA ACEH LESTARI</v>
          </cell>
        </row>
        <row r="436">
          <cell r="A436" t="str">
            <v>Proyek</v>
          </cell>
          <cell r="C436" t="str">
            <v>:</v>
          </cell>
          <cell r="D436" t="str">
            <v>Pembangunan Jalan dan Jembatan Provinsi Nanggroe Aceh Darussalam</v>
          </cell>
        </row>
        <row r="437">
          <cell r="A437" t="str">
            <v>Paket Kontrak</v>
          </cell>
          <cell r="C437" t="str">
            <v>:</v>
          </cell>
          <cell r="D437" t="str">
            <v>Pembangunan Jalan Bireuen - Bts. Aceh Tengah (P.011 - 1) (BANG - 05A)</v>
          </cell>
        </row>
        <row r="438">
          <cell r="A438" t="str">
            <v>No. Mata Pembayaran</v>
          </cell>
          <cell r="C438" t="str">
            <v>:</v>
          </cell>
          <cell r="D438" t="str">
            <v>3,2 (1)</v>
          </cell>
        </row>
        <row r="439">
          <cell r="A439" t="str">
            <v>Jenis Pekerjaan</v>
          </cell>
          <cell r="C439" t="str">
            <v>:</v>
          </cell>
          <cell r="D439" t="str">
            <v>TIMBUNAN BIASA</v>
          </cell>
        </row>
        <row r="440">
          <cell r="A440" t="str">
            <v>Satuan Pembayaran</v>
          </cell>
          <cell r="C440" t="str">
            <v>:</v>
          </cell>
          <cell r="D440" t="str">
            <v>M3</v>
          </cell>
        </row>
        <row r="441">
          <cell r="A441" t="str">
            <v>Kuantitas Pekerjaan</v>
          </cell>
          <cell r="C441" t="str">
            <v>:</v>
          </cell>
          <cell r="D441">
            <v>148</v>
          </cell>
        </row>
        <row r="442">
          <cell r="A442" t="str">
            <v>Produksi Harian / Jam</v>
          </cell>
          <cell r="C442" t="str">
            <v>:</v>
          </cell>
        </row>
        <row r="444">
          <cell r="A444" t="str">
            <v>NO.</v>
          </cell>
          <cell r="B444" t="str">
            <v>KOMPONEN</v>
          </cell>
          <cell r="D444" t="str">
            <v>SATUAN</v>
          </cell>
          <cell r="E444" t="str">
            <v>PERKIRAAN KUANTITAS</v>
          </cell>
          <cell r="F444" t="str">
            <v>BIAYA SATUAN (Rp)</v>
          </cell>
          <cell r="G444" t="str">
            <v>JUMLAH HARGA (Rp)</v>
          </cell>
        </row>
        <row r="446">
          <cell r="A446" t="str">
            <v>A</v>
          </cell>
          <cell r="B446" t="str">
            <v>TENAGA KERJA</v>
          </cell>
        </row>
        <row r="448">
          <cell r="A448" t="str">
            <v>1.</v>
          </cell>
          <cell r="B448" t="str">
            <v>Pekerja</v>
          </cell>
          <cell r="D448" t="str">
            <v>Jam</v>
          </cell>
          <cell r="E448">
            <v>7.1400000000000005E-2</v>
          </cell>
          <cell r="F448">
            <v>3500</v>
          </cell>
          <cell r="G448">
            <v>249.9</v>
          </cell>
        </row>
        <row r="449">
          <cell r="A449" t="str">
            <v>2.</v>
          </cell>
          <cell r="B449" t="str">
            <v>Mandor</v>
          </cell>
          <cell r="D449" t="str">
            <v>Jam</v>
          </cell>
          <cell r="E449">
            <v>1.78E-2</v>
          </cell>
          <cell r="F449">
            <v>4500</v>
          </cell>
          <cell r="G449">
            <v>80.099999999999994</v>
          </cell>
        </row>
        <row r="452">
          <cell r="A452" t="str">
            <v>B</v>
          </cell>
          <cell r="B452" t="str">
            <v xml:space="preserve">BAHAN </v>
          </cell>
        </row>
        <row r="454">
          <cell r="A454">
            <v>1</v>
          </cell>
          <cell r="B454" t="str">
            <v>Material Tanah Timbunan Bıasa</v>
          </cell>
          <cell r="D454" t="str">
            <v>M3</v>
          </cell>
          <cell r="E454">
            <v>1.2</v>
          </cell>
          <cell r="F454">
            <v>8000</v>
          </cell>
          <cell r="G454">
            <v>9600</v>
          </cell>
        </row>
        <row r="457">
          <cell r="A457" t="str">
            <v>C</v>
          </cell>
          <cell r="B457" t="str">
            <v>PERALATAN</v>
          </cell>
        </row>
        <row r="459">
          <cell r="A459" t="str">
            <v>1.</v>
          </cell>
          <cell r="B459" t="str">
            <v>Whell Loader</v>
          </cell>
          <cell r="D459" t="str">
            <v>Jam</v>
          </cell>
          <cell r="E459">
            <v>1.78E-2</v>
          </cell>
          <cell r="F459">
            <v>160000</v>
          </cell>
          <cell r="G459">
            <v>2848</v>
          </cell>
        </row>
        <row r="460">
          <cell r="A460" t="str">
            <v>2.</v>
          </cell>
          <cell r="B460" t="str">
            <v>Dump Truck</v>
          </cell>
          <cell r="D460" t="str">
            <v>Jam</v>
          </cell>
          <cell r="E460">
            <v>0.22889999999999999</v>
          </cell>
          <cell r="F460">
            <v>65000</v>
          </cell>
          <cell r="G460">
            <v>14878.5</v>
          </cell>
        </row>
        <row r="461">
          <cell r="A461" t="str">
            <v>3.</v>
          </cell>
          <cell r="B461" t="str">
            <v>Motor Greder</v>
          </cell>
          <cell r="D461" t="str">
            <v>Jam</v>
          </cell>
          <cell r="E461">
            <v>6.1000000000000004E-3</v>
          </cell>
          <cell r="F461">
            <v>175000</v>
          </cell>
          <cell r="G461">
            <v>1067.5</v>
          </cell>
        </row>
        <row r="462">
          <cell r="A462" t="str">
            <v>4.</v>
          </cell>
          <cell r="B462" t="str">
            <v>Vibrator Roller</v>
          </cell>
          <cell r="D462" t="str">
            <v>Jam</v>
          </cell>
          <cell r="E462">
            <v>0.01</v>
          </cell>
          <cell r="F462">
            <v>135000</v>
          </cell>
          <cell r="G462">
            <v>1350</v>
          </cell>
        </row>
        <row r="463">
          <cell r="A463" t="str">
            <v>5.</v>
          </cell>
          <cell r="B463" t="str">
            <v>Water Tanker</v>
          </cell>
          <cell r="D463" t="str">
            <v>Jam</v>
          </cell>
          <cell r="E463">
            <v>7.0000000000000001E-3</v>
          </cell>
          <cell r="F463">
            <v>45000</v>
          </cell>
          <cell r="G463">
            <v>315</v>
          </cell>
        </row>
        <row r="464">
          <cell r="A464" t="str">
            <v>6.</v>
          </cell>
          <cell r="B464" t="str">
            <v>Alat Bantu</v>
          </cell>
          <cell r="D464" t="str">
            <v>Ls</v>
          </cell>
          <cell r="E464">
            <v>1</v>
          </cell>
          <cell r="F464">
            <v>650</v>
          </cell>
          <cell r="G464">
            <v>650</v>
          </cell>
        </row>
        <row r="466">
          <cell r="A466" t="str">
            <v>D</v>
          </cell>
          <cell r="B466" t="str">
            <v>JUMLAH ( A + B + C )</v>
          </cell>
          <cell r="G466">
            <v>31039</v>
          </cell>
        </row>
        <row r="467">
          <cell r="A467" t="str">
            <v>E</v>
          </cell>
          <cell r="B467" t="str">
            <v>KEUNTUNGAN  10,0 % X D</v>
          </cell>
          <cell r="G467">
            <v>3103.9</v>
          </cell>
        </row>
        <row r="468">
          <cell r="A468" t="str">
            <v>F</v>
          </cell>
          <cell r="B468" t="str">
            <v>HARGA SATUAN PEKERJAAN  ( D + E )</v>
          </cell>
          <cell r="G468">
            <v>34142.9</v>
          </cell>
        </row>
        <row r="469">
          <cell r="A469" t="str">
            <v>G</v>
          </cell>
          <cell r="B469" t="str">
            <v>DIBULATKAN</v>
          </cell>
          <cell r="G469">
            <v>34143</v>
          </cell>
        </row>
        <row r="471">
          <cell r="A471" t="str">
            <v>Note :       -</v>
          </cell>
          <cell r="B471" t="str">
            <v>Satuan dapat berdasarkan atas jam operasi untuk tenaga kerja dan peralatan, volume dan / atau ukuran berat untuk bahan-bahan</v>
          </cell>
        </row>
        <row r="472">
          <cell r="A472" t="str">
            <v>-</v>
          </cell>
          <cell r="B472" t="str">
            <v xml:space="preserve">Kuantitas satuan adalah kuantitas perkiraan dari setiap komponen untuk menyelesaikan satu satuan pekerjaan dari nomor mata pembayaran Harga Satuan yang disampaikan Peserta Lelang tidak dapat diubah, kecuali ayat 13,4 dari instruksi kepada Peserta Lelang </v>
          </cell>
        </row>
        <row r="474">
          <cell r="A474" t="str">
            <v>-</v>
          </cell>
          <cell r="B474" t="str">
            <v>Biaya Satuan untuk peralatan sudah termasuk bahan bakar, bahan habis terpakai dan operator.</v>
          </cell>
        </row>
        <row r="475">
          <cell r="A475" t="str">
            <v>-</v>
          </cell>
          <cell r="B475" t="str">
            <v>Biaya Satuan sudah termasuk pengeluaran untuk seluruh pajak yang berkaitan (tetapi tidak termasuk PPN yang dibayarkan dari kontrak) dan biaya-biaya lainnya</v>
          </cell>
        </row>
        <row r="477">
          <cell r="B477" t="str">
            <v>Harga Satuan yang diajukan Peserta Lelang harus mencakup seluruh tambahan tenaga kerja, bahan, peralatan atau kerugian yang mungkin diperlukan untuk menyelesaikan pekerjaan sesuai dengan spesifikasi dan gambar.</v>
          </cell>
        </row>
        <row r="479">
          <cell r="A479" t="str">
            <v>*)</v>
          </cell>
          <cell r="B479" t="str">
            <v>Untuk dilengkapi apakah perhitungannya berdasarkan atas produksi harian atau jam</v>
          </cell>
        </row>
        <row r="482">
          <cell r="F482" t="str">
            <v>Bireuen, 15 Juni  2005</v>
          </cell>
        </row>
        <row r="483">
          <cell r="F483" t="str">
            <v>PT. MUTIARA ACEH LESTARI</v>
          </cell>
        </row>
        <row r="487">
          <cell r="F487" t="str">
            <v>Hj. FAUZIAH</v>
          </cell>
        </row>
        <row r="488">
          <cell r="F488" t="str">
            <v>Direktris Utama</v>
          </cell>
        </row>
        <row r="490">
          <cell r="A490" t="str">
            <v>LAMPIRAN 2 PENAWARAN</v>
          </cell>
        </row>
        <row r="491">
          <cell r="A491" t="str">
            <v>ANALISA HARGA SATUAN</v>
          </cell>
        </row>
        <row r="493">
          <cell r="A493" t="str">
            <v>Nama Penawar</v>
          </cell>
          <cell r="C493" t="str">
            <v>:</v>
          </cell>
          <cell r="D493" t="str">
            <v>PT. MUTIARA ACEH LESTARI</v>
          </cell>
        </row>
        <row r="494">
          <cell r="A494" t="str">
            <v>Proyek</v>
          </cell>
          <cell r="C494" t="str">
            <v>:</v>
          </cell>
          <cell r="D494" t="str">
            <v>Pembangunan Jalan dan Jembatan Provinsi Nanggroe Aceh Darussalam</v>
          </cell>
        </row>
        <row r="495">
          <cell r="A495" t="str">
            <v>Paket Kontrak</v>
          </cell>
          <cell r="C495" t="str">
            <v>:</v>
          </cell>
          <cell r="D495" t="str">
            <v>Pembangunan Jalan Bireuen - Bts. Aceh Tengah (P.011 - 1) (BANG - 05A)</v>
          </cell>
        </row>
        <row r="496">
          <cell r="A496" t="str">
            <v>No. Mata Pembayaran</v>
          </cell>
          <cell r="C496" t="str">
            <v>:</v>
          </cell>
          <cell r="D496" t="str">
            <v>3,2 (2)</v>
          </cell>
        </row>
        <row r="497">
          <cell r="A497" t="str">
            <v>Jenis Pekerjaan</v>
          </cell>
          <cell r="C497" t="str">
            <v>:</v>
          </cell>
          <cell r="D497" t="str">
            <v>TIMBUNAN PILIHAN</v>
          </cell>
        </row>
        <row r="498">
          <cell r="A498" t="str">
            <v>Satuan Pembayaran</v>
          </cell>
          <cell r="C498" t="str">
            <v>:</v>
          </cell>
          <cell r="D498" t="str">
            <v>M3</v>
          </cell>
        </row>
        <row r="499">
          <cell r="A499" t="str">
            <v>Kuantitas Pekerjaan</v>
          </cell>
          <cell r="C499" t="str">
            <v>:</v>
          </cell>
          <cell r="D499">
            <v>600</v>
          </cell>
        </row>
        <row r="500">
          <cell r="A500" t="str">
            <v>Produksi Harian / Jam</v>
          </cell>
          <cell r="C500" t="str">
            <v>:</v>
          </cell>
        </row>
        <row r="502">
          <cell r="A502" t="str">
            <v>NO.</v>
          </cell>
          <cell r="B502" t="str">
            <v>KOMPONEN</v>
          </cell>
          <cell r="D502" t="str">
            <v>SATUAN</v>
          </cell>
          <cell r="E502" t="str">
            <v>PERKIRAAN KUANTITAS</v>
          </cell>
          <cell r="F502" t="str">
            <v>BIAYA SATUAN (Rp)</v>
          </cell>
          <cell r="G502" t="str">
            <v>JUMLAH HARGA (Rp)</v>
          </cell>
        </row>
        <row r="504">
          <cell r="A504" t="str">
            <v>A</v>
          </cell>
          <cell r="B504" t="str">
            <v>TENAGA KERJA</v>
          </cell>
        </row>
        <row r="506">
          <cell r="A506" t="str">
            <v>1.</v>
          </cell>
          <cell r="B506" t="str">
            <v>Pekerja</v>
          </cell>
          <cell r="D506" t="str">
            <v>Jam</v>
          </cell>
          <cell r="E506">
            <v>7.1400000000000005E-2</v>
          </cell>
          <cell r="F506">
            <v>3500</v>
          </cell>
          <cell r="G506">
            <v>249.9</v>
          </cell>
        </row>
        <row r="507">
          <cell r="A507" t="str">
            <v>2.</v>
          </cell>
          <cell r="B507" t="str">
            <v>Mandor</v>
          </cell>
          <cell r="D507" t="str">
            <v>Jam</v>
          </cell>
          <cell r="E507">
            <v>1.78E-2</v>
          </cell>
          <cell r="F507">
            <v>4500</v>
          </cell>
          <cell r="G507">
            <v>80.099999999999994</v>
          </cell>
        </row>
        <row r="510">
          <cell r="A510" t="str">
            <v>B</v>
          </cell>
          <cell r="B510" t="str">
            <v xml:space="preserve">BAHAN </v>
          </cell>
        </row>
        <row r="512">
          <cell r="A512">
            <v>1</v>
          </cell>
          <cell r="B512" t="str">
            <v>Materıal Pılıhan</v>
          </cell>
          <cell r="D512" t="str">
            <v>M3</v>
          </cell>
          <cell r="E512">
            <v>1.2</v>
          </cell>
          <cell r="F512">
            <v>17500</v>
          </cell>
          <cell r="G512">
            <v>21000</v>
          </cell>
        </row>
        <row r="515">
          <cell r="A515" t="str">
            <v>C</v>
          </cell>
          <cell r="B515" t="str">
            <v>PERALATAN</v>
          </cell>
        </row>
        <row r="517">
          <cell r="A517" t="str">
            <v>1.</v>
          </cell>
          <cell r="B517" t="str">
            <v>Whell Loader</v>
          </cell>
          <cell r="D517" t="str">
            <v>Jam</v>
          </cell>
          <cell r="E517">
            <v>1.78E-2</v>
          </cell>
          <cell r="F517">
            <v>160000</v>
          </cell>
          <cell r="G517">
            <v>2848</v>
          </cell>
        </row>
        <row r="518">
          <cell r="A518" t="str">
            <v>2.</v>
          </cell>
          <cell r="B518" t="str">
            <v>Dump Truck</v>
          </cell>
          <cell r="D518" t="str">
            <v>Jam</v>
          </cell>
          <cell r="E518">
            <v>0.43980000000000002</v>
          </cell>
          <cell r="F518">
            <v>65000</v>
          </cell>
          <cell r="G518">
            <v>28587</v>
          </cell>
        </row>
        <row r="519">
          <cell r="A519" t="str">
            <v>3.</v>
          </cell>
          <cell r="B519" t="str">
            <v>Motor Greder</v>
          </cell>
          <cell r="D519" t="str">
            <v>Jam</v>
          </cell>
          <cell r="E519">
            <v>1.17E-2</v>
          </cell>
          <cell r="F519">
            <v>175000</v>
          </cell>
          <cell r="G519">
            <v>2047.5</v>
          </cell>
        </row>
        <row r="520">
          <cell r="A520" t="str">
            <v>4.</v>
          </cell>
          <cell r="B520" t="str">
            <v>Vibrator Roller</v>
          </cell>
          <cell r="D520" t="str">
            <v>Jam</v>
          </cell>
          <cell r="E520">
            <v>2.1399999999999999E-2</v>
          </cell>
          <cell r="F520">
            <v>135000</v>
          </cell>
          <cell r="G520">
            <v>2889</v>
          </cell>
        </row>
        <row r="521">
          <cell r="A521" t="str">
            <v>5.</v>
          </cell>
          <cell r="B521" t="str">
            <v>Water Tanker</v>
          </cell>
          <cell r="D521" t="str">
            <v>Jam</v>
          </cell>
          <cell r="E521">
            <v>7.0000000000000001E-3</v>
          </cell>
          <cell r="F521">
            <v>45000</v>
          </cell>
          <cell r="G521">
            <v>315</v>
          </cell>
        </row>
        <row r="522">
          <cell r="A522" t="str">
            <v>6.</v>
          </cell>
          <cell r="B522" t="str">
            <v>Alat Bantu</v>
          </cell>
          <cell r="D522" t="str">
            <v>Ls</v>
          </cell>
          <cell r="E522">
            <v>1</v>
          </cell>
          <cell r="F522">
            <v>650</v>
          </cell>
          <cell r="G522">
            <v>650</v>
          </cell>
        </row>
        <row r="524">
          <cell r="A524" t="str">
            <v>D</v>
          </cell>
          <cell r="B524" t="str">
            <v>JUMLAH ( A + B + C )</v>
          </cell>
          <cell r="G524">
            <v>58666.5</v>
          </cell>
        </row>
        <row r="525">
          <cell r="A525" t="str">
            <v>E</v>
          </cell>
          <cell r="B525" t="str">
            <v>KEUNTUNGAN  10,0 % X D</v>
          </cell>
          <cell r="G525">
            <v>5866.6500000000005</v>
          </cell>
        </row>
        <row r="526">
          <cell r="A526" t="str">
            <v>F</v>
          </cell>
          <cell r="B526" t="str">
            <v>HARGA SATUAN PEKERJAAN  ( D + E )</v>
          </cell>
          <cell r="G526">
            <v>64533.15</v>
          </cell>
        </row>
        <row r="527">
          <cell r="A527" t="str">
            <v>G</v>
          </cell>
          <cell r="B527" t="str">
            <v>DIBULATKAN</v>
          </cell>
          <cell r="G527">
            <v>64533</v>
          </cell>
        </row>
        <row r="529">
          <cell r="A529" t="str">
            <v>Note :       -</v>
          </cell>
          <cell r="B529" t="str">
            <v>Satuan dapat berdasarkan atas jam operasi untuk tenaga kerja dan peralatan, volume dan / atau ukuran berat untuk bahan-bahan</v>
          </cell>
        </row>
        <row r="530">
          <cell r="A530" t="str">
            <v>-</v>
          </cell>
          <cell r="B530" t="str">
            <v xml:space="preserve">Kuantitas satuan adalah kuantitas perkiraan dari setiap komponen untuk menyelesaikan satu satuan pekerjaan dari nomor mata pembayaran Harga Satuan yang disampaikan Peserta Lelang tidak dapat diubah, kecuali ayat 13,4 dari instruksi kepada Peserta Lelang </v>
          </cell>
        </row>
        <row r="532">
          <cell r="A532" t="str">
            <v>-</v>
          </cell>
          <cell r="B532" t="str">
            <v>Biaya Satuan untuk peralatan sudah termasuk bahan bakar, bahan habis terpakai dan operator.</v>
          </cell>
        </row>
        <row r="533">
          <cell r="A533" t="str">
            <v>-</v>
          </cell>
          <cell r="B533" t="str">
            <v>Biaya Satuan sudah termasuk pengeluaran untuk seluruh pajak yang berkaitan (tetapi tidak termasuk PPN yang dibayarkan dari kontrak) dan biaya-biaya lainnya</v>
          </cell>
        </row>
        <row r="535">
          <cell r="B535" t="str">
            <v>Harga Satuan yang diajukan Peserta Lelang harus mencakup seluruh tambahan tenaga kerja, bahan, peralatan atau kerugian yang mungkin diperlukan untuk menyelesaikan pekerjaan sesuai dengan spesifikasi dan gambar.</v>
          </cell>
        </row>
        <row r="537">
          <cell r="A537" t="str">
            <v>*)</v>
          </cell>
          <cell r="B537" t="str">
            <v>Untuk dilengkapi apakah perhitungannya berdasarkan atas produksi harian atau jam</v>
          </cell>
        </row>
        <row r="540">
          <cell r="F540" t="str">
            <v>Bireuen, 15 Juni  2005</v>
          </cell>
        </row>
        <row r="541">
          <cell r="F541" t="str">
            <v>PT. MUTIARA ACEH LESTARI</v>
          </cell>
        </row>
        <row r="545">
          <cell r="F545" t="str">
            <v>Hj. FAUZIAH</v>
          </cell>
        </row>
        <row r="546">
          <cell r="F546" t="str">
            <v>Direktris Utama</v>
          </cell>
        </row>
        <row r="548">
          <cell r="A548" t="str">
            <v>LAMPIRAN 2 PENAWARAN</v>
          </cell>
        </row>
        <row r="549">
          <cell r="A549" t="str">
            <v>ANALISA HARGA SATUAN</v>
          </cell>
        </row>
        <row r="551">
          <cell r="A551" t="str">
            <v>Nama Penawar</v>
          </cell>
          <cell r="C551" t="str">
            <v>:</v>
          </cell>
          <cell r="D551" t="str">
            <v>PT. MUTIARA ACEH LESTARI</v>
          </cell>
        </row>
        <row r="552">
          <cell r="A552" t="str">
            <v>Proyek</v>
          </cell>
          <cell r="C552" t="str">
            <v>:</v>
          </cell>
          <cell r="D552" t="str">
            <v>Pembangunan Jalan dan Jembatan Provinsi Nanggroe Aceh Darussalam</v>
          </cell>
        </row>
        <row r="553">
          <cell r="A553" t="str">
            <v>Paket Kontrak</v>
          </cell>
          <cell r="C553" t="str">
            <v>:</v>
          </cell>
          <cell r="D553" t="str">
            <v>Pembangunan Jalan Bireuen - Bts. Aceh Tengah (P.011 - 1) (BANG - 05A)</v>
          </cell>
        </row>
        <row r="554">
          <cell r="A554" t="str">
            <v>No. Mata Pembayaran</v>
          </cell>
          <cell r="C554" t="str">
            <v>:</v>
          </cell>
          <cell r="D554">
            <v>3.3</v>
          </cell>
        </row>
        <row r="555">
          <cell r="A555" t="str">
            <v>Jenis Pekerjaan</v>
          </cell>
          <cell r="C555" t="str">
            <v>:</v>
          </cell>
          <cell r="D555" t="str">
            <v>PENYIAPAN BADAN JALAN</v>
          </cell>
        </row>
        <row r="556">
          <cell r="A556" t="str">
            <v>Satuan Pembayaran</v>
          </cell>
          <cell r="C556" t="str">
            <v>:</v>
          </cell>
          <cell r="D556" t="str">
            <v>M2</v>
          </cell>
        </row>
        <row r="557">
          <cell r="A557" t="str">
            <v>Kuantitas Pekerjaan</v>
          </cell>
          <cell r="C557" t="str">
            <v>:</v>
          </cell>
          <cell r="D557">
            <v>19620</v>
          </cell>
        </row>
        <row r="558">
          <cell r="A558" t="str">
            <v>Produksi Harian / Jam</v>
          </cell>
          <cell r="C558" t="str">
            <v>:</v>
          </cell>
        </row>
        <row r="560">
          <cell r="A560" t="str">
            <v>NO.</v>
          </cell>
          <cell r="B560" t="str">
            <v>KOMPONEN</v>
          </cell>
          <cell r="D560" t="str">
            <v>SATUAN</v>
          </cell>
          <cell r="E560" t="str">
            <v>PERKIRAAN KUANTITAS</v>
          </cell>
          <cell r="F560" t="str">
            <v>BIAYA SATUAN (Rp)</v>
          </cell>
          <cell r="G560" t="str">
            <v>JUMLAH HARGA (Rp)</v>
          </cell>
        </row>
        <row r="562">
          <cell r="A562" t="str">
            <v>A</v>
          </cell>
          <cell r="B562" t="str">
            <v>TENAGA KERJA</v>
          </cell>
        </row>
        <row r="564">
          <cell r="A564" t="str">
            <v>1.</v>
          </cell>
          <cell r="B564" t="str">
            <v>Pekerja</v>
          </cell>
          <cell r="D564" t="str">
            <v>Jam</v>
          </cell>
          <cell r="E564">
            <v>1.61E-2</v>
          </cell>
          <cell r="F564">
            <v>3500</v>
          </cell>
          <cell r="G564">
            <v>56.35</v>
          </cell>
        </row>
        <row r="565">
          <cell r="A565" t="str">
            <v>2.</v>
          </cell>
          <cell r="B565" t="str">
            <v>Mandor</v>
          </cell>
          <cell r="D565" t="str">
            <v>Jam</v>
          </cell>
          <cell r="E565">
            <v>4.0000000000000001E-3</v>
          </cell>
          <cell r="F565">
            <v>4500</v>
          </cell>
          <cell r="G565">
            <v>18</v>
          </cell>
        </row>
        <row r="568">
          <cell r="A568" t="str">
            <v>B</v>
          </cell>
          <cell r="B568" t="str">
            <v xml:space="preserve">BAHAN </v>
          </cell>
        </row>
        <row r="575">
          <cell r="A575" t="str">
            <v>C</v>
          </cell>
          <cell r="B575" t="str">
            <v>PERALATAN</v>
          </cell>
        </row>
        <row r="577">
          <cell r="A577" t="str">
            <v>1.</v>
          </cell>
          <cell r="B577" t="str">
            <v>Motor Grader</v>
          </cell>
          <cell r="D577" t="str">
            <v>Jam</v>
          </cell>
          <cell r="E577">
            <v>2.5000000000000001E-3</v>
          </cell>
          <cell r="F577">
            <v>175000</v>
          </cell>
          <cell r="G577">
            <v>437.5</v>
          </cell>
        </row>
        <row r="578">
          <cell r="A578" t="str">
            <v>2.</v>
          </cell>
          <cell r="B578" t="str">
            <v xml:space="preserve">Vıbrator Roller </v>
          </cell>
          <cell r="D578" t="str">
            <v>Jam</v>
          </cell>
          <cell r="E578">
            <v>4.0000000000000001E-3</v>
          </cell>
          <cell r="F578">
            <v>135000</v>
          </cell>
          <cell r="G578">
            <v>540</v>
          </cell>
        </row>
        <row r="579">
          <cell r="A579" t="str">
            <v>3.</v>
          </cell>
          <cell r="B579" t="str">
            <v>Water Tanker</v>
          </cell>
          <cell r="D579" t="str">
            <v>Jam</v>
          </cell>
          <cell r="E579">
            <v>1.0500000000000001E-2</v>
          </cell>
          <cell r="F579">
            <v>45000</v>
          </cell>
          <cell r="G579">
            <v>472.50000000000006</v>
          </cell>
        </row>
        <row r="580">
          <cell r="A580" t="str">
            <v>4.</v>
          </cell>
          <cell r="B580" t="str">
            <v>Alat Bantu</v>
          </cell>
          <cell r="D580" t="str">
            <v>Ls</v>
          </cell>
          <cell r="E580">
            <v>1</v>
          </cell>
          <cell r="F580">
            <v>650</v>
          </cell>
          <cell r="G580">
            <v>650</v>
          </cell>
        </row>
        <row r="582">
          <cell r="A582" t="str">
            <v>D</v>
          </cell>
          <cell r="B582" t="str">
            <v>JUMLAH ( A + B + C )</v>
          </cell>
          <cell r="G582">
            <v>2174.35</v>
          </cell>
        </row>
        <row r="583">
          <cell r="A583" t="str">
            <v>E</v>
          </cell>
          <cell r="B583" t="str">
            <v>BIAYA UMUM DAN KEUNTUNGAN  10,0 % X D</v>
          </cell>
          <cell r="G583">
            <v>217.435</v>
          </cell>
        </row>
        <row r="584">
          <cell r="A584" t="str">
            <v>F</v>
          </cell>
          <cell r="B584" t="str">
            <v>HARGA SATUAN PEKERJAAN  ( D + E )</v>
          </cell>
          <cell r="G584">
            <v>2391.7849999999999</v>
          </cell>
        </row>
        <row r="585">
          <cell r="A585" t="str">
            <v>G</v>
          </cell>
          <cell r="B585" t="str">
            <v>DIBULATKAN</v>
          </cell>
          <cell r="G585">
            <v>2392</v>
          </cell>
        </row>
        <row r="587">
          <cell r="A587" t="str">
            <v>Note :       -</v>
          </cell>
          <cell r="B587" t="str">
            <v>Satuan dapat berdasarkan atas jam operasi untuk tenaga kerja dan peralatan, volume dan / atau ukuran berat untuk bahan-bahan</v>
          </cell>
        </row>
        <row r="588">
          <cell r="A588" t="str">
            <v>-</v>
          </cell>
          <cell r="B588" t="str">
            <v xml:space="preserve">Kuantitas satuan adalah kuantitas perkiraan dari setiap komponen untuk menyelesaikan satu satuan pekerjaan dari nomor mata pembayaran Harga Satuan yang disampaikan Peserta Lelang tidak dapat diubah, kecuali ayat 13,4 dari instruksi kepada Peserta Lelang </v>
          </cell>
        </row>
        <row r="590">
          <cell r="A590" t="str">
            <v>-</v>
          </cell>
          <cell r="B590" t="str">
            <v>Biaya Satuan untuk peralatan sudah termasuk bahan bakar, bahan habis terpakai dan operator.</v>
          </cell>
        </row>
        <row r="591">
          <cell r="A591" t="str">
            <v>-</v>
          </cell>
          <cell r="B591" t="str">
            <v>Biaya Satuan sudah termasuk pengeluaran untuk seluruh pajak yang berkaitan (tetapi tidak termasuk PPN yang dibayarkan dari kontrak) dan biaya-biaya lainnya</v>
          </cell>
        </row>
        <row r="593">
          <cell r="B593" t="str">
            <v>Harga Satuan yang diajukan Peserta Lelang harus mencakup seluruh tambahan tenaga kerja, bahan, peralatan atau kerugian yang mungkin diperlukan untuk menyelesaikan pekerjaan sesuai dengan spesifikasi dan gambar.</v>
          </cell>
        </row>
        <row r="595">
          <cell r="A595" t="str">
            <v>*)</v>
          </cell>
          <cell r="B595" t="str">
            <v>Untuk dilengkapi apakah perhitungannya berdasarkan atas produksi harian atau jam</v>
          </cell>
        </row>
        <row r="598">
          <cell r="F598" t="str">
            <v>Bireuen, 15 Juni  2005</v>
          </cell>
        </row>
        <row r="599">
          <cell r="F599" t="str">
            <v>PT. MUTIARA ACEH LESTARI</v>
          </cell>
        </row>
        <row r="603">
          <cell r="F603" t="str">
            <v>Hj. FAUZIAH</v>
          </cell>
        </row>
        <row r="604">
          <cell r="F604" t="str">
            <v>Direktris Utama</v>
          </cell>
        </row>
        <row r="606">
          <cell r="A606" t="str">
            <v>LAMPIRAN 2 PENAWARAN</v>
          </cell>
        </row>
        <row r="607">
          <cell r="A607" t="str">
            <v>ANALISA HARGA SATUAN</v>
          </cell>
        </row>
        <row r="609">
          <cell r="A609" t="str">
            <v>Nama Penawar</v>
          </cell>
          <cell r="C609" t="str">
            <v>:</v>
          </cell>
          <cell r="D609" t="str">
            <v>PT. MUTIARA ACEH LESTARI</v>
          </cell>
        </row>
        <row r="610">
          <cell r="A610" t="str">
            <v>Proyek</v>
          </cell>
          <cell r="C610" t="str">
            <v>:</v>
          </cell>
          <cell r="D610" t="str">
            <v>Pembangunan Jalan dan Jembatan Provinsi Nanggroe Aceh Darussalam</v>
          </cell>
        </row>
        <row r="611">
          <cell r="A611" t="str">
            <v>Paket Kontrak</v>
          </cell>
          <cell r="C611" t="str">
            <v>:</v>
          </cell>
          <cell r="D611" t="str">
            <v>Pembangunan Jalan Bireuen - Bts. Aceh Tengah (P.011 - 1) (BANG - 05A)</v>
          </cell>
        </row>
        <row r="612">
          <cell r="A612" t="str">
            <v>No. Mata Pembayaran</v>
          </cell>
          <cell r="C612" t="str">
            <v>:</v>
          </cell>
          <cell r="D612" t="str">
            <v>4,2 (2)</v>
          </cell>
        </row>
        <row r="613">
          <cell r="A613" t="str">
            <v>Jenis Pekerjaan</v>
          </cell>
          <cell r="C613" t="str">
            <v>:</v>
          </cell>
          <cell r="D613" t="str">
            <v>PONDASI AGREGAT KELAS B</v>
          </cell>
        </row>
        <row r="614">
          <cell r="A614" t="str">
            <v>Satuan Pembayaran</v>
          </cell>
          <cell r="C614" t="str">
            <v>:</v>
          </cell>
          <cell r="D614" t="str">
            <v>M3</v>
          </cell>
        </row>
        <row r="615">
          <cell r="A615" t="str">
            <v>Kuantitas Pekerjaan</v>
          </cell>
          <cell r="C615" t="str">
            <v>:</v>
          </cell>
          <cell r="D615">
            <v>1744</v>
          </cell>
        </row>
        <row r="616">
          <cell r="A616" t="str">
            <v>Produksi Harian / Jam</v>
          </cell>
          <cell r="C616" t="str">
            <v>:</v>
          </cell>
        </row>
        <row r="619">
          <cell r="A619" t="str">
            <v>NO.</v>
          </cell>
          <cell r="B619" t="str">
            <v>KOMPONEN</v>
          </cell>
          <cell r="D619" t="str">
            <v>SATUAN</v>
          </cell>
          <cell r="E619" t="str">
            <v>PERKIRAAN KUANTITAS</v>
          </cell>
          <cell r="F619" t="str">
            <v>BIAYA SATUAN (Rp)</v>
          </cell>
          <cell r="G619" t="str">
            <v>JUMLAH HARGA (Rp)</v>
          </cell>
        </row>
        <row r="621">
          <cell r="A621" t="str">
            <v>A</v>
          </cell>
          <cell r="B621" t="str">
            <v>TENAGA KERJA</v>
          </cell>
        </row>
        <row r="623">
          <cell r="A623" t="str">
            <v>1.</v>
          </cell>
          <cell r="B623" t="str">
            <v>Pekerja</v>
          </cell>
          <cell r="D623" t="str">
            <v>Jam</v>
          </cell>
          <cell r="E623">
            <v>0.24990000000000001</v>
          </cell>
          <cell r="F623">
            <v>3500</v>
          </cell>
          <cell r="G623">
            <v>874.65000000000009</v>
          </cell>
        </row>
        <row r="624">
          <cell r="A624" t="str">
            <v>2.</v>
          </cell>
          <cell r="B624" t="str">
            <v>Mandor</v>
          </cell>
          <cell r="D624" t="str">
            <v>Jam</v>
          </cell>
          <cell r="E624">
            <v>3.5700000000000003E-2</v>
          </cell>
          <cell r="F624">
            <v>4500</v>
          </cell>
          <cell r="G624">
            <v>160.65</v>
          </cell>
        </row>
        <row r="627">
          <cell r="A627" t="str">
            <v>B</v>
          </cell>
          <cell r="B627" t="str">
            <v xml:space="preserve">BAHAN </v>
          </cell>
        </row>
        <row r="629">
          <cell r="A629" t="str">
            <v>1.</v>
          </cell>
          <cell r="B629" t="str">
            <v>Agregat Kasar</v>
          </cell>
          <cell r="D629" t="str">
            <v>M3</v>
          </cell>
          <cell r="E629">
            <v>0.66</v>
          </cell>
          <cell r="F629">
            <v>102000</v>
          </cell>
          <cell r="G629">
            <v>67320</v>
          </cell>
        </row>
        <row r="630">
          <cell r="A630" t="str">
            <v>2.</v>
          </cell>
          <cell r="B630" t="str">
            <v>Agregat Halus</v>
          </cell>
          <cell r="D630" t="str">
            <v>M3</v>
          </cell>
          <cell r="E630">
            <v>0.54</v>
          </cell>
          <cell r="F630">
            <v>109000</v>
          </cell>
          <cell r="G630">
            <v>58860.000000000007</v>
          </cell>
        </row>
        <row r="632">
          <cell r="A632" t="str">
            <v>C</v>
          </cell>
          <cell r="B632" t="str">
            <v>PERALATAN</v>
          </cell>
        </row>
        <row r="634">
          <cell r="A634" t="str">
            <v>1.</v>
          </cell>
          <cell r="B634" t="str">
            <v>Whell Loader</v>
          </cell>
          <cell r="D634" t="str">
            <v>Jam</v>
          </cell>
          <cell r="E634">
            <v>3.5700000000000003E-2</v>
          </cell>
          <cell r="F634">
            <v>160000</v>
          </cell>
          <cell r="G634">
            <v>5712</v>
          </cell>
        </row>
        <row r="635">
          <cell r="A635" t="str">
            <v>2.</v>
          </cell>
          <cell r="B635" t="str">
            <v>Dump Truck</v>
          </cell>
          <cell r="D635" t="str">
            <v>Jam</v>
          </cell>
          <cell r="E635">
            <v>0.19939999999999999</v>
          </cell>
          <cell r="F635">
            <v>56000</v>
          </cell>
          <cell r="G635">
            <v>11166.4</v>
          </cell>
        </row>
        <row r="636">
          <cell r="A636" t="str">
            <v>3.</v>
          </cell>
          <cell r="B636" t="str">
            <v>Motor Greder</v>
          </cell>
          <cell r="D636" t="str">
            <v>Jam</v>
          </cell>
          <cell r="E636">
            <v>1.17E-2</v>
          </cell>
          <cell r="F636">
            <v>175000</v>
          </cell>
          <cell r="G636">
            <v>2047.5</v>
          </cell>
        </row>
        <row r="637">
          <cell r="A637" t="str">
            <v>4.</v>
          </cell>
          <cell r="B637" t="str">
            <v>Tandem Roller</v>
          </cell>
          <cell r="D637" t="str">
            <v>Jam</v>
          </cell>
          <cell r="E637">
            <v>1.78E-2</v>
          </cell>
          <cell r="F637">
            <v>95000</v>
          </cell>
          <cell r="G637">
            <v>1691</v>
          </cell>
        </row>
        <row r="638">
          <cell r="A638">
            <v>5</v>
          </cell>
          <cell r="B638" t="str">
            <v>Water Tanker</v>
          </cell>
          <cell r="D638" t="str">
            <v>Jam</v>
          </cell>
          <cell r="E638">
            <v>2.1100000000000001E-2</v>
          </cell>
          <cell r="F638">
            <v>45000</v>
          </cell>
          <cell r="G638">
            <v>949.5</v>
          </cell>
        </row>
        <row r="639">
          <cell r="A639">
            <v>6</v>
          </cell>
          <cell r="B639" t="str">
            <v>Alat Bantu</v>
          </cell>
          <cell r="D639" t="str">
            <v>Ls</v>
          </cell>
          <cell r="E639">
            <v>1</v>
          </cell>
          <cell r="F639">
            <v>650</v>
          </cell>
          <cell r="G639">
            <v>650</v>
          </cell>
        </row>
        <row r="642">
          <cell r="A642" t="str">
            <v>D</v>
          </cell>
          <cell r="B642" t="str">
            <v>JUMLAH ( A + B + C )</v>
          </cell>
          <cell r="G642">
            <v>149431.70000000001</v>
          </cell>
        </row>
        <row r="643">
          <cell r="A643" t="str">
            <v>E</v>
          </cell>
          <cell r="B643" t="str">
            <v>KEUNTUNGAN  10,0 % X D</v>
          </cell>
          <cell r="G643">
            <v>14943.170000000002</v>
          </cell>
        </row>
        <row r="644">
          <cell r="A644" t="str">
            <v>F</v>
          </cell>
          <cell r="B644" t="str">
            <v>HARGA SATUAN PEKERJAAN  ( D + E )</v>
          </cell>
          <cell r="G644">
            <v>164374.87000000002</v>
          </cell>
        </row>
        <row r="645">
          <cell r="A645" t="str">
            <v>G</v>
          </cell>
          <cell r="B645" t="str">
            <v>DIBULATKAN</v>
          </cell>
          <cell r="G645">
            <v>164375</v>
          </cell>
        </row>
        <row r="647">
          <cell r="A647" t="str">
            <v>Note :       -</v>
          </cell>
          <cell r="B647" t="str">
            <v>Satuan dapat berdasarkan atas jam operasi untuk tenaga kerja dan peralatan, volume dan / atau ukuran berat untuk bahan-bahan</v>
          </cell>
        </row>
        <row r="648">
          <cell r="A648" t="str">
            <v>-</v>
          </cell>
          <cell r="B648" t="str">
            <v xml:space="preserve">Kuantitas satuan adalah kuantitas perkiraan dari setiap komponen untuk menyelesaikan satu satuan pekerjaan dari nomor mata pembayaran Harga Satuan yang disampaikan Peserta Lelang tidak dapat diubah, kecuali ayat 13,4 dari instruksi kepada Peserta Lelang </v>
          </cell>
        </row>
        <row r="650">
          <cell r="A650" t="str">
            <v>-</v>
          </cell>
          <cell r="B650" t="str">
            <v>Biaya Satuan untuk peralatan sudah termasuk bahan bakar, bahan habis terpakai dan operator.</v>
          </cell>
        </row>
        <row r="651">
          <cell r="A651" t="str">
            <v>-</v>
          </cell>
          <cell r="B651" t="str">
            <v>Biaya Satuan sudah termasuk pengeluaran untuk seluruh pajak yang berkaitan (tetapi tidak termasuk PPN yang dibayarkan dari kontrak) dan biaya-biaya lainnya</v>
          </cell>
        </row>
        <row r="653">
          <cell r="B653" t="str">
            <v>Harga Satuan yang diajukan Peserta Lelang harus mencakup seluruh tambahan tenaga kerja, bahan, peralatan atau kerugian yang mungkin diperlukan untuk menyelesaikan pekerjaan sesuai dengan spesifikasi dan gambar.</v>
          </cell>
        </row>
        <row r="655">
          <cell r="A655" t="str">
            <v>*)</v>
          </cell>
          <cell r="B655" t="str">
            <v>Untuk dilengkapi apakah perhitungannya berdasarkan atas produksi harian atau jam</v>
          </cell>
        </row>
        <row r="658">
          <cell r="F658" t="str">
            <v>Bireuen, 15 Juni  2005</v>
          </cell>
        </row>
        <row r="659">
          <cell r="F659" t="str">
            <v>PT. MUTIARA ACEH LESTARI</v>
          </cell>
        </row>
        <row r="663">
          <cell r="F663" t="str">
            <v>Hj. FAUZIAH</v>
          </cell>
        </row>
        <row r="664">
          <cell r="F664" t="str">
            <v>Direktris Utama</v>
          </cell>
        </row>
        <row r="666">
          <cell r="A666" t="str">
            <v>LAMPIRAN 2 PENAWARAN</v>
          </cell>
        </row>
        <row r="667">
          <cell r="A667" t="str">
            <v>ANALISA HARGA SATUAN</v>
          </cell>
        </row>
        <row r="669">
          <cell r="A669" t="str">
            <v>Nama Penawar</v>
          </cell>
          <cell r="C669" t="str">
            <v>:</v>
          </cell>
          <cell r="D669" t="str">
            <v>PT. MUTIARA ACEH LESTARI</v>
          </cell>
        </row>
        <row r="670">
          <cell r="A670" t="str">
            <v>Proyek</v>
          </cell>
          <cell r="C670" t="str">
            <v>:</v>
          </cell>
          <cell r="D670" t="str">
            <v>Pembangunan Jalan dan Jembatan Provinsi Nanggroe Aceh Darussalam</v>
          </cell>
        </row>
        <row r="671">
          <cell r="A671" t="str">
            <v>Paket Kontrak</v>
          </cell>
          <cell r="C671" t="str">
            <v>:</v>
          </cell>
          <cell r="D671" t="str">
            <v>Pembangunan Jalan Bireuen - Bts. Aceh Tengah (P.011 - 1) (BANG - 05A)</v>
          </cell>
        </row>
        <row r="672">
          <cell r="A672" t="str">
            <v>No. Mata Pembayaran</v>
          </cell>
          <cell r="C672" t="str">
            <v>:</v>
          </cell>
          <cell r="D672" t="str">
            <v>5,1 (1)</v>
          </cell>
        </row>
        <row r="673">
          <cell r="A673" t="str">
            <v>Jenis Pekerjaan</v>
          </cell>
          <cell r="C673" t="str">
            <v>:</v>
          </cell>
          <cell r="D673" t="str">
            <v>PONDASI AGREGAT KELAS A</v>
          </cell>
        </row>
        <row r="674">
          <cell r="A674" t="str">
            <v>Satuan Pembayaran</v>
          </cell>
          <cell r="C674" t="str">
            <v>:</v>
          </cell>
          <cell r="D674" t="str">
            <v>M3</v>
          </cell>
        </row>
        <row r="675">
          <cell r="A675" t="str">
            <v>Kuantitas Pekerjaan</v>
          </cell>
          <cell r="C675" t="str">
            <v>:</v>
          </cell>
          <cell r="D675">
            <v>2943</v>
          </cell>
        </row>
        <row r="676">
          <cell r="A676" t="str">
            <v>Produksi Harian / Jam</v>
          </cell>
          <cell r="C676" t="str">
            <v>:</v>
          </cell>
        </row>
        <row r="679">
          <cell r="A679" t="str">
            <v>NO.</v>
          </cell>
          <cell r="B679" t="str">
            <v>KOMPONEN</v>
          </cell>
          <cell r="D679" t="str">
            <v>SATUAN</v>
          </cell>
          <cell r="E679" t="str">
            <v>PERKIRAAN KUANTITAS</v>
          </cell>
          <cell r="F679" t="str">
            <v>BIAYA SATUAN (Rp)</v>
          </cell>
          <cell r="G679" t="str">
            <v>JUMLAH HARGA (Rp)</v>
          </cell>
        </row>
        <row r="681">
          <cell r="A681" t="str">
            <v>A</v>
          </cell>
          <cell r="B681" t="str">
            <v>TENAGA KERJA</v>
          </cell>
        </row>
        <row r="683">
          <cell r="A683" t="str">
            <v>1.</v>
          </cell>
          <cell r="B683" t="str">
            <v>Pekerja</v>
          </cell>
          <cell r="D683" t="str">
            <v>Jam</v>
          </cell>
          <cell r="E683">
            <v>0.24990000000000001</v>
          </cell>
          <cell r="F683">
            <v>3500</v>
          </cell>
          <cell r="G683">
            <v>874.65000000000009</v>
          </cell>
        </row>
        <row r="684">
          <cell r="A684" t="str">
            <v>2.</v>
          </cell>
          <cell r="B684" t="str">
            <v>Mandor</v>
          </cell>
          <cell r="D684" t="str">
            <v>Jam</v>
          </cell>
          <cell r="E684">
            <v>3.5700000000000003E-2</v>
          </cell>
          <cell r="F684">
            <v>4500</v>
          </cell>
          <cell r="G684">
            <v>160.65</v>
          </cell>
        </row>
        <row r="687">
          <cell r="A687" t="str">
            <v>B</v>
          </cell>
          <cell r="B687" t="str">
            <v xml:space="preserve">BAHAN </v>
          </cell>
        </row>
        <row r="689">
          <cell r="A689" t="str">
            <v>1.</v>
          </cell>
          <cell r="B689" t="str">
            <v>Agregat Kasar</v>
          </cell>
          <cell r="D689" t="str">
            <v>M3</v>
          </cell>
          <cell r="E689">
            <v>0.54</v>
          </cell>
          <cell r="F689">
            <v>102000</v>
          </cell>
          <cell r="G689">
            <v>55080</v>
          </cell>
        </row>
        <row r="690">
          <cell r="A690" t="str">
            <v>2.</v>
          </cell>
          <cell r="B690" t="str">
            <v>Agregat Halus</v>
          </cell>
          <cell r="D690" t="str">
            <v>M3</v>
          </cell>
          <cell r="E690">
            <v>0.66</v>
          </cell>
          <cell r="F690">
            <v>109000</v>
          </cell>
          <cell r="G690">
            <v>71940</v>
          </cell>
        </row>
        <row r="692">
          <cell r="A692" t="str">
            <v>C</v>
          </cell>
          <cell r="B692" t="str">
            <v>PERALATAN</v>
          </cell>
        </row>
        <row r="694">
          <cell r="A694" t="str">
            <v>1.</v>
          </cell>
          <cell r="B694" t="str">
            <v>Whell Loader</v>
          </cell>
          <cell r="D694" t="str">
            <v>Jam</v>
          </cell>
          <cell r="E694">
            <v>3.5700000000000003E-2</v>
          </cell>
          <cell r="F694">
            <v>160000</v>
          </cell>
          <cell r="G694">
            <v>5712</v>
          </cell>
        </row>
        <row r="695">
          <cell r="A695" t="str">
            <v>2.</v>
          </cell>
          <cell r="B695" t="str">
            <v>Dump Truck</v>
          </cell>
          <cell r="D695" t="str">
            <v>Jam</v>
          </cell>
          <cell r="E695">
            <v>0.19939999999999999</v>
          </cell>
          <cell r="F695">
            <v>65000</v>
          </cell>
          <cell r="G695">
            <v>12961</v>
          </cell>
        </row>
        <row r="696">
          <cell r="A696" t="str">
            <v>3.</v>
          </cell>
          <cell r="B696" t="str">
            <v>Motor Greder</v>
          </cell>
          <cell r="D696" t="str">
            <v>Jam</v>
          </cell>
          <cell r="E696">
            <v>1.17E-2</v>
          </cell>
          <cell r="F696">
            <v>175000</v>
          </cell>
          <cell r="G696">
            <v>2047.5</v>
          </cell>
        </row>
        <row r="697">
          <cell r="A697" t="str">
            <v>4.</v>
          </cell>
          <cell r="B697" t="str">
            <v>Vibrator Roller</v>
          </cell>
          <cell r="D697" t="str">
            <v>Jam</v>
          </cell>
          <cell r="E697">
            <v>1.78E-2</v>
          </cell>
          <cell r="F697">
            <v>135000</v>
          </cell>
          <cell r="G697">
            <v>2403</v>
          </cell>
        </row>
        <row r="698">
          <cell r="A698" t="str">
            <v>5.</v>
          </cell>
          <cell r="B698" t="str">
            <v>Pneumatıc Tyred Roller</v>
          </cell>
          <cell r="D698" t="str">
            <v>Jam</v>
          </cell>
          <cell r="E698">
            <v>4.3E-3</v>
          </cell>
          <cell r="F698">
            <v>120000</v>
          </cell>
          <cell r="G698">
            <v>516</v>
          </cell>
        </row>
        <row r="699">
          <cell r="A699" t="str">
            <v>6.</v>
          </cell>
          <cell r="B699" t="str">
            <v>Water Tanker</v>
          </cell>
          <cell r="D699" t="str">
            <v>Jam</v>
          </cell>
          <cell r="E699">
            <v>2.1100000000000001E-2</v>
          </cell>
          <cell r="F699">
            <v>45000</v>
          </cell>
          <cell r="G699">
            <v>949.5</v>
          </cell>
        </row>
        <row r="700">
          <cell r="A700" t="str">
            <v>7.</v>
          </cell>
          <cell r="B700" t="str">
            <v>Alat Bantu</v>
          </cell>
          <cell r="D700" t="str">
            <v>Ls</v>
          </cell>
          <cell r="E700">
            <v>1</v>
          </cell>
          <cell r="F700">
            <v>650</v>
          </cell>
          <cell r="G700">
            <v>650</v>
          </cell>
        </row>
        <row r="702">
          <cell r="A702" t="str">
            <v>D</v>
          </cell>
          <cell r="B702" t="str">
            <v>JUMLAH ( A + B + C )</v>
          </cell>
          <cell r="G702">
            <v>153294.29999999999</v>
          </cell>
        </row>
        <row r="703">
          <cell r="A703" t="str">
            <v>E</v>
          </cell>
          <cell r="B703" t="str">
            <v>KEUNTUNGAN  10,0 % X D</v>
          </cell>
          <cell r="G703">
            <v>15329.43</v>
          </cell>
        </row>
        <row r="704">
          <cell r="A704" t="str">
            <v>F</v>
          </cell>
          <cell r="B704" t="str">
            <v>HARGA SATUAN PEKERJAAN  ( D + E )</v>
          </cell>
          <cell r="G704">
            <v>168623.72999999998</v>
          </cell>
        </row>
        <row r="705">
          <cell r="A705" t="str">
            <v>G</v>
          </cell>
          <cell r="B705" t="str">
            <v>DIBULATKAN</v>
          </cell>
          <cell r="G705">
            <v>168624</v>
          </cell>
        </row>
        <row r="707">
          <cell r="A707" t="str">
            <v>Note :       -</v>
          </cell>
          <cell r="B707" t="str">
            <v>Satuan dapat berdasarkan atas jam operasi untuk tenaga kerja dan peralatan, volume dan / atau ukuran berat untuk bahan-bahan</v>
          </cell>
        </row>
        <row r="708">
          <cell r="A708" t="str">
            <v>-</v>
          </cell>
          <cell r="B708" t="str">
            <v xml:space="preserve">Kuantitas satuan adalah kuantitas perkiraan dari setiap komponen untuk menyelesaikan satu satuan pekerjaan dari nomor mata pembayaran Harga Satuan yang disampaikan Peserta Lelang tidak dapat diubah, kecuali ayat 13,4 dari instruksi kepada Peserta Lelang </v>
          </cell>
        </row>
        <row r="710">
          <cell r="A710" t="str">
            <v>-</v>
          </cell>
          <cell r="B710" t="str">
            <v>Biaya Satuan untuk peralatan sudah termasuk bahan bakar, bahan habis terpakai dan operator.</v>
          </cell>
        </row>
        <row r="711">
          <cell r="A711" t="str">
            <v>-</v>
          </cell>
          <cell r="B711" t="str">
            <v>Biaya Satuan sudah termasuk pengeluaran untuk seluruh pajak yang berkaitan (tetapi tidak termasuk PPN yang dibayarkan dari kontrak) dan biaya-biaya lainnya</v>
          </cell>
        </row>
        <row r="713">
          <cell r="B713" t="str">
            <v>Harga Satuan yang diajukan Peserta Lelang harus mencakup seluruh tambahan tenaga kerja, bahan, peralatan atau kerugian yang mungkin diperlukan untuk menyelesaikan pekerjaan sesuai dengan spesifikasi dan gambar.</v>
          </cell>
        </row>
        <row r="715">
          <cell r="A715" t="str">
            <v>*)</v>
          </cell>
          <cell r="B715" t="str">
            <v>Untuk dilengkapi apakah perhitungannya berdasarkan atas produksi harian atau jam</v>
          </cell>
        </row>
        <row r="718">
          <cell r="F718" t="str">
            <v>Bireuen, 15 Juni  2005</v>
          </cell>
        </row>
        <row r="719">
          <cell r="F719" t="str">
            <v>PT. MUTIARA ACEH LESTARI</v>
          </cell>
        </row>
        <row r="723">
          <cell r="F723" t="str">
            <v>Hj. FAUZIAH</v>
          </cell>
        </row>
        <row r="724">
          <cell r="F724" t="str">
            <v>Direktris Utama</v>
          </cell>
        </row>
        <row r="727">
          <cell r="A727" t="str">
            <v>LAMPIRAN 2 PENAWARAN</v>
          </cell>
        </row>
        <row r="728">
          <cell r="A728" t="str">
            <v>ANALISA HARGA SATUAN</v>
          </cell>
        </row>
        <row r="730">
          <cell r="A730" t="str">
            <v>Nama Penawar</v>
          </cell>
          <cell r="C730" t="str">
            <v>:</v>
          </cell>
          <cell r="D730" t="str">
            <v>PT. MUTIARA ACEH LESTARI</v>
          </cell>
        </row>
        <row r="731">
          <cell r="A731" t="str">
            <v>Proyek</v>
          </cell>
          <cell r="C731" t="str">
            <v>:</v>
          </cell>
          <cell r="D731" t="str">
            <v>Pembangunan Jalan dan Jembatan Provinsi Nanggroe Aceh Darussalam</v>
          </cell>
        </row>
        <row r="732">
          <cell r="A732" t="str">
            <v>Paket Kontrak</v>
          </cell>
          <cell r="C732" t="str">
            <v>:</v>
          </cell>
          <cell r="D732" t="str">
            <v>Pembangunan Jalan Bireuen - Bts. Aceh Tengah (P.011 - 1) (BANG - 05A)</v>
          </cell>
        </row>
        <row r="733">
          <cell r="A733" t="str">
            <v>No. Mata Pembayaran</v>
          </cell>
          <cell r="C733" t="str">
            <v>:</v>
          </cell>
          <cell r="D733" t="str">
            <v>5,1 (2)</v>
          </cell>
        </row>
        <row r="734">
          <cell r="A734" t="str">
            <v>Jenis Pekerjaan</v>
          </cell>
          <cell r="C734" t="str">
            <v>:</v>
          </cell>
          <cell r="D734" t="str">
            <v>PONDASI AGREGAT KELAS B</v>
          </cell>
        </row>
        <row r="735">
          <cell r="A735" t="str">
            <v>Satuan Pembayaran</v>
          </cell>
          <cell r="C735" t="str">
            <v>:</v>
          </cell>
          <cell r="D735" t="str">
            <v>M3</v>
          </cell>
        </row>
        <row r="736">
          <cell r="A736" t="str">
            <v>Kuantitas Pekerjaan</v>
          </cell>
          <cell r="C736" t="str">
            <v>:</v>
          </cell>
          <cell r="D736">
            <v>3924</v>
          </cell>
        </row>
        <row r="737">
          <cell r="A737" t="str">
            <v>Produksi Harian / Jam</v>
          </cell>
          <cell r="C737" t="str">
            <v>:</v>
          </cell>
        </row>
        <row r="740">
          <cell r="A740" t="str">
            <v>NO.</v>
          </cell>
          <cell r="B740" t="str">
            <v>KOMPONEN</v>
          </cell>
          <cell r="D740" t="str">
            <v>SATUAN</v>
          </cell>
          <cell r="E740" t="str">
            <v>PERKIRAAN KUANTITAS</v>
          </cell>
          <cell r="F740" t="str">
            <v>BIAYA SATUAN (Rp)</v>
          </cell>
          <cell r="G740" t="str">
            <v>JUMLAH HARGA (Rp)</v>
          </cell>
        </row>
        <row r="742">
          <cell r="A742" t="str">
            <v>A</v>
          </cell>
          <cell r="B742" t="str">
            <v>TENAGA KERJA</v>
          </cell>
        </row>
        <row r="744">
          <cell r="A744" t="str">
            <v>1.</v>
          </cell>
          <cell r="B744" t="str">
            <v>Pekerja</v>
          </cell>
          <cell r="D744" t="str">
            <v>Jam</v>
          </cell>
          <cell r="E744">
            <v>0.24990000000000001</v>
          </cell>
          <cell r="F744">
            <v>3500</v>
          </cell>
          <cell r="G744">
            <v>874.65000000000009</v>
          </cell>
        </row>
        <row r="745">
          <cell r="A745" t="str">
            <v>2.</v>
          </cell>
          <cell r="B745" t="str">
            <v>Mandor</v>
          </cell>
          <cell r="D745" t="str">
            <v>Jam</v>
          </cell>
          <cell r="E745">
            <v>3.5700000000000003E-2</v>
          </cell>
          <cell r="F745">
            <v>4500</v>
          </cell>
          <cell r="G745">
            <v>160.65</v>
          </cell>
        </row>
        <row r="748">
          <cell r="A748" t="str">
            <v>B</v>
          </cell>
          <cell r="B748" t="str">
            <v xml:space="preserve">BAHAN </v>
          </cell>
        </row>
        <row r="750">
          <cell r="A750" t="str">
            <v>1.</v>
          </cell>
          <cell r="B750" t="str">
            <v>Agregat Kasar</v>
          </cell>
          <cell r="D750" t="str">
            <v>M3</v>
          </cell>
          <cell r="E750">
            <v>0.66</v>
          </cell>
          <cell r="F750">
            <v>102000</v>
          </cell>
          <cell r="G750">
            <v>67320</v>
          </cell>
        </row>
        <row r="751">
          <cell r="A751" t="str">
            <v>2.</v>
          </cell>
          <cell r="B751" t="str">
            <v>Agregat Halus</v>
          </cell>
          <cell r="D751" t="str">
            <v>M3</v>
          </cell>
          <cell r="E751">
            <v>0.54</v>
          </cell>
          <cell r="F751">
            <v>109000</v>
          </cell>
          <cell r="G751">
            <v>58860.000000000007</v>
          </cell>
        </row>
        <row r="753">
          <cell r="A753" t="str">
            <v>C</v>
          </cell>
          <cell r="B753" t="str">
            <v>PERALATAN</v>
          </cell>
        </row>
        <row r="755">
          <cell r="A755" t="str">
            <v>1.</v>
          </cell>
          <cell r="B755" t="str">
            <v>Whell Loader</v>
          </cell>
          <cell r="D755" t="str">
            <v>Jam</v>
          </cell>
          <cell r="E755">
            <v>3.5700000000000003E-2</v>
          </cell>
          <cell r="F755">
            <v>160000</v>
          </cell>
          <cell r="G755">
            <v>5712</v>
          </cell>
        </row>
        <row r="756">
          <cell r="A756" t="str">
            <v>2.</v>
          </cell>
          <cell r="B756" t="str">
            <v>Dump Truck</v>
          </cell>
          <cell r="D756" t="str">
            <v>Jam</v>
          </cell>
          <cell r="E756">
            <v>0.19939999999999999</v>
          </cell>
          <cell r="F756">
            <v>65000</v>
          </cell>
          <cell r="G756">
            <v>12961</v>
          </cell>
        </row>
        <row r="757">
          <cell r="A757" t="str">
            <v>3.</v>
          </cell>
          <cell r="B757" t="str">
            <v>Motor Greder</v>
          </cell>
          <cell r="D757" t="str">
            <v>Jam</v>
          </cell>
          <cell r="E757">
            <v>1.17E-2</v>
          </cell>
          <cell r="F757">
            <v>175000</v>
          </cell>
          <cell r="G757">
            <v>2047.5</v>
          </cell>
        </row>
        <row r="758">
          <cell r="A758" t="str">
            <v>4.</v>
          </cell>
          <cell r="B758" t="str">
            <v>Vibrator Roller</v>
          </cell>
          <cell r="D758" t="str">
            <v>Jam</v>
          </cell>
          <cell r="E758">
            <v>1.78E-2</v>
          </cell>
          <cell r="F758">
            <v>135000</v>
          </cell>
          <cell r="G758">
            <v>2403</v>
          </cell>
        </row>
        <row r="759">
          <cell r="A759" t="str">
            <v>5.</v>
          </cell>
          <cell r="B759" t="str">
            <v>Pneumatıc Tyred Roller</v>
          </cell>
          <cell r="D759" t="str">
            <v>Jam</v>
          </cell>
          <cell r="E759">
            <v>4.3E-3</v>
          </cell>
          <cell r="F759">
            <v>120000</v>
          </cell>
          <cell r="G759">
            <v>516</v>
          </cell>
        </row>
        <row r="760">
          <cell r="A760" t="str">
            <v>6.</v>
          </cell>
          <cell r="B760" t="str">
            <v>Water Tanker</v>
          </cell>
          <cell r="D760" t="str">
            <v>Jam</v>
          </cell>
          <cell r="E760">
            <v>2.1100000000000001E-2</v>
          </cell>
          <cell r="F760">
            <v>45000</v>
          </cell>
          <cell r="G760">
            <v>949.5</v>
          </cell>
        </row>
        <row r="761">
          <cell r="A761" t="str">
            <v>7.</v>
          </cell>
          <cell r="B761" t="str">
            <v>Alat Bantu</v>
          </cell>
          <cell r="D761" t="str">
            <v>Ls</v>
          </cell>
          <cell r="E761">
            <v>1</v>
          </cell>
          <cell r="F761">
            <v>650</v>
          </cell>
          <cell r="G761">
            <v>650</v>
          </cell>
        </row>
        <row r="763">
          <cell r="A763" t="str">
            <v>D</v>
          </cell>
          <cell r="B763" t="str">
            <v>JUMLAH ( A + B + C )</v>
          </cell>
          <cell r="G763">
            <v>152454.30000000002</v>
          </cell>
        </row>
        <row r="764">
          <cell r="A764" t="str">
            <v>E</v>
          </cell>
          <cell r="B764" t="str">
            <v>KEUNTUNGAN  10,0 % X D</v>
          </cell>
          <cell r="G764">
            <v>15245.430000000002</v>
          </cell>
        </row>
        <row r="765">
          <cell r="A765" t="str">
            <v>F</v>
          </cell>
          <cell r="B765" t="str">
            <v>HARGA SATUAN PEKERJAAN  ( D + E )</v>
          </cell>
          <cell r="G765">
            <v>167699.73000000001</v>
          </cell>
        </row>
        <row r="766">
          <cell r="A766" t="str">
            <v>G</v>
          </cell>
          <cell r="B766" t="str">
            <v>DIBULATKAN</v>
          </cell>
          <cell r="G766">
            <v>167700</v>
          </cell>
        </row>
        <row r="768">
          <cell r="A768" t="str">
            <v>Note :       -</v>
          </cell>
          <cell r="B768" t="str">
            <v>Satuan dapat berdasarkan atas jam operasi untuk tenaga kerja dan peralatan, volume dan / atau ukuran berat untuk bahan-bahan</v>
          </cell>
        </row>
        <row r="769">
          <cell r="A769" t="str">
            <v>-</v>
          </cell>
          <cell r="B769" t="str">
            <v xml:space="preserve">Kuantitas satuan adalah kuantitas perkiraan dari setiap komponen untuk menyelesaikan satu satuan pekerjaan dari nomor mata pembayaran Harga Satuan yang disampaikan Peserta Lelang tidak dapat diubah, kecuali ayat 13,4 dari instruksi kepada Peserta Lelang </v>
          </cell>
        </row>
        <row r="771">
          <cell r="A771" t="str">
            <v>-</v>
          </cell>
          <cell r="B771" t="str">
            <v>Biaya Satuan untuk peralatan sudah termasuk bahan bakar, bahan habis terpakai dan operator.</v>
          </cell>
        </row>
        <row r="772">
          <cell r="A772" t="str">
            <v>-</v>
          </cell>
          <cell r="B772" t="str">
            <v>Biaya Satuan sudah termasuk pengeluaran untuk seluruh pajak yang berkaitan (tetapi tidak termasuk PPN yang dibayarkan dari kontrak) dan biaya-biaya lainnya</v>
          </cell>
        </row>
        <row r="774">
          <cell r="B774" t="str">
            <v>Harga Satuan yang diajukan Peserta Lelang harus mencakup seluruh tambahan tenaga kerja, bahan, peralatan atau kerugian yang mungkin diperlukan untuk menyelesaikan pekerjaan sesuai dengan spesifikasi dan gambar.</v>
          </cell>
        </row>
        <row r="776">
          <cell r="A776" t="str">
            <v>*)</v>
          </cell>
          <cell r="B776" t="str">
            <v>Untuk dilengkapi apakah perhitungannya berdasarkan atas produksi harian atau jam</v>
          </cell>
        </row>
        <row r="779">
          <cell r="F779" t="str">
            <v>Bireuen, 15 Juni  2005</v>
          </cell>
        </row>
        <row r="780">
          <cell r="F780" t="str">
            <v>PT. MUTIARA ACEH LESTARI</v>
          </cell>
        </row>
        <row r="784">
          <cell r="F784" t="str">
            <v>Hj. FAUZIAH</v>
          </cell>
        </row>
        <row r="785">
          <cell r="F785" t="str">
            <v>Direktris Utama</v>
          </cell>
        </row>
        <row r="788">
          <cell r="A788" t="str">
            <v>LAMPIRAN 2 PENAWARAN</v>
          </cell>
        </row>
        <row r="789">
          <cell r="A789" t="str">
            <v>ANALISA HARGA SATUAN</v>
          </cell>
        </row>
        <row r="791">
          <cell r="A791" t="str">
            <v>Nama Penawar</v>
          </cell>
          <cell r="C791" t="str">
            <v>:</v>
          </cell>
          <cell r="D791" t="str">
            <v>PT. MUTIARA ACEH LESTARI</v>
          </cell>
        </row>
        <row r="792">
          <cell r="A792" t="str">
            <v>Proyek</v>
          </cell>
          <cell r="C792" t="str">
            <v>:</v>
          </cell>
          <cell r="D792" t="str">
            <v>Pembangunan Jalan dan Jembatan Provinsi Nanggroe Aceh Darussalam</v>
          </cell>
        </row>
        <row r="793">
          <cell r="A793" t="str">
            <v>Paket Kontrak</v>
          </cell>
          <cell r="C793" t="str">
            <v>:</v>
          </cell>
          <cell r="D793" t="str">
            <v>Pembangunan Jalan Bireuen - Bts. Aceh Tengah (P.011 - 1) (BANG - 05A)</v>
          </cell>
        </row>
        <row r="794">
          <cell r="A794" t="str">
            <v>No. Mata Pembayaran</v>
          </cell>
          <cell r="C794" t="str">
            <v>:</v>
          </cell>
          <cell r="D794" t="str">
            <v>6,1 (1)</v>
          </cell>
        </row>
        <row r="795">
          <cell r="A795" t="str">
            <v>Jenis Pekerjaan</v>
          </cell>
          <cell r="C795" t="str">
            <v>:</v>
          </cell>
          <cell r="D795" t="str">
            <v xml:space="preserve">LAPIS RESAP PENGIKAT </v>
          </cell>
        </row>
        <row r="796">
          <cell r="A796" t="str">
            <v>Satuan Pembayaran</v>
          </cell>
          <cell r="C796" t="str">
            <v>:</v>
          </cell>
          <cell r="D796" t="str">
            <v>LITER</v>
          </cell>
        </row>
        <row r="797">
          <cell r="A797" t="str">
            <v>Kuantitas Pekerjaan</v>
          </cell>
          <cell r="C797" t="str">
            <v>:</v>
          </cell>
          <cell r="D797">
            <v>19659</v>
          </cell>
        </row>
        <row r="798">
          <cell r="A798" t="str">
            <v>Produksi Harian / Jam</v>
          </cell>
          <cell r="C798" t="str">
            <v>:</v>
          </cell>
        </row>
        <row r="801">
          <cell r="A801" t="str">
            <v>NO.</v>
          </cell>
          <cell r="B801" t="str">
            <v>KOMPONEN</v>
          </cell>
          <cell r="D801" t="str">
            <v>SATUAN</v>
          </cell>
          <cell r="E801" t="str">
            <v>PERKIRAAN KUANTITAS</v>
          </cell>
          <cell r="F801" t="str">
            <v>BIAYA SATUAN (Rp)</v>
          </cell>
          <cell r="G801" t="str">
            <v>JUMLAH HARGA (Rp)</v>
          </cell>
        </row>
        <row r="803">
          <cell r="A803" t="str">
            <v>A</v>
          </cell>
          <cell r="B803" t="str">
            <v>TENAGA KERJA</v>
          </cell>
        </row>
        <row r="805">
          <cell r="A805" t="str">
            <v>1.</v>
          </cell>
          <cell r="B805" t="str">
            <v>Pekerja</v>
          </cell>
          <cell r="D805" t="str">
            <v>Jam</v>
          </cell>
          <cell r="E805">
            <v>3.0099999999999998E-2</v>
          </cell>
          <cell r="F805">
            <v>3500</v>
          </cell>
          <cell r="G805">
            <v>105.35</v>
          </cell>
        </row>
        <row r="806">
          <cell r="A806" t="str">
            <v>2.</v>
          </cell>
          <cell r="B806" t="str">
            <v>Mandor</v>
          </cell>
          <cell r="D806" t="str">
            <v>Jam</v>
          </cell>
          <cell r="E806">
            <v>6.0000000000000001E-3</v>
          </cell>
          <cell r="F806">
            <v>4500</v>
          </cell>
          <cell r="G806">
            <v>27</v>
          </cell>
        </row>
        <row r="809">
          <cell r="A809" t="str">
            <v>B</v>
          </cell>
          <cell r="B809" t="str">
            <v xml:space="preserve">BAHAN </v>
          </cell>
        </row>
        <row r="811">
          <cell r="A811" t="str">
            <v>1.</v>
          </cell>
          <cell r="B811" t="str">
            <v>Aspal</v>
          </cell>
          <cell r="D811" t="str">
            <v>Kg</v>
          </cell>
          <cell r="E811">
            <v>0.64170000000000005</v>
          </cell>
          <cell r="F811">
            <v>4200</v>
          </cell>
          <cell r="G811">
            <v>2695.1400000000003</v>
          </cell>
        </row>
        <row r="812">
          <cell r="A812" t="str">
            <v>2.</v>
          </cell>
          <cell r="B812" t="str">
            <v>Corosene</v>
          </cell>
          <cell r="D812" t="str">
            <v>Liter</v>
          </cell>
          <cell r="E812">
            <v>0.4889</v>
          </cell>
          <cell r="F812">
            <v>1200</v>
          </cell>
          <cell r="G812">
            <v>586.67999999999995</v>
          </cell>
        </row>
        <row r="814">
          <cell r="A814" t="str">
            <v>C</v>
          </cell>
          <cell r="B814" t="str">
            <v>PERALATAN</v>
          </cell>
        </row>
        <row r="816">
          <cell r="A816" t="str">
            <v>1.</v>
          </cell>
          <cell r="B816" t="str">
            <v>Asphalt Sprayer</v>
          </cell>
          <cell r="D816" t="str">
            <v>Jam</v>
          </cell>
          <cell r="E816">
            <v>3.0000000000000001E-3</v>
          </cell>
          <cell r="F816">
            <v>76000</v>
          </cell>
          <cell r="G816">
            <v>228</v>
          </cell>
        </row>
        <row r="817">
          <cell r="A817" t="str">
            <v>2.</v>
          </cell>
          <cell r="B817" t="str">
            <v>Compressor</v>
          </cell>
          <cell r="D817" t="str">
            <v>Jam</v>
          </cell>
          <cell r="E817">
            <v>3.0999999999999999E-3</v>
          </cell>
          <cell r="F817">
            <v>32500</v>
          </cell>
          <cell r="G817">
            <v>100.75</v>
          </cell>
        </row>
        <row r="818">
          <cell r="A818" t="str">
            <v>3.</v>
          </cell>
          <cell r="B818" t="str">
            <v>Dump Truck</v>
          </cell>
          <cell r="D818" t="str">
            <v>Jam</v>
          </cell>
          <cell r="E818">
            <v>3.0000000000000001E-3</v>
          </cell>
          <cell r="F818">
            <v>56000</v>
          </cell>
          <cell r="G818">
            <v>168</v>
          </cell>
        </row>
        <row r="820">
          <cell r="A820" t="str">
            <v>D</v>
          </cell>
          <cell r="B820" t="str">
            <v>JUMLAH ( A + B + C )</v>
          </cell>
          <cell r="G820">
            <v>3910.92</v>
          </cell>
        </row>
        <row r="821">
          <cell r="A821" t="str">
            <v>E</v>
          </cell>
          <cell r="B821" t="str">
            <v>KEUNTUNGAN  10,0 % X D</v>
          </cell>
          <cell r="G821">
            <v>391.09200000000004</v>
          </cell>
        </row>
        <row r="822">
          <cell r="A822" t="str">
            <v>F</v>
          </cell>
          <cell r="B822" t="str">
            <v>HARGA SATUAN PEKERJAAN  ( D + E )</v>
          </cell>
          <cell r="G822">
            <v>4302.0119999999997</v>
          </cell>
        </row>
        <row r="823">
          <cell r="A823" t="str">
            <v>G</v>
          </cell>
          <cell r="B823" t="str">
            <v>DIBULATKAN</v>
          </cell>
          <cell r="G823">
            <v>4302</v>
          </cell>
        </row>
        <row r="825">
          <cell r="A825" t="str">
            <v>Note :       -</v>
          </cell>
          <cell r="B825" t="str">
            <v>Satuan dapat berdasarkan atas jam operasi untuk tenaga kerja dan peralatan, volume dan / atau ukuran berat untuk bahan-bahan</v>
          </cell>
        </row>
        <row r="826">
          <cell r="A826" t="str">
            <v>-</v>
          </cell>
          <cell r="B826" t="str">
            <v xml:space="preserve">Kuantitas satuan adalah kuantitas perkiraan dari setiap komponen untuk menyelesaikan satu satuan pekerjaan dari nomor mata pembayaran Harga Satuan yang disampaikan Peserta Lelang tidak dapat diubah, kecuali ayat 13,4 dari instruksi kepada Peserta Lelang </v>
          </cell>
        </row>
        <row r="828">
          <cell r="A828" t="str">
            <v>-</v>
          </cell>
          <cell r="B828" t="str">
            <v>Biaya Satuan untuk peralatan sudah termasuk bahan bakar, bahan habis terpakai dan operator.</v>
          </cell>
        </row>
        <row r="829">
          <cell r="A829" t="str">
            <v>-</v>
          </cell>
          <cell r="B829" t="str">
            <v>Biaya Satuan sudah termasuk pengeluaran untuk seluruh pajak yang berkaitan (tetapi tidak termasuk PPN yang dibayarkan dari kontrak) dan biaya-biaya lainnya</v>
          </cell>
        </row>
        <row r="831">
          <cell r="B831" t="str">
            <v>Harga Satuan yang diajukan Peserta Lelang harus mencakup seluruh tambahan tenaga kerja, bahan, peralatan atau kerugian yang mungkin diperlukan untuk menyelesaikan pekerjaan sesuai dengan spesifikasi dan gambar.</v>
          </cell>
        </row>
        <row r="833">
          <cell r="A833" t="str">
            <v>*)</v>
          </cell>
          <cell r="B833" t="str">
            <v>Untuk dilengkapi apakah perhitungannya berdasarkan atas produksi harian atau jam</v>
          </cell>
        </row>
        <row r="836">
          <cell r="F836" t="str">
            <v>Bireuen, 15 Juni  2005</v>
          </cell>
        </row>
        <row r="837">
          <cell r="F837" t="str">
            <v>PT. MUTIARA ACEH LESTARI</v>
          </cell>
        </row>
        <row r="841">
          <cell r="F841" t="str">
            <v>Hj. FAUZIAH</v>
          </cell>
        </row>
        <row r="842">
          <cell r="F842" t="str">
            <v>Direktris Utama</v>
          </cell>
        </row>
        <row r="965">
          <cell r="A965" t="str">
            <v>LAMPIRAN 2 PENAWARAN</v>
          </cell>
        </row>
        <row r="966">
          <cell r="A966" t="str">
            <v>ANALISA HARGA SATUAN</v>
          </cell>
        </row>
        <row r="968">
          <cell r="A968" t="str">
            <v>Nama Penawar</v>
          </cell>
          <cell r="C968" t="str">
            <v>:</v>
          </cell>
          <cell r="D968" t="str">
            <v>PT. MUTIARA ACEH LESTARI</v>
          </cell>
        </row>
        <row r="969">
          <cell r="A969" t="str">
            <v>Proyek</v>
          </cell>
          <cell r="C969" t="str">
            <v>:</v>
          </cell>
          <cell r="D969" t="str">
            <v>Pembangunan Jalan dan Jembatan Provinsi Nanggroe Aceh Darussalam</v>
          </cell>
        </row>
        <row r="970">
          <cell r="A970" t="str">
            <v>Paket Kontrak</v>
          </cell>
          <cell r="C970" t="str">
            <v>:</v>
          </cell>
          <cell r="D970" t="str">
            <v>Pembangunan Jalan Bireuen - Bts. Aceh Tengah (P.011 - 1) (BANG - 05A)</v>
          </cell>
        </row>
        <row r="971">
          <cell r="A971" t="str">
            <v>No. Mata Pembayaran</v>
          </cell>
          <cell r="C971" t="str">
            <v>:</v>
          </cell>
          <cell r="D971" t="str">
            <v>6,3 (6)</v>
          </cell>
        </row>
        <row r="972">
          <cell r="A972" t="str">
            <v>Jenis Pekerjaan</v>
          </cell>
          <cell r="C972" t="str">
            <v>:</v>
          </cell>
          <cell r="D972" t="str">
            <v>LASTON LAPIS PENGIKAT (AC - BC)</v>
          </cell>
        </row>
        <row r="973">
          <cell r="A973" t="str">
            <v>Satuan Pembayaran</v>
          </cell>
          <cell r="C973" t="str">
            <v>:</v>
          </cell>
          <cell r="D973" t="str">
            <v>M3</v>
          </cell>
        </row>
        <row r="974">
          <cell r="A974" t="str">
            <v>Kuantitas Pekerjaan</v>
          </cell>
          <cell r="C974" t="str">
            <v>:</v>
          </cell>
          <cell r="D974">
            <v>981</v>
          </cell>
        </row>
        <row r="975">
          <cell r="A975" t="str">
            <v>Produksi Harian / Jam</v>
          </cell>
          <cell r="C975" t="str">
            <v>:</v>
          </cell>
        </row>
        <row r="977">
          <cell r="A977" t="str">
            <v>NO.</v>
          </cell>
          <cell r="B977" t="str">
            <v>KOMPONEN</v>
          </cell>
          <cell r="D977" t="str">
            <v>SATUAN</v>
          </cell>
          <cell r="E977" t="str">
            <v>PERKIRAAN KUANTITAS</v>
          </cell>
          <cell r="F977" t="str">
            <v>BIAYA SATUAN (Rp)</v>
          </cell>
          <cell r="G977" t="str">
            <v>JUMLAH HARGA (Rp)</v>
          </cell>
        </row>
        <row r="979">
          <cell r="A979" t="str">
            <v>A</v>
          </cell>
          <cell r="B979" t="str">
            <v>TENAGA KERJA</v>
          </cell>
        </row>
        <row r="981">
          <cell r="A981" t="str">
            <v>1.</v>
          </cell>
          <cell r="B981" t="str">
            <v>Pekerja</v>
          </cell>
          <cell r="D981" t="str">
            <v>Jam</v>
          </cell>
          <cell r="E981">
            <v>1.78E-2</v>
          </cell>
          <cell r="F981">
            <v>3500</v>
          </cell>
          <cell r="G981">
            <v>62.3</v>
          </cell>
        </row>
        <row r="982">
          <cell r="A982" t="str">
            <v>2.</v>
          </cell>
          <cell r="B982" t="str">
            <v>Mandor</v>
          </cell>
          <cell r="D982" t="str">
            <v>Jam</v>
          </cell>
          <cell r="E982">
            <v>1.5E-3</v>
          </cell>
          <cell r="F982">
            <v>4500</v>
          </cell>
          <cell r="G982">
            <v>6.75</v>
          </cell>
        </row>
        <row r="985">
          <cell r="A985" t="str">
            <v>B</v>
          </cell>
          <cell r="B985" t="str">
            <v xml:space="preserve">BAHAN </v>
          </cell>
        </row>
        <row r="987">
          <cell r="A987" t="str">
            <v>1.</v>
          </cell>
          <cell r="B987" t="str">
            <v>Agregat Kasar</v>
          </cell>
          <cell r="D987" t="str">
            <v>M3</v>
          </cell>
          <cell r="E987">
            <v>0.87429999999999997</v>
          </cell>
          <cell r="F987">
            <v>102000</v>
          </cell>
          <cell r="G987">
            <v>89178.599999999991</v>
          </cell>
        </row>
        <row r="988">
          <cell r="A988" t="str">
            <v>2.</v>
          </cell>
          <cell r="B988" t="str">
            <v>Agregat Halus</v>
          </cell>
          <cell r="D988" t="str">
            <v>M3</v>
          </cell>
          <cell r="E988">
            <v>0.42170000000000002</v>
          </cell>
          <cell r="F988">
            <v>109000</v>
          </cell>
          <cell r="G988">
            <v>45965.3</v>
          </cell>
        </row>
        <row r="989">
          <cell r="A989" t="str">
            <v>3.</v>
          </cell>
          <cell r="B989" t="str">
            <v>Filler</v>
          </cell>
          <cell r="D989" t="str">
            <v>Kg</v>
          </cell>
          <cell r="E989">
            <v>50.6</v>
          </cell>
          <cell r="F989">
            <v>400</v>
          </cell>
          <cell r="G989">
            <v>20240</v>
          </cell>
        </row>
        <row r="990">
          <cell r="A990" t="str">
            <v>4.</v>
          </cell>
          <cell r="B990" t="str">
            <v>Aspal</v>
          </cell>
          <cell r="D990" t="str">
            <v>Kg</v>
          </cell>
          <cell r="E990">
            <v>140.07</v>
          </cell>
          <cell r="F990">
            <v>4200</v>
          </cell>
          <cell r="G990">
            <v>588294</v>
          </cell>
        </row>
        <row r="992">
          <cell r="A992" t="str">
            <v>C</v>
          </cell>
          <cell r="B992" t="str">
            <v>PERALATAN</v>
          </cell>
        </row>
        <row r="994">
          <cell r="A994" t="str">
            <v>1.</v>
          </cell>
          <cell r="B994" t="str">
            <v>Whell Loader</v>
          </cell>
          <cell r="D994" t="str">
            <v>Jam</v>
          </cell>
          <cell r="E994">
            <v>3.5000000000000001E-3</v>
          </cell>
          <cell r="F994">
            <v>160000</v>
          </cell>
          <cell r="G994">
            <v>560</v>
          </cell>
        </row>
        <row r="995">
          <cell r="A995" t="str">
            <v>2.</v>
          </cell>
          <cell r="B995" t="str">
            <v>Asphalt Mixing Plant</v>
          </cell>
          <cell r="D995" t="str">
            <v>Jam</v>
          </cell>
          <cell r="E995">
            <v>3.8149999999999998E-3</v>
          </cell>
          <cell r="F995">
            <v>1750000</v>
          </cell>
          <cell r="G995">
            <v>6676.25</v>
          </cell>
        </row>
        <row r="996">
          <cell r="A996" t="str">
            <v>3.</v>
          </cell>
          <cell r="B996" t="str">
            <v>Generator Set</v>
          </cell>
          <cell r="D996" t="str">
            <v>Jam</v>
          </cell>
          <cell r="E996">
            <v>2.8E-3</v>
          </cell>
          <cell r="F996">
            <v>42000</v>
          </cell>
          <cell r="G996">
            <v>117.6</v>
          </cell>
        </row>
        <row r="997">
          <cell r="A997" t="str">
            <v>4.</v>
          </cell>
          <cell r="B997" t="str">
            <v>Dump Truck</v>
          </cell>
          <cell r="D997" t="str">
            <v>Jam</v>
          </cell>
          <cell r="E997">
            <v>4.9000000000000002E-2</v>
          </cell>
          <cell r="F997">
            <v>65000</v>
          </cell>
          <cell r="G997">
            <v>3185</v>
          </cell>
        </row>
        <row r="998">
          <cell r="A998" t="str">
            <v>5.</v>
          </cell>
          <cell r="B998" t="str">
            <v>Asphalt Finisher</v>
          </cell>
          <cell r="D998" t="str">
            <v>Jam</v>
          </cell>
          <cell r="E998">
            <v>2.8E-3</v>
          </cell>
          <cell r="F998">
            <v>230000</v>
          </cell>
          <cell r="G998">
            <v>644</v>
          </cell>
        </row>
        <row r="999">
          <cell r="A999" t="str">
            <v>6.</v>
          </cell>
          <cell r="B999" t="str">
            <v>Tandem Roller</v>
          </cell>
          <cell r="D999" t="str">
            <v>Jam</v>
          </cell>
          <cell r="E999">
            <v>1.34E-2</v>
          </cell>
          <cell r="F999">
            <v>95000</v>
          </cell>
          <cell r="G999">
            <v>1273</v>
          </cell>
        </row>
        <row r="1000">
          <cell r="A1000" t="str">
            <v>7.</v>
          </cell>
          <cell r="B1000" t="str">
            <v>Pneumatic Tyred Roller</v>
          </cell>
          <cell r="D1000" t="str">
            <v>Jam</v>
          </cell>
          <cell r="E1000">
            <v>4.0000000000000001E-3</v>
          </cell>
          <cell r="F1000">
            <v>120000</v>
          </cell>
          <cell r="G1000">
            <v>480</v>
          </cell>
        </row>
        <row r="1001">
          <cell r="A1001" t="str">
            <v>8.</v>
          </cell>
          <cell r="B1001" t="str">
            <v>Alat Bantu</v>
          </cell>
          <cell r="D1001" t="str">
            <v>Ls</v>
          </cell>
          <cell r="E1001">
            <v>1</v>
          </cell>
          <cell r="F1001">
            <v>650</v>
          </cell>
          <cell r="G1001">
            <v>650</v>
          </cell>
        </row>
        <row r="1003">
          <cell r="A1003" t="str">
            <v>D</v>
          </cell>
          <cell r="B1003" t="str">
            <v>JUMLAH ( A + B + C )</v>
          </cell>
          <cell r="G1003">
            <v>757332.79999999993</v>
          </cell>
        </row>
        <row r="1004">
          <cell r="A1004" t="str">
            <v>E</v>
          </cell>
          <cell r="B1004" t="str">
            <v>KEUNTUNGAN  10,0 % X D</v>
          </cell>
          <cell r="G1004">
            <v>75733.279999999999</v>
          </cell>
        </row>
        <row r="1005">
          <cell r="A1005" t="str">
            <v>F</v>
          </cell>
          <cell r="B1005" t="str">
            <v>HARGA SATUAN PEKERJAAN  ( D + E )</v>
          </cell>
          <cell r="G1005">
            <v>833066.08</v>
          </cell>
        </row>
        <row r="1006">
          <cell r="A1006" t="str">
            <v>G</v>
          </cell>
          <cell r="B1006" t="str">
            <v>DIBULATKAN</v>
          </cell>
          <cell r="G1006">
            <v>833066</v>
          </cell>
        </row>
        <row r="1008">
          <cell r="A1008" t="str">
            <v>Note :       -</v>
          </cell>
          <cell r="B1008" t="str">
            <v>Satuan dapat berdasarkan atas jam operasi untuk tenaga kerja dan peralatan, volume dan / atau ukuran berat untuk bahan-bahan</v>
          </cell>
        </row>
        <row r="1009">
          <cell r="A1009" t="str">
            <v>-</v>
          </cell>
          <cell r="B1009" t="str">
            <v xml:space="preserve">Kuantitas satuan adalah kuantitas perkiraan dari setiap komponen untuk menyelesaikan satu satuan pekerjaan dari nomor mata pembayaran Harga Satuan yang disampaikan Peserta Lelang tidak dapat diubah, kecuali ayat 13,4 dari instruksi kepada Peserta Lelang </v>
          </cell>
        </row>
        <row r="1011">
          <cell r="A1011" t="str">
            <v>-</v>
          </cell>
          <cell r="B1011" t="str">
            <v>Biaya Satuan untuk peralatan sudah termasuk bahan bakar, bahan habis terpakai dan operator.</v>
          </cell>
        </row>
        <row r="1012">
          <cell r="A1012" t="str">
            <v>-</v>
          </cell>
          <cell r="B1012" t="str">
            <v>Biaya Satuan sudah termasuk pengeluaran untuk seluruh pajak yang berkaitan (tetapi tidak termasuk PPN yang dibayarkan dari kontrak) dan biaya-biaya lainnya</v>
          </cell>
        </row>
        <row r="1014">
          <cell r="B1014" t="str">
            <v>Harga Satuan yang diajukan Peserta Lelang harus mencakup seluruh tambahan tenaga kerja, bahan, peralatan atau kerugian yang mungkin diperlukan untuk menyelesaikan pekerjaan sesuai dengan spesifikasi dan gambar.</v>
          </cell>
        </row>
        <row r="1016">
          <cell r="A1016" t="str">
            <v>*)</v>
          </cell>
          <cell r="B1016" t="str">
            <v>Untuk dilengkapi apakah perhitungannya berdasarkan atas produksi harian atau jam</v>
          </cell>
        </row>
        <row r="1019">
          <cell r="F1019" t="str">
            <v>Bireuen, 15 Juni  2005</v>
          </cell>
        </row>
        <row r="1020">
          <cell r="F1020" t="str">
            <v>PT. MUTIARA ACEH LESTARI</v>
          </cell>
        </row>
        <row r="1024">
          <cell r="F1024" t="str">
            <v>Hj. FAUZIAH</v>
          </cell>
        </row>
        <row r="1025">
          <cell r="F1025" t="str">
            <v>Direktris Utama</v>
          </cell>
        </row>
        <row r="1087">
          <cell r="F1087" t="str">
            <v>Hj. FAUZIAH</v>
          </cell>
        </row>
        <row r="1088">
          <cell r="F1088" t="str">
            <v>Direktris Utama</v>
          </cell>
        </row>
        <row r="1271">
          <cell r="A1271" t="str">
            <v>LAMPIRAN 2 PENAWARAN</v>
          </cell>
        </row>
        <row r="1272">
          <cell r="A1272" t="str">
            <v>ANALISA HARGA SATUAN</v>
          </cell>
        </row>
        <row r="1274">
          <cell r="A1274" t="str">
            <v>Nama Penawar</v>
          </cell>
          <cell r="C1274" t="str">
            <v>:</v>
          </cell>
          <cell r="D1274" t="str">
            <v>PT. MUTIARA ACEH LESTARI</v>
          </cell>
        </row>
        <row r="1275">
          <cell r="A1275" t="str">
            <v>Proyek</v>
          </cell>
          <cell r="C1275" t="str">
            <v>:</v>
          </cell>
          <cell r="D1275" t="str">
            <v>Pembangunan Jalan dan Jembatan Provinsi Nanggroe Aceh Darussalam</v>
          </cell>
        </row>
        <row r="1276">
          <cell r="A1276" t="str">
            <v>Paket Kontrak</v>
          </cell>
          <cell r="C1276" t="str">
            <v>:</v>
          </cell>
          <cell r="D1276" t="str">
            <v>Pembangunan Jalan Bireuen - Bts. Aceh Tengah (P.011 - 1) (BANG - 05A)</v>
          </cell>
        </row>
        <row r="1277">
          <cell r="A1277" t="str">
            <v>No. Mata Pembayaran</v>
          </cell>
          <cell r="C1277" t="str">
            <v>:</v>
          </cell>
          <cell r="D1277" t="str">
            <v>7.9</v>
          </cell>
        </row>
        <row r="1278">
          <cell r="A1278" t="str">
            <v>Jenis Pekerjaan</v>
          </cell>
          <cell r="C1278" t="str">
            <v>:</v>
          </cell>
          <cell r="D1278" t="str">
            <v>PASANGAN BATU</v>
          </cell>
        </row>
        <row r="1279">
          <cell r="A1279" t="str">
            <v>Satuan Pembayaran</v>
          </cell>
          <cell r="C1279" t="str">
            <v>:</v>
          </cell>
          <cell r="D1279" t="str">
            <v>M3</v>
          </cell>
        </row>
        <row r="1280">
          <cell r="A1280" t="str">
            <v>Kuantitas Pekerjaan</v>
          </cell>
          <cell r="C1280" t="str">
            <v>:</v>
          </cell>
          <cell r="D1280">
            <v>314</v>
          </cell>
        </row>
        <row r="1281">
          <cell r="A1281" t="str">
            <v>Produksi Harian / Jam</v>
          </cell>
          <cell r="C1281" t="str">
            <v>:</v>
          </cell>
        </row>
        <row r="1283">
          <cell r="A1283" t="str">
            <v>NO.</v>
          </cell>
          <cell r="B1283" t="str">
            <v>KOMPONEN</v>
          </cell>
          <cell r="D1283" t="str">
            <v>SATUAN</v>
          </cell>
          <cell r="E1283" t="str">
            <v>PERKIRAAN KUANTITAS</v>
          </cell>
          <cell r="F1283" t="str">
            <v>BIAYA SATUAN (Rp)</v>
          </cell>
          <cell r="G1283" t="str">
            <v>JUMLAH HARGA (Rp)</v>
          </cell>
        </row>
        <row r="1285">
          <cell r="A1285" t="str">
            <v>A</v>
          </cell>
          <cell r="B1285" t="str">
            <v>TENAGA KERJA</v>
          </cell>
        </row>
        <row r="1287">
          <cell r="A1287" t="str">
            <v>1.</v>
          </cell>
          <cell r="B1287" t="str">
            <v>Pekerja</v>
          </cell>
          <cell r="D1287" t="str">
            <v>Jam</v>
          </cell>
          <cell r="E1287">
            <v>5.4618000000000002</v>
          </cell>
          <cell r="F1287">
            <v>3500</v>
          </cell>
          <cell r="G1287">
            <v>19116.3</v>
          </cell>
        </row>
        <row r="1288">
          <cell r="A1288" t="str">
            <v>2.</v>
          </cell>
          <cell r="B1288" t="str">
            <v>Tukang</v>
          </cell>
          <cell r="D1288" t="str">
            <v>Jam</v>
          </cell>
          <cell r="E1288">
            <v>1.3654999999999999</v>
          </cell>
          <cell r="F1288">
            <v>5200</v>
          </cell>
          <cell r="G1288">
            <v>7100.5999999999995</v>
          </cell>
        </row>
        <row r="1289">
          <cell r="A1289" t="str">
            <v>3.</v>
          </cell>
          <cell r="B1289" t="str">
            <v>Mandor</v>
          </cell>
          <cell r="D1289" t="str">
            <v>Jam</v>
          </cell>
          <cell r="E1289">
            <v>0.68269999999999997</v>
          </cell>
          <cell r="F1289">
            <v>4500</v>
          </cell>
          <cell r="G1289">
            <v>3072.15</v>
          </cell>
        </row>
        <row r="1292">
          <cell r="A1292" t="str">
            <v>B</v>
          </cell>
          <cell r="B1292" t="str">
            <v xml:space="preserve">BAHAN </v>
          </cell>
        </row>
        <row r="1294">
          <cell r="A1294" t="str">
            <v>1.</v>
          </cell>
          <cell r="B1294" t="str">
            <v>Batu Kali / Gunung</v>
          </cell>
          <cell r="D1294" t="str">
            <v>M3</v>
          </cell>
          <cell r="E1294">
            <v>1.17</v>
          </cell>
          <cell r="F1294">
            <v>110000</v>
          </cell>
          <cell r="G1294">
            <v>128699.99999999999</v>
          </cell>
        </row>
        <row r="1295">
          <cell r="A1295" t="str">
            <v>2.</v>
          </cell>
          <cell r="B1295" t="str">
            <v>Semen PC</v>
          </cell>
          <cell r="D1295" t="str">
            <v>Kg</v>
          </cell>
          <cell r="E1295">
            <v>176</v>
          </cell>
          <cell r="F1295">
            <v>700</v>
          </cell>
          <cell r="G1295">
            <v>123200</v>
          </cell>
        </row>
        <row r="1296">
          <cell r="A1296" t="str">
            <v>3.</v>
          </cell>
          <cell r="B1296" t="str">
            <v>Pasir</v>
          </cell>
          <cell r="D1296" t="str">
            <v>M3</v>
          </cell>
          <cell r="E1296">
            <v>0.39610000000000001</v>
          </cell>
          <cell r="F1296">
            <v>42000</v>
          </cell>
          <cell r="G1296">
            <v>16636.2</v>
          </cell>
        </row>
        <row r="1299">
          <cell r="A1299" t="str">
            <v>C</v>
          </cell>
          <cell r="B1299" t="str">
            <v>PERALATAN</v>
          </cell>
        </row>
        <row r="1301">
          <cell r="A1301" t="str">
            <v>1.</v>
          </cell>
          <cell r="B1301" t="str">
            <v>Alat Bantu</v>
          </cell>
          <cell r="D1301" t="str">
            <v>Ls</v>
          </cell>
          <cell r="E1301">
            <v>1</v>
          </cell>
          <cell r="F1301">
            <v>650</v>
          </cell>
          <cell r="G1301">
            <v>650</v>
          </cell>
        </row>
        <row r="1305">
          <cell r="A1305" t="str">
            <v>D</v>
          </cell>
          <cell r="B1305" t="str">
            <v>JUMLAH ( A + B + C )</v>
          </cell>
          <cell r="G1305">
            <v>298475.25</v>
          </cell>
        </row>
        <row r="1306">
          <cell r="A1306" t="str">
            <v>E</v>
          </cell>
          <cell r="B1306" t="str">
            <v>KEUNTUNGAN  10,0 % X D</v>
          </cell>
          <cell r="G1306">
            <v>29847.525000000001</v>
          </cell>
        </row>
        <row r="1307">
          <cell r="A1307" t="str">
            <v>F</v>
          </cell>
          <cell r="B1307" t="str">
            <v>HARGA SATUAN PEKERJAAN  ( D + E )</v>
          </cell>
          <cell r="G1307">
            <v>328322.77500000002</v>
          </cell>
        </row>
        <row r="1308">
          <cell r="A1308" t="str">
            <v>G</v>
          </cell>
          <cell r="B1308" t="str">
            <v>DIBULATKAN</v>
          </cell>
          <cell r="G1308">
            <v>328323</v>
          </cell>
        </row>
        <row r="1310">
          <cell r="A1310" t="str">
            <v>Note :       -</v>
          </cell>
          <cell r="B1310" t="str">
            <v>Satuan dapat berdasarkan atas jam operasi untuk tenaga kerja dan peralatan, volume dan / atau ukuran berat untuk bahan-bahan</v>
          </cell>
        </row>
        <row r="1311">
          <cell r="A1311" t="str">
            <v>-</v>
          </cell>
          <cell r="B1311" t="str">
            <v xml:space="preserve">Kuantitas satuan adalah kuantitas perkiraan dari setiap komponen untuk menyelesaikan satu satuan pekerjaan dari nomor mata pembayaran Harga Satuan yang disampaikan Peserta Lelang tidak dapat diubah, kecuali ayat 13,4 dari instruksi kepada Peserta Lelang </v>
          </cell>
        </row>
        <row r="1313">
          <cell r="A1313" t="str">
            <v>-</v>
          </cell>
          <cell r="B1313" t="str">
            <v>Biaya Satuan untuk peralatan sudah termasuk bahan bakar, bahan habis terpakai dan operator.</v>
          </cell>
        </row>
        <row r="1314">
          <cell r="A1314" t="str">
            <v>-</v>
          </cell>
          <cell r="B1314" t="str">
            <v>Biaya Satuan sudah termasuk pengeluaran untuk seluruh pajak yang berkaitan (tetapi tidak termasuk PPN yang dibayarkan dari kontrak) dan biaya-biaya lainnya</v>
          </cell>
        </row>
        <row r="1316">
          <cell r="B1316" t="str">
            <v>Harga Satuan yang diajukan Peserta Lelang harus mencakup seluruh tambahan tenaga kerja, bahan, peralatan atau kerugian yang mungkin diperlukan untuk menyelesaikan pekerjaan sesuai dengan spesifikasi dan gambar.</v>
          </cell>
        </row>
        <row r="1318">
          <cell r="A1318" t="str">
            <v>*)</v>
          </cell>
          <cell r="B1318" t="str">
            <v>Untuk dilengkapi apakah perhitungannya berdasarkan atas produksi harian atau jam</v>
          </cell>
        </row>
        <row r="1321">
          <cell r="F1321" t="str">
            <v>Bireuen, 15 Juni  2005</v>
          </cell>
        </row>
        <row r="1322">
          <cell r="F1322" t="str">
            <v>PT. MUTIARA ACEH LESTARI</v>
          </cell>
        </row>
        <row r="1326">
          <cell r="F1326" t="str">
            <v>Hj. FAUZIAH</v>
          </cell>
        </row>
        <row r="1327">
          <cell r="F1327" t="str">
            <v>Direktris Utama</v>
          </cell>
        </row>
        <row r="1330">
          <cell r="A1330" t="str">
            <v>LAMPIRAN 2 PENAWARAN</v>
          </cell>
        </row>
        <row r="1331">
          <cell r="A1331" t="str">
            <v>ANALISA HARGA SATUAN</v>
          </cell>
        </row>
        <row r="1333">
          <cell r="A1333" t="str">
            <v>Nama Penawar</v>
          </cell>
          <cell r="C1333" t="str">
            <v>:</v>
          </cell>
          <cell r="D1333" t="str">
            <v>PT. MUTIARA ACEH LESTARI</v>
          </cell>
        </row>
        <row r="1334">
          <cell r="A1334" t="str">
            <v>Proyek</v>
          </cell>
          <cell r="C1334" t="str">
            <v>:</v>
          </cell>
          <cell r="D1334" t="str">
            <v>Pembangunan Jalan dan Jembatan Provinsi Nanggroe Aceh Darussalam</v>
          </cell>
        </row>
        <row r="1335">
          <cell r="A1335" t="str">
            <v>Paket Kontrak</v>
          </cell>
          <cell r="C1335" t="str">
            <v>:</v>
          </cell>
          <cell r="D1335" t="str">
            <v>Pembangunan Jalan Bireuen - Bts. Aceh Tengah (P.011 - 1) (BANG - 05A)</v>
          </cell>
        </row>
        <row r="1336">
          <cell r="A1336" t="str">
            <v>No. Mata Pembayaran</v>
          </cell>
          <cell r="C1336" t="str">
            <v>:</v>
          </cell>
          <cell r="D1336" t="str">
            <v>7.10 (3)</v>
          </cell>
        </row>
        <row r="1337">
          <cell r="A1337" t="str">
            <v>Jenis Pekerjaan</v>
          </cell>
          <cell r="C1337" t="str">
            <v>:</v>
          </cell>
          <cell r="D1337" t="str">
            <v>BRONJONG</v>
          </cell>
        </row>
        <row r="1338">
          <cell r="A1338" t="str">
            <v>Satuan Pembayaran</v>
          </cell>
          <cell r="C1338" t="str">
            <v>:</v>
          </cell>
          <cell r="D1338" t="str">
            <v>M3</v>
          </cell>
        </row>
        <row r="1339">
          <cell r="A1339" t="str">
            <v>Kuantitas Pekerjaan</v>
          </cell>
          <cell r="C1339" t="str">
            <v>:</v>
          </cell>
          <cell r="D1339">
            <v>200</v>
          </cell>
        </row>
        <row r="1340">
          <cell r="A1340" t="str">
            <v>Produksi Harian / Jam</v>
          </cell>
          <cell r="C1340" t="str">
            <v>:</v>
          </cell>
        </row>
        <row r="1342">
          <cell r="A1342" t="str">
            <v>NO.</v>
          </cell>
          <cell r="B1342" t="str">
            <v>KOMPONEN</v>
          </cell>
          <cell r="D1342" t="str">
            <v>SATUAN</v>
          </cell>
          <cell r="E1342" t="str">
            <v>PERKIRAAN KUANTITAS</v>
          </cell>
          <cell r="F1342" t="str">
            <v>BIAYA SATUAN (Rp)</v>
          </cell>
          <cell r="G1342" t="str">
            <v>JUMLAH HARGA (Rp)</v>
          </cell>
        </row>
        <row r="1344">
          <cell r="A1344" t="str">
            <v>A</v>
          </cell>
          <cell r="B1344" t="str">
            <v>TENAGA KERJA</v>
          </cell>
        </row>
        <row r="1346">
          <cell r="A1346" t="str">
            <v>1.</v>
          </cell>
          <cell r="B1346" t="str">
            <v>Pekerja</v>
          </cell>
          <cell r="D1346" t="str">
            <v>Jam</v>
          </cell>
          <cell r="E1346">
            <v>5.25</v>
          </cell>
          <cell r="F1346">
            <v>3500</v>
          </cell>
          <cell r="G1346">
            <v>18375</v>
          </cell>
        </row>
        <row r="1347">
          <cell r="A1347" t="str">
            <v>2.</v>
          </cell>
          <cell r="B1347" t="str">
            <v>Tukang</v>
          </cell>
          <cell r="D1347" t="str">
            <v>Jam</v>
          </cell>
          <cell r="E1347">
            <v>2.625</v>
          </cell>
          <cell r="F1347">
            <v>5200</v>
          </cell>
          <cell r="G1347">
            <v>13650</v>
          </cell>
        </row>
        <row r="1348">
          <cell r="A1348" t="str">
            <v>3.</v>
          </cell>
          <cell r="B1348" t="str">
            <v>Mandor</v>
          </cell>
          <cell r="D1348" t="str">
            <v>Jam</v>
          </cell>
          <cell r="E1348">
            <v>0.875</v>
          </cell>
          <cell r="F1348">
            <v>4500</v>
          </cell>
          <cell r="G1348">
            <v>3937.5</v>
          </cell>
        </row>
        <row r="1351">
          <cell r="A1351" t="str">
            <v>B</v>
          </cell>
          <cell r="B1351" t="str">
            <v xml:space="preserve">BAHAN </v>
          </cell>
        </row>
        <row r="1353">
          <cell r="A1353" t="str">
            <v>1.</v>
          </cell>
          <cell r="B1353" t="str">
            <v>Kawat Bronjong</v>
          </cell>
          <cell r="D1353" t="str">
            <v>Kg</v>
          </cell>
          <cell r="E1353">
            <v>15</v>
          </cell>
          <cell r="F1353">
            <v>12000</v>
          </cell>
          <cell r="G1353">
            <v>180000</v>
          </cell>
        </row>
        <row r="1354">
          <cell r="A1354" t="str">
            <v>2.</v>
          </cell>
          <cell r="B1354" t="str">
            <v>Batu</v>
          </cell>
          <cell r="D1354" t="str">
            <v>M3</v>
          </cell>
          <cell r="E1354">
            <v>1.1000000000000001</v>
          </cell>
          <cell r="F1354">
            <v>110000</v>
          </cell>
          <cell r="G1354">
            <v>121000.00000000001</v>
          </cell>
        </row>
        <row r="1357">
          <cell r="A1357" t="str">
            <v>C</v>
          </cell>
          <cell r="B1357" t="str">
            <v>PERALATAN</v>
          </cell>
        </row>
        <row r="1359">
          <cell r="A1359" t="str">
            <v>1.</v>
          </cell>
          <cell r="B1359" t="str">
            <v>Alat Bantu</v>
          </cell>
          <cell r="D1359" t="str">
            <v>Ls</v>
          </cell>
          <cell r="E1359">
            <v>1</v>
          </cell>
          <cell r="F1359">
            <v>650</v>
          </cell>
          <cell r="G1359">
            <v>650</v>
          </cell>
        </row>
        <row r="1363">
          <cell r="A1363" t="str">
            <v>D</v>
          </cell>
          <cell r="B1363" t="str">
            <v>JUMLAH ( A + B + C )</v>
          </cell>
          <cell r="G1363">
            <v>337612.5</v>
          </cell>
        </row>
        <row r="1364">
          <cell r="A1364" t="str">
            <v>E</v>
          </cell>
          <cell r="B1364" t="str">
            <v>KEUNTUNGAN  10,0 % X D</v>
          </cell>
          <cell r="G1364">
            <v>33761.25</v>
          </cell>
        </row>
        <row r="1365">
          <cell r="A1365" t="str">
            <v>F</v>
          </cell>
          <cell r="B1365" t="str">
            <v>HARGA SATUAN PEKERJAAN  ( D + E )</v>
          </cell>
          <cell r="G1365">
            <v>371373.75</v>
          </cell>
        </row>
        <row r="1366">
          <cell r="A1366" t="str">
            <v>G</v>
          </cell>
          <cell r="B1366" t="str">
            <v>DIBULATKAN</v>
          </cell>
          <cell r="G1366">
            <v>371374</v>
          </cell>
        </row>
        <row r="1368">
          <cell r="A1368" t="str">
            <v>Note :       -</v>
          </cell>
          <cell r="B1368" t="str">
            <v>Satuan dapat berdasarkan atas jam operasi untuk tenaga kerja dan peralatan, volume dan / atau ukuran berat untuk bahan-bahan</v>
          </cell>
        </row>
        <row r="1369">
          <cell r="A1369" t="str">
            <v>-</v>
          </cell>
          <cell r="B1369" t="str">
            <v xml:space="preserve">Kuantitas satuan adalah kuantitas perkiraan dari setiap komponen untuk menyelesaikan satu satuan pekerjaan dari nomor mata pembayaran Harga Satuan yang disampaikan Peserta Lelang tidak dapat diubah, kecuali ayat 13,4 dari instruksi kepada Peserta Lelang </v>
          </cell>
        </row>
        <row r="1371">
          <cell r="A1371" t="str">
            <v>-</v>
          </cell>
          <cell r="B1371" t="str">
            <v>Biaya Satuan untuk peralatan sudah termasuk bahan bakar, bahan habis terpakai dan operator.</v>
          </cell>
        </row>
        <row r="1372">
          <cell r="A1372" t="str">
            <v>-</v>
          </cell>
          <cell r="B1372" t="str">
            <v>Biaya Satuan sudah termasuk pengeluaran untuk seluruh pajak yang berkaitan (tetapi tidak termasuk PPN yang dibayarkan dari kontrak) dan biaya-biaya lainnya</v>
          </cell>
        </row>
        <row r="1374">
          <cell r="B1374" t="str">
            <v>Harga Satuan yang diajukan Peserta Lelang harus mencakup seluruh tambahan tenaga kerja, bahan, peralatan atau kerugian yang mungkin diperlukan untuk menyelesaikan pekerjaan sesuai dengan spesifikasi dan gambar.</v>
          </cell>
        </row>
        <row r="1376">
          <cell r="A1376" t="str">
            <v>*)</v>
          </cell>
          <cell r="B1376" t="str">
            <v>Untuk dilengkapi apakah perhitungannya berdasarkan atas produksi harian atau jam</v>
          </cell>
        </row>
        <row r="1379">
          <cell r="F1379" t="str">
            <v>Bireuen, 15 Juni  2005</v>
          </cell>
        </row>
        <row r="1380">
          <cell r="F1380" t="str">
            <v>PT. MUTIARA ACEH LESTARI</v>
          </cell>
        </row>
        <row r="1384">
          <cell r="F1384" t="str">
            <v>Hj. FAUZIAH</v>
          </cell>
        </row>
        <row r="1385">
          <cell r="F1385" t="str">
            <v>Direktris Utama</v>
          </cell>
        </row>
        <row r="1568">
          <cell r="A1568" t="str">
            <v>LAMPIRAN 4b PENAWARAN</v>
          </cell>
        </row>
        <row r="1569">
          <cell r="A1569" t="str">
            <v>ANALISA HARGA SATUAN</v>
          </cell>
        </row>
        <row r="1571">
          <cell r="A1571" t="str">
            <v>Nama Penawar</v>
          </cell>
          <cell r="C1571" t="str">
            <v>:</v>
          </cell>
          <cell r="D1571" t="str">
            <v>PT. MUTIARA ACEH LESTARI</v>
          </cell>
        </row>
        <row r="1572">
          <cell r="A1572" t="str">
            <v>Proyek</v>
          </cell>
          <cell r="C1572" t="str">
            <v>:</v>
          </cell>
          <cell r="D1572" t="str">
            <v>Pembangunan Jalan dan Jembatan Provinsi Nanggroe Aceh Darussalam</v>
          </cell>
        </row>
        <row r="1573">
          <cell r="A1573" t="str">
            <v>Paket Kontrak</v>
          </cell>
          <cell r="C1573" t="str">
            <v>:</v>
          </cell>
          <cell r="D1573" t="str">
            <v>Pembangunan Jalan Bireuen - Bts. Aceh Tengah (P.011 - 1) (BANG - 05A)</v>
          </cell>
        </row>
        <row r="1574">
          <cell r="A1574" t="str">
            <v>No. Mata Pembayaran</v>
          </cell>
          <cell r="C1574" t="str">
            <v>:</v>
          </cell>
          <cell r="D1574" t="str">
            <v>10.1(2)</v>
          </cell>
        </row>
        <row r="1575">
          <cell r="A1575" t="str">
            <v>Jenis Pekerjaan</v>
          </cell>
          <cell r="C1575" t="str">
            <v>:</v>
          </cell>
          <cell r="D1575" t="str">
            <v>PEMELIHARAAN RUTIN BAHU JALAN</v>
          </cell>
        </row>
        <row r="1576">
          <cell r="A1576" t="str">
            <v>Satuan Pembayaran</v>
          </cell>
          <cell r="C1576" t="str">
            <v>:</v>
          </cell>
          <cell r="D1576" t="str">
            <v>Ls</v>
          </cell>
        </row>
        <row r="1577">
          <cell r="A1577" t="str">
            <v>Kuantitas Pekerjaan</v>
          </cell>
          <cell r="C1577" t="str">
            <v>:</v>
          </cell>
        </row>
        <row r="1578">
          <cell r="A1578" t="str">
            <v>Produksi Harian / Jam</v>
          </cell>
          <cell r="C1578" t="str">
            <v>:</v>
          </cell>
        </row>
        <row r="1580">
          <cell r="A1580" t="str">
            <v>NO.</v>
          </cell>
          <cell r="B1580" t="str">
            <v>KOMPONEN</v>
          </cell>
          <cell r="D1580" t="str">
            <v>SATUAN</v>
          </cell>
          <cell r="E1580" t="str">
            <v>PERKIRAAN KUANTITAS</v>
          </cell>
          <cell r="F1580" t="str">
            <v>BIAYA SATUAN (Rp)</v>
          </cell>
          <cell r="G1580" t="str">
            <v>JUMLAH HARGA (Rp)</v>
          </cell>
        </row>
        <row r="1582">
          <cell r="A1582" t="str">
            <v>A</v>
          </cell>
          <cell r="B1582" t="str">
            <v>TENAGA KERJA</v>
          </cell>
        </row>
        <row r="1584">
          <cell r="A1584" t="str">
            <v>1.</v>
          </cell>
          <cell r="B1584" t="str">
            <v>Pekerja</v>
          </cell>
          <cell r="D1584" t="str">
            <v>Jam</v>
          </cell>
          <cell r="E1584">
            <v>24</v>
          </cell>
          <cell r="F1584">
            <v>3500</v>
          </cell>
          <cell r="G1584">
            <v>84000</v>
          </cell>
        </row>
        <row r="1585">
          <cell r="A1585" t="str">
            <v>2.</v>
          </cell>
          <cell r="B1585" t="str">
            <v>Mandor</v>
          </cell>
          <cell r="D1585" t="str">
            <v>Jam</v>
          </cell>
          <cell r="E1585">
            <v>3</v>
          </cell>
          <cell r="F1585">
            <v>4500</v>
          </cell>
          <cell r="G1585">
            <v>13500</v>
          </cell>
        </row>
        <row r="1588">
          <cell r="A1588" t="str">
            <v>B</v>
          </cell>
          <cell r="B1588" t="str">
            <v xml:space="preserve">BAHAN </v>
          </cell>
        </row>
        <row r="1590">
          <cell r="A1590">
            <v>1</v>
          </cell>
          <cell r="B1590" t="str">
            <v>Lapisan Pondasi Agregat Klas B</v>
          </cell>
          <cell r="E1590">
            <v>25</v>
          </cell>
          <cell r="F1590">
            <v>85000</v>
          </cell>
          <cell r="G1590">
            <v>2125000</v>
          </cell>
        </row>
        <row r="1591">
          <cell r="A1591">
            <v>2</v>
          </cell>
          <cell r="B1591" t="str">
            <v>Bahan-bahan lainnya</v>
          </cell>
          <cell r="E1591">
            <v>1</v>
          </cell>
          <cell r="F1591">
            <v>17500</v>
          </cell>
          <cell r="G1591">
            <v>17500</v>
          </cell>
        </row>
        <row r="1594">
          <cell r="A1594" t="str">
            <v>C</v>
          </cell>
          <cell r="B1594" t="str">
            <v>PERALATAN</v>
          </cell>
        </row>
        <row r="1596">
          <cell r="A1596" t="str">
            <v>1.</v>
          </cell>
          <cell r="B1596" t="str">
            <v>Grass Cutter</v>
          </cell>
          <cell r="D1596" t="str">
            <v>Jam</v>
          </cell>
          <cell r="E1596">
            <v>2</v>
          </cell>
          <cell r="F1596">
            <v>75000</v>
          </cell>
          <cell r="G1596">
            <v>150000</v>
          </cell>
        </row>
        <row r="1597">
          <cell r="A1597" t="str">
            <v>2.</v>
          </cell>
          <cell r="B1597" t="str">
            <v>Alat Bantu</v>
          </cell>
          <cell r="D1597" t="str">
            <v>Ls</v>
          </cell>
          <cell r="E1597">
            <v>1</v>
          </cell>
          <cell r="F1597">
            <v>650</v>
          </cell>
          <cell r="G1597">
            <v>650</v>
          </cell>
        </row>
        <row r="1600">
          <cell r="A1600" t="str">
            <v>D</v>
          </cell>
          <cell r="B1600" t="str">
            <v>JUMLAH ( A + B + C )</v>
          </cell>
          <cell r="G1600">
            <v>2390650</v>
          </cell>
        </row>
        <row r="1601">
          <cell r="A1601" t="str">
            <v>E</v>
          </cell>
          <cell r="B1601" t="str">
            <v>KEUNTUNGAN  10,0 % X D</v>
          </cell>
          <cell r="G1601">
            <v>239065</v>
          </cell>
        </row>
        <row r="1602">
          <cell r="A1602" t="str">
            <v>F</v>
          </cell>
          <cell r="B1602" t="str">
            <v>HARGA SATUAN PEKERJAAN  ( D + E )</v>
          </cell>
          <cell r="G1602">
            <v>2629715</v>
          </cell>
        </row>
        <row r="1603">
          <cell r="A1603" t="str">
            <v>G</v>
          </cell>
          <cell r="B1603" t="str">
            <v>DIBULATKAN</v>
          </cell>
          <cell r="G1603">
            <v>2629715</v>
          </cell>
        </row>
        <row r="1604">
          <cell r="A1604" t="str">
            <v>H</v>
          </cell>
          <cell r="B1604" t="str">
            <v>Harga Lump Sump / Bulan untuk 3 Bulan Pertama = G/8</v>
          </cell>
          <cell r="G1604">
            <v>328714.375</v>
          </cell>
        </row>
        <row r="1605">
          <cell r="A1605" t="str">
            <v>I</v>
          </cell>
          <cell r="B1605" t="str">
            <v>Harga Lump Sump / Bulan untuk sisanya selama periode pelaksanaan</v>
          </cell>
          <cell r="G1605">
            <v>821785.9375</v>
          </cell>
        </row>
        <row r="1606">
          <cell r="B1606" t="str">
            <v>= 5/8 x {G / (Periode Pelaksanaan - 3)}</v>
          </cell>
        </row>
        <row r="1609">
          <cell r="A1609" t="str">
            <v>Note :       -</v>
          </cell>
          <cell r="B1609" t="str">
            <v>Satuan dapat berdasarkan atas jam operasi untuk tenaga kerja dan peralatan, volume dan / atau ukuran berat untuk bahan-bahan</v>
          </cell>
        </row>
        <row r="1610">
          <cell r="A1610" t="str">
            <v>-</v>
          </cell>
          <cell r="B1610" t="str">
            <v xml:space="preserve">Kuantitas satuan adalah kuantitas perkiraan dari setiap komponen untuk menyelesaikan satu satuan pekerjaan dari nomor mata pembayaran Harga Satuan yang disampaikan Peserta Lelang tidak dapat diubah, kecuali ayat 13,4 dari instruksi kepada Peserta Lelang </v>
          </cell>
        </row>
        <row r="1612">
          <cell r="A1612" t="str">
            <v>-</v>
          </cell>
          <cell r="B1612" t="str">
            <v>Biaya Satuan untuk peralatan sudah termasuk bahan bakar, bahan habis terpakai dan operator.</v>
          </cell>
        </row>
        <row r="1613">
          <cell r="A1613" t="str">
            <v>-</v>
          </cell>
          <cell r="B1613" t="str">
            <v>Biaya Satuan sudah termasuk pengeluaran untuk seluruh pajak yang berkaitan (tetapi tidak termasuk PPN yang dibayarkan dari kontrak) dan biaya-biaya lainnya</v>
          </cell>
        </row>
        <row r="1615">
          <cell r="B1615" t="str">
            <v>Harga Satuan yang diajukan Peserta Lelang harus mencakup seluruh tambahan tenaga kerja, bahan, peralatan atau kerugian yang mungkin diperlukan untuk menyelesaikan pekerjaan sesuai dengan spesifikasi dan gambar.</v>
          </cell>
        </row>
        <row r="1617">
          <cell r="A1617" t="str">
            <v>*)</v>
          </cell>
          <cell r="B1617" t="str">
            <v>Untuk dilengkapi apakah perhitungannya berdasarkan atas produksi harian atau jam</v>
          </cell>
        </row>
        <row r="1620">
          <cell r="F1620" t="str">
            <v>Bireuen, 15 Juni  2005</v>
          </cell>
        </row>
        <row r="1621">
          <cell r="F1621" t="str">
            <v>PT. MUTIARA ACEH LESTARI</v>
          </cell>
        </row>
        <row r="1625">
          <cell r="F1625" t="str">
            <v>Hj. FAUZIAH</v>
          </cell>
        </row>
        <row r="1626">
          <cell r="F1626" t="str">
            <v>Direktris Utama</v>
          </cell>
        </row>
        <row r="1630">
          <cell r="A1630" t="str">
            <v>LAMPIRAN 4c PENAWARAN</v>
          </cell>
        </row>
        <row r="1631">
          <cell r="A1631" t="str">
            <v>ANALISA HARGA SATUAN</v>
          </cell>
        </row>
        <row r="1633">
          <cell r="A1633" t="str">
            <v>Nama Penawar</v>
          </cell>
          <cell r="C1633" t="str">
            <v>:</v>
          </cell>
          <cell r="D1633" t="str">
            <v>PT. MUTIARA ACEH LESTARI</v>
          </cell>
        </row>
        <row r="1634">
          <cell r="A1634" t="str">
            <v>Proyek</v>
          </cell>
          <cell r="C1634" t="str">
            <v>:</v>
          </cell>
          <cell r="D1634" t="str">
            <v>Pembangunan Jalan dan Jembatan Provinsi Nanggroe Aceh Darussalam</v>
          </cell>
        </row>
        <row r="1635">
          <cell r="A1635" t="str">
            <v>Paket Kontrak</v>
          </cell>
          <cell r="C1635" t="str">
            <v>:</v>
          </cell>
          <cell r="D1635" t="str">
            <v>Pembangunan Jalan Bireuen - Bts. Aceh Tengah (P.011 - 1) (BANG - 05A)</v>
          </cell>
        </row>
        <row r="1636">
          <cell r="A1636" t="str">
            <v>No. Mata Pembayaran</v>
          </cell>
          <cell r="C1636" t="str">
            <v>:</v>
          </cell>
          <cell r="D1636" t="str">
            <v>10.1(3)</v>
          </cell>
        </row>
        <row r="1637">
          <cell r="A1637" t="str">
            <v>Jenis Pekerjaan</v>
          </cell>
          <cell r="C1637" t="str">
            <v>:</v>
          </cell>
          <cell r="D1637" t="str">
            <v>PEMELIHARAAN RUTIN SELOKAN, SALURAN AIR, PEMOTONGAN DAN URUGAN</v>
          </cell>
        </row>
        <row r="1638">
          <cell r="A1638" t="str">
            <v>Satuan Pembayaran</v>
          </cell>
          <cell r="C1638" t="str">
            <v>:</v>
          </cell>
          <cell r="D1638" t="str">
            <v>Ls</v>
          </cell>
        </row>
        <row r="1639">
          <cell r="A1639" t="str">
            <v>Kuantitas Pekerjaan</v>
          </cell>
          <cell r="C1639" t="str">
            <v>:</v>
          </cell>
        </row>
        <row r="1640">
          <cell r="A1640" t="str">
            <v>Produksi Harian / Jam</v>
          </cell>
          <cell r="C1640" t="str">
            <v>:</v>
          </cell>
        </row>
        <row r="1642">
          <cell r="A1642" t="str">
            <v>NO.</v>
          </cell>
          <cell r="B1642" t="str">
            <v>KOMPONEN</v>
          </cell>
          <cell r="D1642" t="str">
            <v>SATUAN</v>
          </cell>
          <cell r="E1642" t="str">
            <v>PERKIRAAN KUANTITAS</v>
          </cell>
          <cell r="F1642" t="str">
            <v>BIAYA SATUAN (Rp)</v>
          </cell>
          <cell r="G1642" t="str">
            <v>JUMLAH HARGA (Rp)</v>
          </cell>
        </row>
        <row r="1644">
          <cell r="A1644" t="str">
            <v>A</v>
          </cell>
          <cell r="B1644" t="str">
            <v>TENAGA KERJA</v>
          </cell>
        </row>
        <row r="1646">
          <cell r="A1646" t="str">
            <v>1.</v>
          </cell>
          <cell r="B1646" t="str">
            <v>Pekerja</v>
          </cell>
          <cell r="D1646" t="str">
            <v>Jam</v>
          </cell>
          <cell r="E1646">
            <v>24</v>
          </cell>
          <cell r="F1646">
            <v>3500</v>
          </cell>
          <cell r="G1646">
            <v>84000</v>
          </cell>
        </row>
        <row r="1647">
          <cell r="A1647" t="str">
            <v>2.</v>
          </cell>
          <cell r="B1647" t="str">
            <v>Mandor</v>
          </cell>
          <cell r="D1647" t="str">
            <v>Jam</v>
          </cell>
          <cell r="E1647">
            <v>3</v>
          </cell>
          <cell r="F1647">
            <v>4500</v>
          </cell>
          <cell r="G1647">
            <v>13500</v>
          </cell>
        </row>
        <row r="1650">
          <cell r="A1650" t="str">
            <v>B</v>
          </cell>
          <cell r="B1650" t="str">
            <v xml:space="preserve">BAHAN </v>
          </cell>
        </row>
        <row r="1652">
          <cell r="B1652" t="str">
            <v>Umum</v>
          </cell>
          <cell r="D1652" t="str">
            <v>Ls</v>
          </cell>
          <cell r="E1652">
            <v>1</v>
          </cell>
          <cell r="F1652">
            <v>17500</v>
          </cell>
          <cell r="G1652">
            <v>17500</v>
          </cell>
        </row>
        <row r="1656">
          <cell r="A1656" t="str">
            <v>C</v>
          </cell>
          <cell r="B1656" t="str">
            <v>PERALATAN</v>
          </cell>
        </row>
        <row r="1658">
          <cell r="A1658">
            <v>1</v>
          </cell>
          <cell r="B1658" t="str">
            <v>Motor Greder</v>
          </cell>
          <cell r="D1658" t="str">
            <v>Jam</v>
          </cell>
          <cell r="E1658">
            <v>21</v>
          </cell>
          <cell r="F1658">
            <v>175000</v>
          </cell>
          <cell r="G1658">
            <v>3675000</v>
          </cell>
        </row>
        <row r="1659">
          <cell r="A1659">
            <v>2</v>
          </cell>
          <cell r="B1659" t="str">
            <v>Damp Truck</v>
          </cell>
          <cell r="D1659" t="str">
            <v>Jam</v>
          </cell>
          <cell r="E1659">
            <v>21</v>
          </cell>
          <cell r="F1659">
            <v>56000</v>
          </cell>
          <cell r="G1659">
            <v>1176000</v>
          </cell>
        </row>
        <row r="1660">
          <cell r="A1660">
            <v>3</v>
          </cell>
          <cell r="B1660" t="str">
            <v>Alat Bantu</v>
          </cell>
          <cell r="D1660" t="str">
            <v>Ls</v>
          </cell>
          <cell r="E1660">
            <v>1</v>
          </cell>
          <cell r="F1660">
            <v>650</v>
          </cell>
          <cell r="G1660">
            <v>650</v>
          </cell>
        </row>
        <row r="1663">
          <cell r="A1663" t="str">
            <v>D</v>
          </cell>
          <cell r="B1663" t="str">
            <v>JUMLAH ( A + B + C )</v>
          </cell>
          <cell r="G1663">
            <v>4966650</v>
          </cell>
        </row>
        <row r="1664">
          <cell r="A1664" t="str">
            <v>E</v>
          </cell>
          <cell r="B1664" t="str">
            <v>KEUNTUNGAN  10,0 % X D</v>
          </cell>
          <cell r="G1664">
            <v>496665</v>
          </cell>
        </row>
        <row r="1665">
          <cell r="A1665" t="str">
            <v>F</v>
          </cell>
          <cell r="B1665" t="str">
            <v>HARGA SATUAN PEKERJAAN  ( D + E )</v>
          </cell>
          <cell r="G1665">
            <v>5463315</v>
          </cell>
        </row>
        <row r="1666">
          <cell r="A1666" t="str">
            <v>G</v>
          </cell>
          <cell r="B1666" t="str">
            <v>DIBULATKAN</v>
          </cell>
          <cell r="G1666">
            <v>5463315</v>
          </cell>
        </row>
        <row r="1667">
          <cell r="A1667" t="str">
            <v>H</v>
          </cell>
          <cell r="B1667" t="str">
            <v>Harga Lump Sump / Bulan untuk 3 Bulan Pertama = G/8</v>
          </cell>
          <cell r="G1667">
            <v>682914.375</v>
          </cell>
        </row>
        <row r="1668">
          <cell r="A1668" t="str">
            <v>I</v>
          </cell>
          <cell r="B1668" t="str">
            <v>Harga Lump Sump / Bulan untuk sisanya selama periode pelaksanaan</v>
          </cell>
          <cell r="G1668">
            <v>1707285.9375</v>
          </cell>
        </row>
        <row r="1669">
          <cell r="B1669" t="str">
            <v>= 5/8 x {G / (Periode Pelaksanaan - 3)}</v>
          </cell>
        </row>
        <row r="1672">
          <cell r="A1672" t="str">
            <v>Note :       -</v>
          </cell>
          <cell r="B1672" t="str">
            <v>Satuan dapat berdasarkan atas jam operasi untuk tenaga kerja dan peralatan, volume dan / atau ukuran berat untuk bahan-bahan</v>
          </cell>
        </row>
        <row r="1673">
          <cell r="A1673" t="str">
            <v>-</v>
          </cell>
          <cell r="B1673" t="str">
            <v xml:space="preserve">Kuantitas satuan adalah kuantitas perkiraan dari setiap komponen untuk menyelesaikan satu satuan pekerjaan dari nomor mata pembayaran Harga Satuan yang disampaikan Peserta Lelang tidak dapat diubah, kecuali ayat 13,4 dari instruksi kepada Peserta Lelang </v>
          </cell>
        </row>
        <row r="1675">
          <cell r="A1675" t="str">
            <v>-</v>
          </cell>
          <cell r="B1675" t="str">
            <v>Biaya Satuan untuk peralatan sudah termasuk bahan bakar, bahan habis terpakai dan operator.</v>
          </cell>
        </row>
        <row r="1676">
          <cell r="A1676" t="str">
            <v>-</v>
          </cell>
          <cell r="B1676" t="str">
            <v>Biaya Satuan sudah termasuk pengeluaran untuk seluruh pajak yang berkaitan (tetapi tidak termasuk PPN yang dibayarkan dari kontrak) dan biaya-biaya lainnya</v>
          </cell>
        </row>
        <row r="1678">
          <cell r="B1678" t="str">
            <v>Harga Satuan yang diajukan Peserta Lelang harus mencakup seluruh tambahan tenaga kerja, bahan, peralatan atau kerugian yang mungkin diperlukan untuk menyelesaikan pekerjaan sesuai dengan spesifikasi dan gambar.</v>
          </cell>
        </row>
        <row r="1680">
          <cell r="A1680" t="str">
            <v>*)</v>
          </cell>
          <cell r="B1680" t="str">
            <v>Untuk dilengkapi apakah perhitungannya berdasarkan atas produksi harian atau jam</v>
          </cell>
        </row>
        <row r="1683">
          <cell r="F1683" t="str">
            <v>Bireuen, 15 Juni  2005</v>
          </cell>
        </row>
        <row r="1684">
          <cell r="F1684" t="str">
            <v>PT. MUTIARA ACEH LESTARI</v>
          </cell>
        </row>
        <row r="1688">
          <cell r="F1688" t="str">
            <v>Hj. FAUZIAH</v>
          </cell>
        </row>
        <row r="1689">
          <cell r="F1689" t="str">
            <v>Direktris Utama</v>
          </cell>
        </row>
      </sheetData>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ement"/>
      <sheetName val="data"/>
      <sheetName val="OFFICE-DORM"/>
      <sheetName val="PRACTICE "/>
    </sheetNames>
    <sheetDataSet>
      <sheetData sheetId="0" refreshError="1"/>
      <sheetData sheetId="1" refreshError="1">
        <row r="17">
          <cell r="C17">
            <v>1E-3</v>
          </cell>
          <cell r="D17">
            <v>0.70099999999999996</v>
          </cell>
          <cell r="E17">
            <v>0.90100000000000002</v>
          </cell>
          <cell r="F17">
            <v>1.121</v>
          </cell>
          <cell r="G17">
            <v>1.381</v>
          </cell>
          <cell r="H17">
            <v>1.7509999999999999</v>
          </cell>
          <cell r="I17">
            <v>2.2509999999999999</v>
          </cell>
          <cell r="J17">
            <v>2.7509999999999999</v>
          </cell>
          <cell r="K17">
            <v>3.5009999999999999</v>
          </cell>
          <cell r="L17">
            <v>4.5010000000000003</v>
          </cell>
        </row>
        <row r="18">
          <cell r="C18" t="str">
            <v>J</v>
          </cell>
          <cell r="D18" t="str">
            <v>I</v>
          </cell>
          <cell r="E18" t="str">
            <v>H</v>
          </cell>
          <cell r="F18" t="str">
            <v>G</v>
          </cell>
          <cell r="G18" t="str">
            <v>F</v>
          </cell>
          <cell r="H18" t="str">
            <v>E</v>
          </cell>
          <cell r="I18" t="str">
            <v>D</v>
          </cell>
          <cell r="J18" t="str">
            <v>C</v>
          </cell>
          <cell r="K18" t="str">
            <v>B</v>
          </cell>
          <cell r="L18" t="str">
            <v>A</v>
          </cell>
        </row>
        <row r="19">
          <cell r="C19">
            <v>0.06</v>
          </cell>
          <cell r="D19">
            <v>0.8</v>
          </cell>
          <cell r="E19">
            <v>1</v>
          </cell>
          <cell r="F19">
            <v>1.25</v>
          </cell>
          <cell r="G19">
            <v>1.5</v>
          </cell>
          <cell r="H19">
            <v>2</v>
          </cell>
          <cell r="I19">
            <v>2.5</v>
          </cell>
          <cell r="J19">
            <v>3</v>
          </cell>
          <cell r="K19">
            <v>4</v>
          </cell>
          <cell r="L19">
            <v>5</v>
          </cell>
          <cell r="O19">
            <v>1</v>
          </cell>
          <cell r="P19" t="str">
            <v>01</v>
          </cell>
          <cell r="Q19" t="str">
            <v>02</v>
          </cell>
          <cell r="R19" t="str">
            <v>03</v>
          </cell>
          <cell r="S19" t="str">
            <v>04</v>
          </cell>
        </row>
        <row r="20">
          <cell r="C20">
            <v>1</v>
          </cell>
          <cell r="D20">
            <v>2</v>
          </cell>
          <cell r="E20">
            <v>3</v>
          </cell>
          <cell r="F20">
            <v>4</v>
          </cell>
          <cell r="G20">
            <v>5</v>
          </cell>
          <cell r="H20">
            <v>6</v>
          </cell>
          <cell r="I20">
            <v>7</v>
          </cell>
          <cell r="J20">
            <v>8</v>
          </cell>
          <cell r="K20">
            <v>9</v>
          </cell>
          <cell r="L20">
            <v>10</v>
          </cell>
          <cell r="O20">
            <v>2</v>
          </cell>
          <cell r="P20" t="str">
            <v>05</v>
          </cell>
          <cell r="Q20" t="str">
            <v>06</v>
          </cell>
          <cell r="R20" t="str">
            <v>07</v>
          </cell>
          <cell r="S20" t="str">
            <v>08</v>
          </cell>
        </row>
        <row r="21">
          <cell r="O21">
            <v>3</v>
          </cell>
          <cell r="P21" t="str">
            <v>09</v>
          </cell>
          <cell r="Q21">
            <v>10</v>
          </cell>
          <cell r="R21">
            <v>11</v>
          </cell>
          <cell r="S21">
            <v>12</v>
          </cell>
        </row>
        <row r="26">
          <cell r="C26">
            <v>1</v>
          </cell>
          <cell r="D26">
            <v>0.7</v>
          </cell>
          <cell r="E26">
            <v>0.7</v>
          </cell>
        </row>
        <row r="27">
          <cell r="C27">
            <v>2</v>
          </cell>
          <cell r="D27">
            <v>0.5</v>
          </cell>
          <cell r="E27">
            <v>0.5</v>
          </cell>
        </row>
        <row r="28">
          <cell r="C28">
            <v>3</v>
          </cell>
          <cell r="D28">
            <v>0.3</v>
          </cell>
          <cell r="E28">
            <v>0.3</v>
          </cell>
          <cell r="K28" t="str">
            <v>a</v>
          </cell>
          <cell r="L28" t="str">
            <v>01</v>
          </cell>
          <cell r="M28">
            <v>0.74</v>
          </cell>
          <cell r="N28">
            <v>0.7</v>
          </cell>
          <cell r="O28">
            <v>0.62</v>
          </cell>
          <cell r="P28" t="str">
            <v>R/M mirr comfort w/mirror louver</v>
          </cell>
        </row>
        <row r="29">
          <cell r="C29">
            <v>4</v>
          </cell>
          <cell r="D29" t="str">
            <v>error</v>
          </cell>
          <cell r="E29">
            <v>0.1</v>
          </cell>
          <cell r="K29" t="str">
            <v>b</v>
          </cell>
          <cell r="L29" t="str">
            <v>02</v>
          </cell>
          <cell r="M29">
            <v>0.74</v>
          </cell>
          <cell r="N29">
            <v>0.7</v>
          </cell>
          <cell r="O29">
            <v>0.62</v>
          </cell>
          <cell r="P29" t="str">
            <v>R/M multi comfort w/metal louver</v>
          </cell>
        </row>
        <row r="30">
          <cell r="C30">
            <v>5</v>
          </cell>
          <cell r="D30" t="str">
            <v>error</v>
          </cell>
          <cell r="E30" t="str">
            <v>error</v>
          </cell>
          <cell r="K30" t="str">
            <v>c</v>
          </cell>
          <cell r="L30" t="str">
            <v>03</v>
          </cell>
          <cell r="M30">
            <v>0.74</v>
          </cell>
          <cell r="N30">
            <v>0.7</v>
          </cell>
          <cell r="O30">
            <v>0.62</v>
          </cell>
          <cell r="P30" t="str">
            <v>R/M comfort 30 (open type)</v>
          </cell>
        </row>
        <row r="31">
          <cell r="K31" t="str">
            <v>d</v>
          </cell>
          <cell r="L31" t="str">
            <v>04</v>
          </cell>
          <cell r="M31">
            <v>0.7</v>
          </cell>
          <cell r="N31">
            <v>0.66</v>
          </cell>
          <cell r="O31">
            <v>0.62</v>
          </cell>
          <cell r="P31" t="str">
            <v>R/M comfort w/opal panel</v>
          </cell>
        </row>
        <row r="32">
          <cell r="K32" t="str">
            <v>e</v>
          </cell>
          <cell r="L32" t="str">
            <v>05</v>
          </cell>
          <cell r="M32">
            <v>0.7</v>
          </cell>
          <cell r="N32">
            <v>0.66</v>
          </cell>
          <cell r="O32">
            <v>0.62</v>
          </cell>
          <cell r="P32" t="str">
            <v>R/M comfort w/prismatic panel</v>
          </cell>
        </row>
        <row r="33">
          <cell r="K33" t="str">
            <v>f</v>
          </cell>
          <cell r="L33" t="str">
            <v>06</v>
          </cell>
          <cell r="M33">
            <v>0.74</v>
          </cell>
          <cell r="N33">
            <v>0.7</v>
          </cell>
          <cell r="O33">
            <v>0.62</v>
          </cell>
          <cell r="P33" t="str">
            <v>vshape type</v>
          </cell>
        </row>
        <row r="34">
          <cell r="K34" t="str">
            <v>g</v>
          </cell>
          <cell r="L34" t="str">
            <v>07</v>
          </cell>
          <cell r="M34">
            <v>0.74</v>
          </cell>
          <cell r="N34">
            <v>0.7</v>
          </cell>
          <cell r="O34">
            <v>0.62</v>
          </cell>
          <cell r="P34" t="str">
            <v>reflector type</v>
          </cell>
        </row>
        <row r="35">
          <cell r="K35" t="str">
            <v>h</v>
          </cell>
          <cell r="L35" t="str">
            <v>08</v>
          </cell>
          <cell r="M35">
            <v>0.74</v>
          </cell>
          <cell r="N35">
            <v>0.7</v>
          </cell>
          <cell r="O35">
            <v>0.62</v>
          </cell>
          <cell r="P35" t="str">
            <v>batten type</v>
          </cell>
        </row>
        <row r="36">
          <cell r="K36" t="str">
            <v>I</v>
          </cell>
          <cell r="L36" t="str">
            <v>09</v>
          </cell>
          <cell r="M36">
            <v>0.7</v>
          </cell>
          <cell r="N36">
            <v>0.66</v>
          </cell>
          <cell r="O36">
            <v>0.62</v>
          </cell>
          <cell r="P36" t="str">
            <v>exposure type w/opal cover</v>
          </cell>
        </row>
        <row r="37">
          <cell r="K37" t="str">
            <v>j</v>
          </cell>
          <cell r="L37">
            <v>10</v>
          </cell>
          <cell r="M37">
            <v>0.7</v>
          </cell>
          <cell r="N37">
            <v>0.66</v>
          </cell>
          <cell r="O37">
            <v>0.62</v>
          </cell>
          <cell r="P37" t="str">
            <v>exposure type w/prismatic cover</v>
          </cell>
        </row>
        <row r="38">
          <cell r="K38" t="str">
            <v>k</v>
          </cell>
          <cell r="L38">
            <v>11</v>
          </cell>
          <cell r="M38">
            <v>0.74</v>
          </cell>
          <cell r="N38">
            <v>0.7</v>
          </cell>
          <cell r="O38">
            <v>0.62</v>
          </cell>
          <cell r="P38" t="str">
            <v>HF highbay lighting(N/A)</v>
          </cell>
        </row>
        <row r="39">
          <cell r="K39" t="str">
            <v>l</v>
          </cell>
          <cell r="L39">
            <v>12</v>
          </cell>
          <cell r="M39">
            <v>0.74</v>
          </cell>
          <cell r="N39">
            <v>0.7</v>
          </cell>
          <cell r="O39">
            <v>0.62</v>
          </cell>
          <cell r="P39" t="str">
            <v>HF highbay lighting(W/A)</v>
          </cell>
        </row>
        <row r="40">
          <cell r="K40" t="str">
            <v>m</v>
          </cell>
          <cell r="L40">
            <v>13</v>
          </cell>
          <cell r="M40">
            <v>0.79</v>
          </cell>
          <cell r="N40">
            <v>0.75</v>
          </cell>
          <cell r="O40">
            <v>0.66</v>
          </cell>
          <cell r="P40" t="str">
            <v>SON highbay lighting(N/A)</v>
          </cell>
        </row>
        <row r="41">
          <cell r="K41" t="str">
            <v>n</v>
          </cell>
          <cell r="L41">
            <v>14</v>
          </cell>
          <cell r="M41">
            <v>0.79</v>
          </cell>
          <cell r="N41">
            <v>0.75</v>
          </cell>
          <cell r="O41">
            <v>0.66</v>
          </cell>
          <cell r="P41" t="str">
            <v>SON highbay lighting(W/A)</v>
          </cell>
        </row>
        <row r="42">
          <cell r="K42" t="str">
            <v>o</v>
          </cell>
          <cell r="L42">
            <v>15</v>
          </cell>
          <cell r="M42">
            <v>0.66</v>
          </cell>
          <cell r="N42">
            <v>0.62</v>
          </cell>
          <cell r="O42">
            <v>0.55000000000000004</v>
          </cell>
          <cell r="P42" t="str">
            <v>MF highbay lighting(N/A)</v>
          </cell>
        </row>
        <row r="43">
          <cell r="K43" t="str">
            <v>p</v>
          </cell>
          <cell r="L43">
            <v>16</v>
          </cell>
          <cell r="M43">
            <v>0.66</v>
          </cell>
          <cell r="N43">
            <v>0.62</v>
          </cell>
          <cell r="O43">
            <v>0.55000000000000004</v>
          </cell>
          <cell r="P43" t="str">
            <v>MF highbay lighting(W/A)</v>
          </cell>
        </row>
        <row r="44">
          <cell r="K44" t="str">
            <v>q</v>
          </cell>
          <cell r="L44">
            <v>17</v>
          </cell>
          <cell r="M44">
            <v>0.84</v>
          </cell>
          <cell r="N44">
            <v>0.79</v>
          </cell>
          <cell r="O44">
            <v>0.7</v>
          </cell>
          <cell r="P44" t="str">
            <v>IL down light(spot type)</v>
          </cell>
        </row>
        <row r="45">
          <cell r="K45" t="str">
            <v>r</v>
          </cell>
          <cell r="L45">
            <v>18</v>
          </cell>
          <cell r="M45">
            <v>0.84</v>
          </cell>
          <cell r="N45">
            <v>0.79</v>
          </cell>
          <cell r="O45">
            <v>0.7</v>
          </cell>
          <cell r="P45" t="str">
            <v>IL down light(generally type)</v>
          </cell>
        </row>
        <row r="46">
          <cell r="K46" t="str">
            <v>s</v>
          </cell>
          <cell r="L46">
            <v>19</v>
          </cell>
          <cell r="M46">
            <v>0.74</v>
          </cell>
          <cell r="N46">
            <v>0.7</v>
          </cell>
          <cell r="O46">
            <v>0.62</v>
          </cell>
          <cell r="P46" t="str">
            <v>FL down light(spot type)</v>
          </cell>
        </row>
        <row r="47">
          <cell r="K47" t="str">
            <v>t</v>
          </cell>
          <cell r="L47">
            <v>20</v>
          </cell>
          <cell r="M47">
            <v>0.74</v>
          </cell>
          <cell r="N47">
            <v>0.7</v>
          </cell>
          <cell r="O47">
            <v>0.62</v>
          </cell>
          <cell r="P47" t="str">
            <v>FL down light(generally type)</v>
          </cell>
        </row>
        <row r="48">
          <cell r="K48" t="str">
            <v>u</v>
          </cell>
          <cell r="L48">
            <v>21</v>
          </cell>
          <cell r="M48" t="str">
            <v>error</v>
          </cell>
          <cell r="N48" t="str">
            <v>error</v>
          </cell>
          <cell r="O48" t="str">
            <v>error</v>
          </cell>
          <cell r="P48" t="str">
            <v>error</v>
          </cell>
        </row>
        <row r="49">
          <cell r="K49" t="str">
            <v>v</v>
          </cell>
          <cell r="L49">
            <v>22</v>
          </cell>
          <cell r="M49" t="str">
            <v>error</v>
          </cell>
          <cell r="N49" t="str">
            <v>error</v>
          </cell>
          <cell r="O49" t="str">
            <v>error</v>
          </cell>
          <cell r="P49" t="str">
            <v>error</v>
          </cell>
        </row>
        <row r="50">
          <cell r="K50" t="str">
            <v>w</v>
          </cell>
          <cell r="L50">
            <v>23</v>
          </cell>
          <cell r="M50" t="str">
            <v>error</v>
          </cell>
          <cell r="N50" t="str">
            <v>error</v>
          </cell>
          <cell r="O50" t="str">
            <v>error</v>
          </cell>
          <cell r="P50" t="str">
            <v>error</v>
          </cell>
        </row>
        <row r="51">
          <cell r="K51" t="str">
            <v>x</v>
          </cell>
          <cell r="L51">
            <v>24</v>
          </cell>
          <cell r="M51" t="str">
            <v>error</v>
          </cell>
          <cell r="N51" t="str">
            <v>error</v>
          </cell>
          <cell r="O51" t="str">
            <v>error</v>
          </cell>
          <cell r="P51" t="str">
            <v>error</v>
          </cell>
        </row>
        <row r="52">
          <cell r="K52" t="str">
            <v>y</v>
          </cell>
          <cell r="L52">
            <v>25</v>
          </cell>
          <cell r="M52" t="str">
            <v>error</v>
          </cell>
          <cell r="N52" t="str">
            <v>error</v>
          </cell>
          <cell r="O52" t="str">
            <v>error</v>
          </cell>
          <cell r="P52" t="str">
            <v>error</v>
          </cell>
        </row>
        <row r="53">
          <cell r="K53" t="str">
            <v>z</v>
          </cell>
          <cell r="L53">
            <v>26</v>
          </cell>
          <cell r="M53" t="str">
            <v>error</v>
          </cell>
          <cell r="N53" t="str">
            <v>error</v>
          </cell>
          <cell r="O53" t="str">
            <v>error</v>
          </cell>
          <cell r="P53" t="str">
            <v>error</v>
          </cell>
        </row>
        <row r="62">
          <cell r="F62">
            <v>1</v>
          </cell>
          <cell r="G62" t="str">
            <v>0001</v>
          </cell>
          <cell r="H62" t="str">
            <v>no</v>
          </cell>
          <cell r="I62" t="str">
            <v>no</v>
          </cell>
          <cell r="J62" t="str">
            <v>no</v>
          </cell>
          <cell r="K62" t="str">
            <v>no</v>
          </cell>
          <cell r="L62" t="str">
            <v>no</v>
          </cell>
          <cell r="M62" t="str">
            <v>no</v>
          </cell>
          <cell r="N62" t="str">
            <v>no</v>
          </cell>
          <cell r="O62" t="str">
            <v>no</v>
          </cell>
          <cell r="P62" t="str">
            <v>error</v>
          </cell>
          <cell r="Q62" t="str">
            <v>error</v>
          </cell>
        </row>
        <row r="63">
          <cell r="F63">
            <v>5</v>
          </cell>
          <cell r="G63" t="str">
            <v>0005</v>
          </cell>
          <cell r="H63" t="str">
            <v>no</v>
          </cell>
          <cell r="I63" t="str">
            <v>no</v>
          </cell>
          <cell r="J63" t="str">
            <v>x 5w</v>
          </cell>
          <cell r="K63" t="str">
            <v>no</v>
          </cell>
          <cell r="L63" t="str">
            <v>no</v>
          </cell>
          <cell r="M63" t="str">
            <v>no</v>
          </cell>
          <cell r="N63" t="str">
            <v>no</v>
          </cell>
          <cell r="O63" t="str">
            <v>no</v>
          </cell>
          <cell r="P63" t="str">
            <v>error</v>
          </cell>
          <cell r="Q63" t="str">
            <v>error</v>
          </cell>
        </row>
        <row r="64">
          <cell r="F64">
            <v>7</v>
          </cell>
          <cell r="G64" t="str">
            <v>0007</v>
          </cell>
          <cell r="H64" t="str">
            <v>no</v>
          </cell>
          <cell r="I64" t="str">
            <v>no</v>
          </cell>
          <cell r="J64" t="str">
            <v>x 7w</v>
          </cell>
          <cell r="K64" t="str">
            <v>no</v>
          </cell>
          <cell r="L64" t="str">
            <v>no</v>
          </cell>
          <cell r="M64" t="str">
            <v>no</v>
          </cell>
          <cell r="N64" t="str">
            <v>no</v>
          </cell>
          <cell r="O64" t="str">
            <v>no</v>
          </cell>
          <cell r="P64" t="str">
            <v>error</v>
          </cell>
          <cell r="Q64" t="str">
            <v>error</v>
          </cell>
        </row>
        <row r="65">
          <cell r="F65">
            <v>9</v>
          </cell>
          <cell r="G65" t="str">
            <v>0009</v>
          </cell>
          <cell r="H65" t="str">
            <v>no</v>
          </cell>
          <cell r="I65" t="str">
            <v>no</v>
          </cell>
          <cell r="J65" t="str">
            <v>x 9w</v>
          </cell>
          <cell r="K65" t="str">
            <v>no</v>
          </cell>
          <cell r="L65" t="str">
            <v>no</v>
          </cell>
          <cell r="M65" t="str">
            <v>no</v>
          </cell>
          <cell r="N65" t="str">
            <v>no</v>
          </cell>
          <cell r="O65" t="str">
            <v>no</v>
          </cell>
          <cell r="P65" t="str">
            <v>error</v>
          </cell>
          <cell r="Q65" t="str">
            <v>error</v>
          </cell>
        </row>
        <row r="66">
          <cell r="F66">
            <v>10</v>
          </cell>
          <cell r="G66" t="str">
            <v>0010</v>
          </cell>
          <cell r="H66" t="str">
            <v>x 10w</v>
          </cell>
          <cell r="I66" t="str">
            <v>x 10w</v>
          </cell>
          <cell r="J66" t="str">
            <v>no</v>
          </cell>
          <cell r="K66" t="str">
            <v>no</v>
          </cell>
          <cell r="L66" t="str">
            <v>x 10w</v>
          </cell>
          <cell r="M66" t="str">
            <v>no</v>
          </cell>
          <cell r="N66" t="str">
            <v>no</v>
          </cell>
          <cell r="O66" t="str">
            <v>no</v>
          </cell>
          <cell r="P66" t="str">
            <v>error</v>
          </cell>
          <cell r="Q66" t="str">
            <v>error</v>
          </cell>
        </row>
        <row r="67">
          <cell r="F67">
            <v>11</v>
          </cell>
          <cell r="G67" t="str">
            <v>0011</v>
          </cell>
          <cell r="H67" t="str">
            <v>no</v>
          </cell>
          <cell r="I67" t="str">
            <v>no</v>
          </cell>
          <cell r="J67" t="str">
            <v>x 11w</v>
          </cell>
          <cell r="K67" t="str">
            <v>no</v>
          </cell>
          <cell r="L67" t="str">
            <v>no</v>
          </cell>
          <cell r="M67" t="str">
            <v>no</v>
          </cell>
          <cell r="N67" t="str">
            <v>no</v>
          </cell>
          <cell r="O67" t="str">
            <v>no</v>
          </cell>
          <cell r="P67" t="str">
            <v>error</v>
          </cell>
          <cell r="Q67" t="str">
            <v>error</v>
          </cell>
        </row>
        <row r="68">
          <cell r="F68">
            <v>13</v>
          </cell>
          <cell r="G68" t="str">
            <v>0013</v>
          </cell>
          <cell r="H68" t="str">
            <v>no</v>
          </cell>
          <cell r="I68" t="str">
            <v>no</v>
          </cell>
          <cell r="J68" t="str">
            <v>no</v>
          </cell>
          <cell r="K68" t="str">
            <v>no</v>
          </cell>
          <cell r="L68" t="str">
            <v>x 13w</v>
          </cell>
          <cell r="M68" t="str">
            <v>no</v>
          </cell>
          <cell r="N68" t="str">
            <v>no</v>
          </cell>
          <cell r="O68" t="str">
            <v>no</v>
          </cell>
          <cell r="P68" t="str">
            <v>error</v>
          </cell>
          <cell r="Q68" t="str">
            <v>error</v>
          </cell>
        </row>
        <row r="69">
          <cell r="F69">
            <v>15</v>
          </cell>
          <cell r="G69" t="str">
            <v>0015</v>
          </cell>
          <cell r="H69" t="str">
            <v>x 15w</v>
          </cell>
          <cell r="I69" t="str">
            <v>x 15w</v>
          </cell>
          <cell r="J69" t="str">
            <v>no</v>
          </cell>
          <cell r="K69" t="str">
            <v>no</v>
          </cell>
          <cell r="L69" t="str">
            <v>no</v>
          </cell>
          <cell r="M69" t="str">
            <v>no</v>
          </cell>
          <cell r="N69" t="str">
            <v>no</v>
          </cell>
          <cell r="O69" t="str">
            <v>no</v>
          </cell>
          <cell r="P69" t="str">
            <v>error</v>
          </cell>
          <cell r="Q69" t="str">
            <v>error</v>
          </cell>
        </row>
        <row r="70">
          <cell r="F70">
            <v>18</v>
          </cell>
          <cell r="G70" t="str">
            <v>0018</v>
          </cell>
          <cell r="H70" t="str">
            <v>x 18/20w</v>
          </cell>
          <cell r="I70" t="str">
            <v>no</v>
          </cell>
          <cell r="J70" t="str">
            <v>no</v>
          </cell>
          <cell r="K70" t="str">
            <v>x 18w</v>
          </cell>
          <cell r="L70" t="str">
            <v>x 18w</v>
          </cell>
          <cell r="M70" t="str">
            <v>no</v>
          </cell>
          <cell r="N70" t="str">
            <v>no</v>
          </cell>
          <cell r="O70" t="str">
            <v>no</v>
          </cell>
          <cell r="P70" t="str">
            <v>error</v>
          </cell>
          <cell r="Q70" t="str">
            <v>error</v>
          </cell>
        </row>
        <row r="71">
          <cell r="F71">
            <v>20</v>
          </cell>
          <cell r="G71" t="str">
            <v>0020</v>
          </cell>
          <cell r="H71" t="str">
            <v>x 18/20w</v>
          </cell>
          <cell r="I71" t="str">
            <v>no</v>
          </cell>
          <cell r="J71" t="str">
            <v>no</v>
          </cell>
          <cell r="K71" t="str">
            <v>no</v>
          </cell>
          <cell r="L71" t="str">
            <v>no</v>
          </cell>
          <cell r="M71" t="str">
            <v>no</v>
          </cell>
          <cell r="N71" t="str">
            <v>no</v>
          </cell>
          <cell r="O71" t="str">
            <v>no</v>
          </cell>
          <cell r="P71" t="str">
            <v>error</v>
          </cell>
          <cell r="Q71" t="str">
            <v>error</v>
          </cell>
        </row>
        <row r="72">
          <cell r="F72">
            <v>24</v>
          </cell>
          <cell r="G72" t="str">
            <v>0024</v>
          </cell>
          <cell r="H72" t="str">
            <v>no</v>
          </cell>
          <cell r="I72" t="str">
            <v>no</v>
          </cell>
          <cell r="J72" t="str">
            <v>no</v>
          </cell>
          <cell r="K72" t="str">
            <v>x 24w</v>
          </cell>
          <cell r="L72" t="str">
            <v>no</v>
          </cell>
          <cell r="M72" t="str">
            <v>no</v>
          </cell>
          <cell r="N72" t="str">
            <v>no</v>
          </cell>
          <cell r="O72" t="str">
            <v>no</v>
          </cell>
          <cell r="P72" t="str">
            <v>error</v>
          </cell>
          <cell r="Q72" t="str">
            <v>error</v>
          </cell>
        </row>
        <row r="73">
          <cell r="F73">
            <v>25</v>
          </cell>
          <cell r="G73" t="str">
            <v>0025</v>
          </cell>
          <cell r="H73" t="str">
            <v>no</v>
          </cell>
          <cell r="I73" t="str">
            <v>x 25w</v>
          </cell>
          <cell r="J73" t="str">
            <v>no</v>
          </cell>
          <cell r="K73" t="str">
            <v>no</v>
          </cell>
          <cell r="L73" t="str">
            <v>no</v>
          </cell>
          <cell r="M73" t="str">
            <v>no</v>
          </cell>
          <cell r="N73" t="str">
            <v>no</v>
          </cell>
          <cell r="O73" t="str">
            <v>no</v>
          </cell>
          <cell r="P73" t="str">
            <v>error</v>
          </cell>
          <cell r="Q73" t="str">
            <v>error</v>
          </cell>
        </row>
        <row r="74">
          <cell r="F74">
            <v>26</v>
          </cell>
          <cell r="G74" t="str">
            <v>0026</v>
          </cell>
          <cell r="H74" t="str">
            <v>no</v>
          </cell>
          <cell r="I74" t="str">
            <v>no</v>
          </cell>
          <cell r="J74" t="str">
            <v>no</v>
          </cell>
          <cell r="K74" t="str">
            <v>no</v>
          </cell>
          <cell r="L74" t="str">
            <v>x 26w</v>
          </cell>
          <cell r="M74" t="str">
            <v>no</v>
          </cell>
          <cell r="N74" t="str">
            <v>no</v>
          </cell>
          <cell r="O74" t="str">
            <v>no</v>
          </cell>
          <cell r="P74" t="str">
            <v>error</v>
          </cell>
          <cell r="Q74" t="str">
            <v>error</v>
          </cell>
        </row>
        <row r="75">
          <cell r="F75">
            <v>36</v>
          </cell>
          <cell r="G75" t="str">
            <v>0036</v>
          </cell>
          <cell r="H75" t="str">
            <v>x 36/40w</v>
          </cell>
          <cell r="I75" t="str">
            <v>no</v>
          </cell>
          <cell r="J75" t="str">
            <v>no</v>
          </cell>
          <cell r="K75" t="str">
            <v>x 36w</v>
          </cell>
          <cell r="L75" t="str">
            <v>no</v>
          </cell>
          <cell r="M75" t="str">
            <v>no</v>
          </cell>
          <cell r="N75" t="str">
            <v>no</v>
          </cell>
          <cell r="O75" t="str">
            <v>no</v>
          </cell>
          <cell r="P75" t="str">
            <v>error</v>
          </cell>
          <cell r="Q75" t="str">
            <v>error</v>
          </cell>
        </row>
        <row r="76">
          <cell r="F76">
            <v>40</v>
          </cell>
          <cell r="G76" t="str">
            <v>0040</v>
          </cell>
          <cell r="H76" t="str">
            <v>x 36/40w</v>
          </cell>
          <cell r="I76" t="str">
            <v>x 40w</v>
          </cell>
          <cell r="J76" t="str">
            <v>no</v>
          </cell>
          <cell r="K76" t="str">
            <v>no</v>
          </cell>
          <cell r="L76" t="str">
            <v>no</v>
          </cell>
          <cell r="M76" t="str">
            <v>x 40w</v>
          </cell>
          <cell r="N76" t="str">
            <v>no</v>
          </cell>
          <cell r="O76" t="str">
            <v>no</v>
          </cell>
          <cell r="P76" t="str">
            <v>error</v>
          </cell>
          <cell r="Q76" t="str">
            <v>error</v>
          </cell>
        </row>
        <row r="77">
          <cell r="F77">
            <v>50</v>
          </cell>
          <cell r="G77" t="str">
            <v>0050</v>
          </cell>
          <cell r="H77" t="str">
            <v>no</v>
          </cell>
          <cell r="I77" t="str">
            <v>no</v>
          </cell>
          <cell r="J77" t="str">
            <v>no</v>
          </cell>
          <cell r="K77" t="str">
            <v>no</v>
          </cell>
          <cell r="L77" t="str">
            <v>no</v>
          </cell>
          <cell r="M77" t="str">
            <v>x 50w</v>
          </cell>
          <cell r="N77" t="str">
            <v>no</v>
          </cell>
          <cell r="O77" t="str">
            <v>no</v>
          </cell>
          <cell r="P77" t="str">
            <v>error</v>
          </cell>
          <cell r="Q77" t="str">
            <v>error</v>
          </cell>
        </row>
        <row r="78">
          <cell r="F78">
            <v>58</v>
          </cell>
          <cell r="G78" t="str">
            <v>0058</v>
          </cell>
          <cell r="H78" t="str">
            <v>x 58/60w</v>
          </cell>
          <cell r="I78" t="str">
            <v>no</v>
          </cell>
          <cell r="J78" t="str">
            <v>no</v>
          </cell>
          <cell r="K78" t="str">
            <v>no</v>
          </cell>
          <cell r="L78" t="str">
            <v>no</v>
          </cell>
          <cell r="M78" t="str">
            <v>no</v>
          </cell>
          <cell r="N78" t="str">
            <v>no</v>
          </cell>
          <cell r="O78" t="str">
            <v>no</v>
          </cell>
          <cell r="P78" t="str">
            <v>error</v>
          </cell>
          <cell r="Q78" t="str">
            <v>error</v>
          </cell>
        </row>
        <row r="79">
          <cell r="F79">
            <v>60</v>
          </cell>
          <cell r="G79" t="str">
            <v>0060</v>
          </cell>
          <cell r="H79" t="str">
            <v>x 58/60w</v>
          </cell>
          <cell r="I79" t="str">
            <v>x 60w</v>
          </cell>
          <cell r="J79" t="str">
            <v>no</v>
          </cell>
          <cell r="K79" t="str">
            <v>no</v>
          </cell>
          <cell r="L79" t="str">
            <v>no</v>
          </cell>
          <cell r="M79" t="str">
            <v>no</v>
          </cell>
          <cell r="N79" t="str">
            <v>no</v>
          </cell>
          <cell r="O79" t="str">
            <v>no</v>
          </cell>
          <cell r="P79" t="str">
            <v>error</v>
          </cell>
          <cell r="Q79" t="str">
            <v>error</v>
          </cell>
        </row>
        <row r="80">
          <cell r="F80">
            <v>70</v>
          </cell>
          <cell r="G80" t="str">
            <v>0070</v>
          </cell>
          <cell r="H80" t="str">
            <v>no</v>
          </cell>
          <cell r="I80" t="str">
            <v>no</v>
          </cell>
          <cell r="J80" t="str">
            <v>no</v>
          </cell>
          <cell r="K80" t="str">
            <v>no</v>
          </cell>
          <cell r="L80" t="str">
            <v>no</v>
          </cell>
          <cell r="M80" t="str">
            <v>no</v>
          </cell>
          <cell r="N80" t="str">
            <v>no</v>
          </cell>
          <cell r="O80" t="str">
            <v>no</v>
          </cell>
          <cell r="P80" t="str">
            <v>error</v>
          </cell>
          <cell r="Q80" t="str">
            <v>error</v>
          </cell>
        </row>
        <row r="81">
          <cell r="F81">
            <v>75</v>
          </cell>
          <cell r="G81" t="str">
            <v>0075</v>
          </cell>
          <cell r="H81" t="str">
            <v>no</v>
          </cell>
          <cell r="I81" t="str">
            <v>x 75w</v>
          </cell>
          <cell r="J81" t="str">
            <v>no</v>
          </cell>
          <cell r="K81" t="str">
            <v>no</v>
          </cell>
          <cell r="L81" t="str">
            <v>no</v>
          </cell>
          <cell r="M81" t="str">
            <v>no</v>
          </cell>
          <cell r="N81" t="str">
            <v>no</v>
          </cell>
          <cell r="O81" t="str">
            <v>no</v>
          </cell>
          <cell r="P81" t="str">
            <v>error</v>
          </cell>
          <cell r="Q81" t="str">
            <v>error</v>
          </cell>
        </row>
        <row r="82">
          <cell r="F82">
            <v>80</v>
          </cell>
          <cell r="G82" t="str">
            <v>0080</v>
          </cell>
          <cell r="H82" t="str">
            <v>no</v>
          </cell>
          <cell r="I82" t="str">
            <v>no</v>
          </cell>
          <cell r="J82" t="str">
            <v>no</v>
          </cell>
          <cell r="K82" t="str">
            <v>no</v>
          </cell>
          <cell r="L82" t="str">
            <v>no</v>
          </cell>
          <cell r="M82" t="str">
            <v>x 80w</v>
          </cell>
          <cell r="N82" t="str">
            <v>no</v>
          </cell>
          <cell r="O82" t="str">
            <v>no</v>
          </cell>
          <cell r="P82" t="str">
            <v>error</v>
          </cell>
          <cell r="Q82" t="str">
            <v>error</v>
          </cell>
        </row>
        <row r="83">
          <cell r="F83">
            <v>100</v>
          </cell>
          <cell r="G83" t="str">
            <v>0100</v>
          </cell>
          <cell r="H83" t="str">
            <v>no</v>
          </cell>
          <cell r="I83" t="str">
            <v>x 100w</v>
          </cell>
          <cell r="J83" t="str">
            <v>no</v>
          </cell>
          <cell r="K83" t="str">
            <v>no</v>
          </cell>
          <cell r="L83" t="str">
            <v>no</v>
          </cell>
          <cell r="M83" t="str">
            <v>x 100w</v>
          </cell>
          <cell r="N83" t="str">
            <v>x 100w</v>
          </cell>
          <cell r="O83" t="str">
            <v>no</v>
          </cell>
          <cell r="P83" t="str">
            <v>error</v>
          </cell>
          <cell r="Q83" t="str">
            <v>error</v>
          </cell>
        </row>
        <row r="84">
          <cell r="F84">
            <v>125</v>
          </cell>
          <cell r="G84" t="str">
            <v>0125</v>
          </cell>
          <cell r="H84" t="str">
            <v>no</v>
          </cell>
          <cell r="I84" t="str">
            <v>no</v>
          </cell>
          <cell r="J84" t="str">
            <v>no</v>
          </cell>
          <cell r="K84" t="str">
            <v>no</v>
          </cell>
          <cell r="L84" t="str">
            <v>no</v>
          </cell>
          <cell r="M84" t="str">
            <v>x 125w</v>
          </cell>
          <cell r="N84" t="str">
            <v>no</v>
          </cell>
          <cell r="O84" t="str">
            <v>no</v>
          </cell>
          <cell r="P84" t="str">
            <v>error</v>
          </cell>
          <cell r="Q84" t="str">
            <v>error</v>
          </cell>
        </row>
        <row r="85">
          <cell r="F85">
            <v>150</v>
          </cell>
          <cell r="G85" t="str">
            <v>0150</v>
          </cell>
          <cell r="H85" t="str">
            <v>no</v>
          </cell>
          <cell r="I85" t="str">
            <v>x 150w</v>
          </cell>
          <cell r="J85" t="str">
            <v>no</v>
          </cell>
          <cell r="K85" t="str">
            <v>no</v>
          </cell>
          <cell r="L85" t="str">
            <v>no</v>
          </cell>
          <cell r="M85" t="str">
            <v>no</v>
          </cell>
          <cell r="N85" t="str">
            <v>x 150w</v>
          </cell>
          <cell r="O85" t="str">
            <v>no</v>
          </cell>
          <cell r="P85" t="str">
            <v>error</v>
          </cell>
          <cell r="Q85" t="str">
            <v>error</v>
          </cell>
        </row>
        <row r="86">
          <cell r="F86">
            <v>175</v>
          </cell>
          <cell r="G86" t="str">
            <v>0175</v>
          </cell>
          <cell r="H86" t="str">
            <v>no</v>
          </cell>
          <cell r="I86" t="str">
            <v>no</v>
          </cell>
          <cell r="J86" t="str">
            <v>no</v>
          </cell>
          <cell r="K86" t="str">
            <v>no</v>
          </cell>
          <cell r="L86" t="str">
            <v>no</v>
          </cell>
          <cell r="M86" t="str">
            <v>x 175w</v>
          </cell>
          <cell r="N86" t="str">
            <v>no</v>
          </cell>
          <cell r="O86" t="str">
            <v>no</v>
          </cell>
          <cell r="P86" t="str">
            <v>error</v>
          </cell>
          <cell r="Q86" t="str">
            <v>error</v>
          </cell>
        </row>
        <row r="87">
          <cell r="F87">
            <v>200</v>
          </cell>
          <cell r="G87" t="str">
            <v>0200</v>
          </cell>
          <cell r="H87" t="str">
            <v>no</v>
          </cell>
          <cell r="I87" t="str">
            <v>x 200w</v>
          </cell>
          <cell r="J87" t="str">
            <v>no</v>
          </cell>
          <cell r="K87" t="str">
            <v>no</v>
          </cell>
          <cell r="L87" t="str">
            <v>no</v>
          </cell>
          <cell r="M87" t="str">
            <v>no</v>
          </cell>
          <cell r="N87" t="str">
            <v>no</v>
          </cell>
          <cell r="O87" t="str">
            <v>no</v>
          </cell>
          <cell r="P87" t="str">
            <v>error</v>
          </cell>
          <cell r="Q87" t="str">
            <v>error</v>
          </cell>
        </row>
        <row r="88">
          <cell r="F88">
            <v>250</v>
          </cell>
          <cell r="G88" t="str">
            <v>0250</v>
          </cell>
          <cell r="H88" t="str">
            <v>no</v>
          </cell>
          <cell r="I88" t="str">
            <v>no</v>
          </cell>
          <cell r="J88" t="str">
            <v>no</v>
          </cell>
          <cell r="K88" t="str">
            <v>no</v>
          </cell>
          <cell r="L88" t="str">
            <v>no</v>
          </cell>
          <cell r="M88" t="str">
            <v>x 250w</v>
          </cell>
          <cell r="N88" t="str">
            <v>x 250w</v>
          </cell>
          <cell r="O88" t="str">
            <v>x 250w</v>
          </cell>
          <cell r="P88" t="str">
            <v>error</v>
          </cell>
          <cell r="Q88" t="str">
            <v>error</v>
          </cell>
        </row>
        <row r="89">
          <cell r="F89">
            <v>300</v>
          </cell>
          <cell r="G89" t="str">
            <v>0300</v>
          </cell>
          <cell r="H89" t="str">
            <v>no</v>
          </cell>
          <cell r="I89" t="str">
            <v>x 300w</v>
          </cell>
          <cell r="J89" t="str">
            <v>no</v>
          </cell>
          <cell r="K89" t="str">
            <v>no</v>
          </cell>
          <cell r="L89" t="str">
            <v>no</v>
          </cell>
          <cell r="M89" t="str">
            <v>x 300w</v>
          </cell>
          <cell r="N89" t="str">
            <v>no</v>
          </cell>
          <cell r="O89" t="str">
            <v>no</v>
          </cell>
          <cell r="P89" t="str">
            <v>error</v>
          </cell>
          <cell r="Q89" t="str">
            <v>error</v>
          </cell>
        </row>
        <row r="90">
          <cell r="F90">
            <v>400</v>
          </cell>
          <cell r="G90" t="str">
            <v>0400</v>
          </cell>
          <cell r="H90" t="str">
            <v>no</v>
          </cell>
          <cell r="I90" t="str">
            <v>no</v>
          </cell>
          <cell r="J90" t="str">
            <v>no</v>
          </cell>
          <cell r="K90" t="str">
            <v>no</v>
          </cell>
          <cell r="L90" t="str">
            <v>no</v>
          </cell>
          <cell r="M90" t="str">
            <v>x 400w</v>
          </cell>
          <cell r="N90" t="str">
            <v>x 400w</v>
          </cell>
          <cell r="O90" t="str">
            <v>x 400w</v>
          </cell>
          <cell r="P90" t="str">
            <v>error</v>
          </cell>
          <cell r="Q90" t="str">
            <v>error</v>
          </cell>
        </row>
        <row r="91">
          <cell r="F91">
            <v>500</v>
          </cell>
          <cell r="G91" t="str">
            <v>0500</v>
          </cell>
          <cell r="H91" t="str">
            <v>no</v>
          </cell>
          <cell r="I91" t="str">
            <v>x 500w</v>
          </cell>
          <cell r="J91" t="str">
            <v>no</v>
          </cell>
          <cell r="K91" t="str">
            <v>no</v>
          </cell>
          <cell r="L91" t="str">
            <v>no</v>
          </cell>
          <cell r="M91" t="str">
            <v>no</v>
          </cell>
          <cell r="N91" t="str">
            <v>no</v>
          </cell>
          <cell r="O91" t="str">
            <v>no</v>
          </cell>
          <cell r="P91" t="str">
            <v>error</v>
          </cell>
          <cell r="Q91" t="str">
            <v>error</v>
          </cell>
        </row>
        <row r="92">
          <cell r="F92">
            <v>700</v>
          </cell>
          <cell r="G92" t="str">
            <v>0700</v>
          </cell>
          <cell r="H92" t="str">
            <v>no</v>
          </cell>
          <cell r="I92" t="str">
            <v>no</v>
          </cell>
          <cell r="J92" t="str">
            <v>no</v>
          </cell>
          <cell r="K92" t="str">
            <v>no</v>
          </cell>
          <cell r="L92" t="str">
            <v>no</v>
          </cell>
          <cell r="M92" t="str">
            <v>x 700w</v>
          </cell>
          <cell r="N92" t="str">
            <v>x 700w</v>
          </cell>
          <cell r="O92" t="str">
            <v>x 700w</v>
          </cell>
          <cell r="P92" t="str">
            <v>error</v>
          </cell>
          <cell r="Q92" t="str">
            <v>error</v>
          </cell>
        </row>
        <row r="93">
          <cell r="F93">
            <v>1000</v>
          </cell>
          <cell r="G93" t="str">
            <v>1000</v>
          </cell>
          <cell r="H93" t="str">
            <v>no</v>
          </cell>
          <cell r="I93" t="str">
            <v>no</v>
          </cell>
          <cell r="J93" t="str">
            <v>no</v>
          </cell>
          <cell r="K93" t="str">
            <v>no</v>
          </cell>
          <cell r="L93" t="str">
            <v>no</v>
          </cell>
          <cell r="M93" t="str">
            <v>x 1000w</v>
          </cell>
          <cell r="N93" t="str">
            <v>x 1000w</v>
          </cell>
          <cell r="O93" t="str">
            <v>x 1000w</v>
          </cell>
          <cell r="P93" t="str">
            <v>error</v>
          </cell>
          <cell r="Q93" t="str">
            <v>error</v>
          </cell>
        </row>
        <row r="94">
          <cell r="F94">
            <v>1001</v>
          </cell>
          <cell r="H94" t="str">
            <v>error</v>
          </cell>
          <cell r="I94" t="str">
            <v>error</v>
          </cell>
          <cell r="J94" t="str">
            <v>error</v>
          </cell>
          <cell r="K94" t="str">
            <v>error</v>
          </cell>
          <cell r="L94" t="str">
            <v>error</v>
          </cell>
          <cell r="M94" t="str">
            <v>error</v>
          </cell>
          <cell r="N94" t="str">
            <v>error</v>
          </cell>
          <cell r="O94" t="str">
            <v>error</v>
          </cell>
          <cell r="P94" t="str">
            <v>error</v>
          </cell>
          <cell r="Q94" t="str">
            <v>error</v>
          </cell>
        </row>
        <row r="103">
          <cell r="F103">
            <v>1</v>
          </cell>
          <cell r="G103" t="str">
            <v>0001</v>
          </cell>
          <cell r="H103" t="str">
            <v>no</v>
          </cell>
          <cell r="I103" t="str">
            <v>no</v>
          </cell>
          <cell r="J103" t="str">
            <v>no</v>
          </cell>
          <cell r="K103" t="str">
            <v>no</v>
          </cell>
          <cell r="L103" t="str">
            <v>no</v>
          </cell>
          <cell r="M103" t="str">
            <v>no</v>
          </cell>
          <cell r="N103" t="str">
            <v>no</v>
          </cell>
          <cell r="O103" t="str">
            <v>no</v>
          </cell>
          <cell r="P103" t="str">
            <v>error</v>
          </cell>
          <cell r="Q103" t="str">
            <v>error</v>
          </cell>
        </row>
        <row r="104">
          <cell r="F104">
            <v>5</v>
          </cell>
          <cell r="G104" t="str">
            <v>0005</v>
          </cell>
          <cell r="H104" t="str">
            <v>no</v>
          </cell>
          <cell r="I104" t="str">
            <v>no</v>
          </cell>
          <cell r="J104">
            <v>250</v>
          </cell>
          <cell r="K104" t="str">
            <v>no</v>
          </cell>
          <cell r="L104" t="str">
            <v>no</v>
          </cell>
          <cell r="M104" t="str">
            <v>no</v>
          </cell>
          <cell r="N104" t="str">
            <v>no</v>
          </cell>
          <cell r="O104" t="str">
            <v>no</v>
          </cell>
          <cell r="P104" t="str">
            <v>error</v>
          </cell>
          <cell r="Q104" t="str">
            <v>error</v>
          </cell>
        </row>
        <row r="105">
          <cell r="F105">
            <v>7</v>
          </cell>
          <cell r="G105" t="str">
            <v>0007</v>
          </cell>
          <cell r="H105" t="str">
            <v>no</v>
          </cell>
          <cell r="I105" t="str">
            <v>no</v>
          </cell>
          <cell r="J105">
            <v>400</v>
          </cell>
          <cell r="K105" t="str">
            <v>no</v>
          </cell>
          <cell r="L105" t="str">
            <v>no</v>
          </cell>
          <cell r="M105" t="str">
            <v>no</v>
          </cell>
          <cell r="N105" t="str">
            <v>no</v>
          </cell>
          <cell r="O105" t="str">
            <v>no</v>
          </cell>
          <cell r="P105" t="str">
            <v>error</v>
          </cell>
          <cell r="Q105" t="str">
            <v>error</v>
          </cell>
        </row>
        <row r="106">
          <cell r="F106">
            <v>9</v>
          </cell>
          <cell r="G106" t="str">
            <v>0009</v>
          </cell>
          <cell r="H106" t="str">
            <v>no</v>
          </cell>
          <cell r="I106" t="str">
            <v>no</v>
          </cell>
          <cell r="J106">
            <v>600</v>
          </cell>
          <cell r="K106" t="str">
            <v>no</v>
          </cell>
          <cell r="L106" t="str">
            <v>no</v>
          </cell>
          <cell r="M106" t="str">
            <v>no</v>
          </cell>
          <cell r="N106" t="str">
            <v>no</v>
          </cell>
          <cell r="O106" t="str">
            <v>no</v>
          </cell>
          <cell r="P106" t="str">
            <v>error</v>
          </cell>
          <cell r="Q106" t="str">
            <v>error</v>
          </cell>
        </row>
        <row r="107">
          <cell r="F107">
            <v>10</v>
          </cell>
          <cell r="G107" t="str">
            <v>0010</v>
          </cell>
          <cell r="H107">
            <v>600</v>
          </cell>
          <cell r="I107">
            <v>80</v>
          </cell>
          <cell r="J107" t="str">
            <v>no</v>
          </cell>
          <cell r="K107" t="str">
            <v>no</v>
          </cell>
          <cell r="L107">
            <v>600</v>
          </cell>
          <cell r="M107" t="str">
            <v>no</v>
          </cell>
          <cell r="N107" t="str">
            <v>no</v>
          </cell>
          <cell r="O107" t="str">
            <v>no</v>
          </cell>
          <cell r="P107" t="str">
            <v>error</v>
          </cell>
          <cell r="Q107" t="str">
            <v>error</v>
          </cell>
        </row>
        <row r="108">
          <cell r="F108">
            <v>11</v>
          </cell>
          <cell r="G108" t="str">
            <v>0011</v>
          </cell>
          <cell r="H108" t="str">
            <v>no</v>
          </cell>
          <cell r="I108" t="str">
            <v>no</v>
          </cell>
          <cell r="J108">
            <v>900</v>
          </cell>
          <cell r="K108" t="str">
            <v>no</v>
          </cell>
          <cell r="L108" t="str">
            <v>no</v>
          </cell>
          <cell r="M108" t="str">
            <v>no</v>
          </cell>
          <cell r="N108" t="str">
            <v>no</v>
          </cell>
          <cell r="O108" t="str">
            <v>no</v>
          </cell>
          <cell r="P108" t="str">
            <v>error</v>
          </cell>
          <cell r="Q108" t="str">
            <v>error</v>
          </cell>
        </row>
        <row r="109">
          <cell r="F109">
            <v>13</v>
          </cell>
          <cell r="G109" t="str">
            <v>0013</v>
          </cell>
          <cell r="H109" t="str">
            <v>no</v>
          </cell>
          <cell r="I109" t="str">
            <v>no</v>
          </cell>
          <cell r="J109" t="str">
            <v>no</v>
          </cell>
          <cell r="K109" t="str">
            <v>no</v>
          </cell>
          <cell r="L109">
            <v>900</v>
          </cell>
          <cell r="M109" t="str">
            <v>no</v>
          </cell>
          <cell r="N109" t="str">
            <v>no</v>
          </cell>
          <cell r="O109" t="str">
            <v>no</v>
          </cell>
          <cell r="P109" t="str">
            <v>error</v>
          </cell>
          <cell r="Q109" t="str">
            <v>error</v>
          </cell>
        </row>
        <row r="110">
          <cell r="F110">
            <v>15</v>
          </cell>
          <cell r="G110" t="str">
            <v>0015</v>
          </cell>
          <cell r="H110">
            <v>830</v>
          </cell>
          <cell r="I110">
            <v>120</v>
          </cell>
          <cell r="J110" t="str">
            <v>no</v>
          </cell>
          <cell r="K110" t="str">
            <v>no</v>
          </cell>
          <cell r="L110" t="str">
            <v>no</v>
          </cell>
          <cell r="M110" t="str">
            <v>no</v>
          </cell>
          <cell r="N110" t="str">
            <v>no</v>
          </cell>
          <cell r="O110" t="str">
            <v>no</v>
          </cell>
          <cell r="P110" t="str">
            <v>error</v>
          </cell>
          <cell r="Q110" t="str">
            <v>error</v>
          </cell>
        </row>
        <row r="111">
          <cell r="F111">
            <v>18</v>
          </cell>
          <cell r="G111" t="str">
            <v>0018</v>
          </cell>
          <cell r="H111">
            <v>1050</v>
          </cell>
          <cell r="I111" t="str">
            <v>no</v>
          </cell>
          <cell r="J111" t="str">
            <v>no</v>
          </cell>
          <cell r="K111">
            <v>1200</v>
          </cell>
          <cell r="L111">
            <v>1200</v>
          </cell>
          <cell r="M111" t="str">
            <v>no</v>
          </cell>
          <cell r="N111" t="str">
            <v>no</v>
          </cell>
          <cell r="O111" t="str">
            <v>no</v>
          </cell>
          <cell r="P111" t="str">
            <v>error</v>
          </cell>
          <cell r="Q111" t="str">
            <v>error</v>
          </cell>
        </row>
        <row r="112">
          <cell r="F112">
            <v>20</v>
          </cell>
          <cell r="G112" t="str">
            <v>0020</v>
          </cell>
          <cell r="H112">
            <v>1050</v>
          </cell>
          <cell r="I112" t="str">
            <v>no</v>
          </cell>
          <cell r="J112" t="str">
            <v>no</v>
          </cell>
          <cell r="K112" t="str">
            <v>no</v>
          </cell>
          <cell r="L112" t="str">
            <v>no</v>
          </cell>
          <cell r="M112" t="str">
            <v>no</v>
          </cell>
          <cell r="N112" t="str">
            <v>no</v>
          </cell>
          <cell r="O112" t="str">
            <v>no</v>
          </cell>
          <cell r="P112" t="str">
            <v>error</v>
          </cell>
          <cell r="Q112" t="str">
            <v>error</v>
          </cell>
        </row>
        <row r="113">
          <cell r="F113">
            <v>24</v>
          </cell>
          <cell r="G113" t="str">
            <v>0024</v>
          </cell>
          <cell r="H113" t="str">
            <v>no</v>
          </cell>
          <cell r="I113" t="str">
            <v>no</v>
          </cell>
          <cell r="J113" t="str">
            <v>no</v>
          </cell>
          <cell r="K113">
            <v>1800</v>
          </cell>
          <cell r="L113" t="str">
            <v>no</v>
          </cell>
          <cell r="M113" t="str">
            <v>no</v>
          </cell>
          <cell r="N113" t="str">
            <v>no</v>
          </cell>
          <cell r="O113" t="str">
            <v>no</v>
          </cell>
          <cell r="P113" t="str">
            <v>error</v>
          </cell>
          <cell r="Q113" t="str">
            <v>error</v>
          </cell>
        </row>
        <row r="114">
          <cell r="F114">
            <v>25</v>
          </cell>
          <cell r="G114" t="str">
            <v>0025</v>
          </cell>
          <cell r="H114" t="str">
            <v>no</v>
          </cell>
          <cell r="I114">
            <v>230</v>
          </cell>
          <cell r="J114" t="str">
            <v>no</v>
          </cell>
          <cell r="K114" t="str">
            <v>no</v>
          </cell>
          <cell r="L114" t="str">
            <v>no</v>
          </cell>
          <cell r="M114" t="str">
            <v>no</v>
          </cell>
          <cell r="N114" t="str">
            <v>no</v>
          </cell>
          <cell r="O114" t="str">
            <v>no</v>
          </cell>
          <cell r="P114" t="str">
            <v>error</v>
          </cell>
          <cell r="Q114" t="str">
            <v>error</v>
          </cell>
        </row>
        <row r="115">
          <cell r="F115">
            <v>26</v>
          </cell>
          <cell r="G115" t="str">
            <v>0026</v>
          </cell>
          <cell r="H115" t="str">
            <v>no</v>
          </cell>
          <cell r="I115" t="str">
            <v>no</v>
          </cell>
          <cell r="J115" t="str">
            <v>no</v>
          </cell>
          <cell r="K115" t="str">
            <v>no</v>
          </cell>
          <cell r="L115">
            <v>1800</v>
          </cell>
          <cell r="M115" t="str">
            <v>no</v>
          </cell>
          <cell r="N115" t="str">
            <v>no</v>
          </cell>
          <cell r="O115" t="str">
            <v>no</v>
          </cell>
          <cell r="P115" t="str">
            <v>error</v>
          </cell>
          <cell r="Q115" t="str">
            <v>error</v>
          </cell>
        </row>
        <row r="116">
          <cell r="F116">
            <v>36</v>
          </cell>
          <cell r="G116" t="str">
            <v>0036</v>
          </cell>
          <cell r="H116">
            <v>2500</v>
          </cell>
          <cell r="I116" t="str">
            <v>no</v>
          </cell>
          <cell r="J116" t="str">
            <v>no</v>
          </cell>
          <cell r="K116">
            <v>2900</v>
          </cell>
          <cell r="L116" t="str">
            <v>no</v>
          </cell>
          <cell r="M116" t="str">
            <v>no</v>
          </cell>
          <cell r="N116" t="str">
            <v>no</v>
          </cell>
          <cell r="O116" t="str">
            <v>no</v>
          </cell>
          <cell r="P116" t="str">
            <v>error</v>
          </cell>
          <cell r="Q116" t="str">
            <v>error</v>
          </cell>
        </row>
        <row r="117">
          <cell r="F117">
            <v>40</v>
          </cell>
          <cell r="G117" t="str">
            <v>0040</v>
          </cell>
          <cell r="H117">
            <v>2500</v>
          </cell>
          <cell r="I117">
            <v>430</v>
          </cell>
          <cell r="J117" t="str">
            <v>no</v>
          </cell>
          <cell r="K117" t="str">
            <v>no</v>
          </cell>
          <cell r="L117" t="str">
            <v>no</v>
          </cell>
          <cell r="M117">
            <v>1500</v>
          </cell>
          <cell r="N117" t="str">
            <v>no</v>
          </cell>
          <cell r="O117" t="str">
            <v>no</v>
          </cell>
          <cell r="P117" t="str">
            <v>error</v>
          </cell>
          <cell r="Q117" t="str">
            <v>error</v>
          </cell>
        </row>
        <row r="118">
          <cell r="F118">
            <v>50</v>
          </cell>
          <cell r="G118" t="str">
            <v>0050</v>
          </cell>
          <cell r="H118" t="str">
            <v>no</v>
          </cell>
          <cell r="I118" t="str">
            <v>no</v>
          </cell>
          <cell r="J118" t="str">
            <v>no</v>
          </cell>
          <cell r="K118" t="str">
            <v>no</v>
          </cell>
          <cell r="L118" t="str">
            <v>no</v>
          </cell>
          <cell r="M118">
            <v>1900</v>
          </cell>
          <cell r="N118" t="str">
            <v>no</v>
          </cell>
          <cell r="O118" t="str">
            <v>no</v>
          </cell>
          <cell r="P118" t="str">
            <v>error</v>
          </cell>
          <cell r="Q118" t="str">
            <v>error</v>
          </cell>
        </row>
        <row r="119">
          <cell r="F119">
            <v>58</v>
          </cell>
          <cell r="G119" t="str">
            <v>0058</v>
          </cell>
          <cell r="H119">
            <v>4000</v>
          </cell>
          <cell r="I119" t="str">
            <v>no</v>
          </cell>
          <cell r="J119" t="str">
            <v>no</v>
          </cell>
          <cell r="K119" t="str">
            <v>no</v>
          </cell>
          <cell r="L119" t="str">
            <v>no</v>
          </cell>
          <cell r="M119" t="str">
            <v>no</v>
          </cell>
          <cell r="N119" t="str">
            <v>no</v>
          </cell>
          <cell r="O119" t="str">
            <v>no</v>
          </cell>
          <cell r="P119" t="str">
            <v>error</v>
          </cell>
          <cell r="Q119" t="str">
            <v>error</v>
          </cell>
        </row>
        <row r="120">
          <cell r="F120">
            <v>60</v>
          </cell>
          <cell r="G120" t="str">
            <v>0060</v>
          </cell>
          <cell r="H120">
            <v>4000</v>
          </cell>
          <cell r="I120">
            <v>730</v>
          </cell>
          <cell r="J120" t="str">
            <v>no</v>
          </cell>
          <cell r="K120" t="str">
            <v>no</v>
          </cell>
          <cell r="L120" t="str">
            <v>no</v>
          </cell>
          <cell r="M120" t="str">
            <v>no</v>
          </cell>
          <cell r="N120" t="str">
            <v>no</v>
          </cell>
          <cell r="O120" t="str">
            <v>no</v>
          </cell>
          <cell r="P120" t="str">
            <v>error</v>
          </cell>
          <cell r="Q120" t="str">
            <v>error</v>
          </cell>
        </row>
        <row r="121">
          <cell r="F121">
            <v>70</v>
          </cell>
          <cell r="G121" t="str">
            <v>0070</v>
          </cell>
          <cell r="H121" t="str">
            <v>no</v>
          </cell>
          <cell r="I121" t="str">
            <v>no</v>
          </cell>
          <cell r="J121" t="str">
            <v>no</v>
          </cell>
          <cell r="K121" t="str">
            <v>no</v>
          </cell>
          <cell r="L121" t="str">
            <v>no</v>
          </cell>
          <cell r="M121" t="str">
            <v>no</v>
          </cell>
          <cell r="N121" t="str">
            <v>no</v>
          </cell>
          <cell r="O121" t="str">
            <v>no</v>
          </cell>
          <cell r="P121" t="str">
            <v>error</v>
          </cell>
          <cell r="Q121" t="str">
            <v>error</v>
          </cell>
        </row>
        <row r="122">
          <cell r="F122">
            <v>75</v>
          </cell>
          <cell r="G122" t="str">
            <v>0075</v>
          </cell>
          <cell r="H122" t="str">
            <v>no</v>
          </cell>
          <cell r="I122">
            <v>960</v>
          </cell>
          <cell r="J122" t="str">
            <v>no</v>
          </cell>
          <cell r="K122" t="str">
            <v>no</v>
          </cell>
          <cell r="L122" t="str">
            <v>no</v>
          </cell>
          <cell r="M122" t="str">
            <v>no</v>
          </cell>
          <cell r="N122" t="str">
            <v>no</v>
          </cell>
          <cell r="O122" t="str">
            <v>no</v>
          </cell>
          <cell r="P122" t="str">
            <v>error</v>
          </cell>
          <cell r="Q122" t="str">
            <v>error</v>
          </cell>
        </row>
        <row r="123">
          <cell r="F123">
            <v>80</v>
          </cell>
          <cell r="G123" t="str">
            <v>0080</v>
          </cell>
          <cell r="H123" t="str">
            <v>no</v>
          </cell>
          <cell r="I123" t="str">
            <v>no</v>
          </cell>
          <cell r="J123" t="str">
            <v>no</v>
          </cell>
          <cell r="K123" t="str">
            <v>no</v>
          </cell>
          <cell r="L123" t="str">
            <v>no</v>
          </cell>
          <cell r="M123">
            <v>3600</v>
          </cell>
          <cell r="N123" t="str">
            <v>no</v>
          </cell>
          <cell r="O123" t="str">
            <v>no</v>
          </cell>
          <cell r="P123" t="str">
            <v>error</v>
          </cell>
          <cell r="Q123" t="str">
            <v>error</v>
          </cell>
        </row>
        <row r="124">
          <cell r="F124">
            <v>100</v>
          </cell>
          <cell r="G124" t="str">
            <v>0100</v>
          </cell>
          <cell r="H124" t="str">
            <v>no</v>
          </cell>
          <cell r="I124">
            <v>1380</v>
          </cell>
          <cell r="J124" t="str">
            <v>no</v>
          </cell>
          <cell r="K124" t="str">
            <v>no</v>
          </cell>
          <cell r="L124" t="str">
            <v>no</v>
          </cell>
          <cell r="M124">
            <v>4500</v>
          </cell>
          <cell r="N124">
            <v>9500</v>
          </cell>
          <cell r="O124" t="str">
            <v>no</v>
          </cell>
          <cell r="P124" t="str">
            <v>error</v>
          </cell>
          <cell r="Q124" t="str">
            <v>error</v>
          </cell>
        </row>
        <row r="125">
          <cell r="F125">
            <v>125</v>
          </cell>
          <cell r="G125" t="str">
            <v>0125</v>
          </cell>
          <cell r="H125" t="str">
            <v>no</v>
          </cell>
          <cell r="I125" t="str">
            <v>no</v>
          </cell>
          <cell r="J125" t="str">
            <v>no</v>
          </cell>
          <cell r="K125" t="str">
            <v>no</v>
          </cell>
          <cell r="L125" t="str">
            <v>no</v>
          </cell>
          <cell r="M125">
            <v>6250</v>
          </cell>
          <cell r="N125" t="str">
            <v>no</v>
          </cell>
          <cell r="O125" t="str">
            <v>no</v>
          </cell>
          <cell r="P125" t="str">
            <v>error</v>
          </cell>
          <cell r="Q125" t="str">
            <v>error</v>
          </cell>
        </row>
        <row r="126">
          <cell r="F126">
            <v>150</v>
          </cell>
          <cell r="G126" t="str">
            <v>0150</v>
          </cell>
          <cell r="H126" t="str">
            <v>no</v>
          </cell>
          <cell r="I126">
            <v>2220</v>
          </cell>
          <cell r="J126" t="str">
            <v>no</v>
          </cell>
          <cell r="K126" t="str">
            <v>no</v>
          </cell>
          <cell r="L126" t="str">
            <v>no</v>
          </cell>
          <cell r="M126" t="str">
            <v>no</v>
          </cell>
          <cell r="N126">
            <v>14000</v>
          </cell>
          <cell r="O126" t="str">
            <v>no</v>
          </cell>
          <cell r="P126" t="str">
            <v>error</v>
          </cell>
          <cell r="Q126" t="str">
            <v>error</v>
          </cell>
        </row>
        <row r="127">
          <cell r="F127">
            <v>175</v>
          </cell>
          <cell r="G127" t="str">
            <v>0175</v>
          </cell>
          <cell r="H127" t="str">
            <v>no</v>
          </cell>
          <cell r="I127" t="str">
            <v>no</v>
          </cell>
          <cell r="J127" t="str">
            <v>no</v>
          </cell>
          <cell r="K127" t="str">
            <v>no</v>
          </cell>
          <cell r="L127" t="str">
            <v>no</v>
          </cell>
          <cell r="M127">
            <v>8900</v>
          </cell>
          <cell r="N127" t="str">
            <v>no</v>
          </cell>
          <cell r="O127" t="str">
            <v>no</v>
          </cell>
          <cell r="P127" t="str">
            <v>error</v>
          </cell>
          <cell r="Q127" t="str">
            <v>error</v>
          </cell>
        </row>
        <row r="128">
          <cell r="F128">
            <v>200</v>
          </cell>
          <cell r="G128" t="str">
            <v>0200</v>
          </cell>
          <cell r="H128" t="str">
            <v>no</v>
          </cell>
          <cell r="I128">
            <v>3150</v>
          </cell>
          <cell r="J128" t="str">
            <v>no</v>
          </cell>
          <cell r="K128" t="str">
            <v>no</v>
          </cell>
          <cell r="L128" t="str">
            <v>no</v>
          </cell>
          <cell r="M128" t="str">
            <v>no</v>
          </cell>
          <cell r="N128" t="str">
            <v>no</v>
          </cell>
          <cell r="O128" t="str">
            <v>no</v>
          </cell>
          <cell r="P128" t="str">
            <v>error</v>
          </cell>
          <cell r="Q128" t="str">
            <v>error</v>
          </cell>
        </row>
        <row r="129">
          <cell r="F129">
            <v>250</v>
          </cell>
          <cell r="G129" t="str">
            <v>0250</v>
          </cell>
          <cell r="H129" t="str">
            <v>no</v>
          </cell>
          <cell r="I129" t="str">
            <v>no</v>
          </cell>
          <cell r="J129" t="str">
            <v>no</v>
          </cell>
          <cell r="K129" t="str">
            <v>no</v>
          </cell>
          <cell r="L129" t="str">
            <v>no</v>
          </cell>
          <cell r="M129">
            <v>13700</v>
          </cell>
          <cell r="N129">
            <v>25800</v>
          </cell>
          <cell r="O129">
            <v>20000</v>
          </cell>
          <cell r="P129" t="str">
            <v>error</v>
          </cell>
          <cell r="Q129" t="str">
            <v>error</v>
          </cell>
        </row>
        <row r="130">
          <cell r="F130">
            <v>300</v>
          </cell>
          <cell r="G130" t="str">
            <v>0300</v>
          </cell>
          <cell r="H130" t="str">
            <v>no</v>
          </cell>
          <cell r="I130">
            <v>4850</v>
          </cell>
          <cell r="J130" t="str">
            <v>no</v>
          </cell>
          <cell r="K130" t="str">
            <v>no</v>
          </cell>
          <cell r="L130" t="str">
            <v>no</v>
          </cell>
          <cell r="M130">
            <v>17000</v>
          </cell>
          <cell r="N130" t="str">
            <v>no</v>
          </cell>
          <cell r="O130" t="str">
            <v>no</v>
          </cell>
          <cell r="P130" t="str">
            <v>error</v>
          </cell>
          <cell r="Q130" t="str">
            <v>error</v>
          </cell>
        </row>
        <row r="131">
          <cell r="F131">
            <v>400</v>
          </cell>
          <cell r="G131" t="str">
            <v>0400</v>
          </cell>
          <cell r="H131" t="str">
            <v>no</v>
          </cell>
          <cell r="I131" t="str">
            <v>no</v>
          </cell>
          <cell r="J131" t="str">
            <v>no</v>
          </cell>
          <cell r="K131" t="str">
            <v>no</v>
          </cell>
          <cell r="L131" t="str">
            <v>no</v>
          </cell>
          <cell r="M131">
            <v>24000</v>
          </cell>
          <cell r="N131">
            <v>47800</v>
          </cell>
          <cell r="O131">
            <v>38000</v>
          </cell>
          <cell r="P131" t="str">
            <v>error</v>
          </cell>
          <cell r="Q131" t="str">
            <v>error</v>
          </cell>
        </row>
        <row r="132">
          <cell r="F132">
            <v>500</v>
          </cell>
          <cell r="G132" t="str">
            <v>0500</v>
          </cell>
          <cell r="H132" t="str">
            <v>no</v>
          </cell>
          <cell r="I132">
            <v>8400</v>
          </cell>
          <cell r="J132" t="str">
            <v>no</v>
          </cell>
          <cell r="K132" t="str">
            <v>no</v>
          </cell>
          <cell r="L132" t="str">
            <v>no</v>
          </cell>
          <cell r="M132" t="str">
            <v>no</v>
          </cell>
          <cell r="N132" t="str">
            <v>no</v>
          </cell>
          <cell r="O132" t="str">
            <v>no</v>
          </cell>
          <cell r="P132" t="str">
            <v>error</v>
          </cell>
          <cell r="Q132" t="str">
            <v>error</v>
          </cell>
        </row>
        <row r="133">
          <cell r="F133">
            <v>700</v>
          </cell>
          <cell r="G133" t="str">
            <v>0700</v>
          </cell>
          <cell r="H133" t="str">
            <v>no</v>
          </cell>
          <cell r="I133" t="str">
            <v>no</v>
          </cell>
          <cell r="J133" t="str">
            <v>no</v>
          </cell>
          <cell r="K133" t="str">
            <v>no</v>
          </cell>
          <cell r="L133" t="str">
            <v>no</v>
          </cell>
          <cell r="M133">
            <v>44000</v>
          </cell>
          <cell r="N133">
            <v>84000</v>
          </cell>
          <cell r="O133">
            <v>58000</v>
          </cell>
          <cell r="P133" t="str">
            <v>error</v>
          </cell>
          <cell r="Q133" t="str">
            <v>error</v>
          </cell>
        </row>
        <row r="134">
          <cell r="F134">
            <v>1000</v>
          </cell>
          <cell r="G134" t="str">
            <v>1000</v>
          </cell>
          <cell r="H134" t="str">
            <v>no</v>
          </cell>
          <cell r="I134" t="str">
            <v>no</v>
          </cell>
          <cell r="J134" t="str">
            <v>no</v>
          </cell>
          <cell r="K134" t="str">
            <v>no</v>
          </cell>
          <cell r="L134" t="str">
            <v>no</v>
          </cell>
          <cell r="M134">
            <v>64000</v>
          </cell>
          <cell r="N134">
            <v>125000</v>
          </cell>
          <cell r="O134">
            <v>87000</v>
          </cell>
          <cell r="P134" t="str">
            <v>error</v>
          </cell>
          <cell r="Q134" t="str">
            <v>error</v>
          </cell>
        </row>
        <row r="135">
          <cell r="F135">
            <v>1001</v>
          </cell>
          <cell r="H135" t="str">
            <v>error</v>
          </cell>
          <cell r="I135" t="str">
            <v>error</v>
          </cell>
          <cell r="J135" t="str">
            <v>error</v>
          </cell>
          <cell r="K135" t="str">
            <v>error</v>
          </cell>
          <cell r="L135" t="str">
            <v>error</v>
          </cell>
          <cell r="M135" t="str">
            <v>error</v>
          </cell>
          <cell r="N135" t="str">
            <v>error</v>
          </cell>
          <cell r="O135" t="str">
            <v>error</v>
          </cell>
          <cell r="P135" t="str">
            <v>error</v>
          </cell>
          <cell r="Q135" t="str">
            <v>error</v>
          </cell>
        </row>
        <row r="143">
          <cell r="J143" t="str">
            <v>0101</v>
          </cell>
          <cell r="K143">
            <v>0.44</v>
          </cell>
          <cell r="L143">
            <v>0.51</v>
          </cell>
          <cell r="M143">
            <v>0.55000000000000004</v>
          </cell>
          <cell r="N143">
            <v>0.57999999999999996</v>
          </cell>
          <cell r="O143">
            <v>0.61</v>
          </cell>
          <cell r="P143">
            <v>0.64</v>
          </cell>
          <cell r="Q143">
            <v>0.66</v>
          </cell>
          <cell r="R143">
            <v>0.67</v>
          </cell>
          <cell r="S143">
            <v>0.68</v>
          </cell>
          <cell r="T143">
            <v>0.69</v>
          </cell>
        </row>
        <row r="144">
          <cell r="J144" t="str">
            <v>0102</v>
          </cell>
          <cell r="K144">
            <v>0.37</v>
          </cell>
          <cell r="L144">
            <v>0.45</v>
          </cell>
          <cell r="M144">
            <v>0.5</v>
          </cell>
          <cell r="N144">
            <v>0.54</v>
          </cell>
          <cell r="O144">
            <v>0.56999999999999995</v>
          </cell>
          <cell r="P144">
            <v>0.61</v>
          </cell>
          <cell r="Q144">
            <v>0.63</v>
          </cell>
          <cell r="R144">
            <v>0.64</v>
          </cell>
          <cell r="S144">
            <v>0.66</v>
          </cell>
          <cell r="T144">
            <v>0.68</v>
          </cell>
        </row>
        <row r="145">
          <cell r="J145" t="str">
            <v>0103</v>
          </cell>
          <cell r="K145">
            <v>0.33</v>
          </cell>
          <cell r="L145">
            <v>0.41</v>
          </cell>
          <cell r="M145">
            <v>0.46</v>
          </cell>
          <cell r="N145">
            <v>0.51</v>
          </cell>
          <cell r="O145">
            <v>0.54</v>
          </cell>
          <cell r="P145">
            <v>0.57999999999999996</v>
          </cell>
          <cell r="Q145">
            <v>0.61</v>
          </cell>
          <cell r="R145">
            <v>0.62</v>
          </cell>
          <cell r="S145">
            <v>0.65</v>
          </cell>
          <cell r="T145">
            <v>0.66</v>
          </cell>
        </row>
        <row r="146">
          <cell r="J146" t="str">
            <v>0104</v>
          </cell>
          <cell r="K146">
            <v>0.3</v>
          </cell>
          <cell r="L146">
            <v>0.38</v>
          </cell>
          <cell r="M146">
            <v>0.43</v>
          </cell>
          <cell r="N146">
            <v>0.48</v>
          </cell>
          <cell r="O146">
            <v>0.51</v>
          </cell>
          <cell r="P146">
            <v>0.56000000000000005</v>
          </cell>
          <cell r="Q146">
            <v>0.59</v>
          </cell>
          <cell r="R146">
            <v>0.61</v>
          </cell>
          <cell r="S146">
            <v>0.63</v>
          </cell>
          <cell r="T146">
            <v>0.65</v>
          </cell>
        </row>
        <row r="147">
          <cell r="J147" t="str">
            <v>0105</v>
          </cell>
          <cell r="K147">
            <v>0.42</v>
          </cell>
          <cell r="L147">
            <v>0.49</v>
          </cell>
          <cell r="M147">
            <v>0.53</v>
          </cell>
          <cell r="N147">
            <v>0.56999999999999995</v>
          </cell>
          <cell r="O147">
            <v>0.59</v>
          </cell>
          <cell r="P147">
            <v>0.62</v>
          </cell>
          <cell r="Q147">
            <v>0.64</v>
          </cell>
          <cell r="R147">
            <v>0.65</v>
          </cell>
          <cell r="S147">
            <v>0.67</v>
          </cell>
          <cell r="T147">
            <v>0.67</v>
          </cell>
        </row>
        <row r="148">
          <cell r="J148" t="str">
            <v>0106</v>
          </cell>
          <cell r="K148">
            <v>0.37</v>
          </cell>
          <cell r="L148">
            <v>0.44</v>
          </cell>
          <cell r="M148">
            <v>0.49</v>
          </cell>
          <cell r="N148">
            <v>0.53</v>
          </cell>
          <cell r="O148">
            <v>0.56000000000000005</v>
          </cell>
          <cell r="P148">
            <v>0.59</v>
          </cell>
          <cell r="Q148">
            <v>0.62</v>
          </cell>
          <cell r="R148">
            <v>0.63</v>
          </cell>
          <cell r="S148">
            <v>0.65</v>
          </cell>
          <cell r="T148">
            <v>0.66</v>
          </cell>
        </row>
        <row r="149">
          <cell r="J149" t="str">
            <v>0107</v>
          </cell>
          <cell r="K149">
            <v>0.33</v>
          </cell>
          <cell r="L149">
            <v>0.4</v>
          </cell>
          <cell r="M149">
            <v>0.46</v>
          </cell>
          <cell r="N149">
            <v>0.5</v>
          </cell>
          <cell r="O149">
            <v>0.53</v>
          </cell>
          <cell r="P149">
            <v>0.56999999999999995</v>
          </cell>
          <cell r="Q149">
            <v>0.6</v>
          </cell>
          <cell r="R149">
            <v>0.61</v>
          </cell>
          <cell r="S149">
            <v>0.64</v>
          </cell>
          <cell r="T149">
            <v>0.65</v>
          </cell>
        </row>
        <row r="150">
          <cell r="J150" t="str">
            <v>0108</v>
          </cell>
          <cell r="K150">
            <v>0.3</v>
          </cell>
          <cell r="L150">
            <v>0.38</v>
          </cell>
          <cell r="M150">
            <v>0.43</v>
          </cell>
          <cell r="N150">
            <v>0.48</v>
          </cell>
          <cell r="O150">
            <v>0.51</v>
          </cell>
          <cell r="P150">
            <v>0.55000000000000004</v>
          </cell>
          <cell r="Q150">
            <v>0.57999999999999996</v>
          </cell>
          <cell r="R150">
            <v>0.6</v>
          </cell>
          <cell r="S150">
            <v>0.62</v>
          </cell>
          <cell r="T150">
            <v>0.64</v>
          </cell>
        </row>
        <row r="151">
          <cell r="J151" t="str">
            <v>0109</v>
          </cell>
          <cell r="K151">
            <v>0.41</v>
          </cell>
          <cell r="L151">
            <v>0.48</v>
          </cell>
          <cell r="M151">
            <v>0.52</v>
          </cell>
          <cell r="N151">
            <v>0.55000000000000004</v>
          </cell>
          <cell r="O151">
            <v>0.57999999999999996</v>
          </cell>
          <cell r="P151">
            <v>0.6</v>
          </cell>
          <cell r="Q151">
            <v>0.62</v>
          </cell>
          <cell r="R151">
            <v>0.63</v>
          </cell>
          <cell r="S151">
            <v>0.65</v>
          </cell>
          <cell r="T151">
            <v>0.66</v>
          </cell>
        </row>
        <row r="152">
          <cell r="J152" t="str">
            <v>0110</v>
          </cell>
          <cell r="K152">
            <v>0.36</v>
          </cell>
          <cell r="L152">
            <v>0.43</v>
          </cell>
          <cell r="M152">
            <v>0.48</v>
          </cell>
          <cell r="N152">
            <v>0.52</v>
          </cell>
          <cell r="O152">
            <v>0.55000000000000004</v>
          </cell>
          <cell r="P152">
            <v>0.57999999999999996</v>
          </cell>
          <cell r="Q152">
            <v>0.6</v>
          </cell>
          <cell r="R152">
            <v>0.62</v>
          </cell>
          <cell r="S152">
            <v>0.64</v>
          </cell>
          <cell r="T152">
            <v>0.65</v>
          </cell>
        </row>
        <row r="153">
          <cell r="J153" t="str">
            <v>0111</v>
          </cell>
          <cell r="K153">
            <v>0.32</v>
          </cell>
          <cell r="L153">
            <v>0.4</v>
          </cell>
          <cell r="M153">
            <v>0.45</v>
          </cell>
          <cell r="N153">
            <v>0.49</v>
          </cell>
          <cell r="O153">
            <v>0.52</v>
          </cell>
          <cell r="P153">
            <v>0.56000000000000005</v>
          </cell>
          <cell r="Q153">
            <v>0.59</v>
          </cell>
          <cell r="R153">
            <v>0.6</v>
          </cell>
          <cell r="S153">
            <v>0.63</v>
          </cell>
          <cell r="T153">
            <v>0.64</v>
          </cell>
        </row>
        <row r="154">
          <cell r="J154" t="str">
            <v>0112</v>
          </cell>
          <cell r="K154">
            <v>0.3</v>
          </cell>
          <cell r="L154">
            <v>0.38</v>
          </cell>
          <cell r="M154">
            <v>0.43</v>
          </cell>
          <cell r="N154">
            <v>0.47</v>
          </cell>
          <cell r="O154">
            <v>0.5</v>
          </cell>
          <cell r="P154">
            <v>0.55000000000000004</v>
          </cell>
          <cell r="Q154">
            <v>0.56999999999999995</v>
          </cell>
          <cell r="R154">
            <v>0.59</v>
          </cell>
          <cell r="S154">
            <v>0.62</v>
          </cell>
          <cell r="T154">
            <v>0.63</v>
          </cell>
        </row>
        <row r="155">
          <cell r="J155" t="str">
            <v>0201</v>
          </cell>
          <cell r="K155">
            <v>0.44</v>
          </cell>
          <cell r="L155">
            <v>0.52</v>
          </cell>
          <cell r="M155">
            <v>0.56999999999999995</v>
          </cell>
          <cell r="N155">
            <v>0.61</v>
          </cell>
          <cell r="O155">
            <v>0.64</v>
          </cell>
          <cell r="P155">
            <v>0.67</v>
          </cell>
          <cell r="Q155">
            <v>0.7</v>
          </cell>
          <cell r="R155">
            <v>0.71</v>
          </cell>
          <cell r="S155">
            <v>0.73</v>
          </cell>
          <cell r="T155">
            <v>0.74</v>
          </cell>
        </row>
        <row r="156">
          <cell r="J156" t="str">
            <v>0202</v>
          </cell>
          <cell r="K156">
            <v>0.36</v>
          </cell>
          <cell r="L156">
            <v>0.45</v>
          </cell>
          <cell r="M156">
            <v>0.5</v>
          </cell>
          <cell r="N156">
            <v>0.55000000000000004</v>
          </cell>
          <cell r="O156">
            <v>0.59</v>
          </cell>
          <cell r="P156">
            <v>0.63</v>
          </cell>
          <cell r="Q156">
            <v>0.66</v>
          </cell>
          <cell r="R156">
            <v>0.68</v>
          </cell>
          <cell r="S156">
            <v>0.71</v>
          </cell>
          <cell r="T156">
            <v>0.72</v>
          </cell>
        </row>
        <row r="157">
          <cell r="J157" t="str">
            <v>0203</v>
          </cell>
          <cell r="K157">
            <v>0.31</v>
          </cell>
          <cell r="L157">
            <v>0.4</v>
          </cell>
          <cell r="M157">
            <v>0.45</v>
          </cell>
          <cell r="N157">
            <v>0.51</v>
          </cell>
          <cell r="O157">
            <v>0.54</v>
          </cell>
          <cell r="P157">
            <v>0.6</v>
          </cell>
          <cell r="Q157">
            <v>0.63</v>
          </cell>
          <cell r="R157">
            <v>0.65</v>
          </cell>
          <cell r="S157">
            <v>0.69</v>
          </cell>
          <cell r="T157">
            <v>0.71</v>
          </cell>
        </row>
        <row r="158">
          <cell r="J158" t="str">
            <v>0204</v>
          </cell>
          <cell r="K158">
            <v>0.28000000000000003</v>
          </cell>
          <cell r="L158">
            <v>0.36</v>
          </cell>
          <cell r="M158">
            <v>0.42</v>
          </cell>
          <cell r="N158">
            <v>0.47</v>
          </cell>
          <cell r="O158">
            <v>0.51</v>
          </cell>
          <cell r="P158">
            <v>0.56999999999999995</v>
          </cell>
          <cell r="Q158">
            <v>0.6</v>
          </cell>
          <cell r="R158">
            <v>0.63</v>
          </cell>
          <cell r="S158">
            <v>0.67</v>
          </cell>
          <cell r="T158">
            <v>0.69</v>
          </cell>
        </row>
        <row r="159">
          <cell r="J159" t="str">
            <v>0205</v>
          </cell>
          <cell r="K159">
            <v>0.43</v>
          </cell>
          <cell r="L159">
            <v>0.5</v>
          </cell>
          <cell r="M159">
            <v>0.55000000000000004</v>
          </cell>
          <cell r="N159">
            <v>0.59</v>
          </cell>
          <cell r="O159">
            <v>0.62</v>
          </cell>
          <cell r="P159">
            <v>0.65</v>
          </cell>
          <cell r="Q159">
            <v>0.68</v>
          </cell>
          <cell r="R159">
            <v>0.69</v>
          </cell>
          <cell r="S159">
            <v>0.71</v>
          </cell>
          <cell r="T159">
            <v>0.72</v>
          </cell>
        </row>
        <row r="160">
          <cell r="J160" t="str">
            <v>0206</v>
          </cell>
          <cell r="K160">
            <v>0.36</v>
          </cell>
          <cell r="L160">
            <v>0.44</v>
          </cell>
          <cell r="M160">
            <v>0.49</v>
          </cell>
          <cell r="N160">
            <v>0.54</v>
          </cell>
          <cell r="O160">
            <v>0.56999999999999995</v>
          </cell>
          <cell r="P160">
            <v>0.62</v>
          </cell>
          <cell r="Q160">
            <v>0.65</v>
          </cell>
          <cell r="R160">
            <v>0.67</v>
          </cell>
          <cell r="S160">
            <v>0.69</v>
          </cell>
          <cell r="T160">
            <v>0.71</v>
          </cell>
        </row>
        <row r="161">
          <cell r="J161" t="str">
            <v>0207</v>
          </cell>
          <cell r="K161">
            <v>0.31</v>
          </cell>
          <cell r="L161">
            <v>0.39</v>
          </cell>
          <cell r="M161">
            <v>0.45</v>
          </cell>
          <cell r="N161">
            <v>0.5</v>
          </cell>
          <cell r="O161">
            <v>0.54</v>
          </cell>
          <cell r="P161">
            <v>0.59</v>
          </cell>
          <cell r="Q161">
            <v>0.62</v>
          </cell>
          <cell r="R161">
            <v>0.64</v>
          </cell>
          <cell r="S161">
            <v>0.67</v>
          </cell>
          <cell r="T161">
            <v>0.69</v>
          </cell>
        </row>
        <row r="162">
          <cell r="J162" t="str">
            <v>0208</v>
          </cell>
          <cell r="K162">
            <v>0.28000000000000003</v>
          </cell>
          <cell r="L162">
            <v>0.36</v>
          </cell>
          <cell r="M162">
            <v>0.42</v>
          </cell>
          <cell r="N162">
            <v>0.47</v>
          </cell>
          <cell r="O162">
            <v>0.51</v>
          </cell>
          <cell r="P162">
            <v>0.56000000000000005</v>
          </cell>
          <cell r="Q162">
            <v>0.6</v>
          </cell>
          <cell r="R162">
            <v>0.62</v>
          </cell>
          <cell r="S162">
            <v>0.66</v>
          </cell>
          <cell r="T162">
            <v>0.68</v>
          </cell>
        </row>
        <row r="163">
          <cell r="J163" t="str">
            <v>0209</v>
          </cell>
          <cell r="K163">
            <v>0.41</v>
          </cell>
          <cell r="L163">
            <v>0.48</v>
          </cell>
          <cell r="M163">
            <v>0.53</v>
          </cell>
          <cell r="N163">
            <v>0.56999999999999995</v>
          </cell>
          <cell r="O163">
            <v>0.6</v>
          </cell>
          <cell r="P163">
            <v>0.63</v>
          </cell>
          <cell r="Q163">
            <v>0.66</v>
          </cell>
          <cell r="R163">
            <v>0.67</v>
          </cell>
          <cell r="S163">
            <v>0.69</v>
          </cell>
          <cell r="T163">
            <v>0.71</v>
          </cell>
        </row>
        <row r="164">
          <cell r="J164" t="str">
            <v>0210</v>
          </cell>
          <cell r="K164">
            <v>0.35</v>
          </cell>
          <cell r="L164">
            <v>0.43</v>
          </cell>
          <cell r="M164">
            <v>0.48</v>
          </cell>
          <cell r="N164">
            <v>0.53</v>
          </cell>
          <cell r="O164">
            <v>0.56000000000000005</v>
          </cell>
          <cell r="P164">
            <v>0.6</v>
          </cell>
          <cell r="Q164">
            <v>0.63</v>
          </cell>
          <cell r="R164">
            <v>0.65</v>
          </cell>
          <cell r="S164">
            <v>0.68</v>
          </cell>
          <cell r="T164">
            <v>0.69</v>
          </cell>
        </row>
        <row r="165">
          <cell r="J165" t="str">
            <v>0211</v>
          </cell>
          <cell r="K165">
            <v>0.31</v>
          </cell>
          <cell r="L165">
            <v>0.39</v>
          </cell>
          <cell r="M165">
            <v>0.44</v>
          </cell>
          <cell r="N165">
            <v>0.49</v>
          </cell>
          <cell r="O165">
            <v>0.53</v>
          </cell>
          <cell r="P165">
            <v>0.57999999999999996</v>
          </cell>
          <cell r="Q165">
            <v>0.61</v>
          </cell>
          <cell r="R165">
            <v>0.63</v>
          </cell>
          <cell r="S165">
            <v>0.66</v>
          </cell>
          <cell r="T165">
            <v>0.68</v>
          </cell>
        </row>
        <row r="166">
          <cell r="J166" t="str">
            <v>0212</v>
          </cell>
          <cell r="K166">
            <v>0.27</v>
          </cell>
          <cell r="L166">
            <v>0.36</v>
          </cell>
          <cell r="M166">
            <v>0.41</v>
          </cell>
          <cell r="N166">
            <v>0.47</v>
          </cell>
          <cell r="O166">
            <v>0.5</v>
          </cell>
          <cell r="P166">
            <v>0.56000000000000005</v>
          </cell>
          <cell r="Q166">
            <v>0.59</v>
          </cell>
          <cell r="R166">
            <v>0.62</v>
          </cell>
          <cell r="S166">
            <v>0.65</v>
          </cell>
          <cell r="T166">
            <v>0.67</v>
          </cell>
        </row>
        <row r="167">
          <cell r="J167" t="str">
            <v>0301</v>
          </cell>
          <cell r="K167">
            <v>0.46</v>
          </cell>
          <cell r="L167">
            <v>0.54</v>
          </cell>
          <cell r="M167">
            <v>0.6</v>
          </cell>
          <cell r="N167">
            <v>0.64</v>
          </cell>
          <cell r="O167">
            <v>0.67</v>
          </cell>
          <cell r="P167">
            <v>0.71</v>
          </cell>
          <cell r="Q167">
            <v>0.74</v>
          </cell>
          <cell r="R167">
            <v>0.75</v>
          </cell>
          <cell r="S167">
            <v>0.78</v>
          </cell>
          <cell r="T167">
            <v>0.79</v>
          </cell>
        </row>
        <row r="168">
          <cell r="J168" t="str">
            <v>0302</v>
          </cell>
          <cell r="K168">
            <v>0.38</v>
          </cell>
          <cell r="L168">
            <v>0.46</v>
          </cell>
          <cell r="M168">
            <v>0.52</v>
          </cell>
          <cell r="N168">
            <v>0.57999999999999996</v>
          </cell>
          <cell r="O168">
            <v>0.62</v>
          </cell>
          <cell r="P168">
            <v>0.67</v>
          </cell>
          <cell r="Q168">
            <v>0.7</v>
          </cell>
          <cell r="R168">
            <v>0.72</v>
          </cell>
          <cell r="S168">
            <v>0.75</v>
          </cell>
          <cell r="T168">
            <v>0.77</v>
          </cell>
        </row>
        <row r="169">
          <cell r="J169" t="str">
            <v>0303</v>
          </cell>
          <cell r="K169">
            <v>0.32</v>
          </cell>
          <cell r="L169">
            <v>0.41</v>
          </cell>
          <cell r="M169">
            <v>0.47</v>
          </cell>
          <cell r="N169">
            <v>0.53</v>
          </cell>
          <cell r="O169">
            <v>0.56999999999999995</v>
          </cell>
          <cell r="P169">
            <v>0.63</v>
          </cell>
          <cell r="Q169">
            <v>0.67</v>
          </cell>
          <cell r="R169">
            <v>0.69</v>
          </cell>
          <cell r="S169">
            <v>0.73</v>
          </cell>
          <cell r="T169">
            <v>0.75</v>
          </cell>
        </row>
        <row r="170">
          <cell r="J170" t="str">
            <v>0304</v>
          </cell>
          <cell r="K170">
            <v>0.28000000000000003</v>
          </cell>
          <cell r="L170">
            <v>0.37</v>
          </cell>
          <cell r="M170">
            <v>0.43</v>
          </cell>
          <cell r="N170">
            <v>0.49</v>
          </cell>
          <cell r="O170">
            <v>0.54</v>
          </cell>
          <cell r="P170">
            <v>0.6</v>
          </cell>
          <cell r="Q170">
            <v>0.64</v>
          </cell>
          <cell r="R170">
            <v>0.67</v>
          </cell>
          <cell r="S170">
            <v>0.71</v>
          </cell>
          <cell r="T170">
            <v>0.73</v>
          </cell>
        </row>
        <row r="171">
          <cell r="J171" t="str">
            <v>0305</v>
          </cell>
          <cell r="K171">
            <v>0.44</v>
          </cell>
          <cell r="L171">
            <v>0.52</v>
          </cell>
          <cell r="M171">
            <v>0.56999999999999995</v>
          </cell>
          <cell r="N171">
            <v>0.62</v>
          </cell>
          <cell r="O171">
            <v>0.65</v>
          </cell>
          <cell r="P171">
            <v>0.69</v>
          </cell>
          <cell r="Q171">
            <v>0.72</v>
          </cell>
          <cell r="R171">
            <v>0.73</v>
          </cell>
          <cell r="S171">
            <v>0.76</v>
          </cell>
          <cell r="T171">
            <v>0.77</v>
          </cell>
        </row>
        <row r="172">
          <cell r="J172" t="str">
            <v>0306</v>
          </cell>
          <cell r="K172">
            <v>0.37</v>
          </cell>
          <cell r="L172">
            <v>0.45</v>
          </cell>
          <cell r="M172">
            <v>0.51</v>
          </cell>
          <cell r="N172">
            <v>0.56999999999999995</v>
          </cell>
          <cell r="O172">
            <v>0.6</v>
          </cell>
          <cell r="P172">
            <v>0.65</v>
          </cell>
          <cell r="Q172">
            <v>0.68</v>
          </cell>
          <cell r="R172">
            <v>0.71</v>
          </cell>
          <cell r="S172">
            <v>0.73</v>
          </cell>
          <cell r="T172">
            <v>0.75</v>
          </cell>
        </row>
        <row r="173">
          <cell r="J173" t="str">
            <v>0307</v>
          </cell>
          <cell r="K173">
            <v>0.32</v>
          </cell>
          <cell r="L173">
            <v>0.41</v>
          </cell>
          <cell r="M173">
            <v>0.47</v>
          </cell>
          <cell r="N173">
            <v>0.52</v>
          </cell>
          <cell r="O173">
            <v>0.56000000000000005</v>
          </cell>
          <cell r="P173">
            <v>0.62</v>
          </cell>
          <cell r="Q173">
            <v>0.66</v>
          </cell>
          <cell r="R173">
            <v>0.68</v>
          </cell>
          <cell r="S173">
            <v>0.71</v>
          </cell>
          <cell r="T173">
            <v>0.73</v>
          </cell>
        </row>
        <row r="174">
          <cell r="J174" t="str">
            <v>0308</v>
          </cell>
          <cell r="K174">
            <v>0.28000000000000003</v>
          </cell>
          <cell r="L174">
            <v>0.37</v>
          </cell>
          <cell r="M174">
            <v>0.43</v>
          </cell>
          <cell r="N174">
            <v>0.49</v>
          </cell>
          <cell r="O174">
            <v>0.53</v>
          </cell>
          <cell r="P174">
            <v>0.59</v>
          </cell>
          <cell r="Q174">
            <v>0.63</v>
          </cell>
          <cell r="R174">
            <v>0.66</v>
          </cell>
          <cell r="S174">
            <v>0.7</v>
          </cell>
          <cell r="T174">
            <v>0.72</v>
          </cell>
        </row>
        <row r="175">
          <cell r="J175" t="str">
            <v>0309</v>
          </cell>
          <cell r="K175">
            <v>0.43</v>
          </cell>
          <cell r="L175">
            <v>0.5</v>
          </cell>
          <cell r="M175">
            <v>0.55000000000000004</v>
          </cell>
          <cell r="N175">
            <v>0.6</v>
          </cell>
          <cell r="O175">
            <v>0.63</v>
          </cell>
          <cell r="P175">
            <v>0.67</v>
          </cell>
          <cell r="Q175">
            <v>0.7</v>
          </cell>
          <cell r="R175">
            <v>0.71</v>
          </cell>
          <cell r="S175">
            <v>0.74</v>
          </cell>
          <cell r="T175">
            <v>0.75</v>
          </cell>
        </row>
        <row r="176">
          <cell r="J176" t="str">
            <v>0310</v>
          </cell>
          <cell r="K176">
            <v>0.36</v>
          </cell>
          <cell r="L176">
            <v>0.44</v>
          </cell>
          <cell r="M176">
            <v>0.5</v>
          </cell>
          <cell r="N176">
            <v>0.55000000000000004</v>
          </cell>
          <cell r="O176">
            <v>0.59</v>
          </cell>
          <cell r="P176">
            <v>0.64</v>
          </cell>
          <cell r="Q176">
            <v>0.67</v>
          </cell>
          <cell r="R176">
            <v>0.69</v>
          </cell>
          <cell r="S176">
            <v>0.72</v>
          </cell>
          <cell r="T176">
            <v>0.73</v>
          </cell>
        </row>
        <row r="177">
          <cell r="J177" t="str">
            <v>0311</v>
          </cell>
          <cell r="K177">
            <v>0.31</v>
          </cell>
          <cell r="L177">
            <v>0.4</v>
          </cell>
          <cell r="M177">
            <v>0.46</v>
          </cell>
          <cell r="N177">
            <v>0.52</v>
          </cell>
          <cell r="O177">
            <v>0.56000000000000005</v>
          </cell>
          <cell r="P177">
            <v>0.61</v>
          </cell>
          <cell r="Q177">
            <v>0.64</v>
          </cell>
          <cell r="R177">
            <v>0.67</v>
          </cell>
          <cell r="S177">
            <v>0.7</v>
          </cell>
          <cell r="T177">
            <v>0.72</v>
          </cell>
        </row>
        <row r="178">
          <cell r="J178" t="str">
            <v>0312</v>
          </cell>
          <cell r="K178">
            <v>0.28000000000000003</v>
          </cell>
          <cell r="L178">
            <v>0.37</v>
          </cell>
          <cell r="M178">
            <v>0.43</v>
          </cell>
          <cell r="N178">
            <v>0.49</v>
          </cell>
          <cell r="O178">
            <v>0.53</v>
          </cell>
          <cell r="P178">
            <v>0.59</v>
          </cell>
          <cell r="Q178">
            <v>0.62</v>
          </cell>
          <cell r="R178">
            <v>0.65</v>
          </cell>
          <cell r="S178">
            <v>0.69</v>
          </cell>
          <cell r="T178">
            <v>0.71</v>
          </cell>
        </row>
        <row r="179">
          <cell r="J179" t="str">
            <v>0401</v>
          </cell>
          <cell r="K179">
            <v>0.27</v>
          </cell>
          <cell r="L179">
            <v>0.32</v>
          </cell>
          <cell r="M179">
            <v>0.35</v>
          </cell>
          <cell r="N179">
            <v>0.38</v>
          </cell>
          <cell r="O179">
            <v>0.4</v>
          </cell>
          <cell r="P179">
            <v>0.43</v>
          </cell>
          <cell r="Q179">
            <v>0.45</v>
          </cell>
          <cell r="R179">
            <v>0.46</v>
          </cell>
          <cell r="S179">
            <v>0.47</v>
          </cell>
          <cell r="T179">
            <v>0.48</v>
          </cell>
        </row>
        <row r="180">
          <cell r="J180" t="str">
            <v>0402</v>
          </cell>
          <cell r="K180">
            <v>0.22</v>
          </cell>
          <cell r="L180">
            <v>0.27</v>
          </cell>
          <cell r="M180">
            <v>0.3</v>
          </cell>
          <cell r="N180">
            <v>0.34</v>
          </cell>
          <cell r="O180">
            <v>0.36</v>
          </cell>
          <cell r="P180">
            <v>0.4</v>
          </cell>
          <cell r="Q180">
            <v>0.42</v>
          </cell>
          <cell r="R180">
            <v>0.43</v>
          </cell>
          <cell r="S180">
            <v>0.45</v>
          </cell>
          <cell r="T180">
            <v>0.47</v>
          </cell>
        </row>
        <row r="181">
          <cell r="J181" t="str">
            <v>0403</v>
          </cell>
          <cell r="K181">
            <v>0.18</v>
          </cell>
          <cell r="L181">
            <v>0.23</v>
          </cell>
          <cell r="M181">
            <v>0.27</v>
          </cell>
          <cell r="N181">
            <v>0.3</v>
          </cell>
          <cell r="O181">
            <v>0.33</v>
          </cell>
          <cell r="P181">
            <v>0.37</v>
          </cell>
          <cell r="Q181">
            <v>0.39</v>
          </cell>
          <cell r="R181">
            <v>0.41</v>
          </cell>
          <cell r="S181">
            <v>0.44</v>
          </cell>
          <cell r="T181">
            <v>0.45</v>
          </cell>
        </row>
        <row r="182">
          <cell r="J182" t="str">
            <v>0404</v>
          </cell>
          <cell r="K182">
            <v>0.15</v>
          </cell>
          <cell r="L182">
            <v>0.21</v>
          </cell>
          <cell r="M182">
            <v>0.24</v>
          </cell>
          <cell r="N182">
            <v>0.28000000000000003</v>
          </cell>
          <cell r="O182">
            <v>0.31</v>
          </cell>
          <cell r="P182">
            <v>0.35</v>
          </cell>
          <cell r="Q182">
            <v>0.37</v>
          </cell>
          <cell r="R182">
            <v>0.39</v>
          </cell>
          <cell r="S182">
            <v>0.42</v>
          </cell>
          <cell r="T182">
            <v>0.44</v>
          </cell>
        </row>
        <row r="183">
          <cell r="J183" t="str">
            <v>0405</v>
          </cell>
          <cell r="K183">
            <v>0.26</v>
          </cell>
          <cell r="L183">
            <v>0.31</v>
          </cell>
          <cell r="M183">
            <v>0.34</v>
          </cell>
          <cell r="N183">
            <v>0.37</v>
          </cell>
          <cell r="O183">
            <v>0.39</v>
          </cell>
          <cell r="P183">
            <v>0.41</v>
          </cell>
          <cell r="Q183">
            <v>0.43</v>
          </cell>
          <cell r="R183">
            <v>0.44</v>
          </cell>
          <cell r="S183">
            <v>0.46</v>
          </cell>
          <cell r="T183">
            <v>0.47</v>
          </cell>
        </row>
        <row r="184">
          <cell r="J184" t="str">
            <v>0406</v>
          </cell>
          <cell r="K184">
            <v>0.21</v>
          </cell>
          <cell r="L184">
            <v>0.26</v>
          </cell>
          <cell r="M184">
            <v>0.3</v>
          </cell>
          <cell r="N184">
            <v>0.33</v>
          </cell>
          <cell r="O184">
            <v>0.35</v>
          </cell>
          <cell r="P184">
            <v>0.39</v>
          </cell>
          <cell r="Q184">
            <v>0.41</v>
          </cell>
          <cell r="R184">
            <v>0.42</v>
          </cell>
          <cell r="S184">
            <v>0.44</v>
          </cell>
          <cell r="T184">
            <v>0.46</v>
          </cell>
        </row>
        <row r="185">
          <cell r="J185" t="str">
            <v>0407</v>
          </cell>
          <cell r="K185">
            <v>0.18</v>
          </cell>
          <cell r="L185">
            <v>0.23</v>
          </cell>
          <cell r="M185">
            <v>0.26</v>
          </cell>
          <cell r="N185">
            <v>0.3</v>
          </cell>
          <cell r="O185">
            <v>0.33</v>
          </cell>
          <cell r="P185">
            <v>0.36</v>
          </cell>
          <cell r="Q185">
            <v>0.39</v>
          </cell>
          <cell r="R185">
            <v>0.41</v>
          </cell>
          <cell r="S185">
            <v>0.43</v>
          </cell>
          <cell r="T185">
            <v>0.44</v>
          </cell>
        </row>
        <row r="186">
          <cell r="J186" t="str">
            <v>0408</v>
          </cell>
          <cell r="K186">
            <v>0.15</v>
          </cell>
          <cell r="L186">
            <v>0.2</v>
          </cell>
          <cell r="M186">
            <v>0.24</v>
          </cell>
          <cell r="N186">
            <v>0.28000000000000003</v>
          </cell>
          <cell r="O186">
            <v>0.3</v>
          </cell>
          <cell r="P186">
            <v>0.34</v>
          </cell>
          <cell r="Q186">
            <v>0.37</v>
          </cell>
          <cell r="R186">
            <v>0.39</v>
          </cell>
          <cell r="S186">
            <v>0.42</v>
          </cell>
          <cell r="T186">
            <v>0.43</v>
          </cell>
        </row>
        <row r="187">
          <cell r="J187" t="str">
            <v>0409</v>
          </cell>
          <cell r="K187">
            <v>0.25</v>
          </cell>
          <cell r="L187">
            <v>0.28999999999999998</v>
          </cell>
          <cell r="M187">
            <v>0.32</v>
          </cell>
          <cell r="N187">
            <v>0.35</v>
          </cell>
          <cell r="O187">
            <v>0.37</v>
          </cell>
          <cell r="P187">
            <v>0.4</v>
          </cell>
          <cell r="Q187">
            <v>0.42</v>
          </cell>
          <cell r="R187">
            <v>0.43</v>
          </cell>
          <cell r="S187">
            <v>0.45</v>
          </cell>
          <cell r="T187">
            <v>0.46</v>
          </cell>
        </row>
        <row r="188">
          <cell r="J188" t="str">
            <v>0410</v>
          </cell>
          <cell r="K188">
            <v>0.21</v>
          </cell>
          <cell r="L188">
            <v>0.25</v>
          </cell>
          <cell r="M188">
            <v>0.28999999999999998</v>
          </cell>
          <cell r="N188">
            <v>0.32</v>
          </cell>
          <cell r="O188">
            <v>0.34</v>
          </cell>
          <cell r="P188">
            <v>0.38</v>
          </cell>
          <cell r="Q188">
            <v>0.4</v>
          </cell>
          <cell r="R188">
            <v>0.41</v>
          </cell>
          <cell r="S188">
            <v>0.43</v>
          </cell>
          <cell r="T188">
            <v>0.45</v>
          </cell>
        </row>
        <row r="189">
          <cell r="J189" t="str">
            <v>0411</v>
          </cell>
          <cell r="K189">
            <v>0.18</v>
          </cell>
          <cell r="L189">
            <v>0.23</v>
          </cell>
          <cell r="M189">
            <v>0.26</v>
          </cell>
          <cell r="N189">
            <v>0.3</v>
          </cell>
          <cell r="O189">
            <v>0.32</v>
          </cell>
          <cell r="P189">
            <v>0.36</v>
          </cell>
          <cell r="Q189">
            <v>0.38</v>
          </cell>
          <cell r="R189">
            <v>0.4</v>
          </cell>
          <cell r="S189">
            <v>0.42</v>
          </cell>
          <cell r="T189">
            <v>0.44</v>
          </cell>
        </row>
        <row r="190">
          <cell r="J190" t="str">
            <v>0412</v>
          </cell>
          <cell r="K190">
            <v>0.15</v>
          </cell>
          <cell r="L190">
            <v>0.2</v>
          </cell>
          <cell r="M190">
            <v>0.24</v>
          </cell>
          <cell r="N190">
            <v>0.27</v>
          </cell>
          <cell r="O190">
            <v>0.3</v>
          </cell>
          <cell r="P190">
            <v>0.34</v>
          </cell>
          <cell r="Q190">
            <v>0.36</v>
          </cell>
          <cell r="R190">
            <v>0.38</v>
          </cell>
          <cell r="S190">
            <v>0.41</v>
          </cell>
          <cell r="T190">
            <v>0.43</v>
          </cell>
        </row>
        <row r="191">
          <cell r="J191" t="str">
            <v>0501</v>
          </cell>
          <cell r="K191">
            <v>0.36</v>
          </cell>
          <cell r="L191">
            <v>0.42</v>
          </cell>
          <cell r="M191">
            <v>0.46</v>
          </cell>
          <cell r="N191">
            <v>0.49</v>
          </cell>
          <cell r="O191">
            <v>0.51</v>
          </cell>
          <cell r="P191">
            <v>0.53</v>
          </cell>
          <cell r="Q191">
            <v>0.55000000000000004</v>
          </cell>
          <cell r="R191">
            <v>0.56000000000000005</v>
          </cell>
          <cell r="S191">
            <v>0.57999999999999996</v>
          </cell>
          <cell r="T191">
            <v>0.59</v>
          </cell>
        </row>
        <row r="192">
          <cell r="J192" t="str">
            <v>0502</v>
          </cell>
          <cell r="K192">
            <v>0.3</v>
          </cell>
          <cell r="L192">
            <v>0.37</v>
          </cell>
          <cell r="M192">
            <v>0.41</v>
          </cell>
          <cell r="N192">
            <v>0.44</v>
          </cell>
          <cell r="O192">
            <v>0.47</v>
          </cell>
          <cell r="P192">
            <v>0.5</v>
          </cell>
          <cell r="Q192">
            <v>0.52</v>
          </cell>
          <cell r="R192">
            <v>0.54</v>
          </cell>
          <cell r="S192">
            <v>0.56000000000000005</v>
          </cell>
          <cell r="T192">
            <v>0.56999999999999995</v>
          </cell>
        </row>
        <row r="193">
          <cell r="J193" t="str">
            <v>0503</v>
          </cell>
          <cell r="K193">
            <v>0.26</v>
          </cell>
          <cell r="L193">
            <v>0.33</v>
          </cell>
          <cell r="M193">
            <v>0.37</v>
          </cell>
          <cell r="N193">
            <v>0.41</v>
          </cell>
          <cell r="O193">
            <v>0.44</v>
          </cell>
          <cell r="P193">
            <v>0.48</v>
          </cell>
          <cell r="Q193">
            <v>0.5</v>
          </cell>
          <cell r="R193">
            <v>0.52</v>
          </cell>
          <cell r="S193">
            <v>0.54</v>
          </cell>
          <cell r="T193">
            <v>0.56000000000000005</v>
          </cell>
        </row>
        <row r="194">
          <cell r="J194" t="str">
            <v>0504</v>
          </cell>
          <cell r="K194">
            <v>0.24</v>
          </cell>
          <cell r="L194">
            <v>0.3</v>
          </cell>
          <cell r="M194">
            <v>0.34</v>
          </cell>
          <cell r="N194">
            <v>0.38</v>
          </cell>
          <cell r="O194">
            <v>0.41</v>
          </cell>
          <cell r="P194">
            <v>0.45</v>
          </cell>
          <cell r="Q194">
            <v>0.48</v>
          </cell>
          <cell r="R194">
            <v>0.5</v>
          </cell>
          <cell r="S194">
            <v>0.53</v>
          </cell>
          <cell r="T194">
            <v>0.54</v>
          </cell>
        </row>
        <row r="195">
          <cell r="J195" t="str">
            <v>0505</v>
          </cell>
          <cell r="K195">
            <v>0.35</v>
          </cell>
          <cell r="L195">
            <v>0.41</v>
          </cell>
          <cell r="M195">
            <v>0.44</v>
          </cell>
          <cell r="N195">
            <v>0.47</v>
          </cell>
          <cell r="O195">
            <v>0.49</v>
          </cell>
          <cell r="P195">
            <v>0.52</v>
          </cell>
          <cell r="Q195">
            <v>0.54</v>
          </cell>
          <cell r="R195">
            <v>0.55000000000000004</v>
          </cell>
          <cell r="S195">
            <v>0.56000000000000005</v>
          </cell>
          <cell r="T195">
            <v>0.56999999999999995</v>
          </cell>
        </row>
        <row r="196">
          <cell r="J196" t="str">
            <v>0506</v>
          </cell>
          <cell r="K196">
            <v>0.3</v>
          </cell>
          <cell r="L196">
            <v>0.36</v>
          </cell>
          <cell r="M196">
            <v>0.4</v>
          </cell>
          <cell r="N196">
            <v>0.43</v>
          </cell>
          <cell r="O196">
            <v>0.46</v>
          </cell>
          <cell r="P196">
            <v>0.49</v>
          </cell>
          <cell r="Q196">
            <v>0.51</v>
          </cell>
          <cell r="R196">
            <v>0.53</v>
          </cell>
          <cell r="S196">
            <v>0.55000000000000004</v>
          </cell>
          <cell r="T196">
            <v>0.56000000000000005</v>
          </cell>
        </row>
        <row r="197">
          <cell r="J197" t="str">
            <v>0507</v>
          </cell>
          <cell r="K197">
            <v>0.26</v>
          </cell>
          <cell r="L197">
            <v>0.32</v>
          </cell>
          <cell r="M197">
            <v>0.37</v>
          </cell>
          <cell r="N197">
            <v>0.41</v>
          </cell>
          <cell r="O197">
            <v>0.43</v>
          </cell>
          <cell r="P197">
            <v>0.47</v>
          </cell>
          <cell r="Q197">
            <v>0.49</v>
          </cell>
          <cell r="R197">
            <v>0.51</v>
          </cell>
          <cell r="S197">
            <v>0.53</v>
          </cell>
          <cell r="T197">
            <v>0.55000000000000004</v>
          </cell>
        </row>
        <row r="198">
          <cell r="J198" t="str">
            <v>0508</v>
          </cell>
          <cell r="K198">
            <v>0.24</v>
          </cell>
          <cell r="L198">
            <v>0.3</v>
          </cell>
          <cell r="M198">
            <v>0.34</v>
          </cell>
          <cell r="N198">
            <v>0.38</v>
          </cell>
          <cell r="O198">
            <v>0.41</v>
          </cell>
          <cell r="P198">
            <v>0.45</v>
          </cell>
          <cell r="Q198">
            <v>0.48</v>
          </cell>
          <cell r="R198">
            <v>0.49</v>
          </cell>
          <cell r="S198">
            <v>0.52</v>
          </cell>
          <cell r="T198">
            <v>0.54</v>
          </cell>
        </row>
        <row r="199">
          <cell r="J199" t="str">
            <v>0509</v>
          </cell>
          <cell r="K199">
            <v>0.34</v>
          </cell>
          <cell r="L199">
            <v>0.39</v>
          </cell>
          <cell r="M199">
            <v>0.43</v>
          </cell>
          <cell r="N199">
            <v>0.46</v>
          </cell>
          <cell r="O199">
            <v>0.48</v>
          </cell>
          <cell r="P199">
            <v>0.5</v>
          </cell>
          <cell r="Q199">
            <v>0.52</v>
          </cell>
          <cell r="R199">
            <v>0.53</v>
          </cell>
          <cell r="S199">
            <v>0.55000000000000004</v>
          </cell>
          <cell r="T199">
            <v>0.56000000000000005</v>
          </cell>
        </row>
        <row r="200">
          <cell r="J200" t="str">
            <v>0510</v>
          </cell>
          <cell r="K200">
            <v>0.28999999999999998</v>
          </cell>
          <cell r="L200">
            <v>0.35</v>
          </cell>
          <cell r="M200">
            <v>0.39</v>
          </cell>
          <cell r="N200">
            <v>0.43</v>
          </cell>
          <cell r="O200">
            <v>0.45</v>
          </cell>
          <cell r="P200">
            <v>0.48</v>
          </cell>
          <cell r="Q200">
            <v>0.5</v>
          </cell>
          <cell r="R200">
            <v>0.52</v>
          </cell>
          <cell r="S200">
            <v>0.54</v>
          </cell>
          <cell r="T200">
            <v>0.55000000000000004</v>
          </cell>
        </row>
        <row r="201">
          <cell r="J201" t="str">
            <v>0511</v>
          </cell>
          <cell r="K201">
            <v>0.26</v>
          </cell>
          <cell r="L201">
            <v>0.32</v>
          </cell>
          <cell r="M201">
            <v>0.36</v>
          </cell>
          <cell r="N201">
            <v>0.4</v>
          </cell>
          <cell r="O201">
            <v>0.43</v>
          </cell>
          <cell r="P201">
            <v>0.46</v>
          </cell>
          <cell r="Q201">
            <v>0.49</v>
          </cell>
          <cell r="R201">
            <v>0.5</v>
          </cell>
          <cell r="S201">
            <v>0.52</v>
          </cell>
          <cell r="T201">
            <v>0.54</v>
          </cell>
        </row>
        <row r="202">
          <cell r="J202" t="str">
            <v>0512</v>
          </cell>
          <cell r="K202">
            <v>0.24</v>
          </cell>
          <cell r="L202">
            <v>0.3</v>
          </cell>
          <cell r="M202">
            <v>0.34</v>
          </cell>
          <cell r="N202">
            <v>0.38</v>
          </cell>
          <cell r="O202">
            <v>0.41</v>
          </cell>
          <cell r="P202">
            <v>0.44</v>
          </cell>
          <cell r="Q202">
            <v>0.47</v>
          </cell>
          <cell r="R202">
            <v>0.49</v>
          </cell>
          <cell r="S202">
            <v>0.51</v>
          </cell>
          <cell r="T202">
            <v>0.53</v>
          </cell>
        </row>
        <row r="203">
          <cell r="J203" t="str">
            <v>0601</v>
          </cell>
          <cell r="K203">
            <v>0.44</v>
          </cell>
          <cell r="L203">
            <v>0.52</v>
          </cell>
          <cell r="M203">
            <v>0.56999999999999995</v>
          </cell>
          <cell r="N203">
            <v>0.63</v>
          </cell>
          <cell r="O203">
            <v>0.66</v>
          </cell>
          <cell r="P203">
            <v>0.72</v>
          </cell>
          <cell r="Q203">
            <v>0.75</v>
          </cell>
          <cell r="R203">
            <v>0.78</v>
          </cell>
          <cell r="S203">
            <v>0.81</v>
          </cell>
          <cell r="T203">
            <v>0.83</v>
          </cell>
        </row>
        <row r="204">
          <cell r="J204" t="str">
            <v>0602</v>
          </cell>
          <cell r="K204">
            <v>0.32</v>
          </cell>
          <cell r="L204">
            <v>0.41</v>
          </cell>
          <cell r="M204">
            <v>0.47</v>
          </cell>
          <cell r="N204">
            <v>0.53</v>
          </cell>
          <cell r="O204">
            <v>0.57999999999999996</v>
          </cell>
          <cell r="P204">
            <v>0.64</v>
          </cell>
          <cell r="Q204">
            <v>0.68</v>
          </cell>
          <cell r="R204">
            <v>0.72</v>
          </cell>
          <cell r="S204">
            <v>0.76</v>
          </cell>
          <cell r="T204">
            <v>0.79</v>
          </cell>
        </row>
        <row r="205">
          <cell r="J205" t="str">
            <v>0603</v>
          </cell>
          <cell r="K205">
            <v>0.26</v>
          </cell>
          <cell r="L205">
            <v>0.34</v>
          </cell>
          <cell r="M205">
            <v>0.4</v>
          </cell>
          <cell r="N205">
            <v>0.46</v>
          </cell>
          <cell r="O205">
            <v>0.51</v>
          </cell>
          <cell r="P205">
            <v>0.57999999999999996</v>
          </cell>
          <cell r="Q205">
            <v>0.63</v>
          </cell>
          <cell r="R205">
            <v>0.66</v>
          </cell>
          <cell r="S205">
            <v>0.72</v>
          </cell>
          <cell r="T205">
            <v>0.75</v>
          </cell>
        </row>
        <row r="206">
          <cell r="J206" t="str">
            <v>0604</v>
          </cell>
          <cell r="K206">
            <v>0.21</v>
          </cell>
          <cell r="L206">
            <v>0.28000000000000003</v>
          </cell>
          <cell r="M206">
            <v>0.34</v>
          </cell>
          <cell r="N206">
            <v>0.4</v>
          </cell>
          <cell r="O206">
            <v>0.45</v>
          </cell>
          <cell r="P206">
            <v>0.52</v>
          </cell>
          <cell r="Q206">
            <v>0.57999999999999996</v>
          </cell>
          <cell r="R206">
            <v>0.62</v>
          </cell>
          <cell r="S206">
            <v>0.68</v>
          </cell>
          <cell r="T206">
            <v>0.72</v>
          </cell>
        </row>
        <row r="207">
          <cell r="J207" t="str">
            <v>0605</v>
          </cell>
          <cell r="K207">
            <v>0.4</v>
          </cell>
          <cell r="L207">
            <v>0.47</v>
          </cell>
          <cell r="M207">
            <v>0.52</v>
          </cell>
          <cell r="N207">
            <v>0.56999999999999995</v>
          </cell>
          <cell r="O207">
            <v>0.6</v>
          </cell>
          <cell r="P207">
            <v>0.65</v>
          </cell>
          <cell r="Q207">
            <v>0.69</v>
          </cell>
          <cell r="R207">
            <v>0.71</v>
          </cell>
          <cell r="S207">
            <v>0.74</v>
          </cell>
          <cell r="T207">
            <v>0.77</v>
          </cell>
        </row>
        <row r="208">
          <cell r="J208" t="str">
            <v>0606</v>
          </cell>
          <cell r="K208">
            <v>0.3</v>
          </cell>
          <cell r="L208">
            <v>0.38</v>
          </cell>
          <cell r="M208">
            <v>0.43</v>
          </cell>
          <cell r="N208">
            <v>0.49</v>
          </cell>
          <cell r="O208">
            <v>0.53</v>
          </cell>
          <cell r="P208">
            <v>0.59</v>
          </cell>
          <cell r="Q208">
            <v>0.63</v>
          </cell>
          <cell r="R208">
            <v>0.66</v>
          </cell>
          <cell r="S208">
            <v>0.7</v>
          </cell>
          <cell r="T208">
            <v>0.73</v>
          </cell>
        </row>
        <row r="209">
          <cell r="J209" t="str">
            <v>0607</v>
          </cell>
          <cell r="K209">
            <v>0.24</v>
          </cell>
          <cell r="L209">
            <v>0.32</v>
          </cell>
          <cell r="M209">
            <v>0.37</v>
          </cell>
          <cell r="N209">
            <v>0.43</v>
          </cell>
          <cell r="O209">
            <v>0.47</v>
          </cell>
          <cell r="P209">
            <v>0.54</v>
          </cell>
          <cell r="Q209">
            <v>0.57999999999999996</v>
          </cell>
          <cell r="R209">
            <v>0.62</v>
          </cell>
          <cell r="S209">
            <v>0.67</v>
          </cell>
          <cell r="T209">
            <v>0.7</v>
          </cell>
        </row>
        <row r="210">
          <cell r="J210" t="str">
            <v>0608</v>
          </cell>
          <cell r="K210">
            <v>0.19</v>
          </cell>
          <cell r="L210">
            <v>0.27</v>
          </cell>
          <cell r="M210">
            <v>0.32</v>
          </cell>
          <cell r="N210">
            <v>0.38</v>
          </cell>
          <cell r="O210">
            <v>0.42</v>
          </cell>
          <cell r="P210">
            <v>0.49</v>
          </cell>
          <cell r="Q210">
            <v>0.54</v>
          </cell>
          <cell r="R210">
            <v>58</v>
          </cell>
          <cell r="S210">
            <v>0.63</v>
          </cell>
          <cell r="T210">
            <v>0.67</v>
          </cell>
        </row>
        <row r="211">
          <cell r="J211" t="str">
            <v>0609</v>
          </cell>
          <cell r="K211">
            <v>0.36</v>
          </cell>
          <cell r="L211">
            <v>0.42</v>
          </cell>
          <cell r="M211">
            <v>0.47</v>
          </cell>
          <cell r="N211">
            <v>0.51</v>
          </cell>
          <cell r="O211">
            <v>0.55000000000000004</v>
          </cell>
          <cell r="P211">
            <v>0.59</v>
          </cell>
          <cell r="Q211">
            <v>0.63</v>
          </cell>
          <cell r="R211">
            <v>0.65</v>
          </cell>
          <cell r="S211">
            <v>0.68</v>
          </cell>
          <cell r="T211">
            <v>0.7</v>
          </cell>
        </row>
        <row r="212">
          <cell r="J212" t="str">
            <v>0610</v>
          </cell>
          <cell r="K212">
            <v>0.28000000000000003</v>
          </cell>
          <cell r="L212">
            <v>0.35</v>
          </cell>
          <cell r="M212">
            <v>0.4</v>
          </cell>
          <cell r="N212">
            <v>0.45</v>
          </cell>
          <cell r="O212">
            <v>0.49</v>
          </cell>
          <cell r="P212">
            <v>0.54</v>
          </cell>
          <cell r="Q212">
            <v>0.57999999999999996</v>
          </cell>
          <cell r="R212">
            <v>0.61</v>
          </cell>
          <cell r="S212">
            <v>0.65</v>
          </cell>
          <cell r="T212">
            <v>0.68</v>
          </cell>
        </row>
        <row r="213">
          <cell r="J213" t="str">
            <v>0611</v>
          </cell>
          <cell r="K213">
            <v>0.22</v>
          </cell>
          <cell r="L213">
            <v>0.28999999999999998</v>
          </cell>
          <cell r="M213">
            <v>0.34</v>
          </cell>
          <cell r="N213">
            <v>0.4</v>
          </cell>
          <cell r="O213">
            <v>0.44</v>
          </cell>
          <cell r="P213">
            <v>0.5</v>
          </cell>
          <cell r="Q213">
            <v>54</v>
          </cell>
          <cell r="R213">
            <v>0.56999999999999995</v>
          </cell>
          <cell r="S213">
            <v>0.62</v>
          </cell>
          <cell r="T213">
            <v>0.65</v>
          </cell>
        </row>
        <row r="214">
          <cell r="J214" t="str">
            <v>0612</v>
          </cell>
          <cell r="K214">
            <v>0.18</v>
          </cell>
          <cell r="L214">
            <v>0.25</v>
          </cell>
          <cell r="M214">
            <v>0.3</v>
          </cell>
          <cell r="N214">
            <v>0.35</v>
          </cell>
          <cell r="O214">
            <v>0.4</v>
          </cell>
          <cell r="P214">
            <v>0.46</v>
          </cell>
          <cell r="Q214">
            <v>0.51</v>
          </cell>
          <cell r="R214">
            <v>0.54</v>
          </cell>
          <cell r="S214">
            <v>0.59</v>
          </cell>
          <cell r="T214">
            <v>0.62</v>
          </cell>
        </row>
        <row r="215">
          <cell r="J215" t="str">
            <v>0701</v>
          </cell>
          <cell r="K215">
            <v>0.46</v>
          </cell>
          <cell r="L215">
            <v>0.54</v>
          </cell>
          <cell r="M215">
            <v>0.6</v>
          </cell>
          <cell r="N215">
            <v>0.65</v>
          </cell>
          <cell r="O215">
            <v>0.69</v>
          </cell>
          <cell r="P215">
            <v>0.74</v>
          </cell>
          <cell r="Q215">
            <v>0.77</v>
          </cell>
          <cell r="R215">
            <v>0.79</v>
          </cell>
          <cell r="S215">
            <v>0.82</v>
          </cell>
          <cell r="T215">
            <v>0.84</v>
          </cell>
        </row>
        <row r="216">
          <cell r="J216" t="str">
            <v>0702</v>
          </cell>
          <cell r="K216">
            <v>0.35</v>
          </cell>
          <cell r="L216">
            <v>0.44</v>
          </cell>
          <cell r="M216">
            <v>0.51</v>
          </cell>
          <cell r="N216">
            <v>0.56999999999999995</v>
          </cell>
          <cell r="O216">
            <v>0.61</v>
          </cell>
          <cell r="P216">
            <v>0.68</v>
          </cell>
          <cell r="Q216">
            <v>0.72</v>
          </cell>
          <cell r="R216">
            <v>0.75</v>
          </cell>
          <cell r="S216">
            <v>0.79</v>
          </cell>
          <cell r="T216">
            <v>0.81</v>
          </cell>
        </row>
        <row r="217">
          <cell r="J217" t="str">
            <v>0703</v>
          </cell>
          <cell r="K217">
            <v>0.28000000000000003</v>
          </cell>
          <cell r="L217">
            <v>0.37</v>
          </cell>
          <cell r="M217">
            <v>0.44</v>
          </cell>
          <cell r="N217">
            <v>0.5</v>
          </cell>
          <cell r="O217">
            <v>0.55000000000000004</v>
          </cell>
          <cell r="P217">
            <v>0.62</v>
          </cell>
          <cell r="Q217">
            <v>0.67</v>
          </cell>
          <cell r="R217">
            <v>0.71</v>
          </cell>
          <cell r="S217">
            <v>0.75</v>
          </cell>
          <cell r="T217">
            <v>0.78</v>
          </cell>
        </row>
        <row r="218">
          <cell r="J218" t="str">
            <v>0704</v>
          </cell>
          <cell r="K218">
            <v>0.24</v>
          </cell>
          <cell r="L218">
            <v>0.32</v>
          </cell>
          <cell r="M218">
            <v>0.39</v>
          </cell>
          <cell r="N218">
            <v>0.45</v>
          </cell>
          <cell r="O218">
            <v>0.5</v>
          </cell>
          <cell r="P218">
            <v>0.57999999999999996</v>
          </cell>
          <cell r="Q218">
            <v>0.63</v>
          </cell>
          <cell r="R218">
            <v>0.67</v>
          </cell>
          <cell r="S218">
            <v>0.72</v>
          </cell>
          <cell r="T218">
            <v>0.76</v>
          </cell>
        </row>
        <row r="219">
          <cell r="J219" t="str">
            <v>0705</v>
          </cell>
          <cell r="K219">
            <v>0.43</v>
          </cell>
          <cell r="L219">
            <v>0.51</v>
          </cell>
          <cell r="M219">
            <v>0.56999999999999995</v>
          </cell>
          <cell r="N219">
            <v>0.62</v>
          </cell>
          <cell r="O219">
            <v>0.66</v>
          </cell>
          <cell r="P219">
            <v>0.71</v>
          </cell>
          <cell r="Q219">
            <v>0.74</v>
          </cell>
          <cell r="R219">
            <v>0.77</v>
          </cell>
          <cell r="S219">
            <v>0.8</v>
          </cell>
          <cell r="T219">
            <v>0.82</v>
          </cell>
        </row>
        <row r="220">
          <cell r="J220" t="str">
            <v>0706</v>
          </cell>
          <cell r="K220">
            <v>0.34</v>
          </cell>
          <cell r="L220">
            <v>0.43</v>
          </cell>
          <cell r="M220">
            <v>0.49</v>
          </cell>
          <cell r="N220">
            <v>0.55000000000000004</v>
          </cell>
          <cell r="O220">
            <v>0.59</v>
          </cell>
          <cell r="P220">
            <v>0.66</v>
          </cell>
          <cell r="Q220">
            <v>0.7</v>
          </cell>
          <cell r="R220">
            <v>0.73</v>
          </cell>
          <cell r="S220">
            <v>0.77</v>
          </cell>
          <cell r="T220">
            <v>0.79</v>
          </cell>
        </row>
        <row r="221">
          <cell r="J221" t="str">
            <v>0707</v>
          </cell>
          <cell r="K221">
            <v>0.28000000000000003</v>
          </cell>
          <cell r="L221">
            <v>0.37</v>
          </cell>
          <cell r="M221">
            <v>0.43</v>
          </cell>
          <cell r="N221">
            <v>0.49</v>
          </cell>
          <cell r="O221">
            <v>0.54</v>
          </cell>
          <cell r="P221">
            <v>0.61</v>
          </cell>
          <cell r="Q221">
            <v>0.66</v>
          </cell>
          <cell r="R221">
            <v>0.69</v>
          </cell>
          <cell r="S221">
            <v>0.71</v>
          </cell>
          <cell r="T221">
            <v>0.74</v>
          </cell>
        </row>
        <row r="222">
          <cell r="J222" t="str">
            <v>0708</v>
          </cell>
          <cell r="K222">
            <v>0.24</v>
          </cell>
          <cell r="L222">
            <v>0.32</v>
          </cell>
          <cell r="M222">
            <v>0.38</v>
          </cell>
          <cell r="N222">
            <v>0.45</v>
          </cell>
          <cell r="O222">
            <v>0.5</v>
          </cell>
          <cell r="P222">
            <v>0.56999999999999995</v>
          </cell>
          <cell r="Q222">
            <v>0.62</v>
          </cell>
          <cell r="R222">
            <v>0.66</v>
          </cell>
          <cell r="S222">
            <v>0.71</v>
          </cell>
          <cell r="T222">
            <v>0.74</v>
          </cell>
        </row>
        <row r="223">
          <cell r="J223" t="str">
            <v>0709</v>
          </cell>
          <cell r="K223">
            <v>0.41</v>
          </cell>
          <cell r="L223">
            <v>0.49</v>
          </cell>
          <cell r="M223">
            <v>0.54</v>
          </cell>
          <cell r="N223">
            <v>0.59</v>
          </cell>
          <cell r="O223">
            <v>0.63</v>
          </cell>
          <cell r="P223">
            <v>0.68</v>
          </cell>
          <cell r="Q223">
            <v>0.72</v>
          </cell>
          <cell r="R223">
            <v>0.74</v>
          </cell>
          <cell r="S223">
            <v>0.77</v>
          </cell>
          <cell r="T223">
            <v>0.79</v>
          </cell>
        </row>
        <row r="224">
          <cell r="J224" t="str">
            <v>0710</v>
          </cell>
          <cell r="K224">
            <v>0.32</v>
          </cell>
          <cell r="L224">
            <v>0.42</v>
          </cell>
          <cell r="M224">
            <v>0.48</v>
          </cell>
          <cell r="N224">
            <v>0.53</v>
          </cell>
          <cell r="O224">
            <v>0.57999999999999996</v>
          </cell>
          <cell r="P224">
            <v>0.64</v>
          </cell>
          <cell r="Q224">
            <v>0.68</v>
          </cell>
          <cell r="R224">
            <v>0.71</v>
          </cell>
          <cell r="S224">
            <v>0.75</v>
          </cell>
          <cell r="T224">
            <v>0.77</v>
          </cell>
        </row>
        <row r="225">
          <cell r="J225" t="str">
            <v>0711</v>
          </cell>
          <cell r="K225">
            <v>0.28000000000000003</v>
          </cell>
          <cell r="L225">
            <v>0.36</v>
          </cell>
          <cell r="M225">
            <v>0.42</v>
          </cell>
          <cell r="N225">
            <v>0.48</v>
          </cell>
          <cell r="O225">
            <v>0.53</v>
          </cell>
          <cell r="P225">
            <v>0.6</v>
          </cell>
          <cell r="Q225">
            <v>0.64</v>
          </cell>
          <cell r="R225">
            <v>0.68</v>
          </cell>
          <cell r="S225">
            <v>0.72</v>
          </cell>
          <cell r="T225">
            <v>0.75</v>
          </cell>
        </row>
        <row r="226">
          <cell r="J226" t="str">
            <v>0712</v>
          </cell>
          <cell r="K226">
            <v>0.23</v>
          </cell>
          <cell r="L226">
            <v>0.32</v>
          </cell>
          <cell r="M226">
            <v>0.38</v>
          </cell>
          <cell r="N226">
            <v>0.44</v>
          </cell>
          <cell r="O226">
            <v>0.49</v>
          </cell>
          <cell r="P226">
            <v>0.56000000000000005</v>
          </cell>
          <cell r="Q226">
            <v>0.61</v>
          </cell>
          <cell r="R226">
            <v>0.65</v>
          </cell>
          <cell r="S226">
            <v>0.7</v>
          </cell>
          <cell r="T226">
            <v>0.73</v>
          </cell>
        </row>
        <row r="227">
          <cell r="J227" t="str">
            <v>0801</v>
          </cell>
          <cell r="K227">
            <v>0.4</v>
          </cell>
          <cell r="L227">
            <v>0.47</v>
          </cell>
          <cell r="M227">
            <v>0.52</v>
          </cell>
          <cell r="N227">
            <v>0.56999999999999995</v>
          </cell>
          <cell r="O227">
            <v>0.61</v>
          </cell>
          <cell r="P227">
            <v>0.65</v>
          </cell>
          <cell r="Q227">
            <v>0.69</v>
          </cell>
          <cell r="R227">
            <v>0.71</v>
          </cell>
          <cell r="S227">
            <v>0.74</v>
          </cell>
          <cell r="T227">
            <v>0.76</v>
          </cell>
        </row>
        <row r="228">
          <cell r="J228" t="str">
            <v>0802</v>
          </cell>
          <cell r="K228">
            <v>0.3</v>
          </cell>
          <cell r="L228">
            <v>0.38</v>
          </cell>
          <cell r="M228">
            <v>0.43</v>
          </cell>
          <cell r="N228">
            <v>0.49</v>
          </cell>
          <cell r="O228">
            <v>0.53</v>
          </cell>
          <cell r="P228">
            <v>0.59</v>
          </cell>
          <cell r="Q228">
            <v>0.63</v>
          </cell>
          <cell r="R228">
            <v>0.66</v>
          </cell>
          <cell r="S228">
            <v>0.69</v>
          </cell>
          <cell r="T228">
            <v>0.72</v>
          </cell>
        </row>
        <row r="229">
          <cell r="J229" t="str">
            <v>0803</v>
          </cell>
          <cell r="K229">
            <v>0.24</v>
          </cell>
          <cell r="L229">
            <v>0.31</v>
          </cell>
          <cell r="M229">
            <v>0.37</v>
          </cell>
          <cell r="N229">
            <v>0.42</v>
          </cell>
          <cell r="O229">
            <v>0.46</v>
          </cell>
          <cell r="P229">
            <v>0.53</v>
          </cell>
          <cell r="Q229">
            <v>0.56999999999999995</v>
          </cell>
          <cell r="R229">
            <v>0.61</v>
          </cell>
          <cell r="S229">
            <v>0.66</v>
          </cell>
          <cell r="T229">
            <v>0.69</v>
          </cell>
        </row>
        <row r="230">
          <cell r="J230" t="str">
            <v>0804</v>
          </cell>
          <cell r="K230">
            <v>0.19</v>
          </cell>
          <cell r="L230">
            <v>0.26</v>
          </cell>
          <cell r="M230">
            <v>0.31</v>
          </cell>
          <cell r="N230">
            <v>0.37</v>
          </cell>
          <cell r="O230">
            <v>0.41</v>
          </cell>
          <cell r="P230">
            <v>0.48</v>
          </cell>
          <cell r="Q230">
            <v>0.53</v>
          </cell>
          <cell r="R230">
            <v>0.56999999999999995</v>
          </cell>
          <cell r="S230">
            <v>0.62</v>
          </cell>
          <cell r="T230">
            <v>0.66</v>
          </cell>
        </row>
        <row r="231">
          <cell r="J231" t="str">
            <v>0805</v>
          </cell>
          <cell r="K231">
            <v>0.35</v>
          </cell>
          <cell r="L231">
            <v>0.41</v>
          </cell>
          <cell r="M231">
            <v>0.45</v>
          </cell>
          <cell r="N231">
            <v>0.5</v>
          </cell>
          <cell r="O231">
            <v>0.53</v>
          </cell>
          <cell r="P231">
            <v>0.56999999999999995</v>
          </cell>
          <cell r="Q231">
            <v>0.6</v>
          </cell>
          <cell r="R231">
            <v>0.62</v>
          </cell>
          <cell r="S231">
            <v>0.65</v>
          </cell>
          <cell r="T231">
            <v>0.67</v>
          </cell>
        </row>
        <row r="232">
          <cell r="J232" t="str">
            <v>0806</v>
          </cell>
          <cell r="K232">
            <v>0.27</v>
          </cell>
          <cell r="L232">
            <v>0.33</v>
          </cell>
          <cell r="M232">
            <v>0.38</v>
          </cell>
          <cell r="N232">
            <v>0.43</v>
          </cell>
          <cell r="O232">
            <v>0.47</v>
          </cell>
          <cell r="P232">
            <v>0.52</v>
          </cell>
          <cell r="Q232">
            <v>0.55000000000000004</v>
          </cell>
          <cell r="R232">
            <v>0.57999999999999996</v>
          </cell>
          <cell r="S232">
            <v>0.62</v>
          </cell>
          <cell r="T232">
            <v>0.64</v>
          </cell>
        </row>
        <row r="233">
          <cell r="J233" t="str">
            <v>0807</v>
          </cell>
          <cell r="K233">
            <v>0.21</v>
          </cell>
          <cell r="L233">
            <v>0.28000000000000003</v>
          </cell>
          <cell r="M233">
            <v>0.33</v>
          </cell>
          <cell r="N233">
            <v>0.38</v>
          </cell>
          <cell r="O233">
            <v>0.41</v>
          </cell>
          <cell r="P233">
            <v>0.47</v>
          </cell>
          <cell r="Q233">
            <v>0.51</v>
          </cell>
          <cell r="R233">
            <v>0.54</v>
          </cell>
          <cell r="S233">
            <v>0.59</v>
          </cell>
          <cell r="T233">
            <v>0.61</v>
          </cell>
        </row>
        <row r="234">
          <cell r="J234" t="str">
            <v>0808</v>
          </cell>
          <cell r="K234">
            <v>0.17</v>
          </cell>
          <cell r="L234">
            <v>0.24</v>
          </cell>
          <cell r="M234">
            <v>0.28000000000000003</v>
          </cell>
          <cell r="N234">
            <v>0.33</v>
          </cell>
          <cell r="O234">
            <v>0.37</v>
          </cell>
          <cell r="P234">
            <v>0.43</v>
          </cell>
          <cell r="Q234">
            <v>0.48</v>
          </cell>
          <cell r="R234">
            <v>0.51</v>
          </cell>
          <cell r="S234">
            <v>0.56000000000000005</v>
          </cell>
          <cell r="T234">
            <v>0.59</v>
          </cell>
        </row>
        <row r="235">
          <cell r="J235" t="str">
            <v>0809</v>
          </cell>
          <cell r="K235">
            <v>0.3</v>
          </cell>
          <cell r="L235">
            <v>0.35</v>
          </cell>
          <cell r="M235">
            <v>0.39</v>
          </cell>
          <cell r="N235">
            <v>0.43</v>
          </cell>
          <cell r="O235">
            <v>0.46</v>
          </cell>
          <cell r="P235">
            <v>0.5</v>
          </cell>
          <cell r="Q235">
            <v>0.52</v>
          </cell>
          <cell r="R235">
            <v>0.54</v>
          </cell>
          <cell r="S235">
            <v>0.56999999999999995</v>
          </cell>
          <cell r="T235">
            <v>0.59</v>
          </cell>
        </row>
        <row r="236">
          <cell r="J236" t="str">
            <v>0810</v>
          </cell>
          <cell r="K236">
            <v>0.23</v>
          </cell>
          <cell r="L236">
            <v>0.28999999999999998</v>
          </cell>
          <cell r="M236">
            <v>0.33</v>
          </cell>
          <cell r="N236">
            <v>0.37</v>
          </cell>
          <cell r="O236">
            <v>0.41</v>
          </cell>
          <cell r="P236">
            <v>0.45</v>
          </cell>
          <cell r="Q236">
            <v>0.49</v>
          </cell>
          <cell r="R236">
            <v>0.51</v>
          </cell>
          <cell r="S236">
            <v>0.54</v>
          </cell>
          <cell r="T236">
            <v>0.56000000000000005</v>
          </cell>
        </row>
        <row r="237">
          <cell r="J237" t="str">
            <v>0811</v>
          </cell>
          <cell r="K237">
            <v>0.19</v>
          </cell>
          <cell r="L237">
            <v>0.25</v>
          </cell>
          <cell r="M237">
            <v>0.28999999999999998</v>
          </cell>
          <cell r="N237">
            <v>0.33</v>
          </cell>
          <cell r="O237">
            <v>0.37</v>
          </cell>
          <cell r="P237">
            <v>0.42</v>
          </cell>
          <cell r="Q237">
            <v>0.45</v>
          </cell>
          <cell r="R237">
            <v>0.48</v>
          </cell>
          <cell r="S237">
            <v>0.52</v>
          </cell>
          <cell r="T237">
            <v>0.54</v>
          </cell>
        </row>
        <row r="238">
          <cell r="J238" t="str">
            <v>0812</v>
          </cell>
          <cell r="K238">
            <v>0.15</v>
          </cell>
          <cell r="L238">
            <v>0.21</v>
          </cell>
          <cell r="M238">
            <v>0.25</v>
          </cell>
          <cell r="N238">
            <v>0.3</v>
          </cell>
          <cell r="O238">
            <v>0.33</v>
          </cell>
          <cell r="P238">
            <v>0.39</v>
          </cell>
          <cell r="Q238">
            <v>0.42</v>
          </cell>
          <cell r="R238">
            <v>0.45</v>
          </cell>
          <cell r="S238">
            <v>0.5</v>
          </cell>
          <cell r="T238">
            <v>0.52</v>
          </cell>
        </row>
        <row r="239">
          <cell r="J239" t="str">
            <v>0901</v>
          </cell>
          <cell r="K239">
            <v>0.23</v>
          </cell>
          <cell r="L239">
            <v>0.28000000000000003</v>
          </cell>
          <cell r="M239">
            <v>0.3</v>
          </cell>
          <cell r="N239">
            <v>0.33</v>
          </cell>
          <cell r="O239">
            <v>0.36</v>
          </cell>
          <cell r="P239">
            <v>0.38</v>
          </cell>
          <cell r="Q239">
            <v>0.4</v>
          </cell>
          <cell r="R239">
            <v>0.42</v>
          </cell>
          <cell r="S239">
            <v>0.43</v>
          </cell>
          <cell r="T239">
            <v>0.45</v>
          </cell>
        </row>
        <row r="240">
          <cell r="J240" t="str">
            <v>0902</v>
          </cell>
          <cell r="K240">
            <v>0.18</v>
          </cell>
          <cell r="L240">
            <v>0.22</v>
          </cell>
          <cell r="M240">
            <v>0.25</v>
          </cell>
          <cell r="N240">
            <v>0.28999999999999998</v>
          </cell>
          <cell r="O240">
            <v>0.31</v>
          </cell>
          <cell r="P240">
            <v>0.35</v>
          </cell>
          <cell r="Q240">
            <v>0.37</v>
          </cell>
          <cell r="R240">
            <v>0.39</v>
          </cell>
          <cell r="S240">
            <v>0.4</v>
          </cell>
          <cell r="T240">
            <v>0.42</v>
          </cell>
        </row>
        <row r="241">
          <cell r="J241" t="str">
            <v>0903</v>
          </cell>
          <cell r="K241">
            <v>0.14000000000000001</v>
          </cell>
          <cell r="L241">
            <v>0.18</v>
          </cell>
          <cell r="M241">
            <v>0.22</v>
          </cell>
          <cell r="N241">
            <v>0.25</v>
          </cell>
          <cell r="O241">
            <v>0.27</v>
          </cell>
          <cell r="P241">
            <v>0.31</v>
          </cell>
          <cell r="Q241">
            <v>0.33</v>
          </cell>
          <cell r="R241">
            <v>0.36</v>
          </cell>
          <cell r="S241">
            <v>0.39</v>
          </cell>
          <cell r="T241">
            <v>0.4</v>
          </cell>
        </row>
        <row r="242">
          <cell r="J242" t="str">
            <v>0904</v>
          </cell>
          <cell r="K242">
            <v>0.11</v>
          </cell>
          <cell r="L242">
            <v>0.15</v>
          </cell>
          <cell r="M242">
            <v>0.18</v>
          </cell>
          <cell r="N242">
            <v>0.22</v>
          </cell>
          <cell r="O242">
            <v>0.24</v>
          </cell>
          <cell r="P242">
            <v>0.28000000000000003</v>
          </cell>
          <cell r="Q242">
            <v>0.31</v>
          </cell>
          <cell r="R242">
            <v>0.33</v>
          </cell>
          <cell r="S242">
            <v>0.36</v>
          </cell>
          <cell r="T242">
            <v>0.39</v>
          </cell>
        </row>
        <row r="243">
          <cell r="J243" t="str">
            <v>0905</v>
          </cell>
          <cell r="K243">
            <v>0.2</v>
          </cell>
          <cell r="L243">
            <v>0.24</v>
          </cell>
          <cell r="M243">
            <v>0.26</v>
          </cell>
          <cell r="N243">
            <v>0.28999999999999998</v>
          </cell>
          <cell r="O243">
            <v>0.31</v>
          </cell>
          <cell r="P243">
            <v>0.33</v>
          </cell>
          <cell r="Q243">
            <v>0.35</v>
          </cell>
          <cell r="R243">
            <v>0.36</v>
          </cell>
          <cell r="S243">
            <v>0.38</v>
          </cell>
          <cell r="T243">
            <v>0.39</v>
          </cell>
        </row>
        <row r="244">
          <cell r="J244" t="str">
            <v>0906</v>
          </cell>
          <cell r="K244">
            <v>0.16</v>
          </cell>
          <cell r="L244">
            <v>0.19</v>
          </cell>
          <cell r="M244">
            <v>0.22</v>
          </cell>
          <cell r="N244">
            <v>0.25</v>
          </cell>
          <cell r="O244">
            <v>0.28000000000000003</v>
          </cell>
          <cell r="P244">
            <v>0.3</v>
          </cell>
          <cell r="Q244">
            <v>0.32</v>
          </cell>
          <cell r="R244">
            <v>0.34</v>
          </cell>
          <cell r="S244">
            <v>0.36</v>
          </cell>
          <cell r="T244">
            <v>0.37</v>
          </cell>
        </row>
        <row r="245">
          <cell r="J245" t="str">
            <v>0907</v>
          </cell>
          <cell r="K245">
            <v>0.12</v>
          </cell>
          <cell r="L245">
            <v>0.16</v>
          </cell>
          <cell r="M245">
            <v>0.19</v>
          </cell>
          <cell r="N245">
            <v>0.22</v>
          </cell>
          <cell r="O245">
            <v>0.24</v>
          </cell>
          <cell r="P245">
            <v>0.28000000000000003</v>
          </cell>
          <cell r="Q245">
            <v>0.3</v>
          </cell>
          <cell r="R245">
            <v>0.32</v>
          </cell>
          <cell r="S245">
            <v>0.35</v>
          </cell>
          <cell r="T245">
            <v>0.36</v>
          </cell>
        </row>
        <row r="246">
          <cell r="J246" t="str">
            <v>0908</v>
          </cell>
          <cell r="K246">
            <v>0.1</v>
          </cell>
          <cell r="L246">
            <v>0.14000000000000001</v>
          </cell>
          <cell r="M246">
            <v>0.16</v>
          </cell>
          <cell r="N246">
            <v>0.19</v>
          </cell>
          <cell r="O246">
            <v>0.22</v>
          </cell>
          <cell r="P246">
            <v>0.25</v>
          </cell>
          <cell r="Q246">
            <v>0.28000000000000003</v>
          </cell>
          <cell r="R246">
            <v>0.3</v>
          </cell>
          <cell r="S246">
            <v>0.33</v>
          </cell>
          <cell r="T246">
            <v>0.35</v>
          </cell>
        </row>
        <row r="247">
          <cell r="J247" t="str">
            <v>0909</v>
          </cell>
          <cell r="K247">
            <v>0.18</v>
          </cell>
          <cell r="L247">
            <v>0.2</v>
          </cell>
          <cell r="M247">
            <v>0.23</v>
          </cell>
          <cell r="N247">
            <v>0.25</v>
          </cell>
          <cell r="O247">
            <v>0.27</v>
          </cell>
          <cell r="P247">
            <v>0.28999999999999998</v>
          </cell>
          <cell r="Q247">
            <v>0.3</v>
          </cell>
          <cell r="R247">
            <v>0.32</v>
          </cell>
          <cell r="S247">
            <v>0.33</v>
          </cell>
          <cell r="T247">
            <v>0.35</v>
          </cell>
        </row>
        <row r="248">
          <cell r="J248" t="str">
            <v>0910</v>
          </cell>
          <cell r="K248">
            <v>0.13</v>
          </cell>
          <cell r="L248">
            <v>0.17</v>
          </cell>
          <cell r="M248">
            <v>0.19</v>
          </cell>
          <cell r="N248">
            <v>0.22</v>
          </cell>
          <cell r="O248">
            <v>0.24</v>
          </cell>
          <cell r="P248">
            <v>0.26</v>
          </cell>
          <cell r="Q248">
            <v>0.28999999999999998</v>
          </cell>
          <cell r="R248">
            <v>0.3</v>
          </cell>
          <cell r="S248">
            <v>0.32</v>
          </cell>
          <cell r="T248">
            <v>0.33</v>
          </cell>
        </row>
        <row r="249">
          <cell r="J249" t="str">
            <v>0911</v>
          </cell>
          <cell r="K249">
            <v>0.11</v>
          </cell>
          <cell r="L249">
            <v>0.15</v>
          </cell>
          <cell r="M249">
            <v>0.17</v>
          </cell>
          <cell r="N249">
            <v>0.19</v>
          </cell>
          <cell r="O249">
            <v>0.22</v>
          </cell>
          <cell r="P249">
            <v>0.25</v>
          </cell>
          <cell r="Q249">
            <v>0.26</v>
          </cell>
          <cell r="R249">
            <v>0.28000000000000003</v>
          </cell>
          <cell r="S249">
            <v>0.3</v>
          </cell>
          <cell r="T249">
            <v>0.32</v>
          </cell>
        </row>
        <row r="250">
          <cell r="J250" t="str">
            <v>0912</v>
          </cell>
          <cell r="K250">
            <v>0.09</v>
          </cell>
          <cell r="L250">
            <v>0.12</v>
          </cell>
          <cell r="M250">
            <v>0.15</v>
          </cell>
          <cell r="N250">
            <v>0.18</v>
          </cell>
          <cell r="O250">
            <v>0.19</v>
          </cell>
          <cell r="P250">
            <v>0.23</v>
          </cell>
          <cell r="Q250">
            <v>0.25</v>
          </cell>
          <cell r="R250">
            <v>0.26</v>
          </cell>
          <cell r="S250">
            <v>0.28999999999999998</v>
          </cell>
          <cell r="T250">
            <v>0.3</v>
          </cell>
        </row>
        <row r="251">
          <cell r="J251" t="str">
            <v>1001</v>
          </cell>
          <cell r="K251">
            <v>0.31</v>
          </cell>
          <cell r="L251">
            <v>0.36</v>
          </cell>
          <cell r="M251">
            <v>0.4</v>
          </cell>
          <cell r="N251">
            <v>0.44</v>
          </cell>
          <cell r="O251">
            <v>0.47</v>
          </cell>
          <cell r="P251">
            <v>0.5</v>
          </cell>
          <cell r="Q251">
            <v>0.53</v>
          </cell>
          <cell r="R251">
            <v>0.54</v>
          </cell>
          <cell r="S251">
            <v>0.56999999999999995</v>
          </cell>
          <cell r="T251">
            <v>0.57999999999999996</v>
          </cell>
        </row>
        <row r="252">
          <cell r="J252" t="str">
            <v>1002</v>
          </cell>
          <cell r="K252">
            <v>0.23</v>
          </cell>
          <cell r="L252">
            <v>0.28999999999999998</v>
          </cell>
          <cell r="M252">
            <v>0.33</v>
          </cell>
          <cell r="N252">
            <v>0.37</v>
          </cell>
          <cell r="O252">
            <v>0.4</v>
          </cell>
          <cell r="P252">
            <v>0.45</v>
          </cell>
          <cell r="Q252">
            <v>0.48</v>
          </cell>
          <cell r="R252">
            <v>0.5</v>
          </cell>
          <cell r="S252">
            <v>0.53</v>
          </cell>
          <cell r="T252">
            <v>0.55000000000000004</v>
          </cell>
        </row>
        <row r="253">
          <cell r="J253" t="str">
            <v>1003</v>
          </cell>
          <cell r="K253">
            <v>0.18</v>
          </cell>
          <cell r="L253">
            <v>0.24</v>
          </cell>
          <cell r="M253">
            <v>0.28000000000000003</v>
          </cell>
          <cell r="N253">
            <v>0.32</v>
          </cell>
          <cell r="O253">
            <v>0.35</v>
          </cell>
          <cell r="P253">
            <v>0.4</v>
          </cell>
          <cell r="Q253">
            <v>0.44</v>
          </cell>
          <cell r="R253">
            <v>0.47</v>
          </cell>
          <cell r="S253">
            <v>0.5</v>
          </cell>
          <cell r="T253">
            <v>0.53</v>
          </cell>
        </row>
        <row r="254">
          <cell r="J254" t="str">
            <v>1004</v>
          </cell>
          <cell r="K254">
            <v>0.15</v>
          </cell>
          <cell r="L254">
            <v>0.2</v>
          </cell>
          <cell r="M254">
            <v>0.24</v>
          </cell>
          <cell r="N254">
            <v>0.28000000000000003</v>
          </cell>
          <cell r="O254">
            <v>0.31</v>
          </cell>
          <cell r="P254">
            <v>0.37</v>
          </cell>
          <cell r="Q254">
            <v>0.4</v>
          </cell>
          <cell r="R254">
            <v>0.44</v>
          </cell>
          <cell r="S254">
            <v>0.47</v>
          </cell>
          <cell r="T254">
            <v>0.5</v>
          </cell>
        </row>
        <row r="255">
          <cell r="J255" t="str">
            <v>1005</v>
          </cell>
          <cell r="K255">
            <v>0.27</v>
          </cell>
          <cell r="L255">
            <v>0.31</v>
          </cell>
          <cell r="M255">
            <v>0.34</v>
          </cell>
          <cell r="N255">
            <v>0.38</v>
          </cell>
          <cell r="O255">
            <v>0.4</v>
          </cell>
          <cell r="P255">
            <v>0.44</v>
          </cell>
          <cell r="Q255">
            <v>0.46</v>
          </cell>
          <cell r="R255">
            <v>0.47</v>
          </cell>
          <cell r="S255">
            <v>0.5</v>
          </cell>
          <cell r="T255">
            <v>0.51</v>
          </cell>
        </row>
        <row r="256">
          <cell r="J256" t="str">
            <v>1006</v>
          </cell>
          <cell r="K256">
            <v>0.21</v>
          </cell>
          <cell r="L256">
            <v>0.25</v>
          </cell>
          <cell r="M256">
            <v>0.28999999999999998</v>
          </cell>
          <cell r="N256">
            <v>0.33</v>
          </cell>
          <cell r="O256">
            <v>0.36</v>
          </cell>
          <cell r="P256">
            <v>0.4</v>
          </cell>
          <cell r="Q256">
            <v>0.42</v>
          </cell>
          <cell r="R256">
            <v>0.44</v>
          </cell>
          <cell r="S256">
            <v>0.47</v>
          </cell>
          <cell r="T256">
            <v>0.49</v>
          </cell>
        </row>
        <row r="257">
          <cell r="J257" t="str">
            <v>1007</v>
          </cell>
          <cell r="K257">
            <v>0.16</v>
          </cell>
          <cell r="L257">
            <v>0.21</v>
          </cell>
          <cell r="M257">
            <v>0.25</v>
          </cell>
          <cell r="N257">
            <v>0.28999999999999998</v>
          </cell>
          <cell r="O257">
            <v>0.31</v>
          </cell>
          <cell r="P257">
            <v>0.36</v>
          </cell>
          <cell r="Q257">
            <v>0.39</v>
          </cell>
          <cell r="R257">
            <v>0.41</v>
          </cell>
          <cell r="S257">
            <v>0.45</v>
          </cell>
          <cell r="T257">
            <v>0.47</v>
          </cell>
        </row>
        <row r="258">
          <cell r="J258" t="str">
            <v>1008</v>
          </cell>
          <cell r="K258">
            <v>0.13</v>
          </cell>
          <cell r="L258">
            <v>0.18</v>
          </cell>
          <cell r="M258">
            <v>0.21</v>
          </cell>
          <cell r="N258">
            <v>0.25</v>
          </cell>
          <cell r="O258">
            <v>0.28000000000000003</v>
          </cell>
          <cell r="P258">
            <v>0.33</v>
          </cell>
          <cell r="Q258">
            <v>0.37</v>
          </cell>
          <cell r="R258">
            <v>0.39</v>
          </cell>
          <cell r="S258">
            <v>0.43</v>
          </cell>
          <cell r="T258">
            <v>0.45</v>
          </cell>
        </row>
        <row r="259">
          <cell r="J259" t="str">
            <v>1009</v>
          </cell>
          <cell r="K259">
            <v>0.23</v>
          </cell>
          <cell r="L259">
            <v>0.27</v>
          </cell>
          <cell r="M259">
            <v>0.3</v>
          </cell>
          <cell r="N259">
            <v>0.33</v>
          </cell>
          <cell r="O259">
            <v>0.35</v>
          </cell>
          <cell r="P259">
            <v>0.38</v>
          </cell>
          <cell r="Q259">
            <v>0.4</v>
          </cell>
          <cell r="R259">
            <v>0.41</v>
          </cell>
          <cell r="S259">
            <v>0.44</v>
          </cell>
          <cell r="T259">
            <v>0.45</v>
          </cell>
        </row>
        <row r="260">
          <cell r="J260" t="str">
            <v>1010</v>
          </cell>
          <cell r="K260">
            <v>0.18</v>
          </cell>
          <cell r="L260">
            <v>0.22</v>
          </cell>
          <cell r="M260">
            <v>0.25</v>
          </cell>
          <cell r="N260">
            <v>0.28000000000000003</v>
          </cell>
          <cell r="O260">
            <v>0.31</v>
          </cell>
          <cell r="P260">
            <v>0.34</v>
          </cell>
          <cell r="Q260">
            <v>0.37</v>
          </cell>
          <cell r="R260">
            <v>0.39</v>
          </cell>
          <cell r="S260">
            <v>0.41</v>
          </cell>
          <cell r="T260">
            <v>0.43</v>
          </cell>
        </row>
        <row r="261">
          <cell r="J261" t="str">
            <v>1011</v>
          </cell>
          <cell r="K261">
            <v>0.15</v>
          </cell>
          <cell r="L261">
            <v>0.19</v>
          </cell>
          <cell r="M261">
            <v>0.22</v>
          </cell>
          <cell r="N261">
            <v>0.25</v>
          </cell>
          <cell r="O261">
            <v>0.28000000000000003</v>
          </cell>
          <cell r="P261">
            <v>0.32</v>
          </cell>
          <cell r="Q261">
            <v>0.34</v>
          </cell>
          <cell r="R261">
            <v>0.37</v>
          </cell>
          <cell r="S261">
            <v>0.4</v>
          </cell>
          <cell r="T261">
            <v>0.41</v>
          </cell>
        </row>
        <row r="262">
          <cell r="J262" t="str">
            <v>1012</v>
          </cell>
          <cell r="K262">
            <v>0.11</v>
          </cell>
          <cell r="L262">
            <v>0.16</v>
          </cell>
          <cell r="M262">
            <v>0.19</v>
          </cell>
          <cell r="N262">
            <v>0.23</v>
          </cell>
          <cell r="O262">
            <v>0.25</v>
          </cell>
          <cell r="P262">
            <v>0.3</v>
          </cell>
          <cell r="Q262">
            <v>0.32</v>
          </cell>
          <cell r="R262">
            <v>0.34</v>
          </cell>
          <cell r="S262">
            <v>0.38</v>
          </cell>
          <cell r="T262">
            <v>0.4</v>
          </cell>
        </row>
        <row r="263">
          <cell r="J263" t="str">
            <v>1101</v>
          </cell>
          <cell r="K263">
            <v>0.56999999999999995</v>
          </cell>
          <cell r="L263">
            <v>0.64</v>
          </cell>
          <cell r="M263">
            <v>0.68</v>
          </cell>
          <cell r="N263">
            <v>0.7</v>
          </cell>
          <cell r="O263">
            <v>0.73</v>
          </cell>
          <cell r="P263">
            <v>0.76</v>
          </cell>
          <cell r="Q263">
            <v>0.77</v>
          </cell>
          <cell r="R263">
            <v>0.78</v>
          </cell>
          <cell r="S263">
            <v>0.8</v>
          </cell>
          <cell r="T263">
            <v>0.8</v>
          </cell>
        </row>
        <row r="264">
          <cell r="J264" t="str">
            <v>1102</v>
          </cell>
          <cell r="K264">
            <v>0.51</v>
          </cell>
          <cell r="L264">
            <v>0.57999999999999996</v>
          </cell>
          <cell r="M264">
            <v>0.63</v>
          </cell>
          <cell r="N264">
            <v>0.67</v>
          </cell>
          <cell r="O264">
            <v>0.69</v>
          </cell>
          <cell r="P264">
            <v>0.73</v>
          </cell>
          <cell r="Q264">
            <v>0.75</v>
          </cell>
          <cell r="R264">
            <v>0.76</v>
          </cell>
          <cell r="S264">
            <v>0.78</v>
          </cell>
          <cell r="T264">
            <v>0.79</v>
          </cell>
        </row>
        <row r="265">
          <cell r="J265" t="str">
            <v>1103</v>
          </cell>
          <cell r="K265">
            <v>0.48</v>
          </cell>
          <cell r="L265">
            <v>0.55000000000000004</v>
          </cell>
          <cell r="M265">
            <v>0.6</v>
          </cell>
          <cell r="N265">
            <v>0.64</v>
          </cell>
          <cell r="O265">
            <v>0.66</v>
          </cell>
          <cell r="P265">
            <v>0.7</v>
          </cell>
          <cell r="Q265">
            <v>0.73</v>
          </cell>
          <cell r="R265">
            <v>0.74</v>
          </cell>
          <cell r="S265">
            <v>0.77</v>
          </cell>
          <cell r="T265">
            <v>0.78</v>
          </cell>
        </row>
        <row r="266">
          <cell r="J266" t="str">
            <v>1104</v>
          </cell>
          <cell r="K266" t="str">
            <v>no</v>
          </cell>
          <cell r="L266" t="str">
            <v>no</v>
          </cell>
          <cell r="M266" t="str">
            <v>no</v>
          </cell>
          <cell r="N266" t="str">
            <v>no</v>
          </cell>
          <cell r="O266" t="str">
            <v>no</v>
          </cell>
          <cell r="P266" t="str">
            <v>no</v>
          </cell>
          <cell r="Q266" t="str">
            <v>no</v>
          </cell>
          <cell r="R266" t="str">
            <v>no</v>
          </cell>
          <cell r="S266" t="str">
            <v>no</v>
          </cell>
          <cell r="T266" t="str">
            <v>no</v>
          </cell>
        </row>
        <row r="267">
          <cell r="J267" t="str">
            <v>1105</v>
          </cell>
          <cell r="K267" t="str">
            <v>no</v>
          </cell>
          <cell r="L267" t="str">
            <v>no</v>
          </cell>
          <cell r="M267" t="str">
            <v>no</v>
          </cell>
          <cell r="N267" t="str">
            <v>no</v>
          </cell>
          <cell r="O267" t="str">
            <v>no</v>
          </cell>
          <cell r="P267" t="str">
            <v>no</v>
          </cell>
          <cell r="Q267" t="str">
            <v>no</v>
          </cell>
          <cell r="R267" t="str">
            <v>no</v>
          </cell>
          <cell r="S267" t="str">
            <v>no</v>
          </cell>
          <cell r="T267" t="str">
            <v>no</v>
          </cell>
        </row>
        <row r="268">
          <cell r="J268" t="str">
            <v>1106</v>
          </cell>
          <cell r="K268" t="str">
            <v>no</v>
          </cell>
          <cell r="L268" t="str">
            <v>no</v>
          </cell>
          <cell r="M268" t="str">
            <v>no</v>
          </cell>
          <cell r="N268" t="str">
            <v>no</v>
          </cell>
          <cell r="O268" t="str">
            <v>no</v>
          </cell>
          <cell r="P268" t="str">
            <v>no</v>
          </cell>
          <cell r="Q268" t="str">
            <v>no</v>
          </cell>
          <cell r="R268" t="str">
            <v>no</v>
          </cell>
          <cell r="S268" t="str">
            <v>no</v>
          </cell>
          <cell r="T268" t="str">
            <v>no</v>
          </cell>
        </row>
        <row r="269">
          <cell r="J269" t="str">
            <v>1107</v>
          </cell>
          <cell r="K269">
            <v>0.51</v>
          </cell>
          <cell r="L269">
            <v>0.57999999999999996</v>
          </cell>
          <cell r="M269">
            <v>0.62</v>
          </cell>
          <cell r="N269">
            <v>0.66</v>
          </cell>
          <cell r="O269">
            <v>0.68</v>
          </cell>
          <cell r="P269">
            <v>0.71</v>
          </cell>
          <cell r="Q269">
            <v>0.73</v>
          </cell>
          <cell r="R269">
            <v>0.75</v>
          </cell>
          <cell r="S269">
            <v>0.77</v>
          </cell>
          <cell r="T269">
            <v>0.78</v>
          </cell>
        </row>
        <row r="270">
          <cell r="J270" t="str">
            <v>1108</v>
          </cell>
          <cell r="K270">
            <v>0.47</v>
          </cell>
          <cell r="L270">
            <v>0.54</v>
          </cell>
          <cell r="M270">
            <v>0.59</v>
          </cell>
          <cell r="N270">
            <v>0.63</v>
          </cell>
          <cell r="O270">
            <v>0.66</v>
          </cell>
          <cell r="P270">
            <v>0.69</v>
          </cell>
          <cell r="Q270">
            <v>0.72</v>
          </cell>
          <cell r="R270">
            <v>0.73</v>
          </cell>
          <cell r="S270">
            <v>0.75</v>
          </cell>
          <cell r="T270">
            <v>0.77</v>
          </cell>
        </row>
        <row r="271">
          <cell r="J271" t="str">
            <v>1109</v>
          </cell>
          <cell r="K271">
            <v>0.45</v>
          </cell>
          <cell r="L271">
            <v>0.52</v>
          </cell>
          <cell r="M271">
            <v>0.56999999999999995</v>
          </cell>
          <cell r="N271">
            <v>0.61</v>
          </cell>
          <cell r="O271">
            <v>0.64</v>
          </cell>
          <cell r="P271">
            <v>0.68</v>
          </cell>
          <cell r="Q271">
            <v>0.7</v>
          </cell>
          <cell r="R271">
            <v>0.72</v>
          </cell>
          <cell r="S271">
            <v>0.74</v>
          </cell>
          <cell r="T271">
            <v>0.76</v>
          </cell>
        </row>
        <row r="272">
          <cell r="J272" t="str">
            <v>1110</v>
          </cell>
          <cell r="K272" t="str">
            <v>no</v>
          </cell>
          <cell r="L272" t="str">
            <v>no</v>
          </cell>
          <cell r="M272" t="str">
            <v>no</v>
          </cell>
          <cell r="N272" t="str">
            <v>no</v>
          </cell>
          <cell r="O272" t="str">
            <v>no</v>
          </cell>
          <cell r="P272" t="str">
            <v>no</v>
          </cell>
          <cell r="Q272" t="str">
            <v>no</v>
          </cell>
          <cell r="R272" t="str">
            <v>no</v>
          </cell>
          <cell r="S272" t="str">
            <v>no</v>
          </cell>
          <cell r="T272" t="str">
            <v>no</v>
          </cell>
        </row>
        <row r="273">
          <cell r="J273" t="str">
            <v>1111</v>
          </cell>
          <cell r="K273">
            <v>0.47</v>
          </cell>
          <cell r="L273">
            <v>0.54</v>
          </cell>
          <cell r="M273">
            <v>0.59</v>
          </cell>
          <cell r="N273">
            <v>0.62</v>
          </cell>
          <cell r="O273">
            <v>0.65</v>
          </cell>
          <cell r="P273">
            <v>0.68</v>
          </cell>
          <cell r="Q273">
            <v>0.7</v>
          </cell>
          <cell r="R273">
            <v>0.72</v>
          </cell>
          <cell r="S273">
            <v>0.74</v>
          </cell>
          <cell r="T273">
            <v>0.75</v>
          </cell>
        </row>
        <row r="274">
          <cell r="J274" t="str">
            <v>1112</v>
          </cell>
          <cell r="K274">
            <v>0.45</v>
          </cell>
          <cell r="L274">
            <v>0.52</v>
          </cell>
          <cell r="M274">
            <v>0.56000000000000005</v>
          </cell>
          <cell r="N274">
            <v>0.6</v>
          </cell>
          <cell r="O274">
            <v>0.63</v>
          </cell>
          <cell r="P274">
            <v>0.67</v>
          </cell>
          <cell r="Q274">
            <v>0.69</v>
          </cell>
          <cell r="R274">
            <v>0.71</v>
          </cell>
          <cell r="S274">
            <v>0.73</v>
          </cell>
          <cell r="T274">
            <v>0.74</v>
          </cell>
        </row>
        <row r="275">
          <cell r="J275" t="str">
            <v>1201</v>
          </cell>
          <cell r="K275">
            <v>0.51</v>
          </cell>
          <cell r="L275">
            <v>0.59</v>
          </cell>
          <cell r="M275">
            <v>0.64</v>
          </cell>
          <cell r="N275">
            <v>0.68</v>
          </cell>
          <cell r="O275">
            <v>0.7</v>
          </cell>
          <cell r="P275">
            <v>0.74</v>
          </cell>
          <cell r="Q275">
            <v>0.76</v>
          </cell>
          <cell r="R275">
            <v>0.77</v>
          </cell>
          <cell r="S275">
            <v>0.79</v>
          </cell>
          <cell r="T275">
            <v>0.8</v>
          </cell>
        </row>
        <row r="276">
          <cell r="J276" t="str">
            <v>1202</v>
          </cell>
          <cell r="K276">
            <v>0.43</v>
          </cell>
          <cell r="L276">
            <v>0.52</v>
          </cell>
          <cell r="M276">
            <v>0.57999999999999996</v>
          </cell>
          <cell r="N276">
            <v>0.63</v>
          </cell>
          <cell r="O276">
            <v>0.66</v>
          </cell>
          <cell r="P276">
            <v>0.7</v>
          </cell>
          <cell r="Q276">
            <v>0.73</v>
          </cell>
          <cell r="R276">
            <v>0.74</v>
          </cell>
          <cell r="S276">
            <v>0.77</v>
          </cell>
          <cell r="T276">
            <v>0.78</v>
          </cell>
        </row>
        <row r="277">
          <cell r="J277" t="str">
            <v>1203</v>
          </cell>
          <cell r="K277">
            <v>0.39</v>
          </cell>
          <cell r="L277">
            <v>0.48</v>
          </cell>
          <cell r="M277">
            <v>0.54</v>
          </cell>
          <cell r="N277">
            <v>0.59</v>
          </cell>
          <cell r="O277">
            <v>0.63</v>
          </cell>
          <cell r="P277">
            <v>0.67</v>
          </cell>
          <cell r="Q277">
            <v>0.7</v>
          </cell>
          <cell r="R277">
            <v>0.72</v>
          </cell>
          <cell r="S277">
            <v>0.75</v>
          </cell>
          <cell r="T277">
            <v>0.77</v>
          </cell>
        </row>
        <row r="278">
          <cell r="J278" t="str">
            <v>1204</v>
          </cell>
          <cell r="K278" t="str">
            <v>no</v>
          </cell>
          <cell r="L278" t="str">
            <v>no</v>
          </cell>
          <cell r="M278" t="str">
            <v>no</v>
          </cell>
          <cell r="N278" t="str">
            <v>no</v>
          </cell>
          <cell r="O278" t="str">
            <v>no</v>
          </cell>
          <cell r="P278" t="str">
            <v>no</v>
          </cell>
          <cell r="Q278" t="str">
            <v>no</v>
          </cell>
          <cell r="R278" t="str">
            <v>no</v>
          </cell>
          <cell r="S278" t="str">
            <v>no</v>
          </cell>
          <cell r="T278" t="str">
            <v>no</v>
          </cell>
        </row>
        <row r="279">
          <cell r="J279" t="str">
            <v>1205</v>
          </cell>
          <cell r="K279" t="str">
            <v>no</v>
          </cell>
          <cell r="L279" t="str">
            <v>no</v>
          </cell>
          <cell r="M279" t="str">
            <v>no</v>
          </cell>
          <cell r="N279" t="str">
            <v>no</v>
          </cell>
          <cell r="O279" t="str">
            <v>no</v>
          </cell>
          <cell r="P279" t="str">
            <v>no</v>
          </cell>
          <cell r="Q279" t="str">
            <v>no</v>
          </cell>
          <cell r="R279" t="str">
            <v>no</v>
          </cell>
          <cell r="S279" t="str">
            <v>no</v>
          </cell>
          <cell r="T279" t="str">
            <v>no</v>
          </cell>
        </row>
        <row r="280">
          <cell r="J280" t="str">
            <v>1206</v>
          </cell>
          <cell r="K280" t="str">
            <v>no</v>
          </cell>
          <cell r="L280" t="str">
            <v>no</v>
          </cell>
          <cell r="M280" t="str">
            <v>no</v>
          </cell>
          <cell r="N280" t="str">
            <v>no</v>
          </cell>
          <cell r="O280" t="str">
            <v>no</v>
          </cell>
          <cell r="P280" t="str">
            <v>no</v>
          </cell>
          <cell r="Q280" t="str">
            <v>no</v>
          </cell>
          <cell r="R280" t="str">
            <v>no</v>
          </cell>
          <cell r="S280" t="str">
            <v>no</v>
          </cell>
          <cell r="T280" t="str">
            <v>no</v>
          </cell>
        </row>
        <row r="281">
          <cell r="J281" t="str">
            <v>1207</v>
          </cell>
          <cell r="K281">
            <v>0.43</v>
          </cell>
          <cell r="L281">
            <v>0.51</v>
          </cell>
          <cell r="M281">
            <v>0.56999999999999995</v>
          </cell>
          <cell r="N281">
            <v>0.62</v>
          </cell>
          <cell r="O281">
            <v>0.65</v>
          </cell>
          <cell r="P281">
            <v>0.69</v>
          </cell>
          <cell r="Q281">
            <v>0.71</v>
          </cell>
          <cell r="R281">
            <v>0.73</v>
          </cell>
          <cell r="S281">
            <v>0.75</v>
          </cell>
          <cell r="T281">
            <v>0.76</v>
          </cell>
        </row>
        <row r="282">
          <cell r="J282" t="str">
            <v>1208</v>
          </cell>
          <cell r="K282">
            <v>0.38</v>
          </cell>
          <cell r="L282">
            <v>0.47</v>
          </cell>
          <cell r="M282">
            <v>0.53</v>
          </cell>
          <cell r="N282">
            <v>0.57999999999999996</v>
          </cell>
          <cell r="O282">
            <v>0.62</v>
          </cell>
          <cell r="P282">
            <v>0.66</v>
          </cell>
          <cell r="Q282">
            <v>0.69</v>
          </cell>
          <cell r="R282">
            <v>0.71</v>
          </cell>
          <cell r="S282">
            <v>0.74</v>
          </cell>
          <cell r="T282">
            <v>0.75</v>
          </cell>
        </row>
        <row r="283">
          <cell r="J283" t="str">
            <v>1209</v>
          </cell>
          <cell r="K283">
            <v>0.35</v>
          </cell>
          <cell r="L283">
            <v>0.44</v>
          </cell>
          <cell r="M283">
            <v>0.5</v>
          </cell>
          <cell r="N283">
            <v>0.56000000000000005</v>
          </cell>
          <cell r="O283">
            <v>0.59</v>
          </cell>
          <cell r="P283">
            <v>0.64</v>
          </cell>
          <cell r="Q283">
            <v>0.67</v>
          </cell>
          <cell r="R283">
            <v>0.69</v>
          </cell>
          <cell r="S283">
            <v>0.72</v>
          </cell>
          <cell r="T283">
            <v>0.74</v>
          </cell>
        </row>
        <row r="284">
          <cell r="J284" t="str">
            <v>1210</v>
          </cell>
          <cell r="K284" t="str">
            <v>no</v>
          </cell>
          <cell r="L284" t="str">
            <v>no</v>
          </cell>
          <cell r="M284" t="str">
            <v>no</v>
          </cell>
          <cell r="N284" t="str">
            <v>no</v>
          </cell>
          <cell r="O284" t="str">
            <v>no</v>
          </cell>
          <cell r="P284" t="str">
            <v>no</v>
          </cell>
          <cell r="Q284" t="str">
            <v>no</v>
          </cell>
          <cell r="R284" t="str">
            <v>no</v>
          </cell>
          <cell r="S284" t="str">
            <v>no</v>
          </cell>
          <cell r="T284" t="str">
            <v>no</v>
          </cell>
        </row>
        <row r="285">
          <cell r="J285" t="str">
            <v>1211</v>
          </cell>
          <cell r="K285">
            <v>0.38</v>
          </cell>
          <cell r="L285">
            <v>0.47</v>
          </cell>
          <cell r="M285">
            <v>0.53</v>
          </cell>
          <cell r="N285">
            <v>0.57999999999999996</v>
          </cell>
          <cell r="O285">
            <v>0.61</v>
          </cell>
          <cell r="P285">
            <v>0.65</v>
          </cell>
          <cell r="Q285">
            <v>0.68</v>
          </cell>
          <cell r="R285">
            <v>0.7</v>
          </cell>
          <cell r="S285">
            <v>0.72</v>
          </cell>
          <cell r="T285">
            <v>0.74</v>
          </cell>
        </row>
        <row r="286">
          <cell r="J286" t="str">
            <v>1212</v>
          </cell>
          <cell r="K286">
            <v>0.35</v>
          </cell>
          <cell r="L286">
            <v>0.44</v>
          </cell>
          <cell r="M286">
            <v>0.5</v>
          </cell>
          <cell r="N286">
            <v>0.55000000000000004</v>
          </cell>
          <cell r="O286">
            <v>0.59</v>
          </cell>
          <cell r="P286">
            <v>0.64</v>
          </cell>
          <cell r="Q286">
            <v>0.67</v>
          </cell>
          <cell r="R286">
            <v>0.69</v>
          </cell>
          <cell r="S286">
            <v>0.71</v>
          </cell>
          <cell r="T286">
            <v>0.73</v>
          </cell>
        </row>
        <row r="287">
          <cell r="J287" t="str">
            <v>1301</v>
          </cell>
          <cell r="K287">
            <v>0.56999999999999995</v>
          </cell>
          <cell r="L287">
            <v>0.64</v>
          </cell>
          <cell r="M287">
            <v>0.68</v>
          </cell>
          <cell r="N287">
            <v>0.7</v>
          </cell>
          <cell r="O287">
            <v>0.73</v>
          </cell>
          <cell r="P287">
            <v>0.76</v>
          </cell>
          <cell r="Q287">
            <v>0.77</v>
          </cell>
          <cell r="R287">
            <v>0.78</v>
          </cell>
          <cell r="S287">
            <v>0.8</v>
          </cell>
          <cell r="T287">
            <v>0.8</v>
          </cell>
        </row>
        <row r="288">
          <cell r="J288" t="str">
            <v>1302</v>
          </cell>
          <cell r="K288">
            <v>0.51</v>
          </cell>
          <cell r="L288">
            <v>0.57999999999999996</v>
          </cell>
          <cell r="M288">
            <v>0.63</v>
          </cell>
          <cell r="N288">
            <v>0.67</v>
          </cell>
          <cell r="O288">
            <v>0.69</v>
          </cell>
          <cell r="P288">
            <v>0.73</v>
          </cell>
          <cell r="Q288">
            <v>0.75</v>
          </cell>
          <cell r="R288">
            <v>0.76</v>
          </cell>
          <cell r="S288">
            <v>0.78</v>
          </cell>
          <cell r="T288">
            <v>0.79</v>
          </cell>
        </row>
        <row r="289">
          <cell r="J289" t="str">
            <v>1303</v>
          </cell>
          <cell r="K289">
            <v>0.48</v>
          </cell>
          <cell r="L289">
            <v>0.55000000000000004</v>
          </cell>
          <cell r="M289">
            <v>0.6</v>
          </cell>
          <cell r="N289">
            <v>0.64</v>
          </cell>
          <cell r="O289">
            <v>0.66</v>
          </cell>
          <cell r="P289">
            <v>0.7</v>
          </cell>
          <cell r="Q289">
            <v>0.73</v>
          </cell>
          <cell r="R289">
            <v>0.74</v>
          </cell>
          <cell r="S289">
            <v>0.77</v>
          </cell>
          <cell r="T289">
            <v>0.78</v>
          </cell>
        </row>
        <row r="290">
          <cell r="J290" t="str">
            <v>1304</v>
          </cell>
          <cell r="K290" t="str">
            <v>no</v>
          </cell>
          <cell r="L290" t="str">
            <v>no</v>
          </cell>
          <cell r="M290" t="str">
            <v>no</v>
          </cell>
          <cell r="N290" t="str">
            <v>no</v>
          </cell>
          <cell r="O290" t="str">
            <v>no</v>
          </cell>
          <cell r="P290" t="str">
            <v>no</v>
          </cell>
          <cell r="Q290" t="str">
            <v>no</v>
          </cell>
          <cell r="R290" t="str">
            <v>no</v>
          </cell>
          <cell r="S290" t="str">
            <v>no</v>
          </cell>
          <cell r="T290" t="str">
            <v>no</v>
          </cell>
        </row>
        <row r="291">
          <cell r="J291" t="str">
            <v>1305</v>
          </cell>
          <cell r="K291" t="str">
            <v>no</v>
          </cell>
          <cell r="L291" t="str">
            <v>no</v>
          </cell>
          <cell r="M291" t="str">
            <v>no</v>
          </cell>
          <cell r="N291" t="str">
            <v>no</v>
          </cell>
          <cell r="O291" t="str">
            <v>no</v>
          </cell>
          <cell r="P291" t="str">
            <v>no</v>
          </cell>
          <cell r="Q291" t="str">
            <v>no</v>
          </cell>
          <cell r="R291" t="str">
            <v>no</v>
          </cell>
          <cell r="S291" t="str">
            <v>no</v>
          </cell>
          <cell r="T291" t="str">
            <v>no</v>
          </cell>
        </row>
        <row r="292">
          <cell r="J292" t="str">
            <v>1306</v>
          </cell>
          <cell r="K292" t="str">
            <v>no</v>
          </cell>
          <cell r="L292" t="str">
            <v>no</v>
          </cell>
          <cell r="M292" t="str">
            <v>no</v>
          </cell>
          <cell r="N292" t="str">
            <v>no</v>
          </cell>
          <cell r="O292" t="str">
            <v>no</v>
          </cell>
          <cell r="P292" t="str">
            <v>no</v>
          </cell>
          <cell r="Q292" t="str">
            <v>no</v>
          </cell>
          <cell r="R292" t="str">
            <v>no</v>
          </cell>
          <cell r="S292" t="str">
            <v>no</v>
          </cell>
          <cell r="T292" t="str">
            <v>no</v>
          </cell>
        </row>
        <row r="293">
          <cell r="J293" t="str">
            <v>1307</v>
          </cell>
          <cell r="K293">
            <v>0.51</v>
          </cell>
          <cell r="L293">
            <v>0.57999999999999996</v>
          </cell>
          <cell r="M293">
            <v>0.62</v>
          </cell>
          <cell r="N293">
            <v>0.66</v>
          </cell>
          <cell r="O293">
            <v>0.68</v>
          </cell>
          <cell r="P293">
            <v>0.71</v>
          </cell>
          <cell r="Q293">
            <v>0.73</v>
          </cell>
          <cell r="R293">
            <v>0.75</v>
          </cell>
          <cell r="S293">
            <v>0.77</v>
          </cell>
          <cell r="T293">
            <v>0.78</v>
          </cell>
        </row>
        <row r="294">
          <cell r="J294" t="str">
            <v>1308</v>
          </cell>
          <cell r="K294">
            <v>0.47</v>
          </cell>
          <cell r="L294">
            <v>0.54</v>
          </cell>
          <cell r="M294">
            <v>0.59</v>
          </cell>
          <cell r="N294">
            <v>0.63</v>
          </cell>
          <cell r="O294">
            <v>0.66</v>
          </cell>
          <cell r="P294">
            <v>0.69</v>
          </cell>
          <cell r="Q294">
            <v>0.72</v>
          </cell>
          <cell r="R294">
            <v>0.73</v>
          </cell>
          <cell r="S294">
            <v>0.75</v>
          </cell>
          <cell r="T294">
            <v>0.77</v>
          </cell>
        </row>
        <row r="295">
          <cell r="J295" t="str">
            <v>1309</v>
          </cell>
          <cell r="K295">
            <v>0.45</v>
          </cell>
          <cell r="L295">
            <v>0.52</v>
          </cell>
          <cell r="M295">
            <v>0.56999999999999995</v>
          </cell>
          <cell r="N295">
            <v>0.61</v>
          </cell>
          <cell r="O295">
            <v>0.64</v>
          </cell>
          <cell r="P295">
            <v>0.68</v>
          </cell>
          <cell r="Q295">
            <v>0.7</v>
          </cell>
          <cell r="R295">
            <v>0.72</v>
          </cell>
          <cell r="S295">
            <v>0.74</v>
          </cell>
          <cell r="T295">
            <v>0.76</v>
          </cell>
        </row>
        <row r="296">
          <cell r="J296" t="str">
            <v>1310</v>
          </cell>
          <cell r="K296" t="str">
            <v>no</v>
          </cell>
          <cell r="L296" t="str">
            <v>no</v>
          </cell>
          <cell r="M296" t="str">
            <v>no</v>
          </cell>
          <cell r="N296" t="str">
            <v>no</v>
          </cell>
          <cell r="O296" t="str">
            <v>no</v>
          </cell>
          <cell r="P296" t="str">
            <v>no</v>
          </cell>
          <cell r="Q296" t="str">
            <v>no</v>
          </cell>
          <cell r="R296" t="str">
            <v>no</v>
          </cell>
          <cell r="S296" t="str">
            <v>no</v>
          </cell>
          <cell r="T296" t="str">
            <v>no</v>
          </cell>
        </row>
        <row r="297">
          <cell r="J297" t="str">
            <v>1311</v>
          </cell>
          <cell r="K297">
            <v>0.47</v>
          </cell>
          <cell r="L297">
            <v>0.54</v>
          </cell>
          <cell r="M297">
            <v>0.59</v>
          </cell>
          <cell r="N297">
            <v>0.62</v>
          </cell>
          <cell r="O297">
            <v>0.65</v>
          </cell>
          <cell r="P297">
            <v>0.68</v>
          </cell>
          <cell r="Q297">
            <v>0.7</v>
          </cell>
          <cell r="R297">
            <v>0.72</v>
          </cell>
          <cell r="S297">
            <v>0.74</v>
          </cell>
          <cell r="T297">
            <v>0.75</v>
          </cell>
        </row>
        <row r="298">
          <cell r="J298" t="str">
            <v>1312</v>
          </cell>
          <cell r="K298">
            <v>0.45</v>
          </cell>
          <cell r="L298">
            <v>0.52</v>
          </cell>
          <cell r="M298">
            <v>0.56000000000000005</v>
          </cell>
          <cell r="N298">
            <v>0.6</v>
          </cell>
          <cell r="O298">
            <v>0.63</v>
          </cell>
          <cell r="P298">
            <v>0.67</v>
          </cell>
          <cell r="Q298">
            <v>0.69</v>
          </cell>
          <cell r="R298">
            <v>0.71</v>
          </cell>
          <cell r="S298">
            <v>0.73</v>
          </cell>
          <cell r="T298">
            <v>0.74</v>
          </cell>
        </row>
        <row r="299">
          <cell r="J299" t="str">
            <v>1401</v>
          </cell>
          <cell r="K299">
            <v>0.51</v>
          </cell>
          <cell r="L299">
            <v>0.59</v>
          </cell>
          <cell r="M299">
            <v>0.64</v>
          </cell>
          <cell r="N299">
            <v>0.68</v>
          </cell>
          <cell r="O299">
            <v>0.7</v>
          </cell>
          <cell r="P299">
            <v>0.74</v>
          </cell>
          <cell r="Q299">
            <v>0.76</v>
          </cell>
          <cell r="R299">
            <v>0.77</v>
          </cell>
          <cell r="S299">
            <v>0.79</v>
          </cell>
          <cell r="T299">
            <v>0.8</v>
          </cell>
        </row>
        <row r="300">
          <cell r="J300" t="str">
            <v>1402</v>
          </cell>
          <cell r="K300">
            <v>0.43</v>
          </cell>
          <cell r="L300">
            <v>0.52</v>
          </cell>
          <cell r="M300">
            <v>0.57999999999999996</v>
          </cell>
          <cell r="N300">
            <v>0.63</v>
          </cell>
          <cell r="O300">
            <v>0.66</v>
          </cell>
          <cell r="P300">
            <v>0.7</v>
          </cell>
          <cell r="Q300">
            <v>0.73</v>
          </cell>
          <cell r="R300">
            <v>0.74</v>
          </cell>
          <cell r="S300">
            <v>0.77</v>
          </cell>
          <cell r="T300">
            <v>0.78</v>
          </cell>
        </row>
        <row r="301">
          <cell r="J301" t="str">
            <v>1403</v>
          </cell>
          <cell r="K301">
            <v>0.39</v>
          </cell>
          <cell r="L301">
            <v>0.48</v>
          </cell>
          <cell r="M301">
            <v>0.54</v>
          </cell>
          <cell r="N301">
            <v>0.59</v>
          </cell>
          <cell r="O301">
            <v>0.63</v>
          </cell>
          <cell r="P301">
            <v>0.67</v>
          </cell>
          <cell r="Q301">
            <v>0.7</v>
          </cell>
          <cell r="R301">
            <v>0.72</v>
          </cell>
          <cell r="S301">
            <v>0.75</v>
          </cell>
          <cell r="T301">
            <v>0.77</v>
          </cell>
        </row>
        <row r="302">
          <cell r="J302" t="str">
            <v>1404</v>
          </cell>
          <cell r="K302" t="str">
            <v>no</v>
          </cell>
          <cell r="L302" t="str">
            <v>no</v>
          </cell>
          <cell r="M302" t="str">
            <v>no</v>
          </cell>
          <cell r="N302" t="str">
            <v>no</v>
          </cell>
          <cell r="O302" t="str">
            <v>no</v>
          </cell>
          <cell r="P302" t="str">
            <v>no</v>
          </cell>
          <cell r="Q302" t="str">
            <v>no</v>
          </cell>
          <cell r="R302" t="str">
            <v>no</v>
          </cell>
          <cell r="S302" t="str">
            <v>no</v>
          </cell>
          <cell r="T302" t="str">
            <v>no</v>
          </cell>
        </row>
        <row r="303">
          <cell r="J303" t="str">
            <v>1405</v>
          </cell>
          <cell r="K303" t="str">
            <v>no</v>
          </cell>
          <cell r="L303" t="str">
            <v>no</v>
          </cell>
          <cell r="M303" t="str">
            <v>no</v>
          </cell>
          <cell r="N303" t="str">
            <v>no</v>
          </cell>
          <cell r="O303" t="str">
            <v>no</v>
          </cell>
          <cell r="P303" t="str">
            <v>no</v>
          </cell>
          <cell r="Q303" t="str">
            <v>no</v>
          </cell>
          <cell r="R303" t="str">
            <v>no</v>
          </cell>
          <cell r="S303" t="str">
            <v>no</v>
          </cell>
          <cell r="T303" t="str">
            <v>no</v>
          </cell>
        </row>
        <row r="304">
          <cell r="J304" t="str">
            <v>1406</v>
          </cell>
          <cell r="K304" t="str">
            <v>no</v>
          </cell>
          <cell r="L304" t="str">
            <v>no</v>
          </cell>
          <cell r="M304" t="str">
            <v>no</v>
          </cell>
          <cell r="N304" t="str">
            <v>no</v>
          </cell>
          <cell r="O304" t="str">
            <v>no</v>
          </cell>
          <cell r="P304" t="str">
            <v>no</v>
          </cell>
          <cell r="Q304" t="str">
            <v>no</v>
          </cell>
          <cell r="R304" t="str">
            <v>no</v>
          </cell>
          <cell r="S304" t="str">
            <v>no</v>
          </cell>
          <cell r="T304" t="str">
            <v>no</v>
          </cell>
        </row>
        <row r="305">
          <cell r="J305" t="str">
            <v>1407</v>
          </cell>
          <cell r="K305">
            <v>0.43</v>
          </cell>
          <cell r="L305">
            <v>0.51</v>
          </cell>
          <cell r="M305">
            <v>0.56999999999999995</v>
          </cell>
          <cell r="N305">
            <v>0.62</v>
          </cell>
          <cell r="O305">
            <v>0.65</v>
          </cell>
          <cell r="P305">
            <v>0.69</v>
          </cell>
          <cell r="Q305">
            <v>0.71</v>
          </cell>
          <cell r="R305">
            <v>0.73</v>
          </cell>
          <cell r="S305">
            <v>0.75</v>
          </cell>
          <cell r="T305">
            <v>0.76</v>
          </cell>
        </row>
        <row r="306">
          <cell r="J306" t="str">
            <v>1408</v>
          </cell>
          <cell r="K306">
            <v>0.38</v>
          </cell>
          <cell r="L306">
            <v>0.47</v>
          </cell>
          <cell r="M306">
            <v>0.53</v>
          </cell>
          <cell r="N306">
            <v>0.57999999999999996</v>
          </cell>
          <cell r="O306">
            <v>0.62</v>
          </cell>
          <cell r="P306">
            <v>0.66</v>
          </cell>
          <cell r="Q306">
            <v>0.69</v>
          </cell>
          <cell r="R306">
            <v>0.71</v>
          </cell>
          <cell r="S306">
            <v>0.74</v>
          </cell>
          <cell r="T306">
            <v>0.75</v>
          </cell>
        </row>
        <row r="307">
          <cell r="J307" t="str">
            <v>1409</v>
          </cell>
          <cell r="K307">
            <v>0.35</v>
          </cell>
          <cell r="L307">
            <v>0.44</v>
          </cell>
          <cell r="M307">
            <v>0.5</v>
          </cell>
          <cell r="N307">
            <v>0.56000000000000005</v>
          </cell>
          <cell r="O307">
            <v>0.59</v>
          </cell>
          <cell r="P307">
            <v>0.64</v>
          </cell>
          <cell r="Q307">
            <v>0.67</v>
          </cell>
          <cell r="R307">
            <v>0.69</v>
          </cell>
          <cell r="S307">
            <v>0.72</v>
          </cell>
          <cell r="T307">
            <v>0.74</v>
          </cell>
        </row>
        <row r="308">
          <cell r="J308" t="str">
            <v>1410</v>
          </cell>
          <cell r="K308" t="str">
            <v>no</v>
          </cell>
          <cell r="L308" t="str">
            <v>no</v>
          </cell>
          <cell r="M308" t="str">
            <v>no</v>
          </cell>
          <cell r="N308" t="str">
            <v>no</v>
          </cell>
          <cell r="O308" t="str">
            <v>no</v>
          </cell>
          <cell r="P308" t="str">
            <v>no</v>
          </cell>
          <cell r="Q308" t="str">
            <v>no</v>
          </cell>
          <cell r="R308" t="str">
            <v>no</v>
          </cell>
          <cell r="S308" t="str">
            <v>no</v>
          </cell>
          <cell r="T308" t="str">
            <v>no</v>
          </cell>
        </row>
        <row r="309">
          <cell r="J309" t="str">
            <v>1411</v>
          </cell>
          <cell r="K309">
            <v>0.38</v>
          </cell>
          <cell r="L309">
            <v>0.47</v>
          </cell>
          <cell r="M309">
            <v>0.53</v>
          </cell>
          <cell r="N309">
            <v>0.57999999999999996</v>
          </cell>
          <cell r="O309">
            <v>0.61</v>
          </cell>
          <cell r="P309">
            <v>0.65</v>
          </cell>
          <cell r="Q309">
            <v>0.68</v>
          </cell>
          <cell r="R309">
            <v>0.7</v>
          </cell>
          <cell r="S309">
            <v>0.72</v>
          </cell>
          <cell r="T309">
            <v>0.74</v>
          </cell>
        </row>
        <row r="310">
          <cell r="J310" t="str">
            <v>1412</v>
          </cell>
          <cell r="K310">
            <v>0.35</v>
          </cell>
          <cell r="L310">
            <v>0.44</v>
          </cell>
          <cell r="M310">
            <v>0.5</v>
          </cell>
          <cell r="N310">
            <v>0.55000000000000004</v>
          </cell>
          <cell r="O310">
            <v>0.59</v>
          </cell>
          <cell r="P310">
            <v>0.64</v>
          </cell>
          <cell r="Q310">
            <v>0.67</v>
          </cell>
          <cell r="R310">
            <v>0.69</v>
          </cell>
          <cell r="S310">
            <v>0.71</v>
          </cell>
          <cell r="T310">
            <v>0.73</v>
          </cell>
        </row>
        <row r="311">
          <cell r="J311" t="str">
            <v>1501</v>
          </cell>
          <cell r="K311">
            <v>0.56999999999999995</v>
          </cell>
          <cell r="L311">
            <v>0.64</v>
          </cell>
          <cell r="M311">
            <v>0.68</v>
          </cell>
          <cell r="N311">
            <v>0.7</v>
          </cell>
          <cell r="O311">
            <v>0.73</v>
          </cell>
          <cell r="P311">
            <v>0.76</v>
          </cell>
          <cell r="Q311">
            <v>0.77</v>
          </cell>
          <cell r="R311">
            <v>0.78</v>
          </cell>
          <cell r="S311">
            <v>0.8</v>
          </cell>
          <cell r="T311">
            <v>0.8</v>
          </cell>
        </row>
        <row r="312">
          <cell r="J312" t="str">
            <v>1502</v>
          </cell>
          <cell r="K312">
            <v>0.51</v>
          </cell>
          <cell r="L312">
            <v>0.57999999999999996</v>
          </cell>
          <cell r="M312">
            <v>0.63</v>
          </cell>
          <cell r="N312">
            <v>0.67</v>
          </cell>
          <cell r="O312">
            <v>0.69</v>
          </cell>
          <cell r="P312">
            <v>0.73</v>
          </cell>
          <cell r="Q312">
            <v>0.75</v>
          </cell>
          <cell r="R312">
            <v>0.76</v>
          </cell>
          <cell r="S312">
            <v>0.78</v>
          </cell>
          <cell r="T312">
            <v>0.79</v>
          </cell>
        </row>
        <row r="313">
          <cell r="J313" t="str">
            <v>1503</v>
          </cell>
          <cell r="K313">
            <v>0.48</v>
          </cell>
          <cell r="L313">
            <v>0.55000000000000004</v>
          </cell>
          <cell r="M313">
            <v>0.6</v>
          </cell>
          <cell r="N313">
            <v>0.64</v>
          </cell>
          <cell r="O313">
            <v>0.66</v>
          </cell>
          <cell r="P313">
            <v>0.7</v>
          </cell>
          <cell r="Q313">
            <v>0.73</v>
          </cell>
          <cell r="R313">
            <v>0.74</v>
          </cell>
          <cell r="S313">
            <v>0.77</v>
          </cell>
          <cell r="T313">
            <v>0.78</v>
          </cell>
        </row>
        <row r="314">
          <cell r="J314" t="str">
            <v>1504</v>
          </cell>
          <cell r="K314" t="str">
            <v>no</v>
          </cell>
          <cell r="L314" t="str">
            <v>no</v>
          </cell>
          <cell r="M314" t="str">
            <v>no</v>
          </cell>
          <cell r="N314" t="str">
            <v>no</v>
          </cell>
          <cell r="O314" t="str">
            <v>no</v>
          </cell>
          <cell r="P314" t="str">
            <v>no</v>
          </cell>
          <cell r="Q314" t="str">
            <v>no</v>
          </cell>
          <cell r="R314" t="str">
            <v>no</v>
          </cell>
          <cell r="S314" t="str">
            <v>no</v>
          </cell>
          <cell r="T314" t="str">
            <v>no</v>
          </cell>
        </row>
        <row r="315">
          <cell r="J315" t="str">
            <v>1505</v>
          </cell>
          <cell r="K315" t="str">
            <v>no</v>
          </cell>
          <cell r="L315" t="str">
            <v>no</v>
          </cell>
          <cell r="M315" t="str">
            <v>no</v>
          </cell>
          <cell r="N315" t="str">
            <v>no</v>
          </cell>
          <cell r="O315" t="str">
            <v>no</v>
          </cell>
          <cell r="P315" t="str">
            <v>no</v>
          </cell>
          <cell r="Q315" t="str">
            <v>no</v>
          </cell>
          <cell r="R315" t="str">
            <v>no</v>
          </cell>
          <cell r="S315" t="str">
            <v>no</v>
          </cell>
          <cell r="T315" t="str">
            <v>no</v>
          </cell>
        </row>
        <row r="316">
          <cell r="J316" t="str">
            <v>1506</v>
          </cell>
          <cell r="K316" t="str">
            <v>no</v>
          </cell>
          <cell r="L316" t="str">
            <v>no</v>
          </cell>
          <cell r="M316" t="str">
            <v>no</v>
          </cell>
          <cell r="N316" t="str">
            <v>no</v>
          </cell>
          <cell r="O316" t="str">
            <v>no</v>
          </cell>
          <cell r="P316" t="str">
            <v>no</v>
          </cell>
          <cell r="Q316" t="str">
            <v>no</v>
          </cell>
          <cell r="R316" t="str">
            <v>no</v>
          </cell>
          <cell r="S316" t="str">
            <v>no</v>
          </cell>
          <cell r="T316" t="str">
            <v>no</v>
          </cell>
        </row>
        <row r="317">
          <cell r="J317" t="str">
            <v>1507</v>
          </cell>
          <cell r="K317">
            <v>0.51</v>
          </cell>
          <cell r="L317">
            <v>0.57999999999999996</v>
          </cell>
          <cell r="M317">
            <v>0.62</v>
          </cell>
          <cell r="N317">
            <v>0.66</v>
          </cell>
          <cell r="O317">
            <v>0.68</v>
          </cell>
          <cell r="P317">
            <v>0.71</v>
          </cell>
          <cell r="Q317">
            <v>0.73</v>
          </cell>
          <cell r="R317">
            <v>0.75</v>
          </cell>
          <cell r="S317">
            <v>0.77</v>
          </cell>
          <cell r="T317">
            <v>0.78</v>
          </cell>
        </row>
        <row r="318">
          <cell r="J318" t="str">
            <v>1508</v>
          </cell>
          <cell r="K318">
            <v>0.47</v>
          </cell>
          <cell r="L318">
            <v>0.54</v>
          </cell>
          <cell r="M318">
            <v>0.59</v>
          </cell>
          <cell r="N318">
            <v>0.63</v>
          </cell>
          <cell r="O318">
            <v>0.66</v>
          </cell>
          <cell r="P318">
            <v>0.69</v>
          </cell>
          <cell r="Q318">
            <v>0.72</v>
          </cell>
          <cell r="R318">
            <v>0.73</v>
          </cell>
          <cell r="S318">
            <v>0.75</v>
          </cell>
          <cell r="T318">
            <v>0.77</v>
          </cell>
        </row>
        <row r="319">
          <cell r="J319" t="str">
            <v>1509</v>
          </cell>
          <cell r="K319">
            <v>0.45</v>
          </cell>
          <cell r="L319">
            <v>0.52</v>
          </cell>
          <cell r="M319">
            <v>0.56999999999999995</v>
          </cell>
          <cell r="N319">
            <v>0.61</v>
          </cell>
          <cell r="O319">
            <v>0.64</v>
          </cell>
          <cell r="P319">
            <v>0.68</v>
          </cell>
          <cell r="Q319">
            <v>0.7</v>
          </cell>
          <cell r="R319">
            <v>0.72</v>
          </cell>
          <cell r="S319">
            <v>0.74</v>
          </cell>
          <cell r="T319">
            <v>0.76</v>
          </cell>
        </row>
        <row r="320">
          <cell r="J320" t="str">
            <v>1510</v>
          </cell>
          <cell r="K320" t="str">
            <v>no</v>
          </cell>
          <cell r="L320" t="str">
            <v>no</v>
          </cell>
          <cell r="M320" t="str">
            <v>no</v>
          </cell>
          <cell r="N320" t="str">
            <v>no</v>
          </cell>
          <cell r="O320" t="str">
            <v>no</v>
          </cell>
          <cell r="P320" t="str">
            <v>no</v>
          </cell>
          <cell r="Q320" t="str">
            <v>no</v>
          </cell>
          <cell r="R320" t="str">
            <v>no</v>
          </cell>
          <cell r="S320" t="str">
            <v>no</v>
          </cell>
          <cell r="T320" t="str">
            <v>no</v>
          </cell>
        </row>
        <row r="321">
          <cell r="J321" t="str">
            <v>1511</v>
          </cell>
          <cell r="K321">
            <v>0.47</v>
          </cell>
          <cell r="L321">
            <v>0.54</v>
          </cell>
          <cell r="M321">
            <v>0.59</v>
          </cell>
          <cell r="N321">
            <v>0.62</v>
          </cell>
          <cell r="O321">
            <v>0.65</v>
          </cell>
          <cell r="P321">
            <v>0.68</v>
          </cell>
          <cell r="Q321">
            <v>0.7</v>
          </cell>
          <cell r="R321">
            <v>0.72</v>
          </cell>
          <cell r="S321">
            <v>0.74</v>
          </cell>
          <cell r="T321">
            <v>0.75</v>
          </cell>
        </row>
        <row r="322">
          <cell r="J322" t="str">
            <v>1512</v>
          </cell>
          <cell r="K322">
            <v>0.45</v>
          </cell>
          <cell r="L322">
            <v>0.52</v>
          </cell>
          <cell r="M322">
            <v>0.56000000000000005</v>
          </cell>
          <cell r="N322">
            <v>0.6</v>
          </cell>
          <cell r="O322">
            <v>0.63</v>
          </cell>
          <cell r="P322">
            <v>0.67</v>
          </cell>
          <cell r="Q322">
            <v>0.69</v>
          </cell>
          <cell r="R322">
            <v>0.71</v>
          </cell>
          <cell r="S322">
            <v>0.73</v>
          </cell>
          <cell r="T322">
            <v>0.74</v>
          </cell>
        </row>
        <row r="323">
          <cell r="J323" t="str">
            <v>1601</v>
          </cell>
          <cell r="K323">
            <v>0.51</v>
          </cell>
          <cell r="L323">
            <v>0.59</v>
          </cell>
          <cell r="M323">
            <v>0.64</v>
          </cell>
          <cell r="N323">
            <v>0.68</v>
          </cell>
          <cell r="O323">
            <v>0.7</v>
          </cell>
          <cell r="P323">
            <v>0.74</v>
          </cell>
          <cell r="Q323">
            <v>0.76</v>
          </cell>
          <cell r="R323">
            <v>0.77</v>
          </cell>
          <cell r="S323">
            <v>0.79</v>
          </cell>
          <cell r="T323">
            <v>0.8</v>
          </cell>
        </row>
        <row r="324">
          <cell r="J324" t="str">
            <v>1602</v>
          </cell>
          <cell r="K324">
            <v>0.43</v>
          </cell>
          <cell r="L324">
            <v>0.52</v>
          </cell>
          <cell r="M324">
            <v>0.57999999999999996</v>
          </cell>
          <cell r="N324">
            <v>0.63</v>
          </cell>
          <cell r="O324">
            <v>0.66</v>
          </cell>
          <cell r="P324">
            <v>0.7</v>
          </cell>
          <cell r="Q324">
            <v>0.73</v>
          </cell>
          <cell r="R324">
            <v>0.74</v>
          </cell>
          <cell r="S324">
            <v>0.77</v>
          </cell>
          <cell r="T324">
            <v>0.78</v>
          </cell>
        </row>
        <row r="325">
          <cell r="J325" t="str">
            <v>1603</v>
          </cell>
          <cell r="K325">
            <v>0.39</v>
          </cell>
          <cell r="L325">
            <v>0.48</v>
          </cell>
          <cell r="M325">
            <v>0.54</v>
          </cell>
          <cell r="N325">
            <v>0.59</v>
          </cell>
          <cell r="O325">
            <v>0.63</v>
          </cell>
          <cell r="P325">
            <v>0.67</v>
          </cell>
          <cell r="Q325">
            <v>0.7</v>
          </cell>
          <cell r="R325">
            <v>0.72</v>
          </cell>
          <cell r="S325">
            <v>0.75</v>
          </cell>
          <cell r="T325">
            <v>0.77</v>
          </cell>
        </row>
        <row r="326">
          <cell r="J326" t="str">
            <v>1604</v>
          </cell>
          <cell r="K326" t="str">
            <v>no</v>
          </cell>
          <cell r="L326" t="str">
            <v>no</v>
          </cell>
          <cell r="M326" t="str">
            <v>no</v>
          </cell>
          <cell r="N326" t="str">
            <v>no</v>
          </cell>
          <cell r="O326" t="str">
            <v>no</v>
          </cell>
          <cell r="P326" t="str">
            <v>no</v>
          </cell>
          <cell r="Q326" t="str">
            <v>no</v>
          </cell>
          <cell r="R326" t="str">
            <v>no</v>
          </cell>
          <cell r="S326" t="str">
            <v>no</v>
          </cell>
          <cell r="T326" t="str">
            <v>no</v>
          </cell>
        </row>
        <row r="327">
          <cell r="J327" t="str">
            <v>1605</v>
          </cell>
          <cell r="K327" t="str">
            <v>no</v>
          </cell>
          <cell r="L327" t="str">
            <v>no</v>
          </cell>
          <cell r="M327" t="str">
            <v>no</v>
          </cell>
          <cell r="N327" t="str">
            <v>no</v>
          </cell>
          <cell r="O327" t="str">
            <v>no</v>
          </cell>
          <cell r="P327" t="str">
            <v>no</v>
          </cell>
          <cell r="Q327" t="str">
            <v>no</v>
          </cell>
          <cell r="R327" t="str">
            <v>no</v>
          </cell>
          <cell r="S327" t="str">
            <v>no</v>
          </cell>
          <cell r="T327" t="str">
            <v>no</v>
          </cell>
        </row>
        <row r="328">
          <cell r="J328" t="str">
            <v>1606</v>
          </cell>
          <cell r="K328" t="str">
            <v>no</v>
          </cell>
          <cell r="L328" t="str">
            <v>no</v>
          </cell>
          <cell r="M328" t="str">
            <v>no</v>
          </cell>
          <cell r="N328" t="str">
            <v>no</v>
          </cell>
          <cell r="O328" t="str">
            <v>no</v>
          </cell>
          <cell r="P328" t="str">
            <v>no</v>
          </cell>
          <cell r="Q328" t="str">
            <v>no</v>
          </cell>
          <cell r="R328" t="str">
            <v>no</v>
          </cell>
          <cell r="S328" t="str">
            <v>no</v>
          </cell>
          <cell r="T328" t="str">
            <v>no</v>
          </cell>
        </row>
        <row r="329">
          <cell r="J329" t="str">
            <v>1607</v>
          </cell>
          <cell r="K329">
            <v>0.43</v>
          </cell>
          <cell r="L329">
            <v>0.51</v>
          </cell>
          <cell r="M329">
            <v>0.56999999999999995</v>
          </cell>
          <cell r="N329">
            <v>0.62</v>
          </cell>
          <cell r="O329">
            <v>0.65</v>
          </cell>
          <cell r="P329">
            <v>0.69</v>
          </cell>
          <cell r="Q329">
            <v>0.71</v>
          </cell>
          <cell r="R329">
            <v>0.73</v>
          </cell>
          <cell r="S329">
            <v>0.75</v>
          </cell>
          <cell r="T329">
            <v>0.76</v>
          </cell>
        </row>
        <row r="330">
          <cell r="J330" t="str">
            <v>1608</v>
          </cell>
          <cell r="K330">
            <v>0.38</v>
          </cell>
          <cell r="L330">
            <v>0.47</v>
          </cell>
          <cell r="M330">
            <v>0.53</v>
          </cell>
          <cell r="N330">
            <v>0.57999999999999996</v>
          </cell>
          <cell r="O330">
            <v>0.62</v>
          </cell>
          <cell r="P330">
            <v>0.66</v>
          </cell>
          <cell r="Q330">
            <v>0.69</v>
          </cell>
          <cell r="R330">
            <v>0.71</v>
          </cell>
          <cell r="S330">
            <v>0.74</v>
          </cell>
          <cell r="T330">
            <v>0.75</v>
          </cell>
        </row>
        <row r="331">
          <cell r="J331" t="str">
            <v>1609</v>
          </cell>
          <cell r="K331">
            <v>0.35</v>
          </cell>
          <cell r="L331">
            <v>0.44</v>
          </cell>
          <cell r="M331">
            <v>0.5</v>
          </cell>
          <cell r="N331">
            <v>0.56000000000000005</v>
          </cell>
          <cell r="O331">
            <v>0.59</v>
          </cell>
          <cell r="P331">
            <v>0.64</v>
          </cell>
          <cell r="Q331">
            <v>0.67</v>
          </cell>
          <cell r="R331">
            <v>0.69</v>
          </cell>
          <cell r="S331">
            <v>0.72</v>
          </cell>
          <cell r="T331">
            <v>0.74</v>
          </cell>
        </row>
        <row r="332">
          <cell r="J332" t="str">
            <v>1610</v>
          </cell>
          <cell r="K332" t="str">
            <v>no</v>
          </cell>
          <cell r="L332" t="str">
            <v>no</v>
          </cell>
          <cell r="M332" t="str">
            <v>no</v>
          </cell>
          <cell r="N332" t="str">
            <v>no</v>
          </cell>
          <cell r="O332" t="str">
            <v>no</v>
          </cell>
          <cell r="P332" t="str">
            <v>no</v>
          </cell>
          <cell r="Q332" t="str">
            <v>no</v>
          </cell>
          <cell r="R332" t="str">
            <v>no</v>
          </cell>
          <cell r="S332" t="str">
            <v>no</v>
          </cell>
          <cell r="T332" t="str">
            <v>no</v>
          </cell>
        </row>
        <row r="333">
          <cell r="J333" t="str">
            <v>1611</v>
          </cell>
          <cell r="K333">
            <v>0.38</v>
          </cell>
          <cell r="L333">
            <v>0.47</v>
          </cell>
          <cell r="M333">
            <v>0.53</v>
          </cell>
          <cell r="N333">
            <v>0.57999999999999996</v>
          </cell>
          <cell r="O333">
            <v>0.61</v>
          </cell>
          <cell r="P333">
            <v>0.65</v>
          </cell>
          <cell r="Q333">
            <v>0.68</v>
          </cell>
          <cell r="R333">
            <v>0.7</v>
          </cell>
          <cell r="S333">
            <v>0.72</v>
          </cell>
          <cell r="T333">
            <v>0.74</v>
          </cell>
        </row>
        <row r="334">
          <cell r="J334" t="str">
            <v>1612</v>
          </cell>
          <cell r="K334">
            <v>0.35</v>
          </cell>
          <cell r="L334">
            <v>0.44</v>
          </cell>
          <cell r="M334">
            <v>0.5</v>
          </cell>
          <cell r="N334">
            <v>0.55000000000000004</v>
          </cell>
          <cell r="O334">
            <v>0.59</v>
          </cell>
          <cell r="P334">
            <v>0.64</v>
          </cell>
          <cell r="Q334">
            <v>0.67</v>
          </cell>
          <cell r="R334">
            <v>0.69</v>
          </cell>
          <cell r="S334">
            <v>0.71</v>
          </cell>
          <cell r="T334">
            <v>0.73</v>
          </cell>
        </row>
        <row r="335">
          <cell r="J335" t="str">
            <v>1701</v>
          </cell>
          <cell r="K335">
            <v>0.24</v>
          </cell>
          <cell r="L335">
            <v>0.28000000000000003</v>
          </cell>
          <cell r="M335">
            <v>0.31</v>
          </cell>
          <cell r="N335">
            <v>0.33</v>
          </cell>
          <cell r="O335">
            <v>0.35</v>
          </cell>
          <cell r="P335">
            <v>0.37</v>
          </cell>
          <cell r="Q335">
            <v>0.39</v>
          </cell>
          <cell r="R335">
            <v>0.39</v>
          </cell>
          <cell r="S335">
            <v>0.41</v>
          </cell>
          <cell r="T335">
            <v>0.41</v>
          </cell>
        </row>
        <row r="336">
          <cell r="J336" t="str">
            <v>1702</v>
          </cell>
          <cell r="K336">
            <v>0.2</v>
          </cell>
          <cell r="L336">
            <v>0.24</v>
          </cell>
          <cell r="M336">
            <v>0.27</v>
          </cell>
          <cell r="N336">
            <v>0.3</v>
          </cell>
          <cell r="O336">
            <v>0.32</v>
          </cell>
          <cell r="P336">
            <v>0.35</v>
          </cell>
          <cell r="Q336">
            <v>0.37</v>
          </cell>
          <cell r="R336">
            <v>0.38</v>
          </cell>
          <cell r="S336">
            <v>0.39</v>
          </cell>
          <cell r="T336">
            <v>0.4</v>
          </cell>
        </row>
        <row r="337">
          <cell r="J337" t="str">
            <v>1703</v>
          </cell>
          <cell r="K337">
            <v>0.17</v>
          </cell>
          <cell r="L337">
            <v>0.21</v>
          </cell>
          <cell r="M337">
            <v>0.25</v>
          </cell>
          <cell r="N337">
            <v>0.28000000000000003</v>
          </cell>
          <cell r="O337">
            <v>0.3</v>
          </cell>
          <cell r="P337">
            <v>0.33</v>
          </cell>
          <cell r="Q337">
            <v>0.35</v>
          </cell>
          <cell r="R337">
            <v>0.37</v>
          </cell>
          <cell r="S337">
            <v>0.38</v>
          </cell>
          <cell r="T337">
            <v>0.39</v>
          </cell>
        </row>
        <row r="338">
          <cell r="J338" t="str">
            <v>1704</v>
          </cell>
          <cell r="K338" t="str">
            <v>no</v>
          </cell>
          <cell r="L338" t="str">
            <v>no</v>
          </cell>
          <cell r="M338" t="str">
            <v>no</v>
          </cell>
          <cell r="N338" t="str">
            <v>no</v>
          </cell>
          <cell r="O338" t="str">
            <v>no</v>
          </cell>
          <cell r="P338" t="str">
            <v>no</v>
          </cell>
          <cell r="Q338" t="str">
            <v>no</v>
          </cell>
          <cell r="R338" t="str">
            <v>no</v>
          </cell>
          <cell r="S338" t="str">
            <v>no</v>
          </cell>
          <cell r="T338" t="str">
            <v>no</v>
          </cell>
        </row>
        <row r="339">
          <cell r="J339" t="str">
            <v>1705</v>
          </cell>
          <cell r="K339" t="str">
            <v>no</v>
          </cell>
          <cell r="L339" t="str">
            <v>no</v>
          </cell>
          <cell r="M339" t="str">
            <v>no</v>
          </cell>
          <cell r="N339" t="str">
            <v>no</v>
          </cell>
          <cell r="O339" t="str">
            <v>no</v>
          </cell>
          <cell r="P339" t="str">
            <v>no</v>
          </cell>
          <cell r="Q339" t="str">
            <v>no</v>
          </cell>
          <cell r="R339" t="str">
            <v>no</v>
          </cell>
          <cell r="S339" t="str">
            <v>no</v>
          </cell>
          <cell r="T339" t="str">
            <v>no</v>
          </cell>
        </row>
        <row r="340">
          <cell r="J340" t="str">
            <v>1706</v>
          </cell>
          <cell r="K340" t="str">
            <v>no</v>
          </cell>
          <cell r="L340" t="str">
            <v>no</v>
          </cell>
          <cell r="M340" t="str">
            <v>no</v>
          </cell>
          <cell r="N340" t="str">
            <v>no</v>
          </cell>
          <cell r="O340" t="str">
            <v>no</v>
          </cell>
          <cell r="P340" t="str">
            <v>no</v>
          </cell>
          <cell r="Q340" t="str">
            <v>no</v>
          </cell>
          <cell r="R340" t="str">
            <v>no</v>
          </cell>
          <cell r="S340" t="str">
            <v>no</v>
          </cell>
          <cell r="T340" t="str">
            <v>no</v>
          </cell>
        </row>
        <row r="341">
          <cell r="J341" t="str">
            <v>1707</v>
          </cell>
          <cell r="K341">
            <v>0.19</v>
          </cell>
          <cell r="L341">
            <v>0.23</v>
          </cell>
          <cell r="M341">
            <v>0.27</v>
          </cell>
          <cell r="N341">
            <v>0.3</v>
          </cell>
          <cell r="O341">
            <v>0.32</v>
          </cell>
          <cell r="P341">
            <v>0.34</v>
          </cell>
          <cell r="Q341">
            <v>0.36</v>
          </cell>
          <cell r="R341">
            <v>0.37</v>
          </cell>
          <cell r="S341">
            <v>0.38</v>
          </cell>
          <cell r="T341">
            <v>0.39</v>
          </cell>
        </row>
        <row r="342">
          <cell r="J342" t="str">
            <v>1708</v>
          </cell>
          <cell r="K342">
            <v>0.17</v>
          </cell>
          <cell r="L342">
            <v>0.21</v>
          </cell>
          <cell r="M342">
            <v>0.25</v>
          </cell>
          <cell r="N342">
            <v>0.27</v>
          </cell>
          <cell r="O342">
            <v>0.3</v>
          </cell>
          <cell r="P342">
            <v>0.33</v>
          </cell>
          <cell r="Q342">
            <v>0.35</v>
          </cell>
          <cell r="R342">
            <v>0.36</v>
          </cell>
          <cell r="S342">
            <v>0.37</v>
          </cell>
          <cell r="T342">
            <v>0.38</v>
          </cell>
        </row>
        <row r="343">
          <cell r="J343" t="str">
            <v>1709</v>
          </cell>
          <cell r="K343">
            <v>0.15</v>
          </cell>
          <cell r="L343">
            <v>0.19</v>
          </cell>
          <cell r="M343">
            <v>0.23</v>
          </cell>
          <cell r="N343">
            <v>0.26</v>
          </cell>
          <cell r="O343">
            <v>0.28000000000000003</v>
          </cell>
          <cell r="P343">
            <v>0.31</v>
          </cell>
          <cell r="Q343">
            <v>0.33</v>
          </cell>
          <cell r="R343">
            <v>0.35</v>
          </cell>
          <cell r="S343">
            <v>0.37</v>
          </cell>
          <cell r="T343">
            <v>0.38</v>
          </cell>
        </row>
        <row r="344">
          <cell r="J344" t="str">
            <v>1710</v>
          </cell>
          <cell r="K344" t="str">
            <v>no</v>
          </cell>
          <cell r="L344" t="str">
            <v>no</v>
          </cell>
          <cell r="M344" t="str">
            <v>no</v>
          </cell>
          <cell r="N344" t="str">
            <v>no</v>
          </cell>
          <cell r="O344" t="str">
            <v>no</v>
          </cell>
          <cell r="P344" t="str">
            <v>no</v>
          </cell>
          <cell r="Q344" t="str">
            <v>no</v>
          </cell>
          <cell r="R344" t="str">
            <v>no</v>
          </cell>
          <cell r="S344" t="str">
            <v>no</v>
          </cell>
          <cell r="T344" t="str">
            <v>no</v>
          </cell>
        </row>
        <row r="345">
          <cell r="J345" t="str">
            <v>1711</v>
          </cell>
          <cell r="K345">
            <v>0.16</v>
          </cell>
          <cell r="L345">
            <v>0.21</v>
          </cell>
          <cell r="M345">
            <v>0.24</v>
          </cell>
          <cell r="N345">
            <v>0.27</v>
          </cell>
          <cell r="O345">
            <v>0.28999999999999998</v>
          </cell>
          <cell r="P345">
            <v>0.32</v>
          </cell>
          <cell r="Q345">
            <v>0.35</v>
          </cell>
          <cell r="R345">
            <v>0.35</v>
          </cell>
          <cell r="S345">
            <v>0.37</v>
          </cell>
          <cell r="T345">
            <v>0.38</v>
          </cell>
        </row>
        <row r="346">
          <cell r="J346" t="str">
            <v>1712</v>
          </cell>
          <cell r="K346">
            <v>0.15</v>
          </cell>
          <cell r="L346">
            <v>0.19</v>
          </cell>
          <cell r="M346">
            <v>0.23</v>
          </cell>
          <cell r="N346">
            <v>0.26</v>
          </cell>
          <cell r="O346">
            <v>0.28000000000000003</v>
          </cell>
          <cell r="P346">
            <v>0.31</v>
          </cell>
          <cell r="Q346">
            <v>0.34</v>
          </cell>
          <cell r="R346">
            <v>0.34</v>
          </cell>
          <cell r="S346">
            <v>0.36</v>
          </cell>
          <cell r="T346">
            <v>0.37</v>
          </cell>
        </row>
        <row r="347">
          <cell r="J347" t="str">
            <v>1801</v>
          </cell>
          <cell r="K347">
            <v>0.47</v>
          </cell>
          <cell r="L347">
            <v>0.56999999999999995</v>
          </cell>
          <cell r="M347">
            <v>0.63</v>
          </cell>
          <cell r="N347">
            <v>0.68</v>
          </cell>
          <cell r="O347">
            <v>0.71</v>
          </cell>
          <cell r="P347">
            <v>0.75</v>
          </cell>
          <cell r="Q347">
            <v>0.77</v>
          </cell>
          <cell r="R347">
            <v>0.78</v>
          </cell>
          <cell r="S347">
            <v>0.8</v>
          </cell>
          <cell r="T347">
            <v>0.81</v>
          </cell>
        </row>
        <row r="348">
          <cell r="J348" t="str">
            <v>1802</v>
          </cell>
          <cell r="K348">
            <v>0.39</v>
          </cell>
          <cell r="L348">
            <v>0.5</v>
          </cell>
          <cell r="M348">
            <v>0.56999999999999995</v>
          </cell>
          <cell r="N348">
            <v>0.62</v>
          </cell>
          <cell r="O348">
            <v>0.66</v>
          </cell>
          <cell r="P348">
            <v>0.71</v>
          </cell>
          <cell r="Q348">
            <v>0.74</v>
          </cell>
          <cell r="R348">
            <v>0.75</v>
          </cell>
          <cell r="S348">
            <v>0.78</v>
          </cell>
          <cell r="T348">
            <v>0.79</v>
          </cell>
        </row>
        <row r="349">
          <cell r="J349" t="str">
            <v>1803</v>
          </cell>
          <cell r="K349">
            <v>0.33</v>
          </cell>
          <cell r="L349">
            <v>0.45</v>
          </cell>
          <cell r="M349">
            <v>0.52</v>
          </cell>
          <cell r="N349">
            <v>0.57999999999999996</v>
          </cell>
          <cell r="O349">
            <v>0.62</v>
          </cell>
          <cell r="P349">
            <v>0.67</v>
          </cell>
          <cell r="Q349">
            <v>0.71</v>
          </cell>
          <cell r="R349">
            <v>0.73</v>
          </cell>
          <cell r="S349">
            <v>0.76</v>
          </cell>
          <cell r="T349">
            <v>0.78</v>
          </cell>
        </row>
        <row r="350">
          <cell r="J350" t="str">
            <v>1804</v>
          </cell>
          <cell r="K350" t="str">
            <v>no</v>
          </cell>
          <cell r="L350" t="str">
            <v>no</v>
          </cell>
          <cell r="M350" t="str">
            <v>no</v>
          </cell>
          <cell r="N350" t="str">
            <v>no</v>
          </cell>
          <cell r="O350" t="str">
            <v>no</v>
          </cell>
          <cell r="P350" t="str">
            <v>no</v>
          </cell>
          <cell r="Q350" t="str">
            <v>no</v>
          </cell>
          <cell r="R350" t="str">
            <v>no</v>
          </cell>
          <cell r="S350" t="str">
            <v>no</v>
          </cell>
          <cell r="T350" t="str">
            <v>no</v>
          </cell>
        </row>
        <row r="351">
          <cell r="J351" t="str">
            <v>1805</v>
          </cell>
          <cell r="K351" t="str">
            <v>no</v>
          </cell>
          <cell r="L351" t="str">
            <v>no</v>
          </cell>
          <cell r="M351" t="str">
            <v>no</v>
          </cell>
          <cell r="N351" t="str">
            <v>no</v>
          </cell>
          <cell r="O351" t="str">
            <v>no</v>
          </cell>
          <cell r="P351" t="str">
            <v>no</v>
          </cell>
          <cell r="Q351" t="str">
            <v>no</v>
          </cell>
          <cell r="R351" t="str">
            <v>no</v>
          </cell>
          <cell r="S351" t="str">
            <v>no</v>
          </cell>
          <cell r="T351" t="str">
            <v>no</v>
          </cell>
        </row>
        <row r="352">
          <cell r="J352" t="str">
            <v>1806</v>
          </cell>
          <cell r="K352" t="str">
            <v>no</v>
          </cell>
          <cell r="L352" t="str">
            <v>no</v>
          </cell>
          <cell r="M352" t="str">
            <v>no</v>
          </cell>
          <cell r="N352" t="str">
            <v>no</v>
          </cell>
          <cell r="O352" t="str">
            <v>no</v>
          </cell>
          <cell r="P352" t="str">
            <v>no</v>
          </cell>
          <cell r="Q352" t="str">
            <v>no</v>
          </cell>
          <cell r="R352" t="str">
            <v>no</v>
          </cell>
          <cell r="S352" t="str">
            <v>no</v>
          </cell>
          <cell r="T352" t="str">
            <v>no</v>
          </cell>
        </row>
        <row r="353">
          <cell r="J353" t="str">
            <v>1807</v>
          </cell>
          <cell r="K353">
            <v>0.38</v>
          </cell>
          <cell r="L353">
            <v>0.49</v>
          </cell>
          <cell r="M353">
            <v>0.56000000000000005</v>
          </cell>
          <cell r="N353">
            <v>0.61</v>
          </cell>
          <cell r="O353">
            <v>0.65</v>
          </cell>
          <cell r="P353">
            <v>0.69</v>
          </cell>
          <cell r="Q353">
            <v>0.72</v>
          </cell>
          <cell r="R353">
            <v>0.74</v>
          </cell>
          <cell r="S353">
            <v>0.76</v>
          </cell>
          <cell r="T353">
            <v>0.78</v>
          </cell>
        </row>
        <row r="354">
          <cell r="J354" t="str">
            <v>1808</v>
          </cell>
          <cell r="K354">
            <v>0.33</v>
          </cell>
          <cell r="L354">
            <v>0.44</v>
          </cell>
          <cell r="M354">
            <v>0.52</v>
          </cell>
          <cell r="N354">
            <v>0.57999999999999996</v>
          </cell>
          <cell r="O354">
            <v>0.61</v>
          </cell>
          <cell r="P354">
            <v>0.66</v>
          </cell>
          <cell r="Q354">
            <v>0.7</v>
          </cell>
          <cell r="R354">
            <v>0.72</v>
          </cell>
          <cell r="S354">
            <v>0.75</v>
          </cell>
          <cell r="T354">
            <v>0.76</v>
          </cell>
        </row>
        <row r="355">
          <cell r="J355" t="str">
            <v>1809</v>
          </cell>
          <cell r="K355">
            <v>0.28999999999999998</v>
          </cell>
          <cell r="L355">
            <v>0.41</v>
          </cell>
          <cell r="M355">
            <v>0.48</v>
          </cell>
          <cell r="N355">
            <v>0.55000000000000004</v>
          </cell>
          <cell r="O355">
            <v>0.59</v>
          </cell>
          <cell r="P355">
            <v>0.64</v>
          </cell>
          <cell r="Q355">
            <v>0.68</v>
          </cell>
          <cell r="R355">
            <v>0.7</v>
          </cell>
          <cell r="S355">
            <v>0.73</v>
          </cell>
          <cell r="T355">
            <v>0.75</v>
          </cell>
        </row>
        <row r="356">
          <cell r="J356" t="str">
            <v>1810</v>
          </cell>
          <cell r="K356" t="str">
            <v>no</v>
          </cell>
          <cell r="L356" t="str">
            <v>no</v>
          </cell>
          <cell r="M356" t="str">
            <v>no</v>
          </cell>
          <cell r="N356" t="str">
            <v>no</v>
          </cell>
          <cell r="O356" t="str">
            <v>no</v>
          </cell>
          <cell r="P356" t="str">
            <v>no</v>
          </cell>
          <cell r="Q356" t="str">
            <v>no</v>
          </cell>
          <cell r="R356" t="str">
            <v>no</v>
          </cell>
          <cell r="S356" t="str">
            <v>no</v>
          </cell>
          <cell r="T356" t="str">
            <v>no</v>
          </cell>
        </row>
        <row r="357">
          <cell r="J357" t="str">
            <v>1811</v>
          </cell>
          <cell r="K357">
            <v>0.33</v>
          </cell>
          <cell r="L357">
            <v>0.44</v>
          </cell>
          <cell r="M357">
            <v>0.51</v>
          </cell>
          <cell r="N357">
            <v>0.56999999999999995</v>
          </cell>
          <cell r="O357">
            <v>0.61</v>
          </cell>
          <cell r="P357">
            <v>0.66</v>
          </cell>
          <cell r="Q357">
            <v>0.69</v>
          </cell>
          <cell r="R357">
            <v>0.71</v>
          </cell>
          <cell r="S357">
            <v>0.73</v>
          </cell>
          <cell r="T357">
            <v>0.75</v>
          </cell>
        </row>
        <row r="358">
          <cell r="J358" t="str">
            <v>1812</v>
          </cell>
          <cell r="K358">
            <v>0.28999999999999998</v>
          </cell>
          <cell r="L358">
            <v>0.41</v>
          </cell>
          <cell r="M358">
            <v>0.48</v>
          </cell>
          <cell r="N358">
            <v>0.54</v>
          </cell>
          <cell r="O358">
            <v>0.57999999999999996</v>
          </cell>
          <cell r="P358">
            <v>0.63</v>
          </cell>
          <cell r="Q358">
            <v>0.67</v>
          </cell>
          <cell r="R358">
            <v>0.69</v>
          </cell>
          <cell r="S358">
            <v>0.72</v>
          </cell>
          <cell r="T358">
            <v>0.74</v>
          </cell>
        </row>
        <row r="359">
          <cell r="J359" t="str">
            <v>1901</v>
          </cell>
          <cell r="K359">
            <v>0.24</v>
          </cell>
          <cell r="L359">
            <v>0.28000000000000003</v>
          </cell>
          <cell r="M359">
            <v>0.31</v>
          </cell>
          <cell r="N359">
            <v>0.33</v>
          </cell>
          <cell r="O359">
            <v>0.35</v>
          </cell>
          <cell r="P359">
            <v>0.37</v>
          </cell>
          <cell r="Q359">
            <v>0.39</v>
          </cell>
          <cell r="R359">
            <v>0.39</v>
          </cell>
          <cell r="S359">
            <v>0.41</v>
          </cell>
          <cell r="T359">
            <v>0.41</v>
          </cell>
        </row>
        <row r="360">
          <cell r="J360" t="str">
            <v>1902</v>
          </cell>
          <cell r="K360">
            <v>0.2</v>
          </cell>
          <cell r="L360">
            <v>0.24</v>
          </cell>
          <cell r="M360">
            <v>0.27</v>
          </cell>
          <cell r="N360">
            <v>0.3</v>
          </cell>
          <cell r="O360">
            <v>0.32</v>
          </cell>
          <cell r="P360">
            <v>0.35</v>
          </cell>
          <cell r="Q360">
            <v>0.37</v>
          </cell>
          <cell r="R360">
            <v>0.38</v>
          </cell>
          <cell r="S360">
            <v>0.39</v>
          </cell>
          <cell r="T360">
            <v>0.4</v>
          </cell>
        </row>
        <row r="361">
          <cell r="J361" t="str">
            <v>1903</v>
          </cell>
          <cell r="K361">
            <v>0.17</v>
          </cell>
          <cell r="L361">
            <v>0.21</v>
          </cell>
          <cell r="M361">
            <v>0.25</v>
          </cell>
          <cell r="N361">
            <v>0.28000000000000003</v>
          </cell>
          <cell r="O361">
            <v>0.3</v>
          </cell>
          <cell r="P361">
            <v>0.33</v>
          </cell>
          <cell r="Q361">
            <v>0.35</v>
          </cell>
          <cell r="R361">
            <v>0.37</v>
          </cell>
          <cell r="S361">
            <v>0.38</v>
          </cell>
          <cell r="T361">
            <v>0.39</v>
          </cell>
        </row>
        <row r="362">
          <cell r="J362" t="str">
            <v>1904</v>
          </cell>
          <cell r="K362" t="str">
            <v>no</v>
          </cell>
          <cell r="L362" t="str">
            <v>no</v>
          </cell>
          <cell r="M362" t="str">
            <v>no</v>
          </cell>
          <cell r="N362" t="str">
            <v>no</v>
          </cell>
          <cell r="O362" t="str">
            <v>no</v>
          </cell>
          <cell r="P362" t="str">
            <v>no</v>
          </cell>
          <cell r="Q362" t="str">
            <v>no</v>
          </cell>
          <cell r="R362" t="str">
            <v>no</v>
          </cell>
          <cell r="S362" t="str">
            <v>no</v>
          </cell>
          <cell r="T362" t="str">
            <v>no</v>
          </cell>
        </row>
        <row r="363">
          <cell r="J363" t="str">
            <v>1905</v>
          </cell>
          <cell r="K363" t="str">
            <v>no</v>
          </cell>
          <cell r="L363" t="str">
            <v>no</v>
          </cell>
          <cell r="M363" t="str">
            <v>no</v>
          </cell>
          <cell r="N363" t="str">
            <v>no</v>
          </cell>
          <cell r="O363" t="str">
            <v>no</v>
          </cell>
          <cell r="P363" t="str">
            <v>no</v>
          </cell>
          <cell r="Q363" t="str">
            <v>no</v>
          </cell>
          <cell r="R363" t="str">
            <v>no</v>
          </cell>
          <cell r="S363" t="str">
            <v>no</v>
          </cell>
          <cell r="T363" t="str">
            <v>no</v>
          </cell>
        </row>
        <row r="364">
          <cell r="J364" t="str">
            <v>1906</v>
          </cell>
          <cell r="K364" t="str">
            <v>no</v>
          </cell>
          <cell r="L364" t="str">
            <v>no</v>
          </cell>
          <cell r="M364" t="str">
            <v>no</v>
          </cell>
          <cell r="N364" t="str">
            <v>no</v>
          </cell>
          <cell r="O364" t="str">
            <v>no</v>
          </cell>
          <cell r="P364" t="str">
            <v>no</v>
          </cell>
          <cell r="Q364" t="str">
            <v>no</v>
          </cell>
          <cell r="R364" t="str">
            <v>no</v>
          </cell>
          <cell r="S364" t="str">
            <v>no</v>
          </cell>
          <cell r="T364" t="str">
            <v>no</v>
          </cell>
        </row>
        <row r="365">
          <cell r="J365" t="str">
            <v>1907</v>
          </cell>
          <cell r="K365">
            <v>0.19</v>
          </cell>
          <cell r="L365">
            <v>0.23</v>
          </cell>
          <cell r="M365">
            <v>0.27</v>
          </cell>
          <cell r="N365">
            <v>0.3</v>
          </cell>
          <cell r="O365">
            <v>0.32</v>
          </cell>
          <cell r="P365">
            <v>0.34</v>
          </cell>
          <cell r="Q365">
            <v>0.36</v>
          </cell>
          <cell r="R365">
            <v>0.37</v>
          </cell>
          <cell r="S365">
            <v>0.38</v>
          </cell>
          <cell r="T365">
            <v>0.39</v>
          </cell>
        </row>
        <row r="366">
          <cell r="J366" t="str">
            <v>1908</v>
          </cell>
          <cell r="K366">
            <v>0.17</v>
          </cell>
          <cell r="L366">
            <v>0.21</v>
          </cell>
          <cell r="M366">
            <v>0.25</v>
          </cell>
          <cell r="N366">
            <v>0.27</v>
          </cell>
          <cell r="O366">
            <v>0.3</v>
          </cell>
          <cell r="P366">
            <v>0.33</v>
          </cell>
          <cell r="Q366">
            <v>0.35</v>
          </cell>
          <cell r="R366">
            <v>0.36</v>
          </cell>
          <cell r="S366">
            <v>0.37</v>
          </cell>
          <cell r="T366">
            <v>0.38</v>
          </cell>
        </row>
        <row r="367">
          <cell r="J367" t="str">
            <v>1909</v>
          </cell>
          <cell r="K367">
            <v>0.15</v>
          </cell>
          <cell r="L367">
            <v>0.19</v>
          </cell>
          <cell r="M367">
            <v>0.23</v>
          </cell>
          <cell r="N367">
            <v>0.26</v>
          </cell>
          <cell r="O367">
            <v>0.28000000000000003</v>
          </cell>
          <cell r="P367">
            <v>0.31</v>
          </cell>
          <cell r="Q367">
            <v>0.33</v>
          </cell>
          <cell r="R367">
            <v>0.35</v>
          </cell>
          <cell r="S367">
            <v>0.37</v>
          </cell>
          <cell r="T367">
            <v>0.38</v>
          </cell>
        </row>
        <row r="368">
          <cell r="J368" t="str">
            <v>1910</v>
          </cell>
          <cell r="K368" t="str">
            <v>no</v>
          </cell>
          <cell r="L368" t="str">
            <v>no</v>
          </cell>
          <cell r="M368" t="str">
            <v>no</v>
          </cell>
          <cell r="N368" t="str">
            <v>no</v>
          </cell>
          <cell r="O368" t="str">
            <v>no</v>
          </cell>
          <cell r="P368" t="str">
            <v>no</v>
          </cell>
          <cell r="Q368" t="str">
            <v>no</v>
          </cell>
          <cell r="R368" t="str">
            <v>no</v>
          </cell>
          <cell r="S368" t="str">
            <v>no</v>
          </cell>
          <cell r="T368" t="str">
            <v>no</v>
          </cell>
        </row>
        <row r="369">
          <cell r="J369" t="str">
            <v>1911</v>
          </cell>
          <cell r="K369">
            <v>0.16</v>
          </cell>
          <cell r="L369">
            <v>0.21</v>
          </cell>
          <cell r="M369">
            <v>0.24</v>
          </cell>
          <cell r="N369">
            <v>0.27</v>
          </cell>
          <cell r="O369">
            <v>0.28999999999999998</v>
          </cell>
          <cell r="P369">
            <v>0.32</v>
          </cell>
          <cell r="Q369">
            <v>0.35</v>
          </cell>
          <cell r="R369">
            <v>0.35</v>
          </cell>
          <cell r="S369">
            <v>0.37</v>
          </cell>
          <cell r="T369">
            <v>0.38</v>
          </cell>
        </row>
        <row r="370">
          <cell r="J370" t="str">
            <v>1912</v>
          </cell>
          <cell r="K370">
            <v>0.15</v>
          </cell>
          <cell r="L370">
            <v>0.19</v>
          </cell>
          <cell r="M370">
            <v>0.23</v>
          </cell>
          <cell r="N370">
            <v>0.26</v>
          </cell>
          <cell r="O370">
            <v>0.28000000000000003</v>
          </cell>
          <cell r="P370">
            <v>0.31</v>
          </cell>
          <cell r="Q370">
            <v>0.34</v>
          </cell>
          <cell r="R370">
            <v>0.34</v>
          </cell>
          <cell r="S370">
            <v>0.36</v>
          </cell>
          <cell r="T370">
            <v>0.37</v>
          </cell>
        </row>
        <row r="371">
          <cell r="J371" t="str">
            <v>2001</v>
          </cell>
          <cell r="K371">
            <v>0.47</v>
          </cell>
          <cell r="L371">
            <v>0.56999999999999995</v>
          </cell>
          <cell r="M371">
            <v>0.63</v>
          </cell>
          <cell r="N371">
            <v>0.68</v>
          </cell>
          <cell r="O371">
            <v>0.71</v>
          </cell>
          <cell r="P371">
            <v>0.75</v>
          </cell>
          <cell r="Q371">
            <v>0.77</v>
          </cell>
          <cell r="R371">
            <v>0.78</v>
          </cell>
          <cell r="S371">
            <v>0.8</v>
          </cell>
          <cell r="T371">
            <v>0.81</v>
          </cell>
        </row>
        <row r="372">
          <cell r="J372" t="str">
            <v>2002</v>
          </cell>
          <cell r="K372">
            <v>0.39</v>
          </cell>
          <cell r="L372">
            <v>0.5</v>
          </cell>
          <cell r="M372">
            <v>0.56999999999999995</v>
          </cell>
          <cell r="N372">
            <v>0.62</v>
          </cell>
          <cell r="O372">
            <v>0.66</v>
          </cell>
          <cell r="P372">
            <v>0.71</v>
          </cell>
          <cell r="Q372">
            <v>0.74</v>
          </cell>
          <cell r="R372">
            <v>0.75</v>
          </cell>
          <cell r="S372">
            <v>0.78</v>
          </cell>
          <cell r="T372">
            <v>0.79</v>
          </cell>
        </row>
        <row r="373">
          <cell r="J373" t="str">
            <v>2003</v>
          </cell>
          <cell r="K373">
            <v>0.33</v>
          </cell>
          <cell r="L373">
            <v>0.45</v>
          </cell>
          <cell r="M373">
            <v>0.52</v>
          </cell>
          <cell r="N373">
            <v>0.57999999999999996</v>
          </cell>
          <cell r="O373">
            <v>0.62</v>
          </cell>
          <cell r="P373">
            <v>0.67</v>
          </cell>
          <cell r="Q373">
            <v>0.71</v>
          </cell>
          <cell r="R373">
            <v>0.73</v>
          </cell>
          <cell r="S373">
            <v>0.76</v>
          </cell>
          <cell r="T373">
            <v>0.78</v>
          </cell>
        </row>
        <row r="374">
          <cell r="J374" t="str">
            <v>2004</v>
          </cell>
          <cell r="K374" t="str">
            <v>no</v>
          </cell>
          <cell r="L374" t="str">
            <v>no</v>
          </cell>
          <cell r="M374" t="str">
            <v>no</v>
          </cell>
          <cell r="N374" t="str">
            <v>no</v>
          </cell>
          <cell r="O374" t="str">
            <v>no</v>
          </cell>
          <cell r="P374" t="str">
            <v>no</v>
          </cell>
          <cell r="Q374" t="str">
            <v>no</v>
          </cell>
          <cell r="R374" t="str">
            <v>no</v>
          </cell>
          <cell r="S374" t="str">
            <v>no</v>
          </cell>
          <cell r="T374" t="str">
            <v>no</v>
          </cell>
        </row>
        <row r="375">
          <cell r="J375" t="str">
            <v>2005</v>
          </cell>
          <cell r="K375" t="str">
            <v>no</v>
          </cell>
          <cell r="L375" t="str">
            <v>no</v>
          </cell>
          <cell r="M375" t="str">
            <v>no</v>
          </cell>
          <cell r="N375" t="str">
            <v>no</v>
          </cell>
          <cell r="O375" t="str">
            <v>no</v>
          </cell>
          <cell r="P375" t="str">
            <v>no</v>
          </cell>
          <cell r="Q375" t="str">
            <v>no</v>
          </cell>
          <cell r="R375" t="str">
            <v>no</v>
          </cell>
          <cell r="S375" t="str">
            <v>no</v>
          </cell>
          <cell r="T375" t="str">
            <v>no</v>
          </cell>
        </row>
        <row r="376">
          <cell r="J376" t="str">
            <v>2006</v>
          </cell>
          <cell r="K376" t="str">
            <v>no</v>
          </cell>
          <cell r="L376" t="str">
            <v>no</v>
          </cell>
          <cell r="M376" t="str">
            <v>no</v>
          </cell>
          <cell r="N376" t="str">
            <v>no</v>
          </cell>
          <cell r="O376" t="str">
            <v>no</v>
          </cell>
          <cell r="P376" t="str">
            <v>no</v>
          </cell>
          <cell r="Q376" t="str">
            <v>no</v>
          </cell>
          <cell r="R376" t="str">
            <v>no</v>
          </cell>
          <cell r="S376" t="str">
            <v>no</v>
          </cell>
          <cell r="T376" t="str">
            <v>no</v>
          </cell>
        </row>
        <row r="377">
          <cell r="J377" t="str">
            <v>2007</v>
          </cell>
          <cell r="K377">
            <v>0.38</v>
          </cell>
          <cell r="L377">
            <v>0.49</v>
          </cell>
          <cell r="M377">
            <v>0.56000000000000005</v>
          </cell>
          <cell r="N377">
            <v>0.61</v>
          </cell>
          <cell r="O377">
            <v>0.65</v>
          </cell>
          <cell r="P377">
            <v>0.69</v>
          </cell>
          <cell r="Q377">
            <v>0.72</v>
          </cell>
          <cell r="R377">
            <v>0.74</v>
          </cell>
          <cell r="S377">
            <v>0.76</v>
          </cell>
          <cell r="T377">
            <v>0.78</v>
          </cell>
        </row>
        <row r="378">
          <cell r="J378" t="str">
            <v>2008</v>
          </cell>
          <cell r="K378">
            <v>0.33</v>
          </cell>
          <cell r="L378">
            <v>0.44</v>
          </cell>
          <cell r="M378">
            <v>0.52</v>
          </cell>
          <cell r="N378">
            <v>0.57999999999999996</v>
          </cell>
          <cell r="O378">
            <v>0.61</v>
          </cell>
          <cell r="P378">
            <v>0.66</v>
          </cell>
          <cell r="Q378">
            <v>0.7</v>
          </cell>
          <cell r="R378">
            <v>0.72</v>
          </cell>
          <cell r="S378">
            <v>0.75</v>
          </cell>
          <cell r="T378">
            <v>0.76</v>
          </cell>
        </row>
        <row r="379">
          <cell r="J379" t="str">
            <v>2009</v>
          </cell>
          <cell r="K379">
            <v>0.28999999999999998</v>
          </cell>
          <cell r="L379">
            <v>0.41</v>
          </cell>
          <cell r="M379">
            <v>0.48</v>
          </cell>
          <cell r="N379">
            <v>0.55000000000000004</v>
          </cell>
          <cell r="O379">
            <v>0.59</v>
          </cell>
          <cell r="P379">
            <v>0.64</v>
          </cell>
          <cell r="Q379">
            <v>0.68</v>
          </cell>
          <cell r="R379">
            <v>0.7</v>
          </cell>
          <cell r="S379">
            <v>0.73</v>
          </cell>
          <cell r="T379">
            <v>0.75</v>
          </cell>
        </row>
        <row r="380">
          <cell r="J380" t="str">
            <v>2010</v>
          </cell>
          <cell r="K380" t="str">
            <v>no</v>
          </cell>
          <cell r="L380" t="str">
            <v>no</v>
          </cell>
          <cell r="M380" t="str">
            <v>no</v>
          </cell>
          <cell r="N380" t="str">
            <v>no</v>
          </cell>
          <cell r="O380" t="str">
            <v>no</v>
          </cell>
          <cell r="P380" t="str">
            <v>no</v>
          </cell>
          <cell r="Q380" t="str">
            <v>no</v>
          </cell>
          <cell r="R380" t="str">
            <v>no</v>
          </cell>
          <cell r="S380" t="str">
            <v>no</v>
          </cell>
          <cell r="T380" t="str">
            <v>no</v>
          </cell>
        </row>
        <row r="381">
          <cell r="J381" t="str">
            <v>2011</v>
          </cell>
          <cell r="K381">
            <v>0.33</v>
          </cell>
          <cell r="L381">
            <v>0.44</v>
          </cell>
          <cell r="M381">
            <v>0.51</v>
          </cell>
          <cell r="N381">
            <v>0.56999999999999995</v>
          </cell>
          <cell r="O381">
            <v>0.61</v>
          </cell>
          <cell r="P381">
            <v>0.66</v>
          </cell>
          <cell r="Q381">
            <v>0.69</v>
          </cell>
          <cell r="R381">
            <v>0.71</v>
          </cell>
          <cell r="S381">
            <v>0.73</v>
          </cell>
          <cell r="T381">
            <v>0.75</v>
          </cell>
        </row>
        <row r="382">
          <cell r="J382" t="str">
            <v>2012</v>
          </cell>
          <cell r="K382">
            <v>0.28999999999999998</v>
          </cell>
          <cell r="L382">
            <v>0.41</v>
          </cell>
          <cell r="M382">
            <v>0.48</v>
          </cell>
          <cell r="N382">
            <v>0.54</v>
          </cell>
          <cell r="O382">
            <v>0.57999999999999996</v>
          </cell>
          <cell r="P382">
            <v>0.63</v>
          </cell>
          <cell r="Q382">
            <v>0.67</v>
          </cell>
          <cell r="R382">
            <v>0.69</v>
          </cell>
          <cell r="S382">
            <v>0.72</v>
          </cell>
          <cell r="T382">
            <v>0.74</v>
          </cell>
        </row>
        <row r="387">
          <cell r="H387" t="str">
            <v>0100181</v>
          </cell>
          <cell r="I387" t="str">
            <v>NAIS</v>
          </cell>
          <cell r="J387" t="str">
            <v>FAP21720K</v>
          </cell>
          <cell r="M387" t="str">
            <v>MULTI</v>
          </cell>
          <cell r="N387" t="str">
            <v>TBS MIRROR 1xTL 18w</v>
          </cell>
        </row>
        <row r="388">
          <cell r="H388" t="str">
            <v>0100182</v>
          </cell>
          <cell r="I388" t="str">
            <v>NAIS</v>
          </cell>
          <cell r="J388" t="str">
            <v>FAP22720K</v>
          </cell>
          <cell r="M388" t="str">
            <v>MULTI</v>
          </cell>
          <cell r="N388" t="str">
            <v>TBS MIRROR 2xTL 18w</v>
          </cell>
        </row>
        <row r="389">
          <cell r="H389" t="str">
            <v>0100183</v>
          </cell>
          <cell r="I389" t="str">
            <v>NAIS</v>
          </cell>
          <cell r="J389" t="str">
            <v>FAP23720K</v>
          </cell>
          <cell r="M389" t="str">
            <v>MULTI</v>
          </cell>
          <cell r="N389" t="str">
            <v>TBS MIRROR 3xTL 18w</v>
          </cell>
        </row>
        <row r="390">
          <cell r="H390" t="str">
            <v>0100184</v>
          </cell>
          <cell r="I390" t="str">
            <v>NAIS</v>
          </cell>
          <cell r="J390" t="str">
            <v>FAP21720K</v>
          </cell>
          <cell r="M390" t="str">
            <v>MULTI</v>
          </cell>
          <cell r="N390" t="str">
            <v>TBS MIRROR 4xTL 18w</v>
          </cell>
        </row>
        <row r="391">
          <cell r="H391" t="str">
            <v>0100201</v>
          </cell>
          <cell r="I391" t="str">
            <v>NAIS</v>
          </cell>
          <cell r="J391" t="str">
            <v>FAP21720K</v>
          </cell>
          <cell r="M391" t="str">
            <v>MULTI</v>
          </cell>
          <cell r="N391" t="str">
            <v>TBS MIRROR 1xTL 18w</v>
          </cell>
        </row>
        <row r="392">
          <cell r="H392" t="str">
            <v>0100202</v>
          </cell>
          <cell r="I392" t="str">
            <v>NAIS</v>
          </cell>
          <cell r="J392" t="str">
            <v>FAP22720K</v>
          </cell>
          <cell r="M392" t="str">
            <v>MULTI</v>
          </cell>
          <cell r="N392" t="str">
            <v>TBS MIRROR 2xTL 18w</v>
          </cell>
        </row>
        <row r="393">
          <cell r="H393" t="str">
            <v>0100203</v>
          </cell>
          <cell r="I393" t="str">
            <v>NAIS</v>
          </cell>
          <cell r="J393" t="str">
            <v>FAP23720K</v>
          </cell>
          <cell r="M393" t="str">
            <v>MULTI</v>
          </cell>
          <cell r="N393" t="str">
            <v>TBS MIRROR 3xTL 18w</v>
          </cell>
        </row>
        <row r="394">
          <cell r="H394" t="str">
            <v>0100204</v>
          </cell>
          <cell r="I394" t="str">
            <v>NAIS</v>
          </cell>
          <cell r="J394" t="str">
            <v>FAP21720K</v>
          </cell>
          <cell r="M394" t="str">
            <v>MULTI</v>
          </cell>
          <cell r="N394" t="str">
            <v>TBS MIRROR 4xTL 18w</v>
          </cell>
        </row>
        <row r="395">
          <cell r="H395" t="str">
            <v>0100361</v>
          </cell>
          <cell r="I395" t="str">
            <v>NAIS</v>
          </cell>
          <cell r="J395" t="str">
            <v>FAP41720K</v>
          </cell>
          <cell r="M395" t="str">
            <v>MULTI</v>
          </cell>
          <cell r="N395" t="str">
            <v>TBS MIRROR 1xTL 36w</v>
          </cell>
        </row>
        <row r="396">
          <cell r="H396" t="str">
            <v>0100362</v>
          </cell>
          <cell r="I396" t="str">
            <v>NAIS</v>
          </cell>
          <cell r="J396" t="str">
            <v>FAP42720K</v>
          </cell>
          <cell r="M396" t="str">
            <v>MULTI</v>
          </cell>
          <cell r="N396" t="str">
            <v>TBS MIRROR 2xTL 36w</v>
          </cell>
        </row>
        <row r="397">
          <cell r="H397" t="str">
            <v>0100363</v>
          </cell>
          <cell r="I397" t="str">
            <v>NAIS</v>
          </cell>
          <cell r="J397" t="str">
            <v>FAP43720K</v>
          </cell>
          <cell r="M397" t="str">
            <v>MULTI</v>
          </cell>
          <cell r="N397" t="str">
            <v>TBS MIRROR 3xTL 36w</v>
          </cell>
        </row>
        <row r="398">
          <cell r="H398" t="str">
            <v>0100364</v>
          </cell>
          <cell r="M398" t="str">
            <v>MULTI</v>
          </cell>
          <cell r="N398" t="str">
            <v>TBS MIRROR 4xTL 36w</v>
          </cell>
        </row>
        <row r="399">
          <cell r="H399" t="str">
            <v>0100401</v>
          </cell>
          <cell r="I399" t="str">
            <v>NAIS</v>
          </cell>
          <cell r="J399" t="str">
            <v>FAP41720K</v>
          </cell>
          <cell r="M399" t="str">
            <v>MULTI</v>
          </cell>
          <cell r="N399" t="str">
            <v>TBS MIRROR 1xTL 36w</v>
          </cell>
        </row>
        <row r="400">
          <cell r="H400" t="str">
            <v>0100402</v>
          </cell>
          <cell r="I400" t="str">
            <v>NAIS</v>
          </cell>
          <cell r="J400" t="str">
            <v>FAP42720K</v>
          </cell>
          <cell r="M400" t="str">
            <v>MULTI</v>
          </cell>
          <cell r="N400" t="str">
            <v>TBS MIRROR 2xTL 36w</v>
          </cell>
        </row>
        <row r="401">
          <cell r="H401" t="str">
            <v>0100403</v>
          </cell>
          <cell r="I401" t="str">
            <v>NAIS</v>
          </cell>
          <cell r="J401" t="str">
            <v>FAP43720K</v>
          </cell>
          <cell r="M401" t="str">
            <v>MULTI</v>
          </cell>
          <cell r="N401" t="str">
            <v>TBS MIRROR 3xTL 36w</v>
          </cell>
        </row>
        <row r="402">
          <cell r="H402" t="str">
            <v>0100404</v>
          </cell>
          <cell r="M402" t="str">
            <v>MULTI</v>
          </cell>
          <cell r="N402" t="str">
            <v>TBS MIRROR 4xTL 36w</v>
          </cell>
        </row>
        <row r="403">
          <cell r="H403" t="str">
            <v>0100581</v>
          </cell>
          <cell r="M403" t="str">
            <v>MULTI</v>
          </cell>
          <cell r="N403" t="str">
            <v>TBS MIRROR 1xTL 58w</v>
          </cell>
        </row>
        <row r="404">
          <cell r="H404" t="str">
            <v>0100582</v>
          </cell>
          <cell r="M404" t="str">
            <v>MULTI</v>
          </cell>
          <cell r="N404" t="str">
            <v>TBS MIRROR 2xTL 58w</v>
          </cell>
        </row>
        <row r="405">
          <cell r="H405" t="str">
            <v>0100601</v>
          </cell>
          <cell r="M405" t="str">
            <v>MULTI</v>
          </cell>
          <cell r="N405" t="str">
            <v>TBS MIRROR 1xTL 60w</v>
          </cell>
        </row>
        <row r="406">
          <cell r="H406" t="str">
            <v>0100602</v>
          </cell>
          <cell r="M406" t="str">
            <v>MULTI</v>
          </cell>
          <cell r="N406" t="str">
            <v>TBS MIRROR 2xTL 60w</v>
          </cell>
        </row>
        <row r="407">
          <cell r="H407" t="str">
            <v>0200181</v>
          </cell>
          <cell r="I407" t="str">
            <v>NAIS</v>
          </cell>
          <cell r="J407" t="str">
            <v>FAP21710K</v>
          </cell>
          <cell r="M407" t="str">
            <v>MULTI</v>
          </cell>
          <cell r="N407" t="str">
            <v>TBS METAL 1xTL 18w</v>
          </cell>
        </row>
        <row r="408">
          <cell r="H408" t="str">
            <v>0200182</v>
          </cell>
          <cell r="I408" t="str">
            <v>NAIS</v>
          </cell>
          <cell r="J408" t="str">
            <v>FAP22710K</v>
          </cell>
          <cell r="M408" t="str">
            <v>MULTI</v>
          </cell>
          <cell r="N408" t="str">
            <v>TBS METAL 2xTL 18w</v>
          </cell>
        </row>
        <row r="409">
          <cell r="H409" t="str">
            <v>0200183</v>
          </cell>
          <cell r="I409" t="str">
            <v>NAIS</v>
          </cell>
          <cell r="J409" t="str">
            <v>FAP23710K</v>
          </cell>
          <cell r="M409" t="str">
            <v>MULTI</v>
          </cell>
          <cell r="N409" t="str">
            <v>TBS METAL 3xTL 18w</v>
          </cell>
        </row>
        <row r="410">
          <cell r="H410" t="str">
            <v>0200184</v>
          </cell>
          <cell r="I410" t="str">
            <v>NAIS</v>
          </cell>
          <cell r="J410" t="str">
            <v>FAP21710K</v>
          </cell>
          <cell r="M410" t="str">
            <v>MULTI</v>
          </cell>
          <cell r="N410" t="str">
            <v>TBS METAL 4xTL 18w</v>
          </cell>
        </row>
        <row r="411">
          <cell r="H411" t="str">
            <v>0200201</v>
          </cell>
          <cell r="I411" t="str">
            <v>NAIS</v>
          </cell>
          <cell r="J411" t="str">
            <v>FAP21710K</v>
          </cell>
          <cell r="M411" t="str">
            <v>MULTI</v>
          </cell>
          <cell r="N411" t="str">
            <v>TBS METAL 1xTL 18w</v>
          </cell>
        </row>
        <row r="412">
          <cell r="H412" t="str">
            <v>0200202</v>
          </cell>
          <cell r="I412" t="str">
            <v>NAIS</v>
          </cell>
          <cell r="J412" t="str">
            <v>FAP22710K</v>
          </cell>
          <cell r="M412" t="str">
            <v>MULTI</v>
          </cell>
          <cell r="N412" t="str">
            <v>TBS METAL 2xTL 18w</v>
          </cell>
        </row>
        <row r="413">
          <cell r="H413" t="str">
            <v>0200203</v>
          </cell>
          <cell r="I413" t="str">
            <v>NAIS</v>
          </cell>
          <cell r="J413" t="str">
            <v>FAP23710K</v>
          </cell>
          <cell r="M413" t="str">
            <v>MULTI</v>
          </cell>
          <cell r="N413" t="str">
            <v>TBS METAL 3xTL 18w</v>
          </cell>
        </row>
        <row r="414">
          <cell r="H414" t="str">
            <v>0200204</v>
          </cell>
          <cell r="I414" t="str">
            <v>NAIS</v>
          </cell>
          <cell r="J414" t="str">
            <v>FAP21710K</v>
          </cell>
          <cell r="M414" t="str">
            <v>MULTI</v>
          </cell>
          <cell r="N414" t="str">
            <v>TBS METAL 4xTL 18w</v>
          </cell>
        </row>
        <row r="415">
          <cell r="H415" t="str">
            <v>0200361</v>
          </cell>
          <cell r="I415" t="str">
            <v>NAIS</v>
          </cell>
          <cell r="J415" t="str">
            <v>FAP41710K</v>
          </cell>
          <cell r="M415" t="str">
            <v>MULTI</v>
          </cell>
          <cell r="N415" t="str">
            <v>TBS METAL 1xTL 36w</v>
          </cell>
        </row>
        <row r="416">
          <cell r="H416" t="str">
            <v>0200362</v>
          </cell>
          <cell r="I416" t="str">
            <v>NAIS</v>
          </cell>
          <cell r="J416" t="str">
            <v>FAP42710K</v>
          </cell>
          <cell r="M416" t="str">
            <v>MULTI</v>
          </cell>
          <cell r="N416" t="str">
            <v>TBS METAL 2xTL 36w</v>
          </cell>
        </row>
        <row r="417">
          <cell r="H417" t="str">
            <v>0200363</v>
          </cell>
          <cell r="I417" t="str">
            <v>NAIS</v>
          </cell>
          <cell r="J417" t="str">
            <v>FAP43710K</v>
          </cell>
          <cell r="M417" t="str">
            <v>MULTI</v>
          </cell>
          <cell r="N417" t="str">
            <v>TBS METAL 3xTL 36w</v>
          </cell>
        </row>
        <row r="418">
          <cell r="H418" t="str">
            <v>0200364</v>
          </cell>
          <cell r="M418" t="str">
            <v>MULTI</v>
          </cell>
          <cell r="N418" t="str">
            <v>TBS METAL 4xTL 36w</v>
          </cell>
        </row>
        <row r="419">
          <cell r="H419" t="str">
            <v>0200401</v>
          </cell>
          <cell r="I419" t="str">
            <v>NAIS</v>
          </cell>
          <cell r="J419" t="str">
            <v>FAP41710K</v>
          </cell>
          <cell r="M419" t="str">
            <v>MULTI</v>
          </cell>
          <cell r="N419" t="str">
            <v>TBS METAL 1xTL 36w</v>
          </cell>
        </row>
        <row r="420">
          <cell r="H420" t="str">
            <v>0200402</v>
          </cell>
          <cell r="I420" t="str">
            <v>NAIS</v>
          </cell>
          <cell r="J420" t="str">
            <v>FAP42710K</v>
          </cell>
          <cell r="M420" t="str">
            <v>MULTI</v>
          </cell>
          <cell r="N420" t="str">
            <v>TBS METAL 2xTL 36w</v>
          </cell>
        </row>
        <row r="421">
          <cell r="H421" t="str">
            <v>0200403</v>
          </cell>
          <cell r="I421" t="str">
            <v>NAIS</v>
          </cell>
          <cell r="J421" t="str">
            <v>FAP43710K</v>
          </cell>
          <cell r="M421" t="str">
            <v>MULTI</v>
          </cell>
          <cell r="N421" t="str">
            <v>TBS METAL 3xTL 36w</v>
          </cell>
        </row>
        <row r="422">
          <cell r="H422" t="str">
            <v>0200404</v>
          </cell>
          <cell r="M422" t="str">
            <v>MULTI</v>
          </cell>
          <cell r="N422" t="str">
            <v>TBS METAL 4xTL 36w</v>
          </cell>
        </row>
        <row r="423">
          <cell r="H423" t="str">
            <v>0200581</v>
          </cell>
          <cell r="M423" t="str">
            <v>MULTI</v>
          </cell>
          <cell r="N423" t="str">
            <v>TBS METAL 1xTL 58w</v>
          </cell>
        </row>
        <row r="424">
          <cell r="H424" t="str">
            <v>0200582</v>
          </cell>
          <cell r="M424" t="str">
            <v>MULTI</v>
          </cell>
          <cell r="N424" t="str">
            <v>TBS METAL 2xTL 58w</v>
          </cell>
        </row>
        <row r="425">
          <cell r="H425" t="str">
            <v>0200601</v>
          </cell>
          <cell r="M425" t="str">
            <v>MULTI</v>
          </cell>
          <cell r="N425" t="str">
            <v>TBS METAL 1xTL 60w</v>
          </cell>
        </row>
        <row r="426">
          <cell r="H426" t="str">
            <v>0200602</v>
          </cell>
          <cell r="M426" t="str">
            <v>MULTI</v>
          </cell>
          <cell r="N426" t="str">
            <v>TBS METAL 2xTL 60w</v>
          </cell>
        </row>
        <row r="427">
          <cell r="H427" t="str">
            <v>0300181</v>
          </cell>
          <cell r="I427" t="str">
            <v>NAIS</v>
          </cell>
          <cell r="J427" t="str">
            <v>FAP21700K</v>
          </cell>
          <cell r="M427" t="str">
            <v>MULTI</v>
          </cell>
          <cell r="N427" t="str">
            <v>TKI 1xTL 18w</v>
          </cell>
        </row>
        <row r="428">
          <cell r="H428" t="str">
            <v>0300182</v>
          </cell>
          <cell r="I428" t="str">
            <v>NAIS</v>
          </cell>
          <cell r="J428" t="str">
            <v>FAP22700K</v>
          </cell>
          <cell r="M428" t="str">
            <v>MULTI</v>
          </cell>
          <cell r="N428" t="str">
            <v>TKI 2xTL 18w</v>
          </cell>
        </row>
        <row r="429">
          <cell r="H429" t="str">
            <v>0300183</v>
          </cell>
          <cell r="I429" t="str">
            <v>NAIS</v>
          </cell>
          <cell r="J429" t="str">
            <v>FAP23700K</v>
          </cell>
          <cell r="M429" t="str">
            <v>MULTI</v>
          </cell>
          <cell r="N429" t="str">
            <v>TKI 3xTL 18w</v>
          </cell>
        </row>
        <row r="430">
          <cell r="H430" t="str">
            <v>0300184</v>
          </cell>
          <cell r="I430" t="str">
            <v>NAIS</v>
          </cell>
          <cell r="J430" t="str">
            <v>FAP21700K</v>
          </cell>
          <cell r="M430" t="str">
            <v>MULTI</v>
          </cell>
          <cell r="N430" t="str">
            <v>TKI 4xTL 18w</v>
          </cell>
        </row>
        <row r="431">
          <cell r="H431" t="str">
            <v>0300201</v>
          </cell>
          <cell r="I431" t="str">
            <v>NAIS</v>
          </cell>
          <cell r="J431" t="str">
            <v>FAP21700K</v>
          </cell>
          <cell r="M431" t="str">
            <v>MULTI</v>
          </cell>
          <cell r="N431" t="str">
            <v>TKI 1xTL 18w</v>
          </cell>
        </row>
        <row r="432">
          <cell r="H432" t="str">
            <v>0300202</v>
          </cell>
          <cell r="I432" t="str">
            <v>NAIS</v>
          </cell>
          <cell r="J432" t="str">
            <v>FAP22700K</v>
          </cell>
          <cell r="M432" t="str">
            <v>MULTI</v>
          </cell>
          <cell r="N432" t="str">
            <v>TKI 2xTL 18w</v>
          </cell>
        </row>
        <row r="433">
          <cell r="H433" t="str">
            <v>0300203</v>
          </cell>
          <cell r="I433" t="str">
            <v>NAIS</v>
          </cell>
          <cell r="J433" t="str">
            <v>FAP23700K</v>
          </cell>
          <cell r="M433" t="str">
            <v>MULTI</v>
          </cell>
          <cell r="N433" t="str">
            <v>TKI 3xTL 18w</v>
          </cell>
        </row>
        <row r="434">
          <cell r="H434" t="str">
            <v>0300204</v>
          </cell>
          <cell r="I434" t="str">
            <v>NAIS</v>
          </cell>
          <cell r="J434" t="str">
            <v>FAP21700K</v>
          </cell>
          <cell r="M434" t="str">
            <v>MULTI</v>
          </cell>
          <cell r="N434" t="str">
            <v>TKI 4xTL 18w</v>
          </cell>
        </row>
        <row r="435">
          <cell r="H435" t="str">
            <v>0300361</v>
          </cell>
          <cell r="I435" t="str">
            <v>NAIS</v>
          </cell>
          <cell r="J435" t="str">
            <v>FAP41700K</v>
          </cell>
          <cell r="M435" t="str">
            <v>MULTI</v>
          </cell>
          <cell r="N435" t="str">
            <v>TKI 1xTL 36w</v>
          </cell>
        </row>
        <row r="436">
          <cell r="H436" t="str">
            <v>0300362</v>
          </cell>
          <cell r="I436" t="str">
            <v>NAIS</v>
          </cell>
          <cell r="J436" t="str">
            <v>FAP42700K</v>
          </cell>
          <cell r="M436" t="str">
            <v>MULTI</v>
          </cell>
          <cell r="N436" t="str">
            <v>TKI 2xTL 36w</v>
          </cell>
        </row>
        <row r="437">
          <cell r="H437" t="str">
            <v>0300363</v>
          </cell>
          <cell r="I437" t="str">
            <v>NAIS</v>
          </cell>
          <cell r="J437" t="str">
            <v>FAP43700K</v>
          </cell>
          <cell r="M437" t="str">
            <v>MULTI</v>
          </cell>
          <cell r="N437" t="str">
            <v>TKI 3xTL 36w</v>
          </cell>
        </row>
        <row r="438">
          <cell r="H438" t="str">
            <v>0300364</v>
          </cell>
          <cell r="M438" t="str">
            <v>MULTI</v>
          </cell>
          <cell r="N438" t="str">
            <v>TKI 4xTL 36w</v>
          </cell>
        </row>
        <row r="439">
          <cell r="H439" t="str">
            <v>0300401</v>
          </cell>
          <cell r="I439" t="str">
            <v>NAIS</v>
          </cell>
          <cell r="J439" t="str">
            <v>FAP41700K</v>
          </cell>
          <cell r="M439" t="str">
            <v>MULTI</v>
          </cell>
          <cell r="N439" t="str">
            <v>TKI 1xTL 36w</v>
          </cell>
        </row>
        <row r="440">
          <cell r="H440" t="str">
            <v>0300402</v>
          </cell>
          <cell r="I440" t="str">
            <v>NAIS</v>
          </cell>
          <cell r="J440" t="str">
            <v>FAP42700K</v>
          </cell>
          <cell r="M440" t="str">
            <v>MULTI</v>
          </cell>
          <cell r="N440" t="str">
            <v>TKI 2xTL 36w</v>
          </cell>
        </row>
        <row r="441">
          <cell r="H441" t="str">
            <v>0300403</v>
          </cell>
          <cell r="I441" t="str">
            <v>NAIS</v>
          </cell>
          <cell r="J441" t="str">
            <v>FAP43700K</v>
          </cell>
          <cell r="M441" t="str">
            <v>MULTI</v>
          </cell>
          <cell r="N441" t="str">
            <v>TKI 3xTL 36w</v>
          </cell>
        </row>
        <row r="442">
          <cell r="H442" t="str">
            <v>0300404</v>
          </cell>
          <cell r="M442" t="str">
            <v>MULTI</v>
          </cell>
          <cell r="N442" t="str">
            <v>TKI 4xTL 36w</v>
          </cell>
        </row>
        <row r="443">
          <cell r="H443" t="str">
            <v>0300581</v>
          </cell>
          <cell r="M443" t="str">
            <v>MULTI</v>
          </cell>
          <cell r="N443" t="str">
            <v>TKI 1xTL 58w</v>
          </cell>
        </row>
        <row r="444">
          <cell r="H444" t="str">
            <v>0300582</v>
          </cell>
          <cell r="M444" t="str">
            <v>MULTI</v>
          </cell>
          <cell r="N444" t="str">
            <v>TKI 2xTL 58w</v>
          </cell>
        </row>
        <row r="445">
          <cell r="H445" t="str">
            <v>0300601</v>
          </cell>
          <cell r="M445" t="str">
            <v>MULTI</v>
          </cell>
          <cell r="N445" t="str">
            <v>TKI 1xTL 60w</v>
          </cell>
        </row>
        <row r="446">
          <cell r="H446" t="str">
            <v>0300602</v>
          </cell>
          <cell r="M446" t="str">
            <v>MULTI</v>
          </cell>
          <cell r="N446" t="str">
            <v>TKI 2xTL 60w</v>
          </cell>
        </row>
        <row r="447">
          <cell r="H447" t="str">
            <v>0400181</v>
          </cell>
          <cell r="I447" t="str">
            <v>NAIS</v>
          </cell>
          <cell r="J447" t="str">
            <v>FAP21730K</v>
          </cell>
          <cell r="M447" t="str">
            <v>MULTI</v>
          </cell>
          <cell r="N447" t="str">
            <v>TBS OPAL 1xTL 18w</v>
          </cell>
        </row>
        <row r="448">
          <cell r="H448" t="str">
            <v>0400182</v>
          </cell>
          <cell r="I448" t="str">
            <v>NAIS</v>
          </cell>
          <cell r="J448" t="str">
            <v>FAP22730K</v>
          </cell>
          <cell r="M448" t="str">
            <v>MULTI</v>
          </cell>
          <cell r="N448" t="str">
            <v>TBS OPAL 2xTL 18w</v>
          </cell>
        </row>
        <row r="449">
          <cell r="H449" t="str">
            <v>0400183</v>
          </cell>
          <cell r="I449" t="str">
            <v>NAIS</v>
          </cell>
          <cell r="J449" t="str">
            <v>FAP23730K</v>
          </cell>
          <cell r="M449" t="str">
            <v>MULTI</v>
          </cell>
          <cell r="N449" t="str">
            <v>TBS OPAL 3xTL 18w</v>
          </cell>
        </row>
        <row r="450">
          <cell r="H450" t="str">
            <v>0400184</v>
          </cell>
          <cell r="I450" t="str">
            <v>NAIS</v>
          </cell>
          <cell r="J450" t="str">
            <v>FAP21730K</v>
          </cell>
          <cell r="M450" t="str">
            <v>MULTI</v>
          </cell>
          <cell r="N450" t="str">
            <v>TBS OPAL 4xTL 18w</v>
          </cell>
        </row>
        <row r="451">
          <cell r="H451" t="str">
            <v>0400201</v>
          </cell>
          <cell r="I451" t="str">
            <v>NAIS</v>
          </cell>
          <cell r="J451" t="str">
            <v>FAP21730K</v>
          </cell>
          <cell r="M451" t="str">
            <v>MULTI</v>
          </cell>
          <cell r="N451" t="str">
            <v>TBS OPAL 1xTL 18w</v>
          </cell>
        </row>
        <row r="452">
          <cell r="H452" t="str">
            <v>0400202</v>
          </cell>
          <cell r="I452" t="str">
            <v>NAIS</v>
          </cell>
          <cell r="J452" t="str">
            <v>FAP22730K</v>
          </cell>
          <cell r="M452" t="str">
            <v>MULTI</v>
          </cell>
          <cell r="N452" t="str">
            <v>TBS OPAL 2xTL 18w</v>
          </cell>
        </row>
        <row r="453">
          <cell r="H453" t="str">
            <v>0400203</v>
          </cell>
          <cell r="I453" t="str">
            <v>NAIS</v>
          </cell>
          <cell r="J453" t="str">
            <v>FAP23730K</v>
          </cell>
          <cell r="M453" t="str">
            <v>MULTI</v>
          </cell>
          <cell r="N453" t="str">
            <v>TBS OPAL 3xTL 18w</v>
          </cell>
        </row>
        <row r="454">
          <cell r="H454" t="str">
            <v>0400204</v>
          </cell>
          <cell r="I454" t="str">
            <v>NAIS</v>
          </cell>
          <cell r="J454" t="str">
            <v>FAP21730K</v>
          </cell>
          <cell r="M454" t="str">
            <v>MULTI</v>
          </cell>
          <cell r="N454" t="str">
            <v>TBS OPAL 4xTL 18w</v>
          </cell>
        </row>
        <row r="455">
          <cell r="H455" t="str">
            <v>0400361</v>
          </cell>
          <cell r="I455" t="str">
            <v>NAIS</v>
          </cell>
          <cell r="J455" t="str">
            <v>FAP41730K</v>
          </cell>
          <cell r="M455" t="str">
            <v>MULTI</v>
          </cell>
          <cell r="N455" t="str">
            <v>TBS OPAL 1xTL 36w</v>
          </cell>
        </row>
        <row r="456">
          <cell r="H456" t="str">
            <v>0400362</v>
          </cell>
          <cell r="I456" t="str">
            <v>NAIS</v>
          </cell>
          <cell r="J456" t="str">
            <v>FAP42730K</v>
          </cell>
          <cell r="M456" t="str">
            <v>MULTI</v>
          </cell>
          <cell r="N456" t="str">
            <v>TBS OPAL 2xTL 36w</v>
          </cell>
        </row>
        <row r="457">
          <cell r="H457" t="str">
            <v>0400363</v>
          </cell>
          <cell r="I457" t="str">
            <v>NAIS</v>
          </cell>
          <cell r="J457" t="str">
            <v>FAP43730K</v>
          </cell>
          <cell r="M457" t="str">
            <v>MULTI</v>
          </cell>
          <cell r="N457" t="str">
            <v>TBS OPAL 3xTL 36w</v>
          </cell>
        </row>
        <row r="458">
          <cell r="H458" t="str">
            <v>0400364</v>
          </cell>
          <cell r="M458" t="str">
            <v>MULTI</v>
          </cell>
          <cell r="N458" t="str">
            <v>TBS OPAL 4xTL 36w</v>
          </cell>
        </row>
        <row r="459">
          <cell r="H459" t="str">
            <v>0400401</v>
          </cell>
          <cell r="I459" t="str">
            <v>NAIS</v>
          </cell>
          <cell r="J459" t="str">
            <v>FAP41730K</v>
          </cell>
          <cell r="M459" t="str">
            <v>MULTI</v>
          </cell>
          <cell r="N459" t="str">
            <v>TBS OPAL 1xTL 36w</v>
          </cell>
        </row>
        <row r="460">
          <cell r="H460" t="str">
            <v>0400402</v>
          </cell>
          <cell r="I460" t="str">
            <v>NAIS</v>
          </cell>
          <cell r="J460" t="str">
            <v>FAP42730K</v>
          </cell>
          <cell r="M460" t="str">
            <v>MULTI</v>
          </cell>
          <cell r="N460" t="str">
            <v>TBS OPAL 2xTL 36w</v>
          </cell>
        </row>
        <row r="461">
          <cell r="H461" t="str">
            <v>0400403</v>
          </cell>
          <cell r="I461" t="str">
            <v>NAIS</v>
          </cell>
          <cell r="J461" t="str">
            <v>FAP43730K</v>
          </cell>
          <cell r="M461" t="str">
            <v>MULTI</v>
          </cell>
          <cell r="N461" t="str">
            <v>TBS OPAL 3xTL 36w</v>
          </cell>
        </row>
        <row r="462">
          <cell r="H462" t="str">
            <v>0400404</v>
          </cell>
          <cell r="M462" t="str">
            <v>MULTI</v>
          </cell>
          <cell r="N462" t="str">
            <v>TBS OPAL 4xTL 36w</v>
          </cell>
        </row>
        <row r="463">
          <cell r="H463" t="str">
            <v>0400581</v>
          </cell>
          <cell r="M463" t="str">
            <v>MULTI</v>
          </cell>
          <cell r="N463" t="str">
            <v>TBS OPAL 1xTL 58w</v>
          </cell>
        </row>
        <row r="464">
          <cell r="H464" t="str">
            <v>0400582</v>
          </cell>
          <cell r="M464" t="str">
            <v>MULTI</v>
          </cell>
          <cell r="N464" t="str">
            <v>TBS OPAL 2xTL 58w</v>
          </cell>
        </row>
        <row r="465">
          <cell r="H465" t="str">
            <v>0400601</v>
          </cell>
          <cell r="M465" t="str">
            <v>MULTI</v>
          </cell>
          <cell r="N465" t="str">
            <v>TBS OPAL 1xTL 60w</v>
          </cell>
        </row>
        <row r="466">
          <cell r="H466" t="str">
            <v>0400602</v>
          </cell>
          <cell r="M466" t="str">
            <v>MULTI</v>
          </cell>
          <cell r="N466" t="str">
            <v>TBS OPAL 2xTL 60w</v>
          </cell>
        </row>
        <row r="467">
          <cell r="H467" t="str">
            <v>0500181</v>
          </cell>
          <cell r="I467" t="str">
            <v>NAIS</v>
          </cell>
          <cell r="J467" t="str">
            <v>FAP21733K</v>
          </cell>
          <cell r="M467" t="str">
            <v>MULTI</v>
          </cell>
          <cell r="N467" t="str">
            <v>TBS PRISMATIC 1xTL 18w</v>
          </cell>
        </row>
        <row r="468">
          <cell r="H468" t="str">
            <v>0500182</v>
          </cell>
          <cell r="I468" t="str">
            <v>NAIS</v>
          </cell>
          <cell r="J468" t="str">
            <v>FAP22733K</v>
          </cell>
          <cell r="M468" t="str">
            <v>MULTI</v>
          </cell>
          <cell r="N468" t="str">
            <v>TBS PRISMATIC 2xTL 18w</v>
          </cell>
        </row>
        <row r="469">
          <cell r="H469" t="str">
            <v>0500183</v>
          </cell>
          <cell r="I469" t="str">
            <v>NAIS</v>
          </cell>
          <cell r="J469" t="str">
            <v>FAP23733K</v>
          </cell>
          <cell r="M469" t="str">
            <v>MULTI</v>
          </cell>
          <cell r="N469" t="str">
            <v>TBS PRISMATIC 3xTL 18w</v>
          </cell>
        </row>
        <row r="470">
          <cell r="H470" t="str">
            <v>0500184</v>
          </cell>
          <cell r="I470" t="str">
            <v>NAIS</v>
          </cell>
          <cell r="J470" t="str">
            <v>FAP21733K</v>
          </cell>
          <cell r="M470" t="str">
            <v>MULTI</v>
          </cell>
          <cell r="N470" t="str">
            <v>TBS PRISMATIC 4xTL 18w</v>
          </cell>
        </row>
        <row r="471">
          <cell r="H471" t="str">
            <v>0500201</v>
          </cell>
          <cell r="I471" t="str">
            <v>NAIS</v>
          </cell>
          <cell r="J471" t="str">
            <v>FAP21733K</v>
          </cell>
          <cell r="M471" t="str">
            <v>MULTI</v>
          </cell>
          <cell r="N471" t="str">
            <v>TBS PRISMATIC 1xTL 18w</v>
          </cell>
        </row>
        <row r="472">
          <cell r="H472" t="str">
            <v>0500202</v>
          </cell>
          <cell r="I472" t="str">
            <v>NAIS</v>
          </cell>
          <cell r="J472" t="str">
            <v>FAP22733K</v>
          </cell>
          <cell r="M472" t="str">
            <v>MULTI</v>
          </cell>
          <cell r="N472" t="str">
            <v>TBS PRISMATIC 2xTL 18w</v>
          </cell>
        </row>
        <row r="473">
          <cell r="H473" t="str">
            <v>0500203</v>
          </cell>
          <cell r="I473" t="str">
            <v>NAIS</v>
          </cell>
          <cell r="J473" t="str">
            <v>FAP23733K</v>
          </cell>
          <cell r="M473" t="str">
            <v>MULTI</v>
          </cell>
          <cell r="N473" t="str">
            <v>TBS PRISMATIC 3xTL 18w</v>
          </cell>
        </row>
        <row r="474">
          <cell r="H474" t="str">
            <v>0500204</v>
          </cell>
          <cell r="I474" t="str">
            <v>NAIS</v>
          </cell>
          <cell r="J474" t="str">
            <v>FAP21733K</v>
          </cell>
          <cell r="M474" t="str">
            <v>MULTI</v>
          </cell>
          <cell r="N474" t="str">
            <v>TBS PRISMATIC 4xTL 18w</v>
          </cell>
        </row>
        <row r="475">
          <cell r="H475" t="str">
            <v>0500361</v>
          </cell>
          <cell r="I475" t="str">
            <v>NAIS</v>
          </cell>
          <cell r="J475" t="str">
            <v>FAP41733K</v>
          </cell>
          <cell r="M475" t="str">
            <v>MULTI</v>
          </cell>
          <cell r="N475" t="str">
            <v>TBS PRISMATIC 1xTL 36w</v>
          </cell>
        </row>
        <row r="476">
          <cell r="H476" t="str">
            <v>0500362</v>
          </cell>
          <cell r="I476" t="str">
            <v>NAIS</v>
          </cell>
          <cell r="J476" t="str">
            <v>FAP42733K</v>
          </cell>
          <cell r="M476" t="str">
            <v>MULTI</v>
          </cell>
          <cell r="N476" t="str">
            <v>TBS PRISMATIC 2xTL 36w</v>
          </cell>
        </row>
        <row r="477">
          <cell r="H477" t="str">
            <v>0500363</v>
          </cell>
          <cell r="I477" t="str">
            <v>NAIS</v>
          </cell>
          <cell r="J477" t="str">
            <v>FAP43733K</v>
          </cell>
          <cell r="M477" t="str">
            <v>MULTI</v>
          </cell>
          <cell r="N477" t="str">
            <v>TBS PRISMATIC 3xTL 36w</v>
          </cell>
        </row>
        <row r="478">
          <cell r="H478" t="str">
            <v>0500364</v>
          </cell>
          <cell r="M478" t="str">
            <v>MULTI</v>
          </cell>
          <cell r="N478" t="str">
            <v>TBS PRISMATIC 4xTL 36w</v>
          </cell>
        </row>
        <row r="479">
          <cell r="H479" t="str">
            <v>0500401</v>
          </cell>
          <cell r="I479" t="str">
            <v>NAIS</v>
          </cell>
          <cell r="J479" t="str">
            <v>FAP41733K</v>
          </cell>
          <cell r="M479" t="str">
            <v>MULTI</v>
          </cell>
          <cell r="N479" t="str">
            <v>TBS PRISMATIC 1xTL 36w</v>
          </cell>
        </row>
        <row r="480">
          <cell r="H480" t="str">
            <v>0500402</v>
          </cell>
          <cell r="I480" t="str">
            <v>NAIS</v>
          </cell>
          <cell r="J480" t="str">
            <v>FAP42733K</v>
          </cell>
          <cell r="M480" t="str">
            <v>MULTI</v>
          </cell>
          <cell r="N480" t="str">
            <v>TBS PRISMATIC 2xTL 36w</v>
          </cell>
        </row>
        <row r="481">
          <cell r="H481" t="str">
            <v>0500403</v>
          </cell>
          <cell r="I481" t="str">
            <v>NAIS</v>
          </cell>
          <cell r="J481" t="str">
            <v>FAP43733K</v>
          </cell>
          <cell r="M481" t="str">
            <v>MULTI</v>
          </cell>
          <cell r="N481" t="str">
            <v>TBS PRISMATIC 3xTL 36w</v>
          </cell>
        </row>
        <row r="482">
          <cell r="H482" t="str">
            <v>0500404</v>
          </cell>
          <cell r="M482" t="str">
            <v>MULTI</v>
          </cell>
          <cell r="N482" t="str">
            <v>TBS PRISMATIC 4xTL 36w</v>
          </cell>
        </row>
        <row r="483">
          <cell r="H483" t="str">
            <v>0500581</v>
          </cell>
          <cell r="M483" t="str">
            <v>MULTI</v>
          </cell>
          <cell r="N483" t="str">
            <v>TBS PRISMATIC 1xTL 58w</v>
          </cell>
        </row>
        <row r="484">
          <cell r="H484" t="str">
            <v>0500582</v>
          </cell>
          <cell r="M484" t="str">
            <v>MULTI</v>
          </cell>
          <cell r="N484" t="str">
            <v>TBS PRISMATIC 2xTL 58w</v>
          </cell>
        </row>
        <row r="485">
          <cell r="H485" t="str">
            <v>0500601</v>
          </cell>
          <cell r="M485" t="str">
            <v>MULTI</v>
          </cell>
          <cell r="N485" t="str">
            <v>TBS PRISMATIC 1xTL 60w</v>
          </cell>
        </row>
        <row r="486">
          <cell r="H486" t="str">
            <v>0500602</v>
          </cell>
          <cell r="M486" t="str">
            <v>MULTI</v>
          </cell>
          <cell r="N486" t="str">
            <v>TBS PRISMATIC 2xTL 60w</v>
          </cell>
        </row>
        <row r="487">
          <cell r="H487" t="str">
            <v>0600181</v>
          </cell>
          <cell r="I487" t="str">
            <v>NAIS</v>
          </cell>
          <cell r="J487" t="str">
            <v>FAP21028K</v>
          </cell>
          <cell r="M487" t="str">
            <v>MULTI</v>
          </cell>
          <cell r="N487" t="str">
            <v>V-SHAPE 1xTL 18w</v>
          </cell>
        </row>
        <row r="488">
          <cell r="H488" t="str">
            <v>0600182</v>
          </cell>
          <cell r="I488" t="str">
            <v>NAIS</v>
          </cell>
          <cell r="J488" t="str">
            <v>FAP22028K</v>
          </cell>
          <cell r="M488" t="str">
            <v>MULTI</v>
          </cell>
          <cell r="N488" t="str">
            <v>V-SHAPE 2xTL 18w</v>
          </cell>
        </row>
        <row r="489">
          <cell r="H489" t="str">
            <v>0600201</v>
          </cell>
          <cell r="I489" t="str">
            <v>NAIS</v>
          </cell>
          <cell r="J489" t="str">
            <v>FAP21028K</v>
          </cell>
          <cell r="M489" t="str">
            <v>MULTI</v>
          </cell>
          <cell r="N489" t="str">
            <v>V-SHAPE 1xTL 18w</v>
          </cell>
        </row>
        <row r="490">
          <cell r="H490" t="str">
            <v>0600202</v>
          </cell>
          <cell r="I490" t="str">
            <v>NAIS</v>
          </cell>
          <cell r="J490" t="str">
            <v>FAP22028K</v>
          </cell>
          <cell r="M490" t="str">
            <v>MULTI</v>
          </cell>
          <cell r="N490" t="str">
            <v>V-SHAPE 2xTL 18w</v>
          </cell>
        </row>
        <row r="491">
          <cell r="H491" t="str">
            <v>0600361</v>
          </cell>
          <cell r="I491" t="str">
            <v>NAIS</v>
          </cell>
          <cell r="J491" t="str">
            <v>FAP41028K</v>
          </cell>
          <cell r="M491" t="str">
            <v>MULTI</v>
          </cell>
          <cell r="N491" t="str">
            <v>V-SHAPE 1xTL 36w</v>
          </cell>
        </row>
        <row r="492">
          <cell r="H492" t="str">
            <v>0600362</v>
          </cell>
          <cell r="I492" t="str">
            <v>NAIS</v>
          </cell>
          <cell r="J492" t="str">
            <v>FAP42028K</v>
          </cell>
          <cell r="M492" t="str">
            <v>MULTI</v>
          </cell>
          <cell r="N492" t="str">
            <v>V-SHAPE 2xTL 36w</v>
          </cell>
        </row>
        <row r="493">
          <cell r="H493" t="str">
            <v>0600401</v>
          </cell>
          <cell r="I493" t="str">
            <v>NAIS</v>
          </cell>
          <cell r="J493" t="str">
            <v>FAP41028K</v>
          </cell>
          <cell r="M493" t="str">
            <v>MULTI</v>
          </cell>
          <cell r="N493" t="str">
            <v>V-SHAPE 1xTL 36w</v>
          </cell>
        </row>
        <row r="494">
          <cell r="H494" t="str">
            <v>0600402</v>
          </cell>
          <cell r="I494" t="str">
            <v>NAIS</v>
          </cell>
          <cell r="J494" t="str">
            <v>FAP42028K</v>
          </cell>
          <cell r="M494" t="str">
            <v>MULTI</v>
          </cell>
          <cell r="N494" t="str">
            <v>V-SHAPE 2xTL 36w</v>
          </cell>
        </row>
        <row r="495">
          <cell r="H495" t="str">
            <v>0600581</v>
          </cell>
          <cell r="M495" t="str">
            <v>MULTI</v>
          </cell>
          <cell r="N495" t="str">
            <v>V-SHAPE 1xTL 58w</v>
          </cell>
        </row>
        <row r="496">
          <cell r="H496" t="str">
            <v>0600582</v>
          </cell>
          <cell r="M496" t="str">
            <v>MULTI</v>
          </cell>
          <cell r="N496" t="str">
            <v>V-SHAPE 2xTL 58w</v>
          </cell>
        </row>
        <row r="497">
          <cell r="H497" t="str">
            <v>0600601</v>
          </cell>
          <cell r="M497" t="str">
            <v>MULTI</v>
          </cell>
          <cell r="N497" t="str">
            <v>V-SHAPE 1xTL 58w</v>
          </cell>
        </row>
        <row r="498">
          <cell r="H498" t="str">
            <v>0600602</v>
          </cell>
          <cell r="M498" t="str">
            <v>MULTI</v>
          </cell>
          <cell r="N498" t="str">
            <v>V-SHAPE 2xTL 58w</v>
          </cell>
        </row>
        <row r="499">
          <cell r="H499" t="str">
            <v>0700181</v>
          </cell>
          <cell r="I499" t="str">
            <v>NAIS</v>
          </cell>
          <cell r="J499" t="str">
            <v>FAP21280K</v>
          </cell>
          <cell r="M499" t="str">
            <v>MULTI</v>
          </cell>
          <cell r="N499" t="str">
            <v>TKO 1xTL 18w</v>
          </cell>
        </row>
        <row r="500">
          <cell r="H500" t="str">
            <v>0700182</v>
          </cell>
          <cell r="I500" t="str">
            <v>NAIS</v>
          </cell>
          <cell r="J500" t="str">
            <v>FAP22280K</v>
          </cell>
          <cell r="M500" t="str">
            <v>MULTI</v>
          </cell>
          <cell r="N500" t="str">
            <v>TKO 2xTL 18w</v>
          </cell>
        </row>
        <row r="501">
          <cell r="H501" t="str">
            <v>0700201</v>
          </cell>
          <cell r="I501" t="str">
            <v>NAIS</v>
          </cell>
          <cell r="J501" t="str">
            <v>FAP21280K</v>
          </cell>
          <cell r="M501" t="str">
            <v>MULTI</v>
          </cell>
          <cell r="N501" t="str">
            <v>TKO 1xTL 18w</v>
          </cell>
        </row>
        <row r="502">
          <cell r="H502" t="str">
            <v>0700202</v>
          </cell>
          <cell r="I502" t="str">
            <v>NAIS</v>
          </cell>
          <cell r="J502" t="str">
            <v>FAP22280K</v>
          </cell>
          <cell r="M502" t="str">
            <v>MULTI</v>
          </cell>
          <cell r="N502" t="str">
            <v>TKO 2xTL 18w</v>
          </cell>
        </row>
        <row r="503">
          <cell r="H503" t="str">
            <v>0700361</v>
          </cell>
          <cell r="I503" t="str">
            <v>NAIS</v>
          </cell>
          <cell r="J503" t="str">
            <v>FAP41280K</v>
          </cell>
          <cell r="M503" t="str">
            <v>MULTI</v>
          </cell>
          <cell r="N503" t="str">
            <v>TKO 1xTL 36w</v>
          </cell>
        </row>
        <row r="504">
          <cell r="H504" t="str">
            <v>0700362</v>
          </cell>
          <cell r="I504" t="str">
            <v>NAIS</v>
          </cell>
          <cell r="J504" t="str">
            <v>FAP42280K</v>
          </cell>
          <cell r="M504" t="str">
            <v>MULTI</v>
          </cell>
          <cell r="N504" t="str">
            <v>TKO 2xTL 36w</v>
          </cell>
        </row>
        <row r="505">
          <cell r="H505" t="str">
            <v>0700401</v>
          </cell>
          <cell r="I505" t="str">
            <v>NAIS</v>
          </cell>
          <cell r="J505" t="str">
            <v>FAP41280K</v>
          </cell>
          <cell r="M505" t="str">
            <v>MULTI</v>
          </cell>
          <cell r="N505" t="str">
            <v>TKO 1xTL 36w</v>
          </cell>
        </row>
        <row r="506">
          <cell r="H506" t="str">
            <v>0700402</v>
          </cell>
          <cell r="I506" t="str">
            <v>NAIS</v>
          </cell>
          <cell r="J506" t="str">
            <v>FAP42280K</v>
          </cell>
          <cell r="M506" t="str">
            <v>MULTI</v>
          </cell>
          <cell r="N506" t="str">
            <v>TKO 2xTL 36w</v>
          </cell>
        </row>
        <row r="507">
          <cell r="H507" t="str">
            <v>0700581</v>
          </cell>
          <cell r="M507" t="str">
            <v>MULTI</v>
          </cell>
          <cell r="N507" t="str">
            <v>TKO 1xTL 58w</v>
          </cell>
        </row>
        <row r="508">
          <cell r="H508" t="str">
            <v>0700582</v>
          </cell>
          <cell r="M508" t="str">
            <v>MULTI</v>
          </cell>
          <cell r="N508" t="str">
            <v>TKO 2xTL 58w</v>
          </cell>
        </row>
        <row r="509">
          <cell r="H509" t="str">
            <v>0700601</v>
          </cell>
          <cell r="M509" t="str">
            <v>MULTI</v>
          </cell>
          <cell r="N509" t="str">
            <v>TKO 1xTL 58w</v>
          </cell>
        </row>
        <row r="510">
          <cell r="H510" t="str">
            <v>0700602</v>
          </cell>
          <cell r="M510" t="str">
            <v>MULTI</v>
          </cell>
          <cell r="N510" t="str">
            <v>TKO 2xTL 58w</v>
          </cell>
        </row>
        <row r="511">
          <cell r="H511" t="str">
            <v>0800181</v>
          </cell>
          <cell r="I511" t="str">
            <v>NAIS</v>
          </cell>
          <cell r="J511" t="str">
            <v>FAP21080K</v>
          </cell>
          <cell r="M511" t="str">
            <v>MULTI</v>
          </cell>
          <cell r="N511" t="str">
            <v>BALK 1xTL 18w</v>
          </cell>
        </row>
        <row r="512">
          <cell r="H512" t="str">
            <v>0800182</v>
          </cell>
          <cell r="I512" t="str">
            <v>NAIS</v>
          </cell>
          <cell r="J512" t="str">
            <v>FAP22080K</v>
          </cell>
          <cell r="M512" t="str">
            <v>MULTI</v>
          </cell>
          <cell r="N512" t="str">
            <v>BALK 2xTL 18w</v>
          </cell>
        </row>
        <row r="513">
          <cell r="H513" t="str">
            <v>0800201</v>
          </cell>
          <cell r="I513" t="str">
            <v>NAIS</v>
          </cell>
          <cell r="J513" t="str">
            <v>FAP21080K</v>
          </cell>
          <cell r="M513" t="str">
            <v>MULTI</v>
          </cell>
          <cell r="N513" t="str">
            <v>BALK 1xTL 18w</v>
          </cell>
        </row>
        <row r="514">
          <cell r="H514" t="str">
            <v>0800202</v>
          </cell>
          <cell r="I514" t="str">
            <v>NAIS</v>
          </cell>
          <cell r="J514" t="str">
            <v>FAP22080K</v>
          </cell>
          <cell r="M514" t="str">
            <v>MULTI</v>
          </cell>
          <cell r="N514" t="str">
            <v>BALK 2xTL 18w</v>
          </cell>
        </row>
        <row r="515">
          <cell r="H515" t="str">
            <v>0800361</v>
          </cell>
          <cell r="I515" t="str">
            <v>NAIS</v>
          </cell>
          <cell r="J515" t="str">
            <v>FAP41080K</v>
          </cell>
          <cell r="M515" t="str">
            <v>MULTI</v>
          </cell>
          <cell r="N515" t="str">
            <v>BALK 1xTL 36w</v>
          </cell>
        </row>
        <row r="516">
          <cell r="H516" t="str">
            <v>0800362</v>
          </cell>
          <cell r="I516" t="str">
            <v>NAIS</v>
          </cell>
          <cell r="J516" t="str">
            <v>FAP42080K</v>
          </cell>
          <cell r="M516" t="str">
            <v>MULTI</v>
          </cell>
          <cell r="N516" t="str">
            <v>BALK 2xTL 36w</v>
          </cell>
        </row>
        <row r="517">
          <cell r="H517" t="str">
            <v>0800401</v>
          </cell>
          <cell r="I517" t="str">
            <v>NAIS</v>
          </cell>
          <cell r="J517" t="str">
            <v>FAP41080K</v>
          </cell>
          <cell r="M517" t="str">
            <v>MULTI</v>
          </cell>
          <cell r="N517" t="str">
            <v>BALK 1xTL 36w</v>
          </cell>
        </row>
        <row r="518">
          <cell r="H518" t="str">
            <v>0800402</v>
          </cell>
          <cell r="I518" t="str">
            <v>NAIS</v>
          </cell>
          <cell r="J518" t="str">
            <v>FAP42080K</v>
          </cell>
          <cell r="M518" t="str">
            <v>MULTI</v>
          </cell>
          <cell r="N518" t="str">
            <v>BALK 2xTL 36w</v>
          </cell>
        </row>
        <row r="519">
          <cell r="H519" t="str">
            <v>0800581</v>
          </cell>
          <cell r="M519" t="str">
            <v>MULTI</v>
          </cell>
          <cell r="N519" t="str">
            <v>BALK 1xTL 58w</v>
          </cell>
        </row>
        <row r="520">
          <cell r="H520" t="str">
            <v>0800582</v>
          </cell>
          <cell r="M520" t="str">
            <v>MULTI</v>
          </cell>
          <cell r="N520" t="str">
            <v>BALK 2xTL 58w</v>
          </cell>
        </row>
        <row r="521">
          <cell r="H521" t="str">
            <v>0800601</v>
          </cell>
          <cell r="M521" t="str">
            <v>MULTI</v>
          </cell>
          <cell r="N521" t="str">
            <v>BALK 1xTL 58w</v>
          </cell>
        </row>
        <row r="522">
          <cell r="H522" t="str">
            <v>0800602</v>
          </cell>
          <cell r="M522" t="str">
            <v>MULTI</v>
          </cell>
          <cell r="N522" t="str">
            <v>BALK 2xTL 58w</v>
          </cell>
        </row>
        <row r="523">
          <cell r="H523" t="str">
            <v>0900181</v>
          </cell>
          <cell r="I523" t="str">
            <v>PHILIPS</v>
          </cell>
          <cell r="J523" t="str">
            <v>TSC 058/118 O</v>
          </cell>
        </row>
        <row r="524">
          <cell r="H524" t="str">
            <v>0900182</v>
          </cell>
          <cell r="I524" t="str">
            <v>PHILIPS</v>
          </cell>
          <cell r="J524" t="str">
            <v>TSC 058/218 O</v>
          </cell>
        </row>
        <row r="525">
          <cell r="H525" t="str">
            <v>0900201</v>
          </cell>
          <cell r="I525" t="str">
            <v>PHILIPS</v>
          </cell>
          <cell r="J525" t="str">
            <v>TSC 058/118 O</v>
          </cell>
        </row>
        <row r="526">
          <cell r="H526" t="str">
            <v>0900202</v>
          </cell>
          <cell r="I526" t="str">
            <v>PHILIPS</v>
          </cell>
          <cell r="J526" t="str">
            <v>TSC 058/218 O</v>
          </cell>
        </row>
        <row r="527">
          <cell r="H527" t="str">
            <v>0900361</v>
          </cell>
          <cell r="I527" t="str">
            <v>PHILIPS</v>
          </cell>
          <cell r="J527" t="str">
            <v>TSC 058/136 O</v>
          </cell>
        </row>
        <row r="528">
          <cell r="H528" t="str">
            <v>0900362</v>
          </cell>
          <cell r="I528" t="str">
            <v>PHILIPS</v>
          </cell>
          <cell r="J528" t="str">
            <v>TSC 058/236 O</v>
          </cell>
        </row>
        <row r="529">
          <cell r="H529" t="str">
            <v>0900401</v>
          </cell>
          <cell r="I529" t="str">
            <v>PHILIPS</v>
          </cell>
          <cell r="J529" t="str">
            <v>TSC 058/136 O</v>
          </cell>
        </row>
        <row r="530">
          <cell r="H530" t="str">
            <v>0900402</v>
          </cell>
          <cell r="I530" t="str">
            <v>PHILIPS</v>
          </cell>
          <cell r="J530" t="str">
            <v>TSC 058/236 O</v>
          </cell>
        </row>
        <row r="531">
          <cell r="H531" t="str">
            <v>1000181</v>
          </cell>
          <cell r="I531" t="str">
            <v>PHILIPS</v>
          </cell>
          <cell r="J531" t="str">
            <v>TSC 058/118 P</v>
          </cell>
          <cell r="M531" t="str">
            <v>MULT</v>
          </cell>
          <cell r="N531" t="str">
            <v>DUST PROOF 1xTL 18w</v>
          </cell>
        </row>
        <row r="532">
          <cell r="H532" t="str">
            <v>1000182</v>
          </cell>
          <cell r="I532" t="str">
            <v>PHILIPS</v>
          </cell>
          <cell r="J532" t="str">
            <v>TSC 058/218 P</v>
          </cell>
          <cell r="M532" t="str">
            <v>MULT</v>
          </cell>
          <cell r="N532" t="str">
            <v>DUST PROOF 2xTL 18w</v>
          </cell>
        </row>
        <row r="533">
          <cell r="H533" t="str">
            <v>1000201</v>
          </cell>
          <cell r="I533" t="str">
            <v>PHILIPS</v>
          </cell>
          <cell r="J533" t="str">
            <v>TSC 058/118 P</v>
          </cell>
          <cell r="M533" t="str">
            <v>MULT</v>
          </cell>
          <cell r="N533" t="str">
            <v>DUST PROOF 1xTL 18w</v>
          </cell>
        </row>
        <row r="534">
          <cell r="H534" t="str">
            <v>1000202</v>
          </cell>
          <cell r="I534" t="str">
            <v>PHILIPS</v>
          </cell>
          <cell r="J534" t="str">
            <v>TSC 058/218 P</v>
          </cell>
          <cell r="M534" t="str">
            <v>MULT</v>
          </cell>
          <cell r="N534" t="str">
            <v>DUST PROOF 2xTL 18w</v>
          </cell>
        </row>
        <row r="535">
          <cell r="H535" t="str">
            <v>1000361</v>
          </cell>
          <cell r="I535" t="str">
            <v>PHILIPS</v>
          </cell>
          <cell r="J535" t="str">
            <v>TSC 058/136 P</v>
          </cell>
          <cell r="M535" t="str">
            <v>MULT</v>
          </cell>
          <cell r="N535" t="str">
            <v>DUST PROOF 1xTL 36w</v>
          </cell>
        </row>
        <row r="536">
          <cell r="H536" t="str">
            <v>1000362</v>
          </cell>
          <cell r="I536" t="str">
            <v>PHILIPS</v>
          </cell>
          <cell r="J536" t="str">
            <v>TSC 058/236 P</v>
          </cell>
          <cell r="M536" t="str">
            <v>MULT</v>
          </cell>
          <cell r="N536" t="str">
            <v>DUST PROOF 2xTL 36w</v>
          </cell>
        </row>
        <row r="537">
          <cell r="H537" t="str">
            <v>1000401</v>
          </cell>
          <cell r="I537" t="str">
            <v>PHILIPS</v>
          </cell>
          <cell r="J537" t="str">
            <v>TSC 058/136 P</v>
          </cell>
          <cell r="M537" t="str">
            <v>MULT</v>
          </cell>
          <cell r="N537" t="str">
            <v>DUST PROOF 1xTL 36w</v>
          </cell>
        </row>
        <row r="538">
          <cell r="H538" t="str">
            <v>1000402</v>
          </cell>
          <cell r="I538" t="str">
            <v>PHILIPS</v>
          </cell>
          <cell r="J538" t="str">
            <v>TSC 058/236 P</v>
          </cell>
          <cell r="M538" t="str">
            <v>MULT</v>
          </cell>
          <cell r="N538" t="str">
            <v>DUST PROOF 2xTL 36w</v>
          </cell>
        </row>
        <row r="539">
          <cell r="H539" t="str">
            <v>1100401</v>
          </cell>
        </row>
        <row r="540">
          <cell r="H540" t="str">
            <v>1100501</v>
          </cell>
        </row>
        <row r="541">
          <cell r="H541" t="str">
            <v>1100801</v>
          </cell>
          <cell r="I541" t="str">
            <v>IWASAKI</v>
          </cell>
          <cell r="J541" t="str">
            <v>SAN101(E27)HF80PD</v>
          </cell>
        </row>
        <row r="542">
          <cell r="H542" t="str">
            <v>1101001</v>
          </cell>
          <cell r="I542" t="str">
            <v>IWASAKI</v>
          </cell>
          <cell r="J542" t="str">
            <v>SAN101(E27)HF100PD</v>
          </cell>
        </row>
        <row r="543">
          <cell r="H543" t="str">
            <v>1101251</v>
          </cell>
          <cell r="I543" t="str">
            <v>IWASAKI</v>
          </cell>
          <cell r="J543" t="str">
            <v>SAN101(E27)HF125PD</v>
          </cell>
        </row>
        <row r="544">
          <cell r="H544" t="str">
            <v>1101751</v>
          </cell>
          <cell r="I544" t="str">
            <v>IWASAKI</v>
          </cell>
          <cell r="J544" t="str">
            <v>SAN411(E40)HF175PD</v>
          </cell>
        </row>
        <row r="545">
          <cell r="H545" t="str">
            <v>1102501</v>
          </cell>
          <cell r="I545" t="str">
            <v>IWASAKI</v>
          </cell>
          <cell r="J545" t="str">
            <v>SAN411(E40)HF250PD</v>
          </cell>
        </row>
        <row r="546">
          <cell r="H546" t="str">
            <v>1103001</v>
          </cell>
          <cell r="I546" t="str">
            <v>IWASAKI</v>
          </cell>
          <cell r="J546" t="str">
            <v>SAN411(E40)HF300PD</v>
          </cell>
        </row>
        <row r="547">
          <cell r="H547" t="str">
            <v>1104001</v>
          </cell>
          <cell r="I547" t="str">
            <v>IWASAKI</v>
          </cell>
          <cell r="J547" t="str">
            <v>SAN411(E40)HF400PD</v>
          </cell>
        </row>
        <row r="548">
          <cell r="H548" t="str">
            <v>1107001</v>
          </cell>
          <cell r="I548" t="str">
            <v>IWASAKI</v>
          </cell>
          <cell r="J548" t="str">
            <v>SAN711(E40)HF700PD</v>
          </cell>
        </row>
        <row r="549">
          <cell r="H549" t="str">
            <v>1110001</v>
          </cell>
          <cell r="I549" t="str">
            <v>IWASAKI</v>
          </cell>
          <cell r="J549" t="str">
            <v>SAN711(E40)HF1000PD</v>
          </cell>
        </row>
        <row r="550">
          <cell r="H550" t="str">
            <v>1200401</v>
          </cell>
        </row>
        <row r="551">
          <cell r="H551" t="str">
            <v>1200501</v>
          </cell>
        </row>
        <row r="552">
          <cell r="H552" t="str">
            <v>1200801</v>
          </cell>
          <cell r="I552" t="str">
            <v>IWASAKI</v>
          </cell>
          <cell r="J552" t="str">
            <v>SAW103(E27)HF80PD</v>
          </cell>
        </row>
        <row r="553">
          <cell r="H553" t="str">
            <v>1201001</v>
          </cell>
          <cell r="I553" t="str">
            <v>IWASAKI</v>
          </cell>
          <cell r="J553" t="str">
            <v>SAW103(E27)HF100PD</v>
          </cell>
        </row>
        <row r="554">
          <cell r="H554" t="str">
            <v>1201251</v>
          </cell>
          <cell r="I554" t="str">
            <v>IWASAKI</v>
          </cell>
          <cell r="J554" t="str">
            <v>SAW103(E27)HF125PD</v>
          </cell>
        </row>
        <row r="555">
          <cell r="H555" t="str">
            <v>1201751</v>
          </cell>
          <cell r="I555" t="str">
            <v>IWASAKI</v>
          </cell>
          <cell r="J555" t="str">
            <v>SAW411(E40)HF175PD</v>
          </cell>
        </row>
        <row r="556">
          <cell r="H556" t="str">
            <v>1202501</v>
          </cell>
          <cell r="I556" t="str">
            <v>IWASAKI</v>
          </cell>
          <cell r="J556" t="str">
            <v>SAW411(E40)HF250PD</v>
          </cell>
        </row>
        <row r="557">
          <cell r="H557" t="str">
            <v>1203001</v>
          </cell>
          <cell r="I557" t="str">
            <v>IWASAKI</v>
          </cell>
          <cell r="J557" t="str">
            <v>SAW411(E40)HF300PD</v>
          </cell>
        </row>
        <row r="558">
          <cell r="H558" t="str">
            <v>1204001</v>
          </cell>
          <cell r="I558" t="str">
            <v>IWASAKI</v>
          </cell>
          <cell r="J558" t="str">
            <v>SAW411(E40)HF400PD</v>
          </cell>
        </row>
        <row r="559">
          <cell r="H559" t="str">
            <v>1207001</v>
          </cell>
          <cell r="I559" t="str">
            <v>IWASAKI</v>
          </cell>
          <cell r="J559" t="str">
            <v>SAW711(E40)HF700PD</v>
          </cell>
        </row>
        <row r="560">
          <cell r="H560" t="str">
            <v>1210001</v>
          </cell>
          <cell r="I560" t="str">
            <v>IWASAKI</v>
          </cell>
          <cell r="J560" t="str">
            <v>SAW711(E40)HF1000PD</v>
          </cell>
        </row>
        <row r="561">
          <cell r="H561" t="str">
            <v>1301001</v>
          </cell>
          <cell r="I561" t="str">
            <v>IWASAKI</v>
          </cell>
          <cell r="J561" t="str">
            <v>SAN411(E40)NH100F</v>
          </cell>
        </row>
        <row r="562">
          <cell r="H562" t="str">
            <v>1301501</v>
          </cell>
          <cell r="I562" t="str">
            <v>IWASAKI</v>
          </cell>
          <cell r="J562" t="str">
            <v>SAN411(E40)NH150F</v>
          </cell>
        </row>
        <row r="563">
          <cell r="H563" t="str">
            <v>1302501</v>
          </cell>
          <cell r="I563" t="str">
            <v>IWASAKI</v>
          </cell>
          <cell r="J563" t="str">
            <v>SAN411(E40)NH250F</v>
          </cell>
        </row>
        <row r="564">
          <cell r="H564" t="str">
            <v>1304001</v>
          </cell>
          <cell r="I564" t="str">
            <v>IWASAKI</v>
          </cell>
          <cell r="J564" t="str">
            <v>SAN411(E40)NH400F</v>
          </cell>
        </row>
        <row r="565">
          <cell r="H565" t="str">
            <v>1307001</v>
          </cell>
          <cell r="I565" t="str">
            <v>IWASAKI</v>
          </cell>
          <cell r="J565" t="str">
            <v>SAN711(E40)NH700F</v>
          </cell>
        </row>
        <row r="566">
          <cell r="H566" t="str">
            <v>1310001</v>
          </cell>
          <cell r="I566" t="str">
            <v>IWASAKI</v>
          </cell>
          <cell r="J566" t="str">
            <v>SAN711(E40)NH1000F</v>
          </cell>
        </row>
        <row r="567">
          <cell r="H567" t="str">
            <v>1401001</v>
          </cell>
          <cell r="I567" t="str">
            <v>IWASAKI</v>
          </cell>
          <cell r="J567" t="str">
            <v>SAW411(E40)NH100F</v>
          </cell>
        </row>
        <row r="568">
          <cell r="H568" t="str">
            <v>1401501</v>
          </cell>
          <cell r="I568" t="str">
            <v>IWASAKI</v>
          </cell>
          <cell r="J568" t="str">
            <v>SAW411(E40)NH150F</v>
          </cell>
        </row>
        <row r="569">
          <cell r="H569" t="str">
            <v>1402501</v>
          </cell>
          <cell r="I569" t="str">
            <v>IWASAKI</v>
          </cell>
          <cell r="J569" t="str">
            <v>SAW411(E40)NH250F</v>
          </cell>
        </row>
        <row r="570">
          <cell r="H570" t="str">
            <v>1404001</v>
          </cell>
          <cell r="I570" t="str">
            <v>IWASAKI</v>
          </cell>
          <cell r="J570" t="str">
            <v>SAW411(E40)NH400F</v>
          </cell>
        </row>
        <row r="571">
          <cell r="H571" t="str">
            <v>1407001</v>
          </cell>
          <cell r="I571" t="str">
            <v>IWASAKI</v>
          </cell>
          <cell r="J571" t="str">
            <v>SAW711(E40)NH700F</v>
          </cell>
        </row>
        <row r="572">
          <cell r="H572" t="str">
            <v>1410001</v>
          </cell>
          <cell r="I572" t="str">
            <v>IWASAKI</v>
          </cell>
          <cell r="J572" t="str">
            <v>SAW711(E40)NH1000F</v>
          </cell>
        </row>
        <row r="573">
          <cell r="H573" t="str">
            <v>1502501</v>
          </cell>
          <cell r="I573" t="str">
            <v>IWASAKI</v>
          </cell>
          <cell r="J573" t="str">
            <v>SAN411(E40)MF250/BUH</v>
          </cell>
        </row>
        <row r="574">
          <cell r="H574" t="str">
            <v>1504001</v>
          </cell>
          <cell r="I574" t="str">
            <v>IWASAKI</v>
          </cell>
          <cell r="J574" t="str">
            <v>SAN411(E40)MF400/BUH</v>
          </cell>
        </row>
        <row r="575">
          <cell r="H575" t="str">
            <v>1507001</v>
          </cell>
          <cell r="I575" t="str">
            <v>IWASAKI</v>
          </cell>
          <cell r="J575" t="str">
            <v>SAN711(E40)MF700/BUH</v>
          </cell>
        </row>
        <row r="576">
          <cell r="H576" t="str">
            <v>1510001</v>
          </cell>
          <cell r="I576" t="str">
            <v>IWASAKI</v>
          </cell>
          <cell r="J576" t="str">
            <v>SAN711(E40)MF1000A/BUH</v>
          </cell>
        </row>
        <row r="577">
          <cell r="H577" t="str">
            <v>1602501</v>
          </cell>
          <cell r="I577" t="str">
            <v>IWASAKI</v>
          </cell>
          <cell r="J577" t="str">
            <v>SAW411(E40)MF250/BUH</v>
          </cell>
        </row>
        <row r="578">
          <cell r="H578" t="str">
            <v>1604001</v>
          </cell>
          <cell r="I578" t="str">
            <v>IWASAKI</v>
          </cell>
          <cell r="J578" t="str">
            <v>SAW411(E40)MF400/BUH</v>
          </cell>
        </row>
        <row r="579">
          <cell r="H579" t="str">
            <v>1607001</v>
          </cell>
          <cell r="I579" t="str">
            <v>IWASAKI</v>
          </cell>
          <cell r="J579" t="str">
            <v>SAW711(E40)MF700/BUH</v>
          </cell>
        </row>
        <row r="580">
          <cell r="H580" t="str">
            <v>1610001</v>
          </cell>
          <cell r="I580" t="str">
            <v>IWASAKI</v>
          </cell>
          <cell r="J580" t="str">
            <v>SAW711(E40)MF1000A/BUH</v>
          </cell>
        </row>
        <row r="581">
          <cell r="H581" t="str">
            <v>1700101</v>
          </cell>
          <cell r="I581" t="str">
            <v>MULTI</v>
          </cell>
          <cell r="J581" t="str">
            <v>DLM 5" REF 10w</v>
          </cell>
        </row>
        <row r="582">
          <cell r="H582" t="str">
            <v>1700151</v>
          </cell>
          <cell r="I582" t="str">
            <v>MULTI</v>
          </cell>
          <cell r="J582" t="str">
            <v>DLM 5" REF 15w</v>
          </cell>
        </row>
        <row r="583">
          <cell r="H583" t="str">
            <v>1700251</v>
          </cell>
          <cell r="I583" t="str">
            <v>MULTI</v>
          </cell>
          <cell r="J583" t="str">
            <v>DLM 5" REF 25w</v>
          </cell>
        </row>
        <row r="584">
          <cell r="H584" t="str">
            <v>1700401</v>
          </cell>
          <cell r="I584" t="str">
            <v>MULTI</v>
          </cell>
          <cell r="J584" t="str">
            <v>DLM 5" REF 40w</v>
          </cell>
        </row>
        <row r="585">
          <cell r="H585" t="str">
            <v>1700601</v>
          </cell>
          <cell r="I585" t="str">
            <v>MULTI</v>
          </cell>
          <cell r="J585" t="str">
            <v>DLM 5" REF 60w</v>
          </cell>
        </row>
        <row r="586">
          <cell r="H586" t="str">
            <v>1700751</v>
          </cell>
          <cell r="I586" t="str">
            <v>MULTI</v>
          </cell>
          <cell r="J586" t="str">
            <v>DLM 5" REF 75w</v>
          </cell>
        </row>
        <row r="587">
          <cell r="H587" t="str">
            <v>1701001</v>
          </cell>
          <cell r="I587" t="str">
            <v>MULTI</v>
          </cell>
          <cell r="J587" t="str">
            <v>DLM 5" REF 100w</v>
          </cell>
        </row>
        <row r="588">
          <cell r="H588" t="str">
            <v>1701501</v>
          </cell>
          <cell r="I588" t="str">
            <v>MULTI</v>
          </cell>
          <cell r="J588" t="str">
            <v>DLM 5" REF 150w</v>
          </cell>
        </row>
        <row r="589">
          <cell r="H589" t="str">
            <v>1702001</v>
          </cell>
          <cell r="I589" t="str">
            <v>MULTI</v>
          </cell>
          <cell r="J589" t="str">
            <v>DLM 5" REF 200w</v>
          </cell>
        </row>
        <row r="590">
          <cell r="H590" t="str">
            <v>1703001</v>
          </cell>
          <cell r="I590" t="str">
            <v>MULTI</v>
          </cell>
          <cell r="J590" t="str">
            <v>DLM 5" REF 300w</v>
          </cell>
        </row>
        <row r="591">
          <cell r="H591" t="str">
            <v>1705001</v>
          </cell>
          <cell r="I591" t="str">
            <v>MULTI</v>
          </cell>
          <cell r="J591" t="str">
            <v>DLM 5" REF 500w</v>
          </cell>
        </row>
        <row r="592">
          <cell r="H592" t="str">
            <v>1800101</v>
          </cell>
          <cell r="I592" t="str">
            <v>MULTI</v>
          </cell>
          <cell r="J592" t="str">
            <v>DL 6" BAF 10w</v>
          </cell>
        </row>
        <row r="593">
          <cell r="H593" t="str">
            <v>1800151</v>
          </cell>
          <cell r="I593" t="str">
            <v>MULTI</v>
          </cell>
          <cell r="J593" t="str">
            <v>DL 6" BAF 15w</v>
          </cell>
        </row>
        <row r="594">
          <cell r="H594" t="str">
            <v>1800251</v>
          </cell>
          <cell r="I594" t="str">
            <v>MULTI</v>
          </cell>
          <cell r="J594" t="str">
            <v>DL 6" BAF 25w</v>
          </cell>
        </row>
        <row r="595">
          <cell r="H595" t="str">
            <v>1800401</v>
          </cell>
          <cell r="I595" t="str">
            <v>MULTI</v>
          </cell>
          <cell r="J595" t="str">
            <v>DL 6" BAF 40w</v>
          </cell>
        </row>
        <row r="596">
          <cell r="H596" t="str">
            <v>1800601</v>
          </cell>
          <cell r="I596" t="str">
            <v>MULTI</v>
          </cell>
          <cell r="J596" t="str">
            <v>DL 6" BAF 60w</v>
          </cell>
        </row>
        <row r="597">
          <cell r="H597" t="str">
            <v>1800751</v>
          </cell>
          <cell r="I597" t="str">
            <v>MULTI</v>
          </cell>
          <cell r="J597" t="str">
            <v>DL 6" BAF 75w</v>
          </cell>
        </row>
        <row r="598">
          <cell r="H598" t="str">
            <v>1801001</v>
          </cell>
          <cell r="I598" t="str">
            <v>MULTI</v>
          </cell>
          <cell r="J598" t="str">
            <v>DL 6" BAF 100w</v>
          </cell>
        </row>
        <row r="599">
          <cell r="H599" t="str">
            <v>1801501</v>
          </cell>
          <cell r="I599" t="str">
            <v>MULTI</v>
          </cell>
          <cell r="J599" t="str">
            <v>DL 6" BAF 150w</v>
          </cell>
        </row>
        <row r="600">
          <cell r="H600" t="str">
            <v>1802001</v>
          </cell>
          <cell r="I600" t="str">
            <v>MULTI</v>
          </cell>
          <cell r="J600" t="str">
            <v>DL 6" BAF 200w</v>
          </cell>
        </row>
        <row r="601">
          <cell r="H601" t="str">
            <v>1803001</v>
          </cell>
          <cell r="I601" t="str">
            <v>MULTI</v>
          </cell>
          <cell r="J601" t="str">
            <v>DL 6" BAF 300w</v>
          </cell>
        </row>
        <row r="602">
          <cell r="H602" t="str">
            <v>1805001</v>
          </cell>
          <cell r="I602" t="str">
            <v>MULTI</v>
          </cell>
          <cell r="J602" t="str">
            <v>DL 6" BAF 500w</v>
          </cell>
        </row>
        <row r="603">
          <cell r="H603" t="str">
            <v>1900001</v>
          </cell>
        </row>
      </sheetData>
      <sheetData sheetId="2" refreshError="1"/>
      <sheetData sheetId="3"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pah Modifikasi"/>
      <sheetName val="Upah"/>
      <sheetName val="Anl.Alat"/>
      <sheetName val="Analisa"/>
      <sheetName val="SHEDUL"/>
      <sheetName val="D.Alat"/>
      <sheetName val="Kuantitas"/>
      <sheetName val="KSO"/>
      <sheetName val="Personil"/>
      <sheetName val="Anl.Teknik"/>
      <sheetName val="Rekap"/>
    </sheetNames>
    <sheetDataSet>
      <sheetData sheetId="0">
        <row r="13">
          <cell r="E13">
            <v>37500</v>
          </cell>
        </row>
        <row r="26">
          <cell r="E26">
            <v>70000</v>
          </cell>
        </row>
      </sheetData>
      <sheetData sheetId="1"/>
      <sheetData sheetId="2"/>
      <sheetData sheetId="3"/>
      <sheetData sheetId="4"/>
      <sheetData sheetId="5"/>
      <sheetData sheetId="6"/>
      <sheetData sheetId="7"/>
      <sheetData sheetId="8"/>
      <sheetData sheetId="9"/>
      <sheetData sheetId="10"/>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ME"/>
      <sheetName val="REKAP BIAYA"/>
      <sheetName val="RAB"/>
      <sheetName val="HARSAT"/>
      <sheetName val="ANALISA BAHAN"/>
      <sheetName val="ANALISA"/>
      <sheetName val="ANALISA GBM"/>
      <sheetName val="GALIAN-AB"/>
      <sheetName val="TIMBUNAN-AB"/>
      <sheetName val="kosong (4)"/>
      <sheetName val="kosong (3)"/>
      <sheetName val="Sheet3"/>
      <sheetName val="A2"/>
      <sheetName val="PIPA"/>
      <sheetName val="cover"/>
      <sheetName val="Upah Modifikasi"/>
    </sheetNames>
    <sheetDataSet>
      <sheetData sheetId="0"/>
      <sheetData sheetId="1"/>
      <sheetData sheetId="2"/>
      <sheetData sheetId="3">
        <row r="13">
          <cell r="D13">
            <v>10000</v>
          </cell>
        </row>
        <row r="14">
          <cell r="D14">
            <v>11000</v>
          </cell>
        </row>
        <row r="20">
          <cell r="D20">
            <v>15000</v>
          </cell>
        </row>
      </sheetData>
      <sheetData sheetId="4">
        <row r="33">
          <cell r="K33">
            <v>133255</v>
          </cell>
        </row>
      </sheetData>
      <sheetData sheetId="5">
        <row r="36">
          <cell r="K36">
            <v>6713</v>
          </cell>
          <cell r="L36">
            <v>6713</v>
          </cell>
          <cell r="AG36">
            <v>2940</v>
          </cell>
          <cell r="AH36">
            <v>2940</v>
          </cell>
          <cell r="AR36">
            <v>11667</v>
          </cell>
          <cell r="BC36">
            <v>14260</v>
          </cell>
          <cell r="BN36">
            <v>2126</v>
          </cell>
          <cell r="BO36">
            <v>2126</v>
          </cell>
          <cell r="BY36">
            <v>151738</v>
          </cell>
          <cell r="BZ36">
            <v>151738</v>
          </cell>
          <cell r="CU36">
            <v>12754</v>
          </cell>
          <cell r="CV36">
            <v>12754</v>
          </cell>
        </row>
        <row r="72">
          <cell r="AR72">
            <v>2260</v>
          </cell>
          <cell r="AS72">
            <v>2260</v>
          </cell>
          <cell r="BN72">
            <v>19025</v>
          </cell>
          <cell r="CU72">
            <v>6920</v>
          </cell>
          <cell r="CV72">
            <v>6920</v>
          </cell>
        </row>
      </sheetData>
      <sheetData sheetId="6"/>
      <sheetData sheetId="7"/>
      <sheetData sheetId="8"/>
      <sheetData sheetId="9"/>
      <sheetData sheetId="10"/>
      <sheetData sheetId="11"/>
      <sheetData sheetId="12" refreshError="1"/>
      <sheetData sheetId="13" refreshError="1"/>
      <sheetData sheetId="14" refreshError="1"/>
      <sheetData sheetId="15"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B"/>
      <sheetName val="REKAP"/>
      <sheetName val="ANALISA"/>
      <sheetName val="SCEDULE"/>
      <sheetName val="SCEDULE (2)"/>
      <sheetName val="Harga"/>
      <sheetName val="cover"/>
      <sheetName val="HSBU ANA"/>
      <sheetName val="ANALISA BAHAN"/>
      <sheetName val="DU&amp;B"/>
      <sheetName val="HARSAT"/>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KS"/>
      <sheetName val="Analisa"/>
      <sheetName val="DU&amp;B"/>
      <sheetName val="a_alat"/>
      <sheetName val="Analisa Alat"/>
      <sheetName val="Alat"/>
      <sheetName val="Sampul"/>
      <sheetName val="Surat Penawaran"/>
      <sheetName val="Metoda"/>
      <sheetName val="jadwal"/>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_AHS"/>
      <sheetName val="Rab"/>
      <sheetName val="per_alat"/>
      <sheetName val="SCHEDULE"/>
      <sheetName val="Kop_Log"/>
    </sheetNames>
    <sheetDataSet>
      <sheetData sheetId="0"/>
      <sheetData sheetId="1"/>
      <sheetData sheetId="2"/>
      <sheetData sheetId="3"/>
      <sheetData sheetId="4"/>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S Flafond"/>
      <sheetName val="1_2_3"/>
      <sheetName val="REKAP RAB TAHAP2(OE)"/>
      <sheetName val="RAB TAHAP 2 (OE)"/>
      <sheetName val="RAB TAHAP 2 (BQ)"/>
      <sheetName val="REKAP RAB TAHAP (BQ)"/>
      <sheetName val="ANALISA (2)"/>
      <sheetName val="UPAH DAN BAHAN (2)"/>
      <sheetName val="REKAPITULASI"/>
      <sheetName val="UPAH DAN BAHAN"/>
      <sheetName val="RAB"/>
      <sheetName val="REKAP RAB TAHAP (2)"/>
      <sheetName val="RAB TAHAP 2"/>
      <sheetName val="REKAP RAB TAHAP (3)"/>
      <sheetName val="RAB TAHAP 3"/>
      <sheetName val="RAB KOSONG "/>
      <sheetName val="ANALISA KOSONG"/>
      <sheetName val="ANALISA"/>
      <sheetName val="RAB_10"/>
      <sheetName val="Re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ow r="12">
          <cell r="I12">
            <v>25000</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RAB"/>
      <sheetName val="Analisa"/>
      <sheetName val="Bahan"/>
    </sheetNames>
    <sheetDataSet>
      <sheetData sheetId="0"/>
      <sheetData sheetId="1"/>
      <sheetData sheetId="2"/>
      <sheetData sheetId="3">
        <row r="1">
          <cell r="B1">
            <v>0</v>
          </cell>
          <cell r="C1">
            <v>0</v>
          </cell>
          <cell r="D1">
            <v>0</v>
          </cell>
          <cell r="E1">
            <v>0</v>
          </cell>
        </row>
        <row r="2">
          <cell r="B2">
            <v>0</v>
          </cell>
          <cell r="C2">
            <v>0</v>
          </cell>
          <cell r="D2">
            <v>0</v>
          </cell>
          <cell r="E2">
            <v>0</v>
          </cell>
        </row>
        <row r="3">
          <cell r="B3" t="str">
            <v>UPAH</v>
          </cell>
          <cell r="C3">
            <v>0</v>
          </cell>
          <cell r="D3">
            <v>0</v>
          </cell>
          <cell r="E3">
            <v>0</v>
          </cell>
        </row>
        <row r="4">
          <cell r="B4">
            <v>0</v>
          </cell>
          <cell r="C4">
            <v>0</v>
          </cell>
          <cell r="D4">
            <v>0</v>
          </cell>
          <cell r="E4">
            <v>0</v>
          </cell>
        </row>
        <row r="5">
          <cell r="B5" t="str">
            <v>URAIAN</v>
          </cell>
          <cell r="C5" t="str">
            <v>SATUAN</v>
          </cell>
          <cell r="D5" t="str">
            <v>HARGA SATUAN
(Rp)</v>
          </cell>
          <cell r="E5" t="str">
            <v>KETERANGAN</v>
          </cell>
        </row>
        <row r="6">
          <cell r="B6">
            <v>2</v>
          </cell>
          <cell r="C6">
            <v>3</v>
          </cell>
          <cell r="D6">
            <v>4</v>
          </cell>
          <cell r="E6">
            <v>5</v>
          </cell>
        </row>
        <row r="7">
          <cell r="B7" t="str">
            <v>Operator Terlatih</v>
          </cell>
          <cell r="C7" t="str">
            <v>OH</v>
          </cell>
          <cell r="D7">
            <v>120000</v>
          </cell>
          <cell r="E7">
            <v>120000</v>
          </cell>
        </row>
        <row r="8">
          <cell r="B8" t="str">
            <v>Pembantu Operator</v>
          </cell>
          <cell r="C8" t="str">
            <v>OH</v>
          </cell>
          <cell r="D8">
            <v>80000</v>
          </cell>
          <cell r="E8">
            <v>80000</v>
          </cell>
        </row>
        <row r="9">
          <cell r="B9" t="str">
            <v>Pekerja</v>
          </cell>
          <cell r="C9" t="str">
            <v>OH</v>
          </cell>
          <cell r="D9">
            <v>70000</v>
          </cell>
          <cell r="E9">
            <v>70000</v>
          </cell>
        </row>
        <row r="10">
          <cell r="B10" t="str">
            <v>Tukang</v>
          </cell>
          <cell r="C10" t="str">
            <v>OH</v>
          </cell>
          <cell r="D10">
            <v>85000</v>
          </cell>
          <cell r="E10">
            <v>85000</v>
          </cell>
        </row>
        <row r="11">
          <cell r="B11" t="str">
            <v>Kepala Tukang</v>
          </cell>
          <cell r="C11" t="str">
            <v>OH</v>
          </cell>
          <cell r="D11">
            <v>100000</v>
          </cell>
          <cell r="E11">
            <v>100000</v>
          </cell>
        </row>
        <row r="12">
          <cell r="B12" t="str">
            <v>Mandor</v>
          </cell>
          <cell r="C12" t="str">
            <v>OH</v>
          </cell>
          <cell r="D12">
            <v>75000</v>
          </cell>
          <cell r="E12">
            <v>75000</v>
          </cell>
        </row>
        <row r="13">
          <cell r="B13">
            <v>75000</v>
          </cell>
          <cell r="C13">
            <v>75000</v>
          </cell>
          <cell r="D13">
            <v>75000</v>
          </cell>
          <cell r="E13">
            <v>75000</v>
          </cell>
        </row>
        <row r="14">
          <cell r="B14" t="str">
            <v>BAHAN</v>
          </cell>
          <cell r="C14">
            <v>75000</v>
          </cell>
          <cell r="D14">
            <v>75000</v>
          </cell>
          <cell r="E14">
            <v>75000</v>
          </cell>
        </row>
        <row r="15">
          <cell r="B15">
            <v>75000</v>
          </cell>
          <cell r="C15">
            <v>75000</v>
          </cell>
          <cell r="D15">
            <v>75000</v>
          </cell>
          <cell r="E15">
            <v>75000</v>
          </cell>
        </row>
        <row r="16">
          <cell r="B16" t="str">
            <v>URAIAN</v>
          </cell>
          <cell r="C16" t="str">
            <v>SATUAN</v>
          </cell>
          <cell r="D16" t="str">
            <v>HARGA SATUAN
(Rp)</v>
          </cell>
          <cell r="E16" t="str">
            <v>KETERANGAN</v>
          </cell>
        </row>
        <row r="17">
          <cell r="B17">
            <v>2</v>
          </cell>
          <cell r="C17">
            <v>3</v>
          </cell>
          <cell r="D17">
            <v>4</v>
          </cell>
          <cell r="E17">
            <v>5</v>
          </cell>
        </row>
        <row r="18">
          <cell r="B18" t="str">
            <v>Air</v>
          </cell>
          <cell r="C18" t="str">
            <v>Ltr</v>
          </cell>
          <cell r="D18">
            <v>10</v>
          </cell>
          <cell r="E18">
            <v>10</v>
          </cell>
        </row>
        <row r="19">
          <cell r="B19" t="str">
            <v>Amplas</v>
          </cell>
          <cell r="C19" t="str">
            <v>Lbr</v>
          </cell>
          <cell r="D19">
            <v>5000</v>
          </cell>
          <cell r="E19">
            <v>5000</v>
          </cell>
        </row>
        <row r="20">
          <cell r="B20" t="str">
            <v>Bata Merah</v>
          </cell>
          <cell r="C20" t="str">
            <v>Bh</v>
          </cell>
          <cell r="D20">
            <v>650</v>
          </cell>
          <cell r="E20">
            <v>650</v>
          </cell>
        </row>
        <row r="21">
          <cell r="B21" t="str">
            <v>Batu Kali/ Gunung</v>
          </cell>
          <cell r="C21" t="str">
            <v>M3</v>
          </cell>
          <cell r="D21">
            <v>225000</v>
          </cell>
          <cell r="E21">
            <v>225000</v>
          </cell>
        </row>
        <row r="22">
          <cell r="B22" t="str">
            <v>Besi Beton (polos/ulir)</v>
          </cell>
          <cell r="C22" t="str">
            <v>Kg</v>
          </cell>
          <cell r="D22">
            <v>12000</v>
          </cell>
          <cell r="E22">
            <v>12000</v>
          </cell>
        </row>
        <row r="23">
          <cell r="B23" t="str">
            <v>Besi Strip T = 5 mm</v>
          </cell>
          <cell r="C23" t="str">
            <v>Kg</v>
          </cell>
          <cell r="D23">
            <v>12000</v>
          </cell>
          <cell r="E23">
            <v>12000</v>
          </cell>
        </row>
        <row r="24">
          <cell r="B24" t="str">
            <v>Cat Dasar</v>
          </cell>
          <cell r="C24" t="str">
            <v>Kg</v>
          </cell>
          <cell r="D24">
            <v>10000</v>
          </cell>
          <cell r="E24">
            <v>10000</v>
          </cell>
        </row>
        <row r="25">
          <cell r="B25" t="str">
            <v>Cat Dinding Acrylic Emultion Paint</v>
          </cell>
          <cell r="C25" t="str">
            <v>Kg</v>
          </cell>
          <cell r="D25">
            <v>25000</v>
          </cell>
          <cell r="E25">
            <v>25000</v>
          </cell>
        </row>
        <row r="26">
          <cell r="B26" t="str">
            <v>Cat Meni</v>
          </cell>
          <cell r="C26" t="str">
            <v>Kg</v>
          </cell>
          <cell r="D26">
            <v>15000</v>
          </cell>
          <cell r="E26">
            <v>15000</v>
          </cell>
        </row>
        <row r="27">
          <cell r="B27" t="str">
            <v>Cat Meni Besi</v>
          </cell>
          <cell r="C27" t="str">
            <v>Kg</v>
          </cell>
          <cell r="D27">
            <v>35000</v>
          </cell>
          <cell r="E27">
            <v>35000</v>
          </cell>
        </row>
        <row r="28">
          <cell r="B28" t="str">
            <v>Dolken Kayu Ø 8 - 10/400 Cm</v>
          </cell>
          <cell r="C28" t="str">
            <v>Btg</v>
          </cell>
          <cell r="D28">
            <v>18000</v>
          </cell>
          <cell r="E28">
            <v>18000</v>
          </cell>
        </row>
        <row r="29">
          <cell r="B29" t="str">
            <v>Granit Uk. (40 x 40) Cm</v>
          </cell>
          <cell r="C29" t="str">
            <v>Bh</v>
          </cell>
          <cell r="D29">
            <v>40000</v>
          </cell>
          <cell r="E29">
            <v>40000</v>
          </cell>
        </row>
        <row r="30">
          <cell r="B30" t="str">
            <v>Kaca Polos, T = 5 mm</v>
          </cell>
          <cell r="C30" t="str">
            <v>M2</v>
          </cell>
          <cell r="D30">
            <v>75000</v>
          </cell>
          <cell r="E30">
            <v>75000</v>
          </cell>
        </row>
        <row r="31">
          <cell r="B31" t="str">
            <v>Kawat Beton</v>
          </cell>
          <cell r="C31" t="str">
            <v>Kg</v>
          </cell>
          <cell r="D31">
            <v>12000</v>
          </cell>
          <cell r="E31">
            <v>12000</v>
          </cell>
        </row>
        <row r="32">
          <cell r="B32" t="str">
            <v>Kayu Balok 5/7</v>
          </cell>
          <cell r="C32" t="str">
            <v>M3</v>
          </cell>
          <cell r="D32">
            <v>2300000</v>
          </cell>
          <cell r="E32">
            <v>2300000</v>
          </cell>
        </row>
        <row r="33">
          <cell r="B33" t="str">
            <v>Kayu Kelas I</v>
          </cell>
          <cell r="C33" t="str">
            <v>M3</v>
          </cell>
          <cell r="D33">
            <v>3000000</v>
          </cell>
          <cell r="E33">
            <v>3000000</v>
          </cell>
        </row>
        <row r="34">
          <cell r="B34" t="str">
            <v>Kayu Kelas II</v>
          </cell>
          <cell r="C34" t="str">
            <v>M3</v>
          </cell>
          <cell r="D34">
            <v>2600000</v>
          </cell>
          <cell r="E34">
            <v>2600000</v>
          </cell>
        </row>
        <row r="35">
          <cell r="B35" t="str">
            <v>Kayu Kelas III</v>
          </cell>
          <cell r="C35" t="str">
            <v>M3</v>
          </cell>
          <cell r="D35">
            <v>2300000</v>
          </cell>
          <cell r="E35">
            <v>2300000</v>
          </cell>
        </row>
        <row r="36">
          <cell r="B36" t="str">
            <v>Kerikil (maksimum 30 mm)</v>
          </cell>
          <cell r="C36" t="str">
            <v>Kg</v>
          </cell>
          <cell r="D36">
            <v>60</v>
          </cell>
          <cell r="E36">
            <v>60</v>
          </cell>
        </row>
        <row r="37">
          <cell r="B37" t="str">
            <v>Kuas</v>
          </cell>
          <cell r="C37" t="str">
            <v>Bh</v>
          </cell>
          <cell r="D37">
            <v>6000</v>
          </cell>
          <cell r="E37">
            <v>6000</v>
          </cell>
        </row>
        <row r="38">
          <cell r="B38" t="str">
            <v>Minyak Bekisting</v>
          </cell>
          <cell r="C38" t="str">
            <v>Ltr</v>
          </cell>
          <cell r="D38">
            <v>12000</v>
          </cell>
          <cell r="E38">
            <v>12000</v>
          </cell>
        </row>
        <row r="39">
          <cell r="B39" t="str">
            <v>Paku Kayu</v>
          </cell>
          <cell r="C39" t="str">
            <v>Kg</v>
          </cell>
          <cell r="D39">
            <v>18000</v>
          </cell>
          <cell r="E39">
            <v>18000</v>
          </cell>
        </row>
        <row r="40">
          <cell r="B40" t="str">
            <v>Paku Tripleks</v>
          </cell>
          <cell r="C40" t="str">
            <v>Kg</v>
          </cell>
          <cell r="D40">
            <v>18000</v>
          </cell>
          <cell r="E40">
            <v>18000</v>
          </cell>
        </row>
        <row r="41">
          <cell r="B41" t="str">
            <v>Pasir Batu</v>
          </cell>
          <cell r="C41" t="str">
            <v>M3</v>
          </cell>
          <cell r="D41">
            <v>70000</v>
          </cell>
          <cell r="E41">
            <v>70000</v>
          </cell>
        </row>
        <row r="42">
          <cell r="B42" t="str">
            <v>Pasir Beton (Kg)</v>
          </cell>
          <cell r="C42" t="str">
            <v>Kg</v>
          </cell>
          <cell r="D42">
            <v>60</v>
          </cell>
          <cell r="E42">
            <v>60</v>
          </cell>
        </row>
        <row r="43">
          <cell r="B43" t="str">
            <v>Pasir Pasang</v>
          </cell>
          <cell r="C43" t="str">
            <v>M3</v>
          </cell>
          <cell r="D43">
            <v>70000</v>
          </cell>
          <cell r="E43">
            <v>70000</v>
          </cell>
        </row>
        <row r="44">
          <cell r="B44" t="str">
            <v>Pasir Urug</v>
          </cell>
          <cell r="C44" t="str">
            <v>M3</v>
          </cell>
          <cell r="D44">
            <v>60000</v>
          </cell>
          <cell r="E44">
            <v>60000</v>
          </cell>
        </row>
        <row r="45">
          <cell r="B45" t="str">
            <v>Penjaga Jarak Bekisting/ Spacer</v>
          </cell>
          <cell r="C45" t="str">
            <v>Bh</v>
          </cell>
          <cell r="D45">
            <v>500</v>
          </cell>
          <cell r="E45">
            <v>500</v>
          </cell>
        </row>
        <row r="46">
          <cell r="B46" t="str">
            <v>Plamir</v>
          </cell>
          <cell r="C46" t="str">
            <v>Kg</v>
          </cell>
          <cell r="D46">
            <v>15000</v>
          </cell>
          <cell r="E46">
            <v>15000</v>
          </cell>
        </row>
        <row r="47">
          <cell r="B47" t="str">
            <v>Plywood Tebal 9 mm</v>
          </cell>
          <cell r="C47" t="str">
            <v>Lbr</v>
          </cell>
          <cell r="D47">
            <v>120000</v>
          </cell>
          <cell r="E47">
            <v>120000</v>
          </cell>
        </row>
        <row r="48">
          <cell r="B48" t="str">
            <v>Residu</v>
          </cell>
          <cell r="C48" t="str">
            <v>Ltr</v>
          </cell>
          <cell r="D48">
            <v>15000</v>
          </cell>
          <cell r="E48">
            <v>15000</v>
          </cell>
        </row>
        <row r="49">
          <cell r="B49" t="str">
            <v>Semen Portland</v>
          </cell>
          <cell r="C49" t="str">
            <v>Kg</v>
          </cell>
          <cell r="D49">
            <v>1600</v>
          </cell>
          <cell r="E49">
            <v>1600</v>
          </cell>
        </row>
        <row r="50">
          <cell r="B50" t="str">
            <v>Semen Warna</v>
          </cell>
          <cell r="C50" t="str">
            <v>Kg</v>
          </cell>
          <cell r="D50">
            <v>4000</v>
          </cell>
          <cell r="E50">
            <v>4000</v>
          </cell>
        </row>
        <row r="51">
          <cell r="B51" t="str">
            <v>Soda Api</v>
          </cell>
          <cell r="C51" t="str">
            <v>Kg</v>
          </cell>
          <cell r="D51">
            <v>18000</v>
          </cell>
          <cell r="E51">
            <v>18000</v>
          </cell>
        </row>
        <row r="52">
          <cell r="B52" t="str">
            <v>Tanah Urug</v>
          </cell>
          <cell r="C52" t="str">
            <v>M3</v>
          </cell>
          <cell r="D52">
            <v>50000</v>
          </cell>
          <cell r="E52">
            <v>50000</v>
          </cell>
        </row>
        <row r="53">
          <cell r="B53" t="str">
            <v>Thinner/ Pengencer</v>
          </cell>
          <cell r="C53" t="str">
            <v>Kg</v>
          </cell>
          <cell r="D53">
            <v>12000</v>
          </cell>
          <cell r="E53">
            <v>12000</v>
          </cell>
        </row>
        <row r="54">
          <cell r="B54" t="str">
            <v>Tripleks, T = 4 mm</v>
          </cell>
          <cell r="C54" t="str">
            <v>Lbr</v>
          </cell>
          <cell r="D54">
            <v>60000</v>
          </cell>
          <cell r="E54">
            <v>60000</v>
          </cell>
        </row>
        <row r="55">
          <cell r="B55">
            <v>60000</v>
          </cell>
          <cell r="C55">
            <v>60000</v>
          </cell>
          <cell r="D55">
            <v>60000</v>
          </cell>
          <cell r="E55">
            <v>60000</v>
          </cell>
        </row>
        <row r="56">
          <cell r="B56">
            <v>60000</v>
          </cell>
          <cell r="C56">
            <v>60000</v>
          </cell>
          <cell r="D56" t="str">
            <v>Suka Makmue,       Maret 2015</v>
          </cell>
          <cell r="E56">
            <v>60000</v>
          </cell>
        </row>
        <row r="57">
          <cell r="B57">
            <v>60000</v>
          </cell>
          <cell r="C57">
            <v>60000</v>
          </cell>
          <cell r="D57" t="str">
            <v>Konsultan Perencana,</v>
          </cell>
          <cell r="E57">
            <v>60000</v>
          </cell>
        </row>
        <row r="58">
          <cell r="B58">
            <v>60000</v>
          </cell>
          <cell r="C58">
            <v>60000</v>
          </cell>
          <cell r="D58" t="str">
            <v>CV. ANAK BANGSA CONSULTANT</v>
          </cell>
          <cell r="E58">
            <v>60000</v>
          </cell>
        </row>
        <row r="59">
          <cell r="B59">
            <v>60000</v>
          </cell>
          <cell r="C59">
            <v>60000</v>
          </cell>
          <cell r="D59">
            <v>60000</v>
          </cell>
          <cell r="E59">
            <v>60000</v>
          </cell>
        </row>
        <row r="60">
          <cell r="B60">
            <v>60000</v>
          </cell>
          <cell r="C60">
            <v>60000</v>
          </cell>
          <cell r="D60">
            <v>60000</v>
          </cell>
          <cell r="E60">
            <v>60000</v>
          </cell>
        </row>
        <row r="61">
          <cell r="B61">
            <v>60000</v>
          </cell>
          <cell r="C61">
            <v>60000</v>
          </cell>
          <cell r="D61">
            <v>60000</v>
          </cell>
          <cell r="E61">
            <v>60000</v>
          </cell>
        </row>
        <row r="62">
          <cell r="B62">
            <v>60000</v>
          </cell>
          <cell r="C62">
            <v>60000</v>
          </cell>
          <cell r="D62" t="str">
            <v>BAHAGIA USMAN, ST</v>
          </cell>
          <cell r="E62">
            <v>60000</v>
          </cell>
        </row>
        <row r="63">
          <cell r="B63">
            <v>60000</v>
          </cell>
          <cell r="C63">
            <v>60000</v>
          </cell>
          <cell r="D63" t="str">
            <v>Direktur</v>
          </cell>
          <cell r="E63">
            <v>60000</v>
          </cell>
        </row>
        <row r="64">
          <cell r="B64">
            <v>60000</v>
          </cell>
          <cell r="C64">
            <v>60000</v>
          </cell>
          <cell r="D64">
            <v>60000</v>
          </cell>
          <cell r="E64">
            <v>60000</v>
          </cell>
        </row>
        <row r="65">
          <cell r="B65" t="str">
            <v>Pembersihan Lokasi Pekerjaan</v>
          </cell>
          <cell r="D65">
            <v>500000</v>
          </cell>
          <cell r="E65">
            <v>500000</v>
          </cell>
        </row>
        <row r="66">
          <cell r="B66" t="str">
            <v>Pengukuran dan Pemasangan Bouwplank</v>
          </cell>
          <cell r="D66">
            <v>1000000</v>
          </cell>
          <cell r="E66">
            <v>1000000</v>
          </cell>
        </row>
        <row r="67">
          <cell r="B67" t="str">
            <v>Pembongkaran Dinding Tembok</v>
          </cell>
          <cell r="D67">
            <v>1500000</v>
          </cell>
          <cell r="E67">
            <v>1500000</v>
          </cell>
        </row>
        <row r="68">
          <cell r="B68" t="str">
            <v>Aksesoris (Perkuatan, Las dll)</v>
          </cell>
          <cell r="C68" t="str">
            <v>Ls</v>
          </cell>
          <cell r="D68">
            <v>60</v>
          </cell>
          <cell r="E68">
            <v>60</v>
          </cell>
        </row>
        <row r="69">
          <cell r="B69" t="str">
            <v>Administrasi dan Dokumentasi</v>
          </cell>
          <cell r="C69" t="str">
            <v>Set</v>
          </cell>
          <cell r="D69">
            <v>2000000</v>
          </cell>
          <cell r="E69">
            <v>2000000</v>
          </cell>
        </row>
        <row r="70">
          <cell r="B70" t="str">
            <v>P3K dan Keselamatan Kerja</v>
          </cell>
          <cell r="D70">
            <v>200000</v>
          </cell>
          <cell r="E70">
            <v>200000</v>
          </cell>
        </row>
        <row r="71">
          <cell r="B71" t="str">
            <v>Panel Besi Hollow, Uk. (60 x 375) Cm (Dicat)</v>
          </cell>
          <cell r="D71">
            <v>2000000</v>
          </cell>
          <cell r="E71">
            <v>2000000</v>
          </cell>
        </row>
        <row r="72">
          <cell r="B72" t="str">
            <v>Papan Nama Proyek</v>
          </cell>
          <cell r="C72" t="str">
            <v>Bh</v>
          </cell>
          <cell r="D72">
            <v>700000</v>
          </cell>
          <cell r="E72">
            <v>700000</v>
          </cell>
        </row>
        <row r="73">
          <cell r="B73" t="str">
            <v>Pasang Huruf Plank Nama (Stainless Steel)</v>
          </cell>
          <cell r="D73">
            <v>10000000</v>
          </cell>
          <cell r="E73">
            <v>10000000</v>
          </cell>
        </row>
        <row r="74">
          <cell r="B74" t="str">
            <v>Tiang Besi Siku 30.30.3, T = 80 Cm</v>
          </cell>
          <cell r="D74">
            <v>30000</v>
          </cell>
          <cell r="E74">
            <v>30000</v>
          </cell>
        </row>
        <row r="75">
          <cell r="B75" t="str">
            <v>Kawat Duri</v>
          </cell>
          <cell r="D75">
            <v>3000</v>
          </cell>
          <cell r="E75">
            <v>3000</v>
          </cell>
        </row>
        <row r="76">
          <cell r="B76" t="str">
            <v>Pintu Sorong Uk. (350 x 180) Cm (Terpasang)</v>
          </cell>
          <cell r="D76">
            <v>6000000</v>
          </cell>
          <cell r="E76">
            <v>6000000</v>
          </cell>
        </row>
        <row r="77">
          <cell r="B77" t="str">
            <v>Besi Penyangga Pintu</v>
          </cell>
          <cell r="D77">
            <v>500000</v>
          </cell>
          <cell r="E77">
            <v>500000</v>
          </cell>
        </row>
        <row r="78">
          <cell r="B78" t="str">
            <v>Plank Nama Gapura (Huruf Stainless Steel)</v>
          </cell>
          <cell r="D78">
            <v>12000000</v>
          </cell>
          <cell r="E78">
            <v>12000000</v>
          </cell>
        </row>
        <row r="79">
          <cell r="B79" t="str">
            <v>Rel Pintu Besi</v>
          </cell>
          <cell r="D79">
            <v>50000</v>
          </cell>
          <cell r="E79">
            <v>50000</v>
          </cell>
        </row>
        <row r="80">
          <cell r="B80" t="str">
            <v>Relief Tiang</v>
          </cell>
          <cell r="D80">
            <v>70000</v>
          </cell>
          <cell r="E80">
            <v>70000</v>
          </cell>
        </row>
        <row r="81">
          <cell r="B81" t="str">
            <v>Relief Tiang Gapura</v>
          </cell>
          <cell r="D81">
            <v>500000</v>
          </cell>
          <cell r="E81">
            <v>500000</v>
          </cell>
        </row>
        <row r="82">
          <cell r="D82">
            <v>500000</v>
          </cell>
          <cell r="E82">
            <v>500000</v>
          </cell>
        </row>
        <row r="83">
          <cell r="D83">
            <v>500000</v>
          </cell>
          <cell r="E83">
            <v>500000</v>
          </cell>
        </row>
        <row r="84">
          <cell r="D84">
            <v>500000</v>
          </cell>
          <cell r="E84">
            <v>500000</v>
          </cell>
        </row>
        <row r="85">
          <cell r="D85">
            <v>500000</v>
          </cell>
          <cell r="E85">
            <v>500000</v>
          </cell>
        </row>
        <row r="86">
          <cell r="D86">
            <v>500000</v>
          </cell>
          <cell r="E86">
            <v>500000</v>
          </cell>
        </row>
        <row r="87">
          <cell r="D87">
            <v>500000</v>
          </cell>
          <cell r="E87">
            <v>500000</v>
          </cell>
        </row>
        <row r="88">
          <cell r="D88">
            <v>500000</v>
          </cell>
          <cell r="E88">
            <v>500000</v>
          </cell>
        </row>
        <row r="89">
          <cell r="D89">
            <v>500000</v>
          </cell>
          <cell r="E89">
            <v>500000</v>
          </cell>
        </row>
        <row r="90">
          <cell r="D90">
            <v>500000</v>
          </cell>
          <cell r="E90">
            <v>500000</v>
          </cell>
        </row>
        <row r="91">
          <cell r="D91">
            <v>500000</v>
          </cell>
          <cell r="E91">
            <v>500000</v>
          </cell>
        </row>
        <row r="92">
          <cell r="D92">
            <v>500000</v>
          </cell>
          <cell r="E92">
            <v>500000</v>
          </cell>
        </row>
        <row r="93">
          <cell r="D93">
            <v>500000</v>
          </cell>
          <cell r="E93">
            <v>500000</v>
          </cell>
        </row>
        <row r="94">
          <cell r="D94">
            <v>500000</v>
          </cell>
          <cell r="E94">
            <v>500000</v>
          </cell>
        </row>
        <row r="95">
          <cell r="D95">
            <v>500000</v>
          </cell>
          <cell r="E95">
            <v>500000</v>
          </cell>
        </row>
        <row r="96">
          <cell r="D96">
            <v>500000</v>
          </cell>
          <cell r="E96">
            <v>500000</v>
          </cell>
        </row>
        <row r="97">
          <cell r="D97">
            <v>500000</v>
          </cell>
          <cell r="E97">
            <v>500000</v>
          </cell>
        </row>
        <row r="98">
          <cell r="D98">
            <v>500000</v>
          </cell>
          <cell r="E98">
            <v>500000</v>
          </cell>
        </row>
        <row r="99">
          <cell r="D99">
            <v>500000</v>
          </cell>
          <cell r="E99">
            <v>500000</v>
          </cell>
        </row>
        <row r="100">
          <cell r="D100">
            <v>500000</v>
          </cell>
          <cell r="E100">
            <v>500000</v>
          </cell>
        </row>
        <row r="101">
          <cell r="D101">
            <v>500000</v>
          </cell>
          <cell r="E101">
            <v>500000</v>
          </cell>
        </row>
        <row r="102">
          <cell r="D102">
            <v>500000</v>
          </cell>
          <cell r="E102">
            <v>500000</v>
          </cell>
        </row>
        <row r="103">
          <cell r="D103">
            <v>500000</v>
          </cell>
          <cell r="E103">
            <v>500000</v>
          </cell>
        </row>
        <row r="104">
          <cell r="D104">
            <v>500000</v>
          </cell>
          <cell r="E104">
            <v>500000</v>
          </cell>
        </row>
        <row r="105">
          <cell r="D105">
            <v>500000</v>
          </cell>
          <cell r="E105">
            <v>500000</v>
          </cell>
        </row>
        <row r="106">
          <cell r="D106">
            <v>500000</v>
          </cell>
          <cell r="E106">
            <v>500000</v>
          </cell>
        </row>
        <row r="107">
          <cell r="D107">
            <v>500000</v>
          </cell>
          <cell r="E107">
            <v>500000</v>
          </cell>
        </row>
        <row r="108">
          <cell r="D108">
            <v>500000</v>
          </cell>
          <cell r="E108">
            <v>500000</v>
          </cell>
        </row>
        <row r="109">
          <cell r="D109">
            <v>500000</v>
          </cell>
          <cell r="E109">
            <v>500000</v>
          </cell>
        </row>
        <row r="112">
          <cell r="D112">
            <v>500000</v>
          </cell>
          <cell r="E112">
            <v>500000</v>
          </cell>
        </row>
        <row r="113">
          <cell r="D113">
            <v>500000</v>
          </cell>
          <cell r="E113">
            <v>500000</v>
          </cell>
        </row>
        <row r="114">
          <cell r="D114">
            <v>500000</v>
          </cell>
          <cell r="E114">
            <v>500000</v>
          </cell>
        </row>
        <row r="115">
          <cell r="D115">
            <v>500000</v>
          </cell>
          <cell r="E115">
            <v>500000</v>
          </cell>
        </row>
        <row r="116">
          <cell r="D116">
            <v>500000</v>
          </cell>
          <cell r="E116">
            <v>500000</v>
          </cell>
        </row>
      </sheetData>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sclaimer"/>
      <sheetName val="Analisa 22"/>
      <sheetName val="AHSP"/>
      <sheetName val="Bahan"/>
      <sheetName val="Upah"/>
      <sheetName val="K3 Gedung"/>
    </sheetNames>
    <sheetDataSet>
      <sheetData sheetId="0"/>
      <sheetData sheetId="1"/>
      <sheetData sheetId="2"/>
      <sheetData sheetId="3">
        <row r="7">
          <cell r="A7">
            <v>1</v>
          </cell>
          <cell r="B7" t="str">
            <v xml:space="preserve"> Air</v>
          </cell>
          <cell r="C7" t="str">
            <v>Liter</v>
          </cell>
          <cell r="D7">
            <v>1</v>
          </cell>
        </row>
        <row r="8">
          <cell r="A8">
            <v>2</v>
          </cell>
          <cell r="B8" t="str">
            <v xml:space="preserve"> Bambu diameter 6-8/600cm</v>
          </cell>
          <cell r="C8" t="str">
            <v>Batang</v>
          </cell>
          <cell r="D8">
            <v>2</v>
          </cell>
        </row>
        <row r="9">
          <cell r="A9"/>
          <cell r="B9"/>
          <cell r="C9"/>
          <cell r="D9"/>
        </row>
        <row r="10">
          <cell r="A10">
            <v>3</v>
          </cell>
          <cell r="B10" t="str">
            <v xml:space="preserve"> Batu Belah</v>
          </cell>
          <cell r="C10" t="str">
            <v>m3</v>
          </cell>
          <cell r="D10">
            <v>3</v>
          </cell>
        </row>
        <row r="11">
          <cell r="A11">
            <v>4</v>
          </cell>
          <cell r="B11" t="str">
            <v xml:space="preserve"> Ijuk</v>
          </cell>
          <cell r="C11" t="str">
            <v>kg</v>
          </cell>
          <cell r="D11">
            <v>4</v>
          </cell>
        </row>
        <row r="12">
          <cell r="A12">
            <v>5</v>
          </cell>
          <cell r="B12" t="str">
            <v xml:space="preserve"> Kawat Jaring</v>
          </cell>
          <cell r="C12" t="str">
            <v>Lbr</v>
          </cell>
          <cell r="D12">
            <v>5</v>
          </cell>
        </row>
        <row r="13">
          <cell r="A13">
            <v>6</v>
          </cell>
          <cell r="B13" t="str">
            <v xml:space="preserve"> Kerikil</v>
          </cell>
          <cell r="C13" t="str">
            <v>m3</v>
          </cell>
          <cell r="D13">
            <v>6</v>
          </cell>
        </row>
        <row r="14">
          <cell r="A14">
            <v>7</v>
          </cell>
          <cell r="B14" t="str">
            <v xml:space="preserve"> Kerikil (2cm/3cm)</v>
          </cell>
          <cell r="C14" t="str">
            <v>m3</v>
          </cell>
          <cell r="D14">
            <v>7</v>
          </cell>
        </row>
        <row r="15">
          <cell r="A15">
            <v>8</v>
          </cell>
          <cell r="B15" t="str">
            <v xml:space="preserve"> Kerikil (Maks 30mm)</v>
          </cell>
          <cell r="C15" t="str">
            <v>m3</v>
          </cell>
          <cell r="D15">
            <v>8</v>
          </cell>
        </row>
        <row r="16">
          <cell r="A16"/>
          <cell r="B16" t="str">
            <v xml:space="preserve"> Kerikil (Maks 30mm)</v>
          </cell>
          <cell r="C16" t="str">
            <v>kg</v>
          </cell>
          <cell r="D16">
            <v>6.2068965517241377E-3</v>
          </cell>
        </row>
        <row r="17">
          <cell r="A17">
            <v>9</v>
          </cell>
          <cell r="B17" t="str">
            <v xml:space="preserve"> Kolom Beton Pracetak</v>
          </cell>
          <cell r="C17" t="str">
            <v>Batang</v>
          </cell>
          <cell r="D17">
            <v>9</v>
          </cell>
        </row>
        <row r="18">
          <cell r="A18">
            <v>10</v>
          </cell>
          <cell r="B18" t="str">
            <v xml:space="preserve"> Panel Beton Pracetak</v>
          </cell>
          <cell r="C18" t="str">
            <v>Lbr</v>
          </cell>
          <cell r="D18">
            <v>10</v>
          </cell>
        </row>
        <row r="19">
          <cell r="A19">
            <v>11</v>
          </cell>
          <cell r="B19" t="str">
            <v xml:space="preserve"> Pasir Beton</v>
          </cell>
          <cell r="C19" t="str">
            <v>m3</v>
          </cell>
          <cell r="D19">
            <v>11</v>
          </cell>
        </row>
        <row r="20">
          <cell r="A20"/>
          <cell r="B20" t="str">
            <v xml:space="preserve"> Pasir Beton</v>
          </cell>
          <cell r="C20" t="str">
            <v>kg</v>
          </cell>
          <cell r="D20">
            <v>7.8571428571428577E-3</v>
          </cell>
        </row>
        <row r="21">
          <cell r="A21">
            <v>12</v>
          </cell>
          <cell r="B21" t="str">
            <v xml:space="preserve"> Pasir Urug</v>
          </cell>
          <cell r="C21" t="str">
            <v>m3</v>
          </cell>
          <cell r="D21">
            <v>12</v>
          </cell>
        </row>
        <row r="22">
          <cell r="A22">
            <v>13</v>
          </cell>
          <cell r="B22" t="str">
            <v xml:space="preserve"> Semen Portland</v>
          </cell>
          <cell r="C22" t="str">
            <v>Kg</v>
          </cell>
          <cell r="D22">
            <v>13</v>
          </cell>
        </row>
        <row r="23">
          <cell r="A23">
            <v>14</v>
          </cell>
          <cell r="B23" t="str">
            <v xml:space="preserve"> Tali  Ijuk</v>
          </cell>
          <cell r="C23" t="str">
            <v>m3</v>
          </cell>
          <cell r="D23">
            <v>14</v>
          </cell>
        </row>
        <row r="24">
          <cell r="A24">
            <v>15</v>
          </cell>
          <cell r="B24" t="str">
            <v xml:space="preserve"> Akustik</v>
          </cell>
          <cell r="C24" t="str">
            <v>Lembar</v>
          </cell>
          <cell r="D24">
            <v>15</v>
          </cell>
        </row>
        <row r="25">
          <cell r="A25">
            <v>16</v>
          </cell>
          <cell r="B25" t="str">
            <v xml:space="preserve"> Akustik 60 x 120</v>
          </cell>
          <cell r="C25" t="str">
            <v>Lembar</v>
          </cell>
          <cell r="D25">
            <v>16</v>
          </cell>
        </row>
        <row r="26">
          <cell r="A26">
            <v>17</v>
          </cell>
          <cell r="B26" t="str">
            <v xml:space="preserve"> Aluminium Foil</v>
          </cell>
          <cell r="C26" t="str">
            <v>m2</v>
          </cell>
          <cell r="D26">
            <v>17</v>
          </cell>
        </row>
        <row r="27">
          <cell r="A27">
            <v>18</v>
          </cell>
          <cell r="B27" t="str">
            <v xml:space="preserve"> Aluminium Gelombang Uk. 95x180cm</v>
          </cell>
          <cell r="C27" t="str">
            <v>Lbr</v>
          </cell>
          <cell r="D27">
            <v>18</v>
          </cell>
        </row>
        <row r="28">
          <cell r="A28">
            <v>19</v>
          </cell>
          <cell r="B28" t="str">
            <v xml:space="preserve"> Aluminium Strip</v>
          </cell>
          <cell r="C28" t="str">
            <v>m</v>
          </cell>
          <cell r="D28">
            <v>19</v>
          </cell>
        </row>
        <row r="29">
          <cell r="A29">
            <v>20</v>
          </cell>
          <cell r="B29" t="str">
            <v xml:space="preserve"> Baja Profil</v>
          </cell>
          <cell r="C29" t="str">
            <v>kg</v>
          </cell>
          <cell r="D29">
            <v>20</v>
          </cell>
        </row>
        <row r="30">
          <cell r="A30">
            <v>21</v>
          </cell>
          <cell r="B30" t="str">
            <v xml:space="preserve"> Baja Ringan Canai Dingin C75</v>
          </cell>
          <cell r="C30" t="str">
            <v>btg</v>
          </cell>
          <cell r="D30">
            <v>21</v>
          </cell>
        </row>
        <row r="31">
          <cell r="A31">
            <v>22</v>
          </cell>
          <cell r="B31" t="str">
            <v xml:space="preserve"> Baja Strip 0.2x2cm</v>
          </cell>
          <cell r="C31" t="str">
            <v>kg</v>
          </cell>
          <cell r="D31">
            <v>22</v>
          </cell>
        </row>
        <row r="32">
          <cell r="A32">
            <v>23</v>
          </cell>
          <cell r="B32" t="str">
            <v xml:space="preserve"> Baja Tulangan</v>
          </cell>
          <cell r="C32" t="str">
            <v>Kg</v>
          </cell>
          <cell r="D32">
            <v>23</v>
          </cell>
        </row>
        <row r="33">
          <cell r="A33">
            <v>24</v>
          </cell>
          <cell r="B33" t="str">
            <v xml:space="preserve"> Bak Air Fibreglass</v>
          </cell>
          <cell r="C33" t="str">
            <v>Unit</v>
          </cell>
          <cell r="D33">
            <v>24</v>
          </cell>
        </row>
        <row r="34">
          <cell r="A34">
            <v>25</v>
          </cell>
          <cell r="B34" t="str">
            <v xml:space="preserve"> Bak Cuci Piring</v>
          </cell>
          <cell r="C34" t="str">
            <v>Unit</v>
          </cell>
          <cell r="D34">
            <v>25</v>
          </cell>
        </row>
        <row r="35">
          <cell r="A35">
            <v>26</v>
          </cell>
          <cell r="B35" t="str">
            <v xml:space="preserve"> Bak Teraso</v>
          </cell>
          <cell r="C35" t="str">
            <v>Unit</v>
          </cell>
          <cell r="D35">
            <v>26</v>
          </cell>
        </row>
        <row r="36">
          <cell r="A36">
            <v>27</v>
          </cell>
          <cell r="B36" t="str">
            <v>Balok Kayu</v>
          </cell>
          <cell r="C36" t="str">
            <v>m3</v>
          </cell>
          <cell r="D36">
            <v>27</v>
          </cell>
        </row>
        <row r="37">
          <cell r="A37">
            <v>28</v>
          </cell>
          <cell r="B37" t="str">
            <v>Balok kayu kelas II</v>
          </cell>
          <cell r="C37" t="str">
            <v>m3</v>
          </cell>
          <cell r="D37">
            <v>28</v>
          </cell>
        </row>
        <row r="38">
          <cell r="A38">
            <v>29</v>
          </cell>
          <cell r="B38" t="str">
            <v>Balok kayu. 6 x 12</v>
          </cell>
          <cell r="C38" t="str">
            <v>m3</v>
          </cell>
          <cell r="D38">
            <v>29</v>
          </cell>
        </row>
        <row r="39">
          <cell r="A39">
            <v>30</v>
          </cell>
          <cell r="B39" t="str">
            <v>Bata Berongga</v>
          </cell>
          <cell r="C39" t="str">
            <v>buah</v>
          </cell>
          <cell r="D39">
            <v>30</v>
          </cell>
        </row>
        <row r="40">
          <cell r="A40">
            <v>31</v>
          </cell>
          <cell r="B40" t="str">
            <v xml:space="preserve"> Bata Merah</v>
          </cell>
          <cell r="C40" t="str">
            <v>buah</v>
          </cell>
          <cell r="D40">
            <v>31</v>
          </cell>
        </row>
        <row r="41">
          <cell r="A41"/>
          <cell r="B41" t="str">
            <v xml:space="preserve"> Bata Merah</v>
          </cell>
          <cell r="C41" t="str">
            <v>m3</v>
          </cell>
          <cell r="D41">
            <v>30999.999999999993</v>
          </cell>
        </row>
        <row r="42">
          <cell r="A42">
            <v>32</v>
          </cell>
          <cell r="B42" t="str">
            <v>Bata Pelapis</v>
          </cell>
          <cell r="C42" t="str">
            <v>buah</v>
          </cell>
          <cell r="D42">
            <v>32</v>
          </cell>
        </row>
        <row r="43">
          <cell r="A43">
            <v>33</v>
          </cell>
          <cell r="B43" t="str">
            <v>Bata ringan tebal
10cm</v>
          </cell>
          <cell r="C43" t="str">
            <v>buah</v>
          </cell>
          <cell r="D43">
            <v>33</v>
          </cell>
        </row>
        <row r="44">
          <cell r="A44">
            <v>34</v>
          </cell>
          <cell r="B44" t="str">
            <v>Bata ringan tebal
7.5cm</v>
          </cell>
          <cell r="C44" t="str">
            <v>buah</v>
          </cell>
          <cell r="D44">
            <v>34</v>
          </cell>
        </row>
        <row r="45">
          <cell r="A45">
            <v>35</v>
          </cell>
          <cell r="B45" t="str">
            <v>Bata rooster</v>
          </cell>
          <cell r="C45" t="str">
            <v>buah</v>
          </cell>
          <cell r="D45">
            <v>35</v>
          </cell>
        </row>
        <row r="46">
          <cell r="A46">
            <v>36</v>
          </cell>
          <cell r="B46" t="str">
            <v>Bata Terawang</v>
          </cell>
          <cell r="C46" t="str">
            <v>buah</v>
          </cell>
          <cell r="D46">
            <v>36</v>
          </cell>
        </row>
        <row r="47">
          <cell r="A47">
            <v>37</v>
          </cell>
          <cell r="B47" t="str">
            <v>Bathtub</v>
          </cell>
          <cell r="C47" t="str">
            <v>Unit</v>
          </cell>
          <cell r="D47">
            <v>37</v>
          </cell>
        </row>
        <row r="48">
          <cell r="A48">
            <v>38</v>
          </cell>
          <cell r="B48" t="str">
            <v>Batu paras</v>
          </cell>
          <cell r="C48" t="str">
            <v>Buah</v>
          </cell>
          <cell r="D48">
            <v>38</v>
          </cell>
        </row>
        <row r="49">
          <cell r="A49">
            <v>39</v>
          </cell>
          <cell r="B49" t="str">
            <v>Batu Tempel hitam</v>
          </cell>
          <cell r="C49" t="str">
            <v>Buah</v>
          </cell>
          <cell r="D49">
            <v>39</v>
          </cell>
        </row>
        <row r="50">
          <cell r="A50">
            <v>40</v>
          </cell>
          <cell r="B50" t="str">
            <v>Besi angker diameter 8</v>
          </cell>
          <cell r="C50" t="str">
            <v>Kg</v>
          </cell>
          <cell r="D50">
            <v>40</v>
          </cell>
        </row>
        <row r="51">
          <cell r="A51">
            <v>41</v>
          </cell>
          <cell r="B51" t="str">
            <v>Besi hollow (50 x 50 x 3) mm</v>
          </cell>
          <cell r="C51" t="str">
            <v>Kg</v>
          </cell>
          <cell r="D51">
            <v>41</v>
          </cell>
        </row>
        <row r="52">
          <cell r="A52">
            <v>42</v>
          </cell>
          <cell r="B52" t="str">
            <v xml:space="preserve"> Besi strip</v>
          </cell>
          <cell r="C52" t="str">
            <v>kg</v>
          </cell>
          <cell r="D52">
            <v>42</v>
          </cell>
        </row>
        <row r="53">
          <cell r="A53">
            <v>43</v>
          </cell>
          <cell r="B53" t="str">
            <v>Besi strip</v>
          </cell>
          <cell r="C53" t="str">
            <v>m</v>
          </cell>
          <cell r="D53">
            <v>43</v>
          </cell>
        </row>
        <row r="54">
          <cell r="A54">
            <v>44</v>
          </cell>
          <cell r="B54" t="str">
            <v>Besi strip tebal 5 mm</v>
          </cell>
          <cell r="C54" t="str">
            <v>kg</v>
          </cell>
          <cell r="D54">
            <v>44</v>
          </cell>
        </row>
        <row r="55">
          <cell r="A55">
            <v>45</v>
          </cell>
          <cell r="B55" t="str">
            <v>Besi Strip tebal
5mm</v>
          </cell>
          <cell r="C55" t="str">
            <v>kg</v>
          </cell>
          <cell r="D55">
            <v>45</v>
          </cell>
        </row>
        <row r="56">
          <cell r="A56">
            <v>46</v>
          </cell>
          <cell r="B56" t="str">
            <v>Beton 1:2:3</v>
          </cell>
          <cell r="C56" t="str">
            <v>m3</v>
          </cell>
          <cell r="D56">
            <v>46</v>
          </cell>
        </row>
        <row r="57">
          <cell r="A57">
            <v>47</v>
          </cell>
          <cell r="B57" t="str">
            <v>Bilik bambu</v>
          </cell>
          <cell r="C57" t="str">
            <v>m2</v>
          </cell>
          <cell r="D57">
            <v>47</v>
          </cell>
        </row>
        <row r="58">
          <cell r="A58">
            <v>48</v>
          </cell>
          <cell r="B58" t="str">
            <v>Bubung Setel gel.</v>
          </cell>
          <cell r="C58" t="str">
            <v>Lbr</v>
          </cell>
          <cell r="D58">
            <v>48</v>
          </cell>
        </row>
        <row r="59">
          <cell r="A59">
            <v>49</v>
          </cell>
          <cell r="B59" t="str">
            <v>Cat dasar</v>
          </cell>
          <cell r="C59" t="str">
            <v>Kg</v>
          </cell>
          <cell r="D59">
            <v>49</v>
          </cell>
        </row>
        <row r="60">
          <cell r="A60">
            <v>50</v>
          </cell>
          <cell r="B60" t="str">
            <v>Closet duduk</v>
          </cell>
          <cell r="C60" t="str">
            <v>Unit</v>
          </cell>
          <cell r="D60">
            <v>50</v>
          </cell>
        </row>
        <row r="61">
          <cell r="A61">
            <v>51</v>
          </cell>
          <cell r="B61" t="str">
            <v>Closet jongkok</v>
          </cell>
          <cell r="C61" t="str">
            <v>Unit</v>
          </cell>
          <cell r="D61">
            <v>51</v>
          </cell>
        </row>
        <row r="62">
          <cell r="A62">
            <v>52</v>
          </cell>
          <cell r="B62" t="str">
            <v>Dinabolt Ø 12mm
(10 s.d.15cm)</v>
          </cell>
          <cell r="C62" t="str">
            <v>buah</v>
          </cell>
          <cell r="D62">
            <v>52</v>
          </cell>
        </row>
        <row r="63">
          <cell r="A63">
            <v>53</v>
          </cell>
          <cell r="B63" t="str">
            <v>Dinabolt Ø12mm
(10 s.d.15cm)</v>
          </cell>
          <cell r="C63" t="str">
            <v>buah</v>
          </cell>
          <cell r="D63">
            <v>53</v>
          </cell>
        </row>
        <row r="64">
          <cell r="A64">
            <v>54</v>
          </cell>
          <cell r="B64" t="str">
            <v>Dinabolt Ø12mm
(10-15cm)</v>
          </cell>
          <cell r="C64" t="str">
            <v>buah</v>
          </cell>
          <cell r="D64">
            <v>54</v>
          </cell>
        </row>
        <row r="65">
          <cell r="A65">
            <v>55</v>
          </cell>
          <cell r="B65" t="str">
            <v xml:space="preserve"> Dolken Kayu 8/10cm Panjang 4m</v>
          </cell>
          <cell r="C65" t="str">
            <v>Batang</v>
          </cell>
          <cell r="D65">
            <v>55</v>
          </cell>
        </row>
        <row r="66">
          <cell r="A66">
            <v>56</v>
          </cell>
          <cell r="B66" t="str">
            <v>Dolken kayu galam. (8–
10) cm panjang 4m</v>
          </cell>
          <cell r="C66" t="str">
            <v>Batang</v>
          </cell>
          <cell r="D66">
            <v>56</v>
          </cell>
        </row>
        <row r="67">
          <cell r="A67">
            <v>57</v>
          </cell>
          <cell r="B67" t="str">
            <v>Dolken kayu  8-
10cm panjang 4 m</v>
          </cell>
          <cell r="C67" t="str">
            <v>Batang</v>
          </cell>
          <cell r="D67">
            <v>57</v>
          </cell>
        </row>
        <row r="68">
          <cell r="A68">
            <v>58</v>
          </cell>
          <cell r="B68" t="str">
            <v>Dolken kayu
 (8–10)cm panjang 4 m</v>
          </cell>
          <cell r="C68" t="str">
            <v>Batang</v>
          </cell>
          <cell r="D68">
            <v>58</v>
          </cell>
        </row>
        <row r="69">
          <cell r="A69">
            <v>59</v>
          </cell>
          <cell r="B69" t="str">
            <v>Door closer</v>
          </cell>
          <cell r="C69" t="str">
            <v>set</v>
          </cell>
          <cell r="D69">
            <v>59</v>
          </cell>
        </row>
        <row r="70">
          <cell r="A70">
            <v>60</v>
          </cell>
          <cell r="B70" t="str">
            <v>Door holder</v>
          </cell>
          <cell r="C70" t="str">
            <v>buah</v>
          </cell>
          <cell r="D70">
            <v>60</v>
          </cell>
        </row>
        <row r="71">
          <cell r="A71">
            <v>61</v>
          </cell>
          <cell r="B71" t="str">
            <v>Door stop</v>
          </cell>
          <cell r="C71" t="str">
            <v>buah</v>
          </cell>
          <cell r="D71">
            <v>61</v>
          </cell>
        </row>
        <row r="72">
          <cell r="A72">
            <v>62</v>
          </cell>
          <cell r="B72" t="str">
            <v>Engsel</v>
          </cell>
          <cell r="C72" t="str">
            <v>buah</v>
          </cell>
          <cell r="D72">
            <v>62</v>
          </cell>
        </row>
        <row r="73">
          <cell r="A73">
            <v>63</v>
          </cell>
          <cell r="B73" t="str">
            <v>Engsel angin</v>
          </cell>
          <cell r="C73" t="str">
            <v>buah</v>
          </cell>
          <cell r="D73">
            <v>63</v>
          </cell>
        </row>
        <row r="74">
          <cell r="A74">
            <v>64</v>
          </cell>
          <cell r="B74" t="str">
            <v>Engsel pintu</v>
          </cell>
          <cell r="C74" t="str">
            <v>buah</v>
          </cell>
          <cell r="D74">
            <v>64</v>
          </cell>
        </row>
        <row r="75">
          <cell r="A75">
            <v>65</v>
          </cell>
          <cell r="B75" t="str">
            <v>Fitting</v>
          </cell>
          <cell r="C75" t="str">
            <v>buah</v>
          </cell>
          <cell r="D75">
            <v>65</v>
          </cell>
        </row>
        <row r="76">
          <cell r="A76">
            <v>66</v>
          </cell>
          <cell r="B76" t="str">
            <v>Floor drain</v>
          </cell>
          <cell r="C76" t="str">
            <v>Unit</v>
          </cell>
          <cell r="D76">
            <v>66</v>
          </cell>
        </row>
        <row r="77">
          <cell r="A77">
            <v>67</v>
          </cell>
          <cell r="B77" t="str">
            <v>Floor harderner</v>
          </cell>
          <cell r="C77" t="str">
            <v>Kg</v>
          </cell>
          <cell r="D77">
            <v>67</v>
          </cell>
        </row>
        <row r="78">
          <cell r="A78">
            <v>68</v>
          </cell>
          <cell r="B78" t="str">
            <v>Formika 120x240</v>
          </cell>
          <cell r="C78" t="str">
            <v>Lembar</v>
          </cell>
          <cell r="D78">
            <v>68</v>
          </cell>
        </row>
        <row r="79">
          <cell r="A79">
            <v>69</v>
          </cell>
          <cell r="B79" t="str">
            <v>Genteng aspal
Ukuran 0.8x1m</v>
          </cell>
          <cell r="C79" t="str">
            <v>Buah</v>
          </cell>
          <cell r="D79">
            <v>69</v>
          </cell>
        </row>
        <row r="80">
          <cell r="A80">
            <v>70</v>
          </cell>
          <cell r="B80" t="str">
            <v>Genteng Beton</v>
          </cell>
          <cell r="C80" t="str">
            <v>buah</v>
          </cell>
          <cell r="D80">
            <v>70</v>
          </cell>
        </row>
        <row r="81">
          <cell r="A81">
            <v>71</v>
          </cell>
          <cell r="B81" t="str">
            <v>Genteng Bubung</v>
          </cell>
          <cell r="C81" t="str">
            <v>buah</v>
          </cell>
          <cell r="D81">
            <v>71</v>
          </cell>
        </row>
        <row r="82">
          <cell r="A82">
            <v>72</v>
          </cell>
          <cell r="B82" t="str">
            <v>Genteng kodok</v>
          </cell>
          <cell r="C82" t="str">
            <v>buah</v>
          </cell>
          <cell r="D82">
            <v>72</v>
          </cell>
        </row>
        <row r="83">
          <cell r="A83">
            <v>73</v>
          </cell>
          <cell r="B83" t="str">
            <v>Genteng palentong</v>
          </cell>
          <cell r="C83" t="str">
            <v>buah</v>
          </cell>
          <cell r="D83">
            <v>73</v>
          </cell>
        </row>
        <row r="84">
          <cell r="A84">
            <v>74</v>
          </cell>
          <cell r="B84" t="str">
            <v>Genteng Palentong Besar (Morando)</v>
          </cell>
          <cell r="C84" t="str">
            <v>buah</v>
          </cell>
          <cell r="D84">
            <v>74</v>
          </cell>
        </row>
        <row r="85">
          <cell r="A85">
            <v>75</v>
          </cell>
          <cell r="B85" t="str">
            <v>HB-10</v>
          </cell>
          <cell r="C85" t="str">
            <v>buah</v>
          </cell>
          <cell r="D85">
            <v>75</v>
          </cell>
        </row>
        <row r="86">
          <cell r="A86">
            <v>76</v>
          </cell>
          <cell r="B86" t="str">
            <v>HB-15</v>
          </cell>
          <cell r="C86" t="str">
            <v>buah</v>
          </cell>
          <cell r="D86">
            <v>76</v>
          </cell>
        </row>
        <row r="87">
          <cell r="A87">
            <v>77</v>
          </cell>
          <cell r="B87" t="str">
            <v xml:space="preserve"> HB-20</v>
          </cell>
          <cell r="C87" t="str">
            <v>buah</v>
          </cell>
          <cell r="D87">
            <v>77</v>
          </cell>
        </row>
        <row r="88">
          <cell r="A88">
            <v>78</v>
          </cell>
          <cell r="B88" t="str">
            <v>Internal Cove</v>
          </cell>
          <cell r="C88" t="str">
            <v>Bh</v>
          </cell>
          <cell r="D88">
            <v>78</v>
          </cell>
        </row>
        <row r="89">
          <cell r="A89">
            <v>79</v>
          </cell>
          <cell r="B89" t="str">
            <v>Jaring Anyaman Tulangan Tunggal M6-M8</v>
          </cell>
          <cell r="C89" t="str">
            <v>kg</v>
          </cell>
          <cell r="D89">
            <v>79</v>
          </cell>
        </row>
        <row r="90">
          <cell r="A90">
            <v>80</v>
          </cell>
          <cell r="B90" t="str">
            <v>Jendela nako (rangka + kaca 5 mm. lebar 15 cm)</v>
          </cell>
          <cell r="C90" t="str">
            <v>m2</v>
          </cell>
          <cell r="D90">
            <v>80</v>
          </cell>
        </row>
        <row r="91">
          <cell r="A91">
            <v>81</v>
          </cell>
          <cell r="B91" t="str">
            <v>Kabel</v>
          </cell>
          <cell r="C91" t="str">
            <v>m</v>
          </cell>
          <cell r="D91">
            <v>81</v>
          </cell>
        </row>
        <row r="92">
          <cell r="A92">
            <v>82</v>
          </cell>
          <cell r="B92" t="str">
            <v>Kaca buram 12 mm</v>
          </cell>
          <cell r="C92" t="str">
            <v>m2</v>
          </cell>
          <cell r="D92">
            <v>82</v>
          </cell>
        </row>
        <row r="93">
          <cell r="A93">
            <v>83</v>
          </cell>
          <cell r="B93" t="str">
            <v>Kaca cermin 5 mm</v>
          </cell>
          <cell r="C93" t="str">
            <v>m2</v>
          </cell>
          <cell r="D93">
            <v>83</v>
          </cell>
        </row>
        <row r="94">
          <cell r="A94">
            <v>84</v>
          </cell>
          <cell r="B94" t="str">
            <v>Kaca cermin 8 mm</v>
          </cell>
          <cell r="C94" t="str">
            <v>m2</v>
          </cell>
          <cell r="D94">
            <v>84</v>
          </cell>
        </row>
        <row r="95">
          <cell r="A95">
            <v>85</v>
          </cell>
          <cell r="B95" t="str">
            <v>Kaca patri 5mm</v>
          </cell>
          <cell r="C95" t="str">
            <v>m2</v>
          </cell>
          <cell r="D95">
            <v>85</v>
          </cell>
        </row>
        <row r="96">
          <cell r="A96">
            <v>86</v>
          </cell>
          <cell r="B96" t="str">
            <v>Kaca Tebal 3mm</v>
          </cell>
          <cell r="C96" t="str">
            <v>m2</v>
          </cell>
          <cell r="D96">
            <v>86</v>
          </cell>
        </row>
        <row r="97">
          <cell r="A97">
            <v>87</v>
          </cell>
          <cell r="B97" t="str">
            <v>Kaca tebal 5 mm</v>
          </cell>
          <cell r="C97" t="str">
            <v>m2</v>
          </cell>
          <cell r="D97">
            <v>87</v>
          </cell>
        </row>
        <row r="98">
          <cell r="A98">
            <v>88</v>
          </cell>
          <cell r="B98" t="str">
            <v>Kaca tebal 8 mm</v>
          </cell>
          <cell r="C98" t="str">
            <v>m2</v>
          </cell>
          <cell r="D98">
            <v>88</v>
          </cell>
        </row>
        <row r="99">
          <cell r="A99">
            <v>89</v>
          </cell>
          <cell r="B99" t="str">
            <v>Kaca wireglassed 5 mm</v>
          </cell>
          <cell r="C99" t="str">
            <v>m2</v>
          </cell>
          <cell r="D99">
            <v>89</v>
          </cell>
        </row>
        <row r="100">
          <cell r="A100">
            <v>90</v>
          </cell>
          <cell r="B100" t="str">
            <v>Kait angin</v>
          </cell>
          <cell r="C100" t="str">
            <v>buah</v>
          </cell>
          <cell r="D100">
            <v>90</v>
          </cell>
        </row>
        <row r="101">
          <cell r="A101">
            <v>91</v>
          </cell>
          <cell r="B101" t="str">
            <v>Karpet</v>
          </cell>
          <cell r="C101" t="str">
            <v>m2</v>
          </cell>
          <cell r="D101">
            <v>91</v>
          </cell>
        </row>
        <row r="102">
          <cell r="A102">
            <v>92</v>
          </cell>
          <cell r="B102" t="str">
            <v>Kaso-kaso 5 cm x 7 cm</v>
          </cell>
          <cell r="C102" t="str">
            <v>m3</v>
          </cell>
          <cell r="D102">
            <v>92</v>
          </cell>
        </row>
        <row r="103">
          <cell r="A103">
            <v>93</v>
          </cell>
          <cell r="B103" t="str">
            <v>Kaso-kaso 5 x 7cm</v>
          </cell>
          <cell r="C103" t="str">
            <v>m3</v>
          </cell>
          <cell r="D103">
            <v>93</v>
          </cell>
        </row>
        <row r="104">
          <cell r="A104">
            <v>94</v>
          </cell>
          <cell r="B104" t="str">
            <v>Kaso-kaso
5 x 7 cm</v>
          </cell>
          <cell r="C104" t="str">
            <v>m3</v>
          </cell>
          <cell r="D104">
            <v>94</v>
          </cell>
        </row>
        <row r="105">
          <cell r="A105">
            <v>95</v>
          </cell>
          <cell r="B105" t="str">
            <v>Kawat benrad</v>
          </cell>
          <cell r="C105" t="str">
            <v>kg</v>
          </cell>
          <cell r="D105">
            <v>95</v>
          </cell>
        </row>
        <row r="106">
          <cell r="A106">
            <v>96</v>
          </cell>
          <cell r="B106" t="str">
            <v>Kawat las</v>
          </cell>
          <cell r="C106" t="str">
            <v>Kg</v>
          </cell>
          <cell r="D106">
            <v>96</v>
          </cell>
        </row>
        <row r="107">
          <cell r="A107">
            <v>97</v>
          </cell>
          <cell r="B107" t="str">
            <v>Kawat nyamuk</v>
          </cell>
          <cell r="C107" t="str">
            <v>m2</v>
          </cell>
          <cell r="D107">
            <v>97</v>
          </cell>
        </row>
        <row r="108">
          <cell r="A108">
            <v>98</v>
          </cell>
          <cell r="B108" t="str">
            <v>Kawat Ø4 mm</v>
          </cell>
          <cell r="C108" t="str">
            <v>kg</v>
          </cell>
          <cell r="D108">
            <v>98</v>
          </cell>
        </row>
        <row r="109">
          <cell r="A109">
            <v>99</v>
          </cell>
          <cell r="B109" t="str">
            <v>Kayu balok borneo</v>
          </cell>
          <cell r="C109" t="str">
            <v>m3</v>
          </cell>
          <cell r="D109">
            <v>99</v>
          </cell>
        </row>
        <row r="110">
          <cell r="A110">
            <v>100</v>
          </cell>
          <cell r="B110" t="str">
            <v>Kayu bekisting</v>
          </cell>
          <cell r="C110" t="str">
            <v>m2</v>
          </cell>
          <cell r="D110">
            <v>100</v>
          </cell>
        </row>
        <row r="111">
          <cell r="A111">
            <v>101</v>
          </cell>
          <cell r="B111" t="str">
            <v>Kayu kaso 5/7 (lebar 5 cm. tinggi 7 cm)</v>
          </cell>
          <cell r="C111" t="str">
            <v>m3</v>
          </cell>
          <cell r="D111">
            <v>101</v>
          </cell>
        </row>
        <row r="112">
          <cell r="A112">
            <v>102</v>
          </cell>
          <cell r="B112" t="str">
            <v>Kayu kaso 5/7 (lebar
5 cm. tinggi 7 cm)</v>
          </cell>
          <cell r="C112" t="str">
            <v>m3</v>
          </cell>
          <cell r="D112">
            <v>102</v>
          </cell>
        </row>
        <row r="113">
          <cell r="A113">
            <v>103</v>
          </cell>
          <cell r="B113" t="str">
            <v>Kayu Kelas II</v>
          </cell>
          <cell r="C113" t="str">
            <v>m3</v>
          </cell>
          <cell r="D113">
            <v>103</v>
          </cell>
        </row>
        <row r="114">
          <cell r="A114">
            <v>104</v>
          </cell>
          <cell r="B114" t="str">
            <v>Kayu kelas III</v>
          </cell>
          <cell r="C114" t="str">
            <v>m3</v>
          </cell>
          <cell r="D114">
            <v>104</v>
          </cell>
        </row>
        <row r="115">
          <cell r="A115">
            <v>105</v>
          </cell>
          <cell r="B115" t="str">
            <v>Kayu kelas III (papan)</v>
          </cell>
          <cell r="C115" t="str">
            <v>m3</v>
          </cell>
          <cell r="D115">
            <v>105</v>
          </cell>
        </row>
        <row r="116">
          <cell r="A116">
            <v>106</v>
          </cell>
          <cell r="B116" t="str">
            <v>Kayu Lapis</v>
          </cell>
          <cell r="C116" t="str">
            <v>Lembar</v>
          </cell>
          <cell r="D116">
            <v>106</v>
          </cell>
        </row>
        <row r="117">
          <cell r="A117">
            <v>107</v>
          </cell>
          <cell r="B117" t="str">
            <v>kayu lapis 4 mm</v>
          </cell>
          <cell r="C117" t="str">
            <v>lembar</v>
          </cell>
          <cell r="D117">
            <v>107</v>
          </cell>
        </row>
        <row r="118">
          <cell r="A118">
            <v>108</v>
          </cell>
          <cell r="B118" t="str">
            <v>Kayu papan</v>
          </cell>
          <cell r="C118" t="str">
            <v>m3</v>
          </cell>
          <cell r="D118">
            <v>108</v>
          </cell>
        </row>
        <row r="119">
          <cell r="A119">
            <v>109</v>
          </cell>
          <cell r="B119" t="str">
            <v>Keramik</v>
          </cell>
          <cell r="C119" t="str">
            <v>buah</v>
          </cell>
          <cell r="D119">
            <v>109</v>
          </cell>
        </row>
        <row r="120">
          <cell r="A120">
            <v>110</v>
          </cell>
          <cell r="B120" t="str">
            <v>Keramik Artistik</v>
          </cell>
          <cell r="C120" t="str">
            <v>buah</v>
          </cell>
          <cell r="D120">
            <v>110</v>
          </cell>
        </row>
        <row r="121">
          <cell r="A121">
            <v>111</v>
          </cell>
          <cell r="B121" t="str">
            <v>Klem</v>
          </cell>
          <cell r="C121" t="str">
            <v>buah</v>
          </cell>
          <cell r="D121">
            <v>111</v>
          </cell>
        </row>
        <row r="122">
          <cell r="A122">
            <v>112</v>
          </cell>
          <cell r="B122" t="str">
            <v>Klem biasa</v>
          </cell>
          <cell r="C122" t="str">
            <v>buah</v>
          </cell>
          <cell r="D122">
            <v>112</v>
          </cell>
        </row>
        <row r="123">
          <cell r="A123">
            <v>113</v>
          </cell>
          <cell r="B123" t="str">
            <v>Kran  Air</v>
          </cell>
          <cell r="C123" t="str">
            <v>Buah</v>
          </cell>
          <cell r="D123">
            <v>113</v>
          </cell>
        </row>
        <row r="124">
          <cell r="A124">
            <v>114</v>
          </cell>
          <cell r="B124" t="str">
            <v>Kunci lemari</v>
          </cell>
          <cell r="C124" t="str">
            <v>Set</v>
          </cell>
          <cell r="D124">
            <v>114</v>
          </cell>
        </row>
        <row r="125">
          <cell r="A125">
            <v>115</v>
          </cell>
          <cell r="B125" t="str">
            <v>Kunci silinder</v>
          </cell>
          <cell r="C125" t="str">
            <v>buah</v>
          </cell>
          <cell r="D125">
            <v>115</v>
          </cell>
        </row>
        <row r="126">
          <cell r="A126">
            <v>116</v>
          </cell>
          <cell r="B126" t="str">
            <v>Kunci slot</v>
          </cell>
          <cell r="C126" t="str">
            <v>buah</v>
          </cell>
          <cell r="D126">
            <v>116</v>
          </cell>
        </row>
        <row r="127">
          <cell r="A127">
            <v>117</v>
          </cell>
          <cell r="B127" t="str">
            <v>Kunci tanam antik</v>
          </cell>
          <cell r="C127" t="str">
            <v>buah</v>
          </cell>
          <cell r="D127">
            <v>117</v>
          </cell>
        </row>
        <row r="128">
          <cell r="A128">
            <v>118</v>
          </cell>
          <cell r="B128" t="str">
            <v>Kunci tanam biasa</v>
          </cell>
          <cell r="C128" t="str">
            <v>buah</v>
          </cell>
          <cell r="D128">
            <v>118</v>
          </cell>
        </row>
        <row r="129">
          <cell r="A129">
            <v>119</v>
          </cell>
          <cell r="B129" t="str">
            <v>Kunci tanam KM</v>
          </cell>
          <cell r="C129" t="str">
            <v>buah</v>
          </cell>
          <cell r="D129">
            <v>119</v>
          </cell>
        </row>
        <row r="130">
          <cell r="A130">
            <v>120</v>
          </cell>
          <cell r="B130" t="str">
            <v>L Bow</v>
          </cell>
          <cell r="C130" t="str">
            <v>buah</v>
          </cell>
          <cell r="D130">
            <v>120</v>
          </cell>
        </row>
        <row r="131">
          <cell r="A131">
            <v>121</v>
          </cell>
          <cell r="B131" t="str">
            <v>Lantai kerja t=10cm</v>
          </cell>
          <cell r="C131" t="str">
            <v>m3</v>
          </cell>
          <cell r="D131">
            <v>121</v>
          </cell>
        </row>
        <row r="132">
          <cell r="A132">
            <v>122</v>
          </cell>
          <cell r="B132" t="str">
            <v>Las Dop</v>
          </cell>
          <cell r="C132" t="str">
            <v>buah</v>
          </cell>
          <cell r="D132">
            <v>122</v>
          </cell>
        </row>
        <row r="133">
          <cell r="A133">
            <v>123</v>
          </cell>
          <cell r="B133" t="str">
            <v>Lem Karet</v>
          </cell>
          <cell r="C133" t="str">
            <v>Kg</v>
          </cell>
          <cell r="D133">
            <v>123</v>
          </cell>
        </row>
        <row r="134">
          <cell r="A134">
            <v>124</v>
          </cell>
          <cell r="B134" t="str">
            <v>Lem Kayu</v>
          </cell>
          <cell r="C134" t="str">
            <v>Kg</v>
          </cell>
          <cell r="D134">
            <v>124</v>
          </cell>
        </row>
        <row r="135">
          <cell r="A135">
            <v>125</v>
          </cell>
          <cell r="B135" t="str">
            <v>List kayu 2cmx4xm</v>
          </cell>
          <cell r="C135" t="str">
            <v>m3</v>
          </cell>
          <cell r="D135">
            <v>125</v>
          </cell>
        </row>
        <row r="136">
          <cell r="A136">
            <v>126</v>
          </cell>
          <cell r="B136" t="str">
            <v>List Kayu profil</v>
          </cell>
          <cell r="C136" t="str">
            <v>m</v>
          </cell>
          <cell r="D136">
            <v>126</v>
          </cell>
        </row>
        <row r="137">
          <cell r="A137">
            <v>127</v>
          </cell>
          <cell r="B137" t="str">
            <v>Marmer</v>
          </cell>
          <cell r="C137" t="str">
            <v>buah</v>
          </cell>
          <cell r="D137">
            <v>127</v>
          </cell>
        </row>
        <row r="138">
          <cell r="A138">
            <v>128</v>
          </cell>
          <cell r="B138" t="str">
            <v>MCB</v>
          </cell>
          <cell r="C138" t="str">
            <v>buah</v>
          </cell>
          <cell r="D138">
            <v>128</v>
          </cell>
        </row>
        <row r="139">
          <cell r="A139">
            <v>129</v>
          </cell>
          <cell r="B139" t="str">
            <v>MCCB (Boks MCB)</v>
          </cell>
          <cell r="C139" t="str">
            <v>buah</v>
          </cell>
          <cell r="D139">
            <v>129</v>
          </cell>
        </row>
        <row r="140">
          <cell r="A140">
            <v>130</v>
          </cell>
          <cell r="B140" t="str">
            <v>Minyak bekisting</v>
          </cell>
          <cell r="C140" t="str">
            <v>Liter</v>
          </cell>
          <cell r="D140">
            <v>130</v>
          </cell>
        </row>
        <row r="141">
          <cell r="A141">
            <v>131</v>
          </cell>
          <cell r="B141" t="str">
            <v xml:space="preserve"> Minyak Cetakan (Bekisting)</v>
          </cell>
          <cell r="C141" t="str">
            <v>L</v>
          </cell>
          <cell r="D141">
            <v>131</v>
          </cell>
        </row>
        <row r="142">
          <cell r="A142">
            <v>132</v>
          </cell>
          <cell r="B142" t="str">
            <v>Mongkok</v>
          </cell>
          <cell r="C142" t="str">
            <v>buah</v>
          </cell>
          <cell r="D142">
            <v>132</v>
          </cell>
        </row>
        <row r="143">
          <cell r="A143">
            <v>133</v>
          </cell>
          <cell r="B143" t="str">
            <v>Mortar Siap Pakai
(semen instan)</v>
          </cell>
          <cell r="C143" t="str">
            <v>Kg</v>
          </cell>
          <cell r="D143">
            <v>133</v>
          </cell>
        </row>
        <row r="144">
          <cell r="A144">
            <v>134</v>
          </cell>
          <cell r="B144" t="str">
            <v>Nok genteng aspal</v>
          </cell>
          <cell r="C144" t="str">
            <v>buah</v>
          </cell>
          <cell r="D144">
            <v>134</v>
          </cell>
        </row>
        <row r="145">
          <cell r="A145">
            <v>135</v>
          </cell>
          <cell r="B145" t="str">
            <v>Nok Genteng beton</v>
          </cell>
          <cell r="C145" t="str">
            <v>buah</v>
          </cell>
          <cell r="D145">
            <v>135</v>
          </cell>
        </row>
        <row r="146">
          <cell r="A146">
            <v>136</v>
          </cell>
          <cell r="B146" t="str">
            <v>Nok genteng metal panjang 100cm</v>
          </cell>
          <cell r="C146" t="str">
            <v>buah</v>
          </cell>
          <cell r="D146">
            <v>136</v>
          </cell>
        </row>
        <row r="147">
          <cell r="A147">
            <v>137</v>
          </cell>
          <cell r="B147" t="str">
            <v>Nok Paten 105cm</v>
          </cell>
          <cell r="C147" t="str">
            <v>Lbr</v>
          </cell>
          <cell r="D147">
            <v>137</v>
          </cell>
        </row>
        <row r="148">
          <cell r="A148">
            <v>138</v>
          </cell>
          <cell r="B148" t="str">
            <v>Nok Paten 108cm</v>
          </cell>
          <cell r="C148" t="str">
            <v>Lbr</v>
          </cell>
          <cell r="D148">
            <v>138</v>
          </cell>
        </row>
        <row r="149">
          <cell r="A149">
            <v>139</v>
          </cell>
          <cell r="B149" t="str">
            <v>Nok Paten 92cm</v>
          </cell>
          <cell r="C149" t="str">
            <v>Lbr</v>
          </cell>
          <cell r="D149">
            <v>139</v>
          </cell>
        </row>
        <row r="150">
          <cell r="A150">
            <v>140</v>
          </cell>
          <cell r="B150" t="str">
            <v>Nok setel rata 92cm</v>
          </cell>
          <cell r="C150" t="str">
            <v>Lbr</v>
          </cell>
          <cell r="D150">
            <v>140</v>
          </cell>
        </row>
        <row r="151">
          <cell r="A151">
            <v>141</v>
          </cell>
          <cell r="B151" t="str">
            <v>Nok Setel rata
105cm</v>
          </cell>
          <cell r="C151" t="str">
            <v>Lbr</v>
          </cell>
          <cell r="D151">
            <v>141</v>
          </cell>
        </row>
        <row r="152">
          <cell r="A152">
            <v>142</v>
          </cell>
          <cell r="B152" t="str">
            <v>Nok standar</v>
          </cell>
          <cell r="C152" t="str">
            <v>buah</v>
          </cell>
          <cell r="D152">
            <v>142</v>
          </cell>
        </row>
        <row r="153">
          <cell r="A153">
            <v>143</v>
          </cell>
          <cell r="B153" t="str">
            <v>Paku</v>
          </cell>
          <cell r="C153" t="str">
            <v>kg</v>
          </cell>
          <cell r="D153">
            <v>143</v>
          </cell>
        </row>
        <row r="154">
          <cell r="A154">
            <v>144</v>
          </cell>
          <cell r="B154" t="str">
            <v>Paku (5 s.d.7) cm</v>
          </cell>
          <cell r="C154" t="str">
            <v>kg</v>
          </cell>
          <cell r="D154">
            <v>144</v>
          </cell>
        </row>
        <row r="155">
          <cell r="A155">
            <v>145</v>
          </cell>
          <cell r="B155" t="str">
            <v>Paku (5 s.d.7)cm</v>
          </cell>
          <cell r="C155" t="str">
            <v>Kg</v>
          </cell>
          <cell r="D155">
            <v>145</v>
          </cell>
        </row>
        <row r="156">
          <cell r="A156">
            <v>146</v>
          </cell>
          <cell r="B156" t="str">
            <v>Paku 1 – 2.5 cm</v>
          </cell>
          <cell r="C156" t="str">
            <v>kg</v>
          </cell>
          <cell r="D156">
            <v>146</v>
          </cell>
        </row>
        <row r="157">
          <cell r="A157">
            <v>147</v>
          </cell>
          <cell r="B157" t="str">
            <v>Paku 1 cm – 2.5 cm</v>
          </cell>
          <cell r="C157" t="str">
            <v>kg</v>
          </cell>
          <cell r="D157">
            <v>147</v>
          </cell>
        </row>
        <row r="158">
          <cell r="A158">
            <v>148</v>
          </cell>
          <cell r="B158" t="str">
            <v>Paku 1 dan 2.5</v>
          </cell>
          <cell r="C158" t="str">
            <v>kg</v>
          </cell>
          <cell r="D158">
            <v>148</v>
          </cell>
        </row>
        <row r="159">
          <cell r="A159">
            <v>149</v>
          </cell>
          <cell r="B159" t="str">
            <v>Paku 10 cm</v>
          </cell>
          <cell r="C159" t="str">
            <v>Kg</v>
          </cell>
          <cell r="D159">
            <v>149</v>
          </cell>
        </row>
        <row r="160">
          <cell r="A160">
            <v>150</v>
          </cell>
          <cell r="B160" t="str">
            <v>Paku 12 cm</v>
          </cell>
          <cell r="C160" t="str">
            <v>kg</v>
          </cell>
          <cell r="D160">
            <v>150</v>
          </cell>
        </row>
        <row r="161">
          <cell r="A161">
            <v>151</v>
          </cell>
          <cell r="B161" t="str">
            <v>Paku 12cm</v>
          </cell>
          <cell r="C161" t="str">
            <v>buah</v>
          </cell>
          <cell r="D161">
            <v>151</v>
          </cell>
        </row>
        <row r="162">
          <cell r="A162">
            <v>152</v>
          </cell>
          <cell r="B162" t="str">
            <v>Paku 5 - 10 cm</v>
          </cell>
          <cell r="C162" t="str">
            <v>m3</v>
          </cell>
          <cell r="D162">
            <v>152</v>
          </cell>
        </row>
        <row r="163">
          <cell r="A163">
            <v>153</v>
          </cell>
          <cell r="B163" t="str">
            <v>Paku 5 – 10 cm</v>
          </cell>
          <cell r="C163" t="str">
            <v>kg</v>
          </cell>
          <cell r="D163">
            <v>153</v>
          </cell>
        </row>
        <row r="164">
          <cell r="A164">
            <v>154</v>
          </cell>
          <cell r="B164" t="str">
            <v>Paku 5 – 7 cm</v>
          </cell>
          <cell r="C164" t="str">
            <v>Kg</v>
          </cell>
          <cell r="D164">
            <v>154</v>
          </cell>
        </row>
        <row r="165">
          <cell r="A165">
            <v>155</v>
          </cell>
          <cell r="B165" t="str">
            <v>Paku 5 cm – 10 cm</v>
          </cell>
          <cell r="C165" t="str">
            <v>kg</v>
          </cell>
          <cell r="D165">
            <v>155</v>
          </cell>
        </row>
        <row r="166">
          <cell r="A166">
            <v>156</v>
          </cell>
          <cell r="B166" t="str">
            <v>Paku 5 cm – 12 cm</v>
          </cell>
          <cell r="C166" t="str">
            <v>kg</v>
          </cell>
          <cell r="D166">
            <v>156</v>
          </cell>
        </row>
        <row r="167">
          <cell r="A167">
            <v>157</v>
          </cell>
          <cell r="B167" t="str">
            <v>Paku 5 cm dan
10 cm</v>
          </cell>
          <cell r="C167" t="str">
            <v>kg</v>
          </cell>
          <cell r="D167">
            <v>157</v>
          </cell>
        </row>
        <row r="168">
          <cell r="A168">
            <v>158</v>
          </cell>
          <cell r="B168" t="str">
            <v>Paku 5 dan 10</v>
          </cell>
          <cell r="C168" t="str">
            <v>kg</v>
          </cell>
          <cell r="D168">
            <v>158</v>
          </cell>
        </row>
        <row r="169">
          <cell r="A169">
            <v>159</v>
          </cell>
          <cell r="B169" t="str">
            <v>Paku 5 dan 10 cm</v>
          </cell>
          <cell r="C169" t="str">
            <v>kg</v>
          </cell>
          <cell r="D169">
            <v>159</v>
          </cell>
        </row>
        <row r="170">
          <cell r="A170">
            <v>160</v>
          </cell>
          <cell r="B170" t="str">
            <v>Paku 5 dan 7 cm</v>
          </cell>
          <cell r="C170" t="str">
            <v>kg</v>
          </cell>
          <cell r="D170">
            <v>160</v>
          </cell>
        </row>
        <row r="171">
          <cell r="A171">
            <v>161</v>
          </cell>
          <cell r="B171" t="str">
            <v>Paku 7 – 10 cm</v>
          </cell>
          <cell r="C171" t="str">
            <v>kg</v>
          </cell>
          <cell r="D171">
            <v>161</v>
          </cell>
        </row>
        <row r="172">
          <cell r="A172">
            <v>162</v>
          </cell>
          <cell r="B172" t="str">
            <v>Paku 7 cm – 10 cm</v>
          </cell>
          <cell r="C172" t="str">
            <v>kg</v>
          </cell>
          <cell r="D172">
            <v>162</v>
          </cell>
        </row>
        <row r="173">
          <cell r="A173">
            <v>163</v>
          </cell>
          <cell r="B173" t="str">
            <v>Paku biasa ½”-1”</v>
          </cell>
          <cell r="C173" t="str">
            <v>Kg</v>
          </cell>
          <cell r="D173">
            <v>163</v>
          </cell>
        </row>
        <row r="174">
          <cell r="A174">
            <v>164</v>
          </cell>
          <cell r="B174" t="str">
            <v>Paku biasa ½”-1”
1.5cm -2.5cm</v>
          </cell>
          <cell r="C174" t="str">
            <v>Kg</v>
          </cell>
          <cell r="D174">
            <v>164</v>
          </cell>
        </row>
        <row r="175">
          <cell r="A175">
            <v>165</v>
          </cell>
          <cell r="B175" t="str">
            <v>Paku biasa 2”-5”</v>
          </cell>
          <cell r="C175" t="str">
            <v>Kg</v>
          </cell>
          <cell r="D175">
            <v>165</v>
          </cell>
        </row>
        <row r="176">
          <cell r="A176">
            <v>166</v>
          </cell>
          <cell r="B176" t="str">
            <v>Paku pancing</v>
          </cell>
          <cell r="C176" t="str">
            <v>Kg</v>
          </cell>
          <cell r="D176">
            <v>166</v>
          </cell>
        </row>
        <row r="177">
          <cell r="A177">
            <v>167</v>
          </cell>
          <cell r="B177" t="str">
            <v>Paku pancing 6x23</v>
          </cell>
          <cell r="C177" t="str">
            <v>Kg</v>
          </cell>
          <cell r="D177">
            <v>167</v>
          </cell>
        </row>
        <row r="178">
          <cell r="A178">
            <v>168</v>
          </cell>
          <cell r="B178" t="str">
            <v>Paku sekrup</v>
          </cell>
          <cell r="C178" t="str">
            <v>kg</v>
          </cell>
          <cell r="D178">
            <v>168</v>
          </cell>
        </row>
        <row r="179">
          <cell r="A179">
            <v>169</v>
          </cell>
          <cell r="B179" t="str">
            <v>Paku sekrup 10 cm</v>
          </cell>
          <cell r="C179" t="str">
            <v>kg</v>
          </cell>
          <cell r="D179">
            <v>169</v>
          </cell>
        </row>
        <row r="180">
          <cell r="A180">
            <v>170</v>
          </cell>
          <cell r="B180" t="str">
            <v>Paku skrup ½”-1”</v>
          </cell>
          <cell r="C180" t="str">
            <v>Kg</v>
          </cell>
          <cell r="D180">
            <v>170</v>
          </cell>
        </row>
        <row r="181">
          <cell r="A181">
            <v>171</v>
          </cell>
          <cell r="B181" t="str">
            <v>Paku skrup 3.5”</v>
          </cell>
          <cell r="C181" t="str">
            <v>buah</v>
          </cell>
          <cell r="D181">
            <v>171</v>
          </cell>
        </row>
        <row r="182">
          <cell r="A182">
            <v>172</v>
          </cell>
          <cell r="B182" t="str">
            <v>Paku skrup
1 cm – 2.5 cm</v>
          </cell>
          <cell r="C182" t="str">
            <v>buah</v>
          </cell>
          <cell r="D182">
            <v>172</v>
          </cell>
        </row>
        <row r="183">
          <cell r="A183">
            <v>173</v>
          </cell>
          <cell r="B183" t="str">
            <v>Paku tripleks</v>
          </cell>
          <cell r="C183" t="str">
            <v>kg</v>
          </cell>
          <cell r="D183">
            <v>173</v>
          </cell>
        </row>
        <row r="184">
          <cell r="A184">
            <v>174</v>
          </cell>
          <cell r="B184" t="str">
            <v>Paku/skrup 5cm</v>
          </cell>
          <cell r="C184" t="str">
            <v>Kg</v>
          </cell>
          <cell r="D184">
            <v>174</v>
          </cell>
        </row>
        <row r="185">
          <cell r="A185">
            <v>175</v>
          </cell>
          <cell r="B185" t="str">
            <v>Papan cor</v>
          </cell>
          <cell r="C185" t="str">
            <v>m3</v>
          </cell>
          <cell r="D185">
            <v>175</v>
          </cell>
        </row>
        <row r="186">
          <cell r="A186">
            <v>176</v>
          </cell>
          <cell r="B186" t="str">
            <v>Papan Gipsum
120x240 cm</v>
          </cell>
          <cell r="C186" t="str">
            <v>Lembar</v>
          </cell>
          <cell r="D186">
            <v>176</v>
          </cell>
        </row>
        <row r="187">
          <cell r="A187">
            <v>177</v>
          </cell>
          <cell r="B187" t="str">
            <v>Papan kayu</v>
          </cell>
          <cell r="C187" t="str">
            <v>m3</v>
          </cell>
          <cell r="D187">
            <v>177</v>
          </cell>
        </row>
        <row r="188">
          <cell r="A188">
            <v>178</v>
          </cell>
          <cell r="B188" t="str">
            <v>Papan kayu kelas 1</v>
          </cell>
          <cell r="C188" t="str">
            <v>m3</v>
          </cell>
          <cell r="D188">
            <v>178</v>
          </cell>
        </row>
        <row r="189">
          <cell r="A189">
            <v>179</v>
          </cell>
          <cell r="B189" t="str">
            <v>Papan kayu kelas II
atau III</v>
          </cell>
          <cell r="C189" t="str">
            <v>m3</v>
          </cell>
          <cell r="D189">
            <v>179</v>
          </cell>
        </row>
        <row r="190">
          <cell r="A190">
            <v>180</v>
          </cell>
          <cell r="B190" t="str">
            <v>Papan Kayu kelas III</v>
          </cell>
          <cell r="C190" t="str">
            <v>m3</v>
          </cell>
          <cell r="D190">
            <v>180</v>
          </cell>
        </row>
        <row r="191">
          <cell r="A191">
            <v>181</v>
          </cell>
          <cell r="B191" t="str">
            <v>Papan Kayu kelas
III</v>
          </cell>
          <cell r="C191" t="str">
            <v>m3</v>
          </cell>
          <cell r="D191">
            <v>181</v>
          </cell>
        </row>
        <row r="192">
          <cell r="A192">
            <v>182</v>
          </cell>
          <cell r="B192" t="str">
            <v>Parquet gymfloor</v>
          </cell>
          <cell r="C192" t="str">
            <v>m2</v>
          </cell>
          <cell r="D192">
            <v>182</v>
          </cell>
        </row>
        <row r="193">
          <cell r="A193">
            <v>183</v>
          </cell>
          <cell r="B193" t="str">
            <v>Parquet kayu</v>
          </cell>
          <cell r="C193" t="str">
            <v>m2</v>
          </cell>
          <cell r="D193">
            <v>183</v>
          </cell>
        </row>
        <row r="194">
          <cell r="A194">
            <v>184</v>
          </cell>
          <cell r="B194" t="str">
            <v>Pas. Bata 1PC:PS</v>
          </cell>
          <cell r="C194" t="str">
            <v>m2</v>
          </cell>
          <cell r="D194">
            <v>184</v>
          </cell>
        </row>
        <row r="195">
          <cell r="A195">
            <v>185</v>
          </cell>
          <cell r="B195" t="str">
            <v>Pasangan bata
1PC:3PS</v>
          </cell>
          <cell r="C195" t="str">
            <v>m2</v>
          </cell>
          <cell r="D195">
            <v>185</v>
          </cell>
        </row>
        <row r="196">
          <cell r="A196">
            <v>186</v>
          </cell>
          <cell r="B196" t="str">
            <v xml:space="preserve"> Pasir Pasang</v>
          </cell>
          <cell r="C196" t="str">
            <v>m3</v>
          </cell>
          <cell r="D196">
            <v>186</v>
          </cell>
        </row>
        <row r="197">
          <cell r="A197"/>
          <cell r="B197" t="str">
            <v xml:space="preserve"> Pasir Pasang </v>
          </cell>
          <cell r="C197" t="str">
            <v>Kg</v>
          </cell>
          <cell r="D197">
            <v>0.13285714285714287</v>
          </cell>
        </row>
        <row r="198">
          <cell r="A198">
            <v>187</v>
          </cell>
          <cell r="B198" t="str">
            <v>Pavingblock 6cm</v>
          </cell>
          <cell r="C198" t="str">
            <v>m2</v>
          </cell>
          <cell r="D198">
            <v>187</v>
          </cell>
        </row>
        <row r="199">
          <cell r="A199">
            <v>188</v>
          </cell>
          <cell r="B199" t="str">
            <v>Pavingblock 6cm berwarna</v>
          </cell>
          <cell r="C199" t="str">
            <v>m2</v>
          </cell>
          <cell r="D199">
            <v>188</v>
          </cell>
        </row>
        <row r="200">
          <cell r="A200">
            <v>189</v>
          </cell>
          <cell r="B200" t="str">
            <v>Pavingblock 8cm natural</v>
          </cell>
          <cell r="C200" t="str">
            <v>m2</v>
          </cell>
          <cell r="D200">
            <v>189</v>
          </cell>
        </row>
        <row r="201">
          <cell r="A201">
            <v>190</v>
          </cell>
          <cell r="B201" t="str">
            <v>Pavingblock8cm berwarna</v>
          </cell>
          <cell r="C201" t="str">
            <v>m2</v>
          </cell>
          <cell r="D201">
            <v>190</v>
          </cell>
        </row>
        <row r="202">
          <cell r="A202">
            <v>191</v>
          </cell>
          <cell r="B202" t="str">
            <v>Pengelasan</v>
          </cell>
          <cell r="C202" t="str">
            <v>cm</v>
          </cell>
          <cell r="D202">
            <v>191</v>
          </cell>
        </row>
        <row r="203">
          <cell r="A203">
            <v>192</v>
          </cell>
          <cell r="B203" t="str">
            <v>Pengencer</v>
          </cell>
          <cell r="C203" t="str">
            <v>L</v>
          </cell>
          <cell r="D203">
            <v>192</v>
          </cell>
        </row>
        <row r="204">
          <cell r="A204">
            <v>193</v>
          </cell>
          <cell r="B204" t="str">
            <v>Penjaga jarak bekisting/spacer</v>
          </cell>
          <cell r="C204" t="str">
            <v>Buah</v>
          </cell>
          <cell r="D204">
            <v>193</v>
          </cell>
        </row>
        <row r="205">
          <cell r="A205">
            <v>194</v>
          </cell>
          <cell r="B205" t="str">
            <v>Phenol film 12mm</v>
          </cell>
          <cell r="C205" t="str">
            <v>Lbr</v>
          </cell>
          <cell r="D205">
            <v>194</v>
          </cell>
        </row>
        <row r="206">
          <cell r="A206">
            <v>195</v>
          </cell>
          <cell r="B206" t="str">
            <v>Pintu aluminium</v>
          </cell>
          <cell r="C206" t="str">
            <v>m</v>
          </cell>
          <cell r="D206">
            <v>195</v>
          </cell>
        </row>
        <row r="207">
          <cell r="A207">
            <v>196</v>
          </cell>
          <cell r="B207" t="str">
            <v>Pintu gulung besi</v>
          </cell>
          <cell r="C207" t="str">
            <v>m2</v>
          </cell>
          <cell r="D207">
            <v>196</v>
          </cell>
        </row>
        <row r="208">
          <cell r="A208">
            <v>197</v>
          </cell>
          <cell r="B208" t="str">
            <v>Pintu lipat</v>
          </cell>
          <cell r="C208" t="str">
            <v>m2</v>
          </cell>
          <cell r="D208">
            <v>197</v>
          </cell>
        </row>
        <row r="209">
          <cell r="A209">
            <v>198</v>
          </cell>
          <cell r="B209" t="str">
            <v>Pipa galvanis ½”</v>
          </cell>
          <cell r="C209" t="str">
            <v>m</v>
          </cell>
          <cell r="D209">
            <v>198</v>
          </cell>
        </row>
        <row r="210">
          <cell r="A210">
            <v>199</v>
          </cell>
          <cell r="B210" t="str">
            <v>Pipa galvanis 1”</v>
          </cell>
          <cell r="C210" t="str">
            <v>m</v>
          </cell>
          <cell r="D210">
            <v>199</v>
          </cell>
        </row>
        <row r="211">
          <cell r="A211">
            <v>200</v>
          </cell>
          <cell r="B211" t="str">
            <v>Pipa galvanis 11/2”</v>
          </cell>
          <cell r="C211" t="str">
            <v>m</v>
          </cell>
          <cell r="D211">
            <v>200</v>
          </cell>
        </row>
        <row r="212">
          <cell r="A212">
            <v>201</v>
          </cell>
          <cell r="B212" t="str">
            <v>Pipa galvanis 3/4”</v>
          </cell>
          <cell r="C212" t="str">
            <v>m</v>
          </cell>
          <cell r="D212">
            <v>201</v>
          </cell>
        </row>
        <row r="213">
          <cell r="A213">
            <v>202</v>
          </cell>
          <cell r="B213" t="str">
            <v>Pipa galvanis 3”</v>
          </cell>
          <cell r="C213" t="str">
            <v>m</v>
          </cell>
          <cell r="D213">
            <v>202</v>
          </cell>
        </row>
        <row r="214">
          <cell r="A214">
            <v>203</v>
          </cell>
          <cell r="B214" t="str">
            <v>Pipa galvanis 4”</v>
          </cell>
          <cell r="C214" t="str">
            <v>m</v>
          </cell>
          <cell r="D214">
            <v>203</v>
          </cell>
        </row>
        <row r="215">
          <cell r="A215">
            <v>204</v>
          </cell>
          <cell r="B215" t="str">
            <v>Pipa listrik 5/8”</v>
          </cell>
          <cell r="C215" t="str">
            <v>btg</v>
          </cell>
          <cell r="D215">
            <v>204</v>
          </cell>
        </row>
        <row r="216">
          <cell r="A216">
            <v>205</v>
          </cell>
          <cell r="B216" t="str">
            <v>Pipa PVC 1/2”</v>
          </cell>
          <cell r="C216" t="str">
            <v>m</v>
          </cell>
          <cell r="D216">
            <v>205</v>
          </cell>
        </row>
        <row r="217">
          <cell r="A217">
            <v>206</v>
          </cell>
          <cell r="B217" t="str">
            <v>Pipa PVC 1”</v>
          </cell>
          <cell r="C217" t="str">
            <v>m</v>
          </cell>
          <cell r="D217">
            <v>206</v>
          </cell>
        </row>
        <row r="218">
          <cell r="A218">
            <v>207</v>
          </cell>
          <cell r="B218" t="str">
            <v>Pipa PVC 11/2”</v>
          </cell>
          <cell r="C218" t="str">
            <v>m</v>
          </cell>
          <cell r="D218">
            <v>207</v>
          </cell>
        </row>
        <row r="219">
          <cell r="A219">
            <v>208</v>
          </cell>
          <cell r="B219" t="str">
            <v>Pipa PVC 2”</v>
          </cell>
          <cell r="C219" t="str">
            <v>m</v>
          </cell>
          <cell r="D219">
            <v>208</v>
          </cell>
        </row>
        <row r="220">
          <cell r="A220">
            <v>209</v>
          </cell>
          <cell r="B220" t="str">
            <v>Pipa PVC 21/2”</v>
          </cell>
          <cell r="C220" t="str">
            <v>m</v>
          </cell>
          <cell r="D220">
            <v>209</v>
          </cell>
        </row>
        <row r="221">
          <cell r="A221">
            <v>210</v>
          </cell>
          <cell r="B221" t="str">
            <v>Pipa PVC 3”</v>
          </cell>
          <cell r="C221" t="str">
            <v>m</v>
          </cell>
          <cell r="D221">
            <v>210</v>
          </cell>
        </row>
        <row r="222">
          <cell r="A222">
            <v>211</v>
          </cell>
          <cell r="B222" t="str">
            <v>Pipa Tanah</v>
          </cell>
          <cell r="C222" t="str">
            <v>m1</v>
          </cell>
          <cell r="D222">
            <v>211</v>
          </cell>
        </row>
        <row r="223">
          <cell r="A223">
            <v>212</v>
          </cell>
          <cell r="B223" t="str">
            <v>Pipa Tanah dia 15</v>
          </cell>
          <cell r="C223" t="str">
            <v>Per m’</v>
          </cell>
          <cell r="D223">
            <v>212</v>
          </cell>
        </row>
        <row r="224">
          <cell r="A224">
            <v>213</v>
          </cell>
          <cell r="B224" t="str">
            <v>Pipa Tanah dia 15</v>
          </cell>
          <cell r="C224" t="str">
            <v>buah</v>
          </cell>
          <cell r="D224">
            <v>213</v>
          </cell>
        </row>
        <row r="225">
          <cell r="A225">
            <v>214</v>
          </cell>
          <cell r="B225" t="str">
            <v>Plastik aerator</v>
          </cell>
          <cell r="C225" t="str">
            <v>buah</v>
          </cell>
          <cell r="D225">
            <v>214</v>
          </cell>
        </row>
        <row r="226">
          <cell r="A226">
            <v>215</v>
          </cell>
          <cell r="B226" t="str">
            <v>Plint Keramik</v>
          </cell>
          <cell r="C226" t="str">
            <v>Bh</v>
          </cell>
          <cell r="D226">
            <v>215</v>
          </cell>
        </row>
        <row r="227">
          <cell r="A227">
            <v>216</v>
          </cell>
          <cell r="B227" t="str">
            <v>Plint Teralux kerang</v>
          </cell>
          <cell r="C227" t="str">
            <v>Bh</v>
          </cell>
          <cell r="D227">
            <v>216</v>
          </cell>
        </row>
        <row r="228">
          <cell r="A228">
            <v>217</v>
          </cell>
          <cell r="B228" t="str">
            <v>Plint Teralux marmer</v>
          </cell>
          <cell r="C228" t="str">
            <v>Bh</v>
          </cell>
          <cell r="D228">
            <v>217</v>
          </cell>
        </row>
        <row r="229">
          <cell r="A229">
            <v>218</v>
          </cell>
          <cell r="B229" t="str">
            <v>Plint Ubin granit</v>
          </cell>
          <cell r="C229" t="str">
            <v>Bh</v>
          </cell>
          <cell r="D229">
            <v>218</v>
          </cell>
        </row>
        <row r="230">
          <cell r="A230">
            <v>219</v>
          </cell>
          <cell r="B230" t="str">
            <v>Plint Ubin PC</v>
          </cell>
          <cell r="C230" t="str">
            <v>Bh</v>
          </cell>
          <cell r="D230">
            <v>219</v>
          </cell>
        </row>
        <row r="231">
          <cell r="A231">
            <v>220</v>
          </cell>
          <cell r="B231" t="str">
            <v>Plint Ubin teraso</v>
          </cell>
          <cell r="C231" t="str">
            <v>Bh</v>
          </cell>
          <cell r="D231">
            <v>220</v>
          </cell>
        </row>
        <row r="232">
          <cell r="A232">
            <v>221</v>
          </cell>
          <cell r="B232" t="str">
            <v>Plint Ubin warna</v>
          </cell>
          <cell r="C232" t="str">
            <v>Bh</v>
          </cell>
          <cell r="D232">
            <v>221</v>
          </cell>
        </row>
        <row r="233">
          <cell r="A233">
            <v>222</v>
          </cell>
          <cell r="B233" t="str">
            <v xml:space="preserve"> Plywood 4mm 90x220cm</v>
          </cell>
          <cell r="C233" t="str">
            <v>Lembar</v>
          </cell>
          <cell r="D233">
            <v>222</v>
          </cell>
        </row>
        <row r="234">
          <cell r="A234">
            <v>223</v>
          </cell>
          <cell r="B234" t="str">
            <v xml:space="preserve"> Plywood 4mm 120x240cm</v>
          </cell>
          <cell r="C234" t="str">
            <v>Lembar</v>
          </cell>
          <cell r="D234">
            <v>223</v>
          </cell>
        </row>
        <row r="235">
          <cell r="A235">
            <v>224</v>
          </cell>
          <cell r="B235" t="str">
            <v>Plywood 6mm</v>
          </cell>
          <cell r="C235" t="str">
            <v>Lbr</v>
          </cell>
          <cell r="D235">
            <v>224</v>
          </cell>
        </row>
        <row r="236">
          <cell r="A236">
            <v>225</v>
          </cell>
          <cell r="B236" t="str">
            <v>Plywood tebal 4 mm
Ukuran (90 x 220)
cm</v>
          </cell>
          <cell r="C236" t="str">
            <v>Lembar</v>
          </cell>
          <cell r="D236">
            <v>225</v>
          </cell>
        </row>
        <row r="237">
          <cell r="A237">
            <v>226</v>
          </cell>
          <cell r="B237" t="str">
            <v>Plywood tebal 9 mm</v>
          </cell>
          <cell r="C237" t="str">
            <v>Lbr</v>
          </cell>
          <cell r="D237">
            <v>226</v>
          </cell>
        </row>
        <row r="238">
          <cell r="A238">
            <v>227</v>
          </cell>
          <cell r="B238" t="str">
            <v>Porselen 11x11</v>
          </cell>
          <cell r="C238" t="str">
            <v>bh</v>
          </cell>
          <cell r="D238">
            <v>227</v>
          </cell>
        </row>
        <row r="239">
          <cell r="A239">
            <v>228</v>
          </cell>
          <cell r="B239" t="str">
            <v>Porslen</v>
          </cell>
          <cell r="C239" t="str">
            <v>buah</v>
          </cell>
          <cell r="D239">
            <v>228</v>
          </cell>
        </row>
        <row r="240">
          <cell r="A240">
            <v>229</v>
          </cell>
          <cell r="B240" t="str">
            <v>Profil Alum”T”</v>
          </cell>
          <cell r="C240" t="str">
            <v>m</v>
          </cell>
          <cell r="D240">
            <v>229</v>
          </cell>
        </row>
        <row r="241">
          <cell r="A241">
            <v>230</v>
          </cell>
          <cell r="B241" t="str">
            <v>Profil aluminium</v>
          </cell>
          <cell r="C241" t="str">
            <v>m</v>
          </cell>
          <cell r="D241">
            <v>230</v>
          </cell>
        </row>
        <row r="242">
          <cell r="A242">
            <v>231</v>
          </cell>
          <cell r="B242" t="str">
            <v>Profil aluminium 4 inch</v>
          </cell>
          <cell r="C242" t="str">
            <v>m</v>
          </cell>
          <cell r="D242">
            <v>231</v>
          </cell>
        </row>
        <row r="243">
          <cell r="A243">
            <v>232</v>
          </cell>
          <cell r="B243" t="str">
            <v>Profil kaca</v>
          </cell>
          <cell r="C243" t="str">
            <v>m</v>
          </cell>
          <cell r="D243">
            <v>232</v>
          </cell>
        </row>
        <row r="244">
          <cell r="A244">
            <v>233</v>
          </cell>
          <cell r="B244" t="str">
            <v>Ramset</v>
          </cell>
          <cell r="C244" t="str">
            <v>Buah</v>
          </cell>
          <cell r="D244">
            <v>233</v>
          </cell>
        </row>
        <row r="245">
          <cell r="A245">
            <v>234</v>
          </cell>
          <cell r="B245" t="str">
            <v>Rangka metal hollow
40.40</v>
          </cell>
          <cell r="C245" t="str">
            <v>m’</v>
          </cell>
          <cell r="D245">
            <v>234</v>
          </cell>
        </row>
        <row r="246">
          <cell r="A246">
            <v>235</v>
          </cell>
          <cell r="B246" t="str">
            <v>Rel pintu sorong</v>
          </cell>
          <cell r="C246" t="str">
            <v>Set</v>
          </cell>
          <cell r="D246">
            <v>235</v>
          </cell>
        </row>
        <row r="247">
          <cell r="A247">
            <v>236</v>
          </cell>
          <cell r="B247" t="str">
            <v>Reng (3 x 4) cm</v>
          </cell>
          <cell r="C247" t="str">
            <v>m3</v>
          </cell>
          <cell r="D247">
            <v>236</v>
          </cell>
        </row>
        <row r="248">
          <cell r="A248">
            <v>237</v>
          </cell>
          <cell r="B248" t="str">
            <v>Reng 2 x 3 cm</v>
          </cell>
          <cell r="C248" t="str">
            <v>m3</v>
          </cell>
          <cell r="D248">
            <v>237</v>
          </cell>
        </row>
        <row r="249">
          <cell r="A249">
            <v>238</v>
          </cell>
          <cell r="B249" t="str">
            <v>Rolling door
aluminium</v>
          </cell>
          <cell r="C249" t="str">
            <v>m2</v>
          </cell>
          <cell r="D249">
            <v>238</v>
          </cell>
        </row>
        <row r="250">
          <cell r="A250">
            <v>239</v>
          </cell>
          <cell r="B250" t="str">
            <v>Rooflight 90x180</v>
          </cell>
          <cell r="C250" t="str">
            <v>Lbr</v>
          </cell>
          <cell r="D250">
            <v>239</v>
          </cell>
        </row>
        <row r="251">
          <cell r="A251">
            <v>240</v>
          </cell>
          <cell r="B251" t="str">
            <v>Saklar</v>
          </cell>
          <cell r="C251" t="str">
            <v>buah</v>
          </cell>
          <cell r="D251">
            <v>240</v>
          </cell>
        </row>
        <row r="252">
          <cell r="A252">
            <v>241</v>
          </cell>
          <cell r="B252" t="str">
            <v>Sealant</v>
          </cell>
          <cell r="C252" t="str">
            <v>Tube</v>
          </cell>
          <cell r="D252">
            <v>241</v>
          </cell>
        </row>
        <row r="253">
          <cell r="A253">
            <v>242</v>
          </cell>
          <cell r="B253" t="str">
            <v>Sealtape</v>
          </cell>
          <cell r="C253" t="str">
            <v>Buah</v>
          </cell>
          <cell r="D253">
            <v>242</v>
          </cell>
        </row>
        <row r="254">
          <cell r="A254">
            <v>243</v>
          </cell>
          <cell r="B254" t="str">
            <v>sekrup 3.5”</v>
          </cell>
          <cell r="C254" t="str">
            <v>buah</v>
          </cell>
          <cell r="D254">
            <v>243</v>
          </cell>
        </row>
        <row r="255">
          <cell r="A255">
            <v>244</v>
          </cell>
          <cell r="B255" t="str">
            <v>Semen Warna</v>
          </cell>
          <cell r="C255" t="str">
            <v>Kg</v>
          </cell>
          <cell r="D255">
            <v>244</v>
          </cell>
        </row>
        <row r="256">
          <cell r="A256">
            <v>245</v>
          </cell>
          <cell r="B256" t="str">
            <v>Seng gel 3”x6”</v>
          </cell>
          <cell r="C256" t="str">
            <v>Lbr</v>
          </cell>
          <cell r="D256">
            <v>245</v>
          </cell>
        </row>
        <row r="257">
          <cell r="A257">
            <v>246</v>
          </cell>
          <cell r="B257" t="str">
            <v>Seng pelat</v>
          </cell>
          <cell r="C257" t="str">
            <v>m</v>
          </cell>
          <cell r="D257">
            <v>246</v>
          </cell>
        </row>
        <row r="258">
          <cell r="A258">
            <v>247</v>
          </cell>
          <cell r="B258" t="str">
            <v>Seng pelat 3’ x 6’
90cmx180cm</v>
          </cell>
          <cell r="C258" t="str">
            <v>Lbr</v>
          </cell>
          <cell r="D258">
            <v>247</v>
          </cell>
        </row>
        <row r="259">
          <cell r="A259">
            <v>248</v>
          </cell>
          <cell r="B259" t="str">
            <v>Seng pelat
3”x6”bjls28</v>
          </cell>
          <cell r="C259" t="str">
            <v>Lbr</v>
          </cell>
          <cell r="D259">
            <v>248</v>
          </cell>
        </row>
        <row r="260">
          <cell r="A260">
            <v>249</v>
          </cell>
          <cell r="B260" t="str">
            <v>Serat semen</v>
          </cell>
          <cell r="C260" t="str">
            <v>m2</v>
          </cell>
          <cell r="D260">
            <v>249</v>
          </cell>
        </row>
        <row r="261">
          <cell r="A261">
            <v>250</v>
          </cell>
          <cell r="B261" t="str">
            <v>Serat semen gel
105x150</v>
          </cell>
          <cell r="C261" t="str">
            <v>Lbr</v>
          </cell>
          <cell r="D261">
            <v>250</v>
          </cell>
        </row>
        <row r="262">
          <cell r="A262">
            <v>251</v>
          </cell>
          <cell r="B262" t="str">
            <v>Serat Semen Gel
105x210</v>
          </cell>
          <cell r="C262" t="str">
            <v>Lbr</v>
          </cell>
          <cell r="D262">
            <v>251</v>
          </cell>
        </row>
        <row r="263">
          <cell r="A263">
            <v>252</v>
          </cell>
          <cell r="B263" t="str">
            <v>Serat semen gel
105x240</v>
          </cell>
          <cell r="C263" t="str">
            <v>Lbr</v>
          </cell>
          <cell r="D263">
            <v>252</v>
          </cell>
        </row>
        <row r="264">
          <cell r="A264">
            <v>253</v>
          </cell>
          <cell r="B264" t="str">
            <v>Serat semen gel
105x270</v>
          </cell>
          <cell r="C264" t="str">
            <v>Lbr</v>
          </cell>
          <cell r="D264">
            <v>253</v>
          </cell>
        </row>
        <row r="265">
          <cell r="A265">
            <v>254</v>
          </cell>
          <cell r="B265" t="str">
            <v>Serat semen gel
105x300</v>
          </cell>
          <cell r="C265" t="str">
            <v>Lbr</v>
          </cell>
          <cell r="D265">
            <v>254</v>
          </cell>
        </row>
        <row r="266">
          <cell r="A266">
            <v>255</v>
          </cell>
          <cell r="B266" t="str">
            <v>Serat semen gel
108x180</v>
          </cell>
          <cell r="C266" t="str">
            <v>Lbr</v>
          </cell>
          <cell r="D266">
            <v>255</v>
          </cell>
        </row>
        <row r="267">
          <cell r="A267">
            <v>256</v>
          </cell>
          <cell r="B267" t="str">
            <v>Serat Semen gel
108x210</v>
          </cell>
          <cell r="C267" t="str">
            <v>Lbr</v>
          </cell>
          <cell r="D267">
            <v>256</v>
          </cell>
        </row>
        <row r="268">
          <cell r="A268">
            <v>257</v>
          </cell>
          <cell r="B268" t="str">
            <v>Serat Semen gel
108x240</v>
          </cell>
          <cell r="C268" t="str">
            <v>Lbr</v>
          </cell>
          <cell r="D268">
            <v>257</v>
          </cell>
        </row>
        <row r="269">
          <cell r="A269">
            <v>258</v>
          </cell>
          <cell r="B269" t="str">
            <v>Serat semen gel
108x270</v>
          </cell>
          <cell r="C269" t="str">
            <v>Lbr</v>
          </cell>
          <cell r="D269">
            <v>258</v>
          </cell>
        </row>
        <row r="270">
          <cell r="A270">
            <v>259</v>
          </cell>
          <cell r="B270" t="str">
            <v>Serat semen gel
108x300</v>
          </cell>
          <cell r="C270" t="str">
            <v>Lbr</v>
          </cell>
          <cell r="D270">
            <v>259</v>
          </cell>
        </row>
        <row r="271">
          <cell r="A271">
            <v>260</v>
          </cell>
          <cell r="B271" t="str">
            <v>Serat semen gel
92x180</v>
          </cell>
          <cell r="C271" t="str">
            <v>Lbr</v>
          </cell>
          <cell r="D271">
            <v>260</v>
          </cell>
        </row>
        <row r="272">
          <cell r="A272">
            <v>261</v>
          </cell>
          <cell r="B272" t="str">
            <v xml:space="preserve"> Serat Semen Gel 92x2.25</v>
          </cell>
          <cell r="C272" t="str">
            <v>Lbr</v>
          </cell>
          <cell r="D272">
            <v>261</v>
          </cell>
        </row>
        <row r="273">
          <cell r="A273">
            <v>262</v>
          </cell>
          <cell r="B273" t="str">
            <v>Serat semen gel
92x200</v>
          </cell>
          <cell r="C273" t="str">
            <v>Lbr</v>
          </cell>
          <cell r="D273">
            <v>262</v>
          </cell>
        </row>
        <row r="274">
          <cell r="A274">
            <v>263</v>
          </cell>
          <cell r="B274" t="str">
            <v>Serat semen gel
92x250</v>
          </cell>
          <cell r="C274" t="str">
            <v>Lbr</v>
          </cell>
          <cell r="D274">
            <v>263</v>
          </cell>
        </row>
        <row r="275">
          <cell r="A275">
            <v>264</v>
          </cell>
          <cell r="B275" t="str">
            <v>Serbuk Batu granit</v>
          </cell>
          <cell r="C275" t="str">
            <v>Kg</v>
          </cell>
          <cell r="D275">
            <v>264</v>
          </cell>
        </row>
        <row r="276">
          <cell r="A276">
            <v>265</v>
          </cell>
          <cell r="B276" t="str">
            <v>Serbuk Batu Traso</v>
          </cell>
          <cell r="C276" t="str">
            <v>Kg</v>
          </cell>
          <cell r="D276">
            <v>265</v>
          </cell>
        </row>
        <row r="277">
          <cell r="A277">
            <v>266</v>
          </cell>
          <cell r="B277" t="str">
            <v>Silicone Sealant
300 ml</v>
          </cell>
          <cell r="C277" t="str">
            <v>Tube</v>
          </cell>
          <cell r="D277">
            <v>4</v>
          </cell>
        </row>
        <row r="278">
          <cell r="A278">
            <v>267</v>
          </cell>
          <cell r="B278" t="str">
            <v>Sirap kayu</v>
          </cell>
          <cell r="C278" t="str">
            <v>buah</v>
          </cell>
          <cell r="D278">
            <v>5</v>
          </cell>
        </row>
        <row r="279">
          <cell r="A279">
            <v>268</v>
          </cell>
          <cell r="B279" t="str">
            <v>Skrup fixer</v>
          </cell>
          <cell r="C279" t="str">
            <v>buah</v>
          </cell>
          <cell r="D279">
            <v>6</v>
          </cell>
        </row>
        <row r="280">
          <cell r="A280">
            <v>269</v>
          </cell>
          <cell r="B280" t="str">
            <v>Spring knip</v>
          </cell>
          <cell r="C280" t="str">
            <v>buah</v>
          </cell>
          <cell r="D280">
            <v>7</v>
          </cell>
        </row>
        <row r="281">
          <cell r="A281">
            <v>270</v>
          </cell>
          <cell r="B281" t="str">
            <v>Strorox – 100</v>
          </cell>
          <cell r="C281" t="str">
            <v>kg</v>
          </cell>
          <cell r="D281">
            <v>8</v>
          </cell>
        </row>
        <row r="282">
          <cell r="A282">
            <v>271</v>
          </cell>
          <cell r="B282" t="str">
            <v>Sunscreen aluminium</v>
          </cell>
          <cell r="C282" t="str">
            <v>m2</v>
          </cell>
          <cell r="D282">
            <v>9</v>
          </cell>
        </row>
        <row r="283">
          <cell r="A283">
            <v>272</v>
          </cell>
          <cell r="B283" t="str">
            <v>T Dus</v>
          </cell>
          <cell r="C283" t="str">
            <v>buah</v>
          </cell>
          <cell r="D283">
            <v>10</v>
          </cell>
        </row>
        <row r="284">
          <cell r="A284">
            <v>273</v>
          </cell>
          <cell r="B284" t="str">
            <v>Teakwood 4 mm
90 x 220 cm</v>
          </cell>
          <cell r="C284" t="str">
            <v>Lembar</v>
          </cell>
          <cell r="D284">
            <v>11</v>
          </cell>
        </row>
        <row r="285">
          <cell r="A285">
            <v>274</v>
          </cell>
          <cell r="B285" t="str">
            <v>Teraso Cor</v>
          </cell>
          <cell r="C285" t="str">
            <v>m3</v>
          </cell>
          <cell r="D285">
            <v>12</v>
          </cell>
        </row>
        <row r="286">
          <cell r="A286">
            <v>275</v>
          </cell>
          <cell r="B286" t="str">
            <v>Ubin Abu-abu</v>
          </cell>
          <cell r="C286" t="str">
            <v>Bh</v>
          </cell>
          <cell r="D286">
            <v>13</v>
          </cell>
        </row>
        <row r="287">
          <cell r="A287">
            <v>276</v>
          </cell>
          <cell r="B287" t="str">
            <v>Ubin Abu-abu</v>
          </cell>
          <cell r="C287" t="str">
            <v>buah</v>
          </cell>
          <cell r="D287">
            <v>14</v>
          </cell>
        </row>
        <row r="288">
          <cell r="A288">
            <v>277</v>
          </cell>
          <cell r="B288" t="str">
            <v>Ubin Granit</v>
          </cell>
          <cell r="C288" t="str">
            <v>Bh</v>
          </cell>
          <cell r="D288">
            <v>15</v>
          </cell>
        </row>
        <row r="289">
          <cell r="A289">
            <v>278</v>
          </cell>
          <cell r="B289" t="str">
            <v>Ubin Keramik</v>
          </cell>
          <cell r="C289" t="str">
            <v>Dus</v>
          </cell>
          <cell r="D289">
            <v>16</v>
          </cell>
        </row>
        <row r="290">
          <cell r="A290">
            <v>279</v>
          </cell>
          <cell r="B290" t="str">
            <v>Ubin Keramik</v>
          </cell>
          <cell r="C290" t="str">
            <v>Bh</v>
          </cell>
          <cell r="D290">
            <v>17</v>
          </cell>
        </row>
        <row r="291">
          <cell r="A291">
            <v>280</v>
          </cell>
          <cell r="B291" t="str">
            <v>Ubin porselen
20x20cm</v>
          </cell>
          <cell r="C291" t="str">
            <v>buah</v>
          </cell>
          <cell r="D291">
            <v>18</v>
          </cell>
        </row>
        <row r="292">
          <cell r="A292">
            <v>281</v>
          </cell>
          <cell r="B292" t="str">
            <v>Ubin Teralux</v>
          </cell>
          <cell r="C292" t="str">
            <v>Bh</v>
          </cell>
          <cell r="D292">
            <v>19</v>
          </cell>
        </row>
        <row r="293">
          <cell r="A293">
            <v>282</v>
          </cell>
          <cell r="B293" t="str">
            <v>Ubin Teralux
Marmer</v>
          </cell>
          <cell r="C293" t="str">
            <v>Bh</v>
          </cell>
          <cell r="D293">
            <v>20</v>
          </cell>
        </row>
        <row r="294">
          <cell r="A294">
            <v>283</v>
          </cell>
          <cell r="B294" t="str">
            <v>Ubin Teraso</v>
          </cell>
          <cell r="C294" t="str">
            <v>Bh</v>
          </cell>
          <cell r="D294">
            <v>21</v>
          </cell>
        </row>
        <row r="295">
          <cell r="A295">
            <v>284</v>
          </cell>
          <cell r="B295" t="str">
            <v>Ubin Warna</v>
          </cell>
          <cell r="C295" t="str">
            <v>Bh</v>
          </cell>
          <cell r="D295">
            <v>22</v>
          </cell>
        </row>
        <row r="296">
          <cell r="A296">
            <v>285</v>
          </cell>
          <cell r="B296" t="str">
            <v>Underlayer</v>
          </cell>
          <cell r="C296" t="str">
            <v>m2</v>
          </cell>
          <cell r="D296">
            <v>23</v>
          </cell>
        </row>
        <row r="297">
          <cell r="A297">
            <v>286</v>
          </cell>
          <cell r="B297" t="str">
            <v xml:space="preserve"> Urinoir Lengkap</v>
          </cell>
          <cell r="C297" t="str">
            <v>Unit</v>
          </cell>
          <cell r="D297">
            <v>24</v>
          </cell>
        </row>
        <row r="298">
          <cell r="A298">
            <v>287</v>
          </cell>
          <cell r="B298" t="str">
            <v xml:space="preserve"> Venetions Blinds dan Vertical Blinds (Tirai)</v>
          </cell>
          <cell r="C298" t="str">
            <v>m2</v>
          </cell>
          <cell r="D298">
            <v>25</v>
          </cell>
        </row>
        <row r="299">
          <cell r="A299">
            <v>288</v>
          </cell>
          <cell r="B299" t="str">
            <v xml:space="preserve"> Vynil</v>
          </cell>
          <cell r="C299" t="str">
            <v>buah</v>
          </cell>
          <cell r="D299">
            <v>26</v>
          </cell>
        </row>
        <row r="300">
          <cell r="A300">
            <v>289</v>
          </cell>
          <cell r="B300" t="str">
            <v xml:space="preserve"> Wallpaper</v>
          </cell>
          <cell r="C300" t="str">
            <v>m’</v>
          </cell>
          <cell r="D300">
            <v>27</v>
          </cell>
        </row>
        <row r="301">
          <cell r="A301">
            <v>290</v>
          </cell>
          <cell r="B301" t="str">
            <v xml:space="preserve"> Wastafel Lengkap</v>
          </cell>
          <cell r="C301" t="str">
            <v>Unit</v>
          </cell>
          <cell r="D301">
            <v>28</v>
          </cell>
        </row>
        <row r="302">
          <cell r="A302">
            <v>291</v>
          </cell>
          <cell r="B302" t="str">
            <v xml:space="preserve"> Waterdrain</v>
          </cell>
          <cell r="C302" t="str">
            <v>buah</v>
          </cell>
          <cell r="D302">
            <v>29</v>
          </cell>
        </row>
        <row r="303">
          <cell r="A303"/>
          <cell r="B303"/>
          <cell r="C303"/>
          <cell r="D303"/>
        </row>
        <row r="304">
          <cell r="A304"/>
          <cell r="B304"/>
          <cell r="C304"/>
          <cell r="D304"/>
        </row>
        <row r="305">
          <cell r="A305"/>
          <cell r="B305"/>
          <cell r="C305"/>
          <cell r="D305"/>
        </row>
        <row r="306">
          <cell r="A306"/>
          <cell r="B306"/>
          <cell r="C306"/>
          <cell r="D306"/>
        </row>
        <row r="307">
          <cell r="A307"/>
          <cell r="B307"/>
          <cell r="C307"/>
          <cell r="D307"/>
        </row>
        <row r="308">
          <cell r="A308"/>
          <cell r="B308"/>
          <cell r="C308"/>
          <cell r="D308"/>
        </row>
        <row r="309">
          <cell r="A309"/>
          <cell r="B309"/>
          <cell r="C309"/>
          <cell r="D309"/>
        </row>
        <row r="310">
          <cell r="A310"/>
          <cell r="B310"/>
          <cell r="C310"/>
          <cell r="D310"/>
        </row>
        <row r="311">
          <cell r="A311"/>
          <cell r="B311"/>
          <cell r="C311"/>
          <cell r="D311"/>
        </row>
        <row r="312">
          <cell r="A312"/>
          <cell r="B312"/>
          <cell r="C312"/>
          <cell r="D312"/>
        </row>
        <row r="313">
          <cell r="A313"/>
          <cell r="B313"/>
          <cell r="C313"/>
          <cell r="D313"/>
        </row>
        <row r="314">
          <cell r="A314"/>
          <cell r="B314"/>
          <cell r="C314"/>
          <cell r="D314"/>
        </row>
        <row r="315">
          <cell r="A315"/>
          <cell r="B315" t="str">
            <v>HARGA SEWA ALAT</v>
          </cell>
          <cell r="C315"/>
          <cell r="D315"/>
        </row>
        <row r="316">
          <cell r="A316">
            <v>1</v>
          </cell>
          <cell r="B316" t="str">
            <v>Sewa pipe support</v>
          </cell>
          <cell r="C316" t="str">
            <v>buah hari</v>
          </cell>
          <cell r="D316">
            <v>1</v>
          </cell>
        </row>
        <row r="317">
          <cell r="A317">
            <v>2</v>
          </cell>
          <cell r="B317" t="str">
            <v>Sewa Crane</v>
          </cell>
          <cell r="C317" t="str">
            <v>unit hari</v>
          </cell>
          <cell r="D317">
            <v>2</v>
          </cell>
        </row>
        <row r="318">
          <cell r="A318">
            <v>3</v>
          </cell>
          <cell r="B318" t="str">
            <v>Sewa scaffolding</v>
          </cell>
          <cell r="C318" t="str">
            <v>unit hari</v>
          </cell>
          <cell r="D318">
            <v>3</v>
          </cell>
        </row>
        <row r="319">
          <cell r="A319"/>
          <cell r="B319"/>
          <cell r="C319"/>
          <cell r="D319"/>
        </row>
        <row r="320">
          <cell r="A320"/>
          <cell r="B320"/>
          <cell r="C320"/>
          <cell r="D320"/>
        </row>
        <row r="321">
          <cell r="A321"/>
          <cell r="B321"/>
          <cell r="C321"/>
          <cell r="D321"/>
        </row>
        <row r="322">
          <cell r="A322"/>
          <cell r="B322"/>
          <cell r="C322"/>
          <cell r="D322"/>
        </row>
        <row r="323">
          <cell r="A323"/>
          <cell r="B323"/>
          <cell r="C323"/>
          <cell r="D323"/>
        </row>
        <row r="324">
          <cell r="A324"/>
          <cell r="B324"/>
          <cell r="C324"/>
          <cell r="D324"/>
        </row>
        <row r="325">
          <cell r="A325"/>
          <cell r="B325"/>
          <cell r="C325"/>
          <cell r="D325"/>
        </row>
        <row r="326">
          <cell r="A326"/>
          <cell r="B326"/>
          <cell r="C326"/>
          <cell r="D326"/>
        </row>
        <row r="327">
          <cell r="A327"/>
          <cell r="B327"/>
          <cell r="C327"/>
          <cell r="D327"/>
        </row>
        <row r="328">
          <cell r="A328"/>
          <cell r="B328"/>
          <cell r="C328"/>
          <cell r="D328"/>
        </row>
      </sheetData>
      <sheetData sheetId="4"/>
      <sheetData sheetId="5"/>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Rab"/>
      <sheetName val="Analisa"/>
      <sheetName val="Upah&amp;Bahan"/>
      <sheetName val="Peralatan"/>
      <sheetName val="Jadwal Pelaksanaan"/>
      <sheetName val="Anl Peralatan"/>
      <sheetName val="Tabel Pht Bea Alat"/>
      <sheetName val="Lamp 5"/>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ow r="1">
          <cell r="A1" t="str">
            <v>LAMPIRAN 5a PENAWARAN</v>
          </cell>
        </row>
        <row r="3">
          <cell r="A3" t="str">
            <v>ANALISA MATERIAL ON SITE</v>
          </cell>
        </row>
        <row r="5">
          <cell r="A5" t="str">
            <v>Nama Penawar</v>
          </cell>
          <cell r="C5" t="str">
            <v>:</v>
          </cell>
          <cell r="D5" t="str">
            <v>CV. Abdullah Jalil</v>
          </cell>
        </row>
        <row r="6">
          <cell r="A6" t="str">
            <v>Material</v>
          </cell>
          <cell r="C6" t="str">
            <v>:</v>
          </cell>
          <cell r="D6" t="str">
            <v>BAJA TULANGAN</v>
          </cell>
        </row>
        <row r="7">
          <cell r="A7" t="str">
            <v>Satuan</v>
          </cell>
          <cell r="C7" t="str">
            <v>:</v>
          </cell>
          <cell r="D7" t="str">
            <v>KG</v>
          </cell>
        </row>
        <row r="10">
          <cell r="A10" t="str">
            <v>ELEMEN BIAYA</v>
          </cell>
          <cell r="E10" t="str">
            <v>Rp. / SATUAN</v>
          </cell>
          <cell r="G10" t="str">
            <v>JUMLAH HARGA</v>
          </cell>
        </row>
        <row r="13">
          <cell r="A13" t="str">
            <v>1.</v>
          </cell>
          <cell r="B13" t="str">
            <v>Biaya CIF di Pelabuhan/Penambangan dari Kr. Raya</v>
          </cell>
          <cell r="E13">
            <v>6138.6363636363631</v>
          </cell>
          <cell r="F13" t="str">
            <v>/  KG</v>
          </cell>
          <cell r="G13">
            <v>6138.6363636363631</v>
          </cell>
        </row>
        <row r="15">
          <cell r="A15" t="str">
            <v>2.</v>
          </cell>
          <cell r="B15" t="str">
            <v>Penanggunagan / Perawatan</v>
          </cell>
          <cell r="E15">
            <v>100</v>
          </cell>
          <cell r="F15" t="str">
            <v>/  KG</v>
          </cell>
          <cell r="G15">
            <v>100</v>
          </cell>
        </row>
        <row r="17">
          <cell r="A17" t="str">
            <v>3.</v>
          </cell>
          <cell r="B17" t="str">
            <v>Angkutan ke Lapangan</v>
          </cell>
          <cell r="E17">
            <v>50</v>
          </cell>
          <cell r="F17" t="str">
            <v>/  KG</v>
          </cell>
          <cell r="G17">
            <v>50</v>
          </cell>
        </row>
        <row r="19">
          <cell r="A19" t="str">
            <v>4.</v>
          </cell>
          <cell r="B19" t="str">
            <v>Bongkar muatan, penyimpanan, dll.</v>
          </cell>
          <cell r="E19">
            <v>75</v>
          </cell>
          <cell r="F19" t="str">
            <v>/  KG</v>
          </cell>
          <cell r="G19">
            <v>75</v>
          </cell>
        </row>
        <row r="21">
          <cell r="G21">
            <v>6363.6363636363631</v>
          </cell>
        </row>
        <row r="26">
          <cell r="F26" t="str">
            <v>Banda Aceh, 07 Februari 2004</v>
          </cell>
        </row>
        <row r="27">
          <cell r="F27" t="str">
            <v>CV. Abdullah Jalil</v>
          </cell>
        </row>
        <row r="32">
          <cell r="F32" t="str">
            <v>Mukhlis, AM.d</v>
          </cell>
        </row>
        <row r="33">
          <cell r="F33" t="str">
            <v>Direktur</v>
          </cell>
        </row>
        <row r="34">
          <cell r="A34" t="str">
            <v>LAMPIRAN 5b PENAWARAN</v>
          </cell>
        </row>
        <row r="36">
          <cell r="A36" t="str">
            <v>ANALISA MATERIAL ON SITE</v>
          </cell>
        </row>
        <row r="38">
          <cell r="A38" t="str">
            <v>Nama Penawar</v>
          </cell>
          <cell r="C38" t="str">
            <v>:</v>
          </cell>
          <cell r="D38" t="str">
            <v>CV. Abdullah Jalil</v>
          </cell>
        </row>
        <row r="39">
          <cell r="A39" t="str">
            <v>Material</v>
          </cell>
          <cell r="C39" t="str">
            <v>:</v>
          </cell>
          <cell r="D39" t="str">
            <v>Semen</v>
          </cell>
        </row>
        <row r="40">
          <cell r="A40" t="str">
            <v>Satuan</v>
          </cell>
          <cell r="C40" t="str">
            <v>:</v>
          </cell>
          <cell r="D40" t="str">
            <v>Kg</v>
          </cell>
        </row>
        <row r="43">
          <cell r="A43" t="str">
            <v>ELEMEN BIAYA</v>
          </cell>
          <cell r="E43" t="str">
            <v>Rp. / SATUAN</v>
          </cell>
          <cell r="G43" t="str">
            <v>JUMLAH HARGA</v>
          </cell>
        </row>
        <row r="46">
          <cell r="A46" t="str">
            <v>1.</v>
          </cell>
          <cell r="B46" t="str">
            <v>Biaya CIF di Pelabuhan/Penambangan dari Kr. Raya</v>
          </cell>
          <cell r="E46">
            <v>577.13636363636249</v>
          </cell>
          <cell r="F46" t="str">
            <v>/ Kg</v>
          </cell>
          <cell r="G46">
            <v>577.13636363636249</v>
          </cell>
        </row>
        <row r="48">
          <cell r="A48" t="str">
            <v>2.</v>
          </cell>
          <cell r="B48" t="str">
            <v>Penanggunagan / Perawatan</v>
          </cell>
          <cell r="E48">
            <v>11.5</v>
          </cell>
          <cell r="F48" t="str">
            <v>/ Kg</v>
          </cell>
          <cell r="G48">
            <v>11.5</v>
          </cell>
        </row>
        <row r="50">
          <cell r="A50" t="str">
            <v>3.</v>
          </cell>
          <cell r="B50" t="str">
            <v>Angkutan ke Lapangan</v>
          </cell>
          <cell r="E50">
            <v>15</v>
          </cell>
          <cell r="F50" t="str">
            <v>/ Kg</v>
          </cell>
          <cell r="G50">
            <v>15</v>
          </cell>
        </row>
        <row r="52">
          <cell r="A52" t="str">
            <v>4.</v>
          </cell>
          <cell r="B52" t="str">
            <v>Bongkar muatan, penyimpanan, dll.</v>
          </cell>
          <cell r="E52">
            <v>10</v>
          </cell>
          <cell r="F52" t="str">
            <v>/ Kg</v>
          </cell>
          <cell r="G52">
            <v>10</v>
          </cell>
        </row>
        <row r="54">
          <cell r="G54">
            <v>613.63636363636249</v>
          </cell>
        </row>
        <row r="59">
          <cell r="F59" t="str">
            <v>Banda Aceh, 07 Februari 2004</v>
          </cell>
        </row>
        <row r="60">
          <cell r="F60" t="str">
            <v>CV. Abdullah Jalil</v>
          </cell>
        </row>
        <row r="65">
          <cell r="F65" t="str">
            <v>Mukhlis, AM.d</v>
          </cell>
        </row>
        <row r="66">
          <cell r="F66" t="str">
            <v>Direktur</v>
          </cell>
        </row>
      </sheetData>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Analisa"/>
      <sheetName val="Harga Bahan"/>
      <sheetName val="Kuantitas"/>
      <sheetName val="Rekapitulasi"/>
      <sheetName val="AnTek"/>
      <sheetName val="Aberat"/>
      <sheetName val="Personil"/>
      <sheetName val="Pengalaman"/>
      <sheetName val="Sampul"/>
      <sheetName val="Neraca"/>
      <sheetName val="Schedule"/>
    </sheetNames>
    <sheetDataSet>
      <sheetData sheetId="0" refreshError="1"/>
      <sheetData sheetId="1" refreshError="1"/>
      <sheetData sheetId="2" refreshError="1">
        <row r="88">
          <cell r="H88">
            <v>18000</v>
          </cell>
        </row>
        <row r="91">
          <cell r="H91">
            <v>430</v>
          </cell>
        </row>
        <row r="95">
          <cell r="H95">
            <v>10000</v>
          </cell>
        </row>
        <row r="96">
          <cell r="H96">
            <v>7000</v>
          </cell>
        </row>
        <row r="97">
          <cell r="H97">
            <v>1000</v>
          </cell>
        </row>
        <row r="98">
          <cell r="H98">
            <v>1500000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B EE"/>
      <sheetName val="RAB EVA,"/>
      <sheetName val="cover"/>
      <sheetName val="Rekap"/>
      <sheetName val="Analis"/>
      <sheetName val="H.bh"/>
    </sheetNames>
    <sheetDataSet>
      <sheetData sheetId="0" refreshError="1"/>
      <sheetData sheetId="1" refreshError="1"/>
      <sheetData sheetId="2" refreshError="1"/>
      <sheetData sheetId="3" refreshError="1"/>
      <sheetData sheetId="4">
        <row r="146">
          <cell r="E146" t="str">
            <v>Pas.Batu Kerawang Semen 1PC : 4PS</v>
          </cell>
        </row>
        <row r="475">
          <cell r="E475" t="str">
            <v>Mengecat Meni</v>
          </cell>
        </row>
        <row r="594">
          <cell r="E594" t="str">
            <v>Beton Bertulang Sloof</v>
          </cell>
        </row>
      </sheetData>
      <sheetData sheetId="5" refreshError="1"/>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itulasi"/>
      <sheetName val="RAB"/>
      <sheetName val="Analisa"/>
      <sheetName val="Bahan"/>
      <sheetName val="Upah"/>
      <sheetName val="Quary"/>
    </sheetNames>
    <sheetDataSet>
      <sheetData sheetId="0"/>
      <sheetData sheetId="1"/>
      <sheetData sheetId="2"/>
      <sheetData sheetId="3" refreshError="1"/>
      <sheetData sheetId="4"/>
      <sheetData sheetId="5"/>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RAB"/>
      <sheetName val="Analisa"/>
      <sheetName val="Upah Bahan"/>
      <sheetName val="Rekap Analisa"/>
      <sheetName val="Scedhule"/>
      <sheetName val="Daf.Personil"/>
      <sheetName val="Daf.Alat"/>
      <sheetName val="Subkontrak"/>
      <sheetName val="Kamus"/>
    </sheetNames>
    <sheetDataSet>
      <sheetData sheetId="0"/>
      <sheetData sheetId="1" refreshError="1"/>
      <sheetData sheetId="2"/>
      <sheetData sheetId="3" refreshError="1"/>
      <sheetData sheetId="4" refreshError="1"/>
      <sheetData sheetId="5" refreshError="1"/>
      <sheetData sheetId="6" refreshError="1"/>
      <sheetData sheetId="7"/>
      <sheetData sheetId="8" refreshError="1"/>
      <sheetData sheetId="9" refreshError="1"/>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itulasi SKS"/>
      <sheetName val="Rekapitulasi"/>
      <sheetName val="Kuantitas"/>
      <sheetName val="Analisa"/>
      <sheetName val="DU&amp;B"/>
    </sheetNames>
    <sheetDataSet>
      <sheetData sheetId="0" refreshError="1"/>
      <sheetData sheetId="1" refreshError="1"/>
      <sheetData sheetId="2" refreshError="1"/>
      <sheetData sheetId="3" refreshError="1"/>
      <sheetData sheetId="4">
        <row r="8">
          <cell r="F8">
            <v>26000</v>
          </cell>
        </row>
        <row r="9">
          <cell r="F9">
            <v>25000</v>
          </cell>
        </row>
        <row r="11">
          <cell r="F11">
            <v>45000</v>
          </cell>
        </row>
        <row r="13">
          <cell r="F13">
            <v>40000</v>
          </cell>
        </row>
        <row r="16">
          <cell r="F16">
            <v>87500</v>
          </cell>
        </row>
        <row r="17">
          <cell r="F17">
            <v>315000</v>
          </cell>
        </row>
      </sheetData>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
      <sheetName val="XXXX"/>
      <sheetName val="RAP"/>
      <sheetName val="Rekap"/>
      <sheetName val="Kuan&amp;Harga"/>
      <sheetName val="Ls-Mobilisasi (OK)"/>
      <sheetName val="SAT-DAS"/>
      <sheetName val="Ur-Anl (ok )"/>
      <sheetName val="Analisa (ok)"/>
      <sheetName val="Lamp-1 (Schedule ok (2)"/>
      <sheetName val="DFT UPAH &amp; BAHAN"/>
      <sheetName val="Lamp-1 (Schedule ok"/>
      <sheetName val="Analisa (ok) (2)"/>
      <sheetName val="Anl-Alt"/>
      <sheetName val="Anl-Bhn (ok)"/>
      <sheetName val="Lamp-14 -Hit-Alt"/>
      <sheetName val="Lamp-13-Pengg Alat"/>
      <sheetName val="Lamp-5 (On Site)"/>
      <sheetName val="Lamp-11 (Sub-kont) ok"/>
      <sheetName val="Lamp-9 (Df-Alat)"/>
      <sheetName val="Lamp-7 (Df-Utm) ok"/>
      <sheetName val="Lamp-10"/>
      <sheetName val="Lamp-14 (Lamp-Penaw) OK"/>
    </sheetNames>
    <sheetDataSet>
      <sheetData sheetId="0" refreshError="1"/>
      <sheetData sheetId="1" refreshError="1"/>
      <sheetData sheetId="2" refreshError="1"/>
      <sheetData sheetId="3" refreshError="1"/>
      <sheetData sheetId="4" refreshError="1"/>
      <sheetData sheetId="5" refreshError="1"/>
      <sheetData sheetId="6" refreshError="1">
        <row r="13">
          <cell r="I13">
            <v>3428.5714285714284</v>
          </cell>
        </row>
        <row r="30">
          <cell r="I30">
            <v>19000</v>
          </cell>
        </row>
        <row r="36">
          <cell r="I36">
            <v>3600</v>
          </cell>
        </row>
        <row r="37">
          <cell r="I37">
            <v>5500</v>
          </cell>
        </row>
        <row r="68">
          <cell r="I68">
            <v>34820</v>
          </cell>
        </row>
        <row r="76">
          <cell r="I76">
            <v>77290</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
      <sheetName val="CHECK"/>
      <sheetName val="SCHE"/>
      <sheetName val="SRT"/>
      <sheetName val="Rek"/>
      <sheetName val="BQ"/>
      <sheetName val="MJR"/>
      <sheetName val="Ana"/>
      <sheetName val="Met"/>
      <sheetName val="hsd"/>
      <sheetName val="Mob"/>
      <sheetName val="AN-E"/>
      <sheetName val="MOS"/>
      <sheetName val="ALAT"/>
      <sheetName val="GEL"/>
      <sheetName val="Form"/>
      <sheetName val="Lamp Mob"/>
      <sheetName val="STAF"/>
      <sheetName val="PENG."/>
      <sheetName val="Ana (2)"/>
      <sheetName val="Met Col"/>
      <sheetName val="Ana.Non "/>
      <sheetName val="Meth.Non"/>
      <sheetName val="PENG.2"/>
      <sheetName val="PENG.3"/>
      <sheetName val="ORG2"/>
      <sheetName val="CUR"/>
      <sheetName val="Minat"/>
      <sheetName val="Sheet1"/>
      <sheetName val="IND"/>
      <sheetName val="BOQ"/>
      <sheetName val="STF (2)"/>
      <sheetName val="alt-cimangkok"/>
      <sheetName val="SCH"/>
      <sheetName val="SUB"/>
      <sheetName val="DLM"/>
      <sheetName val="BALT"/>
      <sheetName val="LMP.1"/>
      <sheetName val="LMP.2"/>
      <sheetName val="RTN"/>
      <sheetName val="ANA (BAK)"/>
      <sheetName val="MET (BAK)"/>
      <sheetName val="CMK"/>
      <sheetName val="TM"/>
      <sheetName val="Analisa Struktur Beton"/>
      <sheetName val="Analisa"/>
      <sheetName val="Analisa Harga Satuan"/>
      <sheetName val="DU&amp;B"/>
      <sheetName val="SAT-DAS"/>
      <sheetName val="Material"/>
      <sheetName val="Menu"/>
      <sheetName val="Basic Price"/>
      <sheetName val="Meth"/>
      <sheetName val="hrgsat"/>
      <sheetName val="Analisa 2"/>
      <sheetName val="H.Satuan"/>
      <sheetName val="HARSAT-lain"/>
      <sheetName val="HARSAT-tanah"/>
      <sheetName val="Data"/>
      <sheetName val="PRICE"/>
      <sheetName val="bahan"/>
      <sheetName val="Upah"/>
      <sheetName val="SCHEDULE"/>
      <sheetName val="Harga Satuan"/>
      <sheetName val="Analisa STR"/>
      <sheetName val="Metod TWR"/>
      <sheetName val="BHN"/>
      <sheetName val="Bank"/>
      <sheetName val="O&amp;O-Alat"/>
      <sheetName val="HarSat"/>
      <sheetName val="REKTOR"/>
      <sheetName val="DEKAN"/>
      <sheetName val="Daftar Harga"/>
      <sheetName val="bahan upah"/>
      <sheetName val="BoQ Total"/>
      <sheetName val="Bekisting"/>
      <sheetName val="Bab10"/>
      <sheetName val="MAPP"/>
      <sheetName val="RAB (OK)"/>
      <sheetName val="rumus"/>
      <sheetName val="NP"/>
      <sheetName val="BYALAT"/>
      <sheetName val="HSDALAT"/>
      <sheetName val="HSDMAT"/>
      <sheetName val="H_Dasar"/>
      <sheetName val="catatan"/>
      <sheetName val="8"/>
      <sheetName val="Harsat Bahan"/>
      <sheetName val="Harsat Upah"/>
      <sheetName val="FORM X COST"/>
      <sheetName val="Bill 1 - 9"/>
      <sheetName val="Bill 12"/>
      <sheetName val="Bill 10"/>
      <sheetName val="meth hsl nego"/>
      <sheetName val="HSD "/>
      <sheetName val="ANA bab 2"/>
      <sheetName val="Analisa-Harga"/>
      <sheetName val="DK&amp;H"/>
      <sheetName val="HARGA "/>
      <sheetName val="bau"/>
      <sheetName val="HARGA"/>
      <sheetName val="bill qty"/>
      <sheetName val="Schedule 11a"/>
      <sheetName val="Temporary"/>
      <sheetName val="Septick tank"/>
      <sheetName val="Subkon"/>
      <sheetName val="5-Peralatan"/>
      <sheetName val="Analisa3"/>
      <sheetName val="TENAGA"/>
      <sheetName val="Analisa HSP"/>
      <sheetName val="MT"/>
      <sheetName val="Info"/>
      <sheetName val="Dt"/>
      <sheetName val="Upah&amp;Bhn "/>
      <sheetName val="HS"/>
      <sheetName val="bahan dan upah"/>
      <sheetName val="Bab 6 -3(5)"/>
      <sheetName val="2.3(2) Gor"/>
      <sheetName val="8.4.2 Rambu"/>
      <sheetName val="4-Basic Price"/>
      <sheetName val="bj_matrial"/>
      <sheetName val="hit. alat"/>
      <sheetName val="PESANTREN"/>
      <sheetName val="G"/>
      <sheetName val="Curup"/>
      <sheetName val="Prabu"/>
      <sheetName val="On Time"/>
      <sheetName val="Bebandanjenis"/>
      <sheetName val="ppkp"/>
      <sheetName val="ruasdanjembatan"/>
      <sheetName val="Lamp_Mob"/>
      <sheetName val="PENG_"/>
      <sheetName val="Ana_(2)"/>
      <sheetName val="Met_Col"/>
      <sheetName val="Ana_Non_"/>
      <sheetName val="Meth_Non"/>
      <sheetName val="PENG_2"/>
      <sheetName val="PENG_3"/>
      <sheetName val="STF_(2)"/>
      <sheetName val="LMP_1"/>
      <sheetName val="LMP_2"/>
      <sheetName val="ANA_(BAK)"/>
      <sheetName val="MET_(BAK)"/>
      <sheetName val="Lamp_Mob1"/>
      <sheetName val="PENG_1"/>
      <sheetName val="Ana_(2)1"/>
      <sheetName val="Met_Col1"/>
      <sheetName val="Ana_Non_1"/>
      <sheetName val="Meth_Non1"/>
      <sheetName val="PENG_21"/>
      <sheetName val="PENG_31"/>
      <sheetName val="STF_(2)1"/>
      <sheetName val="LMP_11"/>
      <sheetName val="LMP_21"/>
      <sheetName val="ANA_(BAK)1"/>
      <sheetName val="MET_(BAK)1"/>
      <sheetName val="ANAL RABP"/>
      <sheetName val="BQ-SIPIL"/>
      <sheetName val="Anls Hrg"/>
      <sheetName val="RINCIAN HAR06"/>
      <sheetName val="By"/>
      <sheetName val="Gaji"/>
      <sheetName val="HSatuan"/>
      <sheetName val="Hargamat"/>
      <sheetName val="Traf&amp;Genst"/>
      <sheetName val="harga dasar"/>
      <sheetName val="HSBU ANA"/>
      <sheetName val="hs_str"/>
      <sheetName val="Mekanikal"/>
      <sheetName val="HSD ALAT"/>
      <sheetName val="HSD BAHAN"/>
      <sheetName val="HSD UPAH "/>
      <sheetName val="RAP"/>
      <sheetName val="HDS"/>
      <sheetName val="Data Alat"/>
      <sheetName val="MC0"/>
      <sheetName val="Meto"/>
      <sheetName val="MASTER Alat"/>
      <sheetName val="10"/>
      <sheetName val="PdnPcg"/>
      <sheetName val="HRG BHN"/>
      <sheetName val="SDM"/>
      <sheetName val="RAB"/>
      <sheetName val="map"/>
      <sheetName val="rekap"/>
      <sheetName val="asumsi"/>
      <sheetName val="BIAYA BAHAN"/>
      <sheetName val="BIAYA ALAT"/>
      <sheetName val="D7(2)"/>
      <sheetName val="DIVISI 3"/>
      <sheetName val="TOWN"/>
      <sheetName val="Div-2"/>
      <sheetName val="harga bahan"/>
      <sheetName val="COVER"/>
      <sheetName val="HS ALAT"/>
      <sheetName val="D.UPH&amp;PEK"/>
      <sheetName val="ANL-HS ALAT"/>
      <sheetName val="Currency"/>
      <sheetName val="sewa"/>
      <sheetName val="DIV-8"/>
      <sheetName val="Harga Satuan Bahan"/>
      <sheetName val="Daftar Harga Pekerjaan"/>
      <sheetName val="Upah Tenaga Kerja"/>
      <sheetName val="L.3"/>
      <sheetName val="Upah, Bahan, Alat"/>
    </sheetNames>
    <sheetDataSet>
      <sheetData sheetId="0">
        <row r="1">
          <cell r="A1" t="str">
            <v>Bandung, 1 Agustus 2002</v>
          </cell>
        </row>
        <row r="33">
          <cell r="B33">
            <v>26</v>
          </cell>
        </row>
      </sheetData>
      <sheetData sheetId="1" refreshError="1"/>
      <sheetData sheetId="2" refreshError="1"/>
      <sheetData sheetId="3" refreshError="1"/>
      <sheetData sheetId="4" refreshError="1"/>
      <sheetData sheetId="5"/>
      <sheetData sheetId="6" refreshError="1"/>
      <sheetData sheetId="7"/>
      <sheetData sheetId="8" refreshError="1"/>
      <sheetData sheetId="9"/>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ftar Harga"/>
      <sheetName val="Analisa"/>
      <sheetName val="DKH"/>
      <sheetName val="Sket Asli"/>
      <sheetName val="Sket (Sungai Kaloy)"/>
      <sheetName val="Sket "/>
      <sheetName val="Sket  (A4)"/>
    </sheetNames>
    <sheetDataSet>
      <sheetData sheetId="0"/>
      <sheetData sheetId="1" refreshError="1">
        <row r="70">
          <cell r="I70">
            <v>343140</v>
          </cell>
        </row>
        <row r="118">
          <cell r="I118">
            <v>543280</v>
          </cell>
        </row>
        <row r="141">
          <cell r="I141">
            <v>600170</v>
          </cell>
        </row>
      </sheetData>
      <sheetData sheetId="2" refreshError="1"/>
      <sheetData sheetId="3" refreshError="1"/>
      <sheetData sheetId="4" refreshError="1"/>
      <sheetData sheetId="5" refreshError="1"/>
      <sheetData sheetId="6" refreshError="1"/>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EE"/>
      <sheetName val="RAB2EE"/>
      <sheetName val="RekapOE"/>
      <sheetName val="RAB2OE"/>
      <sheetName val="RekapKosong"/>
      <sheetName val="RAB2Kosong"/>
      <sheetName val="B.T"/>
      <sheetName val="Coba-coba"/>
    </sheetNames>
    <sheetDataSet>
      <sheetData sheetId="0" refreshError="1"/>
      <sheetData sheetId="1" refreshError="1"/>
      <sheetData sheetId="2" refreshError="1"/>
      <sheetData sheetId="3" refreshError="1"/>
      <sheetData sheetId="4" refreshError="1"/>
      <sheetData sheetId="5" refreshError="1"/>
      <sheetData sheetId="6" refreshError="1">
        <row r="9">
          <cell r="C9">
            <v>0.61653755826699685</v>
          </cell>
        </row>
        <row r="11">
          <cell r="C11">
            <v>0.88781408390447547</v>
          </cell>
        </row>
      </sheetData>
      <sheetData sheetId="7" refreshError="1"/>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EE"/>
      <sheetName val="RAB2EE"/>
      <sheetName val="RekapOE"/>
      <sheetName val="RAB2OE"/>
      <sheetName val="RekapKosong"/>
      <sheetName val="RAB2Kosong"/>
      <sheetName val="RAB1"/>
      <sheetName val="Analisa"/>
      <sheetName val="AnalisaKosong"/>
      <sheetName val="Harga"/>
      <sheetName val="HitunganUtama"/>
      <sheetName val="B.T"/>
      <sheetName val="Hit Besi Puskesmas "/>
      <sheetName val="Hit Besi Gudang"/>
    </sheetNames>
    <sheetDataSet>
      <sheetData sheetId="0"/>
      <sheetData sheetId="1"/>
      <sheetData sheetId="2"/>
      <sheetData sheetId="3"/>
      <sheetData sheetId="4"/>
      <sheetData sheetId="5"/>
      <sheetData sheetId="6"/>
      <sheetData sheetId="7"/>
      <sheetData sheetId="8"/>
      <sheetData sheetId="9"/>
      <sheetData sheetId="10"/>
      <sheetData sheetId="11">
        <row r="5">
          <cell r="C5">
            <v>0.22195352097611887</v>
          </cell>
        </row>
        <row r="7">
          <cell r="C7">
            <v>0.39458403729087799</v>
          </cell>
        </row>
        <row r="15">
          <cell r="C15">
            <v>1.5783361491635119</v>
          </cell>
        </row>
        <row r="18">
          <cell r="C18">
            <v>2.2257005853438585</v>
          </cell>
        </row>
      </sheetData>
      <sheetData sheetId="12"/>
      <sheetData sheetId="13"/>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2)"/>
      <sheetName val="REKAP"/>
      <sheetName val="RAB1"/>
      <sheetName val="RAB2"/>
      <sheetName val="RAB3"/>
      <sheetName val="RAB4"/>
      <sheetName val="RAB5"/>
      <sheetName val="RAB6"/>
      <sheetName val="RAB7"/>
      <sheetName val="RAB8"/>
      <sheetName val="RAB9"/>
      <sheetName val="BAHAN"/>
      <sheetName val="ALAT"/>
      <sheetName val="SPL-IIIC"/>
      <sheetName val="L4"/>
      <sheetName val="K331"/>
      <sheetName val="K33H"/>
      <sheetName val="K224"/>
      <sheetName val="K017"/>
      <sheetName val="K020"/>
      <sheetName val="K618"/>
      <sheetName val="K512"/>
      <sheetName val="K520"/>
      <sheetName val="K515"/>
      <sheetName val="K516"/>
      <sheetName val="K705"/>
      <sheetName val="K715"/>
      <sheetName val="K710"/>
      <sheetName val="K725"/>
      <sheetName val="K722"/>
      <sheetName val="K410"/>
      <sheetName val="K636"/>
      <sheetName val="K621"/>
      <sheetName val="K035"/>
      <sheetName val="K819"/>
      <sheetName val="K817"/>
      <sheetName val="K040"/>
      <sheetName val="K641"/>
      <sheetName val="W1"/>
      <sheetName val="A1+G2"/>
      <sheetName val="K.310"/>
      <sheetName val="K411"/>
      <sheetName val="G50i"/>
      <sheetName val="SCHEDULE"/>
      <sheetName val="B.T"/>
      <sheetName val="Rab"/>
      <sheetName val="DU&amp;B"/>
      <sheetName val="Analis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51">
          <cell r="H51">
            <v>34640</v>
          </cell>
        </row>
      </sheetData>
      <sheetData sheetId="15" refreshError="1">
        <row r="52">
          <cell r="H52">
            <v>14660</v>
          </cell>
        </row>
      </sheetData>
      <sheetData sheetId="16" refreshError="1">
        <row r="51">
          <cell r="H51">
            <v>164090</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row r="51">
          <cell r="H51">
            <v>207450</v>
          </cell>
        </row>
      </sheetData>
      <sheetData sheetId="29" refreshError="1"/>
      <sheetData sheetId="30" refreshError="1"/>
      <sheetData sheetId="31" refreshError="1"/>
      <sheetData sheetId="32" refreshError="1"/>
      <sheetData sheetId="33" refreshError="1"/>
      <sheetData sheetId="34" refreshError="1">
        <row r="51">
          <cell r="H51">
            <v>12880</v>
          </cell>
        </row>
      </sheetData>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Satuan"/>
      <sheetName val="BILL"/>
      <sheetName val="BQrinci"/>
      <sheetName val="analvol"/>
      <sheetName val="Proses"/>
      <sheetName val="Bag_A"/>
      <sheetName val="Jam Alat"/>
      <sheetName val="Pintu"/>
      <sheetName val="Stone"/>
      <sheetName val="Tanah"/>
      <sheetName val="Rumput"/>
      <sheetName val="Item5"/>
      <sheetName val="Bitumen"/>
      <sheetName val="Concrete"/>
      <sheetName val="Misccl"/>
      <sheetName val="Rumus"/>
      <sheetName val="Gorong-2"/>
      <sheetName val="H-quarry"/>
      <sheetName val="Pas-batu"/>
      <sheetName val="Resiko"/>
      <sheetName val="IDDLE"/>
      <sheetName val="Gal_C"/>
      <sheetName val="Lab"/>
      <sheetName val="Pareto"/>
      <sheetName val="Vol Lining"/>
      <sheetName val="Kapasitas"/>
      <sheetName val="Rekap"/>
      <sheetName val="Jadwal"/>
      <sheetName val="Fleet"/>
      <sheetName val="Mobilisasi"/>
      <sheetName val="Vol K.225"/>
      <sheetName val="H_Satuan"/>
      <sheetName val="black_out"/>
      <sheetName val="H_Satuan1"/>
      <sheetName val="Jam_Alat"/>
      <sheetName val="Vol_Lining"/>
      <sheetName val="Vol_K_225"/>
      <sheetName val="harsat"/>
      <sheetName val="Hrg Bhn"/>
      <sheetName val="RAB Arsitek"/>
      <sheetName val="analisa"/>
      <sheetName val="Bill_Qua"/>
      <sheetName val="Analisa &amp; Upah"/>
      <sheetName val="villa"/>
      <sheetName val="D.BOARD LAMA"/>
      <sheetName val="Har_mat"/>
      <sheetName val="BQ ME"/>
      <sheetName val="struktur tdk dipakai"/>
      <sheetName val="FORM X COST"/>
      <sheetName val="Bill 2 Summary"/>
      <sheetName val="ESCON"/>
      <sheetName val="Bank"/>
      <sheetName val="Bunga"/>
      <sheetName val="BAHAN"/>
      <sheetName val="Mark-up"/>
      <sheetName val="Analisa Harga"/>
      <sheetName val="MAP"/>
      <sheetName val="Agregat Halus &amp; Kasar"/>
      <sheetName val="Daf Harga"/>
      <sheetName val="An_ Harga"/>
      <sheetName val="Daf 1"/>
      <sheetName val="anal"/>
      <sheetName val="351BQMCN"/>
      <sheetName val="Upah &amp; Bahan"/>
      <sheetName val="data"/>
      <sheetName val="MAPDC"/>
      <sheetName val="ALUMUNIUM"/>
      <sheetName val="MON_OH"/>
      <sheetName val="FINISHING"/>
      <sheetName val="bilangan"/>
      <sheetName val="Bill 2.4."/>
      <sheetName val="Bill 5 Summary"/>
      <sheetName val="B.T"/>
      <sheetName val="Summary"/>
      <sheetName val="Analisa HSP"/>
      <sheetName val="Bill 4 Summary"/>
      <sheetName val="Cover"/>
      <sheetName val="harga bahan"/>
      <sheetName val="harga upah"/>
      <sheetName val="AHSbj"/>
      <sheetName val="A"/>
      <sheetName val="Mob"/>
      <sheetName val="HARGA MATERIAL"/>
      <sheetName val="Cash Flow bulanan"/>
      <sheetName val="Cover Daf-2"/>
      <sheetName val="Div2"/>
      <sheetName val="D.1.7"/>
      <sheetName val="D.2.3"/>
      <sheetName val="As"/>
      <sheetName val="DAF-BAHAN"/>
      <sheetName val="DAF-UPAH"/>
      <sheetName val="HARSAT BAHAN"/>
      <sheetName val="Bill 3 Summary"/>
      <sheetName val="KET"/>
      <sheetName val="Subkon"/>
      <sheetName val="Equip"/>
      <sheetName val="Material"/>
      <sheetName val="HARGA ALAT"/>
      <sheetName val="I-ME"/>
      <sheetName val="BQ-IABK"/>
      <sheetName val="Analisa Upah &amp; Bahan Plum"/>
      <sheetName val="Marshal"/>
      <sheetName val="ANHAR"/>
      <sheetName val="D.1.5"/>
      <sheetName val="D.2.2"/>
      <sheetName val="Unit Rate"/>
      <sheetName val="F 3-8"/>
      <sheetName val="Harsat Upah"/>
      <sheetName val="Harsat Pekerjaan"/>
      <sheetName val="61004"/>
      <sheetName val="Utilitas"/>
      <sheetName val="Analisa _ Upah"/>
      <sheetName val="AC_C"/>
      <sheetName val="GD 14"/>
      <sheetName val="BQ-E20-02(Rp)"/>
      <sheetName val="K725"/>
      <sheetName val="L4"/>
      <sheetName val="K33H"/>
      <sheetName val="K621"/>
      <sheetName val="K819"/>
      <sheetName val="K331"/>
      <sheetName val="ALAT"/>
      <sheetName val="sub"/>
      <sheetName val="ANHSSat"/>
      <sheetName val="BQ"/>
      <sheetName val="hsp-STR-ARS"/>
      <sheetName val="Sat Bahan"/>
      <sheetName val="Sat Alat"/>
      <sheetName val="Sat Upah"/>
      <sheetName val="Upah dan Bahan"/>
      <sheetName val="5-Digit"/>
      <sheetName val="Analisa 2"/>
      <sheetName val="Als Struk"/>
      <sheetName val="daftar harga"/>
      <sheetName val="HSD"/>
      <sheetName val="ref"/>
      <sheetName val="Sheet1"/>
      <sheetName val="PRD 01-7"/>
      <sheetName val="PRD 01-8"/>
      <sheetName val="PRD 01-11"/>
      <sheetName val="DCost-4"/>
      <sheetName val="PRD 01-10"/>
      <sheetName val=" Harsat Baru"/>
      <sheetName val="Rab Struktur"/>
      <sheetName val="UPAH"/>
      <sheetName val="perhitungan indeks"/>
      <sheetName val="RL-01"/>
      <sheetName val="Bill 2_4_"/>
      <sheetName val="Daftar Upah"/>
      <sheetName val="ANALISA GRS TENGAH"/>
      <sheetName val="Anl"/>
      <sheetName val="daf-3(OK)"/>
      <sheetName val="daf-7(OK)"/>
      <sheetName val="AC"/>
      <sheetName val="Perhit.Alat"/>
      <sheetName val="rab-str.Adm"/>
      <sheetName val="Economic Assumptions"/>
      <sheetName val="SORT"/>
      <sheetName val="EE-PROP"/>
      <sheetName val="slab"/>
      <sheetName val="Urai _Resap pengikat"/>
      <sheetName val="#REF!"/>
      <sheetName val="arab"/>
      <sheetName val="HrgUpahBahan"/>
      <sheetName val="Basic"/>
      <sheetName val="610.07A"/>
      <sheetName val="data Masjid Ksrn"/>
      <sheetName val="RAB Interior"/>
      <sheetName val="BAU"/>
      <sheetName val="Analisa SNI"/>
      <sheetName val="ANALISA PEK.UMUM"/>
      <sheetName val="Perhitungan Besi"/>
      <sheetName val="BasicPrice"/>
      <sheetName val="H_Satuan2"/>
      <sheetName val="Jam_Alat1"/>
      <sheetName val="Vol_Lining1"/>
      <sheetName val="Vol_K_2251"/>
      <sheetName val="SCHEDULE"/>
      <sheetName val="Database"/>
      <sheetName val="Hardas"/>
      <sheetName val="alm"/>
      <sheetName val="Dashboard"/>
      <sheetName val="Data Ktr Bupati Tapsel"/>
      <sheetName val="Anl.Sipil"/>
      <sheetName val="3.Mob"/>
      <sheetName val="BHN"/>
      <sheetName val="hs_str"/>
      <sheetName val="UBA"/>
      <sheetName val="Schedulle(S-curve)Break"/>
      <sheetName val="Input"/>
      <sheetName val="BQ "/>
      <sheetName val="HB "/>
      <sheetName val="har-sat"/>
      <sheetName val="DHS"/>
      <sheetName val="Bangunan Utama"/>
      <sheetName val="Analisa Gabungan"/>
      <sheetName val="SITE-E"/>
      <sheetName val="DETAIL"/>
      <sheetName val="BOW"/>
      <sheetName val="BOQ1"/>
      <sheetName val="Bill of Qty"/>
      <sheetName val="Bill rekap"/>
      <sheetName val="4"/>
      <sheetName val="DAF-2"/>
      <sheetName val="Fins-Beng&amp;Fas"/>
      <sheetName val="Kabel"/>
      <sheetName val="I-KAMAR"/>
      <sheetName val="RAP"/>
      <sheetName val="Pipa 200"/>
      <sheetName val="Daft.Kuantitas"/>
      <sheetName val="SEX"/>
      <sheetName val="extern"/>
      <sheetName val="9-1차이내역"/>
      <sheetName val="ANALISA ALAT BERAT"/>
      <sheetName val="Ana"/>
      <sheetName val="HL"/>
      <sheetName val="MASTER"/>
      <sheetName val="BIALANG"/>
      <sheetName val="MENU"/>
      <sheetName val="Rupa2"/>
      <sheetName val="N-AC"/>
      <sheetName val="Harga Satuan"/>
      <sheetName val="Harga Dasar"/>
      <sheetName val="HARDAS PERKIM 2"/>
      <sheetName val="RPP01 6"/>
      <sheetName val="pricelist"/>
      <sheetName val="UPAH BAHAN ARST"/>
      <sheetName val="6106"/>
      <sheetName val="met bab3"/>
      <sheetName val="anal bab8"/>
      <sheetName val="SPEC"/>
      <sheetName val="DAF_1"/>
      <sheetName val="AKUN"/>
      <sheetName val="Sis Hidrol"/>
      <sheetName val="Brk Dwn Sipil"/>
      <sheetName val="Pipa 10 mm"/>
      <sheetName val="Pipa 8 mm"/>
      <sheetName val="Pipa Fiber"/>
      <sheetName val="Pipa PE"/>
      <sheetName val="Rekap Tot"/>
      <sheetName val="TP ALAT"/>
      <sheetName val="Analisa Quarry"/>
      <sheetName val="Peralatan"/>
      <sheetName val="Informasi"/>
      <sheetName val="boq"/>
      <sheetName val="REKAP ANALISA SESUAI PU"/>
      <sheetName val="ANALISA STRUKTUR "/>
      <sheetName val="REKAP ANALISA TO PRINT"/>
      <sheetName val="Fill this out first..."/>
      <sheetName val="TOT_RAP"/>
      <sheetName val="R A B"/>
      <sheetName val="TE TS FA LAN MATV"/>
      <sheetName val="BAG-2"/>
      <sheetName val="D.BOARD"/>
      <sheetName val="hsp_STR_ARS"/>
      <sheetName val="ANS STR"/>
      <sheetName val="HARGA BAHAN UPAH"/>
      <sheetName val="Analisa Harga Satuan"/>
      <sheetName val="Hit Vol Str Jambi"/>
      <sheetName val="CH"/>
      <sheetName val="billed"/>
      <sheetName val="COST TOGO"/>
      <sheetName val="report"/>
      <sheetName val="antisipasi"/>
      <sheetName val="bhn,upah,alat"/>
      <sheetName val="Ans Kom Precast"/>
      <sheetName val="kontribusi"/>
      <sheetName val="likuiditas"/>
      <sheetName val="Manajerial"/>
      <sheetName val="revenue"/>
      <sheetName val="progres sub unv"/>
      <sheetName val="rework"/>
      <sheetName val="CCO"/>
      <sheetName val="STRUKTUR-1"/>
      <sheetName val="Analisa STR"/>
      <sheetName val="KOEF"/>
      <sheetName val="II.1 STR GED A"/>
      <sheetName val="O&amp;O-Alat"/>
      <sheetName val="PANELKAST"/>
      <sheetName val="MAPP"/>
      <sheetName val="4-MVAC"/>
      <sheetName val="BILL 1"/>
      <sheetName val=" R A B"/>
      <sheetName val="MB_SOFTCOST_DETAIL"/>
      <sheetName val="SOFTCOST_R2"/>
      <sheetName val="HARDCOST"/>
      <sheetName val="MB_GENERAL"/>
      <sheetName val="HargaSat"/>
      <sheetName val="Harga"/>
      <sheetName val="RESUME"/>
      <sheetName val="BILL OF QUANTITY"/>
      <sheetName val="ANAL2"/>
      <sheetName val="dil"/>
      <sheetName val="dild"/>
      <sheetName val="dti"/>
      <sheetName val="H-SATUAN"/>
      <sheetName val="BAG_2"/>
      <sheetName val="Rekap Direct Cost"/>
      <sheetName val="Analisa 021"/>
      <sheetName val="Rekap Anal"/>
      <sheetName val="B.as"/>
      <sheetName val="penawaran baja"/>
      <sheetName val="Pos 4-1"/>
      <sheetName val="MADC"/>
      <sheetName val="RAB_DURI"/>
      <sheetName val="Alat &amp; Bahan"/>
      <sheetName val="PRY01-1"/>
      <sheetName val="PRY02"/>
      <sheetName val="REKAP A BESAR"/>
      <sheetName val="ANALISA SNI'07(ubh bgsting)"/>
      <sheetName val="STRUKTUR"/>
      <sheetName val="ARSITEKTUR"/>
      <sheetName val="대비표"/>
      <sheetName val="Unit"/>
      <sheetName val="Mat.Elk"/>
      <sheetName val="Mat.Mek"/>
      <sheetName val="AHS Isolasi"/>
      <sheetName val="ahsAC"/>
      <sheetName val="Duct"/>
      <sheetName val="AHS"/>
      <sheetName val="OHD"/>
      <sheetName val="An_pdkg"/>
      <sheetName val="daf harga (reil)"/>
      <sheetName val=" Biaya alat jam (reil)"/>
      <sheetName val="Anal-Grout!Back!Water"/>
      <sheetName val=" Biaya alat jam"/>
      <sheetName val="AHSP"/>
      <sheetName val="RAB ME"/>
      <sheetName val="sheet 2"/>
      <sheetName val="hrg-dsr"/>
      <sheetName val="keb-BHN"/>
      <sheetName val="ANPRO"/>
      <sheetName val="Sum"/>
      <sheetName val="L_O&amp;O"/>
      <sheetName val="ALAT-1"/>
      <sheetName val="DAF-1"/>
      <sheetName val="Based KV, palembang &amp; KJI"/>
      <sheetName val="Hrg Bhn (2)"/>
      <sheetName val="H.SAT"/>
      <sheetName val="Bor Pile"/>
      <sheetName val="ANALISA SM"/>
      <sheetName val="ANALISA "/>
      <sheetName val="HG-UPAH"/>
      <sheetName val="HG_JADI"/>
      <sheetName val="TJ1Q47"/>
      <sheetName val="Sch"/>
      <sheetName val="IPA1"/>
      <sheetName val="H Sat Jembatan"/>
      <sheetName val="HSATUAN"/>
      <sheetName val="TSS"/>
      <sheetName val="Upah&amp;Bahan"/>
      <sheetName val="Mall"/>
      <sheetName val="FORM_X_COST"/>
      <sheetName val="Bill_5_Summary"/>
      <sheetName val="GD_14"/>
      <sheetName val="Analisa_&amp;_Upah"/>
      <sheetName val="D_BOARD_LAMA"/>
      <sheetName val="HARSAT_BAHAN"/>
      <sheetName val="Bill_4_Summary"/>
      <sheetName val="Bill_3_Summary"/>
      <sheetName val="Analisa___Upah"/>
      <sheetName val="HARGA_MATERIAL"/>
      <sheetName val="Bill_2_Summary"/>
      <sheetName val="Hrg_Bhn"/>
      <sheetName val="RAB_Arsitek"/>
      <sheetName val="BQ_ME"/>
      <sheetName val="struktur_tdk_dipakai"/>
      <sheetName val="Analisa_Harga"/>
      <sheetName val="Agregat_Halus_&amp;_Kasar"/>
      <sheetName val="Daf_Harga"/>
      <sheetName val="An__Harga"/>
      <sheetName val="Upah_&amp;_Bahan"/>
      <sheetName val="D_1_7"/>
      <sheetName val="D_1_5"/>
      <sheetName val="D_2_3"/>
      <sheetName val="D_2_2"/>
      <sheetName val="Bill_2_4_"/>
      <sheetName val="B_T"/>
      <sheetName val="harga_bahan"/>
      <sheetName val="harga_upah"/>
      <sheetName val="Bill_2_4_1"/>
      <sheetName val="Daftar_Harga"/>
      <sheetName val="Daftar_Upah"/>
      <sheetName val="ANALISA_GRS_TENGAH"/>
      <sheetName val="Unit_Rate"/>
      <sheetName val="F_3-8"/>
      <sheetName val="Harsat_Upah"/>
      <sheetName val="Harsat_Pekerjaan"/>
      <sheetName val="PRD_01-7"/>
      <sheetName val="PRD_01-8"/>
      <sheetName val="PRD_01-11"/>
      <sheetName val="PRD_01-10"/>
      <sheetName val="_Harsat_Baru"/>
      <sheetName val="Rab_Struktur"/>
      <sheetName val="perhitungan_indeks"/>
      <sheetName val="Analisa_Upah_&amp;_Bahan_Plum"/>
      <sheetName val="rab-str_Adm"/>
      <sheetName val="Cash_Flow_bulanan"/>
      <sheetName val="Cover_Daf-2"/>
      <sheetName val="HARGA_ALAT"/>
      <sheetName val="Als_Struk"/>
      <sheetName val="data_Masjid_Ksrn"/>
      <sheetName val="RAB_Interior"/>
      <sheetName val="Bangunan_Utama"/>
      <sheetName val="BILL_1"/>
      <sheetName val="Sat_Bahan"/>
      <sheetName val="Sat_Alat"/>
      <sheetName val="Sat_Upah"/>
      <sheetName val="Analisa_SNI"/>
      <sheetName val="Anal-2"/>
      <sheetName val="BL"/>
      <sheetName val="an-satuan"/>
      <sheetName val="RAB"/>
      <sheetName val="DCF SD JUNI 04"/>
      <sheetName val="alok_bunga"/>
      <sheetName val="PileCap"/>
      <sheetName val="ANTEK-AGGA"/>
      <sheetName val="BURDA"/>
      <sheetName val="ANTEK-GAL"/>
      <sheetName val="HRS-ATB"/>
      <sheetName val="ANTEK-PRIME"/>
      <sheetName val="ANTEK-TIMB"/>
      <sheetName val="BD-LS"/>
      <sheetName val="BIA-LUMPSUM"/>
      <sheetName val="CRUSER"/>
      <sheetName val="FINAL"/>
      <sheetName val="KEBALAT"/>
      <sheetName val="Rinci-Biaya"/>
      <sheetName val="Rinci-Pendapatan"/>
      <sheetName val="Accept. Letter"/>
      <sheetName val="DIV.1"/>
      <sheetName val="BINA GRAFINDO"/>
      <sheetName val="BINA MITRA "/>
      <sheetName val="DAOUD MATULA"/>
      <sheetName val="RISMAN"/>
      <sheetName val="SUCOFINDO"/>
      <sheetName val="MAHRUM NISA"/>
      <sheetName val="PURWANTO"/>
      <sheetName val="RUDI SAIFIN"/>
      <sheetName val="Harga Satuan (T.P.)"/>
      <sheetName val="Analisa HSP (T.P.)"/>
      <sheetName val="7.ASAT"/>
      <sheetName val="7.DATA"/>
      <sheetName val="5.RBKI"/>
      <sheetName val="6.RBKA"/>
      <sheetName val="UPH,BHN,ALT"/>
      <sheetName val="Analis harga"/>
      <sheetName val="STR PODIUM"/>
      <sheetName val="STR PODIUM (2)"/>
      <sheetName val="REKAP STR"/>
      <sheetName val="REKAP ME CSPL"/>
      <sheetName val="SAP"/>
      <sheetName val="DAPRO"/>
      <sheetName val="SBDY"/>
      <sheetName val="A.1.Persiapan non std"/>
      <sheetName val="DATA BASE"/>
      <sheetName val="PI"/>
      <sheetName val="HS"/>
      <sheetName val="PRELI-CAP"/>
      <sheetName val="D-3"/>
      <sheetName val="2. MVAC R1"/>
      <sheetName val="Analysis2"/>
      <sheetName val="Analysis"/>
      <sheetName val="Str BT"/>
      <sheetName val="Manpower"/>
      <sheetName val="Equipt,Tools&amp;Cons"/>
      <sheetName val="BREAKER"/>
      <sheetName val="Calcu 02"/>
      <sheetName val="inter"/>
      <sheetName val="MAT"/>
      <sheetName val="UP"/>
      <sheetName val="POL"/>
      <sheetName val="An H.Sat Pek.Ut"/>
      <sheetName val="Rekapitulasi"/>
      <sheetName val="01A- RAB"/>
      <sheetName val="DATA1"/>
      <sheetName val="div-2"/>
      <sheetName val="Kode"/>
      <sheetName val="Hst_mat"/>
      <sheetName val="sai"/>
      <sheetName val="PDP"/>
      <sheetName val="RPP01-1"/>
      <sheetName val="SAT-DAS"/>
      <sheetName val="Perm. Test"/>
      <sheetName val="pricing"/>
      <sheetName val="DEPRE 05"/>
      <sheetName val="LR-OKT-06"/>
      <sheetName val="DivVI"/>
      <sheetName val="beton"/>
      <sheetName val="CashFlow"/>
      <sheetName val="PekTanah"/>
      <sheetName val="Piling"/>
      <sheetName val="RANGKUM"/>
      <sheetName val="InputAlat"/>
      <sheetName val="Dewatering"/>
      <sheetName val="Jalan"/>
      <sheetName val="Jembatan"/>
      <sheetName val="River Protect"/>
      <sheetName val="BREAKDOWN"/>
      <sheetName val="VOLUME"/>
      <sheetName val="Sheet15"/>
      <sheetName val="BIL"/>
      <sheetName val="CC"/>
      <sheetName val="R. Upah"/>
      <sheetName val="R. Bahan"/>
      <sheetName val="R. Alat"/>
      <sheetName val="R. Subkont"/>
      <sheetName val="D7(1)"/>
      <sheetName val="BQ_IABK"/>
      <sheetName val="uph"/>
      <sheetName val="WAYANG"/>
      <sheetName val="DB"/>
      <sheetName val="An Struktur"/>
      <sheetName val="Unit Rate (2)"/>
      <sheetName val="BU"/>
      <sheetName val="Rek-Analisa"/>
      <sheetName val="pivot1"/>
      <sheetName val="HDS"/>
      <sheetName val="Sec I ML"/>
      <sheetName val="HaSatUp"/>
      <sheetName val="BQ25"/>
      <sheetName val="REK ADD"/>
      <sheetName val="BQ22"/>
      <sheetName val="BQ23"/>
      <sheetName val="H_Satuan3"/>
      <sheetName val="Jam_Alat2"/>
      <sheetName val="Vol_Lining2"/>
      <sheetName val="Vol_K_2252"/>
      <sheetName val="B_T1"/>
      <sheetName val="Bill_5_Summary1"/>
      <sheetName val="Hrg_Bhn1"/>
      <sheetName val="RAB_Arsitek1"/>
      <sheetName val="FORM_X_COST1"/>
      <sheetName val="D_BOARD_LAMA1"/>
      <sheetName val="Analisa_&amp;_Upah1"/>
      <sheetName val="BQ_ME1"/>
      <sheetName val="struktur_tdk_dipakai1"/>
      <sheetName val="Bill_2_Summary1"/>
      <sheetName val="3_Mob"/>
      <sheetName val="Analisa_Harga1"/>
      <sheetName val="ANALISA_PEK_UMUM"/>
      <sheetName val="Daft_Kuantitas"/>
      <sheetName val="ANALISA_ALAT_BERAT"/>
      <sheetName val="TE_TS_FA_LAN_MATV"/>
      <sheetName val="HB_"/>
      <sheetName val="Data_Ktr_Bupati_Tapsel"/>
      <sheetName val="Anl_Sipil"/>
      <sheetName val="BQ_"/>
      <sheetName val="Urai__Resap_pengikat"/>
      <sheetName val="Analisa_Gabungan"/>
      <sheetName val="Economic_Assumptions"/>
      <sheetName val="Harga_Satuan"/>
      <sheetName val="Harga_Dasar"/>
      <sheetName val="HARDAS_PERKIM_2"/>
      <sheetName val="Upah_dan_Bahan"/>
      <sheetName val="Analisa_2"/>
      <sheetName val="Harga_Satuan_(T_P_)"/>
      <sheetName val="Analisa_HSP_(T_P_)"/>
      <sheetName val="Fill_this_out_first___"/>
      <sheetName val="Perhitungan_Besi"/>
      <sheetName val="Analisa_Harga_Satuan"/>
      <sheetName val="Hit_Vol_Str_Jambi"/>
      <sheetName val="Perhit_Alat"/>
      <sheetName val="Bill_of_Qty"/>
      <sheetName val="Bill_rekap"/>
      <sheetName val="Analisa_HSP"/>
      <sheetName val="Pipa_200"/>
      <sheetName val="610_07A"/>
      <sheetName val="RPP01_6"/>
      <sheetName val="D_BOARD"/>
      <sheetName val="progres_sub_unv"/>
      <sheetName val="B_as"/>
      <sheetName val="penawaran_baja"/>
      <sheetName val="Pos_4-1"/>
      <sheetName val="Ans_Kom_Precast"/>
      <sheetName val="Rekap_Anal"/>
      <sheetName val="UPAH_BAHAN_ARST"/>
      <sheetName val="met_bab3"/>
      <sheetName val="anal_bab8"/>
      <sheetName val="Analisa_Quarry"/>
      <sheetName val="II_1_STR_GED_A"/>
      <sheetName val="Analisa_STR"/>
      <sheetName val="Sis_Hidrol"/>
      <sheetName val="Brk_Dwn_Sipil"/>
      <sheetName val="Pipa_10_mm"/>
      <sheetName val="Pipa_8_mm"/>
      <sheetName val="Pipa_Fiber"/>
      <sheetName val="Pipa_PE"/>
      <sheetName val="Rekap_Tot"/>
      <sheetName val="REKAP_ANALISA_SESUAI_PU"/>
      <sheetName val="ANALISA_STRUKTUR_"/>
      <sheetName val="REKAP_ANALISA_TO_PRINT"/>
      <sheetName val="TP_ALAT"/>
      <sheetName val="ANS_STR"/>
      <sheetName val="HARGA_BAHAN_UPAH"/>
      <sheetName val="An_Struktur"/>
      <sheetName val="Unit_Rate_(2)"/>
      <sheetName val="ANALISA_SM"/>
      <sheetName val="Alat_&amp;_Bahan"/>
      <sheetName val="Rekap_Direct_Cost"/>
      <sheetName val="Analisa_021"/>
      <sheetName val="R_A_B"/>
      <sheetName val="BILL_OF_QUANTITY"/>
      <sheetName val="_R_A_B"/>
      <sheetName val="H_SAT"/>
      <sheetName val="COST_TOGO"/>
      <sheetName val="Hrg_Bhn_(2)"/>
      <sheetName val="Mat_Elk"/>
      <sheetName val="Mat_Mek"/>
      <sheetName val="AHS_Isolasi"/>
      <sheetName val="RAB_ME"/>
      <sheetName val="sheet_2"/>
      <sheetName val="REKAP_A_BESAR"/>
      <sheetName val="daf_harga_(reil)"/>
      <sheetName val="_Biaya_alat_jam_(reil)"/>
      <sheetName val="_Biaya_alat_jam"/>
      <sheetName val="jadw"/>
      <sheetName val="o rekap#4"/>
      <sheetName val="dongia (2)"/>
      <sheetName val="giathanh1"/>
      <sheetName val="DON GIA"/>
      <sheetName val="THPDMoi  (2)"/>
      <sheetName val="lam-moi"/>
      <sheetName val="gtrinh"/>
      <sheetName val="#REF"/>
      <sheetName val="thao-go"/>
      <sheetName val="CHITIET VL-NC"/>
      <sheetName val="CHITIET VL-NC-TT -1p"/>
      <sheetName val="VC"/>
      <sheetName val="TH XL"/>
      <sheetName val="chitiet"/>
      <sheetName val="Tiepdia"/>
      <sheetName val="CHITIET VL-NC-TT-3p"/>
      <sheetName val="TONGKE-HT"/>
      <sheetName val="t-h HA THE"/>
      <sheetName val="TDTKP"/>
      <sheetName val="TDTKP1"/>
      <sheetName val="TONGKE3p "/>
      <sheetName val="Rekap. ME"/>
      <sheetName val="GEDUNG-A"/>
      <sheetName val="Input Data"/>
      <sheetName val="GVL§CT"/>
      <sheetName val="Allowance"/>
      <sheetName val="SPJ"/>
      <sheetName val="Gaji"/>
      <sheetName val="SDM"/>
      <sheetName val="LAMP_P2"/>
      <sheetName val="P-5"/>
      <sheetName val="LAMP_P5"/>
      <sheetName val="PERS_P2"/>
      <sheetName val="PERS_P5"/>
      <sheetName val="PERS_P6"/>
      <sheetName val="RKP"/>
      <sheetName val="61005"/>
      <sheetName val="61006"/>
      <sheetName val="61007"/>
      <sheetName val="61008"/>
      <sheetName val="P-2"/>
      <sheetName val="P-6"/>
      <sheetName val="HS-DASAR"/>
      <sheetName val="Ana. PU"/>
      <sheetName val="Master 1.0"/>
      <sheetName val="Owning cost Alat"/>
      <sheetName val="UPAH USULAN"/>
      <sheetName val="ANALISA USULAN"/>
      <sheetName val="bidang"/>
      <sheetName val="ANALIS"/>
      <sheetName val="Peralatan (2)"/>
      <sheetName val="Daftar Sewa"/>
      <sheetName val="HARSAT-lain"/>
      <sheetName val="HARSAT-tanah"/>
      <sheetName val="DU&amp;B"/>
      <sheetName val="Profil"/>
      <sheetName val="DAFMAT"/>
      <sheetName val="Galian 1"/>
      <sheetName val="Hrg"/>
      <sheetName val="MASTER 1"/>
      <sheetName val="DHSD"/>
      <sheetName val="Faktor"/>
      <sheetName val="Analisa (ok punya)"/>
      <sheetName val="ANAK-Smb"/>
      <sheetName val="Rekap Vol"/>
      <sheetName val="SNI"/>
      <sheetName val="Bill-1"/>
      <sheetName val="PNT"/>
      <sheetName val="ESC"/>
      <sheetName val="BY_Lgsg-2"/>
      <sheetName val="A_Harga-13"/>
      <sheetName val="Sheet7"/>
      <sheetName val="M.Pekerjaan"/>
      <sheetName val="BT.KALI"/>
      <sheetName val="tabel berat"/>
      <sheetName val="Grading Tahap 1"/>
      <sheetName val="SUMBER DAYA"/>
      <sheetName val="IDLE ALAT"/>
      <sheetName val="Ana PasBatu 7.4"/>
      <sheetName val="RAB AR&amp;STR"/>
      <sheetName val="Sat. Pek."/>
      <sheetName val="UPH_BHN_ALT"/>
      <sheetName val="dasar"/>
      <sheetName val="Anals.1"/>
      <sheetName val="Rek"/>
      <sheetName val="ALATBERAT"/>
      <sheetName val="BBM-03"/>
      <sheetName val="Harga-RAB"/>
      <sheetName val="Upah,Bahan,Alat"/>
      <sheetName val="AnSipil"/>
      <sheetName val="NP"/>
      <sheetName val="rab-str-TAHAP.1-PC"/>
      <sheetName val="UPAH-2"/>
      <sheetName val="EVAL-ANAL"/>
      <sheetName val="Daft.Sewa Alat"/>
      <sheetName val="chitimc"/>
      <sheetName val="dongia _2_"/>
      <sheetName val="LKVL_CK_HT_GD1"/>
      <sheetName val="THPDMoi  _2_"/>
      <sheetName val="phuluc1"/>
      <sheetName val="TONG HOP VL_NC"/>
      <sheetName val="lam_moi"/>
      <sheetName val="TH VL_ NC_ DDHT Thanhphuoc"/>
      <sheetName val="_REF"/>
      <sheetName val="DONGIA"/>
      <sheetName val="thao_go"/>
      <sheetName val="TONGKE_HT"/>
      <sheetName val="DG"/>
      <sheetName val="dtxl"/>
      <sheetName val="t_h HA THE"/>
      <sheetName val="CHITIET VL_NC_TT _1p"/>
      <sheetName val="TONG HOP VL_NC TT"/>
      <sheetName val="TNHCHINH"/>
      <sheetName val="CHITIET VL_NC"/>
      <sheetName val="CHITIET VL_NC_TT_3p"/>
      <sheetName val="KPVC_BD "/>
      <sheetName val="VCV_BE_TONG"/>
      <sheetName val="HVAC"/>
      <sheetName val="QSS Building"/>
      <sheetName val="Unit Cost"/>
      <sheetName val="anal SNI"/>
      <sheetName val="Upah Bhn"/>
      <sheetName val="AN-KOEF"/>
      <sheetName val="DIV.2"/>
      <sheetName val="Material-mr"/>
      <sheetName val="HARDAS-UPAH"/>
      <sheetName val="SCURVE"/>
      <sheetName val="RAB (A) (2)"/>
      <sheetName val="Bobot"/>
      <sheetName val="Analisa Mob. 3"/>
      <sheetName val="Analisa Mob.1"/>
      <sheetName val="Analisa-Harga"/>
      <sheetName val="Analisa Alat"/>
      <sheetName val="data-pendukung"/>
      <sheetName val="Pipe"/>
      <sheetName val="HSAT(PR)"/>
      <sheetName val="H. Dasar"/>
      <sheetName val="BAR SCREEN"/>
      <sheetName val="ca"/>
      <sheetName val="Tenaker"/>
      <sheetName val="H.SAT-PRK"/>
      <sheetName val="H-SAT"/>
      <sheetName val="Boq-civil"/>
      <sheetName val="SUMIF"/>
      <sheetName val="ANALISA BAHAN"/>
      <sheetName val="ANTEK"/>
      <sheetName val="STR"/>
      <sheetName val="RKP_BOQ"/>
      <sheetName val="610.04"/>
      <sheetName val="610.05"/>
      <sheetName val="610.06"/>
      <sheetName val="610.07"/>
      <sheetName val="610.08"/>
      <sheetName val="RINCIAN"/>
      <sheetName val="An-str(krgnyr)"/>
      <sheetName val="etraksi"/>
      <sheetName val="Elec-ins"/>
      <sheetName val="BQ-Str"/>
      <sheetName val="C3"/>
      <sheetName val="1.Cover"/>
      <sheetName val="TB"/>
      <sheetName val="Balok L_2"/>
      <sheetName val="Spec ME"/>
      <sheetName val="pas wm"/>
      <sheetName val="Det Str BT"/>
      <sheetName val="Schdule"/>
      <sheetName val="BERAT TUL."/>
      <sheetName val="14.jalan&amp;saluran"/>
      <sheetName val="Cash2"/>
      <sheetName val="BAHAN (2)"/>
      <sheetName val="Bantuan Entry"/>
      <sheetName val="LAPORAN"/>
      <sheetName val="Analisa (2)"/>
      <sheetName val="1. BQ"/>
      <sheetName val="BOM_ACS"/>
      <sheetName val="BOM"/>
      <sheetName val="Milsheet"/>
      <sheetName val="Rate"/>
      <sheetName val="Base-A"/>
      <sheetName val="Daf_Harga1"/>
      <sheetName val="An__Harga1"/>
      <sheetName val="HARGA_MATERIAL1"/>
      <sheetName val="Cash_Flow_bulanan1"/>
      <sheetName val="Cover_Daf-21"/>
      <sheetName val="D_1_71"/>
      <sheetName val="D_2_31"/>
      <sheetName val="HARSAT_BAHAN1"/>
      <sheetName val="Bill_4_Summary1"/>
      <sheetName val="Bill_3_Summary1"/>
      <sheetName val="Analisa_Upah_&amp;_Bahan_Plum1"/>
      <sheetName val="HARGA_ALAT1"/>
      <sheetName val="D_1_51"/>
      <sheetName val="D_2_21"/>
      <sheetName val="Unit_Rate1"/>
      <sheetName val="F_3-81"/>
      <sheetName val="Upah_&amp;_Bahan1"/>
      <sheetName val="Harsat_Upah1"/>
      <sheetName val="Harsat_Pekerjaan1"/>
      <sheetName val="Agregat_Halus_&amp;_Kasar1"/>
      <sheetName val="Analisa___Upah1"/>
      <sheetName val="GD_141"/>
      <sheetName val="Bill_2_4_2"/>
      <sheetName val="harga_bahan1"/>
      <sheetName val="harga_upah1"/>
      <sheetName val="data_Masjid_Ksrn1"/>
      <sheetName val="RAB_Interior1"/>
      <sheetName val="Sat_Bahan1"/>
      <sheetName val="Sat_Alat1"/>
      <sheetName val="Sat_Upah1"/>
      <sheetName val="Bill_2_4_3"/>
      <sheetName val="Daftar_Harga1"/>
      <sheetName val="Daftar_Upah1"/>
      <sheetName val="ANALISA_GRS_TENGAH1"/>
      <sheetName val="PRD_01-71"/>
      <sheetName val="PRD_01-81"/>
      <sheetName val="PRD_01-111"/>
      <sheetName val="PRD_01-101"/>
      <sheetName val="_Harsat_Baru1"/>
      <sheetName val="Rab_Struktur1"/>
      <sheetName val="perhitungan_indeks1"/>
      <sheetName val="Als_Struk1"/>
      <sheetName val="rab-str_Adm1"/>
      <sheetName val="Analisa_SNI1"/>
      <sheetName val="Bangunan_Utama1"/>
      <sheetName val="BILL_11"/>
      <sheetName val="Based_KV,_palembang_&amp;_KJI"/>
      <sheetName val="DIV_1"/>
      <sheetName val="DCF_SD_JUNI_04"/>
      <sheetName val="Calcu_02"/>
      <sheetName val="H_Sat_Jembatan"/>
      <sheetName val="Bor_Pile"/>
      <sheetName val="H_Satuan4"/>
      <sheetName val="Jam_Alat3"/>
      <sheetName val="Vol_Lining3"/>
      <sheetName val="Vol_K_2253"/>
      <sheetName val="Daf_Harga2"/>
      <sheetName val="An__Harga2"/>
      <sheetName val="Analisa_&amp;_Upah2"/>
      <sheetName val="Bill_5_Summary2"/>
      <sheetName val="Bill_2_Summary2"/>
      <sheetName val="struktur_tdk_dipakai2"/>
      <sheetName val="D_BOARD_LAMA2"/>
      <sheetName val="RAB_Arsitek2"/>
      <sheetName val="FORM_X_COST2"/>
      <sheetName val="Analisa_Harga2"/>
      <sheetName val="Sis_Hidrol1"/>
      <sheetName val="Brk_Dwn_Sipil1"/>
      <sheetName val="Pipa_10_mm1"/>
      <sheetName val="Pipa_8_mm1"/>
      <sheetName val="Pipa_Fiber1"/>
      <sheetName val="Pipa_PE1"/>
      <sheetName val="Rekap_Tot1"/>
      <sheetName val="HARGA_MATERIAL2"/>
      <sheetName val="Cash_Flow_bulanan2"/>
      <sheetName val="Cover_Daf-22"/>
      <sheetName val="D_1_72"/>
      <sheetName val="D_2_32"/>
      <sheetName val="HARSAT_BAHAN2"/>
      <sheetName val="Bill_4_Summary2"/>
      <sheetName val="Bill_3_Summary2"/>
      <sheetName val="Analisa_Upah_&amp;_Bahan_Plum2"/>
      <sheetName val="B_T2"/>
      <sheetName val="HARGA_ALAT2"/>
      <sheetName val="3_Mob1"/>
      <sheetName val="D_1_52"/>
      <sheetName val="D_2_22"/>
      <sheetName val="Unit_Rate2"/>
      <sheetName val="F_3-82"/>
      <sheetName val="BQ_ME2"/>
      <sheetName val="Upah_&amp;_Bahan2"/>
      <sheetName val="Harsat_Upah2"/>
      <sheetName val="Harsat_Pekerjaan2"/>
      <sheetName val="Agregat_Halus_&amp;_Kasar2"/>
      <sheetName val="Analisa___Upah2"/>
      <sheetName val="GD_142"/>
      <sheetName val="Bill_2_4_4"/>
      <sheetName val="harga_bahan2"/>
      <sheetName val="harga_upah2"/>
      <sheetName val="ANALISA_PEK_UMUM1"/>
      <sheetName val="data_Masjid_Ksrn2"/>
      <sheetName val="RAB_Interior2"/>
      <sheetName val="Daft_Kuantitas1"/>
      <sheetName val="ANALISA_ALAT_BERAT1"/>
      <sheetName val="Sat_Bahan2"/>
      <sheetName val="Sat_Alat2"/>
      <sheetName val="Sat_Upah2"/>
      <sheetName val="HARGA_DASAR1"/>
      <sheetName val="Bill_2_4_5"/>
      <sheetName val="Daftar_Harga2"/>
      <sheetName val="Daftar_Upah2"/>
      <sheetName val="ANALISA_GRS_TENGAH2"/>
      <sheetName val="Economic_Assumptions1"/>
      <sheetName val="Urai__Resap_pengikat1"/>
      <sheetName val="PRD_01-72"/>
      <sheetName val="PRD_01-82"/>
      <sheetName val="PRD_01-112"/>
      <sheetName val="PRD_01-102"/>
      <sheetName val="_Harsat_Baru2"/>
      <sheetName val="Rab_Struktur2"/>
      <sheetName val="perhitungan_indeks2"/>
      <sheetName val="Upah_dan_Bahan1"/>
      <sheetName val="Analisa_21"/>
      <sheetName val="Als_Struk2"/>
      <sheetName val="Perhit_Alat1"/>
      <sheetName val="rab-str_Adm2"/>
      <sheetName val="TP_ALAT1"/>
      <sheetName val="REKAP_ANALISA_SESUAI_PU1"/>
      <sheetName val="ANALISA_STRUKTUR_1"/>
      <sheetName val="REKAP_ANALISA_TO_PRINT1"/>
      <sheetName val="Fill_this_out_first___1"/>
      <sheetName val="Pipa_2001"/>
      <sheetName val="Harga_Satuan1"/>
      <sheetName val="Data_Ktr_Bupati_Tapsel1"/>
      <sheetName val="Anl_Sipil1"/>
      <sheetName val="Analisa_Quarry1"/>
      <sheetName val="Analisa_HSP1"/>
      <sheetName val="Perhitungan_Besi1"/>
      <sheetName val="Analisa_SNI2"/>
      <sheetName val="610_07A1"/>
      <sheetName val="D_BOARD1"/>
      <sheetName val="UPAH_BAHAN_ARST1"/>
      <sheetName val="met_bab31"/>
      <sheetName val="anal_bab81"/>
      <sheetName val="ANS_STR1"/>
      <sheetName val="HARGA_BAHAN_UPAH1"/>
      <sheetName val="Analisa_Harga_Satuan1"/>
      <sheetName val="Hit_Vol_Str_Jambi1"/>
      <sheetName val="HARDAS_PERKIM_21"/>
      <sheetName val="TE_TS_FA_LAN_MATV1"/>
      <sheetName val="HB_1"/>
      <sheetName val="BQ_1"/>
      <sheetName val="COST_TOGO1"/>
      <sheetName val="Analisa_STR1"/>
      <sheetName val="R_A_B1"/>
      <sheetName val="Ans_Kom_Precast1"/>
      <sheetName val="progres_sub_unv1"/>
      <sheetName val="Bangunan_Utama2"/>
      <sheetName val="Analisa_Gabungan1"/>
      <sheetName val="Bill_of_Qty1"/>
      <sheetName val="Bill_rekap1"/>
      <sheetName val="Rekap_Direct_Cost1"/>
      <sheetName val="Analisa_0211"/>
      <sheetName val="BILL_12"/>
      <sheetName val="BILL_OF_QUANTITY1"/>
      <sheetName val="_R_A_B1"/>
      <sheetName val="daf_harga_(reil)1"/>
      <sheetName val="_Biaya_alat_jam_(reil)1"/>
      <sheetName val="_Biaya_alat_jam1"/>
      <sheetName val="Based_KV,_palembang_&amp;_KJI1"/>
      <sheetName val="RPP01_61"/>
      <sheetName val="Alat_&amp;_Bahan1"/>
      <sheetName val="ANALISA_SM1"/>
      <sheetName val="Hrg_Bhn_(2)1"/>
      <sheetName val="II_1_STR_GED_A1"/>
      <sheetName val="REKAP_A_BESAR1"/>
      <sheetName val="DIV_11"/>
      <sheetName val="DCF_SD_JUNI_041"/>
      <sheetName val="Rekap_Anal1"/>
      <sheetName val="B_as1"/>
      <sheetName val="penawaran_baja1"/>
      <sheetName val="Pos_4-11"/>
      <sheetName val="Calcu_021"/>
      <sheetName val="Harga_Satuan_(T_P_)1"/>
      <sheetName val="Analisa_HSP_(T_P_)1"/>
      <sheetName val="H_Sat_Jembatan1"/>
      <sheetName val="H_SAT1"/>
      <sheetName val="Bor_Pile1"/>
      <sheetName val="Rekap Bill"/>
      <sheetName val="Amplop"/>
      <sheetName val="H Satuan Dasar"/>
      <sheetName val="SHEDULE"/>
      <sheetName val="S.roomToyota"/>
      <sheetName val="bbtest2"/>
      <sheetName val="Balance sheet"/>
      <sheetName val="OP. ALAT"/>
      <sheetName val="OP. PERJAM"/>
      <sheetName val="B. PERSONIL"/>
      <sheetName val="KAN. LOKAL"/>
      <sheetName val="hsat-SD"/>
      <sheetName val="Rekap-SD"/>
      <sheetName val="skets"/>
      <sheetName val="Data Alat"/>
      <sheetName val="ubah"/>
      <sheetName val="..."/>
      <sheetName val="."/>
      <sheetName val="ANHAS"/>
      <sheetName val="BYALAT"/>
      <sheetName val="HSDALAT"/>
      <sheetName val="hRG Stn Bhn,Uph, perl"/>
      <sheetName val="harga ANALISA"/>
      <sheetName val="ANALISA GEDUNG"/>
      <sheetName val="Steel"/>
      <sheetName val="ANALISA ME"/>
      <sheetName val="schbhn"/>
      <sheetName val="rap rinci"/>
      <sheetName val="own"/>
      <sheetName val="Currency Rate"/>
      <sheetName val="Cover Daf_2"/>
      <sheetName val="5-ALAT(1)"/>
      <sheetName val="4-Basic Price"/>
      <sheetName val="B Penunjang"/>
      <sheetName val="LAL - PASAR PAGI "/>
      <sheetName val="terbilang1"/>
      <sheetName val="JAD-PEL"/>
      <sheetName val="GENERAL"/>
      <sheetName val="B"/>
      <sheetName val="Rekap M&amp;E ADD1_R"/>
      <sheetName val="DIV1"/>
      <sheetName val="Sat.Pekerjaan"/>
      <sheetName val="schedulle"/>
      <sheetName val="DKH"/>
      <sheetName val="NP (2)"/>
      <sheetName val="Met_ Minor"/>
      <sheetName val="12CGOU"/>
      <sheetName val="Pri"/>
      <sheetName val="Qry"/>
      <sheetName val="Cur"/>
      <sheetName val="asumsi"/>
      <sheetName val="Agg Halus &amp; Kasar"/>
      <sheetName val="Df-Kuan"/>
      <sheetName val="UP_an"/>
      <sheetName val="AMP"/>
      <sheetName val="PRICE"/>
      <sheetName val="Up &amp; bhn"/>
      <sheetName val="name"/>
      <sheetName val="Rekap AHSP"/>
      <sheetName val="G.Grouting"/>
      <sheetName val="H. INSTRUMEN BAGONG"/>
      <sheetName val="F. Jalan &amp; Jembatan"/>
      <sheetName val="A. Persiapan"/>
      <sheetName val="Tenaga"/>
      <sheetName val="lampiran"/>
      <sheetName val="umum"/>
      <sheetName val="DaftarHarga"/>
      <sheetName val="rate-alat"/>
      <sheetName val="3-DIV10"/>
      <sheetName val="304_06"/>
      <sheetName val="AHS - Riel"/>
      <sheetName val="Harga Bahan Fabrikasi"/>
      <sheetName val="Uph&amp;bhn"/>
      <sheetName val="HRG BAHAN &amp; UPAH okk"/>
      <sheetName val="Analis Kusen okk"/>
      <sheetName val="rek det 1-3"/>
      <sheetName val="TOTAL"/>
      <sheetName val="Kolom"/>
      <sheetName val="POINT SCHEDULE"/>
      <sheetName val="mVAC"/>
      <sheetName val="SCHEDULE "/>
      <sheetName val="Rekap 1"/>
      <sheetName val="tulang"/>
      <sheetName val="hit_BKMM"/>
      <sheetName val="Elektrikal"/>
      <sheetName val="AN-MAJOR"/>
      <sheetName val="BALT"/>
      <sheetName val="Kar"/>
      <sheetName val="Rekap analis"/>
      <sheetName val="BOQ-Indonesia"/>
      <sheetName val="MasterSchedule"/>
      <sheetName val="ANSAT"/>
      <sheetName val="Hargapek"/>
      <sheetName val="Rekap-Alat"/>
      <sheetName val="LAPIUT"/>
      <sheetName val="Bill 2"/>
      <sheetName val="Bill 3"/>
      <sheetName val="Bill 4"/>
      <sheetName val="Bill 5"/>
      <sheetName val="Basic Price"/>
      <sheetName val="rp"/>
      <sheetName val="BQ-Tenis"/>
      <sheetName val="BOQ_Aula"/>
      <sheetName val="Prelim"/>
      <sheetName val="Sat~Bahu"/>
      <sheetName val="Foundation"/>
      <sheetName val="SchA"/>
      <sheetName val="SchC"/>
      <sheetName val="SewAlat"/>
      <sheetName val="ANALSUBKON"/>
      <sheetName val="kontol"/>
      <sheetName val="IPAL.1 "/>
      <sheetName val="PIPA.1"/>
      <sheetName val="Harga S Dasar UNTUK IDISI"/>
      <sheetName val="isian"/>
      <sheetName val="Maleleng"/>
      <sheetName val="besi"/>
      <sheetName val="D7"/>
      <sheetName val="3-DIV2"/>
      <sheetName val="drawing"/>
      <sheetName val="D6"/>
      <sheetName val="D8(1)"/>
      <sheetName val="ANALISA OKE"/>
      <sheetName val="Hargabahan"/>
      <sheetName val="Alat Berat"/>
      <sheetName val="Kuantitas"/>
      <sheetName val="Bill of Qty MEP"/>
      <sheetName val="hasat"/>
      <sheetName val="MAP-2A"/>
      <sheetName val="schtng"/>
      <sheetName val="schalt"/>
      <sheetName val="H_BHN"/>
      <sheetName val="A_BANTU"/>
      <sheetName val="Jln akses"/>
      <sheetName val="tubuh jln Cbg-Tjs"/>
      <sheetName val="Rab Sintel"/>
      <sheetName val="DED Bjr-Cjl"/>
      <sheetName val="Lahan +Tertib"/>
      <sheetName val="RC-ANL"/>
      <sheetName val="R.A.B."/>
      <sheetName val="FORM BQ TL PRATU 4cct"/>
      <sheetName val="GeneralInfo"/>
      <sheetName val="3-DIV3"/>
      <sheetName val="P"/>
      <sheetName val="Rekap Gab"/>
      <sheetName val="S-Curve (2017)"/>
      <sheetName val="Sheet3"/>
      <sheetName val="Analisa RAP"/>
      <sheetName val="Data Keu"/>
      <sheetName val="Data Teknik"/>
      <sheetName val="Sch Tender"/>
      <sheetName val="CekList"/>
      <sheetName val="BQ OE"/>
      <sheetName val="Rekap RAP"/>
      <sheetName val="Penyebaran M"/>
      <sheetName val="ScheduleRAP"/>
      <sheetName val="analisa STRUKTUR"/>
      <sheetName val="Bill 6"/>
      <sheetName val="Bill 7"/>
      <sheetName val="SH breakdown"/>
      <sheetName val="Hrg-Bahan"/>
      <sheetName val="RAB -1"/>
      <sheetName val="LKVL-CK-HT-GD1"/>
      <sheetName val="L3 An H Sat Mob"/>
      <sheetName val="Hsat1"/>
      <sheetName val="Income Statement-May 2004"/>
      <sheetName val="cat"/>
      <sheetName val="HARDAS-MAT"/>
      <sheetName val="6-AGREGAT"/>
      <sheetName val="Hrg_Bhn2"/>
      <sheetName val="Mat_Elk1"/>
      <sheetName val="Mat_Mek1"/>
      <sheetName val="AHS_Isolasi1"/>
      <sheetName val="RAB_ME1"/>
      <sheetName val="sheet_21"/>
      <sheetName val="An_Struktur1"/>
      <sheetName val="Unit_Rate_(2)1"/>
      <sheetName val="Accept__Letter"/>
      <sheetName val="BINA_GRAFINDO"/>
      <sheetName val="BINA_MITRA_"/>
      <sheetName val="DAOUD_MATULA"/>
      <sheetName val="MAHRUM_NISA"/>
      <sheetName val="RUDI_SAIFIN"/>
      <sheetName val="An_H_Sat_Pek_Ut"/>
      <sheetName val="DEPRE_05"/>
      <sheetName val="Perm__Test"/>
      <sheetName val="River_Protect"/>
      <sheetName val="ANALISA_SNI'07(ubh_bgsting)"/>
      <sheetName val="Peralatan_(2)"/>
      <sheetName val="Daftar_Sewa"/>
      <sheetName val="BT_KALI"/>
      <sheetName val="Sec_I_ML"/>
      <sheetName val="tabel_berat"/>
      <sheetName val="REK_ADD"/>
      <sheetName val="MASTER_1"/>
      <sheetName val="Galian_1"/>
      <sheetName val="Analisa_(ok_punya)"/>
      <sheetName val="o_rekap#4"/>
      <sheetName val="STR_PODIUM"/>
      <sheetName val="STR_PODIUM_(2)"/>
      <sheetName val="REKAP_STR"/>
      <sheetName val="REKAP_ME_CSPL"/>
      <sheetName val="2__MVAC_R1"/>
      <sheetName val="Str_BT"/>
      <sheetName val="ANALISA_"/>
      <sheetName val="7_ASAT"/>
      <sheetName val="7_DATA"/>
      <sheetName val="5_RBKI"/>
      <sheetName val="6_RBKA"/>
      <sheetName val="Rekap_Vol"/>
      <sheetName val="R__Upah"/>
      <sheetName val="R__Bahan"/>
      <sheetName val="R__Alat"/>
      <sheetName val="R__Subkont"/>
      <sheetName val="Analis_harga"/>
      <sheetName val="Grading_Tahap_1"/>
      <sheetName val="SUMBER_DAYA"/>
      <sheetName val="IDLE_ALAT"/>
      <sheetName val="Ana_PasBatu_7_4"/>
      <sheetName val="01A-_RAB"/>
      <sheetName val="RAB_AR&amp;STR"/>
      <sheetName val="Sat__Pek_"/>
      <sheetName val="M_Pekerjaan"/>
      <sheetName val="dongia_(2)"/>
      <sheetName val="DON_GIA"/>
      <sheetName val="THPDMoi__(2)"/>
      <sheetName val="CHITIET_VL-NC"/>
      <sheetName val="CHITIET_VL-NC-TT_-1p"/>
      <sheetName val="TH_XL"/>
      <sheetName val="CHITIET_VL-NC-TT-3p"/>
      <sheetName val="t-h_HA_THE"/>
      <sheetName val="TONGKE3p_"/>
      <sheetName val="Rekap__ME"/>
      <sheetName val="Input_Data"/>
      <sheetName val="H_SAT-PRK"/>
      <sheetName val="Ana__PU"/>
      <sheetName val="Master_1_0"/>
      <sheetName val="Owning_cost_Alat"/>
      <sheetName val="A_1_Persiapan_non_std"/>
      <sheetName val="DATA_BASE"/>
      <sheetName val="Analisa_Mob__3"/>
      <sheetName val="Analisa_Mob_1"/>
      <sheetName val="Analisa_Alat"/>
      <sheetName val="S_roomToyota"/>
      <sheetName val="Anals_1"/>
      <sheetName val="anal_SNI"/>
      <sheetName val="Upah_Bhn"/>
      <sheetName val="610_04"/>
      <sheetName val="610_05"/>
      <sheetName val="610_06"/>
      <sheetName val="610_07"/>
      <sheetName val="610_08"/>
      <sheetName val="Det_Str_BT"/>
      <sheetName val="BERAT_TUL_"/>
      <sheetName val="14_jalan&amp;saluran"/>
      <sheetName val="BAHAN_(2)"/>
      <sheetName val="QSS_Building"/>
      <sheetName val="Unit_Cost"/>
      <sheetName val="rab-str-TAHAP_1-PC"/>
      <sheetName val="H_Satuan5"/>
      <sheetName val="Jam_Alat4"/>
      <sheetName val="Vol_Lining4"/>
      <sheetName val="Vol_K_2254"/>
      <sheetName val="B_T3"/>
      <sheetName val="Bill_5_Summary3"/>
      <sheetName val="RAB_Arsitek3"/>
      <sheetName val="Analisa_&amp;_Upah3"/>
      <sheetName val="D_BOARD_LAMA3"/>
      <sheetName val="BQ_ME3"/>
      <sheetName val="struktur_tdk_dipakai3"/>
      <sheetName val="FORM_X_COST3"/>
      <sheetName val="Bill_2_Summary3"/>
      <sheetName val="Analisa_Harga3"/>
      <sheetName val="Daf_Harga3"/>
      <sheetName val="An__Harga3"/>
      <sheetName val="Agregat_Halus_&amp;_Kasar3"/>
      <sheetName val="3_Mob2"/>
      <sheetName val="HARDAS_PERKIM_22"/>
      <sheetName val="Bill_4_Summary3"/>
      <sheetName val="Upah_&amp;_Bahan3"/>
      <sheetName val="data_Masjid_Ksrn3"/>
      <sheetName val="RAB_Interior3"/>
      <sheetName val="harga_bahan3"/>
      <sheetName val="harga_upah3"/>
      <sheetName val="Unit_Rate3"/>
      <sheetName val="HARSAT_BAHAN3"/>
      <sheetName val="Bill_3_Summary3"/>
      <sheetName val="F_3-83"/>
      <sheetName val="Harsat_Upah3"/>
      <sheetName val="Harsat_Pekerjaan3"/>
      <sheetName val="HARGA_MATERIAL3"/>
      <sheetName val="Cash_Flow_bulanan3"/>
      <sheetName val="Cover_Daf-23"/>
      <sheetName val="D_1_73"/>
      <sheetName val="D_2_33"/>
      <sheetName val="HARGA_ALAT3"/>
      <sheetName val="Analisa_Upah_&amp;_Bahan_Plum3"/>
      <sheetName val="D_1_53"/>
      <sheetName val="D_2_23"/>
      <sheetName val="progres_sub_unv2"/>
      <sheetName val="Bill_2_4_6"/>
      <sheetName val="Bill_2_4_7"/>
      <sheetName val="Daftar_Upah3"/>
      <sheetName val="ANALISA_GRS_TENGAH3"/>
      <sheetName val="Analisa___Upah3"/>
      <sheetName val="GD_143"/>
      <sheetName val="Fill_this_out_first___2"/>
      <sheetName val="Analisa_HSP2"/>
      <sheetName val="Sat_Bahan3"/>
      <sheetName val="Sat_Alat3"/>
      <sheetName val="Sat_Upah3"/>
      <sheetName val="Upah_dan_Bahan2"/>
      <sheetName val="Analisa_22"/>
      <sheetName val="Als_Struk3"/>
      <sheetName val="PRD_01-73"/>
      <sheetName val="PRD_01-83"/>
      <sheetName val="PRD_01-113"/>
      <sheetName val="PRD_01-103"/>
      <sheetName val="_Harsat_Baru3"/>
      <sheetName val="Rab_Struktur3"/>
      <sheetName val="perhitungan_indeks3"/>
      <sheetName val="Perhit_Alat2"/>
      <sheetName val="rab-str_Adm3"/>
      <sheetName val="Economic_Assumptions2"/>
      <sheetName val="Urai__Resap_pengikat2"/>
      <sheetName val="ANALISA_PEK_UMUM2"/>
      <sheetName val="Daft_Kuantitas2"/>
      <sheetName val="ANALISA_ALAT_BERAT2"/>
      <sheetName val="610_07A2"/>
      <sheetName val="Analisa_SNI3"/>
      <sheetName val="Perhitungan_Besi2"/>
      <sheetName val="Data_Ktr_Bupati_Tapsel2"/>
      <sheetName val="Anl_Sipil2"/>
      <sheetName val="BQ_2"/>
      <sheetName val="HB_2"/>
      <sheetName val="Bangunan_Utama3"/>
      <sheetName val="Analisa_Gabungan2"/>
      <sheetName val="Bill_of_Qty2"/>
      <sheetName val="Bill_rekap2"/>
      <sheetName val="Pipa_2002"/>
      <sheetName val="Harga_Satuan2"/>
      <sheetName val="RPP01_62"/>
      <sheetName val="Analisa_Quarry2"/>
      <sheetName val="COST_TOGO2"/>
      <sheetName val="R_A_B2"/>
      <sheetName val="TE_TS_FA_LAN_MATV2"/>
      <sheetName val="Analisa_STR2"/>
      <sheetName val="Ans_Kom_Precast2"/>
      <sheetName val="Sis_Hidrol2"/>
      <sheetName val="Brk_Dwn_Sipil2"/>
      <sheetName val="Pipa_10_mm2"/>
      <sheetName val="Pipa_8_mm2"/>
      <sheetName val="Pipa_Fiber2"/>
      <sheetName val="Pipa_PE2"/>
      <sheetName val="Rekap_Tot2"/>
      <sheetName val="REKAP_ANALISA_SESUAI_PU2"/>
      <sheetName val="ANALISA_STRUKTUR_2"/>
      <sheetName val="REKAP_ANALISA_TO_PRINT2"/>
      <sheetName val="TP_ALAT2"/>
      <sheetName val="Alat_&amp;_Bahan2"/>
      <sheetName val="D_BOARD2"/>
      <sheetName val="UPAH_BAHAN_ARST2"/>
      <sheetName val="met_bab32"/>
      <sheetName val="anal_bab82"/>
      <sheetName val="ANS_STR2"/>
      <sheetName val="HARGA_BAHAN_UPAH2"/>
      <sheetName val="Analisa_Harga_Satuan2"/>
      <sheetName val="Hit_Vol_Str_Jambi2"/>
      <sheetName val="Rekap_Direct_Cost2"/>
      <sheetName val="Analisa_0212"/>
      <sheetName val="BILL_13"/>
      <sheetName val="daf_harga_(reil)2"/>
      <sheetName val="_Biaya_alat_jam_(reil)2"/>
      <sheetName val="_Biaya_alat_jam2"/>
      <sheetName val="BILL_OF_QUANTITY2"/>
      <sheetName val="_R_A_B2"/>
      <sheetName val="Based_KV,_palembang_&amp;_KJI2"/>
      <sheetName val="REKAP_A_BESAR2"/>
      <sheetName val="DCF_SD_JUNI_042"/>
      <sheetName val="Hrg_Bhn_(2)2"/>
      <sheetName val="II_1_STR_GED_A2"/>
      <sheetName val="ANALISA_SM2"/>
      <sheetName val="H_SAT2"/>
      <sheetName val="Bor_Pile2"/>
      <sheetName val="Harga_Satuan_(T_P_)2"/>
      <sheetName val="Analisa_HSP_(T_P_)2"/>
      <sheetName val="DIV_12"/>
      <sheetName val="Rekap_Anal2"/>
      <sheetName val="B_as2"/>
      <sheetName val="penawaran_baja2"/>
      <sheetName val="Pos_4-12"/>
      <sheetName val="H_Sat_Jembatan2"/>
      <sheetName val="Calcu_022"/>
      <sheetName val="ANALISA_BAHAN"/>
      <sheetName val="Rekap_Bill"/>
      <sheetName val="Daft_Sewa_Alat"/>
      <sheetName val="H_Satuan_Dasar"/>
      <sheetName val="DIV_2"/>
      <sheetName val="dongia__2_"/>
      <sheetName val="THPDMoi___2_"/>
      <sheetName val="TONG_HOP_VL_NC"/>
      <sheetName val="TH_VL__NC__DDHT_Thanhphuoc"/>
      <sheetName val="t_h_HA_THE"/>
      <sheetName val="CHITIET_VL_NC_TT__1p"/>
      <sheetName val="TONG_HOP_VL_NC_TT"/>
      <sheetName val="CHITIET_VL_NC"/>
      <sheetName val="CHITIET_VL_NC_TT_3p"/>
      <sheetName val="KPVC_BD_"/>
      <sheetName val="RAB_(A)_(2)"/>
      <sheetName val="1_Cover"/>
      <sheetName val="Balok_L_2"/>
      <sheetName val="Spec_ME"/>
      <sheetName val="pas_wm"/>
      <sheetName val="Bantuan_Entry"/>
      <sheetName val="Balance_sheet"/>
      <sheetName val="1__BQ"/>
      <sheetName val="OP__ALAT"/>
      <sheetName val="OP__PERJAM"/>
      <sheetName val="B__PERSONIL"/>
      <sheetName val="KAN__LOKAL"/>
      <sheetName val="LAL_-_PASAR_PAGI_"/>
      <sheetName val="Rekap_M&amp;E_ADD1_R"/>
      <sheetName val="4-Basic_Price"/>
      <sheetName val="Analisa_(2)"/>
      <sheetName val="H__Dasar"/>
      <sheetName val="BAR_SCREEN"/>
      <sheetName val="Rekap_AHSP"/>
      <sheetName val="G_Grouting"/>
      <sheetName val="H__INSTRUMEN_BAGONG"/>
      <sheetName val="F__Jalan_&amp;_Jembatan"/>
      <sheetName val="A__Persiapan"/>
      <sheetName val="Cover_Daf_2"/>
      <sheetName val="Met__Minor"/>
      <sheetName val="Agg_Halus_&amp;_Kasar"/>
      <sheetName val="Sat_Pekerjaan"/>
      <sheetName val="rap_rinci"/>
      <sheetName val="NP_(2)"/>
      <sheetName val="B_Penunjang"/>
      <sheetName val="harga_ANALISA"/>
      <sheetName val="ANALISA_GEDUNG"/>
      <sheetName val="ANALISA_ME"/>
      <sheetName val="_"/>
      <sheetName val="AHS_-_Riel"/>
      <sheetName val="Harga_Bahan_Fabrikasi"/>
      <sheetName val="HRG_BAHAN_&amp;_UPAH_okk"/>
      <sheetName val="Analis_Kusen_okk"/>
      <sheetName val="rek_det_1-3"/>
      <sheetName val="POINT_SCHEDULE"/>
      <sheetName val="SCHEDULE_"/>
      <sheetName val="Rekap_1"/>
      <sheetName val="Currency_Rate"/>
      <sheetName val="___"/>
      <sheetName val="hRG_Stn_Bhn,Uph,_perl"/>
      <sheetName val="Up_&amp;_bhn"/>
      <sheetName val="Rekap_analis"/>
      <sheetName val="Bill_2"/>
      <sheetName val="Bill_3"/>
      <sheetName val="Bill_4"/>
      <sheetName val="Bill_5"/>
      <sheetName val="Basic_Price"/>
      <sheetName val="BAHAN &amp; ALAT"/>
      <sheetName val="hrg-sat.pek"/>
      <sheetName val="D3"/>
      <sheetName val="D4"/>
      <sheetName val="D5"/>
      <sheetName val="D8"/>
      <sheetName val="B.V.2"/>
      <sheetName val="B.V.1"/>
      <sheetName val="D-3 (M)"/>
      <sheetName val="D-7 (M)"/>
      <sheetName val="Sch-5"/>
      <sheetName val="Sheet4"/>
      <sheetName val="EK-JAN-2010"/>
      <sheetName val="bahan+upah"/>
      <sheetName val="Kontrak"/>
      <sheetName val="V . REKAP TOTAL - MEP"/>
      <sheetName val="REKAP - SITEPLAN"/>
      <sheetName val="REKAP UTILITAS"/>
      <sheetName val="REKAP GEDUNG"/>
      <sheetName val="REKAP - POS JAGA"/>
      <sheetName val="RELOKASI - EXISTING"/>
      <sheetName val="V . 1 MEKANIKAL - SITEPLAN"/>
      <sheetName val="V . 2 ELEKTRIKAL - SITEPLAN"/>
      <sheetName val=" V . 1 MEKANIKAL - UTILITAS"/>
      <sheetName val=" V . 2 ELEKTRIKAL - UTILITAS "/>
      <sheetName val="V.1. MEKANIKAL - GDG"/>
      <sheetName val="V.2.1. ELEKTRIKAL GDG "/>
      <sheetName val="Analisa Harga Inst. Penerangan"/>
      <sheetName val="Rekap Prelim"/>
      <sheetName val="Analisa Baku STR ARS"/>
      <sheetName val="Equipment"/>
      <sheetName val="Analisa ME "/>
      <sheetName val="ana_str"/>
      <sheetName val="Hargamat"/>
      <sheetName val="D3.4.4"/>
      <sheetName val="TABEL_DETASIR"/>
      <sheetName val="Front"/>
      <sheetName val="index"/>
      <sheetName val="RUMUS BTL"/>
      <sheetName val="an. struktur"/>
      <sheetName val="Daftar_Harga3"/>
      <sheetName val="HARGA_DASAR2"/>
      <sheetName val="BOQ Mainroad IIA"/>
      <sheetName val="hit.BKMM"/>
      <sheetName val="Report detil kondisi"/>
      <sheetName val="detil kondisi"/>
      <sheetName val=" Columns"/>
      <sheetName val="DAF_2"/>
      <sheetName val="Z"/>
      <sheetName val="HSU 2016"/>
      <sheetName val="Estimate"/>
      <sheetName val="Anl_Bet"/>
      <sheetName val="HSPK"/>
      <sheetName val="Terbilang"/>
      <sheetName val=""/>
      <sheetName val="Realisasi Mingguan"/>
      <sheetName val="Realisasi Harian"/>
      <sheetName val="Sheet2"/>
      <sheetName val="Rencana Harian"/>
      <sheetName val="Rencana Mingguan"/>
      <sheetName val="Excavator"/>
      <sheetName val="Dump Truck"/>
      <sheetName val="Progres"/>
      <sheetName val="Tuki 1"/>
      <sheetName val="Tuki 2"/>
      <sheetName val="Tuki 3"/>
      <sheetName val="Tuki 4"/>
      <sheetName val="Tuki 5"/>
      <sheetName val="Tuki 6"/>
      <sheetName val="Tuki 7"/>
      <sheetName val="Tuki 8"/>
      <sheetName val="Besi Tuka"/>
      <sheetName val="Satuan"/>
      <sheetName val="2.1.1.1 MOBILISASI"/>
      <sheetName val="2.1.1 PEK. PERSIAPAN"/>
      <sheetName val="2.2.1 TANAH"/>
      <sheetName val="4.1.1 BETON"/>
      <sheetName val="4.2.1 BESI &amp; ALUMINIUM"/>
      <sheetName val="4.4.1 DINDING PASANGAN"/>
      <sheetName val="4.4.2 PLESTERAN"/>
      <sheetName val="4.4.3 PENUTUP LANTAI &amp; DINDING"/>
      <sheetName val="4.5.1 PLAFOND"/>
      <sheetName val="4.5.2 ATAP"/>
      <sheetName val="4.7.1 CAT"/>
      <sheetName val="5.1.1 SANITASI GEDUNG"/>
      <sheetName val="ANalat"/>
      <sheetName val="Daf. Upah &amp; Bah"/>
      <sheetName val="Divisi 10 (2)"/>
      <sheetName val="LPH 1"/>
      <sheetName val="5-Peralatan"/>
      <sheetName val="TUNJUK JASA"/>
      <sheetName val="2. PEMBUKAAN"/>
      <sheetName val="4.0 RESUM KEWAJ HARGA"/>
      <sheetName val="PIPE&amp;ACCESORRIES (3)"/>
      <sheetName val="Biaya"/>
      <sheetName val="DAF.HRG"/>
      <sheetName val="Analisa Precast A3"/>
      <sheetName val="upah bahan"/>
      <sheetName val="AN. HS PEK.BETON"/>
      <sheetName val="HARGA RATA"/>
      <sheetName val="Bea Op Alat"/>
      <sheetName val="Std-Prod KS"/>
      <sheetName val="Bab10"/>
      <sheetName val="BHN-ALAT"/>
      <sheetName val="Bab12"/>
      <sheetName val="Asumsi2"/>
      <sheetName val="PG"/>
      <sheetName val="meth hsl nego"/>
      <sheetName val="Penjumlahan"/>
      <sheetName val="Judul"/>
      <sheetName val="Overlap"/>
      <sheetName val="WorkPlan2"/>
      <sheetName val="DailyWeeklyPlan"/>
      <sheetName val="Prog Imbalan"/>
      <sheetName val="PSC_Calc"/>
      <sheetName val="Upah_Bahan"/>
      <sheetName val="REG TOTAL"/>
      <sheetName val="JOB'S"/>
      <sheetName val="s"/>
      <sheetName val="BY_Alat(sewa)-6"/>
      <sheetName val="Hit bi transport"/>
      <sheetName val="BY_Mat-4"/>
      <sheetName val="GBR-15"/>
      <sheetName val="PASOK-16"/>
      <sheetName val="ahs1"/>
      <sheetName val="ahs3"/>
      <sheetName val="Form 1"/>
      <sheetName val="H.Bahan"/>
      <sheetName val="Contoh Analisa"/>
      <sheetName val="Kom Lumpsum"/>
      <sheetName val="P.Proyek"/>
      <sheetName val="IPA Unit Price"/>
      <sheetName val="Kom Unit Price"/>
      <sheetName val="IPA Lumpsum"/>
      <sheetName val="KoefMixer"/>
      <sheetName val="KoefExc_Dump_Vibro"/>
      <sheetName val="note"/>
      <sheetName val="XZLC003_PART1"/>
      <sheetName val="Urugan Pasir"/>
      <sheetName val="XLS Avg Rev"/>
      <sheetName val="200212ac"/>
      <sheetName val="LDA LTW"/>
      <sheetName val="DIV INC"/>
      <sheetName val="MAIN"/>
      <sheetName val="LTM"/>
      <sheetName val="DropZone"/>
      <sheetName val="DCF 3"/>
      <sheetName val="EQ. IRR"/>
      <sheetName val="Debt Return Analy"/>
      <sheetName val="Toggles"/>
      <sheetName val="Table"/>
      <sheetName val="Pek. Tanah"/>
      <sheetName val="Pek. Pondasi"/>
      <sheetName val="Pek. Dinding"/>
      <sheetName val="Pek. Plesteran"/>
      <sheetName val="Pek. Kayu"/>
      <sheetName val="Pek. Beton"/>
      <sheetName val="Pek. Penutup Atap"/>
      <sheetName val="Pek. Langit-langit"/>
      <sheetName val="Pek. Sanitasi"/>
      <sheetName val="Pek. Besi &amp; Alumunium"/>
      <sheetName val="Pek. Kunci &amp; Kaca"/>
      <sheetName val="Pek. Penutup Lantai &amp; dinding"/>
      <sheetName val="Pek. Pengecatan"/>
      <sheetName val="SAT-BHN"/>
      <sheetName val="UNIT PRICE"/>
      <sheetName val="HIT-PLAT"/>
      <sheetName val="URAIAN"/>
      <sheetName val="jpr"/>
      <sheetName val="H.DASAR"/>
      <sheetName val="CODESS"/>
      <sheetName val="BP1_23"/>
      <sheetName val="Huruf (9)"/>
      <sheetName val="BGT"/>
      <sheetName val="BGT 07"/>
      <sheetName val="Isolasi Luar Dalam"/>
      <sheetName val="amtek"/>
      <sheetName val="Daftar Upah,Bhn,&amp; alat"/>
      <sheetName val="T-3.2 UP Material"/>
      <sheetName val="Hsatuan-OK"/>
      <sheetName val="S.BAHAN"/>
      <sheetName val="DATA PROYEK"/>
      <sheetName val="RECORD"/>
      <sheetName val="Strand PDMR1"/>
      <sheetName val="Post tension PDMR1"/>
      <sheetName val="Rokan 1"/>
      <sheetName val="Jml HRG-ALT-04"/>
      <sheetName val="CCO ALT-04"/>
      <sheetName val="Particular Sch"/>
      <sheetName val="393585-DJS"/>
      <sheetName val="CISI INJ FITTING"/>
      <sheetName val="VESI-522444-DJSrev"/>
      <sheetName val="GammaEquivalents"/>
      <sheetName val="Konfirm"/>
      <sheetName val="Analisa HS"/>
      <sheetName val="eq_data"/>
      <sheetName val="Man Power"/>
      <sheetName val="anaUTama"/>
      <sheetName val="M+MC"/>
      <sheetName val="HSDMAT"/>
      <sheetName val="SEWA ALT"/>
      <sheetName val="ANAL_2.1"/>
      <sheetName val="VOL_1"/>
      <sheetName val="LAMP_2.2"/>
      <sheetName val="주관사업"/>
      <sheetName val="요약배부"/>
      <sheetName val="Rekap "/>
      <sheetName val="HARGADASAR"/>
      <sheetName val="7.공정표"/>
      <sheetName val="PRD 01-7 alat"/>
      <sheetName val="EDTL"/>
      <sheetName val="BACK"/>
      <sheetName val="LBK1"/>
      <sheetName val="L2B-METODE"/>
      <sheetName val="Lamp.2A Ana Sat Mata Pemb Ut"/>
      <sheetName val="TIKET ATB"/>
      <sheetName val="RENPEN"/>
      <sheetName val="10.1 (1)"/>
      <sheetName val="10.1 (2)"/>
      <sheetName val="10.1 (3)"/>
      <sheetName val="10.1 (4)"/>
      <sheetName val="10.1 (5)"/>
      <sheetName val="ANALISA BARU 40 M"/>
      <sheetName val="rab - persiapan &amp; lantai-1"/>
      <sheetName val="ACCESS"/>
      <sheetName val="AODB"/>
      <sheetName val="Rekap BQ"/>
      <sheetName val="BAS"/>
      <sheetName val="BHS"/>
      <sheetName val="GARBARATA"/>
      <sheetName val="CCTV"/>
      <sheetName val="JARINGAN DATA"/>
      <sheetName val="FA"/>
      <sheetName val="FIDS"/>
      <sheetName val="MASTER CLOCK"/>
      <sheetName val="IPTV"/>
      <sheetName val="VAC"/>
      <sheetName val="IP PABX"/>
      <sheetName val="TATA SUARA"/>
      <sheetName val="rb-42M"/>
      <sheetName val="h90-160 (penebalan)"/>
      <sheetName val="LINK"/>
      <sheetName val="plumbing"/>
      <sheetName val="SAT_BHN"/>
      <sheetName val="hargarob3"/>
      <sheetName val="10_Beton"/>
      <sheetName val="railing"/>
      <sheetName val="Engine"/>
      <sheetName val="Monitor"/>
      <sheetName val="HRG SAT"/>
      <sheetName val="RAW MATERIALS "/>
      <sheetName val="BEKISTING"/>
      <sheetName val="Antek3"/>
      <sheetName val="Currency"/>
      <sheetName val="NC-CM"/>
      <sheetName val="3-DIV4"/>
      <sheetName val="5. Pek. CF Silo"/>
      <sheetName val="2. Pek. Preheater"/>
      <sheetName val="Harga Satuan Dasar"/>
      <sheetName val="PO2"/>
      <sheetName val="Diameter"/>
      <sheetName val="HM.MEK."/>
      <sheetName val="Factor"/>
      <sheetName val="DAF.ALAT"/>
      <sheetName val="COST-SUM"/>
      <sheetName val="QSS"/>
      <sheetName val="Breakdown_ACS (Actual)"/>
      <sheetName val="Breakdown_ACS (Contract)"/>
      <sheetName val="GP.M Tump"/>
      <sheetName val="Reservoir"/>
      <sheetName val="Anal. Pancang"/>
      <sheetName val="Anal alat"/>
      <sheetName val="AC - BC"/>
      <sheetName val="AC - WC"/>
      <sheetName val="bhn-upah"/>
      <sheetName val="Peny_Bdn Jln"/>
      <sheetName val="Base B Bahu"/>
      <sheetName val="K-250"/>
      <sheetName val="Gali Biasa"/>
      <sheetName val="Gali_Sal"/>
      <sheetName val="Mortar"/>
      <sheetName val="Rutin Jembatan"/>
      <sheetName val="Rutin Saluran"/>
      <sheetName val="Prime"/>
      <sheetName val="Tack"/>
      <sheetName val="matrix"/>
      <sheetName val="Ur_Biasa"/>
      <sheetName val="Ur_Pil"/>
      <sheetName val="Baja"/>
      <sheetName val="Analisa -Baku"/>
      <sheetName val="BQNSC"/>
      <sheetName val="Contract-Data"/>
      <sheetName val="BETON BERTULANG "/>
      <sheetName val="00 _ Earthwork EF_RL"/>
      <sheetName val="DESBT"/>
      <sheetName val="boq TOGAFU"/>
      <sheetName val="schedulle1"/>
      <sheetName val="HUTANG"/>
      <sheetName val="KH-Q1,Q2,01"/>
      <sheetName val="Sumda1"/>
      <sheetName val="Material Properties"/>
      <sheetName val="eqp-rek"/>
      <sheetName val="Conn. Lib"/>
      <sheetName val="Metod TWR"/>
      <sheetName val="2.0 Procurement"/>
      <sheetName val="PO-2"/>
      <sheetName val="K"/>
      <sheetName val="1.beton bertulang"/>
      <sheetName val="bale"/>
      <sheetName val="E.work"/>
      <sheetName val="paving"/>
      <sheetName val="ponds"/>
      <sheetName val="R.wall"/>
      <sheetName val="LIST"/>
      <sheetName val="FACTORY"/>
      <sheetName val="(HSP)"/>
      <sheetName val="satpek"/>
      <sheetName val="DB-PU"/>
      <sheetName val="Pay Items"/>
      <sheetName val="C &amp; G RHS"/>
      <sheetName val="13mm E.P "/>
      <sheetName val="20mm(E.P)"/>
      <sheetName val="20mm(StaircaseP.P)"/>
      <sheetName val="13mm P.P"/>
      <sheetName val="공사비"/>
      <sheetName val="Sheet5"/>
      <sheetName val="EQ_an"/>
      <sheetName val="MEApart 1"/>
      <sheetName val="MEApart 2"/>
      <sheetName val=" PE-F-42 MR 9 Manpower"/>
      <sheetName val="JADUAL"/>
      <sheetName val="HSD Upah"/>
      <sheetName val="Master 1.0 (2)"/>
      <sheetName val="Master Sch 1.0-sro2.Adari diske"/>
      <sheetName val="LO"/>
      <sheetName val="Master_1_0_(2)"/>
      <sheetName val="Master_Sch_1_0-sro2_Adari_diske"/>
      <sheetName val="Vibro_Roller"/>
      <sheetName val="REF.ONLY"/>
      <sheetName val="ALATSEWA"/>
      <sheetName val="FLAF&amp;PARTSI"/>
      <sheetName val="SUMBER"/>
      <sheetName val="Anl.+"/>
      <sheetName val="112-885"/>
      <sheetName val="BAB_5_2_BiaLang"/>
      <sheetName val="Girder-30"/>
      <sheetName val="Ereksi-Girder-16"/>
      <sheetName val="ANALISA 1"/>
      <sheetName val="ctTBA"/>
      <sheetName val="DC"/>
      <sheetName val="UP-MAT-ALT"/>
      <sheetName val="GEN-ITEM"/>
      <sheetName val="terendah"/>
      <sheetName val="LOADDAT"/>
      <sheetName val="PROG"/>
      <sheetName val="BIAYA 07"/>
      <sheetName val="DET 08"/>
      <sheetName val="CF-hot"/>
      <sheetName val="Analis Kusen 1 ESKALASI"/>
      <sheetName val="NP (4)"/>
      <sheetName val="DRUP (ASLI)"/>
      <sheetName val="RKP PLUMBING"/>
      <sheetName val="01A_ RAB"/>
      <sheetName val="Bab13"/>
      <sheetName val="NS GD.UGD"/>
      <sheetName val="STD GD.UGD"/>
      <sheetName val="SELISIH HARGA"/>
      <sheetName val="gvl"/>
      <sheetName val="TYPE2"/>
      <sheetName val="GD B"/>
      <sheetName val="GD C"/>
      <sheetName val="GD D"/>
      <sheetName val="GD E"/>
      <sheetName val="GD F"/>
      <sheetName val="GD G"/>
      <sheetName val="GD N"/>
      <sheetName val="PH"/>
      <sheetName val="PURA"/>
      <sheetName val="GD A"/>
      <sheetName val="HLM"/>
      <sheetName val="M8"/>
      <sheetName val="CRUDE RE-bar"/>
      <sheetName val="GFA-20-N"/>
      <sheetName val="JSiar"/>
      <sheetName val="REQDELTA"/>
      <sheetName val="RC-BHN"/>
      <sheetName val="DIV-3"/>
      <sheetName val="DIV-7"/>
      <sheetName val="DIV-8"/>
      <sheetName val="SAT"/>
      <sheetName val="FAK"/>
      <sheetName val="RAB-ME"/>
      <sheetName val="Master_1_01"/>
      <sheetName val="Master_1_0_(2)1"/>
      <sheetName val="Master_Sch_1_0-sro2_Adari_disk1"/>
      <sheetName val="Bill_of_Qty_MEP"/>
      <sheetName val="REF_ONLY"/>
      <sheetName val="Anl_+"/>
      <sheetName val="01A__RAB"/>
      <sheetName val="Analis_Kusen_1_ESKALASI"/>
      <sheetName val="NP_(4)"/>
      <sheetName val="ANALISA_1"/>
      <sheetName val="rab_-_persiapan_&amp;_lantai-1"/>
      <sheetName val="RKP_PLUMBING"/>
      <sheetName val="GD_B"/>
      <sheetName val="GD_C"/>
      <sheetName val="GD_D"/>
      <sheetName val="GD_E"/>
      <sheetName val="GD_F"/>
      <sheetName val="GD_G"/>
      <sheetName val="GD_N"/>
      <sheetName val="GD_A"/>
      <sheetName val="CRUDE_RE-bar"/>
      <sheetName val="SELISIH_HARGA"/>
      <sheetName val="Man Power _ Comp"/>
      <sheetName val="MARK UP"/>
      <sheetName val="skenario"/>
      <sheetName val="REKAP (2)"/>
      <sheetName val="Rekap Biaya"/>
      <sheetName val="ES STG"/>
      <sheetName val="Lead Schedule"/>
      <sheetName val="Antek-2"/>
      <sheetName val="LEMBAR1"/>
      <sheetName val="TOWN"/>
      <sheetName val="INPUT 2"/>
      <sheetName val="A LIS"/>
      <sheetName val="A REKAP"/>
      <sheetName val="LISTRIK"/>
      <sheetName val="RATE&amp;FCTR"/>
      <sheetName val="Quantity"/>
      <sheetName val="eval. Juli"/>
      <sheetName val="G1"/>
      <sheetName val="rincian per proyek"/>
      <sheetName val="Analisa Tekhnis"/>
      <sheetName val="jan"/>
      <sheetName val="FEB"/>
      <sheetName val="MAR"/>
      <sheetName val="BD Div-2 sd 7.6"/>
      <sheetName val="Input monthly capex"/>
      <sheetName val="DES 15"/>
      <sheetName val="PERFORM"/>
      <sheetName val="RAP1"/>
      <sheetName val="pivotscd"/>
      <sheetName val="BAG-III"/>
      <sheetName val="Eng_Hrs"/>
      <sheetName val="Master Sch 1.0-sro2"/>
      <sheetName val="1~3"/>
      <sheetName val="5"/>
      <sheetName val="6"/>
      <sheetName val="bill qty"/>
      <sheetName val="DivVII"/>
      <sheetName val="F1c DATA ADM6"/>
      <sheetName val="Master Edit"/>
      <sheetName val="Appendix 2(SatDas)"/>
      <sheetName val="Du_lieu"/>
      <sheetName val="5-RLP01"/>
      <sheetName val="1-LBP01"/>
      <sheetName val="DIVISI 3"/>
      <sheetName val="2 MASTER APP"/>
      <sheetName val="Master_1_02"/>
      <sheetName val="Master_1_0_(2)2"/>
      <sheetName val="Master_Sch_1_0-sro2_Adari_disk2"/>
      <sheetName val="Bill_of_Qty_MEP1"/>
      <sheetName val="Up_&amp;_bhn1"/>
      <sheetName val="REF_ONLY1"/>
      <sheetName val="BIAYA_07"/>
      <sheetName val="DET_08"/>
      <sheetName val="DRUP_(ASLI)"/>
      <sheetName val="NS_GD_UGD"/>
      <sheetName val="STD_GD_UGD"/>
      <sheetName val="MARK_UP"/>
      <sheetName val="Man_Power___Comp"/>
      <sheetName val="DIVISI_3"/>
      <sheetName val="AnalisaSIPIL RIIL"/>
      <sheetName val="IV_1"/>
      <sheetName val="I_3_3"/>
      <sheetName val="ListEL"/>
      <sheetName val="bahan dan upah"/>
      <sheetName val="Bab 6 -3(5)"/>
      <sheetName val="2.3(2) Gor"/>
      <sheetName val="8.4.2 Rambu"/>
      <sheetName val="HPP"/>
      <sheetName val="DKH-S3"/>
      <sheetName val="RinciBab1"/>
      <sheetName val="UMUM-PU"/>
      <sheetName val="pro ra op"/>
      <sheetName val="grafik"/>
      <sheetName val="schalat"/>
      <sheetName val="schman"/>
      <sheetName val="schmat"/>
      <sheetName val="3-DIV5"/>
      <sheetName val="By"/>
      <sheetName val="Anl.2s.d4e"/>
      <sheetName val="01A__RAB1"/>
      <sheetName val="REKAP_(2)"/>
      <sheetName val="Rekap_Biaya"/>
      <sheetName val="Rekap_RAP"/>
      <sheetName val="ES_STG"/>
      <sheetName val="Lead_Schedule"/>
      <sheetName val="INPUT_2"/>
      <sheetName val="A_LIS"/>
      <sheetName val="A_REKAP"/>
      <sheetName val="eval__Juli"/>
      <sheetName val="rincian_per_proyek"/>
      <sheetName val="BD_Div-2_sd_7_6"/>
      <sheetName val="Analisa_Tekhnis"/>
      <sheetName val="Analisa_RAP"/>
      <sheetName val="Penyebaran_M"/>
      <sheetName val="Input_monthly_capex"/>
      <sheetName val="Rekap_Prelim"/>
      <sheetName val="DES_15"/>
      <sheetName val="Hrg_Sat"/>
      <sheetName val="Master_Sch_1_0-sro2"/>
      <sheetName val="Master_1_03"/>
      <sheetName val="Master_1_0_(2)3"/>
      <sheetName val="Master_Sch_1_0-sro2_Adari_disk3"/>
      <sheetName val="Bill_of_Qty_MEP2"/>
      <sheetName val="REF_ONLY2"/>
      <sheetName val="Anl_+1"/>
      <sheetName val="01A-_RAB1"/>
      <sheetName val="Up_&amp;_bhn2"/>
      <sheetName val="BIAYA_071"/>
      <sheetName val="DET_081"/>
      <sheetName val="ANALISA_11"/>
      <sheetName val="RKP_PLUMBING1"/>
      <sheetName val="01A__RAB2"/>
      <sheetName val="DRUP_(ASLI)1"/>
      <sheetName val="Analis_Kusen_1_ESKALASI1"/>
      <sheetName val="NP_(4)1"/>
      <sheetName val="SELISIH_HARGA1"/>
      <sheetName val="NS_GD_UGD1"/>
      <sheetName val="STD_GD_UGD1"/>
      <sheetName val="Perm__Test1"/>
      <sheetName val="rab_-_persiapan_&amp;_lantai-11"/>
      <sheetName val="MARK_UP1"/>
      <sheetName val="GD_B1"/>
      <sheetName val="GD_C1"/>
      <sheetName val="GD_D1"/>
      <sheetName val="GD_E1"/>
      <sheetName val="GD_F1"/>
      <sheetName val="GD_G1"/>
      <sheetName val="GD_N1"/>
      <sheetName val="GD_A1"/>
      <sheetName val="CRUDE_RE-bar1"/>
      <sheetName val="REKAP_(2)1"/>
      <sheetName val="SUMBER_DAYA1"/>
      <sheetName val="Rekap_Biaya1"/>
      <sheetName val="Rekap_RAP1"/>
      <sheetName val="ES_STG1"/>
      <sheetName val="Man_Power___Comp1"/>
      <sheetName val="Lead_Schedule1"/>
      <sheetName val="INPUT_21"/>
      <sheetName val="A_LIS1"/>
      <sheetName val="A_REKAP1"/>
      <sheetName val="eval__Juli1"/>
      <sheetName val="rincian_per_proyek1"/>
      <sheetName val="BD_Div-2_sd_7_61"/>
      <sheetName val="Analisa_Tekhnis1"/>
      <sheetName val="Analisa_RAP1"/>
      <sheetName val="Penyebaran_M1"/>
      <sheetName val="Input_monthly_capex1"/>
      <sheetName val="Rekap_Prelim1"/>
      <sheetName val="DES_151"/>
      <sheetName val="Hrg_Sat1"/>
      <sheetName val="Master_Sch_1_0-sro21"/>
      <sheetName val="Sat Bah _ Up"/>
      <sheetName val="BoQ C4"/>
      <sheetName val="SAPON"/>
      <sheetName val="Tab"/>
      <sheetName val="DATA-ALAT"/>
      <sheetName val="ALAT1"/>
      <sheetName val="ALAT2 (TDK DIPAKAI)"/>
      <sheetName val="Group"/>
      <sheetName val="J"/>
      <sheetName val="Hit Vol_Sk"/>
      <sheetName val="Kuantitas &amp; Harga"/>
      <sheetName val="pivot2"/>
      <sheetName val="Hrg Dsr"/>
      <sheetName val="3A7.1.Jln Insitu"/>
      <sheetName val="HSA &amp; PAB"/>
      <sheetName val="Harga Upah "/>
      <sheetName val="Div.7.2"/>
      <sheetName val="BQ(ars)"/>
      <sheetName val="PBK01"/>
      <sheetName val="CASH-lapangan"/>
      <sheetName val="Hutang-div"/>
      <sheetName val="Rincian hutang-Lap"/>
      <sheetName val="DIVI3"/>
      <sheetName val="Kajian Kendala"/>
      <sheetName val="KAS"/>
      <sheetName val="coba"/>
      <sheetName val="WT-LIST"/>
      <sheetName val="bukan PNS"/>
      <sheetName val="Analisa Upah _ Bahan Plum"/>
      <sheetName val="Analisa SNI STANDART "/>
      <sheetName val="Dasboard"/>
      <sheetName val="H_Upah"/>
      <sheetName val="Markup"/>
      <sheetName val="Formulir 7.6"/>
      <sheetName val="hitungan"/>
      <sheetName val="RAP (2)"/>
      <sheetName val="BUL"/>
      <sheetName val="S_perny &amp; CV_lama"/>
      <sheetName val="div7"/>
      <sheetName val="rab me (by owner) "/>
      <sheetName val="BQ (by owner)"/>
      <sheetName val="rab me (fisik)"/>
      <sheetName val="CalSheet"/>
      <sheetName val="m schedule"/>
      <sheetName val="Hitung"/>
      <sheetName val="Gal-Tim(A)"/>
      <sheetName val="Beton(B)"/>
      <sheetName val="Analis Upah"/>
      <sheetName val="RAB JALUR Lend.tinggi"/>
      <sheetName val="Luas-Tot"/>
      <sheetName val="EQ"/>
      <sheetName val="2.E"/>
      <sheetName val="2.F"/>
      <sheetName val="Gaji Pokok"/>
      <sheetName val="T. Proyek-Jabatan"/>
      <sheetName val="T. Lokasi"/>
      <sheetName val="T. Rumah"/>
      <sheetName val="T. Transport"/>
      <sheetName val="TONG HOP VL-NC"/>
      <sheetName val="VCV-BE-TONG"/>
      <sheetName val="MAP-Prog"/>
      <sheetName val="BoQ Total_lama"/>
      <sheetName val="ANSTRUK"/>
      <sheetName val="Typ ITS"/>
      <sheetName val="ekuitanak"/>
      <sheetName val="PHI"/>
      <sheetName val="Har Sat"/>
      <sheetName val="Harga "/>
      <sheetName val="3-DIV7.B"/>
      <sheetName val="anaMob"/>
      <sheetName val="DKH SN1-A"/>
      <sheetName val="S curve PRCPT"/>
      <sheetName val="CUACA"/>
      <sheetName val="Man_Power_Const"/>
      <sheetName val="Worksheet"/>
      <sheetName val="HARGA SAT"/>
      <sheetName val="Gia"/>
      <sheetName val="compaction"/>
      <sheetName val="Anals"/>
      <sheetName val=" Analisa Harga"/>
      <sheetName val="HS Bhn&amp;Upah"/>
      <sheetName val="Bang B"/>
      <sheetName val="L-Mechanical"/>
      <sheetName val="PopCache"/>
      <sheetName val="Solar"/>
      <sheetName val="OLI HEQ"/>
      <sheetName val="BQ-Structur"/>
      <sheetName val="Rekap RAP real (2)"/>
      <sheetName val="HRG DSR APP"/>
      <sheetName val="Hrgdsrupah"/>
      <sheetName val="Master_1_04"/>
      <sheetName val="Master_1_0_(2)4"/>
      <sheetName val="Master_Sch_1_0-sro2_Adari_disk4"/>
      <sheetName val="HB_3"/>
      <sheetName val="Bill_of_Qty_MEP3"/>
      <sheetName val="Up_&amp;_bhn3"/>
      <sheetName val="HRG_BHN3"/>
      <sheetName val="REF_ONLY3"/>
      <sheetName val="01A-_RAB2"/>
      <sheetName val="Anl_+2"/>
      <sheetName val="NP_(4)2"/>
      <sheetName val="01A__RAB3"/>
      <sheetName val="Analis_Kusen_1_ESKALASI2"/>
      <sheetName val="ANALISA_12"/>
      <sheetName val="rab_-_persiapan_&amp;_lantai-12"/>
      <sheetName val="RKP_PLUMBING2"/>
      <sheetName val="GD_B2"/>
      <sheetName val="GD_C2"/>
      <sheetName val="GD_D2"/>
      <sheetName val="GD_E2"/>
      <sheetName val="GD_F2"/>
      <sheetName val="GD_G2"/>
      <sheetName val="GD_N2"/>
      <sheetName val="GD_A2"/>
      <sheetName val="Rekap_Biaya2"/>
      <sheetName val="MARK_UP2"/>
      <sheetName val="ES_STG2"/>
      <sheetName val="Man_Power___Comp2"/>
      <sheetName val="BIAYA_072"/>
      <sheetName val="DET_082"/>
      <sheetName val="DRUP_(ASLI)2"/>
      <sheetName val="SELISIH_HARGA2"/>
      <sheetName val="NS_GD_UGD2"/>
      <sheetName val="STD_GD_UGD2"/>
      <sheetName val="Perm__Test2"/>
      <sheetName val="CRUDE_RE-bar2"/>
      <sheetName val="REKAP_(2)2"/>
      <sheetName val="DIVISI_31"/>
      <sheetName val="Master_Sch_1_0-sro22"/>
      <sheetName val="2_MASTER_APP"/>
      <sheetName val="Rekap_RAP2"/>
      <sheetName val="A_LIS2"/>
      <sheetName val="A_REKAP2"/>
      <sheetName val="AnalisaSIPIL_RIIL"/>
      <sheetName val="SUMBER_DAYA2"/>
      <sheetName val="INPUT_22"/>
      <sheetName val="eval__Juli2"/>
      <sheetName val="Lead_Schedule2"/>
      <sheetName val="Analisa_Tekhnis2"/>
      <sheetName val="Input_monthly_capex2"/>
      <sheetName val="Rekap_Prelim2"/>
      <sheetName val="Analisa_RAP2"/>
      <sheetName val="Penyebaran_M2"/>
      <sheetName val="DES_152"/>
      <sheetName val="pro_ra_op"/>
      <sheetName val="Hrg_Sat2"/>
      <sheetName val="rincian_per_proyek2"/>
      <sheetName val="BD_Div-2_sd_7_62"/>
      <sheetName val="bill_qty"/>
      <sheetName val="F1c_DATA_ADM6"/>
      <sheetName val="Master_Edit"/>
      <sheetName val="Appendix_2(SatDas)"/>
      <sheetName val="Hit_Vol_Sk"/>
      <sheetName val="bahan_dan_upah"/>
      <sheetName val="Bab_6_-3(5)"/>
      <sheetName val="2_3(2)_Gor"/>
      <sheetName val="8_4_2_Rambu"/>
      <sheetName val="Data_Teknik"/>
      <sheetName val="RAP_(2)"/>
      <sheetName val="HARGA_SATUAN_DASAR"/>
      <sheetName val="2_E"/>
      <sheetName val="2_F"/>
      <sheetName val="Gaji_Pokok"/>
      <sheetName val="T__Proyek-Jabatan"/>
      <sheetName val="T__Lokasi"/>
      <sheetName val="T__Rumah"/>
      <sheetName val="T__Transport"/>
      <sheetName val="Anl_2s_d4e"/>
      <sheetName val="Analis_Upah"/>
      <sheetName val="RAB_JALUR_Lend_tinggi"/>
      <sheetName val="Kuantitas_&amp;_Harga"/>
      <sheetName val="HSA_&amp;_PAB"/>
      <sheetName val="Harga_Upah_"/>
      <sheetName val="TONG_HOP_VL-NC"/>
      <sheetName val="BoQ_Total_lama"/>
      <sheetName val="m_schedule"/>
      <sheetName val="Master_1_05"/>
      <sheetName val="Master_1_0_(2)5"/>
      <sheetName val="Master_Sch_1_0-sro2_Adari_disk5"/>
      <sheetName val="HB_4"/>
      <sheetName val="Cash_Flow_bulanan4"/>
      <sheetName val="Bill_of_Qty_MEP4"/>
      <sheetName val="Up_&amp;_bhn4"/>
      <sheetName val="HRG_BHN4"/>
      <sheetName val="REF_ONLY4"/>
      <sheetName val="Perm__Test3"/>
      <sheetName val="DRUP_(ASLI)3"/>
      <sheetName val="SELISIH_HARGA3"/>
      <sheetName val="Anl_+3"/>
      <sheetName val="rab_-_persiapan_&amp;_lantai-13"/>
      <sheetName val="01A__RAB4"/>
      <sheetName val="GD_B3"/>
      <sheetName val="GD_C3"/>
      <sheetName val="GD_D3"/>
      <sheetName val="GD_E3"/>
      <sheetName val="GD_F3"/>
      <sheetName val="GD_G3"/>
      <sheetName val="GD_N3"/>
      <sheetName val="GD_A3"/>
      <sheetName val="DAFTAR_HARGA4"/>
      <sheetName val="NS_GD_UGD3"/>
      <sheetName val="STD_GD_UGD3"/>
      <sheetName val="01A-_RAB3"/>
      <sheetName val="Analis_Kusen_1_ESKALASI3"/>
      <sheetName val="NP_(4)3"/>
      <sheetName val="analisa_harga_satuan3"/>
      <sheetName val="BIAYA_073"/>
      <sheetName val="DET_083"/>
      <sheetName val="ANALISA_13"/>
      <sheetName val="RKP_PLUMBING3"/>
      <sheetName val="CRUDE_RE-bar3"/>
      <sheetName val="SUMBER_DAYA3"/>
      <sheetName val="Hrg_Sat3"/>
      <sheetName val="MARK_UP3"/>
      <sheetName val="H_SAT3"/>
      <sheetName val="REKAP_(2)3"/>
      <sheetName val="Bill_Of_Quantity3"/>
      <sheetName val="Rekap_Biaya3"/>
      <sheetName val="Rekap_RAP3"/>
      <sheetName val="ES_STG3"/>
      <sheetName val="Man_Power___Comp3"/>
      <sheetName val="Lead_Schedule3"/>
      <sheetName val="INPUT_23"/>
      <sheetName val="A_LIS3"/>
      <sheetName val="A_REKAP3"/>
      <sheetName val="eval__Juli3"/>
      <sheetName val="rincian_per_proyek3"/>
      <sheetName val="Analisa_Tekhnis3"/>
      <sheetName val="BD_Div-2_sd_7_63"/>
      <sheetName val="Analisa_RAP3"/>
      <sheetName val="Penyebaran_M3"/>
      <sheetName val="Input_monthly_capex3"/>
      <sheetName val="Rekap_Prelim3"/>
      <sheetName val="DES_153"/>
      <sheetName val="Analis_harga1"/>
      <sheetName val="Master_Sch_1_0-sro23"/>
      <sheetName val="bill_qty1"/>
      <sheetName val="F1c_DATA_ADM61"/>
      <sheetName val="Master_Edit1"/>
      <sheetName val="Galian_11"/>
      <sheetName val="Appendix_2(SatDas)1"/>
      <sheetName val="DIVISI_32"/>
      <sheetName val="2_MASTER_APP1"/>
      <sheetName val="RAB_AR&amp;STR1"/>
      <sheetName val="Ana__PU1"/>
      <sheetName val="610_041"/>
      <sheetName val="610_051"/>
      <sheetName val="610_061"/>
      <sheetName val="610_071"/>
      <sheetName val="610_081"/>
      <sheetName val="AnalisaSIPIL_RIIL1"/>
      <sheetName val="bahan_dan_upah1"/>
      <sheetName val="Bab_6_-3(5)1"/>
      <sheetName val="2_3(2)_Gor1"/>
      <sheetName val="8_4_2_Rambu1"/>
      <sheetName val="Sec_I_ML1"/>
      <sheetName val="pro_ra_op1"/>
      <sheetName val="MASTER_11"/>
      <sheetName val="BoQ_C4"/>
      <sheetName val="ALAT2_(TDK_DIPAKAI)"/>
      <sheetName val="Hit_Vol_Sk1"/>
      <sheetName val="Anl_2s_d4e1"/>
      <sheetName val="Sat_Bah___Up"/>
      <sheetName val="Kuantitas_&amp;_Harga1"/>
      <sheetName val="HSA_&amp;_PAB1"/>
      <sheetName val="Harga_Upah_1"/>
      <sheetName val="Hrg_Dsr"/>
      <sheetName val="3A7_1_Jln_Insitu"/>
      <sheetName val="Div_7_2"/>
      <sheetName val="Rincian_hutang-Lap"/>
      <sheetName val="Kajian_Kendala"/>
      <sheetName val="bukan_PNS"/>
      <sheetName val="Analisa_Upah___Bahan_Plum"/>
      <sheetName val="Analisa_SNI_STANDART_"/>
      <sheetName val="Formulir_7_6"/>
      <sheetName val="Data_Teknik1"/>
      <sheetName val="RAP_(2)1"/>
      <sheetName val="S_perny_&amp;_CV_lama"/>
      <sheetName val="rab_me_(by_owner)_"/>
      <sheetName val="BQ_(by_owner)"/>
      <sheetName val="rab_me_(fisik)"/>
      <sheetName val="m_schedule1"/>
      <sheetName val="HARGA_SATUAN_DASAR1"/>
      <sheetName val="Analis_Upah1"/>
      <sheetName val="RAB_JALUR_Lend_tinggi1"/>
      <sheetName val="2_E1"/>
      <sheetName val="2_F1"/>
      <sheetName val="Gaji_Pokok1"/>
      <sheetName val="T__Proyek-Jabatan1"/>
      <sheetName val="T__Lokasi1"/>
      <sheetName val="T__Rumah1"/>
      <sheetName val="T__Transport1"/>
      <sheetName val="TONG_HOP_VL-NC1"/>
      <sheetName val="DON_GIA1"/>
      <sheetName val="CHITIET_VL-NC1"/>
      <sheetName val="BoQ_Total_lama1"/>
      <sheetName val="Typ_ITS"/>
      <sheetName val="Har_Sat"/>
      <sheetName val="Harga_"/>
      <sheetName val="3-DIV7_B"/>
      <sheetName val="DKH_SN1-A"/>
      <sheetName val="S_curve_PRCPT"/>
      <sheetName val="HARGA_SAT"/>
      <sheetName val="_Analisa_Harga"/>
      <sheetName val="HS_Bhn&amp;Upah"/>
      <sheetName val="Bang_B"/>
      <sheetName val="OLI_HEQ"/>
      <sheetName val="Rekap_RAP_real_(2)"/>
      <sheetName val="HRG_DSR_APP"/>
      <sheetName val="anal_hs"/>
      <sheetName val="info"/>
      <sheetName val="Trf-SAP-GL"/>
      <sheetName val="URAIAN "/>
      <sheetName val="LS-Rutin"/>
      <sheetName val="HSP"/>
      <sheetName val="Rutin"/>
      <sheetName val="Parameter"/>
      <sheetName val="Ass"/>
      <sheetName val="HRG-DASAR"/>
      <sheetName val="GRADE SKALA"/>
      <sheetName val="Anls"/>
      <sheetName val="PP"/>
      <sheetName val="Antek1"/>
      <sheetName val="H.Upah"/>
      <sheetName val="Isolasi Luar"/>
      <sheetName val="AHS Marka"/>
      <sheetName val="AHS Aspal"/>
      <sheetName val="GRAND REKAPITULASI"/>
      <sheetName val="RAB_G.ADM. PUSAT_(1)"/>
      <sheetName val="RAB_R. GENSET &amp; PANEL_(10) "/>
      <sheetName val="RAB_R. DNS. PENGLL T.54_(11.A.)"/>
      <sheetName val="RAB_R. DNS. PENGLL T.54_(11.B.)"/>
      <sheetName val="RAB_R. DNS. PENGLL T.54 (11.C.)"/>
      <sheetName val="RAB_R. DNS. PENGLL T.70_(12.A.)"/>
      <sheetName val="RAB_R. DNS. PENGLL T.70_(12.B.)"/>
      <sheetName val="RAB_R. DNS. PENGLL T.70_(12.C.)"/>
      <sheetName val="RAB_SPORT CLUB_(14)"/>
      <sheetName val="RAB_MASJID &amp; T.WUDLU_(15)"/>
      <sheetName val="RAB_LOUNDRY &amp; WORKSHOP_(16)"/>
      <sheetName val="RAB_MINIMARKET &amp; KANTIN_(17.)"/>
      <sheetName val="RAB_RMH. PENJAGA_(18)"/>
      <sheetName val="RAB_POS JAGA_(19. A.)"/>
      <sheetName val="RAB_POS JAGA_(19. B.)"/>
      <sheetName val="RAB_R. POMPA_(20)"/>
      <sheetName val="RAB_GARASI_(21)"/>
      <sheetName val="RAB_POLIKLINIK_(22)"/>
      <sheetName val="RAB_R. KELAS_(2.A)"/>
      <sheetName val="RAB_R. KELAS_(2.B)"/>
      <sheetName val="RAB_PERPUST_(4)"/>
      <sheetName val="RAB_AULA UTAMA_(5)"/>
      <sheetName val="RAB_AULA SEDANG_(6)"/>
      <sheetName val="RAB_ASRAMA_(7. B.)"/>
      <sheetName val="RAB_ASRAMA_(7. C.)"/>
      <sheetName val="RAB_ASRAMA_(7. D.)"/>
      <sheetName val="RAB_R. MAKAN_(8)"/>
      <sheetName val="RAB_GUEST HOUSE_(9. A.)"/>
      <sheetName val="RAB_GUEST HOUSE_(9. B.)"/>
      <sheetName val="data 2014"/>
      <sheetName val="Daf.Dasar Upah&amp;Bahan"/>
      <sheetName val="TA"/>
      <sheetName val="U&amp;B"/>
      <sheetName val="841"/>
      <sheetName val="811"/>
      <sheetName val="8.1.1 Struktur Kantor Taman"/>
      <sheetName val="SNI FIX"/>
      <sheetName val="RAB2"/>
      <sheetName val="RKAP1"/>
      <sheetName val="RKAP2"/>
      <sheetName val="Preliminaries"/>
      <sheetName val="Elektronik"/>
      <sheetName val="VO"/>
      <sheetName val="Hargamaterial"/>
      <sheetName val="Hrg.Sat"/>
      <sheetName val="OFFICE 2 LT"/>
      <sheetName val="UshDeb00"/>
      <sheetName val="Rekap 2002 mod"/>
      <sheetName val="BARU-3"/>
      <sheetName val="BARU-4 "/>
      <sheetName val="LAMA-3"/>
      <sheetName val="LAMA-4"/>
      <sheetName val="BQ1"/>
      <sheetName val="CAT-14"/>
      <sheetName val="Waktu"/>
      <sheetName val="ANAL KOEF"/>
      <sheetName val="BOOQ"/>
      <sheetName val="DIV 5 ok"/>
      <sheetName val="CERUCUK OKE"/>
      <sheetName val="Additional"/>
      <sheetName val="On Time"/>
      <sheetName val="Curup"/>
      <sheetName val="Prabu"/>
      <sheetName val="PESANTREN"/>
      <sheetName val="G"/>
      <sheetName val="hs_ars"/>
      <sheetName val="DIV.3"/>
      <sheetName val="DIV.8"/>
      <sheetName val="DIV.IV"/>
      <sheetName val="DIV.VI"/>
      <sheetName val="DIV.VIII"/>
      <sheetName val="GE-1-2"/>
      <sheetName val="LP_2 - KUNINGAN - DUKUH ATAS"/>
      <sheetName val="Boq-civil(B)"/>
      <sheetName val="SCH-2(P)"/>
      <sheetName val="RAB 1"/>
      <sheetName val="Hutang Lap"/>
      <sheetName val="Hutang-Wil"/>
      <sheetName val="div71"/>
      <sheetName val="div3"/>
      <sheetName val="Harga S Dasar"/>
      <sheetName val="000000"/>
      <sheetName val="Mtd_Pelak"/>
      <sheetName val="SDMPROG"/>
      <sheetName val="Summary pilecap"/>
      <sheetName val="PL98"/>
      <sheetName val="EurotoolsXRates"/>
      <sheetName val="Gen"/>
      <sheetName val="단가"/>
      <sheetName val="차액보증"/>
      <sheetName val="BQ29"/>
      <sheetName val="BID"/>
      <sheetName val="DATE"/>
      <sheetName val="총괄표"/>
      <sheetName val="내역서"/>
      <sheetName val="DATA2009"/>
      <sheetName val="SIMPRO(AGST)"/>
      <sheetName val="P&amp;L01-02GR"/>
      <sheetName val="일위대가목차"/>
      <sheetName val="FIRE FIGHTING"/>
      <sheetName val="산출내역서"/>
      <sheetName val="내역(중앙)"/>
      <sheetName val="내역(창신)"/>
      <sheetName val="mg"/>
      <sheetName val="Meto"/>
      <sheetName val="21"/>
      <sheetName val="영업소실적"/>
      <sheetName val="pro_ra_op2"/>
      <sheetName val="Sec_I_ML2"/>
      <sheetName val="2_MASTER_APP2"/>
      <sheetName val="Analisa  _2_"/>
      <sheetName val="BASEMENT"/>
      <sheetName val="MB"/>
      <sheetName val="List of Eqp"/>
      <sheetName val="UPA"/>
      <sheetName val="DWTables"/>
      <sheetName val="I_KAMAR"/>
      <sheetName val="Bahan "/>
      <sheetName val="HARSAT-lhn"/>
      <sheetName val="brd2"/>
      <sheetName val="SCD-S"/>
      <sheetName val="DOORS &amp;WINDOWS"/>
      <sheetName val="BQ-1A prelim"/>
      <sheetName val="Final Summary"/>
      <sheetName val="BREAKDOWN 2"/>
      <sheetName val="ANALISA EL DAN ELC"/>
      <sheetName val="REKAP ME"/>
      <sheetName val="HPP X Q'TY"/>
      <sheetName val="RINCIAN-SC"/>
      <sheetName val="Mushala"/>
      <sheetName val="tb. besi"/>
      <sheetName val="Div. I"/>
      <sheetName val="Div. III"/>
      <sheetName val="Div. IV"/>
      <sheetName val="Div. V"/>
      <sheetName val="Div. VI"/>
      <sheetName val="Div. VII.a"/>
      <sheetName val="Div. VIII"/>
      <sheetName val="Div. II"/>
      <sheetName val="Sat Das"/>
      <sheetName val="KPI-Jakon"/>
      <sheetName val="code"/>
      <sheetName val="Option List"/>
      <sheetName val="Prog_Imbalan"/>
      <sheetName val="REG_TOTAL"/>
      <sheetName val="XLS_Avg_Rev"/>
      <sheetName val="Bill_6"/>
      <sheetName val="Bill_7"/>
      <sheetName val="SH_breakdown"/>
      <sheetName val="RAB_-1"/>
      <sheetName val="Analisa_Baku_STR_ARS"/>
      <sheetName val="Analisa_ME_"/>
      <sheetName val="hit_BKMM1"/>
      <sheetName val="LDA_LTW"/>
      <sheetName val="DIV_INC"/>
      <sheetName val="DCF_3"/>
      <sheetName val="EQ__IRR"/>
      <sheetName val="Debt_Return_Analy"/>
      <sheetName val="Urugan_Pasir"/>
      <sheetName val="H_Satuan6"/>
      <sheetName val="Jam_Alat5"/>
      <sheetName val="Vol_Lining5"/>
      <sheetName val="Vol_K_2255"/>
      <sheetName val="Analisa_&amp;_Upah4"/>
      <sheetName val="Analisa_Harga4"/>
      <sheetName val="struktur_tdk_dipakai4"/>
      <sheetName val="D_BOARD_LAMA4"/>
      <sheetName val="RAB_Arsitek4"/>
      <sheetName val="FORM_X_COST4"/>
      <sheetName val="Daf_11"/>
      <sheetName val="Bill_5_Summary4"/>
      <sheetName val="BQ_ME4"/>
      <sheetName val="Bill_2_Summary4"/>
      <sheetName val="Agregat_Halus_&amp;_Kasar4"/>
      <sheetName val="Upah_&amp;_Bahan4"/>
      <sheetName val="data_Masjid_Ksrn4"/>
      <sheetName val="RAB_Interior4"/>
      <sheetName val="Pipa_2003"/>
      <sheetName val="HARSAT_BAHAN4"/>
      <sheetName val="Bill_4_Summary4"/>
      <sheetName val="Bill_3_Summary4"/>
      <sheetName val="Unit_Rate4"/>
      <sheetName val="F_3-84"/>
      <sheetName val="Daf_Harga4"/>
      <sheetName val="An__Harga4"/>
      <sheetName val="Harsat_Upah4"/>
      <sheetName val="Harsat_Pekerjaan4"/>
      <sheetName val="HARGA_MATERIAL4"/>
      <sheetName val="D_1_74"/>
      <sheetName val="D_2_34"/>
      <sheetName val="B_T4"/>
      <sheetName val="Analisa_23"/>
      <sheetName val="D_1_54"/>
      <sheetName val="D_2_24"/>
      <sheetName val="Analisa_Upah_&amp;_Bahan_Plum4"/>
      <sheetName val="Als_Struk4"/>
      <sheetName val="Cover_Daf-24"/>
      <sheetName val="HARGA_ALAT4"/>
      <sheetName val="Bill_2_4_8"/>
      <sheetName val="Daftar_Upah4"/>
      <sheetName val="ANALISA_GRS_TENGAH4"/>
      <sheetName val="harga_bahan4"/>
      <sheetName val="harga_upah4"/>
      <sheetName val="Perhit_Alat3"/>
      <sheetName val="rab-str_Adm4"/>
      <sheetName val="R_A_B3"/>
      <sheetName val="Sat_Bahan4"/>
      <sheetName val="Sat_Alat4"/>
      <sheetName val="Sat_Upah4"/>
      <sheetName val="Economic_Assumptions3"/>
      <sheetName val="Urai__Resap_pengikat3"/>
      <sheetName val="PRD_01-74"/>
      <sheetName val="PRD_01-84"/>
      <sheetName val="PRD_01-114"/>
      <sheetName val="PRD_01-104"/>
      <sheetName val="_Harsat_Baru4"/>
      <sheetName val="Rab_Struktur4"/>
      <sheetName val="perhitungan_indeks4"/>
      <sheetName val="Bangunan_Utama4"/>
      <sheetName val="Analisa___Upah4"/>
      <sheetName val="GD_144"/>
      <sheetName val="Bill_2_4_9"/>
      <sheetName val="ANALISA_PEK_UMUM3"/>
      <sheetName val="Fill_this_out_first___3"/>
      <sheetName val="Harga_Satuan3"/>
      <sheetName val="3_Mob3"/>
      <sheetName val="DCF_SD_JUNI_043"/>
      <sheetName val="Perhitungan_Besi3"/>
      <sheetName val="Data_Ktr_Bupati_Tapsel3"/>
      <sheetName val="Anl_Sipil3"/>
      <sheetName val="Analisa_SNI4"/>
      <sheetName val="BQ_3"/>
      <sheetName val="Hit_Vol_Str_Jambi3"/>
      <sheetName val="Analisa_Quarry3"/>
      <sheetName val="Daft_Kuantitas3"/>
      <sheetName val="ANALISA_ALAT_BERAT3"/>
      <sheetName val="Analisa_HSP3"/>
      <sheetName val="Analisa_Gabungan3"/>
      <sheetName val="Accept__Letter1"/>
      <sheetName val="Alat_&amp;_Bahan3"/>
      <sheetName val="TE_TS_FA_LAN_MATV3"/>
      <sheetName val="Upah_dan_Bahan3"/>
      <sheetName val="BILL_14"/>
      <sheetName val="610_07A3"/>
      <sheetName val="HARDAS_PERKIM_23"/>
      <sheetName val="Bill_of_Qty3"/>
      <sheetName val="Bill_rekap3"/>
      <sheetName val="DIV_13"/>
      <sheetName val="Sis_Hidrol3"/>
      <sheetName val="Brk_Dwn_Sipil3"/>
      <sheetName val="Pipa_10_mm3"/>
      <sheetName val="Pipa_8_mm3"/>
      <sheetName val="Pipa_Fiber3"/>
      <sheetName val="Pipa_PE3"/>
      <sheetName val="Rekap_Tot3"/>
      <sheetName val="REKAP_ANALISA_SESUAI_PU3"/>
      <sheetName val="ANALISA_STRUKTUR_3"/>
      <sheetName val="REKAP_ANALISA_TO_PRINT3"/>
      <sheetName val="TP_ALAT3"/>
      <sheetName val="RPP01_63"/>
      <sheetName val="UPAH_BAHAN_ARST3"/>
      <sheetName val="met_bab33"/>
      <sheetName val="anal_bab83"/>
      <sheetName val="Rekap_Direct_Cost3"/>
      <sheetName val="Analisa_0213"/>
      <sheetName val="progres_sub_unv3"/>
      <sheetName val="BINA_GRAFINDO1"/>
      <sheetName val="BINA_MITRA_1"/>
      <sheetName val="DAOUD_MATULA1"/>
      <sheetName val="MAHRUM_NISA1"/>
      <sheetName val="RUDI_SAIFIN1"/>
      <sheetName val="Calcu_023"/>
      <sheetName val="COST_TOGO3"/>
      <sheetName val="D_BOARD3"/>
      <sheetName val="ANS_STR3"/>
      <sheetName val="HARGA_BAHAN_UPAH3"/>
      <sheetName val="REKAP_A_BESAR3"/>
      <sheetName val="II_1_STR_GED_A3"/>
      <sheetName val="Ans_Kom_Precast3"/>
      <sheetName val="Analisa_STR3"/>
      <sheetName val="An_H_Sat_Pek_Ut1"/>
      <sheetName val="Rekap_Anal3"/>
      <sheetName val="Harga_Satuan_(T_P_)3"/>
      <sheetName val="Analisa_HSP_(T_P_)3"/>
      <sheetName val="_R_A_B3"/>
      <sheetName val="Hrg_Bhn_(2)3"/>
      <sheetName val="Bor_Pile3"/>
      <sheetName val="ANALISA_SM3"/>
      <sheetName val="Based_KV,_palembang_&amp;_KJI3"/>
      <sheetName val="daf_harga_(reil)3"/>
      <sheetName val="_Biaya_alat_jam_(reil)3"/>
      <sheetName val="_Biaya_alat_jam3"/>
      <sheetName val="Sat__Pek_1"/>
      <sheetName val="2__MVAC_R11"/>
      <sheetName val="Mat_Elk2"/>
      <sheetName val="Mat_Mek2"/>
      <sheetName val="AHS_Isolasi2"/>
      <sheetName val="B_as3"/>
      <sheetName val="penawaran_baja3"/>
      <sheetName val="Pos_4-13"/>
      <sheetName val="Str_BT1"/>
      <sheetName val="STR_PODIUM1"/>
      <sheetName val="STR_PODIUM_(2)1"/>
      <sheetName val="REKAP_STR1"/>
      <sheetName val="REKAP_ME_CSPL1"/>
      <sheetName val="RAB_ME2"/>
      <sheetName val="sheet_22"/>
      <sheetName val="H_Sat_Jembatan3"/>
      <sheetName val="IDLE_ALAT1"/>
      <sheetName val="Ana_PasBatu_7_41"/>
      <sheetName val="Grading_Tahap_11"/>
      <sheetName val="DEPRE_051"/>
      <sheetName val="River_Protect1"/>
      <sheetName val="An_Struktur2"/>
      <sheetName val="Unit_Rate_(2)2"/>
      <sheetName val="ANALISA_SNI'07(ubh_bgsting)1"/>
      <sheetName val="tabel_berat1"/>
      <sheetName val="R__Upah1"/>
      <sheetName val="R__Bahan1"/>
      <sheetName val="R__Alat1"/>
      <sheetName val="R__Subkont1"/>
      <sheetName val="7_ASAT1"/>
      <sheetName val="7_DATA1"/>
      <sheetName val="5_RBKI1"/>
      <sheetName val="6_RBKA1"/>
      <sheetName val="Det_Str_BT1"/>
      <sheetName val="BERAT_TUL_1"/>
      <sheetName val="14_jalan&amp;saluran1"/>
      <sheetName val="BAHAN_(2)1"/>
      <sheetName val="Bantuan_Entry1"/>
      <sheetName val="A_1_Persiapan_non_std1"/>
      <sheetName val="Owning_cost_Alat1"/>
      <sheetName val="o_rekap#41"/>
      <sheetName val="dongia_(2)1"/>
      <sheetName val="THPDMoi__(2)1"/>
      <sheetName val="CHITIET_VL-NC-TT_-1p1"/>
      <sheetName val="TH_XL1"/>
      <sheetName val="CHITIET_VL-NC-TT-3p1"/>
      <sheetName val="t-h_HA_THE1"/>
      <sheetName val="TONGKE3p_1"/>
      <sheetName val="Rekap__ME1"/>
      <sheetName val="Input_Data1"/>
      <sheetName val="dongia__2_1"/>
      <sheetName val="THPDMoi___2_1"/>
      <sheetName val="TONG_HOP_VL_NC1"/>
      <sheetName val="TH_VL__NC__DDHT_Thanhphuoc1"/>
      <sheetName val="t_h_HA_THE1"/>
      <sheetName val="CHITIET_VL_NC_TT__1p1"/>
      <sheetName val="TONG_HOP_VL_NC_TT1"/>
      <sheetName val="CHITIET_VL_NC1"/>
      <sheetName val="CHITIET_VL_NC_TT_3p1"/>
      <sheetName val="KPVC_BD_1"/>
      <sheetName val="Prog_Imbalan1"/>
      <sheetName val="Balok_L_21"/>
      <sheetName val="Spec_ME1"/>
      <sheetName val="anal_SNI1"/>
      <sheetName val="1_Cover1"/>
      <sheetName val="Anals_11"/>
      <sheetName val="rap_rinci1"/>
      <sheetName val="Analisa_Mob__31"/>
      <sheetName val="Analisa_Mob_11"/>
      <sheetName val="Analisa_Alat1"/>
      <sheetName val="RAB_(A)_(2)1"/>
      <sheetName val="DATA_BASE1"/>
      <sheetName val="REG_TOTAL1"/>
      <sheetName val="XLS_Avg_Rev1"/>
      <sheetName val="Bill_21"/>
      <sheetName val="Bill_31"/>
      <sheetName val="Bill_41"/>
      <sheetName val="Bill_51"/>
      <sheetName val="Bill_61"/>
      <sheetName val="Bill_71"/>
      <sheetName val="Peralatan_(2)1"/>
      <sheetName val="Daftar_Sewa1"/>
      <sheetName val="Analisa_(ok_punya)1"/>
      <sheetName val="Rekap_Vol1"/>
      <sheetName val="BT_KALI1"/>
      <sheetName val="REK_ADD1"/>
      <sheetName val="M_Pekerjaan1"/>
      <sheetName val="QSS_Building1"/>
      <sheetName val="Unit_Cost1"/>
      <sheetName val="pas_wm1"/>
      <sheetName val="Daft_Sewa_Alat1"/>
      <sheetName val="Upah_Bhn1"/>
      <sheetName val="SCHEDULE_1"/>
      <sheetName val="SH_breakdown1"/>
      <sheetName val="RAB_-11"/>
      <sheetName val="B_Penunjang1"/>
      <sheetName val="S_roomToyota1"/>
      <sheetName val="H__Dasar1"/>
      <sheetName val="BAR_SCREEN1"/>
      <sheetName val="Analisa_Baku_STR_ARS1"/>
      <sheetName val="Analisa_ME_1"/>
      <sheetName val="hit_BKMM2"/>
      <sheetName val="LDA_LTW1"/>
      <sheetName val="DIV_INC1"/>
      <sheetName val="DCF_31"/>
      <sheetName val="EQ__IRR1"/>
      <sheetName val="Debt_Return_Analy1"/>
      <sheetName val="Rekap_M&amp;E_ADD1_R1"/>
      <sheetName val="harga_ANALISA1"/>
      <sheetName val="ANALISA_GEDUNG1"/>
      <sheetName val="ANALISA_ME1"/>
      <sheetName val="H_SAT-PRK1"/>
      <sheetName val="Analisa_(2)1"/>
      <sheetName val="Rekap_Bill1"/>
      <sheetName val="Balance_sheet1"/>
      <sheetName val="AHS_-_Riel1"/>
      <sheetName val="Urugan_Pasir1"/>
      <sheetName val="Sat_Pekerjaan1"/>
      <sheetName val="POINT_SCHEDULE1"/>
      <sheetName val="_1"/>
      <sheetName val="4-Basic_Price1"/>
      <sheetName val="ANA-HRG"/>
      <sheetName val="SOUND"/>
      <sheetName val="GPON"/>
      <sheetName val="RACK_EC"/>
      <sheetName val="GR_EC"/>
      <sheetName val="SS"/>
      <sheetName val="A.Card"/>
      <sheetName val="TLP"/>
      <sheetName val="TP"/>
      <sheetName val="D.Kamar"/>
      <sheetName val="9"/>
      <sheetName val="CAB 2"/>
      <sheetName val="S.UPAH"/>
      <sheetName val="HIT-BALOK "/>
      <sheetName val="HIT-BETON"/>
      <sheetName val="1.Neo_pbersih-lap"/>
      <sheetName val="Demolation"/>
      <sheetName val="harga-satuan"/>
      <sheetName val="HSBU"/>
      <sheetName val="cal borepile"/>
      <sheetName val="eklok"/>
      <sheetName val="am_al"/>
      <sheetName val="antr_kt"/>
      <sheetName val="Baik"/>
      <sheetName val="sp_dr"/>
      <sheetName val="kmnts"/>
      <sheetName val="perum"/>
      <sheetName val="klmbg"/>
      <sheetName val="kt_kcl"/>
      <sheetName val="Rehab NAD"/>
      <sheetName val="pmbrdy"/>
      <sheetName val="metro"/>
      <sheetName val="desa"/>
      <sheetName val="batas"/>
      <sheetName val="stratgs"/>
      <sheetName val="tertinggal"/>
      <sheetName val="AN-ALAT"/>
      <sheetName val="4-Quarry"/>
      <sheetName val="IPAL_1_"/>
      <sheetName val="PIPA_1"/>
      <sheetName val="D-3_(M)"/>
      <sheetName val="D-7_(M)"/>
      <sheetName val="Harga_S_Dasar_UNTUK_IDISI"/>
      <sheetName val="dhsb"/>
      <sheetName val="A~H"/>
      <sheetName val="uraian peralatan"/>
      <sheetName val="Daftar Harga Dasar"/>
      <sheetName val="UpahKerja"/>
      <sheetName val="bialangsung"/>
      <sheetName val="Harsat.Alat"/>
      <sheetName val="BOQ EXTERN"/>
      <sheetName val="BOQ INTERN"/>
      <sheetName val="BHN.DSR"/>
      <sheetName val="curve s"/>
      <sheetName val="Div4"/>
      <sheetName val="금액내역서"/>
      <sheetName val="ANAL.BOW"/>
      <sheetName val="product"/>
      <sheetName val="FORM_BQ_TL_PRATU_4cct"/>
      <sheetName val="Sat_Bahu"/>
      <sheetName val="DET 1"/>
      <sheetName val="DET 2"/>
      <sheetName val="IN.DATA"/>
      <sheetName val="datasheet"/>
      <sheetName val="WP Tanah 2013"/>
      <sheetName val="References"/>
      <sheetName val="Products"/>
      <sheetName val="Model Setup"/>
      <sheetName val="Translations"/>
      <sheetName val="Inst.Cap."/>
      <sheetName val="Production"/>
      <sheetName val="Daftar No MAPPI"/>
      <sheetName val="VLOOK"/>
      <sheetName val="DDB"/>
      <sheetName val="B-Ops-Sawit"/>
      <sheetName val="Inv"/>
      <sheetName val="Biaya-Inv"/>
      <sheetName val="B.LAIN2"/>
      <sheetName val="IN"/>
      <sheetName val="LMP BA"/>
      <sheetName val="AKP"/>
      <sheetName val="ANTEKNIK"/>
      <sheetName val="BY_Bank-12"/>
      <sheetName val="PP-8"/>
      <sheetName val="BY_TL-9"/>
      <sheetName val="BY_Upah-3"/>
      <sheetName val="TNG_TL-10"/>
      <sheetName val="RBP-1"/>
      <sheetName val="RBP-KP"/>
      <sheetName val="Pekerjaan "/>
      <sheetName val="Steel-Twr"/>
      <sheetName val="conc-mix"/>
      <sheetName val="XL4Poppy"/>
      <sheetName val="May"/>
      <sheetName val="JULI"/>
      <sheetName val="LP3,h_dsr"/>
      <sheetName val="an_tek1"/>
      <sheetName val="Lt. 1 (A)"/>
      <sheetName val="Harsat-Isal"/>
      <sheetName val="LEMBAR3"/>
      <sheetName val="LEMBAR4"/>
      <sheetName val="LEMBAR5"/>
      <sheetName val="LEMBAR2"/>
      <sheetName val="analisa stroke"/>
      <sheetName val="MT_an"/>
      <sheetName val="Alatt"/>
      <sheetName val="3a"/>
      <sheetName val="6b"/>
      <sheetName val="REKAPMC"/>
      <sheetName val="Buku Besar 1"/>
      <sheetName val="RAB OK!"/>
      <sheetName val="BQ_E20_02_Rp_"/>
      <sheetName val="Bahan+Upah ALL"/>
      <sheetName val="Ven Fan"/>
      <sheetName val="Ana Duct"/>
      <sheetName val="rekap ahs"/>
      <sheetName val="rekap-bialat"/>
      <sheetName val="lab bahasa"/>
      <sheetName val="DIV"/>
      <sheetName val="Met1"/>
      <sheetName val="Met2"/>
      <sheetName val="dt"/>
      <sheetName val="upah,bhn,alt"/>
      <sheetName val="rab KRAN UMUM"/>
      <sheetName val="rab PMA"/>
      <sheetName val="Upah,Bahan, Alat"/>
      <sheetName val="change"/>
      <sheetName val="Cost Control Utk Perub RAP"/>
      <sheetName val="Sel Dev"/>
      <sheetName val="Proposal"/>
      <sheetName val="RAP Change"/>
      <sheetName val="RAP Sisa"/>
      <sheetName val="Analis har"/>
      <sheetName val="%"/>
      <sheetName val="HRG_SAT_2006"/>
      <sheetName val="RAB VIDEO WALL KOE"/>
      <sheetName val="RAB PC"/>
      <sheetName val="ANALISA KOE"/>
      <sheetName val="DATA MENTAH"/>
      <sheetName val="AUTO"/>
      <sheetName val="REKAP KOE MDC"/>
      <sheetName val="AUTO (2)"/>
      <sheetName val="REKAP KOE"/>
      <sheetName val="RAB DESIGN KOE"/>
      <sheetName val="RAB persiapan"/>
      <sheetName val="RAB BUILD KOE"/>
      <sheetName val="KURVA S"/>
      <sheetName val="BARCHART"/>
      <sheetName val="harga akomodasi"/>
      <sheetName val="AUTO (3)"/>
      <sheetName val="Simulasi Margin mdc"/>
      <sheetName val="REKAP MDC"/>
      <sheetName val="RAB BUILD MDC"/>
      <sheetName val="RAB VIDEO WALL MDC"/>
      <sheetName val="RAB PC MDC"/>
      <sheetName val="RAB DESIGN MDC"/>
      <sheetName val="Detail Konstruksi"/>
      <sheetName val="Prakiraan RAP Konst"/>
      <sheetName val="AHS Konstr MDC"/>
      <sheetName val="DHS Konstr MDC"/>
      <sheetName val="ANALISA MDC"/>
      <sheetName val="KURVA S MDC"/>
      <sheetName val="BARCHART MDC "/>
      <sheetName val="AHS MDC (KANTOR)"/>
      <sheetName val="DHS MDC (KANTOR)"/>
      <sheetName val="TH VL, NC, DDHT Thanhphuoc"/>
      <sheetName val="TONG HOP VL-NC TT"/>
      <sheetName val="KPVC-BD "/>
      <sheetName val="RAB 2"/>
      <sheetName val="RAB 3"/>
      <sheetName val="Hrg Pipa"/>
      <sheetName val="AnalAdjust"/>
      <sheetName val="Arsitek"/>
      <sheetName val="kebut bhn"/>
      <sheetName val="basic wages"/>
      <sheetName val="Sheet9"/>
      <sheetName val="Vendor Quot.(Exchanger)"/>
      <sheetName val="manhour"/>
      <sheetName val="Inputdata"/>
      <sheetName val="PJ"/>
      <sheetName val="Traf&amp;Genst"/>
      <sheetName val="FINAL SUM"/>
      <sheetName val="bahan 2004"/>
      <sheetName val="U,B"/>
      <sheetName val="SPT TAHUNAN"/>
      <sheetName val="Rinc_Setoran Astek"/>
      <sheetName val="DPLK_PST"/>
      <sheetName val="jkk_takaful"/>
      <sheetName val="pt-perso"/>
      <sheetName val="ABSEN"/>
      <sheetName val="UPAH_B_KAS"/>
      <sheetName val="UPAH_B_KAS _2_"/>
      <sheetName val="T_TANGAN"/>
      <sheetName val="HS Dasar "/>
      <sheetName val="shor"/>
      <sheetName val="div-5"/>
      <sheetName val="div-6"/>
      <sheetName val="Gi¸VËtT­"/>
      <sheetName val="DIV10"/>
      <sheetName val="bahanbakar"/>
      <sheetName val="HARDAS-ALAT"/>
      <sheetName val="Basic rate"/>
      <sheetName val="DEPRE_052"/>
      <sheetName val="An_H_Sat_Pek_Ut2"/>
      <sheetName val="River_Protect2"/>
      <sheetName val="BINA_GRAFINDO2"/>
      <sheetName val="BINA_MITRA_2"/>
      <sheetName val="DAOUD_MATULA2"/>
      <sheetName val="MAHRUM_NISA2"/>
      <sheetName val="RUDI_SAIFIN2"/>
      <sheetName val="tabel_berat2"/>
      <sheetName val="Ana_PasBatu_7_42"/>
      <sheetName val="ANALISA_SNI'07(ubh_bgsting)2"/>
      <sheetName val="7_ASAT2"/>
      <sheetName val="7_DATA2"/>
      <sheetName val="5_RBKI2"/>
      <sheetName val="6_RBKA2"/>
      <sheetName val="Input_Data2"/>
      <sheetName val="sw-alat"/>
      <sheetName val="anl-b1"/>
      <sheetName val="anl-b2"/>
      <sheetName val="anl-b3"/>
      <sheetName val="anl-b4 - Tdk Pakai"/>
      <sheetName val="anl-b5"/>
      <sheetName val="anl-b6"/>
      <sheetName val="anl-b8"/>
      <sheetName val="HDM"/>
      <sheetName val="MTD"/>
      <sheetName val="HDA"/>
      <sheetName val="HDU"/>
      <sheetName val="2.2.217 DAN 2.2.16 PRINT"/>
      <sheetName val="MASTER JARAK DRAIN"/>
      <sheetName val="CROS 2.1.1"/>
      <sheetName val="2.1.1"/>
      <sheetName val="2.2.1"/>
      <sheetName val="2.2.10"/>
      <sheetName val="2.2.11"/>
      <sheetName val="2.2.12"/>
      <sheetName val="2.2.13"/>
      <sheetName val="2.2.14"/>
      <sheetName val="2.2.15 PRINT"/>
      <sheetName val="2.2.18 PRINT"/>
      <sheetName val="2.2.19 PRINT"/>
      <sheetName val="2.2.2"/>
      <sheetName val="2.2.3"/>
      <sheetName val="2.2.4"/>
      <sheetName val="2.2.5"/>
      <sheetName val="2.2.6 dan 2.2.7 PRINT"/>
      <sheetName val="2.2.8"/>
      <sheetName val="2.2.9"/>
      <sheetName val="3.1"/>
      <sheetName val="3.3"/>
      <sheetName val="3.4_new"/>
      <sheetName val="3.7"/>
      <sheetName val="3.8"/>
      <sheetName val="4.2.2_PRINT"/>
      <sheetName val="4.3.2_PRINT"/>
      <sheetName val="4.3.3_PRINT"/>
      <sheetName val="4.3.5_PRINT"/>
      <sheetName val="4.2.1"/>
      <sheetName val="4.4.1"/>
      <sheetName val="4.5.1"/>
      <sheetName val="4.3.1_PRINT"/>
      <sheetName val="4.4.2"/>
      <sheetName val="4.5.2"/>
      <sheetName val="4.4.4"/>
      <sheetName val="4.5.3"/>
      <sheetName val="4.2.4"/>
      <sheetName val="4.4.3"/>
      <sheetName val="4.3.4_PRINT"/>
      <sheetName val="4.2.3"/>
      <sheetName val="2.2.20 PRINT"/>
      <sheetName val="4.2.5"/>
      <sheetName val="DATA PINTU"/>
      <sheetName val="CROS 4.1"/>
      <sheetName val="4.1"/>
      <sheetName val="CROS 2.1.2"/>
      <sheetName val="2.1.2"/>
      <sheetName val="CR 2.1.3 NO USE"/>
      <sheetName val="2.1.3 NO USE"/>
      <sheetName val="CROS 2.1.3"/>
      <sheetName val="2.1.3"/>
      <sheetName val="2.1.3.1 + 2.1.3.2"/>
      <sheetName val="CROS 2.1.3.1"/>
      <sheetName val="CROS 2.1.3.2"/>
      <sheetName val="4.3.1"/>
      <sheetName val="2.2.18"/>
      <sheetName val="4.3.5"/>
      <sheetName val="2.2.15"/>
      <sheetName val="4.3.4"/>
      <sheetName val="2.2.19"/>
      <sheetName val="MASTER JARAK RW"/>
      <sheetName val="bilang"/>
      <sheetName val="AN ALAT"/>
      <sheetName val="res200"/>
      <sheetName val="DIVI6"/>
      <sheetName val="Lamp-4 Sat-Das"/>
      <sheetName val="bahan upah"/>
      <sheetName val="TIE-INS"/>
      <sheetName val="Pemindahan Penduduk "/>
      <sheetName val="ANLIS "/>
      <sheetName val="SDI LASIANA"/>
      <sheetName val="2"/>
      <sheetName val="Ana-ALAT"/>
      <sheetName val="satker"/>
      <sheetName val="RAPlenk"/>
      <sheetName val="Anl Print"/>
      <sheetName val="EVALUASI 64"/>
      <sheetName val="BABY"/>
      <sheetName val="TABEL LABOR"/>
      <sheetName val="LAP   (4)"/>
      <sheetName val="LAP   (11)"/>
      <sheetName val="upah.bahan.alat"/>
      <sheetName val="analisa.K"/>
      <sheetName val="daftarkuantitas"/>
      <sheetName val="(ANALISA-lain)"/>
      <sheetName val="Meth "/>
      <sheetName val="DAY"/>
      <sheetName val="Harga ME "/>
      <sheetName val="Lamp 5"/>
      <sheetName val="S-2 PLERET"/>
      <sheetName val="Print"/>
      <sheetName val="BLOK-BJR"/>
      <sheetName val="PLANT"/>
      <sheetName val="TL"/>
      <sheetName val="PROD 15-1"/>
      <sheetName val="DIND"/>
      <sheetName val="PS"/>
      <sheetName val="STR-ATAS"/>
      <sheetName val="TOTAL UPAH"/>
      <sheetName val="GP-WB"/>
      <sheetName val="ANAL_WK"/>
      <sheetName val="AHS-8FO"/>
      <sheetName val="AHS-8UP"/>
      <sheetName val="1.B"/>
      <sheetName val="An_Basic"/>
      <sheetName val="Stay Cable PDMR2"/>
      <sheetName val="COMBINE"/>
      <sheetName val="BLDG_DCI"/>
      <sheetName val="BLDG_MCI"/>
      <sheetName val="JAN2002"/>
      <sheetName val="BQ ARS"/>
      <sheetName val="Analisa Tend"/>
      <sheetName val="Final(1)summary"/>
      <sheetName val="BQ &amp; Harga"/>
      <sheetName val="97 사업추정(WEKI)"/>
      <sheetName val="HB ARSITEKTUR"/>
      <sheetName val="HB STRUKTUR"/>
      <sheetName val="TAGIHAN"/>
      <sheetName val="SBhn"/>
      <sheetName val="Backup K125 Mercu"/>
      <sheetName val="BQ anal"/>
      <sheetName val="Lamp3AnAlat"/>
      <sheetName val="Indeks"/>
      <sheetName val="Lamp2HS"/>
      <sheetName val="HITUNGAN SCRAP"/>
      <sheetName val="Prod 02"/>
      <sheetName val="Prod 01-1"/>
      <sheetName val="Prod 01-2"/>
      <sheetName val="civil-work"/>
      <sheetName val="Found 150 kv w pile"/>
      <sheetName val="Found 500 w pile"/>
      <sheetName val="basic-price"/>
      <sheetName val="Stock Material"/>
      <sheetName val="KPB-Alat"/>
      <sheetName val="KPB-Bahan"/>
      <sheetName val="KPB_Bank"/>
      <sheetName val="KPB-BUA"/>
      <sheetName val="KPB-PP"/>
      <sheetName val="KPB-Sub"/>
      <sheetName val="KPB-Upah"/>
      <sheetName val="KRB_Bahan"/>
      <sheetName val="KRB_Subkont"/>
      <sheetName val="Prod 03-1"/>
      <sheetName val="WIP"/>
      <sheetName val="DAF-3"/>
      <sheetName val="Daftar Material dan alat"/>
      <sheetName val="PROD"/>
      <sheetName val="kepmenaker150"/>
      <sheetName val="TRF 150"/>
      <sheetName val="Customize Your Purchase Order"/>
      <sheetName val="PANEL"/>
      <sheetName val="Galian"/>
      <sheetName val="RPP-6"/>
      <sheetName val="TEKNIS"/>
      <sheetName val="DAFTAR HARGA SATUAN MATERIAL"/>
      <sheetName val="BESI BETON"/>
      <sheetName val="BPS"/>
      <sheetName val="Cashflow_ref"/>
      <sheetName val="STOK MAT"/>
      <sheetName val="UnitRateA.1.II"/>
      <sheetName val="DEF"/>
      <sheetName val="610.04a"/>
      <sheetName val="610.03a 15-7"/>
      <sheetName val="HS-2"/>
      <sheetName val="MAP 18.12.17"/>
      <sheetName val="Account Code"/>
      <sheetName val="Income_Statement-May_2004"/>
      <sheetName val="Std-Prod_KS"/>
      <sheetName val="Huruf_(9)"/>
      <sheetName val="rab-str-TAHAP_1-PC1"/>
      <sheetName val="BGT_07"/>
      <sheetName val="Isolasi_Luar_Dalam"/>
      <sheetName val="Daftar_Upah,Bhn,&amp;_alat"/>
      <sheetName val="T-3_2_UP_Material"/>
      <sheetName val="S_BAHAN"/>
      <sheetName val="DATA_PROYEK"/>
      <sheetName val="Strand_PDMR1"/>
      <sheetName val="Post_tension_PDMR1"/>
      <sheetName val="Rokan_1"/>
      <sheetName val="Jml_HRG-ALT-04"/>
      <sheetName val="CCO_ALT-04"/>
      <sheetName val="Rekap_"/>
      <sheetName val="UNIT_PRICE"/>
      <sheetName val="H_DASAR"/>
      <sheetName val="SEWA_ALT"/>
      <sheetName val="V___REKAP_TOTAL_-_MEP"/>
      <sheetName val="REKAP_-_SITEPLAN"/>
      <sheetName val="REKAP_UTILITAS"/>
      <sheetName val="REKAP_GEDUNG"/>
      <sheetName val="REKAP_-_POS_JAGA"/>
      <sheetName val="RELOKASI_-_EXISTING"/>
      <sheetName val="V___1_MEKANIKAL_-_SITEPLAN"/>
      <sheetName val="V___2_ELEKTRIKAL_-_SITEPLAN"/>
      <sheetName val="_V___1_MEKANIKAL_-_UTILITAS"/>
      <sheetName val="_V___2_ELEKTRIKAL_-_UTILITAS_"/>
      <sheetName val="V_1__MEKANIKAL_-_GDG"/>
      <sheetName val="V_2_1__ELEKTRIKAL_GDG_"/>
      <sheetName val="Analisa_Harga_Inst__Penerangan"/>
      <sheetName val="RUMUS_BTL"/>
      <sheetName val="an__struktur"/>
      <sheetName val="BOQ_Mainroad_IIA"/>
      <sheetName val="Report_detil_kondisi"/>
      <sheetName val="detil_kondisi"/>
      <sheetName val="ANALISA_BARU_40_M"/>
      <sheetName val="ANALISA_OKE"/>
      <sheetName val="Alat_Berat"/>
      <sheetName val="Rekap_BQ"/>
      <sheetName val="JARINGAN_DATA"/>
      <sheetName val="MASTER_CLOCK"/>
      <sheetName val="IP_PABX"/>
      <sheetName val="TATA_SUARA"/>
      <sheetName val="10_1_(1)"/>
      <sheetName val="10_1_(2)"/>
      <sheetName val="10_1_(3)"/>
      <sheetName val="10_1_(4)"/>
      <sheetName val="10_1_(5)"/>
      <sheetName val="ANAL_2_1"/>
      <sheetName val="LAMP_2_2"/>
      <sheetName val="MARGIN"/>
      <sheetName val="RestGal_C"/>
      <sheetName val="Stressing bed"/>
      <sheetName val="HARGA_DASAR3"/>
      <sheetName val="DIV_21"/>
      <sheetName val="___1"/>
      <sheetName val="hRG_Stn_Bhn,Uph,_perl1"/>
      <sheetName val="H_Satuan_Dasar1"/>
      <sheetName val="Rekap_11"/>
      <sheetName val="DAF_HRG"/>
      <sheetName val="D3_4_4"/>
      <sheetName val="Currency_Rate1"/>
      <sheetName val="Met__Minor1"/>
      <sheetName val="NP_(2)1"/>
      <sheetName val="Agg_Halus_&amp;_Kasar1"/>
      <sheetName val="Breakdown_ACS_(Actual)"/>
      <sheetName val="Breakdown_ACS_(Contract)"/>
      <sheetName val="rek_det_1-31"/>
      <sheetName val="Basic_Price1"/>
      <sheetName val="ANALISA_BAHAN1"/>
      <sheetName val="Harga_Bahan_Fabrikasi1"/>
      <sheetName val="1__BQ1"/>
      <sheetName val="OP__ALAT1"/>
      <sheetName val="OP__PERJAM1"/>
      <sheetName val="B__PERSONIL1"/>
      <sheetName val="KAN__LOKAL1"/>
      <sheetName val="Rekap_AHSP1"/>
      <sheetName val="G_Grouting1"/>
      <sheetName val="H__INSTRUMEN_BAGONG1"/>
      <sheetName val="F__Jalan_&amp;_Jembatan1"/>
      <sheetName val="A__Persiapan1"/>
      <sheetName val="Cover_Daf_21"/>
      <sheetName val="LAL_-_PASAR_PAGI_1"/>
      <sheetName val="HRG_BAHAN_&amp;_UPAH_okk1"/>
      <sheetName val="Analis_Kusen_okk1"/>
      <sheetName val="Rekap_analis1"/>
      <sheetName val="Data_Alat"/>
      <sheetName val="PIPE&amp;ACCESORRIES_(3)"/>
      <sheetName val="Man_Power"/>
      <sheetName val="DOORS_&amp;WINDOWS"/>
      <sheetName val="BQ-1A_prelim"/>
      <sheetName val="_Columns"/>
      <sheetName val="Particular_Sch"/>
      <sheetName val="CISI_INJ_FITTING"/>
      <sheetName val="Realisasi_Mingguan"/>
      <sheetName val="Realisasi_Harian"/>
      <sheetName val="Rencana_Harian"/>
      <sheetName val="Rencana_Mingguan"/>
      <sheetName val="Dump_Truck"/>
      <sheetName val="Tuki_1"/>
      <sheetName val="Tuki_2"/>
      <sheetName val="Tuki_3"/>
      <sheetName val="Tuki_4"/>
      <sheetName val="Tuki_5"/>
      <sheetName val="Tuki_6"/>
      <sheetName val="Tuki_7"/>
      <sheetName val="Tuki_8"/>
      <sheetName val="Besi_Tuka"/>
      <sheetName val="HSU_2016"/>
      <sheetName val="Bahan_"/>
      <sheetName val="Rekap_Gab"/>
      <sheetName val="S-Curve_(2017)"/>
      <sheetName val="Data_Keu"/>
      <sheetName val="Sch_Tender"/>
      <sheetName val="BQ_OE"/>
      <sheetName val="analisa_STRUKTUR"/>
      <sheetName val="Divisi_10_(2)"/>
      <sheetName val="LPH_1"/>
      <sheetName val="RAW_MATERIALS_"/>
      <sheetName val="7_공정표"/>
      <sheetName val="PRD_01-7_alat"/>
      <sheetName val="Lamp_2A_Ana_Sat_Mata_Pemb_Ut"/>
      <sheetName val="h90-160_(penebalan)"/>
      <sheetName val="Cover (x)"/>
      <sheetName val="Cor Apt"/>
      <sheetName val="HD BAHAN"/>
      <sheetName val="HD ALAT"/>
      <sheetName val="HD UPAH"/>
      <sheetName val="UnitRate22"/>
      <sheetName val="rekapan"/>
      <sheetName val="rab_usulan cco"/>
      <sheetName val="usulan cco2 ok"/>
      <sheetName val="RAB_3LT"/>
      <sheetName val="RPP01 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sheetData sheetId="345"/>
      <sheetData sheetId="346" refreshError="1"/>
      <sheetData sheetId="347" refreshError="1"/>
      <sheetData sheetId="348" refreshError="1"/>
      <sheetData sheetId="349" refreshError="1"/>
      <sheetData sheetId="350" refreshError="1"/>
      <sheetData sheetId="351"/>
      <sheetData sheetId="352"/>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sheetData sheetId="410"/>
      <sheetData sheetId="411"/>
      <sheetData sheetId="412"/>
      <sheetData sheetId="413" refreshError="1"/>
      <sheetData sheetId="414" refreshError="1"/>
      <sheetData sheetId="415"/>
      <sheetData sheetId="416"/>
      <sheetData sheetId="417"/>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sheetData sheetId="667"/>
      <sheetData sheetId="668" refreshError="1"/>
      <sheetData sheetId="669" refreshError="1"/>
      <sheetData sheetId="670"/>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sheetData sheetId="994"/>
      <sheetData sheetId="995"/>
      <sheetData sheetId="996"/>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sheetData sheetId="1066" refreshError="1"/>
      <sheetData sheetId="1067" refreshError="1"/>
      <sheetData sheetId="1068"/>
      <sheetData sheetId="1069"/>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sheetData sheetId="1148" refreshError="1"/>
      <sheetData sheetId="1149" refreshError="1"/>
      <sheetData sheetId="1150" refreshError="1"/>
      <sheetData sheetId="1151" refreshError="1"/>
      <sheetData sheetId="1152" refreshError="1"/>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refreshError="1"/>
      <sheetData sheetId="1174"/>
      <sheetData sheetId="1175"/>
      <sheetData sheetId="1176"/>
      <sheetData sheetId="1177" refreshError="1"/>
      <sheetData sheetId="1178" refreshError="1"/>
      <sheetData sheetId="1179" refreshError="1"/>
      <sheetData sheetId="1180" refreshError="1"/>
      <sheetData sheetId="1181" refreshError="1"/>
      <sheetData sheetId="1182"/>
      <sheetData sheetId="1183"/>
      <sheetData sheetId="1184"/>
      <sheetData sheetId="1185"/>
      <sheetData sheetId="1186"/>
      <sheetData sheetId="1187"/>
      <sheetData sheetId="1188"/>
      <sheetData sheetId="1189"/>
      <sheetData sheetId="1190"/>
      <sheetData sheetId="1191"/>
      <sheetData sheetId="1192"/>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sheetData sheetId="1202"/>
      <sheetData sheetId="1203"/>
      <sheetData sheetId="1204"/>
      <sheetData sheetId="1205"/>
      <sheetData sheetId="1206"/>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sheetData sheetId="1219" refreshError="1"/>
      <sheetData sheetId="1220" refreshError="1"/>
      <sheetData sheetId="1221" refreshError="1"/>
      <sheetData sheetId="1222" refreshError="1"/>
      <sheetData sheetId="1223"/>
      <sheetData sheetId="1224" refreshError="1"/>
      <sheetData sheetId="1225" refreshError="1"/>
      <sheetData sheetId="1226" refreshError="1"/>
      <sheetData sheetId="1227" refreshError="1"/>
      <sheetData sheetId="1228" refreshError="1"/>
      <sheetData sheetId="1229" refreshError="1"/>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refreshError="1"/>
      <sheetData sheetId="1378"/>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sheetData sheetId="1483"/>
      <sheetData sheetId="1484"/>
      <sheetData sheetId="1485"/>
      <sheetData sheetId="1486" refreshError="1"/>
      <sheetData sheetId="1487"/>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sheetData sheetId="1574"/>
      <sheetData sheetId="1575"/>
      <sheetData sheetId="1576"/>
      <sheetData sheetId="1577"/>
      <sheetData sheetId="1578" refreshError="1"/>
      <sheetData sheetId="1579" refreshError="1"/>
      <sheetData sheetId="1580"/>
      <sheetData sheetId="158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sheetData sheetId="1698" refreshError="1"/>
      <sheetData sheetId="1699"/>
      <sheetData sheetId="1700"/>
      <sheetData sheetId="1701"/>
      <sheetData sheetId="1702" refreshError="1"/>
      <sheetData sheetId="1703" refreshError="1"/>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refreshError="1"/>
      <sheetData sheetId="1727"/>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sheetData sheetId="1887" refreshError="1"/>
      <sheetData sheetId="1888" refreshError="1"/>
      <sheetData sheetId="1889" refreshError="1"/>
      <sheetData sheetId="1890" refreshError="1"/>
      <sheetData sheetId="1891" refreshError="1"/>
      <sheetData sheetId="1892" refreshError="1"/>
      <sheetData sheetId="1893"/>
      <sheetData sheetId="1894"/>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sheetData sheetId="1937"/>
      <sheetData sheetId="1938"/>
      <sheetData sheetId="1939"/>
      <sheetData sheetId="1940"/>
      <sheetData sheetId="1941"/>
      <sheetData sheetId="1942"/>
      <sheetData sheetId="1943"/>
      <sheetData sheetId="1944"/>
      <sheetData sheetId="1945"/>
      <sheetData sheetId="1946"/>
      <sheetData sheetId="1947"/>
      <sheetData sheetId="1948"/>
      <sheetData sheetId="1949"/>
      <sheetData sheetId="1950"/>
      <sheetData sheetId="1951"/>
      <sheetData sheetId="1952"/>
      <sheetData sheetId="1953"/>
      <sheetData sheetId="1954"/>
      <sheetData sheetId="1955"/>
      <sheetData sheetId="1956"/>
      <sheetData sheetId="1957"/>
      <sheetData sheetId="1958"/>
      <sheetData sheetId="1959"/>
      <sheetData sheetId="1960"/>
      <sheetData sheetId="1961"/>
      <sheetData sheetId="1962"/>
      <sheetData sheetId="1963"/>
      <sheetData sheetId="1964"/>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sheetData sheetId="2098"/>
      <sheetData sheetId="2099"/>
      <sheetData sheetId="2100"/>
      <sheetData sheetId="2101"/>
      <sheetData sheetId="2102"/>
      <sheetData sheetId="2103"/>
      <sheetData sheetId="2104"/>
      <sheetData sheetId="2105"/>
      <sheetData sheetId="2106"/>
      <sheetData sheetId="2107"/>
      <sheetData sheetId="2108"/>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sheetData sheetId="2132"/>
      <sheetData sheetId="2133"/>
      <sheetData sheetId="2134"/>
      <sheetData sheetId="2135"/>
      <sheetData sheetId="2136"/>
      <sheetData sheetId="2137"/>
      <sheetData sheetId="2138"/>
      <sheetData sheetId="2139"/>
      <sheetData sheetId="2140"/>
      <sheetData sheetId="2141"/>
      <sheetData sheetId="2142"/>
      <sheetData sheetId="2143"/>
      <sheetData sheetId="2144"/>
      <sheetData sheetId="2145"/>
      <sheetData sheetId="2146"/>
      <sheetData sheetId="2147"/>
      <sheetData sheetId="2148"/>
      <sheetData sheetId="2149"/>
      <sheetData sheetId="2150"/>
      <sheetData sheetId="2151"/>
      <sheetData sheetId="2152"/>
      <sheetData sheetId="2153"/>
      <sheetData sheetId="2154"/>
      <sheetData sheetId="2155"/>
      <sheetData sheetId="2156"/>
      <sheetData sheetId="2157"/>
      <sheetData sheetId="2158"/>
      <sheetData sheetId="2159"/>
      <sheetData sheetId="2160"/>
      <sheetData sheetId="2161"/>
      <sheetData sheetId="2162"/>
      <sheetData sheetId="2163"/>
      <sheetData sheetId="2164"/>
      <sheetData sheetId="2165"/>
      <sheetData sheetId="2166"/>
      <sheetData sheetId="2167"/>
      <sheetData sheetId="2168"/>
      <sheetData sheetId="2169"/>
      <sheetData sheetId="2170"/>
      <sheetData sheetId="2171"/>
      <sheetData sheetId="2172"/>
      <sheetData sheetId="2173"/>
      <sheetData sheetId="2174"/>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sheetData sheetId="2186"/>
      <sheetData sheetId="2187"/>
      <sheetData sheetId="2188"/>
      <sheetData sheetId="2189"/>
      <sheetData sheetId="2190"/>
      <sheetData sheetId="2191"/>
      <sheetData sheetId="2192"/>
      <sheetData sheetId="2193"/>
      <sheetData sheetId="2194"/>
      <sheetData sheetId="2195"/>
      <sheetData sheetId="2196"/>
      <sheetData sheetId="2197"/>
      <sheetData sheetId="2198"/>
      <sheetData sheetId="2199"/>
      <sheetData sheetId="2200"/>
      <sheetData sheetId="2201"/>
      <sheetData sheetId="2202"/>
      <sheetData sheetId="2203"/>
      <sheetData sheetId="2204"/>
      <sheetData sheetId="2205"/>
      <sheetData sheetId="2206"/>
      <sheetData sheetId="2207"/>
      <sheetData sheetId="2208"/>
      <sheetData sheetId="2209"/>
      <sheetData sheetId="2210"/>
      <sheetData sheetId="2211"/>
      <sheetData sheetId="2212"/>
      <sheetData sheetId="2213"/>
      <sheetData sheetId="2214"/>
      <sheetData sheetId="2215"/>
      <sheetData sheetId="2216"/>
      <sheetData sheetId="2217"/>
      <sheetData sheetId="2218"/>
      <sheetData sheetId="2219"/>
      <sheetData sheetId="2220"/>
      <sheetData sheetId="2221"/>
      <sheetData sheetId="2222"/>
      <sheetData sheetId="2223"/>
      <sheetData sheetId="2224"/>
      <sheetData sheetId="2225"/>
      <sheetData sheetId="2226"/>
      <sheetData sheetId="2227"/>
      <sheetData sheetId="2228"/>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sheetData sheetId="2414"/>
      <sheetData sheetId="2415"/>
      <sheetData sheetId="2416"/>
      <sheetData sheetId="2417"/>
      <sheetData sheetId="2418"/>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sheetData sheetId="2445"/>
      <sheetData sheetId="2446"/>
      <sheetData sheetId="2447" refreshError="1"/>
      <sheetData sheetId="2448" refreshError="1"/>
      <sheetData sheetId="2449" refreshError="1"/>
      <sheetData sheetId="2450" refreshError="1"/>
      <sheetData sheetId="2451" refreshError="1"/>
      <sheetData sheetId="2452" refreshError="1"/>
      <sheetData sheetId="2453" refreshError="1"/>
      <sheetData sheetId="2454" refreshError="1"/>
      <sheetData sheetId="2455" refreshError="1"/>
      <sheetData sheetId="2456" refreshError="1"/>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refreshError="1"/>
      <sheetData sheetId="2474" refreshError="1"/>
      <sheetData sheetId="2475" refreshError="1"/>
      <sheetData sheetId="2476"/>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sheetData sheetId="2487"/>
      <sheetData sheetId="2488"/>
      <sheetData sheetId="2489"/>
      <sheetData sheetId="2490"/>
      <sheetData sheetId="249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efreshError="1"/>
      <sheetData sheetId="2527" refreshError="1"/>
      <sheetData sheetId="2528" refreshError="1"/>
      <sheetData sheetId="2529" refreshError="1"/>
      <sheetData sheetId="2530" refreshError="1"/>
      <sheetData sheetId="2531" refreshError="1"/>
      <sheetData sheetId="2532" refreshError="1"/>
      <sheetData sheetId="2533" refreshError="1"/>
      <sheetData sheetId="2534" refreshError="1"/>
      <sheetData sheetId="2535" refreshError="1"/>
      <sheetData sheetId="2536" refreshError="1"/>
      <sheetData sheetId="2537" refreshError="1"/>
      <sheetData sheetId="2538" refreshError="1"/>
      <sheetData sheetId="2539" refreshError="1"/>
      <sheetData sheetId="2540" refreshError="1"/>
      <sheetData sheetId="2541" refreshError="1"/>
      <sheetData sheetId="2542" refreshError="1"/>
      <sheetData sheetId="2543" refreshError="1"/>
      <sheetData sheetId="2544" refreshError="1"/>
      <sheetData sheetId="2545" refreshError="1"/>
      <sheetData sheetId="2546" refreshError="1"/>
      <sheetData sheetId="2547" refreshError="1"/>
      <sheetData sheetId="2548" refreshError="1"/>
      <sheetData sheetId="2549" refreshError="1"/>
      <sheetData sheetId="2550" refreshError="1"/>
      <sheetData sheetId="2551" refreshError="1"/>
      <sheetData sheetId="2552" refreshError="1"/>
      <sheetData sheetId="2553" refreshError="1"/>
      <sheetData sheetId="2554" refreshError="1"/>
      <sheetData sheetId="2555" refreshError="1"/>
      <sheetData sheetId="2556" refreshError="1"/>
      <sheetData sheetId="2557" refreshError="1"/>
      <sheetData sheetId="2558"/>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sheetData sheetId="2570" refreshError="1"/>
      <sheetData sheetId="2571" refreshError="1"/>
      <sheetData sheetId="2572" refreshError="1"/>
      <sheetData sheetId="2573" refreshError="1"/>
      <sheetData sheetId="2574" refreshError="1"/>
      <sheetData sheetId="2575" refreshError="1"/>
      <sheetData sheetId="2576" refreshError="1"/>
      <sheetData sheetId="2577" refreshError="1"/>
      <sheetData sheetId="2578" refreshError="1"/>
      <sheetData sheetId="2579" refreshError="1"/>
      <sheetData sheetId="2580" refreshError="1"/>
      <sheetData sheetId="2581" refreshError="1"/>
      <sheetData sheetId="2582"/>
      <sheetData sheetId="2583"/>
      <sheetData sheetId="2584"/>
      <sheetData sheetId="2585"/>
      <sheetData sheetId="2586"/>
      <sheetData sheetId="2587" refreshError="1"/>
      <sheetData sheetId="2588" refreshError="1"/>
      <sheetData sheetId="2589"/>
      <sheetData sheetId="2590"/>
      <sheetData sheetId="2591"/>
      <sheetData sheetId="2592"/>
      <sheetData sheetId="2593"/>
      <sheetData sheetId="2594"/>
      <sheetData sheetId="2595"/>
      <sheetData sheetId="2596"/>
      <sheetData sheetId="2597"/>
      <sheetData sheetId="2598"/>
      <sheetData sheetId="2599"/>
      <sheetData sheetId="2600"/>
      <sheetData sheetId="2601"/>
      <sheetData sheetId="2602"/>
      <sheetData sheetId="2603"/>
      <sheetData sheetId="2604"/>
      <sheetData sheetId="2605"/>
      <sheetData sheetId="2606"/>
      <sheetData sheetId="2607"/>
      <sheetData sheetId="2608"/>
      <sheetData sheetId="2609"/>
      <sheetData sheetId="2610"/>
      <sheetData sheetId="261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sheetData sheetId="2623"/>
      <sheetData sheetId="2624"/>
      <sheetData sheetId="2625"/>
      <sheetData sheetId="2626"/>
      <sheetData sheetId="2627"/>
      <sheetData sheetId="2628"/>
      <sheetData sheetId="2629"/>
      <sheetData sheetId="2630"/>
      <sheetData sheetId="2631"/>
      <sheetData sheetId="2632"/>
      <sheetData sheetId="2633"/>
      <sheetData sheetId="2634"/>
      <sheetData sheetId="2635"/>
      <sheetData sheetId="2636"/>
      <sheetData sheetId="2637"/>
      <sheetData sheetId="2638"/>
      <sheetData sheetId="2639"/>
      <sheetData sheetId="2640"/>
      <sheetData sheetId="2641"/>
      <sheetData sheetId="2642"/>
      <sheetData sheetId="2643"/>
      <sheetData sheetId="2644"/>
      <sheetData sheetId="2645"/>
      <sheetData sheetId="2646"/>
      <sheetData sheetId="2647"/>
      <sheetData sheetId="2648"/>
      <sheetData sheetId="2649"/>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sheetData sheetId="2665"/>
      <sheetData sheetId="2666"/>
      <sheetData sheetId="2667"/>
      <sheetData sheetId="2668"/>
      <sheetData sheetId="2669"/>
      <sheetData sheetId="2670"/>
      <sheetData sheetId="2671"/>
      <sheetData sheetId="2672"/>
      <sheetData sheetId="2673"/>
      <sheetData sheetId="2674"/>
      <sheetData sheetId="2675"/>
      <sheetData sheetId="2676"/>
      <sheetData sheetId="2677"/>
      <sheetData sheetId="2678"/>
      <sheetData sheetId="2679"/>
      <sheetData sheetId="2680"/>
      <sheetData sheetId="2681"/>
      <sheetData sheetId="2682"/>
      <sheetData sheetId="2683"/>
      <sheetData sheetId="2684"/>
      <sheetData sheetId="2685"/>
      <sheetData sheetId="2686"/>
      <sheetData sheetId="2687"/>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refreshError="1"/>
      <sheetData sheetId="2740" refreshError="1"/>
      <sheetData sheetId="2741" refreshError="1"/>
      <sheetData sheetId="2742" refreshError="1"/>
      <sheetData sheetId="2743" refreshError="1"/>
      <sheetData sheetId="2744" refreshError="1"/>
      <sheetData sheetId="2745" refreshError="1"/>
      <sheetData sheetId="2746" refreshError="1"/>
      <sheetData sheetId="2747" refreshError="1"/>
      <sheetData sheetId="2748" refreshError="1"/>
      <sheetData sheetId="2749" refreshError="1"/>
      <sheetData sheetId="2750" refreshError="1"/>
      <sheetData sheetId="2751" refreshError="1"/>
      <sheetData sheetId="2752" refreshError="1"/>
      <sheetData sheetId="2753" refreshError="1"/>
      <sheetData sheetId="2754" refreshError="1"/>
      <sheetData sheetId="2755" refreshError="1"/>
      <sheetData sheetId="2756" refreshError="1"/>
      <sheetData sheetId="2757" refreshError="1"/>
      <sheetData sheetId="2758" refreshError="1"/>
      <sheetData sheetId="2759" refreshError="1"/>
      <sheetData sheetId="2760" refreshError="1"/>
      <sheetData sheetId="2761" refreshError="1"/>
      <sheetData sheetId="2762" refreshError="1"/>
      <sheetData sheetId="2763" refreshError="1"/>
      <sheetData sheetId="2764" refreshError="1"/>
      <sheetData sheetId="2765" refreshError="1"/>
      <sheetData sheetId="2766" refreshError="1"/>
      <sheetData sheetId="2767"/>
      <sheetData sheetId="2768"/>
      <sheetData sheetId="2769" refreshError="1"/>
      <sheetData sheetId="2770"/>
      <sheetData sheetId="2771"/>
      <sheetData sheetId="2772" refreshError="1"/>
      <sheetData sheetId="2773" refreshError="1"/>
      <sheetData sheetId="2774" refreshError="1"/>
      <sheetData sheetId="2775" refreshError="1"/>
      <sheetData sheetId="2776" refreshError="1"/>
      <sheetData sheetId="2777" refreshError="1"/>
      <sheetData sheetId="2778" refreshError="1"/>
      <sheetData sheetId="2779" refreshError="1"/>
      <sheetData sheetId="2780" refreshError="1"/>
      <sheetData sheetId="2781" refreshError="1"/>
      <sheetData sheetId="2782" refreshError="1"/>
      <sheetData sheetId="2783" refreshError="1"/>
      <sheetData sheetId="2784"/>
      <sheetData sheetId="2785"/>
      <sheetData sheetId="2786" refreshError="1"/>
      <sheetData sheetId="2787" refreshError="1"/>
      <sheetData sheetId="2788" refreshError="1"/>
      <sheetData sheetId="2789" refreshError="1"/>
      <sheetData sheetId="2790" refreshError="1"/>
      <sheetData sheetId="2791" refreshError="1"/>
      <sheetData sheetId="2792" refreshError="1"/>
      <sheetData sheetId="2793" refreshError="1"/>
      <sheetData sheetId="2794" refreshError="1"/>
      <sheetData sheetId="2795" refreshError="1"/>
      <sheetData sheetId="2796" refreshError="1"/>
      <sheetData sheetId="2797" refreshError="1"/>
      <sheetData sheetId="2798" refreshError="1"/>
      <sheetData sheetId="2799" refreshError="1"/>
      <sheetData sheetId="2800" refreshError="1"/>
      <sheetData sheetId="2801" refreshError="1"/>
      <sheetData sheetId="2802" refreshError="1"/>
      <sheetData sheetId="2803" refreshError="1"/>
      <sheetData sheetId="2804" refreshError="1"/>
      <sheetData sheetId="2805" refreshError="1"/>
      <sheetData sheetId="2806" refreshError="1"/>
      <sheetData sheetId="2807" refreshError="1"/>
      <sheetData sheetId="2808" refreshError="1"/>
      <sheetData sheetId="2809" refreshError="1"/>
      <sheetData sheetId="2810" refreshError="1"/>
      <sheetData sheetId="2811" refreshError="1"/>
      <sheetData sheetId="2812" refreshError="1"/>
      <sheetData sheetId="2813" refreshError="1"/>
      <sheetData sheetId="2814" refreshError="1"/>
      <sheetData sheetId="2815" refreshError="1"/>
      <sheetData sheetId="2816" refreshError="1"/>
      <sheetData sheetId="2817" refreshError="1"/>
      <sheetData sheetId="2818" refreshError="1"/>
      <sheetData sheetId="2819" refreshError="1"/>
      <sheetData sheetId="2820" refreshError="1"/>
      <sheetData sheetId="2821" refreshError="1"/>
      <sheetData sheetId="2822" refreshError="1"/>
      <sheetData sheetId="2823" refreshError="1"/>
      <sheetData sheetId="2824" refreshError="1"/>
      <sheetData sheetId="2825" refreshError="1"/>
      <sheetData sheetId="2826" refreshError="1"/>
      <sheetData sheetId="2827" refreshError="1"/>
      <sheetData sheetId="2828" refreshError="1"/>
      <sheetData sheetId="2829" refreshError="1"/>
      <sheetData sheetId="2830" refreshError="1"/>
      <sheetData sheetId="2831" refreshError="1"/>
      <sheetData sheetId="2832" refreshError="1"/>
      <sheetData sheetId="2833" refreshError="1"/>
      <sheetData sheetId="2834" refreshError="1"/>
      <sheetData sheetId="2835" refreshError="1"/>
      <sheetData sheetId="2836" refreshError="1"/>
      <sheetData sheetId="2837" refreshError="1"/>
      <sheetData sheetId="2838" refreshError="1"/>
      <sheetData sheetId="2839" refreshError="1"/>
      <sheetData sheetId="2840" refreshError="1"/>
      <sheetData sheetId="2841" refreshError="1"/>
      <sheetData sheetId="2842" refreshError="1"/>
      <sheetData sheetId="2843" refreshError="1"/>
      <sheetData sheetId="2844" refreshError="1"/>
      <sheetData sheetId="2845" refreshError="1"/>
      <sheetData sheetId="2846" refreshError="1"/>
      <sheetData sheetId="2847" refreshError="1"/>
      <sheetData sheetId="2848" refreshError="1"/>
      <sheetData sheetId="2849" refreshError="1"/>
      <sheetData sheetId="2850" refreshError="1"/>
      <sheetData sheetId="2851" refreshError="1"/>
      <sheetData sheetId="2852" refreshError="1"/>
      <sheetData sheetId="2853" refreshError="1"/>
      <sheetData sheetId="2854" refreshError="1"/>
      <sheetData sheetId="2855" refreshError="1"/>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sheetData sheetId="2873"/>
      <sheetData sheetId="2874"/>
      <sheetData sheetId="2875" refreshError="1"/>
      <sheetData sheetId="2876" refreshError="1"/>
      <sheetData sheetId="2877" refreshError="1"/>
      <sheetData sheetId="2878" refreshError="1"/>
      <sheetData sheetId="2879" refreshError="1"/>
      <sheetData sheetId="2880" refreshError="1"/>
      <sheetData sheetId="2881" refreshError="1"/>
      <sheetData sheetId="2882" refreshError="1"/>
      <sheetData sheetId="2883" refreshError="1"/>
      <sheetData sheetId="2884" refreshError="1"/>
      <sheetData sheetId="2885"/>
      <sheetData sheetId="2886"/>
      <sheetData sheetId="2887"/>
      <sheetData sheetId="2888"/>
      <sheetData sheetId="2889"/>
      <sheetData sheetId="2890"/>
      <sheetData sheetId="2891"/>
      <sheetData sheetId="2892"/>
      <sheetData sheetId="2893"/>
      <sheetData sheetId="2894"/>
      <sheetData sheetId="2895"/>
      <sheetData sheetId="2896"/>
      <sheetData sheetId="2897"/>
      <sheetData sheetId="2898"/>
      <sheetData sheetId="2899"/>
      <sheetData sheetId="2900" refreshError="1"/>
      <sheetData sheetId="2901" refreshError="1"/>
      <sheetData sheetId="2902" refreshError="1"/>
      <sheetData sheetId="2903" refreshError="1"/>
      <sheetData sheetId="2904" refreshError="1"/>
      <sheetData sheetId="2905" refreshError="1"/>
      <sheetData sheetId="2906" refreshError="1"/>
      <sheetData sheetId="2907" refreshError="1"/>
      <sheetData sheetId="2908" refreshError="1"/>
      <sheetData sheetId="2909" refreshError="1"/>
      <sheetData sheetId="2910" refreshError="1"/>
      <sheetData sheetId="2911" refreshError="1"/>
      <sheetData sheetId="2912" refreshError="1"/>
      <sheetData sheetId="2913" refreshError="1"/>
      <sheetData sheetId="2914" refreshError="1"/>
      <sheetData sheetId="2915" refreshError="1"/>
      <sheetData sheetId="2916" refreshError="1"/>
      <sheetData sheetId="2917" refreshError="1"/>
      <sheetData sheetId="2918" refreshError="1"/>
      <sheetData sheetId="2919" refreshError="1"/>
      <sheetData sheetId="2920" refreshError="1"/>
      <sheetData sheetId="2921" refreshError="1"/>
      <sheetData sheetId="2922" refreshError="1"/>
      <sheetData sheetId="2923" refreshError="1"/>
      <sheetData sheetId="2924" refreshError="1"/>
      <sheetData sheetId="2925" refreshError="1"/>
      <sheetData sheetId="2926"/>
      <sheetData sheetId="2927" refreshError="1"/>
      <sheetData sheetId="2928" refreshError="1"/>
      <sheetData sheetId="2929" refreshError="1"/>
      <sheetData sheetId="2930" refreshError="1"/>
      <sheetData sheetId="2931" refreshError="1"/>
      <sheetData sheetId="2932" refreshError="1"/>
      <sheetData sheetId="2933" refreshError="1"/>
      <sheetData sheetId="2934" refreshError="1"/>
      <sheetData sheetId="2935" refreshError="1"/>
      <sheetData sheetId="2936" refreshError="1"/>
      <sheetData sheetId="2937" refreshError="1"/>
      <sheetData sheetId="2938" refreshError="1"/>
      <sheetData sheetId="2939" refreshError="1"/>
      <sheetData sheetId="2940" refreshError="1"/>
      <sheetData sheetId="2941" refreshError="1"/>
      <sheetData sheetId="2942" refreshError="1"/>
      <sheetData sheetId="2943" refreshError="1"/>
      <sheetData sheetId="2944" refreshError="1"/>
      <sheetData sheetId="2945" refreshError="1"/>
      <sheetData sheetId="2946" refreshError="1"/>
      <sheetData sheetId="2947" refreshError="1"/>
      <sheetData sheetId="2948" refreshError="1"/>
      <sheetData sheetId="2949" refreshError="1"/>
      <sheetData sheetId="2950" refreshError="1"/>
      <sheetData sheetId="2951" refreshError="1"/>
      <sheetData sheetId="2952" refreshError="1"/>
      <sheetData sheetId="2953" refreshError="1"/>
      <sheetData sheetId="2954" refreshError="1"/>
      <sheetData sheetId="2955" refreshError="1"/>
      <sheetData sheetId="2956" refreshError="1"/>
      <sheetData sheetId="2957" refreshError="1"/>
      <sheetData sheetId="2958" refreshError="1"/>
      <sheetData sheetId="2959" refreshError="1"/>
      <sheetData sheetId="2960"/>
      <sheetData sheetId="2961"/>
      <sheetData sheetId="2962"/>
      <sheetData sheetId="2963"/>
      <sheetData sheetId="2964"/>
      <sheetData sheetId="2965"/>
      <sheetData sheetId="2966"/>
      <sheetData sheetId="2967"/>
      <sheetData sheetId="2968" refreshError="1"/>
      <sheetData sheetId="2969" refreshError="1"/>
      <sheetData sheetId="2970" refreshError="1"/>
      <sheetData sheetId="2971" refreshError="1"/>
      <sheetData sheetId="2972" refreshError="1"/>
      <sheetData sheetId="2973" refreshError="1"/>
      <sheetData sheetId="2974" refreshError="1"/>
      <sheetData sheetId="2975" refreshError="1"/>
      <sheetData sheetId="2976" refreshError="1"/>
      <sheetData sheetId="2977" refreshError="1"/>
      <sheetData sheetId="2978" refreshError="1"/>
      <sheetData sheetId="2979" refreshError="1"/>
      <sheetData sheetId="2980" refreshError="1"/>
      <sheetData sheetId="2981" refreshError="1"/>
      <sheetData sheetId="2982" refreshError="1"/>
      <sheetData sheetId="2983" refreshError="1"/>
      <sheetData sheetId="2984" refreshError="1"/>
      <sheetData sheetId="2985" refreshError="1"/>
      <sheetData sheetId="2986" refreshError="1"/>
      <sheetData sheetId="2987" refreshError="1"/>
      <sheetData sheetId="2988" refreshError="1"/>
      <sheetData sheetId="2989" refreshError="1"/>
      <sheetData sheetId="2990" refreshError="1"/>
      <sheetData sheetId="2991" refreshError="1"/>
      <sheetData sheetId="2992" refreshError="1"/>
      <sheetData sheetId="2993" refreshError="1"/>
      <sheetData sheetId="2994" refreshError="1"/>
      <sheetData sheetId="2995" refreshError="1"/>
      <sheetData sheetId="2996" refreshError="1"/>
      <sheetData sheetId="2997" refreshError="1"/>
      <sheetData sheetId="2998" refreshError="1"/>
      <sheetData sheetId="2999" refreshError="1"/>
      <sheetData sheetId="3000" refreshError="1"/>
      <sheetData sheetId="3001" refreshError="1"/>
      <sheetData sheetId="3002" refreshError="1"/>
      <sheetData sheetId="3003" refreshError="1"/>
      <sheetData sheetId="3004" refreshError="1"/>
      <sheetData sheetId="3005" refreshError="1"/>
      <sheetData sheetId="3006" refreshError="1"/>
      <sheetData sheetId="3007" refreshError="1"/>
      <sheetData sheetId="3008" refreshError="1"/>
      <sheetData sheetId="3009" refreshError="1"/>
      <sheetData sheetId="3010" refreshError="1"/>
      <sheetData sheetId="3011" refreshError="1"/>
      <sheetData sheetId="3012" refreshError="1"/>
      <sheetData sheetId="3013" refreshError="1"/>
      <sheetData sheetId="3014" refreshError="1"/>
      <sheetData sheetId="3015" refreshError="1"/>
      <sheetData sheetId="3016" refreshError="1"/>
      <sheetData sheetId="3017" refreshError="1"/>
      <sheetData sheetId="3018" refreshError="1"/>
      <sheetData sheetId="3019" refreshError="1"/>
      <sheetData sheetId="3020" refreshError="1"/>
      <sheetData sheetId="3021" refreshError="1"/>
      <sheetData sheetId="3022" refreshError="1"/>
      <sheetData sheetId="3023" refreshError="1"/>
      <sheetData sheetId="3024" refreshError="1"/>
      <sheetData sheetId="3025" refreshError="1"/>
      <sheetData sheetId="3026" refreshError="1"/>
      <sheetData sheetId="3027" refreshError="1"/>
      <sheetData sheetId="3028" refreshError="1"/>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refreshError="1"/>
      <sheetData sheetId="3043" refreshError="1"/>
      <sheetData sheetId="3044" refreshError="1"/>
      <sheetData sheetId="3045" refreshError="1"/>
      <sheetData sheetId="3046" refreshError="1"/>
      <sheetData sheetId="3047" refreshError="1"/>
      <sheetData sheetId="3048" refreshError="1"/>
      <sheetData sheetId="3049" refreshError="1"/>
      <sheetData sheetId="3050" refreshError="1"/>
      <sheetData sheetId="3051" refreshError="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refreshError="1"/>
      <sheetData sheetId="3069"/>
      <sheetData sheetId="3070"/>
      <sheetData sheetId="3071"/>
      <sheetData sheetId="3072"/>
      <sheetData sheetId="3073"/>
      <sheetData sheetId="3074"/>
      <sheetData sheetId="3075"/>
      <sheetData sheetId="3076"/>
      <sheetData sheetId="3077"/>
      <sheetData sheetId="3078"/>
      <sheetData sheetId="3079" refreshError="1"/>
      <sheetData sheetId="3080" refreshError="1"/>
      <sheetData sheetId="3081" refreshError="1"/>
      <sheetData sheetId="3082" refreshError="1"/>
      <sheetData sheetId="3083" refreshError="1"/>
      <sheetData sheetId="3084" refreshError="1"/>
      <sheetData sheetId="3085" refreshError="1"/>
      <sheetData sheetId="3086" refreshError="1"/>
      <sheetData sheetId="3087" refreshError="1"/>
      <sheetData sheetId="3088" refreshError="1"/>
      <sheetData sheetId="3089" refreshError="1"/>
      <sheetData sheetId="3090" refreshError="1"/>
      <sheetData sheetId="3091" refreshError="1"/>
      <sheetData sheetId="3092" refreshError="1"/>
      <sheetData sheetId="3093" refreshError="1"/>
      <sheetData sheetId="3094" refreshError="1"/>
      <sheetData sheetId="3095" refreshError="1"/>
      <sheetData sheetId="3096" refreshError="1"/>
      <sheetData sheetId="3097" refreshError="1"/>
      <sheetData sheetId="3098" refreshError="1"/>
      <sheetData sheetId="3099" refreshError="1"/>
      <sheetData sheetId="3100" refreshError="1"/>
      <sheetData sheetId="3101" refreshError="1"/>
      <sheetData sheetId="3102" refreshError="1"/>
      <sheetData sheetId="3103" refreshError="1"/>
      <sheetData sheetId="3104" refreshError="1"/>
      <sheetData sheetId="3105" refreshError="1"/>
      <sheetData sheetId="3106" refreshError="1"/>
      <sheetData sheetId="3107" refreshError="1"/>
      <sheetData sheetId="3108" refreshError="1"/>
      <sheetData sheetId="3109" refreshError="1"/>
      <sheetData sheetId="3110" refreshError="1"/>
      <sheetData sheetId="3111" refreshError="1"/>
      <sheetData sheetId="3112" refreshError="1"/>
      <sheetData sheetId="3113" refreshError="1"/>
      <sheetData sheetId="3114" refreshError="1"/>
      <sheetData sheetId="3115" refreshError="1"/>
      <sheetData sheetId="3116" refreshError="1"/>
      <sheetData sheetId="3117" refreshError="1"/>
      <sheetData sheetId="3118" refreshError="1"/>
      <sheetData sheetId="3119" refreshError="1"/>
      <sheetData sheetId="3120" refreshError="1"/>
      <sheetData sheetId="3121" refreshError="1"/>
      <sheetData sheetId="3122" refreshError="1"/>
      <sheetData sheetId="3123" refreshError="1"/>
      <sheetData sheetId="3124" refreshError="1"/>
      <sheetData sheetId="3125" refreshError="1"/>
      <sheetData sheetId="3126" refreshError="1"/>
      <sheetData sheetId="3127" refreshError="1"/>
      <sheetData sheetId="3128" refreshError="1"/>
      <sheetData sheetId="3129" refreshError="1"/>
      <sheetData sheetId="3130" refreshError="1"/>
      <sheetData sheetId="3131" refreshError="1"/>
      <sheetData sheetId="3132" refreshError="1"/>
      <sheetData sheetId="3133" refreshError="1"/>
      <sheetData sheetId="3134" refreshError="1"/>
      <sheetData sheetId="3135" refreshError="1"/>
      <sheetData sheetId="3136" refreshError="1"/>
      <sheetData sheetId="3137" refreshError="1"/>
      <sheetData sheetId="3138"/>
      <sheetData sheetId="3139"/>
      <sheetData sheetId="3140"/>
      <sheetData sheetId="3141"/>
      <sheetData sheetId="3142"/>
      <sheetData sheetId="3143"/>
      <sheetData sheetId="3144"/>
      <sheetData sheetId="3145"/>
      <sheetData sheetId="3146"/>
      <sheetData sheetId="3147"/>
      <sheetData sheetId="3148"/>
      <sheetData sheetId="3149"/>
      <sheetData sheetId="3150"/>
      <sheetData sheetId="3151"/>
      <sheetData sheetId="3152"/>
      <sheetData sheetId="3153"/>
      <sheetData sheetId="3154"/>
      <sheetData sheetId="3155"/>
      <sheetData sheetId="3156"/>
      <sheetData sheetId="3157"/>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sheetData sheetId="3181"/>
      <sheetData sheetId="3182"/>
      <sheetData sheetId="3183"/>
      <sheetData sheetId="3184"/>
      <sheetData sheetId="3185"/>
      <sheetData sheetId="3186"/>
      <sheetData sheetId="3187"/>
      <sheetData sheetId="3188"/>
      <sheetData sheetId="3189"/>
      <sheetData sheetId="3190" refreshError="1"/>
      <sheetData sheetId="3191"/>
      <sheetData sheetId="3192"/>
      <sheetData sheetId="3193" refreshError="1"/>
      <sheetData sheetId="3194"/>
      <sheetData sheetId="3195"/>
      <sheetData sheetId="3196"/>
      <sheetData sheetId="3197"/>
      <sheetData sheetId="3198"/>
      <sheetData sheetId="3199"/>
      <sheetData sheetId="3200"/>
      <sheetData sheetId="3201"/>
      <sheetData sheetId="3202"/>
      <sheetData sheetId="3203"/>
      <sheetData sheetId="3204"/>
      <sheetData sheetId="3205"/>
      <sheetData sheetId="3206"/>
      <sheetData sheetId="3207"/>
      <sheetData sheetId="3208"/>
      <sheetData sheetId="3209"/>
      <sheetData sheetId="3210"/>
      <sheetData sheetId="3211"/>
      <sheetData sheetId="3212"/>
      <sheetData sheetId="3213"/>
      <sheetData sheetId="3214"/>
      <sheetData sheetId="3215"/>
      <sheetData sheetId="3216"/>
      <sheetData sheetId="3217"/>
      <sheetData sheetId="3218"/>
      <sheetData sheetId="3219"/>
      <sheetData sheetId="3220"/>
      <sheetData sheetId="3221"/>
      <sheetData sheetId="3222"/>
      <sheetData sheetId="3223"/>
      <sheetData sheetId="3224"/>
      <sheetData sheetId="3225"/>
      <sheetData sheetId="3226"/>
      <sheetData sheetId="3227"/>
      <sheetData sheetId="3228"/>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sheetData sheetId="3254"/>
      <sheetData sheetId="3255"/>
      <sheetData sheetId="3256"/>
      <sheetData sheetId="3257"/>
      <sheetData sheetId="3258"/>
      <sheetData sheetId="3259"/>
      <sheetData sheetId="3260"/>
      <sheetData sheetId="3261"/>
      <sheetData sheetId="3262"/>
      <sheetData sheetId="3263"/>
      <sheetData sheetId="3264"/>
      <sheetData sheetId="3265" refreshError="1"/>
      <sheetData sheetId="3266" refreshError="1"/>
      <sheetData sheetId="3267" refreshError="1"/>
      <sheetData sheetId="3268" refreshError="1"/>
      <sheetData sheetId="3269" refreshError="1"/>
      <sheetData sheetId="3270" refreshError="1"/>
      <sheetData sheetId="3271" refreshError="1"/>
      <sheetData sheetId="3272" refreshError="1"/>
      <sheetData sheetId="3273" refreshError="1"/>
      <sheetData sheetId="3274" refreshError="1"/>
      <sheetData sheetId="3275" refreshError="1"/>
      <sheetData sheetId="3276" refreshError="1"/>
      <sheetData sheetId="3277" refreshError="1"/>
      <sheetData sheetId="3278" refreshError="1"/>
      <sheetData sheetId="3279" refreshError="1"/>
      <sheetData sheetId="3280" refreshError="1"/>
      <sheetData sheetId="3281" refreshError="1"/>
      <sheetData sheetId="3282" refreshError="1"/>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Rab"/>
      <sheetName val="Analisa"/>
      <sheetName val="Upah&amp;Bahan"/>
      <sheetName val="Peralatan"/>
      <sheetName val="Curva S"/>
      <sheetName val="Lamp 5A"/>
      <sheetName val="lamp. 6a"/>
      <sheetName val="lamp. 6b"/>
      <sheetName val="Lamp 7"/>
      <sheetName val="Lamp 9)"/>
      <sheetName val="Lamp 10"/>
      <sheetName val="Lamp 11"/>
      <sheetName val="Lamp 13"/>
      <sheetName val="Lamp 14"/>
    </sheetNames>
    <sheetDataSet>
      <sheetData sheetId="0"/>
      <sheetData sheetId="1"/>
      <sheetData sheetId="2"/>
      <sheetData sheetId="3" refreshError="1"/>
      <sheetData sheetId="4" refreshError="1"/>
      <sheetData sheetId="5" refreshError="1"/>
      <sheetData sheetId="6"/>
      <sheetData sheetId="7" refreshError="1"/>
      <sheetData sheetId="8" refreshError="1"/>
      <sheetData sheetId="9"/>
      <sheetData sheetId="10" refreshError="1"/>
      <sheetData sheetId="11" refreshError="1"/>
      <sheetData sheetId="12" refreshError="1"/>
      <sheetData sheetId="13" refreshError="1"/>
      <sheetData sheetId="14" refreshError="1"/>
    </sheetDataSet>
  </externalBook>
</externalLink>
</file>

<file path=xl/externalLinks/externalLink1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RT.PEN"/>
      <sheetName val="REK.NEGO"/>
      <sheetName val="Rekap "/>
      <sheetName val="RAB"/>
      <sheetName val="Alat"/>
      <sheetName val="Basic Price"/>
      <sheetName val="DIV1"/>
      <sheetName val="SCHEDULE"/>
      <sheetName val="UMUM"/>
      <sheetName val="DIV2"/>
      <sheetName val="DIV3"/>
      <sheetName val="DIV4"/>
      <sheetName val="DIV5"/>
      <sheetName val="DIV6"/>
      <sheetName val="DIV6(2)"/>
      <sheetName val="DIV7"/>
      <sheetName val="DIV7(2)"/>
      <sheetName val="DIV8"/>
      <sheetName val="Quarry"/>
      <sheetName val="Agregat Kelas A"/>
      <sheetName val="Agregat Kelas B"/>
      <sheetName val="Agregat Kelas C"/>
      <sheetName val="Agregat Halus &amp; Kasar"/>
      <sheetName val="NON PNS"/>
      <sheetName val="SRT.PLLGN"/>
      <sheetName val="COVER"/>
    </sheetNames>
    <sheetDataSet>
      <sheetData sheetId="0"/>
      <sheetData sheetId="1"/>
      <sheetData sheetId="2"/>
      <sheetData sheetId="3"/>
      <sheetData sheetId="4"/>
      <sheetData sheetId="5"/>
      <sheetData sheetId="6"/>
      <sheetData sheetId="7" refreshError="1"/>
      <sheetData sheetId="8"/>
      <sheetData sheetId="9"/>
      <sheetData sheetId="10"/>
      <sheetData sheetId="11"/>
      <sheetData sheetId="12"/>
      <sheetData sheetId="13" refreshError="1"/>
      <sheetData sheetId="14"/>
      <sheetData sheetId="15"/>
      <sheetData sheetId="16"/>
      <sheetData sheetId="17"/>
      <sheetData sheetId="18"/>
      <sheetData sheetId="19" refreshError="1"/>
      <sheetData sheetId="20" refreshError="1"/>
      <sheetData sheetId="21" refreshError="1"/>
      <sheetData sheetId="22"/>
      <sheetData sheetId="23" refreshError="1"/>
      <sheetData sheetId="24" refreshError="1"/>
      <sheetData sheetId="25" refreshError="1"/>
    </sheetDataSet>
  </externalBook>
</externalLink>
</file>

<file path=xl/externalLinks/externalLink1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Bill of Quantities"/>
      <sheetName val="Mobilization"/>
      <sheetName val="Appendix 4"/>
      <sheetName val="Unit Price Analysis"/>
      <sheetName val="Basic Price I"/>
      <sheetName val="Material Analysis I"/>
      <sheetName val="Supporting Analysis"/>
      <sheetName val="Basic Price II"/>
      <sheetName val="Material Analysis II"/>
      <sheetName val="Cost of Mat on site"/>
      <sheetName val="G"/>
      <sheetName val="H"/>
      <sheetName val="Schedule"/>
      <sheetName val="Method"/>
      <sheetName val="Ow &amp; Op"/>
      <sheetName val="Jumlah Alat"/>
      <sheetName val="Estimate of Foreign"/>
      <sheetName val="Breakdown Foreign"/>
      <sheetName val="Price adjusment"/>
      <sheetName val="APP"/>
      <sheetName val="DU&amp;B"/>
      <sheetName val="ANALISA "/>
      <sheetName val="Alat"/>
      <sheetName val="ANALISA"/>
      <sheetName val="rekap"/>
      <sheetName val="AT"/>
      <sheetName val="Ans"/>
      <sheetName val="DH"/>
      <sheetName val="PM"/>
      <sheetName val="Data Isi Disini"/>
      <sheetName val="BIAYA  ALAT"/>
      <sheetName val="BAHAN"/>
      <sheetName val="Hrg Satuan &amp; Upah"/>
    </sheetNames>
    <sheetDataSet>
      <sheetData sheetId="0"/>
      <sheetData sheetId="1">
        <row r="4">
          <cell r="C4" t="str">
            <v>BILL OF QUANTITIES</v>
          </cell>
        </row>
        <row r="6">
          <cell r="C6" t="str">
            <v>Package No        :</v>
          </cell>
          <cell r="E6" t="str">
            <v/>
          </cell>
        </row>
        <row r="7">
          <cell r="C7" t="str">
            <v>Package Name  :</v>
          </cell>
          <cell r="E7" t="str">
            <v xml:space="preserve"> LINGKAR UTARA SURAKARTA</v>
          </cell>
        </row>
        <row r="8">
          <cell r="C8" t="str">
            <v>Province                :</v>
          </cell>
          <cell r="E8" t="str">
            <v xml:space="preserve"> CENTRAL JAVA</v>
          </cell>
        </row>
        <row r="9">
          <cell r="C9" t="str">
            <v>Contractor             :</v>
          </cell>
          <cell r="E9" t="str">
            <v xml:space="preserve"> Persero PT. WASKITA KARYA</v>
          </cell>
          <cell r="I9" t="str">
            <v>Page 1 of 8</v>
          </cell>
        </row>
        <row r="12">
          <cell r="C12" t="str">
            <v>Pay</v>
          </cell>
          <cell r="D12" t="str">
            <v>Description</v>
          </cell>
          <cell r="F12" t="str">
            <v>Unit</v>
          </cell>
          <cell r="G12" t="str">
            <v>Estimated</v>
          </cell>
          <cell r="H12" t="str">
            <v>Unit Price</v>
          </cell>
          <cell r="I12" t="str">
            <v>Total Bid Price</v>
          </cell>
        </row>
        <row r="13">
          <cell r="C13" t="str">
            <v>Item</v>
          </cell>
          <cell r="G13" t="str">
            <v>Quantitiy</v>
          </cell>
          <cell r="H13" t="str">
            <v>(Rupiah)</v>
          </cell>
          <cell r="I13" t="str">
            <v>(Rupiah)</v>
          </cell>
        </row>
        <row r="14">
          <cell r="C14" t="str">
            <v>a</v>
          </cell>
          <cell r="D14" t="str">
            <v>b</v>
          </cell>
          <cell r="F14" t="str">
            <v>c</v>
          </cell>
          <cell r="G14" t="str">
            <v>d</v>
          </cell>
          <cell r="H14" t="str">
            <v>e</v>
          </cell>
          <cell r="I14" t="str">
            <v>f = (d x e)</v>
          </cell>
        </row>
        <row r="16">
          <cell r="D16" t="str">
            <v xml:space="preserve"> Div. 1 - GENERAL</v>
          </cell>
        </row>
        <row r="18">
          <cell r="C18" t="str">
            <v>1.2</v>
          </cell>
          <cell r="D18" t="str">
            <v xml:space="preserve"> Mobilization included :</v>
          </cell>
          <cell r="F18" t="str">
            <v>lump sum</v>
          </cell>
          <cell r="G18">
            <v>1</v>
          </cell>
          <cell r="H18">
            <v>279990000</v>
          </cell>
          <cell r="I18">
            <v>279990000</v>
          </cell>
        </row>
        <row r="19">
          <cell r="D19" t="str">
            <v xml:space="preserve"> - Demobilization</v>
          </cell>
        </row>
        <row r="20">
          <cell r="D20" t="str">
            <v xml:space="preserve"> - Site Clean up</v>
          </cell>
        </row>
        <row r="21">
          <cell r="D21" t="str">
            <v xml:space="preserve"> - Laboratory</v>
          </cell>
        </row>
        <row r="22">
          <cell r="D22" t="str">
            <v xml:space="preserve"> - Offices</v>
          </cell>
        </row>
        <row r="23">
          <cell r="D23" t="str">
            <v xml:space="preserve"> - As built drawing and other components not directly</v>
          </cell>
        </row>
        <row r="24">
          <cell r="D24" t="str">
            <v xml:space="preserve">   relased to the physical works</v>
          </cell>
        </row>
        <row r="25">
          <cell r="C25" t="str">
            <v>1.8</v>
          </cell>
          <cell r="D25" t="str">
            <v xml:space="preserve"> Maintenance of Traffic</v>
          </cell>
          <cell r="F25" t="str">
            <v>lump sum</v>
          </cell>
          <cell r="G25">
            <v>1</v>
          </cell>
          <cell r="H25">
            <v>44404000</v>
          </cell>
          <cell r="I25">
            <v>44404000</v>
          </cell>
        </row>
        <row r="27">
          <cell r="D27" t="str">
            <v xml:space="preserve"> Total Bid Price for Division 1 (Carry to Summary of Bill of Quantities)</v>
          </cell>
          <cell r="I27">
            <v>324394000</v>
          </cell>
        </row>
        <row r="29">
          <cell r="D29" t="str">
            <v xml:space="preserve"> DIV. 2 -  DRAINAGE</v>
          </cell>
        </row>
        <row r="31">
          <cell r="C31" t="str">
            <v>2.1</v>
          </cell>
          <cell r="D31" t="str">
            <v xml:space="preserve"> Excavation for Drainage Ditches and Waterways</v>
          </cell>
          <cell r="F31" t="str">
            <v>cu.m</v>
          </cell>
          <cell r="G31">
            <v>4446.75</v>
          </cell>
          <cell r="H31">
            <v>3792.58</v>
          </cell>
          <cell r="I31">
            <v>16864655.120000001</v>
          </cell>
        </row>
        <row r="33">
          <cell r="C33" t="str">
            <v>2.2</v>
          </cell>
          <cell r="D33" t="str">
            <v xml:space="preserve"> Mortared Stonework</v>
          </cell>
          <cell r="F33" t="str">
            <v>cu.m</v>
          </cell>
          <cell r="G33">
            <v>900.9</v>
          </cell>
          <cell r="H33">
            <v>75967.5</v>
          </cell>
          <cell r="I33">
            <v>68439120.75</v>
          </cell>
        </row>
        <row r="35">
          <cell r="C35" t="str">
            <v>2.3(1)</v>
          </cell>
          <cell r="D35" t="str">
            <v xml:space="preserve"> RC Pipe Culvert ID &lt; 45 cm</v>
          </cell>
          <cell r="F35" t="str">
            <v>lin.m</v>
          </cell>
        </row>
        <row r="37">
          <cell r="C37" t="str">
            <v>2.3(2)</v>
          </cell>
          <cell r="D37" t="str">
            <v xml:space="preserve"> RC Pipe Culvert ID 45 - 75 cm</v>
          </cell>
          <cell r="F37" t="str">
            <v>lin.m</v>
          </cell>
          <cell r="G37">
            <v>68</v>
          </cell>
          <cell r="H37">
            <v>161612.62</v>
          </cell>
          <cell r="I37">
            <v>10989658.16</v>
          </cell>
        </row>
        <row r="39">
          <cell r="C39" t="str">
            <v>2.3(3)</v>
          </cell>
          <cell r="D39" t="str">
            <v xml:space="preserve"> RC Pipe Culvert ID 75 - 120 cm</v>
          </cell>
          <cell r="F39" t="str">
            <v>lin.m</v>
          </cell>
          <cell r="G39">
            <v>93</v>
          </cell>
          <cell r="H39">
            <v>268957.02</v>
          </cell>
          <cell r="I39">
            <v>25013002.859999999</v>
          </cell>
        </row>
        <row r="41">
          <cell r="C41" t="str">
            <v>2.3(4)</v>
          </cell>
          <cell r="D41" t="str">
            <v xml:space="preserve"> Corrugated Steel Culvert</v>
          </cell>
          <cell r="F41" t="str">
            <v>tonne</v>
          </cell>
        </row>
        <row r="43">
          <cell r="C43" t="str">
            <v>2.4(1)</v>
          </cell>
          <cell r="D43" t="str">
            <v xml:space="preserve"> Porous Backfill or Filter Material</v>
          </cell>
          <cell r="F43" t="str">
            <v>cu.m</v>
          </cell>
          <cell r="G43">
            <v>331.76</v>
          </cell>
          <cell r="H43">
            <v>35276.409999999996</v>
          </cell>
          <cell r="I43">
            <v>11703301.779999999</v>
          </cell>
        </row>
        <row r="45">
          <cell r="C45" t="str">
            <v>2.4(2)</v>
          </cell>
          <cell r="D45" t="str">
            <v xml:space="preserve"> Plastic Filter Fabric</v>
          </cell>
          <cell r="F45" t="str">
            <v>sq.m</v>
          </cell>
        </row>
        <row r="47">
          <cell r="C47" t="str">
            <v>2.4(3)</v>
          </cell>
          <cell r="D47" t="str">
            <v xml:space="preserve"> Pipe for Subsurface Drainage Works Pipe</v>
          </cell>
          <cell r="F47" t="str">
            <v>lin.m</v>
          </cell>
        </row>
        <row r="49">
          <cell r="D49" t="str">
            <v xml:space="preserve"> Total Bid Price for Division 2 (Carry to Summary of Bill of Quantities)</v>
          </cell>
          <cell r="I49">
            <v>133009738.67</v>
          </cell>
        </row>
        <row r="53">
          <cell r="C53" t="str">
            <v>BILL OF QUANTITIES</v>
          </cell>
        </row>
        <row r="55">
          <cell r="C55" t="str">
            <v>Package No        :</v>
          </cell>
          <cell r="E55" t="str">
            <v/>
          </cell>
        </row>
        <row r="56">
          <cell r="C56" t="str">
            <v>Package Name  :</v>
          </cell>
          <cell r="E56" t="str">
            <v xml:space="preserve"> LINGKAR UTARA SURAKARTA</v>
          </cell>
        </row>
        <row r="57">
          <cell r="C57" t="str">
            <v>Province                :</v>
          </cell>
          <cell r="E57" t="str">
            <v xml:space="preserve"> CENTRAL JAVA</v>
          </cell>
        </row>
        <row r="58">
          <cell r="C58" t="str">
            <v>Contractor             :</v>
          </cell>
          <cell r="E58" t="str">
            <v xml:space="preserve"> Persero PT. WASKITA KARYA</v>
          </cell>
          <cell r="I58" t="str">
            <v>Page 2 of 8</v>
          </cell>
        </row>
        <row r="61">
          <cell r="C61" t="str">
            <v>Pay</v>
          </cell>
          <cell r="D61" t="str">
            <v>Description</v>
          </cell>
          <cell r="F61" t="str">
            <v>Unit</v>
          </cell>
          <cell r="G61" t="str">
            <v>Estimated</v>
          </cell>
          <cell r="H61" t="str">
            <v>Unit Price</v>
          </cell>
          <cell r="I61" t="str">
            <v>Total Bid Price</v>
          </cell>
        </row>
        <row r="62">
          <cell r="C62" t="str">
            <v>Item</v>
          </cell>
          <cell r="G62" t="str">
            <v>Quantitiy</v>
          </cell>
          <cell r="H62" t="str">
            <v>(Rupiah)</v>
          </cell>
          <cell r="I62" t="str">
            <v>(Rupiah)</v>
          </cell>
        </row>
        <row r="63">
          <cell r="C63" t="str">
            <v>a</v>
          </cell>
          <cell r="D63" t="str">
            <v>b</v>
          </cell>
          <cell r="F63" t="str">
            <v>c</v>
          </cell>
          <cell r="G63" t="str">
            <v>d</v>
          </cell>
          <cell r="H63" t="str">
            <v>e</v>
          </cell>
          <cell r="I63" t="str">
            <v>f = (d x e)</v>
          </cell>
        </row>
        <row r="65">
          <cell r="D65" t="str">
            <v xml:space="preserve"> DIV. 3 - EARTH WORKS</v>
          </cell>
        </row>
        <row r="67">
          <cell r="C67" t="str">
            <v>3.1(1)</v>
          </cell>
          <cell r="D67" t="str">
            <v xml:space="preserve"> Common Excavation</v>
          </cell>
          <cell r="F67" t="str">
            <v>cu.m</v>
          </cell>
          <cell r="G67">
            <v>218980.4</v>
          </cell>
          <cell r="H67">
            <v>4835.4799999999996</v>
          </cell>
          <cell r="I67">
            <v>1058875344.59</v>
          </cell>
        </row>
        <row r="69">
          <cell r="C69" t="str">
            <v>3.1(2)</v>
          </cell>
          <cell r="D69" t="str">
            <v xml:space="preserve"> Rock Excavation</v>
          </cell>
          <cell r="F69" t="str">
            <v>cu.m</v>
          </cell>
          <cell r="G69">
            <v>137</v>
          </cell>
          <cell r="H69">
            <v>49178.13</v>
          </cell>
          <cell r="I69">
            <v>6737403.8099999996</v>
          </cell>
        </row>
        <row r="71">
          <cell r="C71" t="str">
            <v>3.2(1)</v>
          </cell>
          <cell r="D71" t="str">
            <v xml:space="preserve"> Common Embankment</v>
          </cell>
          <cell r="F71" t="str">
            <v>cu.m</v>
          </cell>
          <cell r="G71">
            <v>120650</v>
          </cell>
          <cell r="H71">
            <v>1889.02</v>
          </cell>
          <cell r="I71">
            <v>227910263</v>
          </cell>
        </row>
        <row r="73">
          <cell r="C73" t="str">
            <v>3.2(2)</v>
          </cell>
          <cell r="D73" t="str">
            <v xml:space="preserve"> Selected Embankment</v>
          </cell>
          <cell r="F73" t="str">
            <v>cu.m</v>
          </cell>
          <cell r="G73">
            <v>2200</v>
          </cell>
          <cell r="H73">
            <v>8236.23</v>
          </cell>
          <cell r="I73">
            <v>18119706</v>
          </cell>
        </row>
        <row r="75">
          <cell r="C75" t="str">
            <v>3.3</v>
          </cell>
          <cell r="D75" t="str">
            <v xml:space="preserve"> Grade Preparation</v>
          </cell>
          <cell r="F75" t="str">
            <v>sq.m</v>
          </cell>
          <cell r="G75">
            <v>49118.8</v>
          </cell>
          <cell r="H75">
            <v>414.01</v>
          </cell>
          <cell r="I75">
            <v>20335674.390000001</v>
          </cell>
        </row>
        <row r="77">
          <cell r="D77" t="str">
            <v xml:space="preserve"> Total Bid Price for Division 3 (Carry to Summary of Bill of Quantities)</v>
          </cell>
          <cell r="I77">
            <v>1331978391.7900002</v>
          </cell>
        </row>
        <row r="79">
          <cell r="D79" t="str">
            <v xml:space="preserve"> DIV. 4 - SHOULDER</v>
          </cell>
        </row>
        <row r="81">
          <cell r="C81" t="str">
            <v>4.1(1)</v>
          </cell>
          <cell r="D81" t="str">
            <v xml:space="preserve"> Aggregate Base Class A</v>
          </cell>
          <cell r="F81" t="str">
            <v>cu.m</v>
          </cell>
        </row>
        <row r="83">
          <cell r="C83" t="str">
            <v>4.1(2)</v>
          </cell>
          <cell r="D83" t="str">
            <v xml:space="preserve"> Aggregate Base Class B</v>
          </cell>
          <cell r="F83" t="str">
            <v>cu.m</v>
          </cell>
        </row>
        <row r="85">
          <cell r="C85" t="str">
            <v>4.2(1)</v>
          </cell>
          <cell r="D85" t="str">
            <v xml:space="preserve"> Soil Cement Base</v>
          </cell>
          <cell r="F85" t="str">
            <v>cu.m</v>
          </cell>
        </row>
        <row r="87">
          <cell r="C87" t="str">
            <v>4.2(2)</v>
          </cell>
          <cell r="D87" t="str">
            <v xml:space="preserve"> Cement for Soil Cement Base</v>
          </cell>
          <cell r="F87" t="str">
            <v>tonne</v>
          </cell>
        </row>
        <row r="89">
          <cell r="C89" t="str">
            <v>4.3(1)</v>
          </cell>
          <cell r="D89" t="str">
            <v xml:space="preserve"> Single Bituminous Surface Treatment</v>
          </cell>
          <cell r="F89" t="str">
            <v>sq.m</v>
          </cell>
        </row>
        <row r="91">
          <cell r="C91" t="str">
            <v>4.3(2)</v>
          </cell>
          <cell r="D91" t="str">
            <v xml:space="preserve"> Bituminous Material for Surface Treatment</v>
          </cell>
          <cell r="F91" t="str">
            <v>litre</v>
          </cell>
        </row>
        <row r="93">
          <cell r="C93" t="str">
            <v>4.3(3)</v>
          </cell>
          <cell r="D93" t="str">
            <v xml:space="preserve"> Prime Coat</v>
          </cell>
          <cell r="F93" t="str">
            <v>litre</v>
          </cell>
        </row>
        <row r="95">
          <cell r="D95" t="str">
            <v xml:space="preserve"> Total Bid Price for Division 4 (Carry to Summary of Bill of Quantities)</v>
          </cell>
          <cell r="I95">
            <v>0</v>
          </cell>
        </row>
        <row r="99">
          <cell r="C99" t="str">
            <v>BILL OF QUANTITIES</v>
          </cell>
        </row>
        <row r="101">
          <cell r="C101" t="str">
            <v>Package No        :</v>
          </cell>
          <cell r="E101" t="str">
            <v/>
          </cell>
        </row>
        <row r="102">
          <cell r="C102" t="str">
            <v>Package Name  :</v>
          </cell>
          <cell r="E102" t="str">
            <v xml:space="preserve"> LINGKAR UTARA SURAKARTA</v>
          </cell>
        </row>
        <row r="103">
          <cell r="C103" t="str">
            <v>Province                :</v>
          </cell>
          <cell r="E103" t="str">
            <v xml:space="preserve"> CENTRAL JAVA</v>
          </cell>
        </row>
        <row r="104">
          <cell r="C104" t="str">
            <v>Contractor             :</v>
          </cell>
          <cell r="E104" t="str">
            <v xml:space="preserve"> Persero PT. WASKITA KARYA</v>
          </cell>
          <cell r="I104" t="str">
            <v>Page 3 of 8</v>
          </cell>
        </row>
        <row r="107">
          <cell r="C107" t="str">
            <v>Pay</v>
          </cell>
          <cell r="D107" t="str">
            <v>Description</v>
          </cell>
          <cell r="F107" t="str">
            <v>Unit</v>
          </cell>
          <cell r="G107" t="str">
            <v>Estimated</v>
          </cell>
          <cell r="H107" t="str">
            <v>Unit Price</v>
          </cell>
          <cell r="I107" t="str">
            <v>Total Bid Price</v>
          </cell>
        </row>
        <row r="108">
          <cell r="C108" t="str">
            <v>Item</v>
          </cell>
          <cell r="G108" t="str">
            <v>Quantitiy</v>
          </cell>
          <cell r="H108" t="str">
            <v>(Rupiah)</v>
          </cell>
          <cell r="I108" t="str">
            <v>(Rupiah)</v>
          </cell>
        </row>
        <row r="109">
          <cell r="C109" t="str">
            <v>a</v>
          </cell>
          <cell r="D109" t="str">
            <v>b</v>
          </cell>
          <cell r="F109" t="str">
            <v>c</v>
          </cell>
          <cell r="G109" t="str">
            <v>d</v>
          </cell>
          <cell r="H109" t="str">
            <v>e</v>
          </cell>
          <cell r="I109" t="str">
            <v>f = (d x e)</v>
          </cell>
        </row>
        <row r="111">
          <cell r="D111" t="str">
            <v xml:space="preserve"> DIV. 5 - GRANULAR PAVEMENTS</v>
          </cell>
        </row>
        <row r="113">
          <cell r="C113" t="str">
            <v>5.1(1)</v>
          </cell>
          <cell r="D113" t="str">
            <v xml:space="preserve"> Aggregate Base Class A</v>
          </cell>
          <cell r="F113" t="str">
            <v>cu.m</v>
          </cell>
          <cell r="G113">
            <v>13130.37</v>
          </cell>
          <cell r="H113">
            <v>29697.19</v>
          </cell>
          <cell r="I113">
            <v>389935092.66000003</v>
          </cell>
        </row>
        <row r="114">
          <cell r="C114" t="str">
            <v>5.1(2)</v>
          </cell>
          <cell r="D114" t="str">
            <v xml:space="preserve"> Aggregate Base Class B</v>
          </cell>
          <cell r="F114" t="str">
            <v>cu.m</v>
          </cell>
          <cell r="G114">
            <v>23203.759999999998</v>
          </cell>
          <cell r="H114">
            <v>27363.319999999996</v>
          </cell>
          <cell r="I114">
            <v>634931910.08000004</v>
          </cell>
        </row>
        <row r="115">
          <cell r="C115" t="str">
            <v>5.2(1)</v>
          </cell>
          <cell r="D115" t="str">
            <v xml:space="preserve"> Unsealed Road Base Class C</v>
          </cell>
          <cell r="F115" t="str">
            <v>cu.m</v>
          </cell>
        </row>
        <row r="116">
          <cell r="C116" t="str">
            <v>5.4(1)</v>
          </cell>
          <cell r="D116" t="str">
            <v xml:space="preserve"> Soil Cement Base</v>
          </cell>
          <cell r="F116" t="str">
            <v>cu.m</v>
          </cell>
        </row>
        <row r="117">
          <cell r="C117" t="str">
            <v>5.4(2)</v>
          </cell>
          <cell r="D117" t="str">
            <v xml:space="preserve"> Cement for Soil Cement Base</v>
          </cell>
          <cell r="F117" t="str">
            <v>tonne</v>
          </cell>
        </row>
        <row r="119">
          <cell r="D119" t="str">
            <v xml:space="preserve"> Total Bid Price for Division 5 (Carry to Summary of Bill of Quantities)</v>
          </cell>
          <cell r="I119">
            <v>1024867002.74</v>
          </cell>
        </row>
        <row r="121">
          <cell r="D121" t="str">
            <v xml:space="preserve"> DIV. 6 - ASPHALT PAVEMENTS</v>
          </cell>
        </row>
        <row r="123">
          <cell r="C123" t="str">
            <v>6.1(1)</v>
          </cell>
          <cell r="D123" t="str">
            <v xml:space="preserve"> Prime coat</v>
          </cell>
          <cell r="F123" t="str">
            <v>litre</v>
          </cell>
          <cell r="G123">
            <v>48139.57</v>
          </cell>
          <cell r="H123">
            <v>1060.6400000000001</v>
          </cell>
          <cell r="I123">
            <v>51058753.520000003</v>
          </cell>
        </row>
        <row r="124">
          <cell r="C124" t="str">
            <v>6.1(2)</v>
          </cell>
          <cell r="D124" t="str">
            <v xml:space="preserve"> Tack coat</v>
          </cell>
          <cell r="F124" t="str">
            <v>litre</v>
          </cell>
          <cell r="G124">
            <v>23827.02</v>
          </cell>
          <cell r="H124">
            <v>1026.21</v>
          </cell>
          <cell r="I124">
            <v>24451526.190000001</v>
          </cell>
        </row>
        <row r="125">
          <cell r="C125" t="str">
            <v>6.2(1)</v>
          </cell>
          <cell r="D125" t="str">
            <v xml:space="preserve"> Single Bituminous Surface Treatment</v>
          </cell>
          <cell r="F125" t="str">
            <v>sq.m</v>
          </cell>
        </row>
        <row r="126">
          <cell r="C126" t="str">
            <v>6.2(2)</v>
          </cell>
          <cell r="D126" t="str">
            <v xml:space="preserve"> Double Bituminous Surface Treatment</v>
          </cell>
          <cell r="F126" t="str">
            <v>sq.m</v>
          </cell>
        </row>
        <row r="127">
          <cell r="C127" t="str">
            <v>6.2(3)</v>
          </cell>
          <cell r="D127" t="str">
            <v xml:space="preserve"> Bituminous Material for Surface Treatment</v>
          </cell>
          <cell r="F127" t="str">
            <v>litre</v>
          </cell>
        </row>
        <row r="128">
          <cell r="C128" t="str">
            <v>6.3(1)</v>
          </cell>
          <cell r="D128" t="str">
            <v xml:space="preserve"> Hot Rolled Sand Sheet Class A</v>
          </cell>
          <cell r="F128" t="str">
            <v>sq.m</v>
          </cell>
        </row>
        <row r="129">
          <cell r="C129" t="str">
            <v>6.3(2)</v>
          </cell>
          <cell r="D129" t="str">
            <v xml:space="preserve"> Hot Rolled Sand Sheet Class B</v>
          </cell>
          <cell r="F129" t="str">
            <v>sq.m</v>
          </cell>
        </row>
        <row r="130">
          <cell r="C130" t="str">
            <v>6.3(3)</v>
          </cell>
          <cell r="D130" t="str">
            <v xml:space="preserve"> Hot Rolled Sheet</v>
          </cell>
          <cell r="F130" t="str">
            <v>sq.m</v>
          </cell>
        </row>
        <row r="131">
          <cell r="C131" t="str">
            <v>6.3(4)</v>
          </cell>
          <cell r="D131" t="str">
            <v xml:space="preserve"> Asphaltic Concrete ( 4 cm )</v>
          </cell>
          <cell r="F131" t="str">
            <v>sq.m</v>
          </cell>
          <cell r="G131">
            <v>49477.75</v>
          </cell>
          <cell r="H131">
            <v>7630.6200000000008</v>
          </cell>
          <cell r="I131">
            <v>377545908.70999998</v>
          </cell>
        </row>
        <row r="132">
          <cell r="C132" t="str">
            <v>6.3(5)</v>
          </cell>
          <cell r="D132" t="str">
            <v xml:space="preserve"> Asphaltic Treated Base</v>
          </cell>
          <cell r="F132" t="str">
            <v>cu.m</v>
          </cell>
          <cell r="G132">
            <v>3963.33</v>
          </cell>
          <cell r="H132">
            <v>191468</v>
          </cell>
          <cell r="I132">
            <v>758850868.44000006</v>
          </cell>
        </row>
        <row r="133">
          <cell r="C133" t="str">
            <v>6.4(1)</v>
          </cell>
          <cell r="D133" t="str">
            <v xml:space="preserve"> Lasbutag</v>
          </cell>
          <cell r="F133" t="str">
            <v>sq.m</v>
          </cell>
        </row>
        <row r="134">
          <cell r="C134" t="str">
            <v>6.4(2)</v>
          </cell>
          <cell r="D134" t="str">
            <v xml:space="preserve"> Latasbusir Class A</v>
          </cell>
          <cell r="F134" t="str">
            <v>sq.m</v>
          </cell>
        </row>
        <row r="135">
          <cell r="C135" t="str">
            <v>6.4(3)</v>
          </cell>
          <cell r="D135" t="str">
            <v xml:space="preserve"> Latasbusir Class B</v>
          </cell>
          <cell r="F135" t="str">
            <v>sq.m</v>
          </cell>
        </row>
        <row r="136">
          <cell r="C136" t="str">
            <v>6.4(4)</v>
          </cell>
          <cell r="D136" t="str">
            <v xml:space="preserve"> Asbuton Bitumen</v>
          </cell>
          <cell r="F136" t="str">
            <v>tonne</v>
          </cell>
        </row>
        <row r="137">
          <cell r="C137" t="str">
            <v>6.4(5)</v>
          </cell>
          <cell r="D137" t="str">
            <v xml:space="preserve"> Modifier Bitumen</v>
          </cell>
          <cell r="F137" t="str">
            <v>tonne</v>
          </cell>
        </row>
        <row r="138">
          <cell r="C138" t="str">
            <v>6.4(5)</v>
          </cell>
          <cell r="D138" t="str">
            <v xml:space="preserve"> Antistripping Additive</v>
          </cell>
          <cell r="F138" t="str">
            <v>litre</v>
          </cell>
        </row>
        <row r="139">
          <cell r="C139" t="str">
            <v>6.5</v>
          </cell>
          <cell r="D139" t="str">
            <v xml:space="preserve"> Cold Mix Asphalt for Resurfacing</v>
          </cell>
          <cell r="F139" t="str">
            <v>cu.m</v>
          </cell>
        </row>
        <row r="140">
          <cell r="C140" t="str">
            <v>6.6</v>
          </cell>
          <cell r="D140" t="str">
            <v xml:space="preserve"> Penetration Macadam Levelling</v>
          </cell>
          <cell r="F140" t="str">
            <v>cu.m</v>
          </cell>
        </row>
        <row r="142">
          <cell r="D142" t="str">
            <v xml:space="preserve"> Total Bid Price for Division 6 (Carry to Summary of Bill of Quantities)</v>
          </cell>
          <cell r="I142">
            <v>1211907056.8600001</v>
          </cell>
        </row>
        <row r="146">
          <cell r="C146" t="str">
            <v>BILL OF QUANTITIES</v>
          </cell>
        </row>
        <row r="148">
          <cell r="C148" t="str">
            <v>Package No        :</v>
          </cell>
          <cell r="E148" t="str">
            <v/>
          </cell>
        </row>
        <row r="149">
          <cell r="C149" t="str">
            <v>Package Name  :</v>
          </cell>
          <cell r="E149" t="str">
            <v xml:space="preserve"> LINGKAR UTARA SURAKARTA</v>
          </cell>
        </row>
        <row r="150">
          <cell r="C150" t="str">
            <v>Province                :</v>
          </cell>
          <cell r="E150" t="str">
            <v xml:space="preserve"> CENTRAL JAVA</v>
          </cell>
        </row>
        <row r="151">
          <cell r="C151" t="str">
            <v>Contractor             :</v>
          </cell>
          <cell r="E151" t="str">
            <v xml:space="preserve"> Persero PT. WASKITA KARYA</v>
          </cell>
          <cell r="I151" t="str">
            <v>Page 4 of 8</v>
          </cell>
        </row>
        <row r="154">
          <cell r="C154" t="str">
            <v>Pay</v>
          </cell>
          <cell r="D154" t="str">
            <v>Description</v>
          </cell>
          <cell r="F154" t="str">
            <v>Unit</v>
          </cell>
          <cell r="G154" t="str">
            <v>Estimated</v>
          </cell>
          <cell r="H154" t="str">
            <v>Unit Price</v>
          </cell>
          <cell r="I154" t="str">
            <v>Total Bid Price</v>
          </cell>
        </row>
        <row r="155">
          <cell r="C155" t="str">
            <v>Item</v>
          </cell>
          <cell r="G155" t="str">
            <v>Quantitiy</v>
          </cell>
          <cell r="H155" t="str">
            <v>(Rupiah)</v>
          </cell>
          <cell r="I155" t="str">
            <v>(Rupiah)</v>
          </cell>
        </row>
        <row r="156">
          <cell r="C156" t="str">
            <v>a</v>
          </cell>
          <cell r="D156" t="str">
            <v>b</v>
          </cell>
          <cell r="F156" t="str">
            <v>c</v>
          </cell>
          <cell r="G156" t="str">
            <v>d</v>
          </cell>
          <cell r="H156" t="str">
            <v>e</v>
          </cell>
          <cell r="I156" t="str">
            <v>f = (d x e)</v>
          </cell>
        </row>
        <row r="158">
          <cell r="D158" t="str">
            <v xml:space="preserve"> DIV. 7 - STRUCTURES</v>
          </cell>
        </row>
        <row r="160">
          <cell r="C160" t="str">
            <v>7.1(4)</v>
          </cell>
          <cell r="D160" t="str">
            <v xml:space="preserve"> Structural Concrete Class III/K300 ( including</v>
          </cell>
          <cell r="F160" t="str">
            <v>cu.m</v>
          </cell>
          <cell r="G160">
            <v>5422</v>
          </cell>
          <cell r="H160">
            <v>345689.56</v>
          </cell>
          <cell r="I160">
            <v>1874328794.3199999</v>
          </cell>
        </row>
        <row r="161">
          <cell r="D161" t="str">
            <v xml:space="preserve"> Schafolding &amp; Form Work )</v>
          </cell>
        </row>
        <row r="162">
          <cell r="D162" t="str">
            <v xml:space="preserve"> - Slab</v>
          </cell>
        </row>
        <row r="163">
          <cell r="D163" t="str">
            <v xml:space="preserve"> - Diafragma</v>
          </cell>
        </row>
        <row r="164">
          <cell r="D164" t="str">
            <v xml:space="preserve"> - Flower Box</v>
          </cell>
        </row>
        <row r="165">
          <cell r="D165" t="str">
            <v xml:space="preserve"> - Pier</v>
          </cell>
        </row>
        <row r="166">
          <cell r="D166" t="str">
            <v xml:space="preserve"> - Concrete Frame</v>
          </cell>
        </row>
        <row r="167">
          <cell r="C167" t="str">
            <v>7.1(5)</v>
          </cell>
          <cell r="D167" t="str">
            <v xml:space="preserve"> Structural Concrete Class III/K275</v>
          </cell>
          <cell r="F167" t="str">
            <v>cu.m</v>
          </cell>
          <cell r="G167">
            <v>991.35</v>
          </cell>
          <cell r="H167">
            <v>292129.17</v>
          </cell>
          <cell r="I167">
            <v>289602252.68000001</v>
          </cell>
        </row>
        <row r="168">
          <cell r="D168" t="str">
            <v xml:space="preserve"> - Box Culvert</v>
          </cell>
        </row>
        <row r="169">
          <cell r="C169" t="str">
            <v>7.1(6)</v>
          </cell>
          <cell r="D169" t="str">
            <v xml:space="preserve"> Structural Concrete Class II/K225</v>
          </cell>
          <cell r="F169" t="str">
            <v>cu.m</v>
          </cell>
          <cell r="G169">
            <v>357</v>
          </cell>
          <cell r="H169">
            <v>241590.44</v>
          </cell>
          <cell r="I169">
            <v>86247787.079999998</v>
          </cell>
        </row>
        <row r="170">
          <cell r="D170" t="str">
            <v xml:space="preserve"> - Ground Anchored Block</v>
          </cell>
        </row>
        <row r="171">
          <cell r="C171" t="str">
            <v>7.1(8)</v>
          </cell>
          <cell r="D171" t="str">
            <v xml:space="preserve"> Unreinforced Concrete ( class B0 )</v>
          </cell>
          <cell r="F171" t="str">
            <v>cu.m</v>
          </cell>
          <cell r="G171">
            <v>32</v>
          </cell>
          <cell r="H171">
            <v>101366.84000000001</v>
          </cell>
          <cell r="I171">
            <v>3243738.88</v>
          </cell>
        </row>
        <row r="173">
          <cell r="C173" t="str">
            <v>7.2</v>
          </cell>
          <cell r="D173" t="str">
            <v xml:space="preserve"> Reinforcing Steel ( Grade BJTD 40 )</v>
          </cell>
          <cell r="F173" t="str">
            <v>kilogram</v>
          </cell>
          <cell r="G173">
            <v>801475.27</v>
          </cell>
          <cell r="H173">
            <v>1172.6300000000001</v>
          </cell>
          <cell r="I173">
            <v>939833945.86000001</v>
          </cell>
        </row>
        <row r="175">
          <cell r="C175" t="str">
            <v>7.4</v>
          </cell>
          <cell r="D175" t="str">
            <v xml:space="preserve"> Stone Masonry</v>
          </cell>
          <cell r="F175" t="str">
            <v>cu.m</v>
          </cell>
          <cell r="G175">
            <v>1917.64</v>
          </cell>
          <cell r="H175">
            <v>68240</v>
          </cell>
          <cell r="I175">
            <v>130859753.59999999</v>
          </cell>
        </row>
        <row r="177">
          <cell r="C177" t="str">
            <v>7.5(1)</v>
          </cell>
          <cell r="D177" t="str">
            <v xml:space="preserve"> Grouted Rip Rap</v>
          </cell>
          <cell r="F177" t="str">
            <v>cu.m</v>
          </cell>
        </row>
        <row r="179">
          <cell r="C179" t="str">
            <v>7.5(2)</v>
          </cell>
          <cell r="D179" t="str">
            <v xml:space="preserve"> Non-grouted Rip Rap</v>
          </cell>
          <cell r="F179" t="str">
            <v>cu.m</v>
          </cell>
        </row>
        <row r="181">
          <cell r="C181" t="str">
            <v>7.5(3)</v>
          </cell>
          <cell r="D181" t="str">
            <v xml:space="preserve"> Gabions</v>
          </cell>
          <cell r="F181" t="str">
            <v>cu.m</v>
          </cell>
        </row>
        <row r="183">
          <cell r="C183" t="str">
            <v>7.5(4)</v>
          </cell>
          <cell r="D183" t="str">
            <v xml:space="preserve"> Geotextile for Earth Reinforcement</v>
          </cell>
          <cell r="F183" t="str">
            <v>sq.m</v>
          </cell>
        </row>
        <row r="185">
          <cell r="C185" t="str">
            <v>7.6</v>
          </cell>
          <cell r="D185" t="str">
            <v xml:space="preserve"> Demolition of Masonry</v>
          </cell>
          <cell r="F185" t="str">
            <v>cu.m</v>
          </cell>
          <cell r="G185">
            <v>3000</v>
          </cell>
          <cell r="H185">
            <v>8780.59</v>
          </cell>
          <cell r="I185">
            <v>26341770</v>
          </cell>
        </row>
        <row r="187">
          <cell r="C187" t="str">
            <v>7.7(1)</v>
          </cell>
          <cell r="D187" t="str">
            <v xml:space="preserve"> Erection of Semi-Permanent Bridge Structures</v>
          </cell>
          <cell r="F187" t="str">
            <v>kilogram</v>
          </cell>
        </row>
        <row r="189">
          <cell r="C189" t="str">
            <v>7.7(2)</v>
          </cell>
          <cell r="D189" t="str">
            <v xml:space="preserve"> Transportation of Bridge Materials</v>
          </cell>
          <cell r="F189" t="str">
            <v>lump sum</v>
          </cell>
        </row>
        <row r="191">
          <cell r="C191" t="str">
            <v>SS7.8(1)a</v>
          </cell>
          <cell r="D191" t="str">
            <v xml:space="preserve"> Precast Unit Type I Girder Span 35.6m (K-500)</v>
          </cell>
          <cell r="F191" t="str">
            <v>each</v>
          </cell>
          <cell r="G191">
            <v>21</v>
          </cell>
          <cell r="H191">
            <v>33309161.27</v>
          </cell>
          <cell r="I191">
            <v>699492386.66999996</v>
          </cell>
        </row>
        <row r="193">
          <cell r="C193" t="str">
            <v>SS7.8(2)</v>
          </cell>
          <cell r="D193" t="str">
            <v xml:space="preserve"> Strand For Cast in situ Post-tensioned</v>
          </cell>
          <cell r="F193" t="str">
            <v>tonne</v>
          </cell>
        </row>
        <row r="194">
          <cell r="D194" t="str">
            <v xml:space="preserve"> Concrete Work</v>
          </cell>
        </row>
        <row r="195">
          <cell r="C195" t="str">
            <v>SS7.8(3)</v>
          </cell>
          <cell r="D195" t="str">
            <v xml:space="preserve"> High-tensile Strength Alloy Bar For</v>
          </cell>
          <cell r="F195" t="str">
            <v>tonne</v>
          </cell>
        </row>
        <row r="196">
          <cell r="D196" t="str">
            <v xml:space="preserve"> Cast in situ, Post-tensioned Concrete work</v>
          </cell>
        </row>
        <row r="197">
          <cell r="C197" t="str">
            <v>SS7.8(4)</v>
          </cell>
          <cell r="D197" t="str">
            <v xml:space="preserve"> Ground Anchord ( complete )</v>
          </cell>
          <cell r="F197" t="str">
            <v>each</v>
          </cell>
          <cell r="G197">
            <v>48</v>
          </cell>
          <cell r="H197">
            <v>25000000</v>
          </cell>
          <cell r="I197">
            <v>1200000000</v>
          </cell>
        </row>
        <row r="199">
          <cell r="C199" t="str">
            <v>SS7.9</v>
          </cell>
          <cell r="D199" t="str">
            <v xml:space="preserve"> Structural Steel (including Fabrication,</v>
          </cell>
          <cell r="F199" t="str">
            <v>kilogram</v>
          </cell>
          <cell r="G199">
            <v>573329</v>
          </cell>
          <cell r="H199">
            <v>2913.42</v>
          </cell>
          <cell r="I199">
            <v>1670348175.1800001</v>
          </cell>
        </row>
        <row r="200">
          <cell r="D200" t="str">
            <v xml:space="preserve"> Transportation &amp; Erection )</v>
          </cell>
        </row>
        <row r="201">
          <cell r="C201" t="str">
            <v>SS7.9(1)</v>
          </cell>
          <cell r="D201" t="str">
            <v xml:space="preserve"> Hanger (stressbar+cover+coupler+accesories)</v>
          </cell>
          <cell r="F201" t="str">
            <v>kilogram</v>
          </cell>
          <cell r="G201">
            <v>5719</v>
          </cell>
          <cell r="H201">
            <v>27877.3</v>
          </cell>
          <cell r="I201">
            <v>159430278.69999999</v>
          </cell>
        </row>
        <row r="203">
          <cell r="C203" t="str">
            <v>SS7.9(4)</v>
          </cell>
          <cell r="D203" t="str">
            <v xml:space="preserve"> Coating Paint</v>
          </cell>
          <cell r="F203" t="str">
            <v>sq.m</v>
          </cell>
          <cell r="G203">
            <v>2750</v>
          </cell>
          <cell r="H203">
            <v>9557.5</v>
          </cell>
          <cell r="I203">
            <v>26283125</v>
          </cell>
        </row>
        <row r="205">
          <cell r="C205" t="str">
            <v>SS7.9(5)</v>
          </cell>
          <cell r="D205" t="str">
            <v xml:space="preserve"> Expanded Polystyrene Filler</v>
          </cell>
          <cell r="F205" t="str">
            <v>sq.m</v>
          </cell>
          <cell r="G205">
            <v>13.7</v>
          </cell>
          <cell r="H205">
            <v>250000</v>
          </cell>
          <cell r="I205">
            <v>3425000</v>
          </cell>
        </row>
        <row r="210">
          <cell r="C210" t="str">
            <v>BILL OF QUANTITIES</v>
          </cell>
        </row>
        <row r="212">
          <cell r="C212" t="str">
            <v>Package No        :</v>
          </cell>
          <cell r="E212" t="str">
            <v/>
          </cell>
        </row>
        <row r="213">
          <cell r="C213" t="str">
            <v>Package Name  :</v>
          </cell>
          <cell r="E213" t="str">
            <v xml:space="preserve"> LINGKAR UTARA SURAKARTA</v>
          </cell>
        </row>
        <row r="214">
          <cell r="C214" t="str">
            <v>Province                :</v>
          </cell>
          <cell r="E214" t="str">
            <v xml:space="preserve"> CENTRAL JAVA</v>
          </cell>
        </row>
        <row r="215">
          <cell r="C215" t="str">
            <v>Contractor             :</v>
          </cell>
          <cell r="E215" t="str">
            <v xml:space="preserve"> Persero PT. WASKITA KARYA</v>
          </cell>
          <cell r="I215" t="str">
            <v>Page 5 of 8</v>
          </cell>
        </row>
        <row r="218">
          <cell r="C218" t="str">
            <v>Pay</v>
          </cell>
          <cell r="D218" t="str">
            <v>Description</v>
          </cell>
          <cell r="F218" t="str">
            <v>Unit</v>
          </cell>
          <cell r="G218" t="str">
            <v>Estimated</v>
          </cell>
          <cell r="H218" t="str">
            <v>Unit Price</v>
          </cell>
          <cell r="I218" t="str">
            <v>Total Bid Price</v>
          </cell>
        </row>
        <row r="219">
          <cell r="C219" t="str">
            <v>Item</v>
          </cell>
          <cell r="G219" t="str">
            <v>Quantitiy</v>
          </cell>
          <cell r="H219" t="str">
            <v>(Rupiah)</v>
          </cell>
          <cell r="I219" t="str">
            <v>(Rupiah)</v>
          </cell>
        </row>
        <row r="220">
          <cell r="C220" t="str">
            <v>a</v>
          </cell>
          <cell r="D220" t="str">
            <v>b</v>
          </cell>
          <cell r="F220" t="str">
            <v>c</v>
          </cell>
          <cell r="G220" t="str">
            <v>d</v>
          </cell>
          <cell r="H220" t="str">
            <v>e</v>
          </cell>
          <cell r="I220" t="str">
            <v>f = (d x e)</v>
          </cell>
        </row>
        <row r="222">
          <cell r="C222" t="str">
            <v>SS7.10(1)</v>
          </cell>
          <cell r="D222" t="str">
            <v xml:space="preserve"> Steel Bridge Railing ( for Box Culvert )</v>
          </cell>
          <cell r="F222" t="str">
            <v>lin.m</v>
          </cell>
          <cell r="G222">
            <v>144</v>
          </cell>
          <cell r="H222">
            <v>222730</v>
          </cell>
          <cell r="I222">
            <v>32073120</v>
          </cell>
        </row>
        <row r="224">
          <cell r="C224" t="str">
            <v>SS7.10(2)a</v>
          </cell>
          <cell r="D224" t="str">
            <v xml:space="preserve"> Cast Iron Railing</v>
          </cell>
          <cell r="F224" t="str">
            <v>kilogram</v>
          </cell>
          <cell r="G224">
            <v>2450</v>
          </cell>
          <cell r="H224">
            <v>3000</v>
          </cell>
          <cell r="I224">
            <v>7350000</v>
          </cell>
        </row>
        <row r="226">
          <cell r="C226" t="str">
            <v>SS7.10(2)b</v>
          </cell>
          <cell r="D226" t="str">
            <v xml:space="preserve"> Precast Railing</v>
          </cell>
          <cell r="F226" t="str">
            <v>cu.m</v>
          </cell>
          <cell r="G226">
            <v>445</v>
          </cell>
          <cell r="H226">
            <v>250000</v>
          </cell>
          <cell r="I226">
            <v>111250000</v>
          </cell>
        </row>
        <row r="228">
          <cell r="C228" t="str">
            <v>SS7.11</v>
          </cell>
          <cell r="D228" t="str">
            <v xml:space="preserve"> Expansion Joint Structure Type I</v>
          </cell>
          <cell r="F228" t="str">
            <v>lin.m</v>
          </cell>
          <cell r="G228">
            <v>95.9</v>
          </cell>
          <cell r="H228">
            <v>537730</v>
          </cell>
          <cell r="I228">
            <v>51568307</v>
          </cell>
        </row>
        <row r="230">
          <cell r="C230" t="str">
            <v>SS7.12(1)</v>
          </cell>
          <cell r="D230" t="str">
            <v xml:space="preserve"> Matal Bearing Type I</v>
          </cell>
          <cell r="F230" t="str">
            <v>each</v>
          </cell>
        </row>
        <row r="232">
          <cell r="C232" t="str">
            <v>SS7.12(2)</v>
          </cell>
          <cell r="D232" t="str">
            <v xml:space="preserve"> Elastomeric Bearing Type I</v>
          </cell>
        </row>
        <row r="233">
          <cell r="D233" t="str">
            <v xml:space="preserve"> a. Bearing Pad Type A (400 x 500 x 60)</v>
          </cell>
          <cell r="F233" t="str">
            <v>each</v>
          </cell>
          <cell r="G233">
            <v>42</v>
          </cell>
          <cell r="H233">
            <v>1500000</v>
          </cell>
          <cell r="I233">
            <v>63000000</v>
          </cell>
        </row>
        <row r="234">
          <cell r="D234" t="str">
            <v xml:space="preserve"> b. Bearing Pad Type A (350 x 250 x 52)</v>
          </cell>
          <cell r="F234" t="str">
            <v>each</v>
          </cell>
          <cell r="G234">
            <v>8</v>
          </cell>
          <cell r="H234">
            <v>1750000</v>
          </cell>
          <cell r="I234">
            <v>14000000</v>
          </cell>
        </row>
        <row r="235">
          <cell r="C235" t="str">
            <v>SS7.12(3)</v>
          </cell>
          <cell r="D235" t="str">
            <v xml:space="preserve"> Strip Bearing Type I</v>
          </cell>
          <cell r="F235" t="str">
            <v>lin.m</v>
          </cell>
        </row>
        <row r="237">
          <cell r="C237" t="str">
            <v>SS7.13(1)</v>
          </cell>
          <cell r="D237" t="str">
            <v xml:space="preserve"> Furnish and Driven Sheet Piles</v>
          </cell>
          <cell r="F237" t="str">
            <v>sq.m</v>
          </cell>
        </row>
        <row r="239">
          <cell r="C239" t="str">
            <v>SS7.13(2)</v>
          </cell>
          <cell r="D239" t="str">
            <v xml:space="preserve"> Furnish Driven Piles</v>
          </cell>
        </row>
        <row r="240">
          <cell r="D240" t="str">
            <v xml:space="preserve"> a. PC ø 450</v>
          </cell>
          <cell r="F240" t="str">
            <v>lin.m</v>
          </cell>
        </row>
        <row r="241">
          <cell r="D241" t="str">
            <v xml:space="preserve"> b. PC ø 600</v>
          </cell>
          <cell r="F241" t="str">
            <v>lin.m</v>
          </cell>
        </row>
        <row r="242">
          <cell r="C242" t="str">
            <v>SS7.13(3)</v>
          </cell>
          <cell r="D242" t="str">
            <v xml:space="preserve"> Drive Driven Piles</v>
          </cell>
        </row>
        <row r="243">
          <cell r="D243" t="str">
            <v xml:space="preserve"> a. PC ø 450</v>
          </cell>
          <cell r="F243" t="str">
            <v>lin.m</v>
          </cell>
        </row>
        <row r="244">
          <cell r="D244" t="str">
            <v xml:space="preserve"> b. PC ø 600</v>
          </cell>
          <cell r="F244" t="str">
            <v>lin.m</v>
          </cell>
        </row>
        <row r="245">
          <cell r="C245" t="str">
            <v>SS7.13(3)a</v>
          </cell>
          <cell r="D245" t="str">
            <v xml:space="preserve"> Cutting of Drive Piles</v>
          </cell>
          <cell r="F245" t="str">
            <v>each</v>
          </cell>
        </row>
        <row r="247">
          <cell r="C247" t="str">
            <v>SS7.13(3)b</v>
          </cell>
          <cell r="D247" t="str">
            <v xml:space="preserve"> Splice Driven Piles</v>
          </cell>
          <cell r="F247" t="str">
            <v>each</v>
          </cell>
        </row>
        <row r="249">
          <cell r="C249" t="str">
            <v>SS7.13(3)c</v>
          </cell>
          <cell r="D249" t="str">
            <v xml:space="preserve"> Pile Shous</v>
          </cell>
          <cell r="F249" t="str">
            <v>each</v>
          </cell>
        </row>
        <row r="251">
          <cell r="C251" t="str">
            <v>SS7.13(4)</v>
          </cell>
          <cell r="D251" t="str">
            <v xml:space="preserve"> Cast-in-Place Concrete Piles</v>
          </cell>
          <cell r="F251" t="str">
            <v>lin.m</v>
          </cell>
        </row>
        <row r="253">
          <cell r="C253" t="str">
            <v>SS7.13(5)</v>
          </cell>
          <cell r="D253" t="str">
            <v xml:space="preserve"> Bored Cast in Place Concrete Place</v>
          </cell>
          <cell r="F253" t="str">
            <v>lin.m</v>
          </cell>
        </row>
        <row r="255">
          <cell r="C255" t="str">
            <v>SS7.13(6)</v>
          </cell>
          <cell r="D255" t="str">
            <v xml:space="preserve"> Extra over items 7.11(4) for working in water</v>
          </cell>
          <cell r="F255" t="str">
            <v>lin.m</v>
          </cell>
        </row>
        <row r="257">
          <cell r="C257" t="str">
            <v>SS7.13(7)</v>
          </cell>
          <cell r="D257" t="str">
            <v xml:space="preserve"> Extra over items 7.11(5) for working in water</v>
          </cell>
          <cell r="F257" t="str">
            <v>lin.m</v>
          </cell>
        </row>
        <row r="259">
          <cell r="C259" t="str">
            <v>SS7.13(8)</v>
          </cell>
          <cell r="D259" t="str">
            <v xml:space="preserve"> Carry out Pile Test</v>
          </cell>
          <cell r="F259" t="str">
            <v>each</v>
          </cell>
          <cell r="G259">
            <v>2</v>
          </cell>
          <cell r="H259">
            <v>30000000</v>
          </cell>
          <cell r="I259">
            <v>60000000</v>
          </cell>
        </row>
        <row r="261">
          <cell r="C261" t="str">
            <v>SS7.13(9)</v>
          </cell>
          <cell r="D261" t="str">
            <v xml:space="preserve"> Bore Pile Dia 800</v>
          </cell>
          <cell r="F261" t="str">
            <v>lin.m</v>
          </cell>
          <cell r="G261">
            <v>1168</v>
          </cell>
          <cell r="H261">
            <v>455176.79000000004</v>
          </cell>
          <cell r="I261">
            <v>531646490.72000003</v>
          </cell>
        </row>
        <row r="262">
          <cell r="D262" t="str">
            <v xml:space="preserve"> - Concrete K-225</v>
          </cell>
        </row>
        <row r="263">
          <cell r="D263" t="str">
            <v xml:space="preserve"> - Steel Reinforcement BJTD-40</v>
          </cell>
        </row>
        <row r="264">
          <cell r="C264" t="str">
            <v>SS7.13(9)</v>
          </cell>
          <cell r="D264" t="str">
            <v xml:space="preserve"> Test Drilling ( rock )</v>
          </cell>
          <cell r="F264" t="str">
            <v>lin.m</v>
          </cell>
        </row>
        <row r="266">
          <cell r="D266" t="str">
            <v xml:space="preserve"> Total Bid Price for Division 7 (Carry to Summary of Bill of Quantities)</v>
          </cell>
          <cell r="I266">
            <v>7980324925.6900005</v>
          </cell>
        </row>
        <row r="270">
          <cell r="C270" t="str">
            <v>BILL OF QUANTITIES</v>
          </cell>
        </row>
        <row r="272">
          <cell r="C272" t="str">
            <v>Package No        :</v>
          </cell>
          <cell r="E272" t="str">
            <v/>
          </cell>
        </row>
        <row r="273">
          <cell r="C273" t="str">
            <v>Package Name  :</v>
          </cell>
          <cell r="E273" t="str">
            <v xml:space="preserve"> LINGKAR UTARA SURAKARTA</v>
          </cell>
        </row>
        <row r="274">
          <cell r="C274" t="str">
            <v>Province                :</v>
          </cell>
          <cell r="E274" t="str">
            <v xml:space="preserve"> CENTRAL JAVA</v>
          </cell>
        </row>
        <row r="275">
          <cell r="C275" t="str">
            <v>Contractor             :</v>
          </cell>
          <cell r="E275" t="str">
            <v xml:space="preserve"> Persero PT. WASKITA KARYA</v>
          </cell>
          <cell r="I275" t="str">
            <v>Page 6 of 8</v>
          </cell>
        </row>
        <row r="278">
          <cell r="C278" t="str">
            <v>Pay</v>
          </cell>
          <cell r="D278" t="str">
            <v>Description</v>
          </cell>
          <cell r="F278" t="str">
            <v>Unit</v>
          </cell>
          <cell r="G278" t="str">
            <v>Estimated</v>
          </cell>
          <cell r="H278" t="str">
            <v>Unit Price</v>
          </cell>
          <cell r="I278" t="str">
            <v>Total Bid Price</v>
          </cell>
        </row>
        <row r="279">
          <cell r="C279" t="str">
            <v>Item</v>
          </cell>
          <cell r="G279" t="str">
            <v>Quantitiy</v>
          </cell>
          <cell r="H279" t="str">
            <v>(Rupiah)</v>
          </cell>
          <cell r="I279" t="str">
            <v>(Rupiah)</v>
          </cell>
        </row>
        <row r="280">
          <cell r="C280" t="str">
            <v>a</v>
          </cell>
          <cell r="D280" t="str">
            <v>b</v>
          </cell>
          <cell r="F280" t="str">
            <v>c</v>
          </cell>
          <cell r="G280" t="str">
            <v>d</v>
          </cell>
          <cell r="H280" t="str">
            <v>e</v>
          </cell>
          <cell r="I280" t="str">
            <v>f = (d x e)</v>
          </cell>
        </row>
        <row r="282">
          <cell r="D282" t="str">
            <v xml:space="preserve"> DIV. 8 - REINSTATEMENT AND MINOR WORKS</v>
          </cell>
        </row>
        <row r="284">
          <cell r="C284" t="str">
            <v>8.1(1)</v>
          </cell>
          <cell r="D284" t="str">
            <v xml:space="preserve"> Aggregate Base Class A for Minor Works</v>
          </cell>
          <cell r="F284" t="str">
            <v>cu.m</v>
          </cell>
        </row>
        <row r="286">
          <cell r="C286" t="str">
            <v>8.1(2)</v>
          </cell>
          <cell r="D286" t="str">
            <v xml:space="preserve"> Aggregate Base Class B for Minor Works</v>
          </cell>
          <cell r="F286" t="str">
            <v>cu.m</v>
          </cell>
        </row>
        <row r="288">
          <cell r="C288" t="str">
            <v>8.1(3)</v>
          </cell>
          <cell r="D288" t="str">
            <v xml:space="preserve"> Aggregate for Minor Works for Unsealed Roads</v>
          </cell>
          <cell r="F288" t="str">
            <v>cu.m</v>
          </cell>
        </row>
        <row r="290">
          <cell r="C290" t="str">
            <v>8.1(4)</v>
          </cell>
          <cell r="D290" t="str">
            <v xml:space="preserve"> Waterbound Macadam for Minor Works</v>
          </cell>
          <cell r="F290" t="str">
            <v>cu.m</v>
          </cell>
        </row>
        <row r="292">
          <cell r="C292" t="str">
            <v>8.1(5)</v>
          </cell>
          <cell r="D292" t="str">
            <v xml:space="preserve"> Hot Asphaltic Mixture for Minor Works</v>
          </cell>
          <cell r="F292" t="str">
            <v>cu.m</v>
          </cell>
        </row>
        <row r="294">
          <cell r="C294" t="str">
            <v>8.1(6)</v>
          </cell>
          <cell r="D294" t="str">
            <v xml:space="preserve"> Lasbutag or Latasbusir for Minor Works</v>
          </cell>
          <cell r="F294" t="str">
            <v>cu.m</v>
          </cell>
        </row>
        <row r="296">
          <cell r="C296" t="str">
            <v>8.1(7)</v>
          </cell>
          <cell r="D296" t="str">
            <v xml:space="preserve"> Penetration Macadam for Minor Works</v>
          </cell>
          <cell r="F296" t="str">
            <v>cu.m</v>
          </cell>
        </row>
        <row r="298">
          <cell r="C298" t="str">
            <v>8.1(8)</v>
          </cell>
          <cell r="D298" t="str">
            <v xml:space="preserve"> Cold Asphaltic Mixture for Minor Works</v>
          </cell>
          <cell r="F298" t="str">
            <v>cu.m</v>
          </cell>
        </row>
        <row r="300">
          <cell r="C300" t="str">
            <v>8.1(9)</v>
          </cell>
          <cell r="D300" t="str">
            <v xml:space="preserve"> Bitumen for Crack Sealing</v>
          </cell>
          <cell r="F300" t="str">
            <v>litre</v>
          </cell>
        </row>
        <row r="302">
          <cell r="C302" t="str">
            <v>8.2</v>
          </cell>
          <cell r="D302" t="str">
            <v xml:space="preserve"> Excavation for Shoulders and other Minor Works</v>
          </cell>
          <cell r="F302" t="str">
            <v>cu.m</v>
          </cell>
        </row>
        <row r="304">
          <cell r="C304" t="str">
            <v>8.3</v>
          </cell>
          <cell r="D304" t="str">
            <v xml:space="preserve"> Stabilization by Vegetation</v>
          </cell>
          <cell r="F304" t="str">
            <v>sq.m</v>
          </cell>
        </row>
        <row r="306">
          <cell r="C306" t="str">
            <v>8.4(1)</v>
          </cell>
          <cell r="D306" t="str">
            <v xml:space="preserve"> Pavement Markings</v>
          </cell>
          <cell r="F306" t="str">
            <v>sq.m</v>
          </cell>
          <cell r="G306">
            <v>2189</v>
          </cell>
          <cell r="H306">
            <v>11591.25</v>
          </cell>
          <cell r="I306">
            <v>25373246.25</v>
          </cell>
        </row>
        <row r="308">
          <cell r="C308" t="str">
            <v>8.4(2)a</v>
          </cell>
          <cell r="D308" t="str">
            <v xml:space="preserve"> Road Signs (warning and prohibition signs &amp;</v>
          </cell>
          <cell r="F308" t="str">
            <v>each</v>
          </cell>
          <cell r="G308">
            <v>61</v>
          </cell>
          <cell r="H308">
            <v>187730</v>
          </cell>
          <cell r="I308">
            <v>11451530</v>
          </cell>
        </row>
        <row r="309">
          <cell r="D309" t="str">
            <v xml:space="preserve"> guide signs )</v>
          </cell>
        </row>
        <row r="310">
          <cell r="C310" t="str">
            <v>8.4(3)</v>
          </cell>
          <cell r="D310" t="str">
            <v xml:space="preserve"> Guide Posts</v>
          </cell>
          <cell r="F310" t="str">
            <v>each</v>
          </cell>
          <cell r="G310">
            <v>500</v>
          </cell>
          <cell r="H310">
            <v>35357.759999999995</v>
          </cell>
          <cell r="I310">
            <v>17678880</v>
          </cell>
        </row>
        <row r="312">
          <cell r="C312" t="str">
            <v>8.4(4)</v>
          </cell>
          <cell r="D312" t="str">
            <v xml:space="preserve"> Kilometre Posts</v>
          </cell>
          <cell r="F312" t="str">
            <v>each</v>
          </cell>
          <cell r="G312">
            <v>5</v>
          </cell>
          <cell r="H312">
            <v>68385.5</v>
          </cell>
          <cell r="I312">
            <v>341927.5</v>
          </cell>
        </row>
        <row r="314">
          <cell r="C314" t="str">
            <v>8.4(5)</v>
          </cell>
          <cell r="D314" t="str">
            <v xml:space="preserve"> Guard Rail</v>
          </cell>
          <cell r="F314" t="str">
            <v>lin.m</v>
          </cell>
          <cell r="G314">
            <v>200</v>
          </cell>
          <cell r="H314">
            <v>186771.25</v>
          </cell>
          <cell r="I314">
            <v>37354250</v>
          </cell>
        </row>
        <row r="316">
          <cell r="C316" t="str">
            <v>8.5(1)</v>
          </cell>
          <cell r="D316" t="str">
            <v xml:space="preserve"> Reinstatement of Concrete Bridge Decks</v>
          </cell>
          <cell r="F316" t="str">
            <v>sq.m</v>
          </cell>
        </row>
        <row r="318">
          <cell r="C318" t="str">
            <v>8.5(2)</v>
          </cell>
          <cell r="D318" t="str">
            <v xml:space="preserve"> Reinstatement of Timber Bridge Decks</v>
          </cell>
          <cell r="F318" t="str">
            <v>sq.m</v>
          </cell>
        </row>
        <row r="323">
          <cell r="C323" t="str">
            <v>BILL OF QUANTITIES</v>
          </cell>
        </row>
        <row r="325">
          <cell r="C325" t="str">
            <v>Package No        :</v>
          </cell>
          <cell r="E325" t="str">
            <v/>
          </cell>
        </row>
        <row r="326">
          <cell r="C326" t="str">
            <v>Package Name  :</v>
          </cell>
          <cell r="E326" t="str">
            <v xml:space="preserve"> LINGKAR UTARA SURAKARTA</v>
          </cell>
        </row>
        <row r="327">
          <cell r="C327" t="str">
            <v>Province                :</v>
          </cell>
          <cell r="E327" t="str">
            <v xml:space="preserve"> CENTRAL JAVA</v>
          </cell>
        </row>
        <row r="328">
          <cell r="C328" t="str">
            <v>Contractor             :</v>
          </cell>
          <cell r="E328" t="str">
            <v xml:space="preserve"> Persero PT. WASKITA KARYA</v>
          </cell>
          <cell r="I328" t="str">
            <v>Page 7 of 8</v>
          </cell>
        </row>
        <row r="331">
          <cell r="C331" t="str">
            <v>Pay</v>
          </cell>
          <cell r="D331" t="str">
            <v>Description</v>
          </cell>
          <cell r="F331" t="str">
            <v>Unit</v>
          </cell>
          <cell r="G331" t="str">
            <v>Estimated</v>
          </cell>
          <cell r="H331" t="str">
            <v>Unit Price</v>
          </cell>
          <cell r="I331" t="str">
            <v>Total Bid Price</v>
          </cell>
        </row>
        <row r="332">
          <cell r="C332" t="str">
            <v>Item</v>
          </cell>
          <cell r="G332" t="str">
            <v>Quantitiy</v>
          </cell>
          <cell r="H332" t="str">
            <v>(Rupiah)</v>
          </cell>
          <cell r="I332" t="str">
            <v>(Rupiah)</v>
          </cell>
        </row>
        <row r="333">
          <cell r="C333" t="str">
            <v>a</v>
          </cell>
          <cell r="D333" t="str">
            <v>b</v>
          </cell>
          <cell r="F333" t="str">
            <v>c</v>
          </cell>
          <cell r="G333" t="str">
            <v>d</v>
          </cell>
          <cell r="H333" t="str">
            <v>e</v>
          </cell>
          <cell r="I333" t="str">
            <v>f = (d x e)</v>
          </cell>
        </row>
        <row r="335">
          <cell r="C335" t="str">
            <v>SS8.6(1)a</v>
          </cell>
          <cell r="D335" t="str">
            <v xml:space="preserve"> Pre cast Portland Cement Concrete Curb,</v>
          </cell>
          <cell r="F335" t="str">
            <v>lin.m</v>
          </cell>
          <cell r="G335">
            <v>1920</v>
          </cell>
          <cell r="H335">
            <v>17216.530000000002</v>
          </cell>
          <cell r="I335">
            <v>33055737.600000001</v>
          </cell>
        </row>
        <row r="336">
          <cell r="D336" t="str">
            <v xml:space="preserve"> Bariers, Curb and Delineation Strip (K-350)</v>
          </cell>
        </row>
        <row r="337">
          <cell r="C337" t="str">
            <v>SS8.6(1)b</v>
          </cell>
          <cell r="D337" t="str">
            <v xml:space="preserve"> Pre cast Portland Cement Concrete Curb,</v>
          </cell>
          <cell r="F337" t="str">
            <v>lin.m</v>
          </cell>
        </row>
        <row r="338">
          <cell r="D338" t="str">
            <v xml:space="preserve"> Bariers, Curb and Delineation Strip</v>
          </cell>
        </row>
        <row r="339">
          <cell r="C339" t="str">
            <v>SS8.6(1)c</v>
          </cell>
          <cell r="D339" t="str">
            <v xml:space="preserve"> Pre cast Portland Cement Concrete Curb,</v>
          </cell>
          <cell r="F339" t="str">
            <v>lin.m</v>
          </cell>
        </row>
        <row r="340">
          <cell r="D340" t="str">
            <v xml:space="preserve"> Bariers, Curb and Delineation Strip</v>
          </cell>
        </row>
        <row r="341">
          <cell r="C341" t="str">
            <v>SS8.6(1)d</v>
          </cell>
          <cell r="D341" t="str">
            <v xml:space="preserve"> Pre cast Portland Cement Concrete Curb,</v>
          </cell>
          <cell r="F341" t="str">
            <v>lin.m</v>
          </cell>
        </row>
        <row r="342">
          <cell r="D342" t="str">
            <v xml:space="preserve"> Bariers, Curb and Delineation Strip</v>
          </cell>
        </row>
        <row r="343">
          <cell r="C343" t="str">
            <v>SS8.6(2)</v>
          </cell>
          <cell r="D343" t="str">
            <v xml:space="preserve"> Curved Pre cast Portland Cement Concrete</v>
          </cell>
          <cell r="F343" t="str">
            <v>lin.m</v>
          </cell>
        </row>
        <row r="344">
          <cell r="D344" t="str">
            <v xml:space="preserve"> Curb, Barrier curb and Delineation Strip</v>
          </cell>
        </row>
        <row r="345">
          <cell r="C345" t="str">
            <v>SS8.6(3)</v>
          </cell>
          <cell r="D345" t="str">
            <v xml:space="preserve"> Re used existing Pre cast Portland Cement</v>
          </cell>
          <cell r="F345" t="str">
            <v>lin.m</v>
          </cell>
        </row>
        <row r="346">
          <cell r="D346" t="str">
            <v xml:space="preserve"> Concrete Curb, Barriers curb and Delineation Strip</v>
          </cell>
        </row>
        <row r="347">
          <cell r="C347" t="str">
            <v>SS8.7(1)</v>
          </cell>
          <cell r="D347" t="str">
            <v xml:space="preserve"> Tile Paving to Sidewalks and Medians for Bridge</v>
          </cell>
          <cell r="F347" t="str">
            <v>sq.m</v>
          </cell>
          <cell r="G347">
            <v>780</v>
          </cell>
          <cell r="H347">
            <v>20127.36</v>
          </cell>
          <cell r="I347">
            <v>15699340.800000001</v>
          </cell>
        </row>
        <row r="348">
          <cell r="D348" t="str">
            <v xml:space="preserve"> ( ceramic )</v>
          </cell>
        </row>
        <row r="349">
          <cell r="C349" t="str">
            <v>SS8.7(2)</v>
          </cell>
          <cell r="D349" t="str">
            <v xml:space="preserve"> Block Paving to Sidewalks and Medians for Road</v>
          </cell>
          <cell r="F349" t="str">
            <v>sq.m</v>
          </cell>
          <cell r="G349">
            <v>2000</v>
          </cell>
          <cell r="H349">
            <v>17140.740000000002</v>
          </cell>
          <cell r="I349">
            <v>34281480</v>
          </cell>
        </row>
        <row r="351">
          <cell r="C351" t="str">
            <v>SS8.8(1)</v>
          </cell>
          <cell r="D351" t="str">
            <v xml:space="preserve"> Road Lighting ( included installation )</v>
          </cell>
          <cell r="F351" t="str">
            <v>each</v>
          </cell>
          <cell r="G351">
            <v>36</v>
          </cell>
          <cell r="H351">
            <v>1500000</v>
          </cell>
          <cell r="I351">
            <v>54000000</v>
          </cell>
        </row>
        <row r="353">
          <cell r="C353" t="str">
            <v>SS8.8(2)</v>
          </cell>
          <cell r="D353" t="str">
            <v xml:space="preserve"> Road Lighting Double Arm</v>
          </cell>
          <cell r="F353" t="str">
            <v>each</v>
          </cell>
        </row>
        <row r="355">
          <cell r="C355" t="str">
            <v>SS8.8(3)</v>
          </cell>
          <cell r="D355" t="str">
            <v xml:space="preserve"> Traffic Signal System (at location to be spesified</v>
          </cell>
          <cell r="F355" t="str">
            <v>lump sum</v>
          </cell>
          <cell r="G355">
            <v>2</v>
          </cell>
          <cell r="H355">
            <v>40000000</v>
          </cell>
          <cell r="I355">
            <v>80000000</v>
          </cell>
        </row>
        <row r="356">
          <cell r="D356" t="str">
            <v xml:space="preserve"> in the Bid Schedule)</v>
          </cell>
        </row>
        <row r="357">
          <cell r="C357" t="str">
            <v>SS8.8(4)</v>
          </cell>
          <cell r="D357" t="str">
            <v xml:space="preserve"> Removal of Road Lighting Road</v>
          </cell>
          <cell r="F357" t="str">
            <v>each</v>
          </cell>
        </row>
        <row r="359">
          <cell r="C359" t="str">
            <v>SS8.8(5)</v>
          </cell>
          <cell r="D359" t="str">
            <v xml:space="preserve"> Reinstallation of Road Lighting</v>
          </cell>
          <cell r="F359" t="str">
            <v>each</v>
          </cell>
        </row>
        <row r="361">
          <cell r="C361" t="str">
            <v>SS8.8(6)</v>
          </cell>
          <cell r="D361" t="str">
            <v xml:space="preserve"> Removal of Traffic Signal</v>
          </cell>
          <cell r="F361" t="str">
            <v>each</v>
          </cell>
        </row>
        <row r="363">
          <cell r="C363" t="str">
            <v>SS8.8(7)</v>
          </cell>
          <cell r="D363" t="str">
            <v xml:space="preserve"> Reinstallation of Traffic Signal</v>
          </cell>
          <cell r="F363" t="str">
            <v>each</v>
          </cell>
        </row>
        <row r="365">
          <cell r="C365" t="str">
            <v>SS8.9</v>
          </cell>
          <cell r="D365" t="str">
            <v xml:space="preserve"> Relocation of existing Utilities and Services</v>
          </cell>
          <cell r="F365" t="str">
            <v>lump sum</v>
          </cell>
        </row>
        <row r="367">
          <cell r="C367" t="str">
            <v>SS8.11(1)</v>
          </cell>
          <cell r="D367" t="str">
            <v xml:space="preserve"> Planting of Trees</v>
          </cell>
          <cell r="F367" t="str">
            <v>each</v>
          </cell>
          <cell r="G367">
            <v>300</v>
          </cell>
          <cell r="H367">
            <v>250000</v>
          </cell>
          <cell r="I367">
            <v>75000000</v>
          </cell>
        </row>
        <row r="369">
          <cell r="C369" t="str">
            <v>SS8.11(2)</v>
          </cell>
          <cell r="D369" t="str">
            <v xml:space="preserve"> Planting of Shrubs</v>
          </cell>
          <cell r="F369" t="str">
            <v>each</v>
          </cell>
          <cell r="G369">
            <v>2500</v>
          </cell>
          <cell r="H369">
            <v>100000</v>
          </cell>
          <cell r="I369">
            <v>250000000</v>
          </cell>
        </row>
        <row r="371">
          <cell r="C371" t="str">
            <v>SS8.11(3)</v>
          </cell>
          <cell r="D371" t="str">
            <v xml:space="preserve"> Stabilization by Vegetation ( sodding )</v>
          </cell>
          <cell r="F371" t="str">
            <v>sq.m</v>
          </cell>
          <cell r="G371">
            <v>6000</v>
          </cell>
          <cell r="H371">
            <v>1000</v>
          </cell>
          <cell r="I371">
            <v>6000000</v>
          </cell>
        </row>
        <row r="373">
          <cell r="C373" t="str">
            <v>SS8.12(1)</v>
          </cell>
          <cell r="D373" t="str">
            <v xml:space="preserve"> PVC Utility Conduit Dia = 100</v>
          </cell>
          <cell r="F373" t="str">
            <v>lin.m</v>
          </cell>
          <cell r="G373">
            <v>560</v>
          </cell>
          <cell r="H373">
            <v>50000</v>
          </cell>
          <cell r="I373">
            <v>28000000</v>
          </cell>
        </row>
        <row r="375">
          <cell r="C375" t="str">
            <v>SS8.12(2)</v>
          </cell>
          <cell r="D375" t="str">
            <v xml:space="preserve"> PVC Utility Conduit across structures</v>
          </cell>
          <cell r="F375" t="str">
            <v>lin.m</v>
          </cell>
        </row>
        <row r="377">
          <cell r="C377" t="str">
            <v>SS8.12(3)</v>
          </cell>
          <cell r="D377" t="str">
            <v xml:space="preserve"> Mild Steel Manhole Cover &amp; Frame</v>
          </cell>
          <cell r="F377" t="str">
            <v>each</v>
          </cell>
          <cell r="G377">
            <v>86</v>
          </cell>
          <cell r="H377">
            <v>250000</v>
          </cell>
          <cell r="I377">
            <v>21500000</v>
          </cell>
        </row>
        <row r="379">
          <cell r="C379" t="str">
            <v>SS8.12(4)</v>
          </cell>
          <cell r="D379" t="str">
            <v xml:space="preserve"> Drain pipe D 200 with fitting and support</v>
          </cell>
          <cell r="F379" t="str">
            <v>lin.m</v>
          </cell>
        </row>
        <row r="381">
          <cell r="C381" t="str">
            <v>SS8.12(5)</v>
          </cell>
          <cell r="D381" t="str">
            <v xml:space="preserve"> Drain pipe D 150 with fitting and support</v>
          </cell>
          <cell r="F381" t="str">
            <v>lin.m</v>
          </cell>
        </row>
        <row r="383">
          <cell r="C383" t="str">
            <v>SS8.12(6)</v>
          </cell>
          <cell r="D383" t="str">
            <v xml:space="preserve"> Deck Drain with Accesory</v>
          </cell>
          <cell r="F383" t="str">
            <v>each</v>
          </cell>
        </row>
        <row r="385">
          <cell r="D385" t="str">
            <v xml:space="preserve"> Total Bid Price for Division 8 (Carry to Summary of Bill of Quantities)</v>
          </cell>
          <cell r="I385">
            <v>689736392.14999998</v>
          </cell>
        </row>
        <row r="389">
          <cell r="C389" t="str">
            <v>BILL OF QUANTITIES</v>
          </cell>
        </row>
        <row r="391">
          <cell r="C391" t="str">
            <v>Package No        :</v>
          </cell>
          <cell r="E391" t="str">
            <v/>
          </cell>
        </row>
        <row r="392">
          <cell r="C392" t="str">
            <v>Package Name  :</v>
          </cell>
          <cell r="E392" t="str">
            <v xml:space="preserve"> LINGKAR UTARA SURAKARTA</v>
          </cell>
        </row>
        <row r="393">
          <cell r="C393" t="str">
            <v>Province                :</v>
          </cell>
          <cell r="E393" t="str">
            <v xml:space="preserve"> CENTRAL JAVA</v>
          </cell>
        </row>
        <row r="394">
          <cell r="C394" t="str">
            <v>Contractor             :</v>
          </cell>
          <cell r="E394" t="str">
            <v xml:space="preserve"> Persero PT. WASKITA KARYA</v>
          </cell>
          <cell r="I394" t="str">
            <v>Page 8 of 8</v>
          </cell>
        </row>
        <row r="397">
          <cell r="C397" t="str">
            <v>Pay</v>
          </cell>
          <cell r="D397" t="str">
            <v>Description</v>
          </cell>
          <cell r="F397" t="str">
            <v>Unit</v>
          </cell>
          <cell r="G397" t="str">
            <v>Estimated</v>
          </cell>
          <cell r="H397" t="str">
            <v>Unit Price</v>
          </cell>
          <cell r="I397" t="str">
            <v>Total Bid Price</v>
          </cell>
        </row>
        <row r="398">
          <cell r="C398" t="str">
            <v>Item</v>
          </cell>
          <cell r="G398" t="str">
            <v>Quantitiy</v>
          </cell>
          <cell r="H398" t="str">
            <v>(Rupiah)</v>
          </cell>
          <cell r="I398" t="str">
            <v>(Rupiah)</v>
          </cell>
        </row>
        <row r="399">
          <cell r="C399" t="str">
            <v>a</v>
          </cell>
          <cell r="D399" t="str">
            <v>b</v>
          </cell>
          <cell r="F399" t="str">
            <v>c</v>
          </cell>
          <cell r="G399" t="str">
            <v>d</v>
          </cell>
          <cell r="H399" t="str">
            <v>e</v>
          </cell>
          <cell r="I399" t="str">
            <v>f = (d x e)</v>
          </cell>
        </row>
        <row r="401">
          <cell r="D401" t="str">
            <v xml:space="preserve"> DIV. 9 - DAYWORK</v>
          </cell>
        </row>
        <row r="403">
          <cell r="C403" t="str">
            <v>9.1</v>
          </cell>
          <cell r="D403" t="str">
            <v xml:space="preserve"> Foreman</v>
          </cell>
          <cell r="F403" t="str">
            <v>hour</v>
          </cell>
          <cell r="G403">
            <v>200</v>
          </cell>
          <cell r="H403">
            <v>1070</v>
          </cell>
          <cell r="I403">
            <v>214000</v>
          </cell>
        </row>
        <row r="405">
          <cell r="C405" t="str">
            <v>9.2</v>
          </cell>
          <cell r="D405" t="str">
            <v xml:space="preserve"> General Labourer</v>
          </cell>
          <cell r="F405" t="str">
            <v>hour</v>
          </cell>
          <cell r="G405">
            <v>100</v>
          </cell>
          <cell r="H405">
            <v>710</v>
          </cell>
          <cell r="I405">
            <v>71000</v>
          </cell>
        </row>
        <row r="407">
          <cell r="C407" t="str">
            <v>9.3</v>
          </cell>
          <cell r="D407" t="str">
            <v xml:space="preserve"> Carpenter, Mason, etc.</v>
          </cell>
          <cell r="F407" t="str">
            <v>hour</v>
          </cell>
          <cell r="G407">
            <v>70</v>
          </cell>
          <cell r="H407">
            <v>1140</v>
          </cell>
          <cell r="I407">
            <v>79800</v>
          </cell>
        </row>
        <row r="409">
          <cell r="C409" t="str">
            <v>9.4</v>
          </cell>
          <cell r="D409" t="str">
            <v xml:space="preserve"> Dump Truck 3 - 4 m3</v>
          </cell>
          <cell r="F409" t="str">
            <v>hour</v>
          </cell>
          <cell r="G409">
            <v>125</v>
          </cell>
          <cell r="H409">
            <v>28650.35</v>
          </cell>
          <cell r="I409">
            <v>3581293.75</v>
          </cell>
        </row>
        <row r="411">
          <cell r="C411" t="str">
            <v>9.5</v>
          </cell>
          <cell r="D411" t="str">
            <v xml:space="preserve"> Flat Bed Truck 3 - 4 t</v>
          </cell>
          <cell r="F411" t="str">
            <v>hour</v>
          </cell>
          <cell r="G411">
            <v>50</v>
          </cell>
          <cell r="I411">
            <v>0</v>
          </cell>
        </row>
        <row r="413">
          <cell r="C413" t="str">
            <v>9.6</v>
          </cell>
          <cell r="D413" t="str">
            <v xml:space="preserve"> Water Tanker 3000 - 4500 l</v>
          </cell>
          <cell r="F413" t="str">
            <v>hour</v>
          </cell>
          <cell r="G413">
            <v>10</v>
          </cell>
          <cell r="H413">
            <v>28616</v>
          </cell>
          <cell r="I413">
            <v>286160</v>
          </cell>
        </row>
        <row r="415">
          <cell r="C415" t="str">
            <v>9.7</v>
          </cell>
          <cell r="D415" t="str">
            <v xml:space="preserve"> Buldozer 100 - 150 hp</v>
          </cell>
          <cell r="F415" t="str">
            <v>hour</v>
          </cell>
          <cell r="G415">
            <v>75</v>
          </cell>
          <cell r="H415">
            <v>67031</v>
          </cell>
          <cell r="I415">
            <v>5027325</v>
          </cell>
        </row>
        <row r="417">
          <cell r="C417" t="str">
            <v>9.8</v>
          </cell>
          <cell r="D417" t="str">
            <v xml:space="preserve"> Motor Grader min 100 hp</v>
          </cell>
          <cell r="F417" t="str">
            <v>hour</v>
          </cell>
          <cell r="G417">
            <v>75</v>
          </cell>
          <cell r="H417">
            <v>70326.13</v>
          </cell>
          <cell r="I417">
            <v>5274459.75</v>
          </cell>
        </row>
        <row r="419">
          <cell r="C419" t="str">
            <v>9.9</v>
          </cell>
          <cell r="D419" t="str">
            <v xml:space="preserve"> Wheel Loader 1.0 - 1.6 m3</v>
          </cell>
          <cell r="F419" t="str">
            <v>hour</v>
          </cell>
          <cell r="G419">
            <v>80</v>
          </cell>
          <cell r="H419">
            <v>69004.2</v>
          </cell>
          <cell r="I419">
            <v>5520336</v>
          </cell>
        </row>
        <row r="421">
          <cell r="C421" t="str">
            <v>9.10</v>
          </cell>
          <cell r="D421" t="str">
            <v xml:space="preserve"> Track Loader 75 - 100 hp</v>
          </cell>
          <cell r="F421" t="str">
            <v>hour</v>
          </cell>
          <cell r="G421">
            <v>60</v>
          </cell>
          <cell r="I421">
            <v>0</v>
          </cell>
        </row>
        <row r="423">
          <cell r="C423" t="str">
            <v>9.11</v>
          </cell>
          <cell r="D423" t="str">
            <v xml:space="preserve"> Excavator 80 - 140 hp</v>
          </cell>
          <cell r="F423" t="str">
            <v>hour</v>
          </cell>
          <cell r="G423">
            <v>70</v>
          </cell>
          <cell r="H423">
            <v>55333.1</v>
          </cell>
          <cell r="I423">
            <v>3873317</v>
          </cell>
        </row>
        <row r="425">
          <cell r="C425" t="str">
            <v>9.12</v>
          </cell>
          <cell r="D425" t="str">
            <v xml:space="preserve"> Crane &gt; 50 t</v>
          </cell>
          <cell r="F425" t="str">
            <v>hour</v>
          </cell>
          <cell r="G425">
            <v>70</v>
          </cell>
          <cell r="I425">
            <v>0</v>
          </cell>
        </row>
        <row r="427">
          <cell r="C427" t="str">
            <v>9.13</v>
          </cell>
          <cell r="D427" t="str">
            <v xml:space="preserve"> Steel Wheel Roller 6 - 9 t</v>
          </cell>
          <cell r="F427" t="str">
            <v>hour</v>
          </cell>
          <cell r="G427">
            <v>72</v>
          </cell>
          <cell r="H427">
            <v>60403.3</v>
          </cell>
          <cell r="I427">
            <v>4349037.5999999996</v>
          </cell>
        </row>
        <row r="429">
          <cell r="C429" t="str">
            <v>9.14</v>
          </cell>
          <cell r="D429" t="str">
            <v xml:space="preserve"> Vibrattory Roller 5 - 8 t</v>
          </cell>
          <cell r="F429" t="str">
            <v>hour</v>
          </cell>
          <cell r="G429">
            <v>78</v>
          </cell>
          <cell r="H429">
            <v>45410.28</v>
          </cell>
          <cell r="I429">
            <v>3542001.84</v>
          </cell>
        </row>
        <row r="431">
          <cell r="C431" t="str">
            <v>9.15</v>
          </cell>
          <cell r="D431" t="str">
            <v xml:space="preserve"> Vibratory Compactor 1.5 - 3.0 hp</v>
          </cell>
          <cell r="F431" t="str">
            <v>hour</v>
          </cell>
          <cell r="G431">
            <v>85</v>
          </cell>
          <cell r="I431">
            <v>0</v>
          </cell>
        </row>
        <row r="433">
          <cell r="C433" t="str">
            <v>9.16</v>
          </cell>
          <cell r="D433" t="str">
            <v xml:space="preserve"> Tyred Roller 8 - 10 t</v>
          </cell>
          <cell r="F433" t="str">
            <v>hour</v>
          </cell>
          <cell r="G433">
            <v>85</v>
          </cell>
          <cell r="H433">
            <v>50407.95</v>
          </cell>
          <cell r="I433">
            <v>4284675.75</v>
          </cell>
        </row>
        <row r="435">
          <cell r="C435" t="str">
            <v>9.17</v>
          </cell>
          <cell r="D435" t="str">
            <v xml:space="preserve"> Compressor 4000 - 6500 l/m</v>
          </cell>
          <cell r="F435" t="str">
            <v>hour</v>
          </cell>
          <cell r="G435">
            <v>75</v>
          </cell>
          <cell r="H435">
            <v>26930.5</v>
          </cell>
          <cell r="I435">
            <v>2019787.5</v>
          </cell>
        </row>
        <row r="437">
          <cell r="C437" t="str">
            <v>9.18</v>
          </cell>
          <cell r="D437" t="str">
            <v xml:space="preserve"> Concrete Mixer 0.3 - 0.6 m3</v>
          </cell>
          <cell r="F437" t="str">
            <v>hour</v>
          </cell>
          <cell r="G437">
            <v>75</v>
          </cell>
          <cell r="H437">
            <v>3384.1</v>
          </cell>
          <cell r="I437">
            <v>253807.5</v>
          </cell>
        </row>
        <row r="439">
          <cell r="C439" t="str">
            <v>9.19</v>
          </cell>
          <cell r="D439" t="str">
            <v xml:space="preserve"> Water pump 70 - 100 m</v>
          </cell>
          <cell r="F439" t="str">
            <v>hour</v>
          </cell>
          <cell r="G439">
            <v>25</v>
          </cell>
          <cell r="I439">
            <v>0</v>
          </cell>
        </row>
        <row r="441">
          <cell r="C441" t="str">
            <v>9.20</v>
          </cell>
          <cell r="D441" t="str">
            <v xml:space="preserve"> Material for Dayworks</v>
          </cell>
          <cell r="F441" t="str">
            <v>Ls</v>
          </cell>
          <cell r="G441">
            <v>1</v>
          </cell>
          <cell r="I441">
            <v>0</v>
          </cell>
        </row>
        <row r="443">
          <cell r="D443" t="str">
            <v xml:space="preserve"> Total Bid Price for Division 9 (Carry to Summary of Bill of Quantities)</v>
          </cell>
          <cell r="I443">
            <v>38377001.689999998</v>
          </cell>
        </row>
        <row r="445">
          <cell r="D445" t="str">
            <v xml:space="preserve"> DIV. 10 - ROUTINE MAINTENANCE WORKS</v>
          </cell>
        </row>
        <row r="447">
          <cell r="C447" t="str">
            <v>10.1(1)</v>
          </cell>
          <cell r="D447" t="str">
            <v xml:space="preserve"> Routine Maintenance of Pavement</v>
          </cell>
          <cell r="F447" t="str">
            <v>lump sum</v>
          </cell>
          <cell r="G447">
            <v>1</v>
          </cell>
          <cell r="H447">
            <v>12818171.300000001</v>
          </cell>
          <cell r="I447">
            <v>12818171.300000001</v>
          </cell>
        </row>
        <row r="449">
          <cell r="C449" t="str">
            <v>10.1(2)</v>
          </cell>
          <cell r="D449" t="str">
            <v xml:space="preserve"> Routine Maintenance of Shoulder</v>
          </cell>
          <cell r="F449" t="str">
            <v>lump sum</v>
          </cell>
          <cell r="G449">
            <v>1</v>
          </cell>
          <cell r="H449">
            <v>21539838.700000003</v>
          </cell>
          <cell r="I449">
            <v>21539838.699999999</v>
          </cell>
        </row>
        <row r="451">
          <cell r="C451" t="str">
            <v>10.1(3)</v>
          </cell>
          <cell r="D451" t="str">
            <v xml:space="preserve"> Routine Maintenance of Ditches, Drains, Cutting</v>
          </cell>
          <cell r="F451" t="str">
            <v>lump sum</v>
          </cell>
          <cell r="G451">
            <v>1</v>
          </cell>
          <cell r="H451">
            <v>8251753.5999999996</v>
          </cell>
          <cell r="I451">
            <v>8251753.5999999996</v>
          </cell>
        </row>
        <row r="452">
          <cell r="D452" t="str">
            <v>&amp; Embankment</v>
          </cell>
        </row>
        <row r="453">
          <cell r="C453" t="str">
            <v>10.1(4)</v>
          </cell>
          <cell r="D453" t="str">
            <v xml:space="preserve"> Routine Maintenance of Road Furniture</v>
          </cell>
          <cell r="F453" t="str">
            <v>lump sum</v>
          </cell>
          <cell r="G453">
            <v>1</v>
          </cell>
          <cell r="H453">
            <v>2221870</v>
          </cell>
          <cell r="I453">
            <v>2221870</v>
          </cell>
        </row>
        <row r="455">
          <cell r="C455" t="str">
            <v>10.1(5)</v>
          </cell>
          <cell r="D455" t="str">
            <v xml:space="preserve"> Routine Maintenance of Bridge</v>
          </cell>
          <cell r="F455" t="str">
            <v>lump sum</v>
          </cell>
          <cell r="G455">
            <v>1</v>
          </cell>
          <cell r="H455">
            <v>6656705</v>
          </cell>
          <cell r="I455">
            <v>6656705</v>
          </cell>
        </row>
        <row r="457">
          <cell r="D457" t="str">
            <v xml:space="preserve"> Total Bid Price for Division 10 (Carry to Summary of Bill of Quantities)</v>
          </cell>
          <cell r="I457">
            <v>51488338.600000001</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1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HN UPH"/>
      <sheetName val="Ana-Arst"/>
      <sheetName val="Besi"/>
      <sheetName val="Ana-Str"/>
      <sheetName val="ANL."/>
      <sheetName val="BHN."/>
      <sheetName val="rumus "/>
      <sheetName val="EE"/>
      <sheetName val="Sheet4"/>
      <sheetName val="Analisa"/>
      <sheetName val="daftar harga"/>
      <sheetName val="Sheet2"/>
      <sheetName val="Person"/>
      <sheetName val="Alat"/>
      <sheetName val="Sheet3"/>
      <sheetName val="me"/>
      <sheetName val="BTL tahap 1"/>
      <sheetName val="BTL total"/>
      <sheetName val="rumus"/>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ow r="560">
          <cell r="G560">
            <v>11450</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alisa"/>
      <sheetName val="UPAH"/>
      <sheetName val="REKAP"/>
      <sheetName val="RAB"/>
    </sheetNames>
    <sheetDataSet>
      <sheetData sheetId="0"/>
      <sheetData sheetId="1">
        <row r="20">
          <cell r="F20">
            <v>28000</v>
          </cell>
        </row>
        <row r="21">
          <cell r="F21">
            <v>30000</v>
          </cell>
        </row>
        <row r="29">
          <cell r="O29">
            <v>37500</v>
          </cell>
        </row>
        <row r="94">
          <cell r="O94">
            <v>32000</v>
          </cell>
        </row>
      </sheetData>
      <sheetData sheetId="2"/>
      <sheetData sheetId="3"/>
    </sheetDataSet>
  </externalBook>
</externalLink>
</file>

<file path=xl/externalLinks/externalLink1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
      <sheetName val="Anls"/>
      <sheetName val="Hydrant"/>
      <sheetName val="Elek.List"/>
      <sheetName val="BQ_Listrik"/>
      <sheetName val="Daftar Material"/>
    </sheetNames>
    <sheetDataSet>
      <sheetData sheetId="0" refreshError="1"/>
      <sheetData sheetId="1" refreshError="1">
        <row r="7">
          <cell r="E7">
            <v>9300</v>
          </cell>
        </row>
        <row r="23">
          <cell r="E23">
            <v>1</v>
          </cell>
        </row>
        <row r="36">
          <cell r="E36">
            <v>1</v>
          </cell>
        </row>
        <row r="42">
          <cell r="E42">
            <v>1</v>
          </cell>
        </row>
        <row r="58">
          <cell r="E58">
            <v>1</v>
          </cell>
        </row>
      </sheetData>
      <sheetData sheetId="2" refreshError="1"/>
      <sheetData sheetId="3" refreshError="1"/>
      <sheetData sheetId="4" refreshError="1"/>
      <sheetData sheetId="5" refreshError="1"/>
    </sheetDataSet>
  </externalBook>
</externalLink>
</file>

<file path=xl/externalLinks/externalLink1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UPAH"/>
      <sheetName val="BAHAN"/>
      <sheetName val="RAB"/>
      <sheetName val="ANALISA"/>
    </sheetNames>
    <sheetDataSet>
      <sheetData sheetId="0" refreshError="1"/>
      <sheetData sheetId="1" refreshError="1"/>
      <sheetData sheetId="2" refreshError="1">
        <row r="20">
          <cell r="L20">
            <v>38100</v>
          </cell>
        </row>
        <row r="22">
          <cell r="L22">
            <v>6000</v>
          </cell>
        </row>
        <row r="23">
          <cell r="L23">
            <v>7500</v>
          </cell>
        </row>
        <row r="24">
          <cell r="L24">
            <v>17500</v>
          </cell>
        </row>
        <row r="25">
          <cell r="L25">
            <v>11000</v>
          </cell>
        </row>
      </sheetData>
      <sheetData sheetId="3" refreshError="1"/>
      <sheetData sheetId="4" refreshError="1">
        <row r="11">
          <cell r="N11">
            <v>445116.42500000005</v>
          </cell>
        </row>
        <row r="34">
          <cell r="N34">
            <v>192656.02000000002</v>
          </cell>
        </row>
        <row r="53">
          <cell r="N53">
            <v>323643.72437824</v>
          </cell>
        </row>
        <row r="72">
          <cell r="N72">
            <v>327764.5</v>
          </cell>
        </row>
      </sheetData>
    </sheetDataSet>
  </externalBook>
</externalLink>
</file>

<file path=xl/externalLinks/externalLink1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ONLY"/>
      <sheetName val="****00"/>
      <sheetName val="LCATAL"/>
      <sheetName val="B1"/>
      <sheetName val="B2"/>
      <sheetName val="C1"/>
      <sheetName val="C2"/>
      <sheetName val="D2"/>
      <sheetName val="FG"/>
      <sheetName val="D4"/>
      <sheetName val="L"/>
    </sheetNames>
    <sheetDataSet>
      <sheetData sheetId="0" refreshError="1">
        <row r="11">
          <cell r="C11" t="str">
            <v>HFF1X4</v>
          </cell>
          <cell r="E11" t="str">
            <v>45 DEG ELL FRP 150 PER SPEC.</v>
          </cell>
        </row>
        <row r="12">
          <cell r="C12" t="str">
            <v>HFF6X4</v>
          </cell>
          <cell r="E12" t="str">
            <v>45 DEG ELL FRP 600 PER SPEC.</v>
          </cell>
        </row>
        <row r="13">
          <cell r="C13" t="str">
            <v>TFCJ01</v>
          </cell>
          <cell r="E13" t="str">
            <v>45 DEG ELL 3000 THD CS A105</v>
          </cell>
        </row>
        <row r="14">
          <cell r="C14" t="str">
            <v>WFC012</v>
          </cell>
          <cell r="E14" t="str">
            <v>45 DEG ELL SCH10 BW CS A234-WPB</v>
          </cell>
        </row>
        <row r="15">
          <cell r="C15" t="str">
            <v>WFC052</v>
          </cell>
          <cell r="E15" t="str">
            <v>45 DEG ELL STD BW CS A234-WPB</v>
          </cell>
        </row>
        <row r="16">
          <cell r="C16" t="str">
            <v>WFC062</v>
          </cell>
          <cell r="E16" t="str">
            <v xml:space="preserve">45 DEG ELL SCH60 BW CS A234-WPB </v>
          </cell>
        </row>
        <row r="17">
          <cell r="C17" t="str">
            <v>WFC0P2</v>
          </cell>
          <cell r="E17" t="str">
            <v>45 DEG ELL 0.250"WALL BW CS A234-WPB</v>
          </cell>
        </row>
        <row r="18">
          <cell r="C18" t="str">
            <v>WFC0P5</v>
          </cell>
          <cell r="E18" t="str">
            <v>45 DEG ELL 0.250"WALL BW CS MSS SP-75</v>
          </cell>
        </row>
        <row r="19">
          <cell r="C19" t="str">
            <v>WFC0Q2</v>
          </cell>
          <cell r="D19" t="str">
            <v xml:space="preserve"> </v>
          </cell>
          <cell r="E19" t="str">
            <v>45 DEG ELL 0.312"WALL BW CS A234-WPB</v>
          </cell>
        </row>
        <row r="20">
          <cell r="C20" t="str">
            <v>HNF1X4</v>
          </cell>
          <cell r="E20" t="str">
            <v>90 DEG ELL FRP 150 PER SPEC.</v>
          </cell>
        </row>
        <row r="21">
          <cell r="C21" t="str">
            <v>HNF6X4</v>
          </cell>
          <cell r="E21" t="str">
            <v>90 DEG ELL FRP 600 PER SPEC.</v>
          </cell>
        </row>
        <row r="22">
          <cell r="C22" t="str">
            <v>TNCJ01</v>
          </cell>
          <cell r="E22" t="str">
            <v>90 DEG LR ELL 3000 THD CS A105</v>
          </cell>
        </row>
        <row r="23">
          <cell r="C23" t="str">
            <v>WNC012</v>
          </cell>
          <cell r="E23" t="str">
            <v>90 DEG LR ELL SCH10 BW CS A234-WPB</v>
          </cell>
        </row>
        <row r="24">
          <cell r="C24" t="str">
            <v>WNC052</v>
          </cell>
          <cell r="E24" t="str">
            <v>90 DEG LR ELL STD BW CS A234-WPB</v>
          </cell>
        </row>
        <row r="25">
          <cell r="C25" t="str">
            <v>WNC062</v>
          </cell>
          <cell r="E25" t="str">
            <v>90 DEG LR ELL SCH60 BW CS A234-WPB</v>
          </cell>
        </row>
        <row r="26">
          <cell r="C26" t="str">
            <v>WNC0P2</v>
          </cell>
          <cell r="E26" t="str">
            <v>90 DEG LR ELL 0.250"WALL BW CS A234-WPB</v>
          </cell>
        </row>
        <row r="27">
          <cell r="C27" t="str">
            <v>WNC0P5</v>
          </cell>
          <cell r="E27" t="str">
            <v>90 DEG LR ELL 0.250"WALL BW CS MSS SP-75</v>
          </cell>
        </row>
        <row r="28">
          <cell r="C28" t="str">
            <v>WNC0Q2</v>
          </cell>
          <cell r="E28" t="str">
            <v>90 DEG LR ELL 0.312"WALL BW CS A234-WPB</v>
          </cell>
        </row>
        <row r="29">
          <cell r="C29" t="str">
            <v>MA1C01</v>
          </cell>
          <cell r="E29" t="str">
            <v>AIR TRAP 150 RF CS</v>
          </cell>
        </row>
        <row r="30">
          <cell r="C30" t="str">
            <v>MB1C01</v>
          </cell>
          <cell r="E30" t="str">
            <v>BLIND &amp; SPACER 150 RF STL</v>
          </cell>
        </row>
        <row r="31">
          <cell r="C31" t="str">
            <v>MB3C01</v>
          </cell>
          <cell r="E31" t="str">
            <v>BLIND &amp; SPACER 300 RF STL</v>
          </cell>
        </row>
        <row r="32">
          <cell r="C32" t="str">
            <v>VBC60A</v>
          </cell>
          <cell r="D32" t="str">
            <v>BAF-61</v>
          </cell>
          <cell r="E32" t="str">
            <v>BALL 600 RF CS A352-LCC, 410 SS TR,STR,BB-OS&amp;Y</v>
          </cell>
        </row>
        <row r="33">
          <cell r="C33" t="str">
            <v>FBC101</v>
          </cell>
          <cell r="E33" t="str">
            <v>BLD FLG 150 RF CS A105</v>
          </cell>
        </row>
        <row r="34">
          <cell r="C34" t="str">
            <v>FBC102</v>
          </cell>
          <cell r="E34" t="str">
            <v>BLD FLG 150 RF CS MSS SP-44</v>
          </cell>
        </row>
        <row r="35">
          <cell r="C35" t="str">
            <v>FBC301</v>
          </cell>
          <cell r="E35" t="str">
            <v>BLD FLG 300 RF CS A105</v>
          </cell>
        </row>
        <row r="36">
          <cell r="C36" t="str">
            <v>FBC302</v>
          </cell>
          <cell r="E36" t="str">
            <v>BLD FLG 300 RF CS MSS SP-44</v>
          </cell>
        </row>
        <row r="37">
          <cell r="C37" t="str">
            <v>FBC601</v>
          </cell>
          <cell r="E37" t="str">
            <v>BLD FLG 600 RF CS A105</v>
          </cell>
        </row>
        <row r="38">
          <cell r="C38" t="str">
            <v>FBF103</v>
          </cell>
          <cell r="E38" t="str">
            <v>BLD FLG 150 FF FRP PER SPEC.</v>
          </cell>
        </row>
        <row r="39">
          <cell r="C39" t="str">
            <v>FBF603</v>
          </cell>
          <cell r="E39" t="str">
            <v>BLD FLG 600 FF FRP PER SPEC.</v>
          </cell>
        </row>
        <row r="40">
          <cell r="C40" t="str">
            <v>BSL001</v>
          </cell>
          <cell r="E40" t="str">
            <v>STUD BOLT ALY CONT.THD A193-B7 &amp; HVY HEX NUTS A194-2 C/W 2EA</v>
          </cell>
        </row>
        <row r="41">
          <cell r="C41" t="str">
            <v>BSL002</v>
          </cell>
          <cell r="E41" t="str">
            <v>STUD BOLT ALY CONT.THD A193-B7M &amp; HVY HEX NUTS A194-2HM C/W 2EA</v>
          </cell>
        </row>
        <row r="42">
          <cell r="C42" t="str">
            <v>VFC104</v>
          </cell>
          <cell r="D42" t="str">
            <v>BFF-1</v>
          </cell>
          <cell r="E42" t="str">
            <v>BTFY 150 WFR CS A216-WCB AL-BR,416 SS TR</v>
          </cell>
        </row>
        <row r="43">
          <cell r="C43" t="str">
            <v>VFC104G</v>
          </cell>
          <cell r="D43" t="str">
            <v>BFF-2</v>
          </cell>
          <cell r="E43" t="str">
            <v>BTFY 150 WFR CS A216-WCB AL-BR,416 SS TR,GO</v>
          </cell>
        </row>
        <row r="44">
          <cell r="C44" t="str">
            <v>VFC104GM</v>
          </cell>
          <cell r="D44" t="str">
            <v>BFF-2</v>
          </cell>
          <cell r="E44" t="str">
            <v>BTFY 150 WFR CS A216-WCB AL-BR,416 SS TR,GO MSS</v>
          </cell>
        </row>
        <row r="45">
          <cell r="C45" t="str">
            <v>HCF1X4</v>
          </cell>
          <cell r="E45" t="str">
            <v>CAP FRP 150 PER SPEC.</v>
          </cell>
        </row>
        <row r="46">
          <cell r="C46" t="str">
            <v>HCF6X4</v>
          </cell>
          <cell r="E46" t="str">
            <v>CAP FRP 600 PER SPEC.</v>
          </cell>
        </row>
        <row r="47">
          <cell r="C47" t="str">
            <v>TCCJ01</v>
          </cell>
          <cell r="E47" t="str">
            <v>CAP 3000 THD CS A105</v>
          </cell>
        </row>
        <row r="48">
          <cell r="C48" t="str">
            <v>WCC012</v>
          </cell>
          <cell r="E48" t="str">
            <v>CAP SCH10 BW CS A234-WPB</v>
          </cell>
        </row>
        <row r="49">
          <cell r="C49" t="str">
            <v>WCC052</v>
          </cell>
          <cell r="E49" t="str">
            <v>CAP STD BW CS A234-WPB</v>
          </cell>
        </row>
        <row r="50">
          <cell r="C50" t="str">
            <v>WCC062</v>
          </cell>
          <cell r="E50" t="str">
            <v>CAP SCH60 BW CS A234-WPB</v>
          </cell>
        </row>
        <row r="51">
          <cell r="C51" t="str">
            <v>WCC0P2</v>
          </cell>
          <cell r="E51" t="str">
            <v>CAP 0.250"WALL BW CS A234-WPB</v>
          </cell>
        </row>
        <row r="52">
          <cell r="C52" t="str">
            <v>WCC0P5</v>
          </cell>
          <cell r="E52" t="str">
            <v>CAP 0.250"WALL BW CS MSS SP-75</v>
          </cell>
        </row>
        <row r="53">
          <cell r="C53" t="str">
            <v>WCC0Q2</v>
          </cell>
          <cell r="E53" t="str">
            <v>CAP 0.312"WALL BW CS A234-WPB</v>
          </cell>
        </row>
        <row r="54">
          <cell r="C54" t="str">
            <v>VCC102</v>
          </cell>
          <cell r="D54" t="str">
            <v>CKF-3</v>
          </cell>
          <cell r="E54" t="str">
            <v>CHK SWING 150 RF CS A216-WCB 11-13CR SS TR</v>
          </cell>
        </row>
        <row r="55">
          <cell r="C55" t="str">
            <v>VCC102M</v>
          </cell>
          <cell r="D55" t="str">
            <v>CKF-3</v>
          </cell>
          <cell r="E55" t="str">
            <v xml:space="preserve">CHK SWING 150 RF CS A216-WCB 11-13CR SS TR MSS </v>
          </cell>
        </row>
        <row r="56">
          <cell r="C56" t="str">
            <v>VCC301H</v>
          </cell>
          <cell r="D56" t="str">
            <v>CKF-30HF</v>
          </cell>
          <cell r="E56" t="str">
            <v>CHK SWING 300 RF CS A216-WCB SFS R&amp;D</v>
          </cell>
        </row>
        <row r="57">
          <cell r="C57" t="str">
            <v>VCC301HM</v>
          </cell>
          <cell r="D57" t="str">
            <v>CKF-30HF</v>
          </cell>
          <cell r="E57" t="str">
            <v>CHK SWING 300 RF CS A216-WCB SFS R&amp;D MSS</v>
          </cell>
        </row>
        <row r="58">
          <cell r="C58" t="str">
            <v>VCC602H</v>
          </cell>
          <cell r="D58" t="str">
            <v>CKF-61HF</v>
          </cell>
          <cell r="E58" t="str">
            <v>CHK SWING 600 RF CS A216-WCB SFS R&amp;D</v>
          </cell>
        </row>
        <row r="59">
          <cell r="C59" t="str">
            <v>VCC801</v>
          </cell>
          <cell r="D59" t="str">
            <v>CKF-2</v>
          </cell>
          <cell r="E59" t="str">
            <v>CHK LIFT 800 THD CS A105 11-13CR SS TR</v>
          </cell>
        </row>
        <row r="60">
          <cell r="C60" t="str">
            <v>VCC801A</v>
          </cell>
          <cell r="D60" t="str">
            <v>CKF-1</v>
          </cell>
          <cell r="E60" t="str">
            <v>CHK SWING 800 THD CS A105,11-13CR SSTL</v>
          </cell>
        </row>
        <row r="61">
          <cell r="C61" t="str">
            <v>VCC603N</v>
          </cell>
          <cell r="D61" t="str">
            <v>CKF-62</v>
          </cell>
          <cell r="E61" t="str">
            <v>CHK NSS PISTON 600 FR CS A216-WCB,316SS TR</v>
          </cell>
        </row>
        <row r="62">
          <cell r="C62" t="str">
            <v>VCS109</v>
          </cell>
          <cell r="D62" t="str">
            <v>CKF-5</v>
          </cell>
          <cell r="E62" t="str">
            <v>CHK SWING 150 RF SS A351-CF8M,316SS TR</v>
          </cell>
        </row>
        <row r="63">
          <cell r="C63" t="str">
            <v>VCS309</v>
          </cell>
          <cell r="D63" t="str">
            <v>CKF-50</v>
          </cell>
          <cell r="E63" t="str">
            <v>CHK SWING 300 RF SS A351-CF8M,316SS TR</v>
          </cell>
        </row>
        <row r="64">
          <cell r="C64" t="str">
            <v>VCS807</v>
          </cell>
          <cell r="D64" t="str">
            <v>CKF-4</v>
          </cell>
          <cell r="E64" t="str">
            <v>CHK SWING 800 THD SS A182-F316,316SS TR</v>
          </cell>
        </row>
        <row r="65">
          <cell r="C65" t="str">
            <v>VWC103</v>
          </cell>
          <cell r="D65" t="str">
            <v>SPF-3</v>
          </cell>
          <cell r="E65" t="str">
            <v>CHK FLAPPER WFR 150  CS A216-WCB 316SS TR</v>
          </cell>
        </row>
        <row r="66">
          <cell r="C66" t="str">
            <v>VWC303</v>
          </cell>
          <cell r="D66" t="str">
            <v>SPF-30</v>
          </cell>
          <cell r="E66" t="str">
            <v>CHK FLAPPER WFR 300 CS A216-WCB 316SS TR</v>
          </cell>
        </row>
        <row r="67">
          <cell r="C67" t="str">
            <v>VWC603</v>
          </cell>
          <cell r="D67" t="str">
            <v>SPF-60</v>
          </cell>
          <cell r="E67" t="str">
            <v>CHK FLAPPER WFR 600 CS A216-WCB,316SS TR</v>
          </cell>
        </row>
        <row r="68">
          <cell r="C68" t="str">
            <v>HRF1X4</v>
          </cell>
          <cell r="E68" t="str">
            <v>CON.RED FRP 150 PER SPEC.</v>
          </cell>
        </row>
        <row r="69">
          <cell r="C69" t="str">
            <v>HRF6X4</v>
          </cell>
          <cell r="E69" t="str">
            <v>CON.RED FRP 600 PER SPEC.</v>
          </cell>
        </row>
        <row r="70">
          <cell r="C70" t="str">
            <v>TRCJ01</v>
          </cell>
          <cell r="E70" t="str">
            <v>CON RED 3000 THD CS A105</v>
          </cell>
        </row>
        <row r="71">
          <cell r="C71" t="str">
            <v>WRC012</v>
          </cell>
          <cell r="E71" t="str">
            <v>CON RED SCH10 BW CS A234-WPB</v>
          </cell>
        </row>
        <row r="72">
          <cell r="C72" t="str">
            <v>WRC052</v>
          </cell>
          <cell r="E72" t="str">
            <v>CON RED STD BW CS A234-WPB</v>
          </cell>
        </row>
        <row r="73">
          <cell r="C73" t="str">
            <v>WRC062</v>
          </cell>
          <cell r="E73" t="str">
            <v>CON.RED SCH60 BW CS A234-WPB</v>
          </cell>
        </row>
        <row r="74">
          <cell r="C74" t="str">
            <v>WRC0P2</v>
          </cell>
          <cell r="E74" t="str">
            <v>CONC.RED 0.250"WALL BW CS A234-WPB</v>
          </cell>
        </row>
        <row r="75">
          <cell r="C75" t="str">
            <v>WRC0P5</v>
          </cell>
          <cell r="E75" t="str">
            <v>CONC.RED 0.250"WALL BW CS MSS SP-75</v>
          </cell>
        </row>
        <row r="76">
          <cell r="C76" t="str">
            <v>WRC0Q2</v>
          </cell>
          <cell r="E76" t="str">
            <v>CON RED 0.312"WALL BW CS A234-WPB</v>
          </cell>
        </row>
        <row r="77">
          <cell r="C77" t="str">
            <v>HSF1X4</v>
          </cell>
          <cell r="E77" t="str">
            <v>ECC.RED FRP 150 PER SPEC.</v>
          </cell>
        </row>
        <row r="78">
          <cell r="C78" t="str">
            <v>HSF6X4</v>
          </cell>
          <cell r="E78" t="str">
            <v>ECC.RED FRP 600 PER SPEC.</v>
          </cell>
        </row>
        <row r="79">
          <cell r="C79" t="str">
            <v>TSCJ01</v>
          </cell>
          <cell r="E79" t="str">
            <v>ECC RED 3000 THD CS A105</v>
          </cell>
        </row>
        <row r="80">
          <cell r="C80" t="str">
            <v>WSC012</v>
          </cell>
          <cell r="E80" t="str">
            <v>ECC RED SCH10 BW CS A234-WPB</v>
          </cell>
        </row>
        <row r="81">
          <cell r="C81" t="str">
            <v>WSC052</v>
          </cell>
          <cell r="E81" t="str">
            <v>ECC RED STD BW CS A234-WPB</v>
          </cell>
        </row>
        <row r="82">
          <cell r="C82" t="str">
            <v>WSC062</v>
          </cell>
          <cell r="E82" t="str">
            <v>ECC.RED SCH60 BW CS A234-WPB</v>
          </cell>
        </row>
        <row r="83">
          <cell r="C83" t="str">
            <v>WSC0P2</v>
          </cell>
          <cell r="E83" t="str">
            <v>ECC.RED 0.250"WALL BW CS A234-WPB</v>
          </cell>
        </row>
        <row r="84">
          <cell r="C84" t="str">
            <v>WSC0P5</v>
          </cell>
          <cell r="E84" t="str">
            <v>ECC.RED 0.250"WALL BW CS MSS SP-75</v>
          </cell>
        </row>
        <row r="85">
          <cell r="C85" t="str">
            <v>WSC0Q2</v>
          </cell>
          <cell r="E85" t="str">
            <v>ECC RED 0.312"WALL BW CS A234-WPB</v>
          </cell>
        </row>
        <row r="86">
          <cell r="C86" t="str">
            <v>TDCJ01</v>
          </cell>
          <cell r="E86" t="str">
            <v>FULL COUPLING 3000 THD CS A105</v>
          </cell>
        </row>
        <row r="87">
          <cell r="C87" t="str">
            <v>FGF103</v>
          </cell>
          <cell r="E87" t="str">
            <v>STUB FLG 150 FF X PE FRP PER SPEC.</v>
          </cell>
        </row>
        <row r="88">
          <cell r="C88" t="str">
            <v>FGF603</v>
          </cell>
          <cell r="E88" t="str">
            <v>STUB FLG 600 FF X PE FRP PER SPEC.</v>
          </cell>
        </row>
        <row r="89">
          <cell r="C89" t="str">
            <v>FTC101</v>
          </cell>
          <cell r="E89" t="str">
            <v>THD FLG 150 RF CS A105</v>
          </cell>
        </row>
        <row r="90">
          <cell r="C90" t="str">
            <v>FTC301</v>
          </cell>
          <cell r="E90" t="str">
            <v>THD FLG 300 RF CS A105</v>
          </cell>
        </row>
        <row r="91">
          <cell r="C91" t="str">
            <v>FTC601</v>
          </cell>
          <cell r="E91" t="str">
            <v>THD FLG 600 RF CS A105</v>
          </cell>
        </row>
        <row r="92">
          <cell r="C92" t="str">
            <v>FWC111</v>
          </cell>
          <cell r="E92" t="str">
            <v>WN FLG 150 RF SCH10 CS A105</v>
          </cell>
        </row>
        <row r="93">
          <cell r="C93" t="str">
            <v>FWC112</v>
          </cell>
          <cell r="E93" t="str">
            <v>WN FLG 150 RF SCH10 CS MSS SP-44</v>
          </cell>
        </row>
        <row r="94">
          <cell r="C94" t="str">
            <v>FWC121</v>
          </cell>
          <cell r="E94" t="str">
            <v>WN FLG 150 RF SCH20 CS A105</v>
          </cell>
        </row>
        <row r="95">
          <cell r="C95" t="str">
            <v>FWC151</v>
          </cell>
          <cell r="E95" t="str">
            <v>WN FLG 150 RF STD CS A105</v>
          </cell>
        </row>
        <row r="96">
          <cell r="C96" t="str">
            <v>FWC1L1</v>
          </cell>
          <cell r="E96" t="str">
            <v>WN FLG 150 RF 0.219"WALL CS A105</v>
          </cell>
        </row>
        <row r="97">
          <cell r="C97" t="str">
            <v>FWC1P2</v>
          </cell>
          <cell r="E97" t="str">
            <v>WN FLG 150 RF 0.250"WALL CS MSS SP-44</v>
          </cell>
        </row>
        <row r="98">
          <cell r="C98" t="str">
            <v>FWC1Q2</v>
          </cell>
          <cell r="E98" t="str">
            <v>WN FLG 150 RF 0.312"WALL CS  MSS SP-44</v>
          </cell>
        </row>
        <row r="99">
          <cell r="C99" t="str">
            <v>FWC311</v>
          </cell>
          <cell r="E99" t="str">
            <v>WN FLG 300 RF SCH10 CS A105</v>
          </cell>
        </row>
        <row r="100">
          <cell r="C100" t="str">
            <v>FWC312</v>
          </cell>
          <cell r="E100" t="str">
            <v>WN FLG 300 RF SCH10 CS  MSS SP-44</v>
          </cell>
        </row>
        <row r="101">
          <cell r="C101" t="str">
            <v>FWC321</v>
          </cell>
          <cell r="E101" t="str">
            <v>WN FLG 300 RF SCH20 CS A105</v>
          </cell>
        </row>
        <row r="102">
          <cell r="C102" t="str">
            <v>FWC351</v>
          </cell>
          <cell r="E102" t="str">
            <v>WN FLG 300 RF STD CS A105</v>
          </cell>
        </row>
        <row r="103">
          <cell r="C103" t="str">
            <v>FWC3L1</v>
          </cell>
          <cell r="E103" t="str">
            <v>WN FLG 300 RF 0.219"WALL CS A105</v>
          </cell>
        </row>
        <row r="104">
          <cell r="C104" t="str">
            <v>FWC3Q1</v>
          </cell>
          <cell r="E104" t="str">
            <v>WN FLG 300 RF 0.312"WALL CS A105</v>
          </cell>
        </row>
        <row r="105">
          <cell r="C105" t="str">
            <v>FWC3Q2</v>
          </cell>
          <cell r="E105" t="str">
            <v>WN FLG 300 RF 0.312"WALL CS MSS SP-44</v>
          </cell>
        </row>
        <row r="106">
          <cell r="C106" t="str">
            <v>FWC3V1</v>
          </cell>
          <cell r="E106" t="str">
            <v>WN FLG 300 RF 0.281"WALL CS A105</v>
          </cell>
        </row>
        <row r="107">
          <cell r="C107" t="str">
            <v>FWC651</v>
          </cell>
          <cell r="E107" t="str">
            <v>WN FLG 600 RF STD CS A105</v>
          </cell>
        </row>
        <row r="108">
          <cell r="C108" t="str">
            <v>FWC661</v>
          </cell>
          <cell r="E108" t="str">
            <v>WN FLG 600 RF SCH60 CS A105</v>
          </cell>
        </row>
        <row r="109">
          <cell r="C109" t="str">
            <v>FWC6D1</v>
          </cell>
          <cell r="E109" t="str">
            <v>WN FLG 600 RF SCH160 CS A105</v>
          </cell>
        </row>
        <row r="110">
          <cell r="C110" t="str">
            <v>VLS109</v>
          </cell>
          <cell r="D110" t="str">
            <v>GLF-4</v>
          </cell>
          <cell r="E110" t="str">
            <v>GLOBE 150 RF SS A351-CF8M,316SS TR,BB,OS&amp;Y</v>
          </cell>
        </row>
        <row r="111">
          <cell r="C111" t="str">
            <v>VLC102H</v>
          </cell>
          <cell r="D111" t="str">
            <v>GLF-2HF</v>
          </cell>
          <cell r="E111" t="str">
            <v>GLOBE 150 RF CS A216-WCB 11-13CR SFS R&amp;D,BB,OS&amp;Y</v>
          </cell>
        </row>
        <row r="112">
          <cell r="C112" t="str">
            <v>VLC302H</v>
          </cell>
          <cell r="D112" t="str">
            <v>GLF-30HF</v>
          </cell>
          <cell r="E112" t="str">
            <v>GLOBE 300 RF CS A216-WCB 11-13CR SFS R&amp;D,BB-OS&amp;Y</v>
          </cell>
        </row>
        <row r="113">
          <cell r="C113" t="str">
            <v>VLC602H</v>
          </cell>
          <cell r="D113" t="str">
            <v>GLF-61HF</v>
          </cell>
          <cell r="E113" t="str">
            <v>GLOBE 600 RF CS A216-WCB 11-13CR SFS R&amp;D,BRJB-OS&amp;Y</v>
          </cell>
        </row>
        <row r="114">
          <cell r="C114" t="str">
            <v>VLC801H</v>
          </cell>
          <cell r="D114" t="str">
            <v>GLF-1HF</v>
          </cell>
          <cell r="E114" t="str">
            <v>GLOBE 800 THD CS A105 11-13CR SFS R&amp;D</v>
          </cell>
        </row>
        <row r="115">
          <cell r="C115" t="str">
            <v>GFO1D1</v>
          </cell>
          <cell r="E115" t="str">
            <v>GSK 150 FF  PER SPEC.</v>
          </cell>
        </row>
        <row r="116">
          <cell r="C116" t="str">
            <v>GFO6D1</v>
          </cell>
          <cell r="E116" t="str">
            <v>GSK 600 FF  PER SPEC.</v>
          </cell>
        </row>
        <row r="117">
          <cell r="C117" t="str">
            <v>GRO1A1</v>
          </cell>
          <cell r="E117" t="str">
            <v>GSK 150 RF COMP.ASBESTOS W/SBR BINDER 1/16" ANSI B16-21</v>
          </cell>
        </row>
        <row r="118">
          <cell r="C118" t="str">
            <v>GRO1B1</v>
          </cell>
          <cell r="E118" t="str">
            <v>GSK 150 RF COMP.ASBESTOS W/SBR BINDER 1/8" ANSI B16-21</v>
          </cell>
        </row>
        <row r="119">
          <cell r="C119" t="str">
            <v>GRO1B2</v>
          </cell>
          <cell r="E119" t="str">
            <v>GSK 150 RF COMP.ASBESTOS W/SBR BINDER1/8" MSS SP-44</v>
          </cell>
        </row>
        <row r="120">
          <cell r="C120" t="str">
            <v>GRO3A1</v>
          </cell>
          <cell r="E120" t="str">
            <v>GSK 300 RF COMP.ASBESTOS 1/16" ANSI B16.1</v>
          </cell>
        </row>
        <row r="121">
          <cell r="C121" t="str">
            <v>GRO3B1</v>
          </cell>
          <cell r="E121" t="str">
            <v>GSK 300 RF COMP.ASBESTOS 1/8" ANSI B16.1</v>
          </cell>
        </row>
        <row r="122">
          <cell r="C122" t="str">
            <v>GRP1B1</v>
          </cell>
          <cell r="E122" t="str">
            <v xml:space="preserve">GSK 150 RF SPIRAL WOUND 304S W/ASBESTOS 1/8"THK </v>
          </cell>
        </row>
        <row r="123">
          <cell r="C123" t="str">
            <v>GRP6C1</v>
          </cell>
          <cell r="E123" t="str">
            <v>GSK 600 RF SPIRAL WOUND 304S W/ASBESTOS 0.175"t</v>
          </cell>
        </row>
        <row r="124">
          <cell r="C124" t="str">
            <v>VGC103</v>
          </cell>
          <cell r="D124" t="str">
            <v>GAF-2</v>
          </cell>
          <cell r="E124" t="str">
            <v>GATE 150 RF CS A216-WCB 316SS TR,BB-OS&amp;Y</v>
          </cell>
        </row>
        <row r="125">
          <cell r="C125" t="str">
            <v>VGC103G</v>
          </cell>
          <cell r="D125" t="str">
            <v>GAF-3</v>
          </cell>
          <cell r="E125" t="str">
            <v>GATE 150 RF CS A216-WCB 316SS TR,BB-OS&amp;Y,GO</v>
          </cell>
        </row>
        <row r="126">
          <cell r="C126" t="str">
            <v>VGC103GM</v>
          </cell>
          <cell r="D126" t="str">
            <v>GAF-3</v>
          </cell>
          <cell r="E126" t="str">
            <v>GATE 150 RF CS A216-WCB 316SS TR,BB-OS&amp;Y, GO MSS</v>
          </cell>
        </row>
        <row r="127">
          <cell r="C127" t="str">
            <v>VGC302</v>
          </cell>
          <cell r="D127" t="str">
            <v>GAF-30</v>
          </cell>
          <cell r="E127" t="str">
            <v>GATE 300 RF CS A216-WCB 11-13CR SS TR,BB-OS&amp;Y</v>
          </cell>
        </row>
        <row r="128">
          <cell r="C128" t="str">
            <v>VGC302G</v>
          </cell>
          <cell r="D128" t="str">
            <v>GAF-31</v>
          </cell>
          <cell r="E128" t="str">
            <v>GATE 300 RF CS A216-WCB 11-13CR SS TR,BB-OS&amp;Y, GO</v>
          </cell>
        </row>
        <row r="129">
          <cell r="C129" t="str">
            <v>VGC302GM</v>
          </cell>
          <cell r="D129" t="str">
            <v>GAF-31</v>
          </cell>
          <cell r="E129" t="str">
            <v>GATE 300 RF CS A216-WCB 11-13CR SS TR,BB-OS&amp;Y,GO MSS</v>
          </cell>
        </row>
        <row r="130">
          <cell r="C130" t="str">
            <v>VGC602</v>
          </cell>
          <cell r="D130" t="str">
            <v>GAF-62</v>
          </cell>
          <cell r="E130" t="str">
            <v>GATE 600 RF CS A216-WCB 11-13CR SS TR</v>
          </cell>
        </row>
        <row r="131">
          <cell r="C131" t="str">
            <v>VGC602G</v>
          </cell>
          <cell r="D131" t="str">
            <v>GAF-63</v>
          </cell>
          <cell r="E131" t="str">
            <v>GATE 600 RF CS A216-WCB 11-13CR SS TR GO</v>
          </cell>
        </row>
        <row r="132">
          <cell r="C132" t="str">
            <v>VGC801</v>
          </cell>
          <cell r="D132" t="str">
            <v>GAF-1</v>
          </cell>
          <cell r="E132" t="str">
            <v>GATE 800 THD CS A105 11-13CR SS TR,BB-OS&amp;Y</v>
          </cell>
        </row>
        <row r="133">
          <cell r="C133" t="str">
            <v>VGS109</v>
          </cell>
          <cell r="D133" t="str">
            <v>GAF-5</v>
          </cell>
          <cell r="E133" t="str">
            <v>GATE 150 RF SS A351-FC8M,316SS TR,BB-OS&amp;Y</v>
          </cell>
        </row>
        <row r="134">
          <cell r="C134" t="str">
            <v>VGS309</v>
          </cell>
          <cell r="D134" t="str">
            <v>GAF-50</v>
          </cell>
          <cell r="E134" t="str">
            <v>GATE 300 RF SS A351-FC8M,316SS TR,BB-OS&amp;Y</v>
          </cell>
        </row>
        <row r="135">
          <cell r="C135" t="str">
            <v>VGS807</v>
          </cell>
          <cell r="D135" t="str">
            <v>GAF-4</v>
          </cell>
          <cell r="E135" t="str">
            <v>GATE 800 THD SS A182-F316,316SS TR</v>
          </cell>
        </row>
        <row r="136">
          <cell r="C136" t="str">
            <v>VESJ07</v>
          </cell>
          <cell r="D136" t="str">
            <v>SPF-2</v>
          </cell>
          <cell r="E136" t="str">
            <v>GAUGE 3000 THD SS A182-F316,316SS TR</v>
          </cell>
        </row>
        <row r="137">
          <cell r="C137" t="str">
            <v>VESJ08</v>
          </cell>
          <cell r="D137" t="str">
            <v>SPF-1</v>
          </cell>
          <cell r="E137" t="str">
            <v>GAUGE 3000 THD SS A182-F316,316SS TR DBL OUTLET</v>
          </cell>
        </row>
        <row r="138">
          <cell r="C138" t="str">
            <v>VESJ0B</v>
          </cell>
          <cell r="D138" t="str">
            <v>SPF-1HT</v>
          </cell>
          <cell r="E138" t="str">
            <v>GAUGE 3000 THD SS ,316SS TR MLTP</v>
          </cell>
        </row>
        <row r="139">
          <cell r="C139" t="str">
            <v>PAC013</v>
          </cell>
          <cell r="E139" t="str">
            <v>PIPE CS API 5L-B SAW SCH10 BE DRL</v>
          </cell>
        </row>
        <row r="140">
          <cell r="C140" t="str">
            <v>PAC014</v>
          </cell>
          <cell r="E140" t="str">
            <v>PIPE CS API 5LS-X52 SAW SCH10 BE DRL</v>
          </cell>
        </row>
        <row r="141">
          <cell r="C141" t="str">
            <v>PAC0P3</v>
          </cell>
          <cell r="E141" t="str">
            <v>PIPE CS API 5L-B SAW 0.250"WALL BE DRL</v>
          </cell>
        </row>
        <row r="142">
          <cell r="C142" t="str">
            <v>PAC0P4</v>
          </cell>
          <cell r="E142" t="str">
            <v>PIPE CS API 5LS-X52 SAW 0.250"WALL BE DRL</v>
          </cell>
        </row>
        <row r="143">
          <cell r="C143" t="str">
            <v>PAC0Q4</v>
          </cell>
          <cell r="E143" t="str">
            <v>PIPE CS API 5LS-X52 SAW 0.312"WALL BE DRL</v>
          </cell>
        </row>
        <row r="144">
          <cell r="C144" t="str">
            <v>POF105</v>
          </cell>
          <cell r="E144" t="str">
            <v>PIPE PE FRP 150 PER SPEC.</v>
          </cell>
        </row>
        <row r="145">
          <cell r="C145" t="str">
            <v>POF606</v>
          </cell>
          <cell r="E145" t="str">
            <v>PIPE PE FRP 600 PER SPEC.API 15HR</v>
          </cell>
        </row>
        <row r="146">
          <cell r="C146" t="str">
            <v>PRC013</v>
          </cell>
          <cell r="E146" t="str">
            <v>PIPE CS API 5L-B ERW SCH10 BE DRL</v>
          </cell>
        </row>
        <row r="147">
          <cell r="C147" t="str">
            <v>PRC013</v>
          </cell>
          <cell r="E147" t="str">
            <v>PIPE CS API 5L-B ERW SCH10 BE DRL</v>
          </cell>
        </row>
        <row r="148">
          <cell r="C148" t="str">
            <v>PRC023</v>
          </cell>
          <cell r="E148" t="str">
            <v>PIPE CS API 5L-B ERW SCH20 BE DRL</v>
          </cell>
        </row>
        <row r="149">
          <cell r="C149" t="str">
            <v>PRC053</v>
          </cell>
          <cell r="E149" t="str">
            <v>PIPE CS API 5L-B ERW STD BE DRL</v>
          </cell>
        </row>
        <row r="150">
          <cell r="C150" t="str">
            <v>PRC063</v>
          </cell>
          <cell r="E150" t="str">
            <v>PIPE CS API 5L-B ERW SCH60 BE DRL</v>
          </cell>
        </row>
        <row r="151">
          <cell r="C151" t="str">
            <v>PRC0L3</v>
          </cell>
          <cell r="E151" t="str">
            <v>PIPE CS API 5L-B ERW 0.219"WALL BE DRL</v>
          </cell>
        </row>
        <row r="152">
          <cell r="C152" t="str">
            <v>PRC0V3</v>
          </cell>
          <cell r="E152" t="str">
            <v>PIPE CS API 5L-B ERW 0.281"WALL BE DRL</v>
          </cell>
        </row>
        <row r="153">
          <cell r="C153" t="str">
            <v>PSC052</v>
          </cell>
          <cell r="E153" t="str">
            <v>PIPE CS A106-B SMLS STD BE DRL</v>
          </cell>
        </row>
        <row r="154">
          <cell r="C154" t="str">
            <v>PSC081</v>
          </cell>
          <cell r="E154" t="str">
            <v>PIPE CS A106-B SMLS SCH80 T&amp;C SRL</v>
          </cell>
        </row>
        <row r="155">
          <cell r="C155" t="str">
            <v>PSC0D1</v>
          </cell>
          <cell r="E155" t="str">
            <v>PIPE CS A106-B  SMLS SCH160 T&amp;C SRL</v>
          </cell>
        </row>
        <row r="156">
          <cell r="C156" t="str">
            <v>PRC053</v>
          </cell>
          <cell r="E156" t="str">
            <v>PIPE CS API 5L-B ERW STD BE DRL</v>
          </cell>
        </row>
        <row r="157">
          <cell r="C157" t="str">
            <v>TGCJ01</v>
          </cell>
          <cell r="E157" t="str">
            <v>PLUG  RD-HD THD CS A105</v>
          </cell>
        </row>
        <row r="158">
          <cell r="C158" t="str">
            <v>VPC106</v>
          </cell>
          <cell r="D158" t="str">
            <v>PLF-2</v>
          </cell>
          <cell r="E158" t="str">
            <v>PLUG SLEEVE 150 RF CS A216-WCB CS+TF TR</v>
          </cell>
        </row>
        <row r="159">
          <cell r="C159" t="str">
            <v>VPC305</v>
          </cell>
          <cell r="D159" t="str">
            <v>PLF-1</v>
          </cell>
          <cell r="E159" t="str">
            <v>PLUG SLEEVE 300 THD CS A105 CS+TF TR</v>
          </cell>
        </row>
        <row r="160">
          <cell r="C160" t="str">
            <v>HBF6X4</v>
          </cell>
          <cell r="E160" t="str">
            <v>RED.BUSHING FRP  600 PER SPEC.</v>
          </cell>
        </row>
        <row r="161">
          <cell r="C161" t="str">
            <v>TBCJ01</v>
          </cell>
          <cell r="E161" t="str">
            <v>RED.BUSHING  HEX HEAD THD CS A105</v>
          </cell>
        </row>
        <row r="162">
          <cell r="C162" t="str">
            <v>HVF1X4</v>
          </cell>
          <cell r="E162" t="str">
            <v>RED.TEE FRP 150 PER SPEC.</v>
          </cell>
        </row>
        <row r="163">
          <cell r="C163" t="str">
            <v>HVF6X4</v>
          </cell>
          <cell r="E163" t="str">
            <v>RED.TEE FRP 600 PER SPEC.</v>
          </cell>
        </row>
        <row r="164">
          <cell r="C164" t="str">
            <v>TVCJ01</v>
          </cell>
          <cell r="E164" t="str">
            <v>RED TEE 3000 THD CS A105</v>
          </cell>
        </row>
        <row r="165">
          <cell r="C165" t="str">
            <v>WVC012</v>
          </cell>
          <cell r="E165" t="str">
            <v>RED TEE SCH10 BW CS A234-WPB</v>
          </cell>
        </row>
        <row r="166">
          <cell r="C166" t="str">
            <v>WVC052</v>
          </cell>
          <cell r="E166" t="str">
            <v>RED TEE STD BW CS A234-WPB</v>
          </cell>
        </row>
        <row r="167">
          <cell r="C167" t="str">
            <v>WVC062</v>
          </cell>
          <cell r="E167" t="str">
            <v>RED.TEE SCH60 BW CS A234-WPB</v>
          </cell>
        </row>
        <row r="168">
          <cell r="C168" t="str">
            <v>WVC0P2</v>
          </cell>
          <cell r="E168" t="str">
            <v>RED.TEE 0.250"WALL BW CS A234-WPB</v>
          </cell>
        </row>
        <row r="169">
          <cell r="C169" t="str">
            <v>WVC0P5</v>
          </cell>
          <cell r="E169" t="str">
            <v>RED.TEE 0.250"WALL BW CS MSS SP-75</v>
          </cell>
        </row>
        <row r="170">
          <cell r="C170" t="str">
            <v>WVC0Q2</v>
          </cell>
          <cell r="E170" t="str">
            <v>RED TEE 0.312"WALL BW CS A234-WPB</v>
          </cell>
        </row>
        <row r="171">
          <cell r="C171" t="str">
            <v>HYF1X4</v>
          </cell>
          <cell r="E171" t="str">
            <v>SADDLE FRP 150 PER SPEC</v>
          </cell>
        </row>
        <row r="172">
          <cell r="C172" t="str">
            <v>WYC051</v>
          </cell>
          <cell r="E172" t="str">
            <v>SADDLE  BW CS A234-WPB</v>
          </cell>
        </row>
        <row r="173">
          <cell r="C173" t="str">
            <v>HYF6X4</v>
          </cell>
          <cell r="E173" t="str">
            <v>SADDLE FRP 600 PER SPEC</v>
          </cell>
        </row>
        <row r="174">
          <cell r="C174" t="str">
            <v>MS1C01</v>
          </cell>
          <cell r="E174" t="str">
            <v>SPECTACLE BLIND 150 RF STL</v>
          </cell>
        </row>
        <row r="175">
          <cell r="C175" t="str">
            <v>MS1S01</v>
          </cell>
          <cell r="E175" t="str">
            <v>SPECTACLE BLIND 150 FF STL</v>
          </cell>
        </row>
        <row r="176">
          <cell r="C176" t="str">
            <v>MS3C01</v>
          </cell>
          <cell r="E176" t="str">
            <v>SPECTACLE BLIND 300 RF STL</v>
          </cell>
        </row>
        <row r="177">
          <cell r="C177" t="str">
            <v>MP6C01</v>
          </cell>
          <cell r="E177" t="str">
            <v>STEAM TRAP 600 RF CS</v>
          </cell>
        </row>
        <row r="178">
          <cell r="C178" t="str">
            <v>MC1S01</v>
          </cell>
          <cell r="E178" t="str">
            <v>CONICAL STRAINER 150 304SS SREEN-1/8"PERF.</v>
          </cell>
        </row>
        <row r="179">
          <cell r="C179" t="str">
            <v>MC3S01</v>
          </cell>
          <cell r="E179" t="str">
            <v>CONICAL STRAINER 300 304SS SREEN-1/8"PERF.</v>
          </cell>
        </row>
        <row r="180">
          <cell r="C180" t="str">
            <v>MC6S01</v>
          </cell>
          <cell r="E180" t="str">
            <v>CONICAL STRAINER 600 304SS SREEN-1/8"PERF.</v>
          </cell>
        </row>
        <row r="181">
          <cell r="C181" t="str">
            <v>MY1C01</v>
          </cell>
          <cell r="E181" t="str">
            <v>Y STRAINER 150 RF CS A216-WCB,304SS SCREEN</v>
          </cell>
        </row>
        <row r="182">
          <cell r="C182" t="str">
            <v>MY6C01</v>
          </cell>
          <cell r="E182" t="str">
            <v>Y STRAINER 600 RF CS A216-WCB,304SS SCREEN</v>
          </cell>
        </row>
        <row r="183">
          <cell r="C183" t="str">
            <v>TXC082</v>
          </cell>
          <cell r="E183" t="str">
            <v>SWAGE NIPPLE SCH80 TBE CS A234-WPB</v>
          </cell>
        </row>
        <row r="184">
          <cell r="C184" t="str">
            <v>TXC0D2</v>
          </cell>
          <cell r="E184" t="str">
            <v>SWAGE NIPPLE SCH160 TBE CS A234-WPB</v>
          </cell>
        </row>
        <row r="185">
          <cell r="C185" t="str">
            <v>HTF1X4</v>
          </cell>
          <cell r="E185" t="str">
            <v>TEE FRP 150 PER SPEC.</v>
          </cell>
        </row>
        <row r="186">
          <cell r="C186" t="str">
            <v>HTF6X4</v>
          </cell>
          <cell r="E186" t="str">
            <v>TEE FRP 600 PER SPEC.</v>
          </cell>
        </row>
        <row r="187">
          <cell r="C187" t="str">
            <v>TTCJ01</v>
          </cell>
          <cell r="E187" t="str">
            <v>TEE 3000 THD CS A105</v>
          </cell>
        </row>
        <row r="188">
          <cell r="C188" t="str">
            <v>WTC012</v>
          </cell>
          <cell r="E188" t="str">
            <v>TEE SCH10 BW CS A234-WPB</v>
          </cell>
        </row>
        <row r="189">
          <cell r="C189" t="str">
            <v>WTC052</v>
          </cell>
          <cell r="E189" t="str">
            <v>TEE STD BW CS A234-WPB</v>
          </cell>
        </row>
        <row r="190">
          <cell r="C190" t="str">
            <v>WTC062</v>
          </cell>
          <cell r="E190" t="str">
            <v>TEE SCH60 BW CS A234-WPB</v>
          </cell>
        </row>
        <row r="191">
          <cell r="C191" t="str">
            <v>WTC0P2</v>
          </cell>
          <cell r="E191" t="str">
            <v>TEE 0.250"WALL BW CS A234-WPB</v>
          </cell>
        </row>
        <row r="192">
          <cell r="C192" t="str">
            <v>WTC0P5</v>
          </cell>
          <cell r="E192" t="str">
            <v>TEE 0.250"WALL BW CS MSS SP-75</v>
          </cell>
        </row>
        <row r="193">
          <cell r="C193" t="str">
            <v>WTC0Q2</v>
          </cell>
          <cell r="E193" t="str">
            <v>TEE 0.312"WALL BW CS A234-WPB</v>
          </cell>
        </row>
        <row r="194">
          <cell r="C194" t="str">
            <v>LHCJ01</v>
          </cell>
          <cell r="E194" t="str">
            <v>THREDOLET 3000 THD CS A105</v>
          </cell>
        </row>
        <row r="195">
          <cell r="C195" t="str">
            <v>TUCJ01</v>
          </cell>
          <cell r="E195" t="str">
            <v>UNION 3000 THD CS A105</v>
          </cell>
        </row>
        <row r="196">
          <cell r="C196" t="str">
            <v>LWC011</v>
          </cell>
          <cell r="E196" t="str">
            <v>WELDOLET SCH10 BW CS A105</v>
          </cell>
        </row>
        <row r="197">
          <cell r="C197" t="str">
            <v>LWC051</v>
          </cell>
          <cell r="E197" t="str">
            <v>WELDOLET STD BW CS A105</v>
          </cell>
        </row>
        <row r="198">
          <cell r="C198" t="str">
            <v>LWC0P1</v>
          </cell>
          <cell r="E198" t="str">
            <v>WELDOLET 0.250"WALL BW CS A105</v>
          </cell>
        </row>
        <row r="199">
          <cell r="C199" t="str">
            <v>LWC0Q1</v>
          </cell>
          <cell r="E199" t="str">
            <v>WELDOLET 0.312"WALL BW CS A105</v>
          </cell>
        </row>
        <row r="213">
          <cell r="C213" t="str">
            <v xml:space="preserve"> </v>
          </cell>
          <cell r="E213" t="str">
            <v xml:space="preserve"> </v>
          </cell>
        </row>
      </sheetData>
      <sheetData sheetId="1"/>
      <sheetData sheetId="2"/>
      <sheetData sheetId="3"/>
      <sheetData sheetId="4"/>
      <sheetData sheetId="5"/>
      <sheetData sheetId="6"/>
      <sheetData sheetId="7"/>
      <sheetData sheetId="8"/>
      <sheetData sheetId="9"/>
      <sheetData sheetId="10"/>
    </sheetDataSet>
  </externalBook>
</externalLink>
</file>

<file path=xl/externalLinks/externalLink1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
      <sheetName val="Ans"/>
      <sheetName val="Kua"/>
      <sheetName val="DH"/>
      <sheetName val="SCH"/>
      <sheetName val="AT"/>
      <sheetName val="PM"/>
      <sheetName val="TAB"/>
      <sheetName val="Sub"/>
      <sheetName val="Koreksi"/>
      <sheetName val="Met"/>
      <sheetName val="Insert Data"/>
      <sheetName val="PQ"/>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1">
          <cell r="I11">
            <v>0.13</v>
          </cell>
          <cell r="K11">
            <v>0.26</v>
          </cell>
        </row>
        <row r="23">
          <cell r="F23">
            <v>15</v>
          </cell>
          <cell r="I23">
            <v>1.5</v>
          </cell>
          <cell r="K23">
            <v>3</v>
          </cell>
        </row>
        <row r="27">
          <cell r="I27">
            <v>0.08</v>
          </cell>
          <cell r="K27">
            <v>0.16</v>
          </cell>
        </row>
        <row r="32">
          <cell r="I32">
            <v>0.26</v>
          </cell>
          <cell r="K32">
            <v>0.52</v>
          </cell>
        </row>
        <row r="39">
          <cell r="F39">
            <v>2.2000000000000002</v>
          </cell>
          <cell r="I39">
            <v>0.22</v>
          </cell>
          <cell r="K39">
            <v>0.44</v>
          </cell>
        </row>
        <row r="43">
          <cell r="F43">
            <v>6.2</v>
          </cell>
          <cell r="I43">
            <v>0.62</v>
          </cell>
          <cell r="K43">
            <v>1.24</v>
          </cell>
        </row>
        <row r="47">
          <cell r="F47">
            <v>4.2</v>
          </cell>
          <cell r="I47">
            <v>0.42</v>
          </cell>
          <cell r="K47">
            <v>0.84</v>
          </cell>
        </row>
        <row r="51">
          <cell r="I51">
            <v>0.22</v>
          </cell>
          <cell r="K51">
            <v>0.44</v>
          </cell>
        </row>
        <row r="55">
          <cell r="I55">
            <v>0.22</v>
          </cell>
          <cell r="K55">
            <v>0.44</v>
          </cell>
        </row>
        <row r="59">
          <cell r="F59">
            <v>2.2000000000000002</v>
          </cell>
          <cell r="I59">
            <v>0.22</v>
          </cell>
          <cell r="K59">
            <v>0.44</v>
          </cell>
        </row>
        <row r="63">
          <cell r="F63">
            <v>2.2000000000000002</v>
          </cell>
          <cell r="G63">
            <v>0.66</v>
          </cell>
          <cell r="I63">
            <v>0.22</v>
          </cell>
        </row>
        <row r="67">
          <cell r="I67">
            <v>0.12</v>
          </cell>
          <cell r="K67">
            <v>0.24</v>
          </cell>
        </row>
        <row r="71">
          <cell r="F71">
            <v>1.1100000000000001</v>
          </cell>
          <cell r="I71">
            <v>0.111</v>
          </cell>
          <cell r="K71">
            <v>0.222</v>
          </cell>
        </row>
        <row r="74">
          <cell r="F74">
            <v>1.2</v>
          </cell>
          <cell r="I74">
            <v>0.12</v>
          </cell>
          <cell r="K74">
            <v>0.24</v>
          </cell>
        </row>
      </sheetData>
      <sheetData sheetId="8" refreshError="1"/>
      <sheetData sheetId="9" refreshError="1"/>
      <sheetData sheetId="10" refreshError="1"/>
      <sheetData sheetId="11" refreshError="1"/>
      <sheetData sheetId="12" refreshError="1"/>
    </sheetDataSet>
  </externalBook>
</externalLink>
</file>

<file path=xl/externalLinks/externalLink1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L. ABU BAKAR 1 "/>
      <sheetName val="JL. ABU BAKAR "/>
      <sheetName val="JL. ABU BAKAR 1A"/>
      <sheetName val="JL. ABU BAKAR 2"/>
      <sheetName val="JL. ABU BAKAR 3B"/>
      <sheetName val="JL. ABU BAKAR 3A"/>
      <sheetName val="JL. ABU BAKAR 4"/>
      <sheetName val="JL. TAMBAK 1"/>
      <sheetName val="JL. TAMBAK 2"/>
      <sheetName val="JL. MUHAMMAD 7 Tambahan"/>
      <sheetName val="JL. MUHAMMAD 7"/>
      <sheetName val="JL. SILVA UTAMA"/>
      <sheetName val="JL. SILVA LAMBARO 2"/>
      <sheetName val="JL. SILVA LAMBARO"/>
      <sheetName val="JL. SILVA LAMBARO 3 &amp; 7"/>
      <sheetName val="JL. SILVA LAMBARO 5"/>
      <sheetName val="JL. SILVA LAMBARO 5A"/>
      <sheetName val="JL. SILVA LAMBARO 8 &amp; 10"/>
      <sheetName val="JL. SILVA LAMBARO 8"/>
      <sheetName val="JL. SILVA LAMBARO 8A"/>
      <sheetName val="JL. SILVA LAMBARO 9"/>
      <sheetName val="JL. LAPANGAN BOLA"/>
      <sheetName val="JL. KELUARGA 1"/>
      <sheetName val="JL. KELUARGA 2"/>
      <sheetName val="JL. KUBURAN"/>
      <sheetName val="REKAPAN Base B"/>
      <sheetName val="coVE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84">
          <cell r="G84" t="str">
            <v>Diperiksa Oleh :Konsultan Pengawas</v>
          </cell>
        </row>
        <row r="90">
          <cell r="G90" t="str">
            <v>Chief Inspector</v>
          </cell>
        </row>
      </sheetData>
      <sheetData sheetId="26"/>
    </sheetDataSet>
  </externalBook>
</externalLink>
</file>

<file path=xl/externalLinks/externalLink1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G-2"/>
      <sheetName val="CAT_HRG"/>
      <sheetName val="BAG-1"/>
      <sheetName val="BAG-3"/>
      <sheetName val="BAG-4"/>
      <sheetName val="BAG-5"/>
      <sheetName val="BAG-6"/>
      <sheetName val="BAG-7"/>
      <sheetName val="BAG-8"/>
      <sheetName val="BAG-9"/>
      <sheetName val="BAG-10"/>
      <sheetName val="BAG-11"/>
      <sheetName val="BAG-12"/>
      <sheetName val="BAG-13"/>
      <sheetName val="TOTAL"/>
      <sheetName val="BAG_2"/>
      <sheetName val="GRAND TOTAL"/>
      <sheetName val="[BQ-PS&amp;A.xlsÝCAT_HRG"/>
      <sheetName val="RAB"/>
      <sheetName val="rumus"/>
      <sheetName val="Sub"/>
      <sheetName val="BQ-1A prelim"/>
      <sheetName val="Week (2)"/>
      <sheetName val="Fill this out first___"/>
      <sheetName val="data grafik"/>
      <sheetName val="Cover"/>
      <sheetName val="304-06"/>
      <sheetName val="304_06"/>
      <sheetName val="Bag_1"/>
      <sheetName val="DAFTAR 7"/>
      <sheetName val="DAF_1"/>
      <sheetName val="DAFTAR_8"/>
      <sheetName val="Material"/>
      <sheetName val="Mall"/>
      <sheetName val="PAD-F"/>
      <sheetName val="A"/>
      <sheetName val="SAT-BHN"/>
      <sheetName val="HRG BHN"/>
      <sheetName val="Cover Daf_2"/>
      <sheetName val="_BQ-PS&amp;A.xlsÝCAT_HRG"/>
      <sheetName val="DivVII"/>
      <sheetName val="I_KAMAR"/>
      <sheetName val="TE TS FA LAN MATV"/>
      <sheetName val="BQ"/>
      <sheetName val="boq"/>
      <sheetName val="hsd"/>
      <sheetName val="anal_hs"/>
      <sheetName val="Payment Status"/>
      <sheetName val="Anl"/>
      <sheetName val="DAFTAR HARGA"/>
      <sheetName val="LAMP_AB "/>
      <sheetName val="S-Curve"/>
      <sheetName val="DETAIL"/>
      <sheetName val="COMM"/>
      <sheetName val="FINAL"/>
      <sheetName val="Sumber Daya"/>
      <sheetName val="SCHEDULE"/>
      <sheetName val="BOQ INTERN"/>
      <sheetName val="ANALYS EXTERN"/>
      <sheetName val="WELCOME"/>
      <sheetName val="BQ RESO"/>
      <sheetName val="REKAP INDIRECT"/>
      <sheetName val="CASH FLOW"/>
      <sheetName val="ORGANIZATION"/>
      <sheetName val="MATRIX"/>
      <sheetName val="SUMMARY IN"/>
      <sheetName val="PROGRAM"/>
      <sheetName val="INDIRECT COST"/>
      <sheetName val="DAFTAR NO_1_PRELIM"/>
      <sheetName val="rab - persiapan &amp; lantai-1"/>
      <sheetName val="daftar harsat"/>
      <sheetName val="BQ-E20-02(Rp)"/>
      <sheetName val="PERALATAN AHU"/>
      <sheetName val="AIR CURTAIN"/>
      <sheetName val="DUCTING "/>
      <sheetName val="DIFFUSER &amp; GRILLE "/>
      <sheetName val="PERALATAN EVB+CU"/>
      <sheetName val="PERALATAN FAN"/>
      <sheetName val="KATUP-KATUP"/>
      <sheetName val="PIPA CHILLER"/>
      <sheetName val="PIPA DRAIN"/>
      <sheetName val="PIPA REFRIGERANT"/>
      <sheetName val="POMPA CHILLER"/>
      <sheetName val="CATU DAYA LISTRIK"/>
      <sheetName val="DAF_2 "/>
      <sheetName val="Analisa"/>
      <sheetName val="Bag_9"/>
      <sheetName val="GRAND_TOTAL"/>
      <sheetName val="[BQ-PS&amp;A_xlsÝCAT_HRG"/>
      <sheetName val="Week_(2)"/>
      <sheetName val="DAFTAR_7"/>
      <sheetName val="data_grafik"/>
      <sheetName val="HRG_BHN"/>
      <sheetName val="Fill_this_out_first___"/>
      <sheetName val="Cover_Daf_2"/>
      <sheetName val="_BQ-PS&amp;A_xlsÝCAT_HRG"/>
      <sheetName val="DAFTAR_HARGA"/>
      <sheetName val="LAMP_AB_"/>
      <sheetName val="DAF_2"/>
      <sheetName val="DAF_3"/>
      <sheetName val="DAF_4"/>
      <sheetName val="daf_3_OK_"/>
      <sheetName val="daf-3(OK)"/>
      <sheetName val="daf_7_OK_"/>
      <sheetName val="daf-7(OK)"/>
      <sheetName val="ES-PARK"/>
      <sheetName val="ES_PARK"/>
      <sheetName val="DAFTAR NO_2"/>
      <sheetName val="DAFTAR NO_3"/>
      <sheetName val="DAF-1"/>
      <sheetName val="Fill this out first..."/>
      <sheetName val="Std-Spek EL"/>
      <sheetName val="Analisa Gabungan"/>
      <sheetName val="Bill No 6 Koord _ Attendance"/>
      <sheetName val="DUCT"/>
      <sheetName val="Hargamat"/>
      <sheetName val="Plat"/>
      <sheetName val="Break_down"/>
      <sheetName val="BOQ KSN"/>
      <sheetName val="Harga Satuan"/>
      <sheetName val="FINISHING"/>
      <sheetName val="Alat"/>
      <sheetName val="atap"/>
      <sheetName val="REKAP"/>
      <sheetName val="04.GS"/>
      <sheetName val="RC-ANL"/>
      <sheetName val="PERSIAPAN"/>
      <sheetName val="Hrg Sat"/>
      <sheetName val="Rincian"/>
      <sheetName val="PPC"/>
      <sheetName val="Daf 1"/>
      <sheetName val="Bill of Qty MEP"/>
      <sheetName val="DAF-4"/>
      <sheetName val="DAF-2"/>
      <sheetName val="TOWN"/>
      <sheetName val="Vibro_Roller"/>
      <sheetName val="data"/>
      <sheetName val="REKAP GROSS"/>
      <sheetName val="Rev &amp; CI"/>
      <sheetName val="Resume"/>
      <sheetName val="Hsatbahan"/>
      <sheetName val="FAK"/>
      <sheetName val="str"/>
      <sheetName val="me"/>
      <sheetName val="escon"/>
      <sheetName val="GRAND_TOTAL1"/>
      <sheetName val="[BQ-PS&amp;A_xlsÝCAT_HRG1"/>
      <sheetName val="Week_(2)1"/>
      <sheetName val="DAFTAR_71"/>
      <sheetName val="_BQ-PS&amp;A_xlsÝCAT_HRG1"/>
      <sheetName val="Fill_this_out_first___1"/>
      <sheetName val="data_grafik1"/>
      <sheetName val="HRG_BHN1"/>
      <sheetName val="Cover_Daf_21"/>
      <sheetName val="Plafond"/>
      <sheetName val="AN-ALT"/>
      <sheetName val="#REF!"/>
      <sheetName val="BQ-PS&amp;A"/>
      <sheetName val="Ahs_2"/>
      <sheetName val="Ahs_1"/>
      <sheetName val="struktur tdk dipakai"/>
      <sheetName val="sched"/>
      <sheetName val="Ch"/>
      <sheetName val="Master Edit"/>
      <sheetName val="H.Satuan"/>
      <sheetName val="Cash Flow bulanan"/>
      <sheetName val="6-MVAC"/>
      <sheetName val="I-KAMAR"/>
      <sheetName val="DAFTAR NO_4"/>
      <sheetName val="AC"/>
      <sheetName val="PREM"/>
      <sheetName val="CAT HRG"/>
      <sheetName val="DAF-3"/>
      <sheetName val="BAHAN"/>
      <sheetName val="REKAP_Akap"/>
      <sheetName val="ANA-HRG"/>
      <sheetName val="Markup"/>
      <sheetName val="name"/>
      <sheetName val="Isolasi Luar Dalam"/>
      <sheetName val="Isolasi Luar"/>
      <sheetName val="eqp-rek"/>
      <sheetName val="Estimate"/>
      <sheetName val="Bill No 6 Koord &amp; Attendance"/>
      <sheetName val="B - Norelec"/>
      <sheetName val="LAL _ PASAR PAGI "/>
      <sheetName val="Analis_Tanah"/>
      <sheetName val="Plumbing"/>
      <sheetName val="LISTRIK"/>
      <sheetName val="F ALARM"/>
      <sheetName val="合成単価作成表-BLDG"/>
      <sheetName val="合成単価作成表_BLDG"/>
      <sheetName val="Harga"/>
      <sheetName val="Panel,feeder,elek"/>
      <sheetName val="anal"/>
      <sheetName val="upah"/>
      <sheetName val="Grand summary"/>
      <sheetName val="D2.8"/>
      <sheetName val="Bill-2"/>
      <sheetName val="SAP"/>
      <sheetName val="umum"/>
      <sheetName val="analisa alat"/>
      <sheetName val="SUB LAIN2"/>
      <sheetName val="SUB ME"/>
      <sheetName val="SUB KUSEN"/>
      <sheetName val="analisa pekerjaan"/>
      <sheetName val="ars asrama "/>
      <sheetName val="str asrama"/>
      <sheetName val="mechanical asrama"/>
      <sheetName val="electrical asrama"/>
      <sheetName val="ME. Kelas"/>
      <sheetName val="ars kelas"/>
      <sheetName val="str kelas"/>
      <sheetName val="REKAP MERAH"/>
      <sheetName val="Sum"/>
      <sheetName val="harsat"/>
      <sheetName val="2.1"/>
      <sheetName val="2.2"/>
      <sheetName val="luar"/>
      <sheetName val="RINC hotel"/>
      <sheetName val="RINC FIN T4 "/>
      <sheetName val="RINC FIN T4  _3_"/>
      <sheetName val="RINC FIN T4  _2_"/>
      <sheetName val="SITE-E"/>
      <sheetName val="Anls"/>
      <sheetName val="HARGA ALAT"/>
      <sheetName val="Analisa 2"/>
      <sheetName val="???????-BLDG"/>
      <sheetName val="upah_borong"/>
      <sheetName val="satuan_pek"/>
      <sheetName val="VLOOK"/>
      <sheetName val="Price"/>
      <sheetName val="A_2"/>
      <sheetName val="DAF-9"/>
      <sheetName val="Level"/>
      <sheetName val="Sheet1"/>
      <sheetName val="Mekanikal"/>
      <sheetName val="5-Peralatan"/>
      <sheetName val="lokasari-el"/>
      <sheetName val="Pile"/>
      <sheetName val="Elektrikal"/>
      <sheetName val="Bag_1_prelim_"/>
      <sheetName val="BQ STR_BONGKARAN_Bag 2_5_"/>
      <sheetName val="Sumber_Daya"/>
      <sheetName val="BOQ_INTERN"/>
      <sheetName val="ANALYS_EXTERN"/>
      <sheetName val="BQ_RESO"/>
      <sheetName val="REKAP_INDIRECT"/>
      <sheetName val="CASH_FLOW"/>
      <sheetName val="SUMMARY_IN"/>
      <sheetName val="INDIRECT_COST"/>
      <sheetName val="rab_-_persiapan_&amp;_lantai-1"/>
      <sheetName val="daftar_harsat"/>
      <sheetName val="TE_TS_FA_LAN_MATV"/>
      <sheetName val="DAFTAR_NO_1_PRELIM"/>
      <sheetName val="dasboard"/>
      <sheetName val="AHS_Kusen"/>
      <sheetName val="harsat&amp;upah"/>
      <sheetName val="HB"/>
      <sheetName val="D &amp; W sizes"/>
      <sheetName val="COVER "/>
      <sheetName val="TOTAL "/>
      <sheetName val="Hrg.Sat"/>
      <sheetName val="BPS"/>
      <sheetName val="RTO"/>
      <sheetName val="Sche_R1"/>
      <sheetName val="Sche_R2"/>
      <sheetName val="FAC"/>
      <sheetName val="WCF"/>
      <sheetName val="EQA"/>
      <sheetName val="BUP"/>
      <sheetName val="Sche_Og"/>
      <sheetName val="Sche_R2B"/>
      <sheetName val="QPV"/>
      <sheetName val="Pay"/>
      <sheetName val="KOM-HAR1"/>
      <sheetName val="KOM-HAR2"/>
      <sheetName val="KOM-HAR4"/>
      <sheetName val="PKK"/>
      <sheetName val="CAT_HAR"/>
      <sheetName val="Analisa &amp; Upah"/>
      <sheetName val="BAHAN UPAH"/>
      <sheetName val="_AnaBah"/>
      <sheetName val="Daftar Harga Material"/>
      <sheetName val="LAMP-A"/>
      <sheetName val="Analisa Harga"/>
      <sheetName val="PMK"/>
      <sheetName val="Ahs. Pipa-Valve"/>
      <sheetName val="Ahs.Peralatan"/>
      <sheetName val="Bill_2"/>
      <sheetName val="Pipe"/>
      <sheetName val="ANALISA VALVE"/>
      <sheetName val="CATATAN HARGA (Int)"/>
      <sheetName val="Cover Daft 2"/>
      <sheetName val="DAFTAR NO.1"/>
      <sheetName val="DAF 2"/>
      <sheetName val="Panel"/>
      <sheetName val="[BQ-PS&amp;A.xls�CAT_HRG"/>
      <sheetName val="_BQ-PS&amp;A.xls�CAT_HRG"/>
      <sheetName val="[BQ-PS&amp;A_xls�CAT_HRG"/>
      <sheetName val="_BQ-PS&amp;A_xls�CAT_HRG"/>
      <sheetName val="01A- RAB"/>
      <sheetName val="A2"/>
      <sheetName val="PIPA"/>
      <sheetName val="Art"/>
      <sheetName val="AA_Eng"/>
      <sheetName val="U_rate"/>
      <sheetName val="Basic Price"/>
      <sheetName val="CPAoC"/>
      <sheetName val="L_TIGA"/>
      <sheetName val="L-TIGA"/>
      <sheetName val="Rekap Bill"/>
      <sheetName val="Bill"/>
      <sheetName val="Menu"/>
      <sheetName val="Daf Alat"/>
      <sheetName val="Jdw Alat"/>
      <sheetName val="Plant"/>
      <sheetName val="S Penawar"/>
      <sheetName val="Subkon"/>
      <sheetName val="O"/>
      <sheetName val="Har-mat"/>
      <sheetName val="Bill rekap"/>
      <sheetName val="Analisa  (2)"/>
      <sheetName val="AC-C"/>
      <sheetName val="BQ ARS"/>
      <sheetName val="Penjumlahan"/>
      <sheetName val="Harga Bahan &amp; Upah "/>
      <sheetName val="analisa struktur"/>
      <sheetName val="Lansekap"/>
      <sheetName val="TNH, PAGAR &amp; TURAP"/>
      <sheetName val="NAMES"/>
      <sheetName val="Equipment"/>
      <sheetName val="HB "/>
      <sheetName val="G_SUMMARY"/>
      <sheetName val="Outline"/>
      <sheetName val="daffin"/>
      <sheetName val="Kolom UT"/>
      <sheetName val="COV_3"/>
      <sheetName val="???????_BLDG"/>
      <sheetName val="[BQ-PS&amp;A.xls?CAT_HRG"/>
      <sheetName val="_BQ-PS&amp;A.xls?CAT_HRG"/>
      <sheetName val="[BQ-PS&amp;A_xls?CAT_HRG"/>
      <sheetName val="_BQ-PS&amp;A_xls?CAT_HRG"/>
      <sheetName val="BQ-IABK"/>
      <sheetName val="BQ_IABK"/>
      <sheetName val="Uraian Teknis"/>
      <sheetName val="K"/>
      <sheetName val="NK-BP"/>
      <sheetName val="rab me (by owner) "/>
      <sheetName val="BQ (by owner)"/>
      <sheetName val="rab me (fisik)"/>
      <sheetName val="BTL-Persiapan"/>
      <sheetName val="BTL-Bau"/>
      <sheetName val="BTL-alat"/>
      <sheetName val="Bill of Qty"/>
      <sheetName val="4-MVAC"/>
      <sheetName val="5-El"/>
      <sheetName val="2-Pl"/>
      <sheetName val="_______-BLDG"/>
      <sheetName val="GTS I PS"/>
      <sheetName val="1500P_3+0"/>
      <sheetName val="Calculation Details"/>
      <sheetName val="Sat Bah _ Up"/>
      <sheetName val="Ana"/>
      <sheetName val="Bangunan Utama"/>
      <sheetName val="FORM X COST"/>
      <sheetName val="Analisa Harga Satuan"/>
      <sheetName val="총괄표"/>
      <sheetName val="DAF_HARGA_PEK"/>
      <sheetName val="RABT"/>
      <sheetName val="Analisa STR"/>
      <sheetName val="ME_External"/>
      <sheetName val="Mall_ME"/>
      <sheetName val="Ijin"/>
      <sheetName val="G1 Sheet"/>
      <sheetName val="OFFICE"/>
      <sheetName val="RECEIVING INPECTION"/>
      <sheetName val="BQ_E20_02_Rp_"/>
      <sheetName val="IPL_SCHEDULE"/>
      <sheetName val="TB"/>
      <sheetName val="GENERAL"/>
      <sheetName val="koef"/>
      <sheetName val="HSATUAN"/>
      <sheetName val="NET表"/>
      <sheetName val="BQ表"/>
      <sheetName val="RUKO TYPE 1"/>
      <sheetName val="OFFICE 2 LT"/>
      <sheetName val="Standard Room Deluxe Queen"/>
      <sheetName val="EE-PROP"/>
      <sheetName val="BQ Detail"/>
      <sheetName val="Analisa pre"/>
      <sheetName val="Materials"/>
      <sheetName val="METHOD"/>
      <sheetName val="Labour"/>
      <sheetName val="BQ Rekap"/>
      <sheetName val="bq analisa"/>
      <sheetName val="BOQ EXTERN"/>
      <sheetName val="bau"/>
      <sheetName val="MAPP"/>
      <sheetName val="rek det 1-3"/>
      <sheetName val="Sheet3"/>
      <sheetName val="INDEX"/>
      <sheetName val="refrig 12"/>
      <sheetName val="Ducting12"/>
      <sheetName val="valve"/>
      <sheetName val="Rekap MEP"/>
      <sheetName val="D.2.1.Peralatan Utama "/>
      <sheetName val="Sal"/>
      <sheetName val="TH XL"/>
      <sheetName val="THPDMoi  (2)"/>
      <sheetName val="lam-moi"/>
      <sheetName val="#REF"/>
      <sheetName val="thao-go"/>
      <sheetName val="t-h HA THE"/>
      <sheetName val="bhn-upah"/>
      <sheetName val="UPAH BAHAN"/>
      <sheetName val="2"/>
      <sheetName val="3"/>
      <sheetName val="4"/>
      <sheetName val="5"/>
      <sheetName val="6"/>
      <sheetName val="7.1"/>
      <sheetName val="7.2"/>
      <sheetName val="8"/>
      <sheetName val="GSMTOWER"/>
      <sheetName val="Pricing"/>
      <sheetName val="harga bahan"/>
      <sheetName val="L-4 Rutin"/>
      <sheetName val="DAF.ALAT"/>
      <sheetName val="For RKAP OKOP"/>
      <sheetName val="Harga "/>
      <sheetName val=" "/>
      <sheetName val="H_Satuan"/>
      <sheetName val=" R A B"/>
      <sheetName val="UP_an"/>
      <sheetName val="ANA-C"/>
      <sheetName val="chitimc"/>
      <sheetName val="dongia (2)"/>
      <sheetName val="LKVL-CK-HT-GD1"/>
      <sheetName val="giathanh1"/>
      <sheetName val="gtrinh"/>
      <sheetName val="phuluc1"/>
      <sheetName val="TONG HOP VL-NC"/>
      <sheetName val="chitiet"/>
      <sheetName val="TONGKE3p "/>
      <sheetName val="TH VL, NC, DDHT Thanhphuoc"/>
      <sheetName val="DONGIA"/>
      <sheetName val="DON GIA"/>
      <sheetName val="TONGKE-HT"/>
      <sheetName val="DG"/>
      <sheetName val="dtxl"/>
      <sheetName val="CHITIET VL-NC-TT -1p"/>
      <sheetName val="TONG HOP VL-NC TT"/>
      <sheetName val="TNHCHINH"/>
      <sheetName val="CHITIET VL-NC"/>
      <sheetName val="VC"/>
      <sheetName val="Tiepdia"/>
      <sheetName val="CHITIET VL-NC-TT-3p"/>
      <sheetName val="TDTKP"/>
      <sheetName val="TDTKP1"/>
      <sheetName val="KPVC-BD "/>
      <sheetName val="VCV-BE-TONG"/>
      <sheetName val="arab"/>
      <sheetName val="Concrete"/>
      <sheetName val="Harga Satuan Dasar"/>
      <sheetName val="analysis"/>
      <sheetName val="Hrg.mat.1"/>
      <sheetName val="Hrata bj (20x40)"/>
      <sheetName val="Ana CV(pen)."/>
      <sheetName val="AHS - CPO"/>
      <sheetName val="TRE TABLE"/>
      <sheetName val="I-ME"/>
      <sheetName val="HARGA RATA"/>
      <sheetName val="概総括1"/>
      <sheetName val="GRAND_TOTAL2"/>
      <sheetName val="[BQ-PS&amp;A_xlsÝCAT_HRG2"/>
      <sheetName val="Week_(2)2"/>
      <sheetName val="DAFTAR_72"/>
      <sheetName val="_BQ-PS&amp;A_xlsÝCAT_HRG2"/>
      <sheetName val="Fill_this_out_first___2"/>
      <sheetName val="data_grafik2"/>
      <sheetName val="HRG_BHN2"/>
      <sheetName val="Cover_Daf_22"/>
      <sheetName val="DAFTAR_HARGA1"/>
      <sheetName val="LAMP_AB_1"/>
      <sheetName val="PERALATAN_AHU"/>
      <sheetName val="AIR_CURTAIN"/>
      <sheetName val="DUCTING_"/>
      <sheetName val="DIFFUSER_&amp;_GRILLE_"/>
      <sheetName val="PERALATAN_EVB+CU"/>
      <sheetName val="PERALATAN_FAN"/>
      <sheetName val="PIPA_CHILLER"/>
      <sheetName val="PIPA_DRAIN"/>
      <sheetName val="PIPA_REFRIGERANT"/>
      <sheetName val="POMPA_CHILLER"/>
      <sheetName val="CATU_DAYA_LISTRIK"/>
      <sheetName val="Std-Spek_EL"/>
      <sheetName val="Analisa_Gabungan"/>
      <sheetName val="Bill_No_6_Koord___Attendance"/>
      <sheetName val="Fill_this_out_first___3"/>
      <sheetName val="DAF_2_"/>
      <sheetName val="DAFTAR_NO_2"/>
      <sheetName val="DAFTAR_NO_3"/>
      <sheetName val="Payment_Status"/>
      <sheetName val="BOQ_KSN"/>
      <sheetName val="Harga_Satuan"/>
      <sheetName val="04_GS"/>
      <sheetName val="Hrg_Sat"/>
      <sheetName val="struktur"/>
      <sheetName val="Analisa HSP"/>
      <sheetName val="Beton"/>
      <sheetName val="Aspal (2)"/>
      <sheetName val="Relok-PJU"/>
      <sheetName val="DIV1"/>
      <sheetName val="Div2"/>
      <sheetName val="Input Bobot Rc. Mingguan Int"/>
      <sheetName val="Rekap Prog. Mingguan"/>
      <sheetName val="Mtd_Pelak"/>
      <sheetName val="kuantts"/>
      <sheetName val="SAT-DAS"/>
      <sheetName val="Appendix 2(SatDas)"/>
      <sheetName val="U. div 2"/>
      <sheetName val="Material&amp;Alat"/>
      <sheetName val="DB"/>
      <sheetName val="H.DASAR"/>
      <sheetName val="Data-Masukan"/>
      <sheetName val="TAB"/>
      <sheetName val="DH"/>
      <sheetName val="SEX"/>
      <sheetName val="K-125"/>
      <sheetName val="rp"/>
      <sheetName val="Asrama Lt.1"/>
      <sheetName val="cargo"/>
      <sheetName val="ANLS-PJ"/>
      <sheetName val="fxterbilang"/>
      <sheetName val="villa"/>
      <sheetName val="Supl.X"/>
      <sheetName val="Pag_hal"/>
      <sheetName val="rate ars"/>
      <sheetName val="D&amp;W"/>
      <sheetName val=" Rate str "/>
      <sheetName val="MU"/>
      <sheetName val="LPP"/>
      <sheetName val="GEDUNG-A"/>
      <sheetName val="COV"/>
      <sheetName val="CATATAN HARGA "/>
      <sheetName val="A H S P"/>
      <sheetName val="PENJ_TOTAL"/>
      <sheetName val="RAB AR&amp;STR"/>
      <sheetName val="Bahan "/>
      <sheetName val="bahan+upah"/>
      <sheetName val="6_1_1"/>
      <sheetName val="6_1_2"/>
      <sheetName val="6_1_3"/>
      <sheetName val="DAFTAR_NO_1_PRELIM1"/>
      <sheetName val="rab_-_persiapan_&amp;_lantai-11"/>
      <sheetName val="daftar_harsat1"/>
      <sheetName val="TE_TS_FA_LAN_MATV1"/>
      <sheetName val="Sumber_Daya1"/>
      <sheetName val="BOQ_INTERN1"/>
      <sheetName val="ANALYS_EXTERN1"/>
      <sheetName val="BQ_RESO1"/>
      <sheetName val="REKAP_INDIRECT1"/>
      <sheetName val="CASH_FLOW1"/>
      <sheetName val="SUMMARY_IN1"/>
      <sheetName val="INDIRECT_COST1"/>
      <sheetName val="DAFTAR_NO_4"/>
      <sheetName val="Rev_&amp;_CI"/>
      <sheetName val="Grand_summary"/>
      <sheetName val="D2_8"/>
      <sheetName val="Bill_of_Qty_MEP"/>
      <sheetName val="CAT_HRG1"/>
      <sheetName val="Isolasi_Luar_Dalam"/>
      <sheetName val="Isolasi_Luar"/>
      <sheetName val="Bill_No_6_Koord_&amp;_Attendance"/>
      <sheetName val="B_-_Norelec"/>
      <sheetName val="LAL___PASAR_PAGI_"/>
      <sheetName val="F_ALARM"/>
      <sheetName val="analisa_alat"/>
      <sheetName val="SUB_LAIN2"/>
      <sheetName val="SUB_ME"/>
      <sheetName val="SUB_KUSEN"/>
      <sheetName val="analisa_pekerjaan"/>
      <sheetName val="ars_asrama_"/>
      <sheetName val="str_asrama"/>
      <sheetName val="mechanical_asrama"/>
      <sheetName val="electrical_asrama"/>
      <sheetName val="ME__Kelas"/>
      <sheetName val="ars_kelas"/>
      <sheetName val="str_kelas"/>
      <sheetName val="REKAP_MERAH"/>
      <sheetName val="Cash_Flow_bulanan"/>
      <sheetName val="2_1"/>
      <sheetName val="2_2"/>
      <sheetName val="REKAP_GROSS"/>
      <sheetName val="COVER_"/>
      <sheetName val="TOTAL_"/>
      <sheetName val="HARGA_ALAT"/>
      <sheetName val="Analisa_Harga"/>
      <sheetName val="Hrg_Sat1"/>
      <sheetName val="D_&amp;_W_sizes"/>
      <sheetName val="GRAND_TOTAL3"/>
      <sheetName val="[BQ-PS&amp;A_xlsÝCAT_HRG3"/>
      <sheetName val="Week_(2)3"/>
      <sheetName val="DAFTAR_73"/>
      <sheetName val="_BQ-PS&amp;A_xlsÝCAT_HRG3"/>
      <sheetName val="Fill_this_out_first___4"/>
      <sheetName val="data_grafik3"/>
      <sheetName val="HRG_BHN3"/>
      <sheetName val="Cover_Daf_23"/>
      <sheetName val="DAFTAR_NO_1_PRELIM2"/>
      <sheetName val="rab_-_persiapan_&amp;_lantai-12"/>
      <sheetName val="daftar_harsat2"/>
      <sheetName val="DAFTAR_HARGA2"/>
      <sheetName val="LAMP_AB_2"/>
      <sheetName val="TE_TS_FA_LAN_MATV2"/>
      <sheetName val="PERALATAN_AHU1"/>
      <sheetName val="AIR_CURTAIN1"/>
      <sheetName val="DUCTING_1"/>
      <sheetName val="DIFFUSER_&amp;_GRILLE_1"/>
      <sheetName val="PERALATAN_EVB+CU1"/>
      <sheetName val="PERALATAN_FAN1"/>
      <sheetName val="PIPA_CHILLER1"/>
      <sheetName val="PIPA_DRAIN1"/>
      <sheetName val="PIPA_REFRIGERANT1"/>
      <sheetName val="POMPA_CHILLER1"/>
      <sheetName val="CATU_DAYA_LISTRIK1"/>
      <sheetName val="DAF_2_1"/>
      <sheetName val="Sumber_Daya2"/>
      <sheetName val="BOQ_INTERN2"/>
      <sheetName val="ANALYS_EXTERN2"/>
      <sheetName val="BQ_RESO2"/>
      <sheetName val="REKAP_INDIRECT2"/>
      <sheetName val="CASH_FLOW2"/>
      <sheetName val="SUMMARY_IN2"/>
      <sheetName val="INDIRECT_COST2"/>
      <sheetName val="Std-Spek_EL1"/>
      <sheetName val="Analisa_Gabungan1"/>
      <sheetName val="Bill_No_6_Koord___Attendance1"/>
      <sheetName val="Fill_this_out_first___5"/>
      <sheetName val="Payment_Status1"/>
      <sheetName val="DAFTAR_NO_21"/>
      <sheetName val="DAFTAR_NO_31"/>
      <sheetName val="DAFTAR_NO_41"/>
      <sheetName val="Hrg_Sat2"/>
      <sheetName val="Rev_&amp;_CI1"/>
      <sheetName val="04_GS1"/>
      <sheetName val="Grand_summary1"/>
      <sheetName val="D2_81"/>
      <sheetName val="BOQ_KSN1"/>
      <sheetName val="Harga_Satuan1"/>
      <sheetName val="Bill_of_Qty_MEP1"/>
      <sheetName val="H_Satuan1"/>
      <sheetName val="CAT_HRG2"/>
      <sheetName val="Isolasi_Luar_Dalam1"/>
      <sheetName val="Isolasi_Luar1"/>
      <sheetName val="Bill_No_6_Koord_&amp;_Attendance1"/>
      <sheetName val="B_-_Norelec1"/>
      <sheetName val="LAL___PASAR_PAGI_1"/>
      <sheetName val="F_ALARM1"/>
      <sheetName val="analisa_alat1"/>
      <sheetName val="SUB_LAIN21"/>
      <sheetName val="SUB_ME1"/>
      <sheetName val="SUB_KUSEN1"/>
      <sheetName val="analisa_pekerjaan1"/>
      <sheetName val="ars_asrama_1"/>
      <sheetName val="str_asrama1"/>
      <sheetName val="mechanical_asrama1"/>
      <sheetName val="electrical_asrama1"/>
      <sheetName val="ME__Kelas1"/>
      <sheetName val="ars_kelas1"/>
      <sheetName val="str_kelas1"/>
      <sheetName val="REKAP_MERAH1"/>
      <sheetName val="Cash_Flow_bulanan1"/>
      <sheetName val="2_11"/>
      <sheetName val="2_21"/>
      <sheetName val="REKAP_GROSS1"/>
      <sheetName val="COVER_1"/>
      <sheetName val="TOTAL_1"/>
      <sheetName val="HARGA_ALAT1"/>
      <sheetName val="Analisa_Harga1"/>
      <sheetName val="Hrg_Sat3"/>
      <sheetName val="D_&amp;_W_sizes1"/>
      <sheetName val="Traf&amp;Genst"/>
      <sheetName val="RAB Arsitek"/>
      <sheetName val="kepmenaker150"/>
      <sheetName val="TRF 150"/>
      <sheetName val="BQ HS"/>
      <sheetName val="Bill No. 2.1"/>
      <sheetName val="Elec-ins"/>
      <sheetName val="_BQ-PS&amp;A.xls_CAT_HRG"/>
      <sheetName val="_BQ-PS&amp;A_xls_CAT_HRG"/>
      <sheetName val="________BLDG"/>
      <sheetName val="Piping"/>
      <sheetName val="Bill.1.VAC-Supply-A"/>
      <sheetName val="Harga-RAB"/>
      <sheetName val="uraian analisa"/>
      <sheetName val="Price Biaya Cadangan"/>
      <sheetName val="BQ.Rekapitulasi  Akhir"/>
      <sheetName val="BOW"/>
      <sheetName val="STD Lanjutan"/>
      <sheetName val="NS Lanjutan"/>
      <sheetName val="rab-str.Adm"/>
      <sheetName val="DSU"/>
      <sheetName val="eq_data"/>
      <sheetName val="Conn. Lib"/>
      <sheetName val="REQDELTA"/>
      <sheetName val="Rekap Direct Cost"/>
      <sheetName val="_x0000__x0000__x0000__x0000_"/>
      <sheetName val="Slab"/>
      <sheetName val="Lean Concrete"/>
      <sheetName val="???"/>
      <sheetName val="NET?"/>
      <sheetName val="BQ?"/>
      <sheetName val="Sheet1 (2)"/>
      <sheetName val="AHS"/>
      <sheetName val="LAL - PASAR PAGI "/>
      <sheetName val="????"/>
      <sheetName val="???1"/>
      <sheetName val="Pt"/>
      <sheetName val="DAF-5"/>
      <sheetName val="112-885"/>
      <sheetName val="satuan_pek_ars"/>
      <sheetName val="ANALISA GRS TENGAH"/>
      <sheetName val="Analisa Alat Berat"/>
      <sheetName val="Rekapitulasi"/>
      <sheetName val="HRG BAHAN &amp; UPAH okk"/>
      <sheetName val="HRG BAHAN _ UPAH okk"/>
      <sheetName val="Analis Kusen okk"/>
      <sheetName val="SAT_BHN"/>
      <sheetName val="RAP"/>
      <sheetName val="Als_Struk"/>
      <sheetName val="ELEC STIS"/>
      <sheetName val="BoQ C4"/>
      <sheetName val="rincian A"/>
      <sheetName val="APEK"/>
      <sheetName val="ASAT"/>
      <sheetName val="BASIC"/>
      <sheetName val="RBP1"/>
      <sheetName val="RBP2"/>
      <sheetName val="bd"/>
      <sheetName val="AKP"/>
      <sheetName val="keb_alat"/>
      <sheetName val="biaMAT"/>
      <sheetName val="biaSUB"/>
      <sheetName val="biatng"/>
      <sheetName val="BL"/>
      <sheetName val="BTL"/>
      <sheetName val="gaji"/>
      <sheetName val="hardas"/>
      <sheetName val="jadual bobot"/>
      <sheetName val="keb_mat"/>
      <sheetName val="keb_tng"/>
      <sheetName val="PP"/>
      <sheetName val="REKAP MC 1"/>
      <sheetName val="BILL MC 1"/>
      <sheetName val="HS"/>
      <sheetName val="prog-mgu"/>
      <sheetName val="UP MINOR"/>
      <sheetName val="34"/>
      <sheetName val="35"/>
      <sheetName val="27"/>
      <sheetName val="46"/>
      <sheetName val="9"/>
      <sheetName val="26"/>
      <sheetName val="42"/>
      <sheetName val="32"/>
      <sheetName val="41"/>
      <sheetName val="31"/>
      <sheetName val="64.6"/>
      <sheetName val="37"/>
      <sheetName val="62"/>
      <sheetName val="7"/>
      <sheetName val="61"/>
      <sheetName val="24"/>
      <sheetName val="43"/>
      <sheetName val="53 "/>
      <sheetName val="54"/>
      <sheetName val="MH CIVIL"/>
      <sheetName val="30"/>
      <sheetName val="64.14"/>
      <sheetName val="64.1"/>
      <sheetName val="64.3"/>
      <sheetName val="64.4"/>
      <sheetName val="64.5"/>
      <sheetName val="17"/>
      <sheetName val="51"/>
      <sheetName val="38"/>
      <sheetName val="52"/>
      <sheetName val="23"/>
      <sheetName val="20"/>
      <sheetName val="28"/>
      <sheetName val="29"/>
      <sheetName val="36.3"/>
      <sheetName val="36.4"/>
      <sheetName val="36.2"/>
      <sheetName val="36.1"/>
      <sheetName val="44"/>
      <sheetName val="45"/>
      <sheetName val="63"/>
      <sheetName val="pro ra op"/>
      <sheetName val="grafik"/>
      <sheetName val="renc mgn"/>
      <sheetName val="HU"/>
      <sheetName val="DATA PROYEK"/>
      <sheetName val="DSBDY"/>
      <sheetName val="Sum_Intern"/>
      <sheetName val="KUM"/>
      <sheetName val="Analis_Drainase"/>
      <sheetName val="tgp-02"/>
      <sheetName val="DAFTAR BAHAN DAN UPAH"/>
      <sheetName val="SCH5"/>
      <sheetName val="WSSPR"/>
      <sheetName val="Code"/>
      <sheetName val="Settings"/>
      <sheetName val="PDMP"/>
      <sheetName val="PCE"/>
      <sheetName val="PRODUK"/>
      <sheetName val="TOOL-ME"/>
      <sheetName val="Insts"/>
      <sheetName val="GRAND_TOTAL4"/>
      <sheetName val="[BQ-PS&amp;A_xlsÝCAT_HRG4"/>
      <sheetName val="Week_(2)4"/>
      <sheetName val="DAFTAR_74"/>
      <sheetName val="data_grafik4"/>
      <sheetName val="HRG_BHN4"/>
      <sheetName val="_BQ-PS&amp;A_xlsÝCAT_HRG4"/>
      <sheetName val="Fill_this_out_first___6"/>
      <sheetName val="Cover_Daf_24"/>
      <sheetName val="DAFTAR_HARGA3"/>
      <sheetName val="LAMP_AB_3"/>
      <sheetName val="PERALATAN_AHU2"/>
      <sheetName val="AIR_CURTAIN2"/>
      <sheetName val="DUCTING_2"/>
      <sheetName val="DIFFUSER_&amp;_GRILLE_2"/>
      <sheetName val="PERALATAN_EVB+CU2"/>
      <sheetName val="PERALATAN_FAN2"/>
      <sheetName val="PIPA_CHILLER2"/>
      <sheetName val="PIPA_DRAIN2"/>
      <sheetName val="PIPA_REFRIGERANT2"/>
      <sheetName val="POMPA_CHILLER2"/>
      <sheetName val="CATU_DAYA_LISTRIK2"/>
      <sheetName val="DAF_2_2"/>
      <sheetName val="Payment_Status2"/>
      <sheetName val="RINC_hotel1"/>
      <sheetName val="RINC_FIN_T4_1"/>
      <sheetName val="RINC_FIN_T4___3_1"/>
      <sheetName val="RINC_FIN_T4___2_1"/>
      <sheetName val="Std-Spek_EL2"/>
      <sheetName val="Analisa_Gabungan2"/>
      <sheetName val="Bill_No_6_Koord___Attendance2"/>
      <sheetName val="DAFTAR_NO_22"/>
      <sheetName val="DAFTAR_NO_32"/>
      <sheetName val="Fill_this_out_first___7"/>
      <sheetName val="BOQ_KSN2"/>
      <sheetName val="H_Satuan2"/>
      <sheetName val="TH_XL1"/>
      <sheetName val="THPDMoi__(2)1"/>
      <sheetName val="t-h_HA_THE1"/>
      <sheetName val="UPAH_BAHAN1"/>
      <sheetName val="7_11"/>
      <sheetName val="7_21"/>
      <sheetName val="04_GS2"/>
      <sheetName val="Harga_Satuan2"/>
      <sheetName val="Bill_of_Qty_MEP2"/>
      <sheetName val="BQ_STR_BONGKARAN_Bag_2_5_1"/>
      <sheetName val="harga_bahan1"/>
      <sheetName val="L-4_Rutin1"/>
      <sheetName val="DAF_ALAT1"/>
      <sheetName val="For_RKAP_OKOP1"/>
      <sheetName val="Harga_1"/>
      <sheetName val="Sat_Bah___Up1"/>
      <sheetName val="_1"/>
      <sheetName val="_R_A_B1"/>
      <sheetName val="dongia_(2)1"/>
      <sheetName val="TONG_HOP_VL-NC1"/>
      <sheetName val="TONGKE3p_1"/>
      <sheetName val="TH_VL,_NC,_DDHT_Thanhphuoc1"/>
      <sheetName val="DON_GIA1"/>
      <sheetName val="CHITIET_VL-NC-TT_-1p1"/>
      <sheetName val="TONG_HOP_VL-NC_TT1"/>
      <sheetName val="CHITIET_VL-NC1"/>
      <sheetName val="CHITIET_VL-NC-TT-3p1"/>
      <sheetName val="KPVC-BD_1"/>
      <sheetName val="Harga_Satuan_Dasar1"/>
      <sheetName val="Hrg_mat_11"/>
      <sheetName val="Hrata_bj_(20x40)1"/>
      <sheetName val="Ana_CV(pen)_1"/>
      <sheetName val="Ahs__Pipa-Valve1"/>
      <sheetName val="Ahs_Peralatan1"/>
      <sheetName val="ANALISA_VALVE1"/>
      <sheetName val="BAHAN_UPAH1"/>
      <sheetName val="Hrg_Sat4"/>
      <sheetName val="Analisa_21"/>
      <sheetName val="01A-_RAB1"/>
      <sheetName val="Daftar_Harga_Material1"/>
      <sheetName val="BQ-1A_prelim1"/>
      <sheetName val="Bill_rekap1"/>
      <sheetName val="Analisa_&amp;_Upah1"/>
      <sheetName val="Analisa__(2)1"/>
      <sheetName val="BQ_ARS1"/>
      <sheetName val="[BQ-PS&amp;A_xls�CAT_HRG2"/>
      <sheetName val="_BQ-PS&amp;A_xls�CAT_HRG2"/>
      <sheetName val="Harga_Bahan_&amp;_Upah_1"/>
      <sheetName val="analisa_struktur1"/>
      <sheetName val="TNH,_PAGAR_&amp;_TURAP1"/>
      <sheetName val="Basic_Price1"/>
      <sheetName val="Rekap_Bill1"/>
      <sheetName val="Daf_Alat"/>
      <sheetName val="Jdw_Alat1"/>
      <sheetName val="S_Penawar1"/>
      <sheetName val="HB_1"/>
      <sheetName val="Kolom_UT1"/>
      <sheetName val="Uraian_Teknis1"/>
      <sheetName val="rab_me_(by_owner)_1"/>
      <sheetName val="BQ_(by_owner)1"/>
      <sheetName val="rab_me_(fisik)1"/>
      <sheetName val="CATATAN_HARGA_(Int)1"/>
      <sheetName val="Cover_Daft_21"/>
      <sheetName val="DAFTAR_NO_11"/>
      <sheetName val="DAF_22"/>
      <sheetName val="Bangunan_Utama1"/>
      <sheetName val="Analisa_STR1"/>
      <sheetName val="G1_Sheet1"/>
      <sheetName val="FORM_X_COST1"/>
      <sheetName val="Analisa_Harga_Satuan1"/>
      <sheetName val="RECEIVING_INPECTION1"/>
      <sheetName val="Bill_of_Qty1"/>
      <sheetName val="Aspal_(2)1"/>
      <sheetName val="refrig_121"/>
      <sheetName val="Rekap_MEP1"/>
      <sheetName val="D_2_1_Peralatan_Utama_1"/>
      <sheetName val="AHS_-_CPO1"/>
      <sheetName val="BOQ_EXTERN1"/>
      <sheetName val="TRE_TABLE1"/>
      <sheetName val="HARGA_RATA1"/>
      <sheetName val="Calculation_Details1"/>
      <sheetName val="GTS_I_PS1"/>
      <sheetName val="ELEC_STIS1"/>
      <sheetName val="BoQ_C41"/>
      <sheetName val="rincian_A1"/>
      <sheetName val="Analisa_HSP1"/>
      <sheetName val="Master_Edit1"/>
      <sheetName val="Asrama_Lt_11"/>
      <sheetName val="BQ_Detail1"/>
      <sheetName val="Analisa_pre1"/>
      <sheetName val="BQ_Rekap1"/>
      <sheetName val="bq_analisa1"/>
      <sheetName val="struktur_tdk_dipakai1"/>
      <sheetName val="RUKO_TYPE_11"/>
      <sheetName val="[BQ-PS&amp;A_xls?CAT_HRG2"/>
      <sheetName val="_BQ-PS&amp;A_xls?CAT_HRG2"/>
      <sheetName val="rek_det_1-31"/>
      <sheetName val="OFFICE_2_LT1"/>
      <sheetName val="Standard_Room_Deluxe_Queen1"/>
      <sheetName val="uraian_analisa1"/>
      <sheetName val="DAFTAR_BAHAN_DAN_UPAH1"/>
      <sheetName val="Bill_No__2_11"/>
      <sheetName val="RINC_hotel"/>
      <sheetName val="RINC_FIN_T4_"/>
      <sheetName val="RINC_FIN_T4___3_"/>
      <sheetName val="RINC_FIN_T4___2_"/>
      <sheetName val="TH_XL"/>
      <sheetName val="THPDMoi__(2)"/>
      <sheetName val="t-h_HA_THE"/>
      <sheetName val="UPAH_BAHAN"/>
      <sheetName val="7_1"/>
      <sheetName val="7_2"/>
      <sheetName val="BQ_STR_BONGKARAN_Bag_2_5_"/>
      <sheetName val="harga_bahan"/>
      <sheetName val="L-4_Rutin"/>
      <sheetName val="For_RKAP_OKOP"/>
      <sheetName val="Harga_"/>
      <sheetName val="Sat_Bah___Up"/>
      <sheetName val="_"/>
      <sheetName val="_R_A_B"/>
      <sheetName val="dongia_(2)"/>
      <sheetName val="TONG_HOP_VL-NC"/>
      <sheetName val="TONGKE3p_"/>
      <sheetName val="TH_VL,_NC,_DDHT_Thanhphuoc"/>
      <sheetName val="DON_GIA"/>
      <sheetName val="CHITIET_VL-NC-TT_-1p"/>
      <sheetName val="TONG_HOP_VL-NC_TT"/>
      <sheetName val="CHITIET_VL-NC"/>
      <sheetName val="CHITIET_VL-NC-TT-3p"/>
      <sheetName val="KPVC-BD_"/>
      <sheetName val="Harga_Satuan_Dasar"/>
      <sheetName val="Hrg_mat_1"/>
      <sheetName val="Hrata_bj_(20x40)"/>
      <sheetName val="Ana_CV(pen)_"/>
      <sheetName val="Ahs__Pipa-Valve"/>
      <sheetName val="Ahs_Peralatan"/>
      <sheetName val="ANALISA_VALVE"/>
      <sheetName val="BAHAN_UPAH"/>
      <sheetName val="Analisa_2"/>
      <sheetName val="01A-_RAB"/>
      <sheetName val="Daftar_Harga_Material"/>
      <sheetName val="BQ-1A_prelim"/>
      <sheetName val="Bill_rekap"/>
      <sheetName val="Analisa_&amp;_Upah"/>
      <sheetName val="Analisa__(2)"/>
      <sheetName val="BQ_ARS"/>
      <sheetName val="[BQ-PS&amp;A_xls�CAT_HRG1"/>
      <sheetName val="_BQ-PS&amp;A_xls�CAT_HRG1"/>
      <sheetName val="Harga_Bahan_&amp;_Upah_"/>
      <sheetName val="analisa_struktur"/>
      <sheetName val="TNH,_PAGAR_&amp;_TURAP"/>
      <sheetName val="Basic_Price"/>
      <sheetName val="Rekap_Bill"/>
      <sheetName val="Jdw_Alat"/>
      <sheetName val="S_Penawar"/>
      <sheetName val="HB_"/>
      <sheetName val="Kolom_UT"/>
      <sheetName val="Uraian_Teknis"/>
      <sheetName val="rab_me_(by_owner)_"/>
      <sheetName val="BQ_(by_owner)"/>
      <sheetName val="rab_me_(fisik)"/>
      <sheetName val="CATATAN_HARGA_(Int)"/>
      <sheetName val="Cover_Daft_2"/>
      <sheetName val="DAFTAR_NO_1"/>
      <sheetName val="DAF_21"/>
      <sheetName val="Bangunan_Utama"/>
      <sheetName val="Analisa_STR"/>
      <sheetName val="G1_Sheet"/>
      <sheetName val="FORM_X_COST"/>
      <sheetName val="Analisa_Harga_Satuan"/>
      <sheetName val="RECEIVING_INPECTION"/>
      <sheetName val="Bill_of_Qty"/>
      <sheetName val="Aspal_(2)"/>
      <sheetName val="refrig_12"/>
      <sheetName val="Rekap_MEP"/>
      <sheetName val="D_2_1_Peralatan_Utama_"/>
      <sheetName val="AHS_-_CPO"/>
      <sheetName val="BOQ_EXTERN"/>
      <sheetName val="TRE_TABLE"/>
      <sheetName val="HARGA_RATA"/>
      <sheetName val="Calculation_Details"/>
      <sheetName val="GTS_I_PS"/>
      <sheetName val="ELEC_STIS"/>
      <sheetName val="BoQ_C4"/>
      <sheetName val="rincian_A"/>
      <sheetName val="Analisa_HSP"/>
      <sheetName val="Master_Edit"/>
      <sheetName val="Asrama_Lt_1"/>
      <sheetName val="BQ_Detail"/>
      <sheetName val="Analisa_pre"/>
      <sheetName val="BQ_Rekap"/>
      <sheetName val="bq_analisa"/>
      <sheetName val="struktur_tdk_dipakai"/>
      <sheetName val="RUKO_TYPE_1"/>
      <sheetName val="[BQ-PS&amp;A_xls?CAT_HRG1"/>
      <sheetName val="_BQ-PS&amp;A_xls?CAT_HRG1"/>
      <sheetName val="rek_det_1-3"/>
      <sheetName val="OFFICE_2_LT"/>
      <sheetName val="Standard_Room_Deluxe_Queen"/>
      <sheetName val="uraian_analisa"/>
      <sheetName val="DAFTAR_BAHAN_DAN_UPAH"/>
      <sheetName val="Bill_No__2_1"/>
      <sheetName val="RAB_Arsitek"/>
      <sheetName val="RAB_Arsitek1"/>
      <sheetName val="GRAND_TOTAL5"/>
      <sheetName val="[BQ-PS&amp;A_xlsÝCAT_HRG5"/>
      <sheetName val="Week_(2)5"/>
      <sheetName val="DAFTAR_75"/>
      <sheetName val="data_grafik5"/>
      <sheetName val="HRG_BHN5"/>
      <sheetName val="_BQ-PS&amp;A_xlsÝCAT_HRG5"/>
      <sheetName val="Fill_this_out_first___8"/>
      <sheetName val="Cover_Daf_25"/>
      <sheetName val="TE_TS_FA_LAN_MATV3"/>
      <sheetName val="DAFTAR_HARGA4"/>
      <sheetName val="rab_-_persiapan_&amp;_lantai-13"/>
      <sheetName val="DAFTAR_NO_1_PRELIM3"/>
      <sheetName val="daftar_harsat3"/>
      <sheetName val="LAMP_AB_4"/>
      <sheetName val="PERALATAN_AHU3"/>
      <sheetName val="AIR_CURTAIN3"/>
      <sheetName val="DUCTING_3"/>
      <sheetName val="DIFFUSER_&amp;_GRILLE_3"/>
      <sheetName val="PERALATAN_EVB+CU3"/>
      <sheetName val="PERALATAN_FAN3"/>
      <sheetName val="PIPA_CHILLER3"/>
      <sheetName val="PIPA_DRAIN3"/>
      <sheetName val="PIPA_REFRIGERANT3"/>
      <sheetName val="POMPA_CHILLER3"/>
      <sheetName val="CATU_DAYA_LISTRIK3"/>
      <sheetName val="DAF_2_3"/>
      <sheetName val="Payment_Status3"/>
      <sheetName val="RINC_hotel2"/>
      <sheetName val="RINC_FIN_T4_2"/>
      <sheetName val="RINC_FIN_T4___3_2"/>
      <sheetName val="RINC_FIN_T4___2_2"/>
      <sheetName val="Std-Spek_EL3"/>
      <sheetName val="Analisa_Gabungan3"/>
      <sheetName val="Bill_No_6_Koord___Attendance3"/>
      <sheetName val="Sumber_Daya3"/>
      <sheetName val="BOQ_INTERN3"/>
      <sheetName val="ANALYS_EXTERN3"/>
      <sheetName val="BQ_RESO3"/>
      <sheetName val="REKAP_INDIRECT3"/>
      <sheetName val="CASH_FLOW3"/>
      <sheetName val="SUMMARY_IN3"/>
      <sheetName val="INDIRECT_COST3"/>
      <sheetName val="DAFTAR_NO_23"/>
      <sheetName val="DAFTAR_NO_33"/>
      <sheetName val="Fill_this_out_first___9"/>
      <sheetName val="BOQ_KSN3"/>
      <sheetName val="Rev_&amp;_CI2"/>
      <sheetName val="Isolasi_Luar_Dalam2"/>
      <sheetName val="Isolasi_Luar2"/>
      <sheetName val="H_Satuan3"/>
      <sheetName val="Bill_No_6_Koord_&amp;_Attendance2"/>
      <sheetName val="B_-_Norelec2"/>
      <sheetName val="DAFTAR_NO_42"/>
      <sheetName val="LAL___PASAR_PAGI_2"/>
      <sheetName val="Cash_Flow_bulanan2"/>
      <sheetName val="COVER_2"/>
      <sheetName val="TOTAL_2"/>
      <sheetName val="TH_XL2"/>
      <sheetName val="THPDMoi__(2)2"/>
      <sheetName val="t-h_HA_THE2"/>
      <sheetName val="UPAH_BAHAN2"/>
      <sheetName val="7_12"/>
      <sheetName val="7_22"/>
      <sheetName val="Hrg_Sat5"/>
      <sheetName val="F_ALARM2"/>
      <sheetName val="04_GS3"/>
      <sheetName val="Harga_Satuan3"/>
      <sheetName val="Bill_of_Qty_MEP3"/>
      <sheetName val="Grand_summary2"/>
      <sheetName val="D2_82"/>
      <sheetName val="2_12"/>
      <sheetName val="2_22"/>
      <sheetName val="HARGA_ALAT2"/>
      <sheetName val="BQ_STR_BONGKARAN_Bag_2_5_2"/>
      <sheetName val="CAT_HRG3"/>
      <sheetName val="REKAP_GROSS2"/>
      <sheetName val="harga_bahan2"/>
      <sheetName val="L-4_Rutin2"/>
      <sheetName val="For_RKAP_OKOP2"/>
      <sheetName val="Harga_2"/>
      <sheetName val="Analisa_Harga2"/>
      <sheetName val="Sat_Bah___Up2"/>
      <sheetName val="_2"/>
      <sheetName val="analisa_alat2"/>
      <sheetName val="SUB_LAIN22"/>
      <sheetName val="SUB_ME2"/>
      <sheetName val="SUB_KUSEN2"/>
      <sheetName val="analisa_pekerjaan2"/>
      <sheetName val="ars_asrama_2"/>
      <sheetName val="str_asrama2"/>
      <sheetName val="mechanical_asrama2"/>
      <sheetName val="electrical_asrama2"/>
      <sheetName val="ME__Kelas2"/>
      <sheetName val="ars_kelas2"/>
      <sheetName val="str_kelas2"/>
      <sheetName val="REKAP_MERAH2"/>
      <sheetName val="D_&amp;_W_sizes2"/>
      <sheetName val="_R_A_B2"/>
      <sheetName val="dongia_(2)2"/>
      <sheetName val="TONG_HOP_VL-NC2"/>
      <sheetName val="TONGKE3p_2"/>
      <sheetName val="TH_VL,_NC,_DDHT_Thanhphuoc2"/>
      <sheetName val="DON_GIA2"/>
      <sheetName val="CHITIET_VL-NC-TT_-1p2"/>
      <sheetName val="TONG_HOP_VL-NC_TT2"/>
      <sheetName val="CHITIET_VL-NC2"/>
      <sheetName val="CHITIET_VL-NC-TT-3p2"/>
      <sheetName val="KPVC-BD_2"/>
      <sheetName val="Harga_Satuan_Dasar2"/>
      <sheetName val="Hrg_mat_12"/>
      <sheetName val="Hrata_bj_(20x40)2"/>
      <sheetName val="Ana_CV(pen)_2"/>
      <sheetName val="Ahs__Pipa-Valve2"/>
      <sheetName val="Ahs_Peralatan2"/>
      <sheetName val="ANALISA_VALVE2"/>
      <sheetName val="BAHAN_UPAH2"/>
      <sheetName val="Hrg_Sat6"/>
      <sheetName val="Analisa_22"/>
      <sheetName val="01A-_RAB2"/>
      <sheetName val="Daftar_Harga_Material2"/>
      <sheetName val="BQ-1A_prelim2"/>
      <sheetName val="Bill_rekap2"/>
      <sheetName val="Analisa_&amp;_Upah2"/>
      <sheetName val="Analisa__(2)2"/>
      <sheetName val="BQ_ARS2"/>
      <sheetName val="[BQ-PS&amp;A_xls�CAT_HRG3"/>
      <sheetName val="_BQ-PS&amp;A_xls�CAT_HRG3"/>
      <sheetName val="Harga_Bahan_&amp;_Upah_2"/>
      <sheetName val="analisa_struktur2"/>
      <sheetName val="TNH,_PAGAR_&amp;_TURAP2"/>
      <sheetName val="Basic_Price2"/>
      <sheetName val="Rekap_Bill2"/>
      <sheetName val="Jdw_Alat2"/>
      <sheetName val="S_Penawar2"/>
      <sheetName val="HB_2"/>
      <sheetName val="Kolom_UT2"/>
      <sheetName val="Uraian_Teknis2"/>
      <sheetName val="rab_me_(by_owner)_2"/>
      <sheetName val="BQ_(by_owner)2"/>
      <sheetName val="rab_me_(fisik)2"/>
      <sheetName val="CATATAN_HARGA_(Int)2"/>
      <sheetName val="Cover_Daft_22"/>
      <sheetName val="DAFTAR_NO_12"/>
      <sheetName val="DAF_23"/>
      <sheetName val="Bangunan_Utama2"/>
      <sheetName val="Analisa_STR2"/>
      <sheetName val="G1_Sheet2"/>
      <sheetName val="FORM_X_COST2"/>
      <sheetName val="Analisa_Harga_Satuan2"/>
      <sheetName val="RECEIVING_INPECTION2"/>
      <sheetName val="Bill_of_Qty2"/>
      <sheetName val="Aspal_(2)2"/>
      <sheetName val="refrig_122"/>
      <sheetName val="Rekap_MEP2"/>
      <sheetName val="D_2_1_Peralatan_Utama_2"/>
      <sheetName val="AHS_-_CPO2"/>
      <sheetName val="BOQ_EXTERN2"/>
      <sheetName val="TRE_TABLE2"/>
      <sheetName val="HARGA_RATA2"/>
      <sheetName val="Calculation_Details2"/>
      <sheetName val="GTS_I_PS2"/>
      <sheetName val="ELEC_STIS2"/>
      <sheetName val="BoQ_C42"/>
      <sheetName val="rincian_A2"/>
      <sheetName val="Analisa_HSP2"/>
      <sheetName val="Master_Edit2"/>
      <sheetName val="Asrama_Lt_12"/>
      <sheetName val="BQ_Detail2"/>
      <sheetName val="Analisa_pre2"/>
      <sheetName val="BQ_Rekap2"/>
      <sheetName val="bq_analisa2"/>
      <sheetName val="struktur_tdk_dipakai2"/>
      <sheetName val="RUKO_TYPE_12"/>
      <sheetName val="[BQ-PS&amp;A_xls?CAT_HRG3"/>
      <sheetName val="_BQ-PS&amp;A_xls?CAT_HRG3"/>
      <sheetName val="rek_det_1-32"/>
      <sheetName val="OFFICE_2_LT2"/>
      <sheetName val="Standard_Room_Deluxe_Queen2"/>
      <sheetName val="uraian_analisa2"/>
      <sheetName val="DAFTAR_BAHAN_DAN_UPAH2"/>
      <sheetName val="Bill_No__2_12"/>
      <sheetName val="RAB_Arsitek2"/>
      <sheetName val="GRAND_TOTAL6"/>
      <sheetName val="[BQ-PS&amp;A_xlsÝCAT_HRG6"/>
      <sheetName val="Week_(2)6"/>
      <sheetName val="DAFTAR_76"/>
      <sheetName val="data_grafik6"/>
      <sheetName val="HRG_BHN6"/>
      <sheetName val="_BQ-PS&amp;A_xlsÝCAT_HRG6"/>
      <sheetName val="Fill_this_out_first___10"/>
      <sheetName val="Cover_Daf_26"/>
      <sheetName val="TE_TS_FA_LAN_MATV4"/>
      <sheetName val="DAFTAR_HARGA5"/>
      <sheetName val="rab_-_persiapan_&amp;_lantai-14"/>
      <sheetName val="DAFTAR_NO_1_PRELIM4"/>
      <sheetName val="daftar_harsat4"/>
      <sheetName val="LAMP_AB_5"/>
      <sheetName val="PERALATAN_AHU4"/>
      <sheetName val="AIR_CURTAIN4"/>
      <sheetName val="DUCTING_4"/>
      <sheetName val="DIFFUSER_&amp;_GRILLE_4"/>
      <sheetName val="PERALATAN_EVB+CU4"/>
      <sheetName val="PERALATAN_FAN4"/>
      <sheetName val="PIPA_CHILLER4"/>
      <sheetName val="PIPA_DRAIN4"/>
      <sheetName val="PIPA_REFRIGERANT4"/>
      <sheetName val="POMPA_CHILLER4"/>
      <sheetName val="CATU_DAYA_LISTRIK4"/>
      <sheetName val="DAF_2_4"/>
      <sheetName val="Payment_Status4"/>
      <sheetName val="RINC_hotel3"/>
      <sheetName val="RINC_FIN_T4_3"/>
      <sheetName val="RINC_FIN_T4___3_3"/>
      <sheetName val="RINC_FIN_T4___2_3"/>
      <sheetName val="Std-Spek_EL4"/>
      <sheetName val="Analisa_Gabungan4"/>
      <sheetName val="Bill_No_6_Koord___Attendance4"/>
      <sheetName val="Sumber_Daya4"/>
      <sheetName val="BOQ_INTERN4"/>
      <sheetName val="ANALYS_EXTERN4"/>
      <sheetName val="BQ_RESO4"/>
      <sheetName val="REKAP_INDIRECT4"/>
      <sheetName val="CASH_FLOW4"/>
      <sheetName val="SUMMARY_IN4"/>
      <sheetName val="INDIRECT_COST4"/>
      <sheetName val="DAFTAR_NO_24"/>
      <sheetName val="DAFTAR_NO_34"/>
      <sheetName val="Fill_this_out_first___11"/>
      <sheetName val="BOQ_KSN4"/>
      <sheetName val="Rev_&amp;_CI3"/>
      <sheetName val="Isolasi_Luar_Dalam3"/>
      <sheetName val="Isolasi_Luar3"/>
      <sheetName val="H_Satuan4"/>
      <sheetName val="Bill_No_6_Koord_&amp;_Attendance3"/>
      <sheetName val="B_-_Norelec3"/>
      <sheetName val="DAFTAR_NO_43"/>
      <sheetName val="LAL___PASAR_PAGI_3"/>
      <sheetName val="Cash_Flow_bulanan3"/>
      <sheetName val="COVER_3"/>
      <sheetName val="TOTAL_3"/>
      <sheetName val="TH_XL3"/>
      <sheetName val="THPDMoi__(2)3"/>
      <sheetName val="t-h_HA_THE3"/>
      <sheetName val="UPAH_BAHAN3"/>
      <sheetName val="7_13"/>
      <sheetName val="7_23"/>
      <sheetName val="Hrg_Sat7"/>
      <sheetName val="F_ALARM3"/>
      <sheetName val="04_GS4"/>
      <sheetName val="Harga_Satuan4"/>
      <sheetName val="Bill_of_Qty_MEP4"/>
      <sheetName val="Grand_summary3"/>
      <sheetName val="D2_83"/>
      <sheetName val="2_13"/>
      <sheetName val="2_23"/>
      <sheetName val="HARGA_ALAT3"/>
      <sheetName val="BQ_STR_BONGKARAN_Bag_2_5_3"/>
      <sheetName val="CAT_HRG4"/>
      <sheetName val="REKAP_GROSS3"/>
      <sheetName val="harga_bahan3"/>
      <sheetName val="L-4_Rutin3"/>
      <sheetName val="For_RKAP_OKOP3"/>
      <sheetName val="Harga_3"/>
      <sheetName val="Analisa_Harga3"/>
      <sheetName val="Sat_Bah___Up3"/>
      <sheetName val="_3"/>
      <sheetName val="analisa_alat3"/>
      <sheetName val="SUB_LAIN23"/>
      <sheetName val="SUB_ME3"/>
      <sheetName val="SUB_KUSEN3"/>
      <sheetName val="analisa_pekerjaan3"/>
      <sheetName val="ars_asrama_3"/>
      <sheetName val="str_asrama3"/>
      <sheetName val="mechanical_asrama3"/>
      <sheetName val="electrical_asrama3"/>
      <sheetName val="ME__Kelas3"/>
      <sheetName val="ars_kelas3"/>
      <sheetName val="str_kelas3"/>
      <sheetName val="REKAP_MERAH3"/>
      <sheetName val="D_&amp;_W_sizes3"/>
      <sheetName val="_R_A_B3"/>
      <sheetName val="dongia_(2)3"/>
      <sheetName val="TONG_HOP_VL-NC3"/>
      <sheetName val="TONGKE3p_3"/>
      <sheetName val="TH_VL,_NC,_DDHT_Thanhphuoc3"/>
      <sheetName val="DON_GIA3"/>
      <sheetName val="CHITIET_VL-NC-TT_-1p3"/>
      <sheetName val="TONG_HOP_VL-NC_TT3"/>
      <sheetName val="CHITIET_VL-NC3"/>
      <sheetName val="CHITIET_VL-NC-TT-3p3"/>
      <sheetName val="KPVC-BD_3"/>
      <sheetName val="Harga_Satuan_Dasar3"/>
      <sheetName val="Hrg_mat_13"/>
      <sheetName val="Hrata_bj_(20x40)3"/>
      <sheetName val="Ana_CV(pen)_3"/>
      <sheetName val="Ahs__Pipa-Valve3"/>
      <sheetName val="Ahs_Peralatan3"/>
      <sheetName val="ANALISA_VALVE3"/>
      <sheetName val="BAHAN_UPAH3"/>
      <sheetName val="Hrg_Sat8"/>
      <sheetName val="Analisa_23"/>
      <sheetName val="01A-_RAB3"/>
      <sheetName val="Daftar_Harga_Material3"/>
      <sheetName val="BQ-1A_prelim3"/>
      <sheetName val="Bill_rekap3"/>
      <sheetName val="Analisa_&amp;_Upah3"/>
      <sheetName val="Analisa__(2)3"/>
      <sheetName val="BQ_ARS3"/>
      <sheetName val="[BQ-PS&amp;A_xls�CAT_HRG4"/>
      <sheetName val="_BQ-PS&amp;A_xls�CAT_HRG4"/>
      <sheetName val="Harga_Bahan_&amp;_Upah_3"/>
      <sheetName val="analisa_struktur3"/>
      <sheetName val="TNH,_PAGAR_&amp;_TURAP3"/>
      <sheetName val="Basic_Price3"/>
      <sheetName val="Rekap_Bill3"/>
      <sheetName val="Jdw_Alat3"/>
      <sheetName val="S_Penawar3"/>
      <sheetName val="HB_3"/>
      <sheetName val="Kolom_UT3"/>
      <sheetName val="Uraian_Teknis3"/>
      <sheetName val="rab_me_(by_owner)_3"/>
      <sheetName val="BQ_(by_owner)3"/>
      <sheetName val="rab_me_(fisik)3"/>
      <sheetName val="CATATAN_HARGA_(Int)3"/>
      <sheetName val="Cover_Daft_23"/>
      <sheetName val="DAFTAR_NO_13"/>
      <sheetName val="DAF_24"/>
      <sheetName val="Bangunan_Utama3"/>
      <sheetName val="Analisa_STR3"/>
      <sheetName val="G1_Sheet3"/>
      <sheetName val="FORM_X_COST3"/>
      <sheetName val="Analisa_Harga_Satuan3"/>
      <sheetName val="RECEIVING_INPECTION3"/>
      <sheetName val="Bill_of_Qty3"/>
      <sheetName val="Aspal_(2)3"/>
      <sheetName val="refrig_123"/>
      <sheetName val="Rekap_MEP3"/>
      <sheetName val="D_2_1_Peralatan_Utama_3"/>
      <sheetName val="AHS_-_CPO3"/>
      <sheetName val="BOQ_EXTERN3"/>
      <sheetName val="TRE_TABLE3"/>
      <sheetName val="HARGA_RATA3"/>
      <sheetName val="Calculation_Details3"/>
      <sheetName val="GTS_I_PS3"/>
      <sheetName val="ELEC_STIS3"/>
      <sheetName val="BoQ_C43"/>
      <sheetName val="rincian_A3"/>
      <sheetName val="Analisa_HSP3"/>
      <sheetName val="Master_Edit3"/>
      <sheetName val="Asrama_Lt_13"/>
      <sheetName val="BQ_Detail3"/>
      <sheetName val="Analisa_pre3"/>
      <sheetName val="BQ_Rekap3"/>
      <sheetName val="bq_analisa3"/>
      <sheetName val="struktur_tdk_dipakai3"/>
      <sheetName val="RUKO_TYPE_13"/>
      <sheetName val="[BQ-PS&amp;A_xls?CAT_HRG4"/>
      <sheetName val="_BQ-PS&amp;A_xls?CAT_HRG4"/>
      <sheetName val="rek_det_1-33"/>
      <sheetName val="OFFICE_2_LT3"/>
      <sheetName val="Standard_Room_Deluxe_Queen3"/>
      <sheetName val="uraian_analisa3"/>
      <sheetName val="DAFTAR_BAHAN_DAN_UPAH3"/>
      <sheetName val="Bill_No__2_13"/>
      <sheetName val="RAB_Arsitek3"/>
      <sheetName val="LAIN2"/>
      <sheetName val="L5"/>
      <sheetName val="Analisa (ok punya)"/>
      <sheetName val="Kuantitas &amp; Harga"/>
      <sheetName val="skedul 01"/>
      <sheetName val="Skedul"/>
      <sheetName val="huruf"/>
      <sheetName val="BOQ-Indonesia"/>
      <sheetName val="HARSAT_BAH"/>
      <sheetName val="Regen Schedule"/>
      <sheetName val="DIV 3"/>
      <sheetName val="UBA"/>
      <sheetName val="DIV 1"/>
      <sheetName val="Scedule(S-Curve)"/>
      <sheetName val="Bab.No.2.2- Arsitektur"/>
      <sheetName val="SCEDUL"/>
      <sheetName val="Analisa Baku ME "/>
      <sheetName val="Rekap Prelim"/>
      <sheetName val="Analisa Baku STR ARS"/>
      <sheetName val="ANALISA KOEFF ESKALASI"/>
      <sheetName val="rekap str_ars"/>
      <sheetName val="Agregat Halus &amp; Kasar"/>
      <sheetName val="Sat. Pek."/>
      <sheetName val="RAB ME"/>
      <sheetName val="Up"/>
      <sheetName val="S_UPAH"/>
      <sheetName val="S_BAHAN"/>
      <sheetName val="srtberkas"/>
      <sheetName val="div71"/>
      <sheetName val="div7"/>
      <sheetName val="div31"/>
      <sheetName val="div3"/>
      <sheetName val="Peralatan"/>
      <sheetName val="Besi"/>
      <sheetName val="Additional"/>
      <sheetName val=""/>
      <sheetName val="RC-ANLPP"/>
      <sheetName val="Upah&amp;Bahan"/>
      <sheetName val="Pekerjaan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sheetData sheetId="230"/>
      <sheetData sheetId="231"/>
      <sheetData sheetId="232"/>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sheetData sheetId="293"/>
      <sheetData sheetId="294"/>
      <sheetData sheetId="295"/>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sheetData sheetId="391" refreshError="1"/>
      <sheetData sheetId="392" refreshError="1"/>
      <sheetData sheetId="393" refreshError="1"/>
      <sheetData sheetId="394" refreshError="1"/>
      <sheetData sheetId="395" refreshError="1"/>
      <sheetData sheetId="396"/>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sheetData sheetId="726"/>
      <sheetData sheetId="727"/>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sheetData sheetId="1428"/>
      <sheetData sheetId="1429" refreshError="1"/>
      <sheetData sheetId="1430" refreshError="1"/>
      <sheetData sheetId="1431"/>
      <sheetData sheetId="1432"/>
      <sheetData sheetId="1433"/>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Set>
  </externalBook>
</externalLink>
</file>

<file path=xl/externalLinks/externalLink1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alisa"/>
      <sheetName val="Harga Bahan"/>
      <sheetName val="Kuantitas"/>
      <sheetName val="Rekapitulasi"/>
      <sheetName val="AnTek"/>
      <sheetName val="Alat Berat"/>
      <sheetName val="Personil"/>
      <sheetName val="Pengalaman"/>
      <sheetName val="Neraca"/>
      <sheetName val="Schedule"/>
    </sheetNames>
    <sheetDataSet>
      <sheetData sheetId="0" refreshError="1"/>
      <sheetData sheetId="1" refreshError="1">
        <row r="131">
          <cell r="H131">
            <v>12500</v>
          </cell>
        </row>
        <row r="134">
          <cell r="H134">
            <v>1250</v>
          </cell>
        </row>
        <row r="136">
          <cell r="H136">
            <v>1680</v>
          </cell>
        </row>
        <row r="143">
          <cell r="H143">
            <v>10000</v>
          </cell>
        </row>
        <row r="144">
          <cell r="H144">
            <v>7000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DK&amp;H"/>
      <sheetName val="Anl"/>
      <sheetName val="Harga"/>
      <sheetName val="Jadwal"/>
      <sheetName val="PERSONIL"/>
      <sheetName val="ALAT"/>
      <sheetName val="SUB KONTRAK"/>
      <sheetName val="Antek"/>
      <sheetName val="Analisa Alat"/>
      <sheetName val="ANTEK Beton"/>
    </sheetNames>
    <sheetDataSet>
      <sheetData sheetId="0"/>
      <sheetData sheetId="1">
        <row r="13">
          <cell r="G13">
            <v>1</v>
          </cell>
        </row>
        <row r="14">
          <cell r="G14">
            <v>1</v>
          </cell>
        </row>
        <row r="19">
          <cell r="G19">
            <v>521</v>
          </cell>
        </row>
        <row r="20">
          <cell r="G20">
            <v>93</v>
          </cell>
        </row>
        <row r="21">
          <cell r="G21">
            <v>290</v>
          </cell>
        </row>
        <row r="22">
          <cell r="G22">
            <v>1606</v>
          </cell>
        </row>
        <row r="23">
          <cell r="G23">
            <v>4306</v>
          </cell>
        </row>
        <row r="24">
          <cell r="G24">
            <v>348</v>
          </cell>
        </row>
        <row r="25">
          <cell r="G25">
            <v>350</v>
          </cell>
        </row>
        <row r="30">
          <cell r="G30">
            <v>86</v>
          </cell>
        </row>
        <row r="31">
          <cell r="G31">
            <v>410</v>
          </cell>
        </row>
        <row r="32">
          <cell r="G32">
            <v>952</v>
          </cell>
        </row>
        <row r="33">
          <cell r="G33">
            <v>87</v>
          </cell>
        </row>
        <row r="34">
          <cell r="G34">
            <v>43</v>
          </cell>
        </row>
        <row r="39">
          <cell r="G39">
            <v>144</v>
          </cell>
        </row>
        <row r="40">
          <cell r="G40">
            <v>25</v>
          </cell>
        </row>
        <row r="41">
          <cell r="G41">
            <v>48</v>
          </cell>
        </row>
        <row r="43">
          <cell r="G43">
            <v>1</v>
          </cell>
        </row>
        <row r="44">
          <cell r="G44">
            <v>91</v>
          </cell>
        </row>
        <row r="45">
          <cell r="G45">
            <v>14</v>
          </cell>
        </row>
      </sheetData>
      <sheetData sheetId="2">
        <row r="6">
          <cell r="E6" t="str">
            <v>Bapel Kegiatan Irigasi Wil. A. Besar</v>
          </cell>
        </row>
        <row r="8">
          <cell r="E8" t="str">
            <v>I.1</v>
          </cell>
        </row>
        <row r="10">
          <cell r="E10" t="str">
            <v>Pembersihan Lapangan</v>
          </cell>
          <cell r="K10">
            <v>232500</v>
          </cell>
        </row>
        <row r="12">
          <cell r="E12">
            <v>1</v>
          </cell>
          <cell r="G12" t="str">
            <v>Ls</v>
          </cell>
        </row>
        <row r="14">
          <cell r="F14" t="str">
            <v>SATUAN</v>
          </cell>
          <cell r="G14" t="str">
            <v>KUANTITAS</v>
          </cell>
          <cell r="H14" t="str">
            <v>HARGA SATUAN</v>
          </cell>
          <cell r="I14" t="str">
            <v>JUMLAH HARGA</v>
          </cell>
        </row>
        <row r="16">
          <cell r="I16">
            <v>0</v>
          </cell>
        </row>
        <row r="17">
          <cell r="F17" t="str">
            <v>O/H</v>
          </cell>
          <cell r="I17">
            <v>0</v>
          </cell>
        </row>
        <row r="18">
          <cell r="F18" t="str">
            <v>O/H</v>
          </cell>
          <cell r="I18">
            <v>0</v>
          </cell>
        </row>
        <row r="19">
          <cell r="F19" t="str">
            <v>O/H</v>
          </cell>
          <cell r="I19">
            <v>0</v>
          </cell>
        </row>
        <row r="20">
          <cell r="F20" t="str">
            <v>O/H</v>
          </cell>
          <cell r="I20">
            <v>0</v>
          </cell>
        </row>
        <row r="22">
          <cell r="I22">
            <v>0</v>
          </cell>
        </row>
        <row r="28">
          <cell r="I28">
            <v>232500</v>
          </cell>
        </row>
        <row r="29">
          <cell r="F29" t="str">
            <v>Jam</v>
          </cell>
          <cell r="G29">
            <v>1</v>
          </cell>
          <cell r="H29">
            <v>232000</v>
          </cell>
          <cell r="I29">
            <v>232000</v>
          </cell>
        </row>
        <row r="30">
          <cell r="F30" t="str">
            <v>Ls</v>
          </cell>
          <cell r="G30">
            <v>1</v>
          </cell>
          <cell r="H30">
            <v>500</v>
          </cell>
          <cell r="I30">
            <v>500</v>
          </cell>
        </row>
        <row r="31">
          <cell r="I31">
            <v>0</v>
          </cell>
        </row>
        <row r="32">
          <cell r="I32">
            <v>0</v>
          </cell>
        </row>
        <row r="34">
          <cell r="I34">
            <v>232500</v>
          </cell>
        </row>
        <row r="43">
          <cell r="H43" t="str">
            <v>Banda Aceh, 20 Maret 2007</v>
          </cell>
        </row>
        <row r="44">
          <cell r="H44" t="str">
            <v>CV. KUBINA MANDIRI</v>
          </cell>
        </row>
        <row r="50">
          <cell r="H50" t="str">
            <v>NY. ZAITUN</v>
          </cell>
        </row>
        <row r="51">
          <cell r="H51" t="str">
            <v>DIREKTRIS</v>
          </cell>
        </row>
        <row r="57">
          <cell r="E57" t="str">
            <v>Bapel Kegiatan Irigasi Wil. A. Besar</v>
          </cell>
        </row>
        <row r="59">
          <cell r="E59" t="str">
            <v>I.2</v>
          </cell>
        </row>
        <row r="61">
          <cell r="E61" t="str">
            <v>Dewatering/Pengeringan</v>
          </cell>
          <cell r="K61">
            <v>14400000</v>
          </cell>
        </row>
        <row r="63">
          <cell r="E63">
            <v>1</v>
          </cell>
          <cell r="G63" t="str">
            <v>Ls</v>
          </cell>
        </row>
        <row r="65">
          <cell r="F65" t="str">
            <v>SATUAN</v>
          </cell>
          <cell r="G65" t="str">
            <v>KUANTITAS</v>
          </cell>
          <cell r="H65" t="str">
            <v>HARGA SATUAN</v>
          </cell>
          <cell r="I65" t="str">
            <v>JUMLAH HARGA</v>
          </cell>
        </row>
        <row r="68">
          <cell r="F68" t="str">
            <v>m2</v>
          </cell>
          <cell r="G68">
            <v>12</v>
          </cell>
          <cell r="H68">
            <v>400000</v>
          </cell>
          <cell r="I68">
            <v>4800000</v>
          </cell>
        </row>
        <row r="69">
          <cell r="F69" t="str">
            <v>m2</v>
          </cell>
          <cell r="G69">
            <v>24</v>
          </cell>
          <cell r="H69">
            <v>300000</v>
          </cell>
          <cell r="I69">
            <v>7200000</v>
          </cell>
        </row>
        <row r="70">
          <cell r="F70" t="str">
            <v>m2</v>
          </cell>
          <cell r="G70">
            <v>12</v>
          </cell>
          <cell r="H70">
            <v>200000</v>
          </cell>
          <cell r="I70">
            <v>2400000</v>
          </cell>
        </row>
        <row r="85">
          <cell r="I85">
            <v>14400000</v>
          </cell>
        </row>
        <row r="94">
          <cell r="H94" t="str">
            <v>Banda Aceh, 20 Maret 2007</v>
          </cell>
        </row>
        <row r="95">
          <cell r="H95" t="str">
            <v>CV. KUBINA MANDIRI</v>
          </cell>
        </row>
        <row r="101">
          <cell r="H101" t="str">
            <v>NY. ZAITUN</v>
          </cell>
        </row>
        <row r="102">
          <cell r="H102" t="str">
            <v>DIREKTRIS</v>
          </cell>
        </row>
        <row r="107">
          <cell r="E107" t="str">
            <v>BAG. PELAKSANA KEGIATAN KEGIATAN IRIGASI MEUREUDU-BARO</v>
          </cell>
        </row>
        <row r="109">
          <cell r="E109" t="str">
            <v>II.1 &amp; III.1</v>
          </cell>
        </row>
        <row r="111">
          <cell r="E111" t="str">
            <v>Galian Tanah Biasa</v>
          </cell>
          <cell r="K111">
            <v>18401.962448559672</v>
          </cell>
        </row>
        <row r="113">
          <cell r="E113">
            <v>607</v>
          </cell>
          <cell r="G113" t="str">
            <v>m3</v>
          </cell>
        </row>
        <row r="115">
          <cell r="F115" t="str">
            <v>SATUAN</v>
          </cell>
          <cell r="G115" t="str">
            <v>KUANTITAS</v>
          </cell>
          <cell r="H115" t="str">
            <v>HARGA SATUAN</v>
          </cell>
          <cell r="I115" t="str">
            <v>JUMLAH HARGA</v>
          </cell>
        </row>
        <row r="117">
          <cell r="I117">
            <v>1531.0879629629626</v>
          </cell>
        </row>
        <row r="118">
          <cell r="F118" t="str">
            <v>Jam</v>
          </cell>
          <cell r="G118">
            <v>0.1782407407407407</v>
          </cell>
          <cell r="H118">
            <v>7700</v>
          </cell>
          <cell r="I118">
            <v>1372.4537037037035</v>
          </cell>
        </row>
        <row r="119">
          <cell r="F119" t="str">
            <v>Jam</v>
          </cell>
          <cell r="G119">
            <v>1.7824074074074069E-2</v>
          </cell>
          <cell r="H119">
            <v>8900</v>
          </cell>
          <cell r="I119">
            <v>158.63425925925921</v>
          </cell>
        </row>
        <row r="123">
          <cell r="I123">
            <v>0</v>
          </cell>
        </row>
        <row r="129">
          <cell r="I129">
            <v>16870.874485596709</v>
          </cell>
        </row>
        <row r="130">
          <cell r="F130" t="str">
            <v>Jam</v>
          </cell>
          <cell r="G130">
            <v>2.5462962962962958E-2</v>
          </cell>
          <cell r="H130">
            <v>243000</v>
          </cell>
          <cell r="I130">
            <v>6187.4999999999991</v>
          </cell>
        </row>
        <row r="131">
          <cell r="F131" t="str">
            <v>Jam</v>
          </cell>
          <cell r="G131">
            <v>6.8806584362139919E-2</v>
          </cell>
          <cell r="H131">
            <v>148000</v>
          </cell>
          <cell r="I131">
            <v>10183.374485596709</v>
          </cell>
        </row>
        <row r="132">
          <cell r="F132" t="str">
            <v>Ls</v>
          </cell>
          <cell r="G132">
            <v>1</v>
          </cell>
          <cell r="H132">
            <v>500</v>
          </cell>
          <cell r="I132">
            <v>500</v>
          </cell>
        </row>
        <row r="135">
          <cell r="I135">
            <v>18401.962448559672</v>
          </cell>
        </row>
        <row r="144">
          <cell r="H144" t="str">
            <v>Banda Aceh, 20 Maret 2007</v>
          </cell>
        </row>
        <row r="145">
          <cell r="H145" t="str">
            <v>CV. KUBINA MANDIRI</v>
          </cell>
        </row>
        <row r="151">
          <cell r="H151" t="str">
            <v>NY. ZAITUN</v>
          </cell>
        </row>
        <row r="152">
          <cell r="H152" t="str">
            <v>DIREKTRIS</v>
          </cell>
        </row>
        <row r="157">
          <cell r="E157" t="str">
            <v>BAG. PELAKSANA KEGIATAN KEGIATAN IRIGASI MEUREUDU-BARO</v>
          </cell>
        </row>
        <row r="159">
          <cell r="E159" t="str">
            <v>II.2</v>
          </cell>
        </row>
        <row r="161">
          <cell r="E161" t="str">
            <v>Timbunan Tanah Dari Galian</v>
          </cell>
          <cell r="K161">
            <v>12152.500000000002</v>
          </cell>
        </row>
        <row r="163">
          <cell r="E163">
            <v>93</v>
          </cell>
          <cell r="G163" t="str">
            <v>m3</v>
          </cell>
        </row>
        <row r="165">
          <cell r="F165" t="str">
            <v>SATUAN</v>
          </cell>
          <cell r="G165" t="str">
            <v>KUANTITAS</v>
          </cell>
          <cell r="H165" t="str">
            <v>HARGA SATUAN</v>
          </cell>
          <cell r="I165" t="str">
            <v>JUMLAH HARGA</v>
          </cell>
        </row>
        <row r="167">
          <cell r="I167">
            <v>9152.5000000000018</v>
          </cell>
        </row>
        <row r="168">
          <cell r="F168" t="str">
            <v>Jam</v>
          </cell>
          <cell r="G168">
            <v>0.70000000000000007</v>
          </cell>
          <cell r="H168">
            <v>7700</v>
          </cell>
          <cell r="I168">
            <v>5390.0000000000009</v>
          </cell>
        </row>
        <row r="169">
          <cell r="F169" t="str">
            <v>Jam</v>
          </cell>
          <cell r="G169">
            <v>7.0000000000000007E-2</v>
          </cell>
          <cell r="H169">
            <v>8900</v>
          </cell>
          <cell r="I169">
            <v>623.00000000000011</v>
          </cell>
        </row>
        <row r="170">
          <cell r="F170" t="str">
            <v>Jam</v>
          </cell>
          <cell r="G170">
            <v>0.35000000000000003</v>
          </cell>
          <cell r="H170">
            <v>8100</v>
          </cell>
          <cell r="I170">
            <v>2835.0000000000005</v>
          </cell>
        </row>
        <row r="171">
          <cell r="F171" t="str">
            <v>Jam</v>
          </cell>
          <cell r="G171">
            <v>3.5000000000000003E-2</v>
          </cell>
          <cell r="H171">
            <v>8700</v>
          </cell>
          <cell r="I171">
            <v>304.50000000000006</v>
          </cell>
        </row>
        <row r="173">
          <cell r="I173">
            <v>0</v>
          </cell>
        </row>
        <row r="179">
          <cell r="I179">
            <v>3000</v>
          </cell>
        </row>
        <row r="180">
          <cell r="F180" t="str">
            <v>Ls</v>
          </cell>
          <cell r="G180">
            <v>1</v>
          </cell>
          <cell r="H180">
            <v>3000</v>
          </cell>
          <cell r="I180">
            <v>3000</v>
          </cell>
        </row>
        <row r="185">
          <cell r="I185">
            <v>12152.500000000002</v>
          </cell>
        </row>
        <row r="194">
          <cell r="H194" t="str">
            <v>Banda Aceh, 20 Maret 2007</v>
          </cell>
        </row>
        <row r="195">
          <cell r="H195" t="str">
            <v>CV. KUBINA MANDIRI</v>
          </cell>
        </row>
        <row r="201">
          <cell r="H201" t="str">
            <v>NY. ZAITUN</v>
          </cell>
        </row>
        <row r="202">
          <cell r="H202" t="str">
            <v>DIREKTRIS</v>
          </cell>
        </row>
        <row r="207">
          <cell r="E207" t="str">
            <v>BAG. PELAKSANA KEGIATAN KEGIATAN IRIGASI MEUREUDU-BARO</v>
          </cell>
        </row>
        <row r="209">
          <cell r="E209" t="str">
            <v>II.3 &amp; IV.1</v>
          </cell>
        </row>
        <row r="211">
          <cell r="E211" t="str">
            <v>Timbunan Tanah didatangkan/Dipadatkan</v>
          </cell>
          <cell r="K211">
            <v>114440.29617234369</v>
          </cell>
        </row>
        <row r="213">
          <cell r="E213">
            <v>434</v>
          </cell>
          <cell r="G213">
            <v>0</v>
          </cell>
        </row>
        <row r="215">
          <cell r="F215" t="str">
            <v>SATUAN</v>
          </cell>
          <cell r="G215" t="str">
            <v>KUANTITAS</v>
          </cell>
          <cell r="H215" t="str">
            <v>HARGA SATUAN</v>
          </cell>
          <cell r="I215" t="str">
            <v>JUMLAH HARGA</v>
          </cell>
        </row>
        <row r="217">
          <cell r="I217">
            <v>24584</v>
          </cell>
        </row>
        <row r="218">
          <cell r="F218" t="str">
            <v>Jam</v>
          </cell>
          <cell r="G218">
            <v>2.1</v>
          </cell>
          <cell r="H218">
            <v>7700</v>
          </cell>
          <cell r="I218">
            <v>16170</v>
          </cell>
        </row>
        <row r="219">
          <cell r="F219" t="str">
            <v>Jam</v>
          </cell>
          <cell r="G219">
            <v>7.0000000000000007E-2</v>
          </cell>
          <cell r="H219">
            <v>8900</v>
          </cell>
          <cell r="I219">
            <v>623.00000000000011</v>
          </cell>
        </row>
        <row r="220">
          <cell r="F220" t="str">
            <v>Jam</v>
          </cell>
          <cell r="G220">
            <v>0.21000000000000002</v>
          </cell>
          <cell r="H220">
            <v>8100</v>
          </cell>
          <cell r="I220">
            <v>1701.0000000000002</v>
          </cell>
        </row>
        <row r="221">
          <cell r="F221" t="str">
            <v>Jam</v>
          </cell>
          <cell r="G221">
            <v>0.70000000000000007</v>
          </cell>
          <cell r="H221">
            <v>8700</v>
          </cell>
          <cell r="I221">
            <v>6090.0000000000009</v>
          </cell>
        </row>
        <row r="223">
          <cell r="I223">
            <v>69600</v>
          </cell>
        </row>
        <row r="224">
          <cell r="F224" t="str">
            <v>m3</v>
          </cell>
          <cell r="G224">
            <v>1.2</v>
          </cell>
          <cell r="H224">
            <v>58000</v>
          </cell>
          <cell r="I224">
            <v>69600</v>
          </cell>
        </row>
        <row r="229">
          <cell r="I229">
            <v>20256.296172343697</v>
          </cell>
        </row>
        <row r="230">
          <cell r="F230" t="str">
            <v>Jam</v>
          </cell>
          <cell r="G230">
            <v>6.8806584362139919E-2</v>
          </cell>
          <cell r="H230">
            <v>148000</v>
          </cell>
          <cell r="I230">
            <v>10183.374485596709</v>
          </cell>
        </row>
        <row r="231">
          <cell r="F231" t="str">
            <v>Jam</v>
          </cell>
          <cell r="G231">
            <v>0.22682304216867474</v>
          </cell>
          <cell r="H231">
            <v>40000</v>
          </cell>
          <cell r="I231">
            <v>9072.9216867469895</v>
          </cell>
        </row>
        <row r="232">
          <cell r="F232" t="str">
            <v>Ls</v>
          </cell>
          <cell r="G232">
            <v>1</v>
          </cell>
          <cell r="H232">
            <v>1000</v>
          </cell>
          <cell r="I232">
            <v>1000</v>
          </cell>
        </row>
        <row r="235">
          <cell r="I235">
            <v>114440.29617234369</v>
          </cell>
        </row>
        <row r="244">
          <cell r="H244" t="str">
            <v>Banda Aceh, 20 Maret 2007</v>
          </cell>
        </row>
        <row r="245">
          <cell r="H245" t="str">
            <v>CV. KUBINA MANDIRI</v>
          </cell>
        </row>
        <row r="251">
          <cell r="H251" t="str">
            <v>NY. ZAITUN</v>
          </cell>
        </row>
        <row r="252">
          <cell r="H252" t="str">
            <v>DIREKTRIS</v>
          </cell>
        </row>
        <row r="257">
          <cell r="E257" t="str">
            <v>BAG. PELAKSANA KEGIATAN KEGIATAN IRIGASI MEUREUDU-BARO</v>
          </cell>
        </row>
        <row r="259">
          <cell r="E259" t="str">
            <v>II.4, III.2 &amp; IV.2</v>
          </cell>
        </row>
        <row r="261">
          <cell r="E261" t="str">
            <v>Pasangan Batu Kali 1Pc : 4Ps</v>
          </cell>
          <cell r="K261">
            <v>377329.32432651299</v>
          </cell>
        </row>
        <row r="263">
          <cell r="E263">
            <v>2041</v>
          </cell>
          <cell r="G263">
            <v>0</v>
          </cell>
        </row>
        <row r="265">
          <cell r="F265" t="str">
            <v>SATUAN</v>
          </cell>
          <cell r="G265" t="str">
            <v>KUANTITAS</v>
          </cell>
          <cell r="H265" t="str">
            <v>HARGA SATUAN</v>
          </cell>
          <cell r="I265" t="str">
            <v>JUMLAH HARGA</v>
          </cell>
        </row>
        <row r="267">
          <cell r="I267">
            <v>1157.3641504794689</v>
          </cell>
        </row>
        <row r="268">
          <cell r="F268" t="str">
            <v>Jam</v>
          </cell>
          <cell r="G268">
            <v>8.8517334644701254E-2</v>
          </cell>
          <cell r="H268">
            <v>7700</v>
          </cell>
          <cell r="I268">
            <v>681.58347676419965</v>
          </cell>
        </row>
        <row r="269">
          <cell r="F269" t="str">
            <v>Jam</v>
          </cell>
          <cell r="G269">
            <v>8.8517334644701261E-3</v>
          </cell>
          <cell r="H269">
            <v>8900</v>
          </cell>
          <cell r="I269">
            <v>78.780427833784117</v>
          </cell>
        </row>
        <row r="270">
          <cell r="F270" t="str">
            <v>Jam</v>
          </cell>
          <cell r="G270">
            <v>4.4258667322350627E-2</v>
          </cell>
          <cell r="H270">
            <v>8100</v>
          </cell>
          <cell r="I270">
            <v>358.49520531104008</v>
          </cell>
        </row>
        <row r="271">
          <cell r="F271" t="str">
            <v>Jam</v>
          </cell>
          <cell r="G271">
            <v>4.425866732235063E-3</v>
          </cell>
          <cell r="H271">
            <v>8700</v>
          </cell>
          <cell r="I271">
            <v>38.505040570445047</v>
          </cell>
        </row>
        <row r="273">
          <cell r="I273">
            <v>371334.61077844311</v>
          </cell>
        </row>
        <row r="274">
          <cell r="F274" t="str">
            <v>m3</v>
          </cell>
          <cell r="G274">
            <v>0.3961077844311377</v>
          </cell>
          <cell r="H274">
            <v>117000</v>
          </cell>
          <cell r="I274">
            <v>46344.610778443108</v>
          </cell>
        </row>
        <row r="275">
          <cell r="F275" t="str">
            <v>Zak</v>
          </cell>
          <cell r="G275">
            <v>4.41</v>
          </cell>
          <cell r="H275">
            <v>40000</v>
          </cell>
          <cell r="I275">
            <v>176400</v>
          </cell>
        </row>
        <row r="276">
          <cell r="F276" t="str">
            <v>m3</v>
          </cell>
          <cell r="G276">
            <v>1.17</v>
          </cell>
          <cell r="H276">
            <v>127000</v>
          </cell>
          <cell r="I276">
            <v>148590</v>
          </cell>
        </row>
        <row r="279">
          <cell r="I279">
            <v>4837.3493975903611</v>
          </cell>
        </row>
        <row r="280">
          <cell r="F280" t="str">
            <v>Jam</v>
          </cell>
          <cell r="G280">
            <v>0.36144578313253012</v>
          </cell>
          <cell r="H280">
            <v>12000</v>
          </cell>
          <cell r="I280">
            <v>4337.3493975903611</v>
          </cell>
        </row>
        <row r="281">
          <cell r="F281" t="str">
            <v>Ls</v>
          </cell>
          <cell r="G281">
            <v>1</v>
          </cell>
          <cell r="H281">
            <v>500</v>
          </cell>
          <cell r="I281">
            <v>500</v>
          </cell>
        </row>
        <row r="285">
          <cell r="I285">
            <v>377329.32432651299</v>
          </cell>
        </row>
        <row r="294">
          <cell r="H294" t="str">
            <v>Banda Aceh, 20 Maret 2007</v>
          </cell>
        </row>
        <row r="295">
          <cell r="H295" t="str">
            <v>CV. KUBINA MANDIRI</v>
          </cell>
        </row>
        <row r="301">
          <cell r="H301" t="str">
            <v>NY. ZAITUN</v>
          </cell>
        </row>
        <row r="302">
          <cell r="H302" t="str">
            <v>DIREKTRIS</v>
          </cell>
        </row>
        <row r="307">
          <cell r="E307" t="str">
            <v>BAG. PELAKSANA KEGIATAN KEGIATAN IRIGASI MEUREUDU-BARO</v>
          </cell>
        </row>
        <row r="309">
          <cell r="E309" t="str">
            <v>II.5, III.3 &amp; IV.3</v>
          </cell>
        </row>
        <row r="311">
          <cell r="E311" t="str">
            <v>Plesteran 1Pc : 3 Ps</v>
          </cell>
          <cell r="K311">
            <v>45853.000000000007</v>
          </cell>
        </row>
        <row r="313">
          <cell r="E313">
            <v>5306</v>
          </cell>
          <cell r="G313">
            <v>0</v>
          </cell>
        </row>
        <row r="315">
          <cell r="F315" t="str">
            <v>SATUAN</v>
          </cell>
          <cell r="G315" t="str">
            <v>KUANTITAS</v>
          </cell>
          <cell r="H315" t="str">
            <v>HARGA SATUAN</v>
          </cell>
          <cell r="I315" t="str">
            <v>JUMLAH HARGA</v>
          </cell>
        </row>
        <row r="317">
          <cell r="I317">
            <v>36610.000000000007</v>
          </cell>
        </row>
        <row r="318">
          <cell r="F318" t="str">
            <v>Jam</v>
          </cell>
          <cell r="G318">
            <v>2.8000000000000003</v>
          </cell>
          <cell r="H318">
            <v>7700</v>
          </cell>
          <cell r="I318">
            <v>21560.000000000004</v>
          </cell>
        </row>
        <row r="319">
          <cell r="F319" t="str">
            <v>Jam</v>
          </cell>
          <cell r="G319">
            <v>0.28000000000000003</v>
          </cell>
          <cell r="H319">
            <v>8900</v>
          </cell>
          <cell r="I319">
            <v>2492.0000000000005</v>
          </cell>
        </row>
        <row r="320">
          <cell r="F320" t="str">
            <v>Jam</v>
          </cell>
          <cell r="G320">
            <v>1.4000000000000001</v>
          </cell>
          <cell r="H320">
            <v>8100</v>
          </cell>
          <cell r="I320">
            <v>11340.000000000002</v>
          </cell>
        </row>
        <row r="321">
          <cell r="F321" t="str">
            <v>Jam</v>
          </cell>
          <cell r="G321">
            <v>0.14000000000000001</v>
          </cell>
          <cell r="H321">
            <v>8700</v>
          </cell>
          <cell r="I321">
            <v>1218.0000000000002</v>
          </cell>
        </row>
        <row r="323">
          <cell r="I323">
            <v>8743</v>
          </cell>
        </row>
        <row r="324">
          <cell r="F324" t="str">
            <v>m3</v>
          </cell>
          <cell r="G324">
            <v>1.9E-2</v>
          </cell>
          <cell r="H324">
            <v>117000</v>
          </cell>
          <cell r="I324">
            <v>2223</v>
          </cell>
        </row>
        <row r="325">
          <cell r="F325" t="str">
            <v>Zak</v>
          </cell>
          <cell r="G325">
            <v>0.16300000000000001</v>
          </cell>
          <cell r="H325">
            <v>40000</v>
          </cell>
          <cell r="I325">
            <v>6520</v>
          </cell>
        </row>
        <row r="329">
          <cell r="I329">
            <v>500</v>
          </cell>
        </row>
        <row r="330">
          <cell r="F330" t="str">
            <v>Ls</v>
          </cell>
          <cell r="G330">
            <v>1</v>
          </cell>
          <cell r="H330">
            <v>500</v>
          </cell>
          <cell r="I330">
            <v>500</v>
          </cell>
        </row>
        <row r="335">
          <cell r="I335">
            <v>45853.000000000007</v>
          </cell>
        </row>
        <row r="344">
          <cell r="H344" t="str">
            <v>Banda Aceh, 20 Maret 2007</v>
          </cell>
        </row>
        <row r="345">
          <cell r="H345" t="str">
            <v>CV. KUBINA MANDIRI</v>
          </cell>
        </row>
        <row r="351">
          <cell r="H351" t="str">
            <v>NY. ZAITUN</v>
          </cell>
        </row>
        <row r="352">
          <cell r="H352" t="str">
            <v>DIREKTRIS</v>
          </cell>
        </row>
        <row r="357">
          <cell r="E357" t="str">
            <v>BAG. PELAKSANA KEGIATAN KEGIATAN IRIGASI MEUREUDU-BARO</v>
          </cell>
        </row>
        <row r="359">
          <cell r="E359" t="str">
            <v>II.6, II.4 &amp; III.4</v>
          </cell>
        </row>
        <row r="361">
          <cell r="E361" t="str">
            <v>Bongkaran Pasangan Lama</v>
          </cell>
          <cell r="K361">
            <v>20794.29269547325</v>
          </cell>
        </row>
        <row r="363">
          <cell r="E363">
            <v>2041</v>
          </cell>
          <cell r="G363">
            <v>0</v>
          </cell>
        </row>
        <row r="365">
          <cell r="F365" t="str">
            <v>SATUAN</v>
          </cell>
          <cell r="G365" t="str">
            <v>KUANTITAS</v>
          </cell>
          <cell r="H365" t="str">
            <v>HARGA SATUAN</v>
          </cell>
          <cell r="I365" t="str">
            <v>JUMLAH HARGA</v>
          </cell>
        </row>
        <row r="367">
          <cell r="I367">
            <v>2376.5432098765427</v>
          </cell>
        </row>
        <row r="368">
          <cell r="F368" t="str">
            <v>Jam</v>
          </cell>
          <cell r="G368">
            <v>0.2228009259259259</v>
          </cell>
          <cell r="H368">
            <v>7700</v>
          </cell>
          <cell r="I368">
            <v>1715.5671296296293</v>
          </cell>
        </row>
        <row r="369">
          <cell r="F369" t="str">
            <v>Jam</v>
          </cell>
          <cell r="G369">
            <v>7.4266975308641958E-2</v>
          </cell>
          <cell r="H369">
            <v>8900</v>
          </cell>
          <cell r="I369">
            <v>660.9760802469134</v>
          </cell>
        </row>
        <row r="373">
          <cell r="I373">
            <v>0</v>
          </cell>
        </row>
        <row r="379">
          <cell r="I379">
            <v>18417.749485596709</v>
          </cell>
        </row>
        <row r="380">
          <cell r="F380" t="str">
            <v>jam</v>
          </cell>
          <cell r="G380">
            <v>3.1828703703703699E-2</v>
          </cell>
          <cell r="H380">
            <v>243000</v>
          </cell>
          <cell r="I380">
            <v>7734.3749999999991</v>
          </cell>
        </row>
        <row r="381">
          <cell r="F381" t="str">
            <v>Jam</v>
          </cell>
          <cell r="G381">
            <v>6.8806584362139919E-2</v>
          </cell>
          <cell r="H381">
            <v>148000</v>
          </cell>
          <cell r="I381">
            <v>10183.374485596709</v>
          </cell>
        </row>
        <row r="382">
          <cell r="F382" t="str">
            <v>Ls</v>
          </cell>
          <cell r="G382">
            <v>1</v>
          </cell>
          <cell r="H382">
            <v>500</v>
          </cell>
          <cell r="I382">
            <v>500</v>
          </cell>
        </row>
        <row r="385">
          <cell r="I385">
            <v>20794.29269547325</v>
          </cell>
        </row>
        <row r="394">
          <cell r="H394" t="str">
            <v>Banda Aceh, 20 Maret 2007</v>
          </cell>
        </row>
        <row r="395">
          <cell r="H395" t="str">
            <v>CV. KUBINA MANDIRI</v>
          </cell>
        </row>
        <row r="401">
          <cell r="H401" t="str">
            <v>NY. ZAITUN</v>
          </cell>
        </row>
        <row r="402">
          <cell r="H402" t="str">
            <v>DIREKTRIS</v>
          </cell>
        </row>
        <row r="407">
          <cell r="E407" t="str">
            <v>BAG. PELAKSANA KEGIATAN KEGIATAN IRIGASI MEUREUDU-BARO</v>
          </cell>
        </row>
        <row r="409">
          <cell r="E409" t="str">
            <v>II.7, III.5 &amp; IV.7</v>
          </cell>
        </row>
        <row r="411">
          <cell r="E411" t="str">
            <v>Pipa Drain hole</v>
          </cell>
          <cell r="K411">
            <v>99145.5</v>
          </cell>
        </row>
        <row r="413">
          <cell r="E413">
            <v>407</v>
          </cell>
          <cell r="G413">
            <v>0</v>
          </cell>
        </row>
        <row r="415">
          <cell r="F415" t="str">
            <v>SATUAN</v>
          </cell>
          <cell r="G415" t="str">
            <v>KUANTITAS</v>
          </cell>
          <cell r="H415" t="str">
            <v>HARGA SATUAN</v>
          </cell>
          <cell r="I415" t="str">
            <v>JUMLAH HARGA</v>
          </cell>
        </row>
        <row r="417">
          <cell r="I417">
            <v>9285.5000000000018</v>
          </cell>
        </row>
        <row r="418">
          <cell r="F418" t="str">
            <v>O/H</v>
          </cell>
          <cell r="G418">
            <v>0.35000000000000003</v>
          </cell>
          <cell r="H418">
            <v>7700</v>
          </cell>
          <cell r="I418">
            <v>2695.0000000000005</v>
          </cell>
        </row>
        <row r="419">
          <cell r="F419" t="str">
            <v>O/H</v>
          </cell>
          <cell r="G419">
            <v>3.5000000000000003E-2</v>
          </cell>
          <cell r="H419">
            <v>8900</v>
          </cell>
          <cell r="I419">
            <v>311.50000000000006</v>
          </cell>
        </row>
        <row r="420">
          <cell r="F420" t="str">
            <v>O/H</v>
          </cell>
          <cell r="G420">
            <v>0.70000000000000007</v>
          </cell>
          <cell r="H420">
            <v>8100</v>
          </cell>
          <cell r="I420">
            <v>5670.0000000000009</v>
          </cell>
        </row>
        <row r="421">
          <cell r="F421" t="str">
            <v>O/H</v>
          </cell>
          <cell r="G421">
            <v>7.0000000000000007E-2</v>
          </cell>
          <cell r="H421">
            <v>8700</v>
          </cell>
          <cell r="I421">
            <v>609.00000000000011</v>
          </cell>
        </row>
        <row r="423">
          <cell r="I423">
            <v>86860</v>
          </cell>
        </row>
        <row r="424">
          <cell r="F424" t="str">
            <v>Batang</v>
          </cell>
          <cell r="G424">
            <v>1.01</v>
          </cell>
          <cell r="H424">
            <v>86000</v>
          </cell>
          <cell r="I424">
            <v>86860</v>
          </cell>
        </row>
        <row r="429">
          <cell r="I429">
            <v>3000</v>
          </cell>
        </row>
        <row r="430">
          <cell r="F430" t="str">
            <v>Ls</v>
          </cell>
          <cell r="G430">
            <v>1</v>
          </cell>
          <cell r="H430">
            <v>3000</v>
          </cell>
          <cell r="I430">
            <v>3000</v>
          </cell>
        </row>
        <row r="435">
          <cell r="I435">
            <v>99145.5</v>
          </cell>
        </row>
        <row r="444">
          <cell r="H444" t="str">
            <v>Banda Aceh, 20 Maret 2007</v>
          </cell>
        </row>
        <row r="445">
          <cell r="H445" t="str">
            <v>CV. KUBINA MANDIRI</v>
          </cell>
        </row>
        <row r="451">
          <cell r="H451" t="str">
            <v>NY. ZAITUN</v>
          </cell>
        </row>
        <row r="452">
          <cell r="H452" t="str">
            <v>DIREKTRIS</v>
          </cell>
        </row>
        <row r="457">
          <cell r="E457" t="str">
            <v>BAG. PELAKSANA KEGIATAN KEGIATAN IRIGASI MEUREUDU-BARO</v>
          </cell>
        </row>
        <row r="459">
          <cell r="E459" t="str">
            <v>IV.5</v>
          </cell>
        </row>
        <row r="461">
          <cell r="E461" t="str">
            <v>Beton K-175</v>
          </cell>
          <cell r="K461">
            <v>1051674.2259481037</v>
          </cell>
        </row>
        <row r="463">
          <cell r="E463">
            <v>1</v>
          </cell>
          <cell r="G463">
            <v>0</v>
          </cell>
        </row>
        <row r="465">
          <cell r="F465" t="str">
            <v>SATUAN</v>
          </cell>
          <cell r="G465" t="str">
            <v>KUANTITAS</v>
          </cell>
          <cell r="H465" t="str">
            <v>HARGA SATUAN</v>
          </cell>
          <cell r="I465" t="str">
            <v>JUMLAH HARGA</v>
          </cell>
        </row>
        <row r="467">
          <cell r="I467">
            <v>404880</v>
          </cell>
        </row>
        <row r="468">
          <cell r="F468" t="str">
            <v>O/H</v>
          </cell>
          <cell r="G468">
            <v>42</v>
          </cell>
          <cell r="H468">
            <v>7700</v>
          </cell>
          <cell r="I468">
            <v>323400</v>
          </cell>
        </row>
        <row r="469">
          <cell r="F469" t="str">
            <v>O/H</v>
          </cell>
          <cell r="G469">
            <v>2.1</v>
          </cell>
          <cell r="H469">
            <v>8900</v>
          </cell>
          <cell r="I469">
            <v>18690</v>
          </cell>
        </row>
        <row r="470">
          <cell r="F470" t="str">
            <v>O/H</v>
          </cell>
          <cell r="G470">
            <v>7</v>
          </cell>
          <cell r="H470">
            <v>8100</v>
          </cell>
          <cell r="I470">
            <v>56700</v>
          </cell>
        </row>
        <row r="471">
          <cell r="F471" t="str">
            <v>O/H</v>
          </cell>
          <cell r="G471">
            <v>0.7</v>
          </cell>
          <cell r="H471">
            <v>8700</v>
          </cell>
          <cell r="I471">
            <v>6090</v>
          </cell>
        </row>
        <row r="473">
          <cell r="I473">
            <v>646294.22594810382</v>
          </cell>
        </row>
        <row r="474">
          <cell r="F474" t="str">
            <v>Zak</v>
          </cell>
          <cell r="G474">
            <v>8.3790000000000013</v>
          </cell>
          <cell r="H474">
            <v>40000</v>
          </cell>
          <cell r="I474">
            <v>335160.00000000006</v>
          </cell>
        </row>
        <row r="475">
          <cell r="F475" t="str">
            <v>m3</v>
          </cell>
          <cell r="G475">
            <v>0.60359281437125745</v>
          </cell>
          <cell r="H475">
            <v>117000</v>
          </cell>
          <cell r="I475">
            <v>70620.359281437122</v>
          </cell>
        </row>
        <row r="476">
          <cell r="F476" t="str">
            <v>m3</v>
          </cell>
          <cell r="G476">
            <v>0.68493333333333339</v>
          </cell>
          <cell r="H476">
            <v>92000</v>
          </cell>
          <cell r="I476">
            <v>63013.866666666669</v>
          </cell>
        </row>
        <row r="477">
          <cell r="F477" t="str">
            <v>m3</v>
          </cell>
          <cell r="G477">
            <v>7.4999999999999997E-2</v>
          </cell>
          <cell r="H477">
            <v>2300000</v>
          </cell>
          <cell r="I477">
            <v>172500</v>
          </cell>
        </row>
        <row r="478">
          <cell r="F478" t="str">
            <v>Kg</v>
          </cell>
          <cell r="G478">
            <v>0.5</v>
          </cell>
          <cell r="H478">
            <v>10000</v>
          </cell>
          <cell r="I478">
            <v>5000</v>
          </cell>
        </row>
        <row r="479">
          <cell r="I479">
            <v>500</v>
          </cell>
        </row>
        <row r="480">
          <cell r="F480" t="str">
            <v>Ls</v>
          </cell>
          <cell r="G480">
            <v>1</v>
          </cell>
          <cell r="H480">
            <v>500</v>
          </cell>
          <cell r="I480">
            <v>500</v>
          </cell>
        </row>
        <row r="485">
          <cell r="I485">
            <v>1051674.2259481037</v>
          </cell>
        </row>
        <row r="494">
          <cell r="H494" t="str">
            <v>Banda Aceh, 20 Maret 2007</v>
          </cell>
        </row>
        <row r="495">
          <cell r="H495" t="str">
            <v>CV. KUBINA MANDIRI</v>
          </cell>
        </row>
        <row r="501">
          <cell r="H501" t="str">
            <v>NY. ZAITUN</v>
          </cell>
        </row>
        <row r="502">
          <cell r="H502" t="str">
            <v>DIREKTRIS</v>
          </cell>
        </row>
        <row r="507">
          <cell r="E507" t="str">
            <v>BAG. PELAKSANA KEGIATAN KEGIATAN IRIGASI MEUREUDU-BARO</v>
          </cell>
        </row>
        <row r="509">
          <cell r="E509" t="str">
            <v>IV.6</v>
          </cell>
        </row>
        <row r="511">
          <cell r="E511" t="str">
            <v>Besi Tulangan</v>
          </cell>
          <cell r="K511">
            <v>12675.25</v>
          </cell>
        </row>
        <row r="513">
          <cell r="E513">
            <v>91</v>
          </cell>
          <cell r="G513">
            <v>0</v>
          </cell>
        </row>
        <row r="515">
          <cell r="F515" t="str">
            <v>SATUAN</v>
          </cell>
          <cell r="G515" t="str">
            <v>KUANTITAS</v>
          </cell>
          <cell r="H515" t="str">
            <v>HARGA SATUAN</v>
          </cell>
          <cell r="I515" t="str">
            <v>JUMLAH HARGA</v>
          </cell>
        </row>
        <row r="517">
          <cell r="I517">
            <v>915.25</v>
          </cell>
        </row>
        <row r="518">
          <cell r="F518" t="str">
            <v>O/H</v>
          </cell>
          <cell r="G518">
            <v>7.0000000000000007E-2</v>
          </cell>
          <cell r="H518">
            <v>7700</v>
          </cell>
          <cell r="I518">
            <v>539</v>
          </cell>
        </row>
        <row r="519">
          <cell r="F519" t="str">
            <v>O/H</v>
          </cell>
          <cell r="G519">
            <v>7.000000000000001E-3</v>
          </cell>
          <cell r="H519">
            <v>8900</v>
          </cell>
          <cell r="I519">
            <v>62.300000000000011</v>
          </cell>
        </row>
        <row r="520">
          <cell r="F520" t="str">
            <v>O/H</v>
          </cell>
          <cell r="G520">
            <v>3.5000000000000003E-2</v>
          </cell>
          <cell r="H520">
            <v>8100</v>
          </cell>
          <cell r="I520">
            <v>283.5</v>
          </cell>
        </row>
        <row r="521">
          <cell r="F521" t="str">
            <v>O/H</v>
          </cell>
          <cell r="G521">
            <v>3.5000000000000005E-3</v>
          </cell>
          <cell r="H521">
            <v>8700</v>
          </cell>
          <cell r="I521">
            <v>30.450000000000003</v>
          </cell>
        </row>
        <row r="523">
          <cell r="I523">
            <v>11260</v>
          </cell>
        </row>
        <row r="524">
          <cell r="F524" t="str">
            <v>Kg</v>
          </cell>
          <cell r="G524">
            <v>1.1000000000000001</v>
          </cell>
          <cell r="H524">
            <v>10000</v>
          </cell>
          <cell r="I524">
            <v>11000</v>
          </cell>
        </row>
        <row r="525">
          <cell r="F525" t="str">
            <v>Kg</v>
          </cell>
          <cell r="G525">
            <v>0.02</v>
          </cell>
          <cell r="H525">
            <v>13000</v>
          </cell>
          <cell r="I525">
            <v>260</v>
          </cell>
        </row>
        <row r="529">
          <cell r="I529">
            <v>500</v>
          </cell>
        </row>
        <row r="530">
          <cell r="F530" t="str">
            <v>Ls</v>
          </cell>
          <cell r="G530">
            <v>1</v>
          </cell>
          <cell r="H530">
            <v>500</v>
          </cell>
          <cell r="I530">
            <v>500</v>
          </cell>
        </row>
        <row r="535">
          <cell r="I535">
            <v>12675.25</v>
          </cell>
        </row>
        <row r="544">
          <cell r="H544" t="str">
            <v>Banda Aceh, 20 Maret 2007</v>
          </cell>
        </row>
        <row r="545">
          <cell r="H545" t="str">
            <v>CV. KUBINA MANDIRI</v>
          </cell>
        </row>
        <row r="551">
          <cell r="H551" t="str">
            <v>NY. ZAITUN</v>
          </cell>
        </row>
        <row r="552">
          <cell r="H552" t="str">
            <v>DIREKTRIS</v>
          </cell>
        </row>
      </sheetData>
      <sheetData sheetId="3">
        <row r="7">
          <cell r="C7" t="str">
            <v>Mandor</v>
          </cell>
        </row>
      </sheetData>
      <sheetData sheetId="4" refreshError="1"/>
      <sheetData sheetId="5" refreshError="1"/>
      <sheetData sheetId="6" refreshError="1"/>
      <sheetData sheetId="7" refreshError="1"/>
      <sheetData sheetId="8" refreshError="1"/>
      <sheetData sheetId="9">
        <row r="32">
          <cell r="I32">
            <v>2.5462962962962958E-2</v>
          </cell>
        </row>
        <row r="282">
          <cell r="G282">
            <v>0.36144578313253012</v>
          </cell>
        </row>
      </sheetData>
      <sheetData sheetId="10" refreshError="1"/>
    </sheetDataSet>
  </externalBook>
</externalLink>
</file>

<file path=xl/externalLinks/externalLink1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DFT KUAN&amp;HRG"/>
      <sheetName val="ANALISA"/>
      <sheetName val="d personil"/>
      <sheetName val="UPH &amp; BHN"/>
      <sheetName val="ANAL TEK"/>
      <sheetName val="METODA LAKSANAN"/>
      <sheetName val="d alat"/>
      <sheetName val="jadual"/>
    </sheetNames>
    <sheetDataSet>
      <sheetData sheetId="0"/>
      <sheetData sheetId="1"/>
      <sheetData sheetId="2"/>
      <sheetData sheetId="3" refreshError="1"/>
      <sheetData sheetId="4"/>
      <sheetData sheetId="5" refreshError="1"/>
      <sheetData sheetId="6" refreshError="1"/>
      <sheetData sheetId="7" refreshError="1"/>
      <sheetData sheetId="8" refreshError="1"/>
    </sheetDataSet>
  </externalBook>
</externalLink>
</file>

<file path=xl/externalLinks/externalLink1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Du_lieu"/>
      <sheetName val="Tong_gia"/>
      <sheetName val="Chi_tiet_gia"/>
      <sheetName val="KL_dao_Lap_dat"/>
      <sheetName val="THKP_don_gia_chao"/>
      <sheetName val="Tong_GT_khac_Pbo_vao_GT"/>
      <sheetName val="THKP_XL_Khac"/>
      <sheetName val="Lan_trai_tam"/>
      <sheetName val="Chuyen_quan"/>
      <sheetName val="Den_bu"/>
      <sheetName val="VL_NC_M_XL_khac"/>
      <sheetName val="BT_cot_thep"/>
      <sheetName val="KL_cot_thep"/>
      <sheetName val="Dap_Dat"/>
      <sheetName val="Tinh_CT_dao_dat_Luu"/>
      <sheetName val="Tinh_CT_dao_dat"/>
      <sheetName val="Chi_tiet_cot_pha"/>
      <sheetName val="Chiet_tinh_don_gia"/>
      <sheetName val="Don_gia_VCTC"/>
      <sheetName val="Gia_HTXL+VC"/>
      <sheetName val="XL4Poppy"/>
      <sheetName val="KH-Q1,Q2,01"/>
      <sheetName val="bahan"/>
      <sheetName val="BQ"/>
      <sheetName val="Analisa"/>
      <sheetName val="Anal C &amp; F"/>
      <sheetName val="Cut &amp; Fill"/>
      <sheetName val="RAB Asrama"/>
      <sheetName val="Aula"/>
      <sheetName val="Mesjid"/>
      <sheetName val="T. Whudu"/>
      <sheetName val="Rekap"/>
      <sheetName val="Time Schdl"/>
      <sheetName val="XXXXXXXX"/>
      <sheetName val="Fill this out first..."/>
      <sheetName val="Elektrikal"/>
      <sheetName val="SUMMARY"/>
      <sheetName val="Bang ve"/>
      <sheetName val="Bang tong ke"/>
      <sheetName val="Liet ke vat tu"/>
      <sheetName val="SITE-E"/>
      <sheetName val="SCHEDULLE (2)"/>
      <sheetName val="h.satuan"/>
      <sheetName val="Database"/>
      <sheetName val="ACC"/>
      <sheetName val="REF.ONLY"/>
      <sheetName val="eqp-rek"/>
      <sheetName val="WF "/>
      <sheetName val="An. Beton"/>
      <sheetName val="Local Cost Centres"/>
      <sheetName val="Data Sheet"/>
      <sheetName val="Currency Code"/>
      <sheetName val="Production Centre"/>
      <sheetName val="Project Groups"/>
      <sheetName val="SoCF (contract)"/>
      <sheetName val="SoCF"/>
      <sheetName val="MC_Q"/>
      <sheetName val="Cover"/>
      <sheetName val="HrgUpahBahan"/>
      <sheetName val="Material-mr"/>
      <sheetName val="DAF-2"/>
      <sheetName val="Bhn upah"/>
      <sheetName val="HargaBahan"/>
      <sheetName val="Cont"/>
      <sheetName val="bukan PNS"/>
      <sheetName val="analisa alat"/>
      <sheetName val="Foundation"/>
      <sheetName val="STAIN99"/>
      <sheetName val="STN BAHAN"/>
      <sheetName val="Sch Total"/>
      <sheetName val="dongia (2)"/>
      <sheetName val="giathanh1"/>
      <sheetName val="name"/>
      <sheetName val="PO2"/>
      <sheetName val="Hutang Lap"/>
      <sheetName val="Hutang-Wil"/>
      <sheetName val="db"/>
      <sheetName val="FINISHING"/>
      <sheetName val="PLUMBING"/>
      <sheetName val="STRUKTUR"/>
      <sheetName val="HRG BHN"/>
      <sheetName val="Analisa Upah &amp; Bahan Plum"/>
      <sheetName val="TS_Q"/>
      <sheetName val="Daftar Bahan"/>
      <sheetName val="Cash DP Lapangan"/>
      <sheetName val="Cash Wilayah"/>
      <sheetName val="WS"/>
      <sheetName val="Sub-Contractor"/>
      <sheetName val="GSMTOWER"/>
      <sheetName val="I-ME"/>
      <sheetName val="I-KAMAR"/>
      <sheetName val="ES-aLL"/>
      <sheetName val="FORM X COST"/>
      <sheetName val="Rekap Direct Cost"/>
      <sheetName val="SAP"/>
      <sheetName val="A"/>
      <sheetName val="Fill_this_out_first___"/>
      <sheetName val="Bang_ve"/>
      <sheetName val="Bang_tong_ke"/>
      <sheetName val="Liet_ke_vat_tu"/>
      <sheetName val="alat"/>
      <sheetName val="anal_hs"/>
      <sheetName val="info"/>
      <sheetName val="Daf 1"/>
      <sheetName val="gvl"/>
      <sheetName val="RAB"/>
      <sheetName val="Bhn"/>
      <sheetName val="ALEK"/>
      <sheetName val="3-DIV2"/>
      <sheetName val="DAF_3"/>
      <sheetName val="DAF_5_1"/>
      <sheetName val="COST"/>
      <sheetName val="4-Basic Price"/>
      <sheetName val="Analisa HSP"/>
      <sheetName val="Consumable"/>
      <sheetName val="Equipment"/>
      <sheetName val="Basic Price"/>
      <sheetName val="Labor"/>
      <sheetName val="Sub"/>
      <sheetName val="daffin"/>
      <sheetName val="간접비내역-1"/>
      <sheetName val="Chi_tiet_cot_ph۽"/>
      <sheetName val="SCH2"/>
      <sheetName val="BQ SPP"/>
      <sheetName val="Deep Well"/>
      <sheetName val="Pek Luar"/>
      <sheetName val="Mall"/>
      <sheetName val="Parkir"/>
      <sheetName val="Schedule"/>
      <sheetName val="Penwrn"/>
      <sheetName val="Fill this out first___"/>
      <sheetName val="KODE"/>
      <sheetName val="INDEX"/>
      <sheetName val="ANALISA "/>
      <sheetName val="Progress"/>
      <sheetName val="upah"/>
      <sheetName val="harsat"/>
      <sheetName val="S.UPAH"/>
      <sheetName val="DAF.ALAT"/>
      <sheetName val="ch"/>
      <sheetName val="Elec_ins"/>
      <sheetName val="Elec-ins"/>
      <sheetName val="Local_Cost_Centres"/>
      <sheetName val="Data_Sheet"/>
      <sheetName val="Currency_Code"/>
      <sheetName val="Production_Centre"/>
      <sheetName val="Project_Groups"/>
      <sheetName val="SCHEDULLE_(2)"/>
      <sheetName val="Anal_C_&amp;_F"/>
      <sheetName val="Cut_&amp;_Fill"/>
      <sheetName val="RAB_Asrama"/>
      <sheetName val="T__Whudu"/>
      <sheetName val="Time_Schdl"/>
      <sheetName val="Fill_this_out_first___1"/>
      <sheetName val="Bang_ve1"/>
      <sheetName val="Bang_tong_ke1"/>
      <sheetName val="Liet_ke_vat_tu1"/>
      <sheetName val="Local_Cost_Centres1"/>
      <sheetName val="Data_Sheet1"/>
      <sheetName val="Currency_Code1"/>
      <sheetName val="Production_Centre1"/>
      <sheetName val="Project_Groups1"/>
      <sheetName val="SCHEDULLE_(2)1"/>
      <sheetName val="Anal_C_&amp;_F1"/>
      <sheetName val="Cut_&amp;_Fill1"/>
      <sheetName val="RAB_Asrama1"/>
      <sheetName val="T__Whudu1"/>
      <sheetName val="Time_Schdl1"/>
      <sheetName val="Rekap TamKur"/>
      <sheetName val="DAF_5_2"/>
      <sheetName val="villa"/>
      <sheetName val="Ijin"/>
      <sheetName val="Solieu"/>
      <sheetName val="TMC"/>
      <sheetName val="TMDT"/>
      <sheetName val="GiaQuyen"/>
      <sheetName val="tong hop"/>
      <sheetName val="TONG"/>
      <sheetName val="THXL"/>
      <sheetName val="GT"/>
      <sheetName val="chitiet"/>
      <sheetName val="DG"/>
      <sheetName val="ThuHoiVT"/>
      <sheetName val="vc"/>
      <sheetName val="VCDD"/>
      <sheetName val="THXL-tr"/>
      <sheetName val="CT_tram"/>
      <sheetName val="TK"/>
      <sheetName val="bu"/>
      <sheetName val="bu-tr"/>
      <sheetName val="klth"/>
      <sheetName val="vtthuhoi"/>
      <sheetName val="tram1x25"/>
      <sheetName val="tram1x50"/>
      <sheetName val="tram3x25"/>
      <sheetName val="tram250"/>
      <sheetName val="tram160"/>
      <sheetName val="kldd2"/>
      <sheetName val="kldd1"/>
      <sheetName val="pp3p_NC"/>
      <sheetName val="pp3p "/>
      <sheetName val="pp1p"/>
      <sheetName val="pphtABC"/>
      <sheetName val="pphtAV"/>
      <sheetName val="TienLuong"/>
      <sheetName val="00000000"/>
      <sheetName val="10000000"/>
      <sheetName val="Sheet2"/>
      <sheetName val="Sheet3"/>
      <sheetName val="Sheet4"/>
      <sheetName val="Sheet5"/>
      <sheetName val="XL4Test5"/>
      <sheetName val="Thang02"/>
      <sheetName val="Thang03"/>
      <sheetName val="thang04"/>
      <sheetName val="Fill_this_out_first___4"/>
      <sheetName val="Bang_ve3"/>
      <sheetName val="Bang_tong_ke3"/>
      <sheetName val="Liet_ke_vat_tu3"/>
      <sheetName val="Local_Cost_Centres3"/>
      <sheetName val="Data_Sheet3"/>
      <sheetName val="Currency_Code3"/>
      <sheetName val="Production_Centre3"/>
      <sheetName val="Project_Groups3"/>
      <sheetName val="SCHEDULLE_(2)3"/>
      <sheetName val="Anal_C_&amp;_F3"/>
      <sheetName val="Cut_&amp;_Fill3"/>
      <sheetName val="RAB_Asrama3"/>
      <sheetName val="T__Whudu3"/>
      <sheetName val="Time_Schdl3"/>
      <sheetName val="h_satuan1"/>
      <sheetName val="REF_ONLY1"/>
      <sheetName val="An__Beton1"/>
      <sheetName val="BQ_SPP1"/>
      <sheetName val="WF_1"/>
      <sheetName val="HRG_BHN1"/>
      <sheetName val="Analisa_Upah_&amp;_Bahan_Plum1"/>
      <sheetName val="FORM_X_COST1"/>
      <sheetName val="Rekap_TamKur1"/>
      <sheetName val="Fill_this_out_first___5"/>
      <sheetName val="Fill_this_out_first___2"/>
      <sheetName val="Bang_ve2"/>
      <sheetName val="Bang_tong_ke2"/>
      <sheetName val="Liet_ke_vat_tu2"/>
      <sheetName val="Local_Cost_Centres2"/>
      <sheetName val="Data_Sheet2"/>
      <sheetName val="Currency_Code2"/>
      <sheetName val="Production_Centre2"/>
      <sheetName val="Project_Groups2"/>
      <sheetName val="SCHEDULLE_(2)2"/>
      <sheetName val="Anal_C_&amp;_F2"/>
      <sheetName val="Cut_&amp;_Fill2"/>
      <sheetName val="RAB_Asrama2"/>
      <sheetName val="T__Whudu2"/>
      <sheetName val="Time_Schdl2"/>
      <sheetName val="h_satuan"/>
      <sheetName val="REF_ONLY"/>
      <sheetName val="An__Beton"/>
      <sheetName val="BQ_SPP"/>
      <sheetName val="WF_"/>
      <sheetName val="HRG_BHN"/>
      <sheetName val="Analisa_Upah_&amp;_Bahan_Plum"/>
      <sheetName val="FORM_X_COST"/>
      <sheetName val="Rekap_TamKur"/>
      <sheetName val="Fill_this_out_first___3"/>
      <sheetName val="DETAIL"/>
      <sheetName val="BOW"/>
      <sheetName val="r.tank"/>
      <sheetName val="prelim"/>
      <sheetName val="An_ Beton"/>
      <sheetName val="PROTECTION "/>
      <sheetName val="an. struktur"/>
      <sheetName val="Dashboard"/>
      <sheetName val="Str A"/>
      <sheetName val="Daftar Upah"/>
      <sheetName val="Daftar Harga"/>
      <sheetName val="Material&amp;Alat"/>
      <sheetName val="ANALISA ALAT BERAT"/>
      <sheetName val="****00"/>
      <sheetName val="Currency Rate"/>
      <sheetName val="REKAPAN Base B"/>
      <sheetName val="bau"/>
      <sheetName val="MAPP"/>
      <sheetName val="rek det 1-3"/>
      <sheetName val="Urai _Resap pengikat"/>
      <sheetName val="Harga Satuan"/>
      <sheetName val="SEX"/>
      <sheetName val="STR"/>
      <sheetName val="BQ (by owner)"/>
      <sheetName val="rab me (fisik)"/>
      <sheetName val="B&amp;U"/>
      <sheetName val="MENU"/>
      <sheetName val="DIV.3 OK"/>
      <sheetName val="HRG.BAHAN"/>
      <sheetName val="NP"/>
      <sheetName val="An. Alat"/>
      <sheetName val="Upah, Bahan, Alat"/>
      <sheetName val="____00"/>
      <sheetName val="Upah Modifikasi"/>
      <sheetName val="BAG_2"/>
      <sheetName val="Subcont"/>
      <sheetName val="BasicPrice"/>
      <sheetName val="DFT HRG"/>
      <sheetName val="Peralatan (2)"/>
      <sheetName val="5-Peralatan"/>
      <sheetName val="Kuantitas &amp; Harga"/>
      <sheetName val="Hrg. Sat"/>
      <sheetName val="Analisa -Baku"/>
      <sheetName val="BQNSC"/>
      <sheetName val="UPH &amp; BHN"/>
      <sheetName val="DU&amp;B"/>
      <sheetName val="Harga Bahan"/>
      <sheetName val="HRG.SAT.UPAH, BHN., PEK."/>
      <sheetName val="analisa_alat"/>
      <sheetName val="HRG_SAT_UPAH,_BHN_,_PEK_"/>
      <sheetName val="Sch_Total"/>
      <sheetName val="B"/>
      <sheetName val="UPAH (2)"/>
      <sheetName val="pasca"/>
      <sheetName val="UMUM"/>
      <sheetName val="HSDALAT"/>
      <sheetName val="UPAH DAN BAHAN"/>
      <sheetName val="Analisa Harga Satuan"/>
      <sheetName val="Analisa ME"/>
      <sheetName val="material "/>
      <sheetName val="@UpahBahan"/>
      <sheetName val="A-StdUpah"/>
      <sheetName val="B.T"/>
      <sheetName val="Contract-Data"/>
      <sheetName val="Time Scedule"/>
      <sheetName val="div7"/>
      <sheetName val="SUM"/>
      <sheetName val="Unit Rate"/>
      <sheetName val="Cor Apt"/>
      <sheetName val="Cover (x)"/>
      <sheetName val="HS"/>
      <sheetName val="HB"/>
      <sheetName val="BASIC"/>
      <sheetName val="Harga Bahan Fabrikasi"/>
      <sheetName val="H.Sat. Pekerjaan"/>
      <sheetName val="H. Bahan"/>
      <sheetName val="Analisa H.Sat."/>
      <sheetName val="Up Bhn5"/>
      <sheetName val="USULAN 2011 (blangko)"/>
      <sheetName val="USULAN 2009 (kirim)"/>
      <sheetName val="perbandingan Upah Tok09"/>
      <sheetName val="USULAN 2011"/>
      <sheetName val="HARGA USULAN (HARGA SURVEY)"/>
      <sheetName val="HARGA USULAN (SURVEYtO2011"/>
      <sheetName val="HARGA USULAN"/>
      <sheetName val="USULAN BM"/>
      <sheetName val="USULAN CK"/>
      <sheetName val="Hrg Upah Bhn"/>
      <sheetName val="LABA RUGI"/>
      <sheetName val="ANL 2004"/>
      <sheetName val="HARGA"/>
      <sheetName val="3.1 (1)"/>
      <sheetName val="5.1(1)"/>
      <sheetName val="5.1(2)"/>
      <sheetName val="5.2(1)"/>
      <sheetName val="anal.K"/>
      <sheetName val="boq"/>
      <sheetName val="Escalation Code"/>
      <sheetName val="12mar98 electronic"/>
      <sheetName val="Analisa &amp; Upah"/>
      <sheetName val="Pipe"/>
      <sheetName val="Anal_C_&amp;_F5"/>
      <sheetName val="Cut_&amp;_Fill5"/>
      <sheetName val="RAB_Asrama5"/>
      <sheetName val="T__Whudu5"/>
      <sheetName val="Time_Schdl5"/>
      <sheetName val="Fill_this_out_first___8"/>
      <sheetName val="SCHEDULLE_(2)5"/>
      <sheetName val="Bang_ve5"/>
      <sheetName val="Bang_tong_ke5"/>
      <sheetName val="Liet_ke_vat_tu5"/>
      <sheetName val="h_satuan3"/>
      <sheetName val="REF_ONLY3"/>
      <sheetName val="Rekap_Direct_Cost1"/>
      <sheetName val="WF_3"/>
      <sheetName val="An__Beton4"/>
      <sheetName val="Bhn_upah1"/>
      <sheetName val="4-Basic_Price1"/>
      <sheetName val="Analisa_HSP1"/>
      <sheetName val="Local_Cost_Centres5"/>
      <sheetName val="Data_Sheet5"/>
      <sheetName val="Currency_Code5"/>
      <sheetName val="Production_Centre5"/>
      <sheetName val="Project_Groups5"/>
      <sheetName val="Basic_Price1"/>
      <sheetName val="HRG_BHN3"/>
      <sheetName val="Analisa_Upah_&amp;_Bahan_Plum3"/>
      <sheetName val="BQ_SPP3"/>
      <sheetName val="SoCF_(contract)1"/>
      <sheetName val="Daftar_Bahan1"/>
      <sheetName val="Cash_DP_Lapangan1"/>
      <sheetName val="Cash_Wilayah1"/>
      <sheetName val="Hutang_Lap1"/>
      <sheetName val="S_UPAH1"/>
      <sheetName val="DAF_ALAT1"/>
      <sheetName val="ANALISA_ALAT_BERAT1"/>
      <sheetName val="Currency_Rate1"/>
      <sheetName val="analisa_alat1"/>
      <sheetName val="B_T1"/>
      <sheetName val="Daf_11"/>
      <sheetName val="FORM_X_COST3"/>
      <sheetName val="Analisa_-Baku1"/>
      <sheetName val="Deep_Well1"/>
      <sheetName val="Pek_Luar1"/>
      <sheetName val="Escalation_Code1"/>
      <sheetName val="Rekap_TamKur3"/>
      <sheetName val="Fill_this_out_first___9"/>
      <sheetName val="tong_hop1"/>
      <sheetName val="pp3p_1"/>
      <sheetName val="r_tank1"/>
      <sheetName val="An__Beton5"/>
      <sheetName val="PROTECTION_1"/>
      <sheetName val="an__struktur1"/>
      <sheetName val="Str_A1"/>
      <sheetName val="Daftar_Upah1"/>
      <sheetName val="Daftar_Harga1"/>
      <sheetName val="bukan_PNS1"/>
      <sheetName val="rek_det_1-31"/>
      <sheetName val="Anal_C_&amp;_F4"/>
      <sheetName val="Cut_&amp;_Fill4"/>
      <sheetName val="RAB_Asrama4"/>
      <sheetName val="T__Whudu4"/>
      <sheetName val="Time_Schdl4"/>
      <sheetName val="Fill_this_out_first___6"/>
      <sheetName val="SCHEDULLE_(2)4"/>
      <sheetName val="Bang_ve4"/>
      <sheetName val="Bang_tong_ke4"/>
      <sheetName val="Liet_ke_vat_tu4"/>
      <sheetName val="h_satuan2"/>
      <sheetName val="REF_ONLY2"/>
      <sheetName val="Rekap_Direct_Cost"/>
      <sheetName val="WF_2"/>
      <sheetName val="An__Beton2"/>
      <sheetName val="Bhn_upah"/>
      <sheetName val="4-Basic_Price"/>
      <sheetName val="Analisa_HSP"/>
      <sheetName val="Local_Cost_Centres4"/>
      <sheetName val="Data_Sheet4"/>
      <sheetName val="Currency_Code4"/>
      <sheetName val="Production_Centre4"/>
      <sheetName val="Project_Groups4"/>
      <sheetName val="Basic_Price"/>
      <sheetName val="HRG_BHN2"/>
      <sheetName val="Analisa_Upah_&amp;_Bahan_Plum2"/>
      <sheetName val="BQ_SPP2"/>
      <sheetName val="SoCF_(contract)"/>
      <sheetName val="Daftar_Bahan"/>
      <sheetName val="Cash_DP_Lapangan"/>
      <sheetName val="Cash_Wilayah"/>
      <sheetName val="Hutang_Lap"/>
      <sheetName val="S_UPAH"/>
      <sheetName val="DAF_ALAT"/>
      <sheetName val="ANALISA_ALAT_BERAT"/>
      <sheetName val="Currency_Rate"/>
      <sheetName val="B_T"/>
      <sheetName val="Daf_1"/>
      <sheetName val="FORM_X_COST2"/>
      <sheetName val="Analisa_-Baku"/>
      <sheetName val="Deep_Well"/>
      <sheetName val="Pek_Luar"/>
      <sheetName val="Escalation_Code"/>
      <sheetName val="Rekap_TamKur2"/>
      <sheetName val="Fill_this_out_first___7"/>
      <sheetName val="tong_hop"/>
      <sheetName val="pp3p_"/>
      <sheetName val="r_tank"/>
      <sheetName val="An__Beton3"/>
      <sheetName val="PROTECTION_"/>
      <sheetName val="an__struktur"/>
      <sheetName val="Str_A"/>
      <sheetName val="Daftar_Upah"/>
      <sheetName val="Daftar_Harga"/>
      <sheetName val="bukan_PNS"/>
      <sheetName val="rek_det_1-3"/>
      <sheetName val="12mar98_electronic"/>
      <sheetName val="Analisa_&amp;_Upah"/>
      <sheetName val="12mar98_electronic1"/>
      <sheetName val="Analisa_&amp;_Upah1"/>
      <sheetName val="Anal_C_&amp;_F6"/>
      <sheetName val="Cut_&amp;_Fill6"/>
      <sheetName val="RAB_Asrama6"/>
      <sheetName val="T__Whudu6"/>
      <sheetName val="Time_Schdl6"/>
      <sheetName val="Fill_this_out_first___10"/>
      <sheetName val="SCHEDULLE_(2)6"/>
      <sheetName val="Bang_ve6"/>
      <sheetName val="Bang_tong_ke6"/>
      <sheetName val="Liet_ke_vat_tu6"/>
      <sheetName val="h_satuan4"/>
      <sheetName val="REF_ONLY4"/>
      <sheetName val="Rekap_Direct_Cost2"/>
      <sheetName val="WF_4"/>
      <sheetName val="An__Beton6"/>
      <sheetName val="Bhn_upah2"/>
      <sheetName val="4-Basic_Price2"/>
      <sheetName val="Analisa_HSP2"/>
      <sheetName val="Local_Cost_Centres6"/>
      <sheetName val="Data_Sheet6"/>
      <sheetName val="Currency_Code6"/>
      <sheetName val="Production_Centre6"/>
      <sheetName val="Project_Groups6"/>
      <sheetName val="Basic_Price2"/>
      <sheetName val="HRG_BHN4"/>
      <sheetName val="Analisa_Upah_&amp;_Bahan_Plum4"/>
      <sheetName val="BQ_SPP4"/>
      <sheetName val="SoCF_(contract)2"/>
      <sheetName val="Daftar_Bahan2"/>
      <sheetName val="Cash_DP_Lapangan2"/>
      <sheetName val="Cash_Wilayah2"/>
      <sheetName val="Hutang_Lap2"/>
      <sheetName val="S_UPAH2"/>
      <sheetName val="DAF_ALAT2"/>
      <sheetName val="ANALISA_ALAT_BERAT2"/>
      <sheetName val="Currency_Rate2"/>
      <sheetName val="analisa_alat2"/>
      <sheetName val="B_T2"/>
      <sheetName val="Daf_12"/>
      <sheetName val="FORM_X_COST4"/>
      <sheetName val="Analisa_-Baku2"/>
      <sheetName val="Deep_Well2"/>
      <sheetName val="Pek_Luar2"/>
      <sheetName val="Escalation_Code2"/>
      <sheetName val="Rekap_TamKur4"/>
      <sheetName val="Fill_this_out_first___11"/>
      <sheetName val="tong_hop2"/>
      <sheetName val="pp3p_2"/>
      <sheetName val="r_tank2"/>
      <sheetName val="An__Beton7"/>
      <sheetName val="PROTECTION_2"/>
      <sheetName val="an__struktur2"/>
      <sheetName val="Str_A2"/>
      <sheetName val="Daftar_Upah2"/>
      <sheetName val="Daftar_Harga2"/>
      <sheetName val="bukan_PNS2"/>
      <sheetName val="rek_det_1-32"/>
      <sheetName val="12mar98_electronic2"/>
      <sheetName val="Analisa_&amp;_Upah2"/>
      <sheetName val="Anal_C_&amp;_F7"/>
      <sheetName val="Cut_&amp;_Fill7"/>
      <sheetName val="RAB_Asrama7"/>
      <sheetName val="T__Whudu7"/>
      <sheetName val="Time_Schdl7"/>
      <sheetName val="Fill_this_out_first___12"/>
      <sheetName val="SCHEDULLE_(2)7"/>
      <sheetName val="Bang_ve7"/>
      <sheetName val="Bang_tong_ke7"/>
      <sheetName val="Liet_ke_vat_tu7"/>
      <sheetName val="h_satuan5"/>
      <sheetName val="REF_ONLY5"/>
      <sheetName val="Rekap_Direct_Cost3"/>
      <sheetName val="WF_5"/>
      <sheetName val="An__Beton8"/>
      <sheetName val="Bhn_upah3"/>
      <sheetName val="4-Basic_Price3"/>
      <sheetName val="Analisa_HSP3"/>
      <sheetName val="Local_Cost_Centres7"/>
      <sheetName val="Data_Sheet7"/>
      <sheetName val="Currency_Code7"/>
      <sheetName val="Production_Centre7"/>
      <sheetName val="Project_Groups7"/>
      <sheetName val="Basic_Price3"/>
      <sheetName val="HRG_BHN5"/>
      <sheetName val="Analisa_Upah_&amp;_Bahan_Plum5"/>
      <sheetName val="BQ_SPP5"/>
      <sheetName val="SoCF_(contract)3"/>
      <sheetName val="Daftar_Bahan3"/>
      <sheetName val="Cash_DP_Lapangan3"/>
      <sheetName val="Cash_Wilayah3"/>
      <sheetName val="Hutang_Lap3"/>
      <sheetName val="S_UPAH3"/>
      <sheetName val="DAF_ALAT3"/>
      <sheetName val="ANALISA_ALAT_BERAT3"/>
      <sheetName val="analisa_alat3"/>
      <sheetName val="Currency_Rate3"/>
      <sheetName val="B_T3"/>
      <sheetName val="Daf_13"/>
      <sheetName val="FORM_X_COST5"/>
      <sheetName val="Analisa_-Baku3"/>
      <sheetName val="Deep_Well3"/>
      <sheetName val="Pek_Luar3"/>
      <sheetName val="Escalation_Code3"/>
      <sheetName val="Rekap_TamKur5"/>
      <sheetName val="Fill_this_out_first___13"/>
      <sheetName val="tong_hop3"/>
      <sheetName val="pp3p_3"/>
      <sheetName val="r_tank3"/>
      <sheetName val="An__Beton9"/>
      <sheetName val="PROTECTION_3"/>
      <sheetName val="an__struktur3"/>
      <sheetName val="Str_A3"/>
      <sheetName val="3"/>
      <sheetName val="D7"/>
      <sheetName val="Daftar_Upah3"/>
      <sheetName val="Daftar_Harga3"/>
      <sheetName val="bukan_PNS3"/>
      <sheetName val="rek_det_1-33"/>
      <sheetName val="12mar98_electronic3"/>
      <sheetName val="Analisa_&amp;_Upah3"/>
      <sheetName val="MasterMksAgst07"/>
      <sheetName val="AN.CIPTA.KARYA"/>
      <sheetName val="DK&amp;H"/>
      <sheetName val="satuan"/>
      <sheetName val="HRG-PIP2-OKE"/>
      <sheetName val="1.Neo_pbersih-lap"/>
      <sheetName val="C"/>
      <sheetName val="D"/>
      <sheetName val="PRICE"/>
      <sheetName val="rap"/>
      <sheetName val="pas wm"/>
      <sheetName val="bahan &amp; SATPEK"/>
      <sheetName val="hsu"/>
      <sheetName val="analisa2"/>
      <sheetName val="INTAKE"/>
      <sheetName val="trans"/>
      <sheetName val="Harga Dasar"/>
      <sheetName val="Tanah"/>
      <sheetName val="Dinding"/>
      <sheetName val="Plasteran"/>
      <sheetName val="2-UMUM"/>
      <sheetName val="H_S_BAHAN"/>
      <sheetName val="Isian Biodata"/>
      <sheetName val="CashFlow"/>
      <sheetName val="SAT UPH BHN"/>
      <sheetName val="SATPEK PIPA"/>
      <sheetName val="ANAL1"/>
      <sheetName val="Pek Jar Lis &amp; Pen Luar  "/>
      <sheetName val="D.UPH&amp;PEK"/>
      <sheetName val="H. Satuan Upah &amp; Bahan"/>
      <sheetName val="H. Satuan Pekerjaan"/>
      <sheetName val="Analisa Satuan Pekerjaan"/>
      <sheetName val="HSD"/>
      <sheetName val="HSD_Alat"/>
      <sheetName val="div3"/>
      <sheetName val="KAKTUS KLAS A"/>
      <sheetName val="Camar ac opname"/>
      <sheetName val="MATERIAL+UPAH"/>
      <sheetName val="Steel-Twr"/>
      <sheetName val="DAF_2"/>
      <sheetName val="ANalat"/>
      <sheetName val="ESCON"/>
      <sheetName val="DAF-5"/>
      <sheetName val="THXM-tr"/>
      <sheetName val="pp3x!"/>
      <sheetName val="THTN"/>
      <sheetName val="DT0156"/>
      <sheetName val="CL0156"/>
      <sheetName val="DT0559"/>
      <sheetName val="CL0559"/>
      <sheetName val="DT0720"/>
      <sheetName val="CL0720"/>
      <sheetName val="DT0829"/>
      <sheetName val="CL0829"/>
      <sheetName val="DT0998"/>
      <sheetName val="CL0998"/>
      <sheetName val="TN01"/>
      <sheetName val="DT1110"/>
      <sheetName val="CL1110"/>
      <sheetName val="DT1207"/>
      <sheetName val="CL1027"/>
      <sheetName val="DT1253"/>
      <sheetName val="CL1253"/>
      <sheetName val="DT1472"/>
      <sheetName val="CL1472"/>
      <sheetName val="DT1595"/>
      <sheetName val="CL1595"/>
      <sheetName val="DT1797"/>
      <sheetName val="CL1797"/>
      <sheetName val="DT1850"/>
      <sheetName val="CL1850"/>
      <sheetName val="DT1924"/>
      <sheetName val="CL1924"/>
      <sheetName val="TN12"/>
      <sheetName val="DT2009"/>
      <sheetName val="CL2009"/>
      <sheetName val="DT2828"/>
      <sheetName val="CL2828"/>
      <sheetName val="DT2895"/>
      <sheetName val="CL2895"/>
      <sheetName val="DT2978"/>
      <sheetName val="CL2978"/>
      <sheetName val="TN23"/>
      <sheetName val="DT3080"/>
      <sheetName val="CL3080"/>
      <sheetName val="DT3235"/>
      <sheetName val="CL3235"/>
      <sheetName val="DT3440"/>
      <sheetName val="CL3440"/>
      <sheetName val="DT3536"/>
      <sheetName val="CL3536"/>
      <sheetName val="DT3625"/>
      <sheetName val="CL3625"/>
      <sheetName val="DT3680"/>
      <sheetName val="CL3680"/>
      <sheetName val="DT3714"/>
      <sheetName val="CL3714"/>
      <sheetName val="DT3730"/>
      <sheetName val="CL3730"/>
      <sheetName val="DT3976"/>
      <sheetName val="CL3976"/>
      <sheetName val="TN34"/>
      <sheetName val="DT4084"/>
      <sheetName val="CL4084"/>
      <sheetName val="DT4172"/>
      <sheetName val="CL4172"/>
      <sheetName val="DT4386"/>
      <sheetName val="CL4386"/>
      <sheetName val="DT4492"/>
      <sheetName val="CL4492"/>
      <sheetName val="DT4509"/>
      <sheetName val="CL4509"/>
      <sheetName val="DT4680"/>
      <sheetName val="CL4680"/>
      <sheetName val="DT4792"/>
      <sheetName val="CL4792"/>
      <sheetName val="DT4974"/>
      <sheetName val="CL4974"/>
      <sheetName val="TN45"/>
      <sheetName val="DT5435"/>
      <sheetName val="CL5435"/>
      <sheetName val="DT5578"/>
      <sheetName val="CL5578"/>
      <sheetName val="DT5679"/>
      <sheetName val="CL5679"/>
      <sheetName val="DT5786"/>
      <sheetName val="CL5786"/>
      <sheetName val="TN56"/>
      <sheetName val="DT6031"/>
      <sheetName val="CL6031"/>
      <sheetName val="DT6463"/>
      <sheetName val="CL6463"/>
      <sheetName val="DT6653"/>
      <sheetName val="CL6653"/>
      <sheetName val="DT6676"/>
      <sheetName val="CL6676"/>
      <sheetName val="DT6803"/>
      <sheetName val="CL6803"/>
      <sheetName val="DT6918"/>
      <sheetName val="CL6918"/>
      <sheetName val="TN67"/>
      <sheetName val="DT7067"/>
      <sheetName val="CL7067"/>
      <sheetName val="DT7181"/>
      <sheetName val="CL7181"/>
      <sheetName val="DT7263"/>
      <sheetName val="CL7263"/>
      <sheetName val="DT7547"/>
      <sheetName val="CL7547"/>
      <sheetName val="DT7786"/>
      <sheetName val="CL7786"/>
      <sheetName val="DT7806"/>
      <sheetName val="CL7806"/>
      <sheetName val="DT7961"/>
      <sheetName val="CL7961"/>
      <sheetName val="TN78"/>
      <sheetName val="DT8118"/>
      <sheetName val="CL8118"/>
      <sheetName val="DT8163"/>
      <sheetName val="CL8163"/>
      <sheetName val="DT8391"/>
      <sheetName val="CL8391"/>
      <sheetName val="DT8654"/>
      <sheetName val="CL8654"/>
      <sheetName val="TN8C"/>
      <sheetName val="XLCau1"/>
      <sheetName val="DTCAU1"/>
      <sheetName val="CLCau1"/>
      <sheetName val="XLCau3"/>
      <sheetName val="DTCAU3"/>
      <sheetName val="CLCau3"/>
      <sheetName val="CVC"/>
      <sheetName val="CVCda"/>
      <sheetName val="K,DTt5-6"/>
      <sheetName val="K,DTt7-11"/>
      <sheetName val="K,DTt5-6 (2)"/>
      <sheetName val="K,DTt7-11 (2)"/>
      <sheetName val="Hung"/>
      <sheetName val="Dau"/>
      <sheetName val="Doan"/>
      <sheetName val="Xanh"/>
      <sheetName val="Tri"/>
      <sheetName val="Chuong"/>
      <sheetName val="Hue"/>
      <sheetName val="Tien"/>
      <sheetName val="Sanh"/>
      <sheetName val="Phuc"/>
      <sheetName val="Hai"/>
      <sheetName val="Chau"/>
      <sheetName val="Lien"/>
      <sheetName val="Trieu"/>
      <sheetName val="Huong"/>
      <sheetName val="Canh"/>
      <sheetName val="Bao"/>
      <sheetName val="Kim"/>
      <sheetName val="Son"/>
      <sheetName val="Phuong"/>
      <sheetName val="Nga"/>
      <sheetName val="BIA HUDA CHAI"/>
      <sheetName val="BIA HUDA LON"/>
      <sheetName val="BIA SG 450"/>
      <sheetName val="BIA SG 330"/>
      <sheetName val="BIA HENIKEN 330"/>
      <sheetName val="BG SUNNY 100g"/>
      <sheetName val="BG SUNNY 200g"/>
      <sheetName val="BG MEO 500g"/>
      <sheetName val="BG SOPHA 200g"/>
      <sheetName val="BG SUNNEW 100g"/>
      <sheetName val="BG SUNNEW 200g"/>
      <sheetName val="BG SUNNEW 500g"/>
      <sheetName val="BG ISO 400g "/>
      <sheetName val="BG ISO 180g"/>
      <sheetName val="PIN DEN CON VOI"/>
      <sheetName val="LOP OTO 500-12"/>
      <sheetName val="LOP OTO 700-16"/>
      <sheetName val="LOP OTO 840-15"/>
      <sheetName val="LOP OTO 900-20 DN"/>
      <sheetName val="LOP OTO 1000-20 DN"/>
      <sheetName val="LOP OTO 1100-20 DN"/>
      <sheetName val="LOP OTO 1200-20 DN"/>
      <sheetName val="LOP SIAM 900"/>
      <sheetName val="LOP SIAM 1000"/>
      <sheetName val="LOP SIAM 1100"/>
      <sheetName val="SAM OTO 1000-20 DN"/>
      <sheetName val="SAM OTO 1100-20 DN"/>
      <sheetName val="SAM OTO 1200-20 DN"/>
      <sheetName val="YEM OTO 1100-20"/>
      <sheetName val="YEM OTO 1200-20"/>
      <sheetName val="ACQUY 50 A"/>
      <sheetName val="ACQUY 70 A"/>
      <sheetName val="ACQUY 100 A"/>
      <sheetName val="ACQUY 120 A"/>
      <sheetName val="ACQUY 150 A"/>
      <sheetName val="ACQUY 200 A"/>
      <sheetName val="TL BASTOR"/>
      <sheetName val="TL ERA DO"/>
      <sheetName val="TL ERA XANH"/>
      <sheetName val="TL NGUA TRANG"/>
      <sheetName val="TL DALAT DO"/>
      <sheetName val="TL DA LAT XANH"/>
      <sheetName val="TL BLU XANH"/>
      <sheetName val="Tl CHO LON"/>
      <sheetName val="MI TALIFOOD"/>
      <sheetName val="MI  SAFOOD"/>
      <sheetName val="PHO BO GA"/>
      <sheetName val="MI BO RAU THOM"/>
      <sheetName val="MI  30 GOI"/>
      <sheetName val="MI BO BIT TET"/>
      <sheetName val="MI LAU THAI"/>
      <sheetName val="MI PH DONG DO"/>
      <sheetName val="NHUA LA PHONG "/>
      <sheetName val="KEO XOP CHANH"/>
      <sheetName val="SAT  4"/>
      <sheetName val="SAT 6"/>
      <sheetName val="SAT 8"/>
      <sheetName val="SAT 10"/>
      <sheetName val="SAT 12"/>
      <sheetName val="THEP BUOC"/>
      <sheetName val="KEM GAI"/>
      <sheetName val="THEP LUOI B40"/>
      <sheetName val="NHOM LA"/>
      <sheetName val="CAN N 5 LIT"/>
      <sheetName val="CAN N 20 LIT"/>
      <sheetName val="CAN N 30 LIT"/>
      <sheetName val="NI LONG (VAI N PVC)"/>
      <sheetName val="N- RUA SUMMER"/>
      <sheetName val="N- RUA SUPER 500 ml"/>
      <sheetName val="N- RUA TLONG"/>
      <sheetName val="DAY DIEN BOC PVC "/>
      <sheetName val="VO (GIAY TRANG)"/>
      <sheetName val="TON KEM"/>
      <sheetName val="QUAT TREO TUONG"/>
      <sheetName val="SUA DAC DD"/>
      <sheetName val="SUATUOI CO DUONG"/>
      <sheetName val="SUA PN XANH"/>
      <sheetName val="SUA ONG THO DO"/>
      <sheetName val="SUA BOT RILAC NGOT"/>
      <sheetName val="SUA  BOT RILAC MAN"/>
      <sheetName val="SUA PHINO"/>
      <sheetName val="SUA BOT 1,2,3"/>
      <sheetName val="MILO 200g"/>
      <sheetName val="MILO HOP 300g"/>
      <sheetName val="MILO 400g"/>
      <sheetName val="NUOC SAM YEN"/>
      <sheetName val="CAFE NET 20 goi"/>
      <sheetName val="CAFE NET 50 goi"/>
      <sheetName val="THCTANG"/>
      <sheetName val="TBHBOI"/>
      <sheetName val="DHKK2"/>
      <sheetName val="MOC"/>
      <sheetName val="TB"/>
      <sheetName val="THCPK"/>
      <sheetName val="THDT"/>
      <sheetName val="NHAN"/>
      <sheetName val="00000001"/>
      <sheetName val="TSDL"/>
      <sheetName val="toketoanCND MSTS"/>
      <sheetName val="TSKH"/>
      <sheetName val="1"/>
      <sheetName val="Tong_GT_khac_Pbo_v!n_GT"/>
      <sheetName val="1-1"/>
      <sheetName val="PTDG"/>
      <sheetName val="DGTHDC"/>
      <sheetName val="GM"/>
      <sheetName val="GNC"/>
      <sheetName val="DKTT"/>
      <sheetName val="CTPTTC"/>
      <sheetName val="NC"/>
      <sheetName val="DIEN GIAI KL"/>
      <sheetName val="KLTHEP"/>
      <sheetName val="KL DUONG GOM"/>
      <sheetName val="Sheet19"/>
      <sheetName val="TGTHUC HIEN"/>
      <sheetName val="KLLK THUC HIEN"/>
      <sheetName val="GTNTTTD1"/>
      <sheetName val="DGTHT"/>
      <sheetName val="PTCT MUONG"/>
      <sheetName val="DGTH MUONG"/>
      <sheetName val="Sheet24"/>
      <sheetName val="Sheet25"/>
      <sheetName val="Sheet26"/>
      <sheetName val="Sheet27"/>
      <sheetName val="Sheet28"/>
      <sheetName val="Sheet29"/>
      <sheetName val="Sheet30"/>
      <sheetName val="Sheet31"/>
      <sheetName val="Sheet32"/>
      <sheetName val="Sheet33"/>
      <sheetName val="Sheet34"/>
      <sheetName val="Sheet35"/>
      <sheetName val="Sheet36"/>
      <sheetName val="Tinh_CT__x0003__x0000_o_dat"/>
      <sheetName val="ct luong "/>
      <sheetName val="Nhap 6T"/>
      <sheetName val="baocaochinh(qui1.05) (DC)"/>
      <sheetName val="Ctuluongq.1.05"/>
      <sheetName val="BANG PHAN BO qui1.05(DC)"/>
      <sheetName val="BANG PHAN BO quiII.05"/>
      <sheetName val="bao cac cinh Qui II-2005"/>
      <sheetName val="TN NEW"/>
      <sheetName val="285"/>
      <sheetName val="phangoithau"/>
      <sheetName val="TDT"/>
      <sheetName val="THCPXD"/>
      <sheetName val="cpkhac"/>
      <sheetName val="CP CBSX"/>
      <sheetName val="TN CT"/>
      <sheetName val="VLNCMTC TN"/>
      <sheetName val="CT day dan su phu kien"/>
      <sheetName val="CT xa - tiep dia"/>
      <sheetName val="THEP HINH"/>
      <sheetName val="CT cot"/>
      <sheetName val="Ct BT mong"/>
      <sheetName val="DatDao"/>
      <sheetName val="K LUONG duong day"/>
      <sheetName val="TH CTO"/>
      <sheetName val="VL-NC CTo"/>
      <sheetName val="CT cong to"/>
      <sheetName val="KL CONG TO"/>
      <sheetName val="VL DAU THAU"/>
      <sheetName val="TH DZ0,4"/>
      <sheetName val="TT"/>
      <sheetName val="VL-NC DZ0,4"/>
      <sheetName val="TH THAO DO"/>
      <sheetName val="VL-NC-MTC thao do"/>
      <sheetName val="CT THAO DO"/>
      <sheetName val="SAT-DAS"/>
      <sheetName val="TAB"/>
      <sheetName val="DH"/>
      <sheetName val="Rencana Anggaran Biaya"/>
      <sheetName val="HARSAT-PERKIM"/>
      <sheetName val="ANAL-SIPIL"/>
      <sheetName val="Beton"/>
      <sheetName val="MATERIAL"/>
      <sheetName val="Settings"/>
      <sheetName val="Sheet16"/>
      <sheetName val="HARSAT-lain"/>
      <sheetName val="HARSAT-tanah"/>
      <sheetName val="hub"/>
      <sheetName val="Analisa ME "/>
      <sheetName val="Direct Cost"/>
      <sheetName val="KL Thao Do"/>
      <sheetName val="VL_NC_溼_XL_khac"/>
      <sheetName val="CL200_x0019_"/>
      <sheetName val="CD2895"/>
      <sheetName val="DT41_x0017_2"/>
      <sheetName val="CL6&amp;53"/>
      <sheetName val="DT_x0018_654"/>
      <sheetName val="BIA SG _x0013_30"/>
      <sheetName val="BG MEO 5 0g"/>
      <sheetName val="BG SUNNEW !00g"/>
      <sheetName val="LKP OTO 1000-20 DN"/>
      <sheetName val="LOP OTO 1100%20 DN"/>
      <sheetName val="YEI OTO 1200-20"/>
      <sheetName val="DINH MUC"/>
      <sheetName val="A301"/>
      <sheetName val="cc"/>
      <sheetName val="thau.xls]SAM OTO 1100-20 DN"/>
      <sheetName val="toketoanCLD MSTS"/>
      <sheetName val="KL_dak_Lap_dat"/>
      <sheetName val="KL_cot[thep"/>
      <sheetName val="Phuc Hung "/>
      <sheetName val="Quang An I (3)"/>
      <sheetName val="Quang An I (2)"/>
      <sheetName val="Quang An I"/>
      <sheetName val="Long An (3)"/>
      <sheetName val="Long An (2)"/>
      <sheetName val="Long An"/>
      <sheetName val="Thanh Hung"/>
      <sheetName val="Giai Duc"/>
      <sheetName val="Tan Hoa"/>
      <sheetName val="XMXD Thong Nhat (2)"/>
      <sheetName val="XMXD Thong Nhat"/>
      <sheetName val="Viet Thai (2)"/>
      <sheetName val="Viet Thai"/>
      <sheetName val="The Quang  (3)"/>
      <sheetName val="The Quang  (2)"/>
      <sheetName val="The Quang "/>
      <sheetName val="Mong Phong"/>
      <sheetName val="Manh quang"/>
      <sheetName val="Minh chinh"/>
      <sheetName val="Ynghua"/>
      <sheetName val="Kien Dat (2)"/>
      <sheetName val="Kien Dat"/>
      <sheetName val="Khoa Dien"/>
      <sheetName val="Vi Tan"/>
      <sheetName val="INOUE "/>
      <sheetName val="EAGLE (2)"/>
      <sheetName val="EAGLE"/>
      <sheetName val="Lifan-Zhuoli"/>
      <sheetName val="Dong Thap (2)"/>
      <sheetName val="Dong Thap"/>
      <sheetName val="CKCX TLong"/>
      <sheetName val="Tong hop TT"/>
      <sheetName val="CK120"/>
      <sheetName val="CKCX1 (3)"/>
      <sheetName val="CKCX1 (2)"/>
      <sheetName val="CKCX1"/>
      <sheetName val="SON NAM"/>
      <sheetName val="LFTS"/>
      <sheetName val="Le long"/>
      <sheetName val="TRA"/>
      <sheetName val="Amoro"/>
      <sheetName val="Thien phuc"/>
      <sheetName val="DCCKXK"/>
      <sheetName val="TOAN LUC (Moi)"/>
      <sheetName val="TOAN LUC"/>
      <sheetName val="XL Dong Anh"/>
      <sheetName val="BORAMTEK"/>
      <sheetName val="A LONG"/>
      <sheetName val="DAI MO"/>
      <sheetName val="Thien Ngoc An"/>
      <sheetName val="Sheang nil"/>
      <sheetName val="XCD (2)"/>
      <sheetName val="Meinfa (2)"/>
      <sheetName val="Meinfa"/>
      <sheetName val="jannkc"/>
      <sheetName val="JAN-05"/>
      <sheetName val="FEB-05 -NKC"/>
      <sheetName val="FEB-05"/>
      <sheetName val="NKCMAR05"/>
      <sheetName val="MAR 05"/>
      <sheetName val="APRIL NKC"/>
      <sheetName val="LOTHEPPHULAM"/>
      <sheetName val="loamiang16"/>
      <sheetName val="APRIL"/>
      <sheetName val="may"/>
      <sheetName val="maynkc"/>
      <sheetName val="chi Ngoc"/>
      <sheetName val="Bahan SNI"/>
      <sheetName val="BANIO PASBATU"/>
      <sheetName val="hrg-sat.pek"/>
      <sheetName val="HARGA MATERIAL"/>
      <sheetName val="Rekap Addendum"/>
      <sheetName val="Harga Mat "/>
      <sheetName val="Satdas"/>
      <sheetName val="2"/>
      <sheetName val="Door "/>
      <sheetName val="Peralatan"/>
      <sheetName val="Alat Berat"/>
      <sheetName val="Cost Control Utk Perub RAP"/>
      <sheetName val="Sel Dev"/>
      <sheetName val="Proposal"/>
      <sheetName val="RAP Change"/>
      <sheetName val="RAP Sisa"/>
      <sheetName val="UPAH+BAHAN"/>
      <sheetName val="PO-2"/>
      <sheetName val="HASAT DASAR"/>
      <sheetName val="REKAP ANALISA TO PRINT "/>
      <sheetName val="Har-sat"/>
      <sheetName val="INPUT HARIAN"/>
      <sheetName val="HM.MEK."/>
      <sheetName val="Factor"/>
      <sheetName val="Jamur Jelatang"/>
      <sheetName val="PO2 ok"/>
      <sheetName val="NKCJUNE"/>
      <sheetName val="JUNE"/>
      <sheetName val="nkcjuly"/>
      <sheetName val="JULY"/>
      <sheetName val="vtôiuhoi"/>
      <sheetName val="Chart1"/>
      <sheetName val="TDTH"/>
      <sheetName val=""/>
      <sheetName val="dtxl"/>
      <sheetName val="DANHPHAP"/>
      <sheetName val="nhot1"/>
      <sheetName val="nhot0.8"/>
      <sheetName val="nhot0,7"/>
      <sheetName val="F020"/>
      <sheetName val="R020-4"/>
      <sheetName val="R020-6"/>
      <sheetName val="F100"/>
      <sheetName val="R100-4"/>
      <sheetName val="R100-6"/>
      <sheetName val="F200"/>
      <sheetName val="R200-4"/>
      <sheetName val="R200-6"/>
      <sheetName val="BQ-MEK-MB"/>
      <sheetName val="Tinh_CT__x0003_"/>
      <sheetName val="Traffic(2a)"/>
      <sheetName val="ANALISA GRS TENGAH"/>
      <sheetName val="F300"/>
      <sheetName val="R300-4"/>
      <sheetName val="R300-6"/>
      <sheetName val="F300VN"/>
      <sheetName val="R300-4VN"/>
      <sheetName val="Rekap "/>
      <sheetName val="CASH-lapangan"/>
      <sheetName val="CASH-wILAYAH"/>
      <sheetName val="hutang-lapangan "/>
      <sheetName val="Hutang-WILAYAH"/>
      <sheetName val="Material Baja"/>
      <sheetName val="Compare"/>
      <sheetName val="Bank"/>
      <sheetName val="Bunga"/>
      <sheetName val="upah bahan"/>
      <sheetName val="COA-17"/>
      <sheetName val="3-DIV3"/>
      <sheetName val="Cash in"/>
      <sheetName val="SATUAN JADI "/>
      <sheetName val="Prog"/>
      <sheetName val="KAS-T"/>
      <sheetName val="Renc_K"/>
      <sheetName val="AUG02"/>
      <sheetName val="BHN-UPH-ALT"/>
      <sheetName val="LINE"/>
      <sheetName val="LOK_A"/>
      <sheetName val="R300-6VN"/>
      <sheetName val="F400"/>
      <sheetName val="R400-4"/>
      <sheetName val="R400-6"/>
      <sheetName val="90-100-SPACY"/>
      <sheetName val="SAM25-50"/>
      <sheetName val="SAM75"/>
      <sheetName val="nhot1-ES"/>
      <sheetName val="nhot 0,8-ES"/>
      <sheetName val="sen AP 428"/>
      <sheetName val="Inputs"/>
      <sheetName val="Cont-Print"/>
      <sheetName val="HOLDING-TB"/>
      <sheetName val="Core Drill"/>
      <sheetName val="daftar material"/>
      <sheetName val="SD"/>
      <sheetName val="AHS_Kusen"/>
      <sheetName val="harsat&amp;upah"/>
      <sheetName val="TOWN"/>
      <sheetName val="Hrg Satuan"/>
      <sheetName val="prog-mgu"/>
      <sheetName val="DATAJUNI"/>
      <sheetName val="project management"/>
      <sheetName val="hutang-lapangan"/>
      <sheetName val="MATERIALS"/>
      <sheetName val="ANL"/>
      <sheetName val="Sheet15"/>
      <sheetName val="Rekapitulasi"/>
      <sheetName val="MON_OH"/>
      <sheetName val="SAT-PEK"/>
      <sheetName val="Daftar Upah&amp;Bahan"/>
      <sheetName val="AHSbj"/>
      <sheetName val="Harsat Bahan"/>
      <sheetName val="Harsat Upah"/>
      <sheetName val="R"/>
      <sheetName val="Dafhrg"/>
      <sheetName val="Bill"/>
      <sheetName val="APO"/>
      <sheetName val="PERIODIK"/>
      <sheetName val="Tableau des causes "/>
      <sheetName val="Hrg Sat"/>
      <sheetName val="shor"/>
      <sheetName val="MAP"/>
      <sheetName val="div-6"/>
      <sheetName val="RKP"/>
      <sheetName val="div-7"/>
      <sheetName val="ANALISA SOFT"/>
      <sheetName val="RAB J18 "/>
      <sheetName val="rab j17"/>
    </sheetNames>
    <sheetDataSet>
      <sheetData sheetId="0">
        <row r="6">
          <cell r="C6">
            <v>1.5644349070100143</v>
          </cell>
        </row>
      </sheetData>
      <sheetData sheetId="1" refreshError="1">
        <row r="6">
          <cell r="C6">
            <v>1.5644349070100143</v>
          </cell>
        </row>
        <row r="19">
          <cell r="C19">
            <v>8761.9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sheetData sheetId="26"/>
      <sheetData sheetId="27"/>
      <sheetData sheetId="28"/>
      <sheetData sheetId="29"/>
      <sheetData sheetId="30"/>
      <sheetData sheetId="31" refreshError="1"/>
      <sheetData sheetId="32"/>
      <sheetData sheetId="33"/>
      <sheetData sheetId="34"/>
      <sheetData sheetId="35" refreshError="1"/>
      <sheetData sheetId="36" refreshError="1"/>
      <sheetData sheetId="37" refreshError="1"/>
      <sheetData sheetId="38"/>
      <sheetData sheetId="39"/>
      <sheetData sheetId="40"/>
      <sheetData sheetId="41"/>
      <sheetData sheetId="42"/>
      <sheetData sheetId="43" refreshError="1"/>
      <sheetData sheetId="44" refreshError="1"/>
      <sheetData sheetId="45" refreshError="1"/>
      <sheetData sheetId="46" refreshError="1"/>
      <sheetData sheetId="47"/>
      <sheetData sheetId="48"/>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refreshError="1"/>
      <sheetData sheetId="172" refreshError="1"/>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sheetData sheetId="359"/>
      <sheetData sheetId="360"/>
      <sheetData sheetId="361"/>
      <sheetData sheetId="362" refreshError="1"/>
      <sheetData sheetId="363" refreshError="1"/>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sheetData sheetId="615" refreshError="1"/>
      <sheetData sheetId="616" refreshError="1"/>
      <sheetData sheetId="617" refreshError="1"/>
      <sheetData sheetId="618" refreshError="1"/>
      <sheetData sheetId="619" refreshError="1"/>
      <sheetData sheetId="620" refreshError="1"/>
      <sheetData sheetId="621"/>
      <sheetData sheetId="622" refreshError="1"/>
      <sheetData sheetId="623"/>
      <sheetData sheetId="624"/>
      <sheetData sheetId="625" refreshError="1"/>
      <sheetData sheetId="626" refreshError="1"/>
      <sheetData sheetId="627"/>
      <sheetData sheetId="628"/>
      <sheetData sheetId="629"/>
      <sheetData sheetId="630"/>
      <sheetData sheetId="631"/>
      <sheetData sheetId="632"/>
      <sheetData sheetId="633"/>
      <sheetData sheetId="634"/>
      <sheetData sheetId="635"/>
      <sheetData sheetId="636"/>
      <sheetData sheetId="637" refreshError="1"/>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refreshError="1"/>
      <sheetData sheetId="667" refreshError="1"/>
      <sheetData sheetId="668" refreshError="1"/>
      <sheetData sheetId="669" refreshError="1"/>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refreshError="1"/>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refreshError="1"/>
      <sheetData sheetId="739" refreshError="1"/>
      <sheetData sheetId="740" refreshError="1"/>
      <sheetData sheetId="741" refreshError="1"/>
      <sheetData sheetId="742" refreshError="1"/>
      <sheetData sheetId="743" refreshError="1"/>
      <sheetData sheetId="744"/>
      <sheetData sheetId="745"/>
      <sheetData sheetId="746"/>
      <sheetData sheetId="747"/>
      <sheetData sheetId="748"/>
      <sheetData sheetId="749"/>
      <sheetData sheetId="750"/>
      <sheetData sheetId="751"/>
      <sheetData sheetId="752"/>
      <sheetData sheetId="753" refreshError="1"/>
      <sheetData sheetId="754"/>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refreshError="1"/>
      <sheetData sheetId="830" refreshError="1"/>
      <sheetData sheetId="831"/>
      <sheetData sheetId="832" refreshError="1"/>
      <sheetData sheetId="833" refreshError="1"/>
      <sheetData sheetId="834" refreshError="1"/>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refreshError="1"/>
      <sheetData sheetId="889" refreshError="1"/>
      <sheetData sheetId="890" refreshError="1"/>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refreshError="1"/>
      <sheetData sheetId="916" refreshError="1"/>
      <sheetData sheetId="917" refreshError="1"/>
      <sheetData sheetId="918" refreshError="1"/>
      <sheetData sheetId="919" refreshError="1"/>
      <sheetData sheetId="920" refreshError="1"/>
      <sheetData sheetId="921" refreshError="1"/>
      <sheetData sheetId="922"/>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sheetData sheetId="975"/>
      <sheetData sheetId="976"/>
      <sheetData sheetId="977"/>
      <sheetData sheetId="978"/>
      <sheetData sheetId="979"/>
      <sheetData sheetId="980"/>
      <sheetData sheetId="981"/>
      <sheetData sheetId="982"/>
      <sheetData sheetId="983"/>
      <sheetData sheetId="984"/>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refreshError="1"/>
      <sheetData sheetId="1013" refreshError="1"/>
      <sheetData sheetId="1014"/>
      <sheetData sheetId="1015" refreshError="1"/>
      <sheetData sheetId="1016" refreshError="1"/>
      <sheetData sheetId="1017" refreshError="1"/>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sheetData sheetId="1091"/>
      <sheetData sheetId="1092" refreshError="1"/>
      <sheetData sheetId="1093" refreshError="1"/>
      <sheetData sheetId="1094" refreshError="1"/>
      <sheetData sheetId="1095" refreshError="1"/>
      <sheetData sheetId="1096" refreshError="1"/>
      <sheetData sheetId="1097"/>
      <sheetData sheetId="1098"/>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sheetData sheetId="1129"/>
      <sheetData sheetId="1130"/>
      <sheetData sheetId="1131"/>
      <sheetData sheetId="1132" refreshError="1"/>
      <sheetData sheetId="1133" refreshError="1"/>
      <sheetData sheetId="1134" refreshError="1"/>
      <sheetData sheetId="1135" refreshError="1"/>
      <sheetData sheetId="1136" refreshError="1"/>
      <sheetData sheetId="1137"/>
      <sheetData sheetId="1138"/>
      <sheetData sheetId="1139"/>
      <sheetData sheetId="1140"/>
      <sheetData sheetId="1141"/>
      <sheetData sheetId="1142"/>
      <sheetData sheetId="1143"/>
      <sheetData sheetId="1144"/>
      <sheetData sheetId="1145"/>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Set>
  </externalBook>
</externalLink>
</file>

<file path=xl/externalLinks/externalLink1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ont anak1"/>
      <sheetName val="TAB"/>
    </sheetNames>
    <sheetDataSet>
      <sheetData sheetId="0"/>
      <sheetData sheetId="1" refreshError="1"/>
    </sheetDataSet>
  </externalBook>
</externalLink>
</file>

<file path=xl/externalLinks/externalLink1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ct"/>
      <sheetName val="dtct"/>
      <sheetName val="gvl"/>
      <sheetName val="Sheet10"/>
      <sheetName val="Sheet11"/>
      <sheetName val="Sheet12"/>
      <sheetName val="Sheet13"/>
      <sheetName val="Sheet14"/>
      <sheetName val="Sheet15"/>
      <sheetName val="Sheet16"/>
    </sheetNames>
    <sheetDataSet>
      <sheetData sheetId="0"/>
      <sheetData sheetId="1"/>
      <sheetData sheetId="2">
        <row r="9">
          <cell r="N9">
            <v>118182</v>
          </cell>
        </row>
        <row r="16">
          <cell r="N16">
            <v>759</v>
          </cell>
        </row>
        <row r="17">
          <cell r="N17">
            <v>55000</v>
          </cell>
        </row>
        <row r="38">
          <cell r="N38">
            <v>4.5</v>
          </cell>
        </row>
      </sheetData>
      <sheetData sheetId="3"/>
      <sheetData sheetId="4"/>
      <sheetData sheetId="5"/>
      <sheetData sheetId="6"/>
      <sheetData sheetId="7"/>
      <sheetData sheetId="8"/>
      <sheetData sheetId="9"/>
    </sheetDataSet>
  </externalBook>
</externalLink>
</file>

<file path=xl/externalLinks/externalLink1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mpuL"/>
      <sheetName val="DIPDA"/>
      <sheetName val="DIPDA (2)"/>
      <sheetName val="DASK"/>
      <sheetName val="PO"/>
      <sheetName val="PO Air"/>
      <sheetName val="SCHEDULE"/>
      <sheetName val="Penawaran"/>
      <sheetName val="HSBU"/>
      <sheetName val="ANALISA"/>
      <sheetName val="Anal-Grout!Back!Water"/>
      <sheetName val="AHSP"/>
      <sheetName val="BD Div-8"/>
      <sheetName val="input"/>
      <sheetName val="DH"/>
      <sheetName val="HARGA BAHAN"/>
      <sheetName val="Beton"/>
      <sheetName val="anl"/>
      <sheetName val="UPAH &amp; BAHAN "/>
      <sheetName val="DivVII"/>
      <sheetName val="Daf 1"/>
      <sheetName val="3-DIV2"/>
      <sheetName val="Dafhrg"/>
      <sheetName val="harga"/>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
      <sheetName val="1000"/>
      <sheetName val="ELEKTRIKAL"/>
      <sheetName val="REKAP"/>
      <sheetName val="AC"/>
      <sheetName val="Plumbing"/>
      <sheetName val="Dafmat"/>
      <sheetName val="Pompa"/>
      <sheetName val="Ven Fan"/>
      <sheetName val="Ana Duct"/>
      <sheetName val="Hsd Duct"/>
      <sheetName val="Pipe"/>
      <sheetName val="Grille"/>
      <sheetName val="valve-20k"/>
      <sheetName val="valve-10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
          <cell r="C1" t="str">
            <v>Project'99/Ujung pandang/Pipe-UPD.WK4</v>
          </cell>
        </row>
        <row r="2">
          <cell r="C2" t="str">
            <v>UNIT RATE ANALYSIS</v>
          </cell>
          <cell r="AH2" t="str">
            <v>Mark Up</v>
          </cell>
        </row>
        <row r="3">
          <cell r="C3" t="str">
            <v>PROJECT       :   Standart</v>
          </cell>
          <cell r="AH3">
            <v>1.1499999999999999</v>
          </cell>
        </row>
        <row r="4">
          <cell r="C4" t="str">
            <v xml:space="preserve">SUBJECT        :   PIPING  FOR  AIR  CONDITIONING </v>
          </cell>
        </row>
        <row r="5">
          <cell r="CB5" t="str">
            <v>Al.Foil</v>
          </cell>
          <cell r="CC5" t="str">
            <v>Adh.Tape</v>
          </cell>
        </row>
        <row r="6">
          <cell r="G6" t="str">
            <v>Price / M</v>
          </cell>
        </row>
        <row r="7">
          <cell r="A7" t="str">
            <v>Dia.</v>
          </cell>
          <cell r="C7" t="str">
            <v>Dia.</v>
          </cell>
          <cell r="E7" t="str">
            <v>Thickness</v>
          </cell>
          <cell r="G7" t="str">
            <v>Pipe</v>
          </cell>
          <cell r="I7" t="str">
            <v>Hanger</v>
          </cell>
          <cell r="K7" t="str">
            <v>Labour</v>
          </cell>
          <cell r="M7" t="str">
            <v>Fittings</v>
          </cell>
          <cell r="O7" t="str">
            <v>Insulation</v>
          </cell>
          <cell r="Q7" t="str">
            <v>Misc.</v>
          </cell>
          <cell r="S7" t="str">
            <v xml:space="preserve">Metal </v>
          </cell>
          <cell r="U7" t="str">
            <v>Total</v>
          </cell>
          <cell r="W7" t="str">
            <v>Total</v>
          </cell>
          <cell r="Y7" t="str">
            <v>Total</v>
          </cell>
          <cell r="AA7" t="str">
            <v>Total</v>
          </cell>
          <cell r="AC7" t="str">
            <v>Total</v>
          </cell>
          <cell r="AE7" t="str">
            <v>Total</v>
          </cell>
          <cell r="AH7" t="str">
            <v>Pipe</v>
          </cell>
          <cell r="AI7" t="str">
            <v>Hanger/</v>
          </cell>
          <cell r="AJ7" t="str">
            <v>Labour</v>
          </cell>
          <cell r="AK7" t="str">
            <v>Labour</v>
          </cell>
          <cell r="AL7" t="str">
            <v>Ins.</v>
          </cell>
          <cell r="AM7" t="str">
            <v>Misc.</v>
          </cell>
          <cell r="AN7" t="str">
            <v xml:space="preserve">M.Jack. </v>
          </cell>
          <cell r="AO7" t="str">
            <v>Aluminium</v>
          </cell>
          <cell r="AP7" t="str">
            <v>BJLS</v>
          </cell>
          <cell r="AQ7" t="str">
            <v>Vibration Control System</v>
          </cell>
          <cell r="AR7" t="str">
            <v>Vibration</v>
          </cell>
          <cell r="AU7" t="str">
            <v>Armaflex</v>
          </cell>
          <cell r="BC7" t="str">
            <v xml:space="preserve">Insulflex </v>
          </cell>
          <cell r="BJ7" t="str">
            <v>Thermaflex (FR-Z)</v>
          </cell>
          <cell r="BT7" t="str">
            <v>Phenofoam-K</v>
          </cell>
          <cell r="CB7" t="str">
            <v>Sisalation 430P</v>
          </cell>
          <cell r="CC7">
            <v>636.57407407407391</v>
          </cell>
          <cell r="CE7" t="str">
            <v>Price List</v>
          </cell>
        </row>
        <row r="8">
          <cell r="A8" t="str">
            <v>(inch)</v>
          </cell>
          <cell r="C8" t="str">
            <v>(mm)</v>
          </cell>
          <cell r="E8" t="str">
            <v>Ins.</v>
          </cell>
          <cell r="I8" t="str">
            <v>Support</v>
          </cell>
          <cell r="M8">
            <v>0.4</v>
          </cell>
          <cell r="S8" t="str">
            <v>Jacketing</v>
          </cell>
          <cell r="U8" t="str">
            <v>a+b</v>
          </cell>
          <cell r="W8" t="str">
            <v>a+b+d</v>
          </cell>
          <cell r="Y8" t="str">
            <v>h+e+f</v>
          </cell>
          <cell r="AA8" t="str">
            <v>i+e+f</v>
          </cell>
          <cell r="AC8" t="str">
            <v>j+g</v>
          </cell>
          <cell r="AE8" t="str">
            <v>k+g</v>
          </cell>
          <cell r="AI8" t="str">
            <v>Supports</v>
          </cell>
          <cell r="AJ8" t="str">
            <v>Pipe</v>
          </cell>
          <cell r="AK8" t="str">
            <v>Insulation</v>
          </cell>
          <cell r="AM8">
            <v>0.05</v>
          </cell>
          <cell r="AN8" t="str">
            <v xml:space="preserve">  0.4 mm</v>
          </cell>
          <cell r="AO8">
            <v>2546.2962962962961</v>
          </cell>
          <cell r="AP8">
            <v>2043.4375</v>
          </cell>
          <cell r="AQ8" t="str">
            <v xml:space="preserve">  HEA A140(8mm;144kg)</v>
          </cell>
          <cell r="AR8">
            <v>338100.00000000006</v>
          </cell>
          <cell r="AW8" t="str">
            <v>Disc =</v>
          </cell>
          <cell r="AX8">
            <v>0.3</v>
          </cell>
          <cell r="BE8" t="str">
            <v>Disc =</v>
          </cell>
          <cell r="BF8">
            <v>0.35</v>
          </cell>
          <cell r="BM8" t="str">
            <v>Disc =</v>
          </cell>
          <cell r="BN8">
            <v>0.15</v>
          </cell>
          <cell r="BV8" t="str">
            <v>Disc =</v>
          </cell>
          <cell r="BW8">
            <v>0.1</v>
          </cell>
          <cell r="CB8" t="str">
            <v>Sisalation 430</v>
          </cell>
          <cell r="CC8">
            <v>345.37037037037032</v>
          </cell>
          <cell r="CE8" t="str">
            <v>BSP</v>
          </cell>
          <cell r="CF8" t="str">
            <v>GIP</v>
          </cell>
          <cell r="CG8" t="str">
            <v>BSP</v>
          </cell>
        </row>
        <row r="9">
          <cell r="E9" t="str">
            <v>(Inch)</v>
          </cell>
          <cell r="G9" t="str">
            <v>(Rp.)</v>
          </cell>
          <cell r="I9" t="str">
            <v>(Rp.)</v>
          </cell>
          <cell r="K9" t="str">
            <v>(Rp.)</v>
          </cell>
          <cell r="M9" t="str">
            <v>(Rp.)</v>
          </cell>
          <cell r="O9" t="str">
            <v>(Rp.)</v>
          </cell>
          <cell r="Q9" t="str">
            <v>(Rp.)</v>
          </cell>
          <cell r="S9" t="str">
            <v>(Rp.)</v>
          </cell>
          <cell r="U9" t="str">
            <v>w/o fitt.&amp;ins.</v>
          </cell>
          <cell r="W9" t="str">
            <v>w/o insl.</v>
          </cell>
          <cell r="Y9" t="str">
            <v>w/o fitt</v>
          </cell>
          <cell r="AA9" t="str">
            <v>w/insl.</v>
          </cell>
          <cell r="AC9" t="str">
            <v>c/w M. Jack</v>
          </cell>
          <cell r="AE9" t="str">
            <v>c/w M. Jack</v>
          </cell>
          <cell r="AJ9">
            <v>2250</v>
          </cell>
          <cell r="AK9">
            <v>1000</v>
          </cell>
          <cell r="AN9" t="str">
            <v xml:space="preserve">  0.5 mm</v>
          </cell>
          <cell r="AO9">
            <v>3009.2592592592591</v>
          </cell>
          <cell r="AP9">
            <v>2516.71875</v>
          </cell>
          <cell r="AQ9" t="str">
            <v xml:space="preserve">  NM A30&amp;A50(7mm;133kg)</v>
          </cell>
          <cell r="AR9">
            <v>120540.00000000001</v>
          </cell>
          <cell r="AT9" t="str">
            <v>1/2"</v>
          </cell>
          <cell r="AU9" t="str">
            <v>3/4"</v>
          </cell>
          <cell r="AV9" t="str">
            <v>1</v>
          </cell>
          <cell r="AW9" t="str">
            <v>1 1/4"</v>
          </cell>
          <cell r="AX9" t="str">
            <v>1 1/2</v>
          </cell>
          <cell r="AY9" t="str">
            <v>2</v>
          </cell>
          <cell r="AZ9" t="str">
            <v>2 1/2</v>
          </cell>
          <cell r="BB9" t="str">
            <v>1/2"</v>
          </cell>
          <cell r="BC9" t="str">
            <v>3/4"</v>
          </cell>
          <cell r="BD9" t="str">
            <v>1</v>
          </cell>
          <cell r="BE9" t="str">
            <v>1 3/8"</v>
          </cell>
          <cell r="BF9" t="str">
            <v>1 1/2</v>
          </cell>
          <cell r="BG9" t="str">
            <v>2</v>
          </cell>
          <cell r="BH9" t="str">
            <v>2 1/2</v>
          </cell>
          <cell r="BJ9" t="str">
            <v>1/2 "</v>
          </cell>
          <cell r="BK9" t="str">
            <v>3/4 "</v>
          </cell>
          <cell r="BL9" t="str">
            <v>1</v>
          </cell>
          <cell r="BM9" t="str">
            <v>1 3/8"</v>
          </cell>
          <cell r="BN9" t="str">
            <v>1 1/2</v>
          </cell>
          <cell r="BO9" t="str">
            <v>1 3/4</v>
          </cell>
          <cell r="BP9" t="str">
            <v>2</v>
          </cell>
          <cell r="BQ9" t="str">
            <v>2 1/2</v>
          </cell>
          <cell r="BR9" t="str">
            <v>2 3/4</v>
          </cell>
          <cell r="BT9" t="str">
            <v>3/4"</v>
          </cell>
          <cell r="BU9" t="str">
            <v>1</v>
          </cell>
          <cell r="BV9" t="str">
            <v>1 1/4"</v>
          </cell>
          <cell r="BW9" t="str">
            <v>1 1/2</v>
          </cell>
          <cell r="BX9" t="str">
            <v>2</v>
          </cell>
          <cell r="BY9" t="str">
            <v>2 1/2</v>
          </cell>
          <cell r="BZ9" t="str">
            <v>2 3/4</v>
          </cell>
          <cell r="CB9" t="str">
            <v>Thermofoil 730</v>
          </cell>
          <cell r="CC9">
            <v>643.00411522633726</v>
          </cell>
          <cell r="CE9" t="str">
            <v>Medium</v>
          </cell>
          <cell r="CF9" t="str">
            <v>Medium</v>
          </cell>
          <cell r="CG9" t="str">
            <v>Sch 40</v>
          </cell>
        </row>
        <row r="10">
          <cell r="G10" t="str">
            <v>a</v>
          </cell>
          <cell r="I10" t="str">
            <v>b</v>
          </cell>
          <cell r="K10" t="str">
            <v>c</v>
          </cell>
          <cell r="M10" t="str">
            <v>d</v>
          </cell>
          <cell r="O10" t="str">
            <v>e</v>
          </cell>
          <cell r="Q10" t="str">
            <v>f</v>
          </cell>
          <cell r="S10" t="str">
            <v>g</v>
          </cell>
          <cell r="U10" t="str">
            <v>h</v>
          </cell>
          <cell r="W10" t="str">
            <v>i</v>
          </cell>
          <cell r="Y10" t="str">
            <v>j</v>
          </cell>
          <cell r="AA10" t="str">
            <v>k</v>
          </cell>
          <cell r="AC10" t="str">
            <v>l</v>
          </cell>
          <cell r="AE10" t="str">
            <v>m</v>
          </cell>
          <cell r="AH10">
            <v>0.4</v>
          </cell>
          <cell r="AN10" t="str">
            <v xml:space="preserve">  0.6 mm</v>
          </cell>
          <cell r="AO10">
            <v>4004.6296296296296</v>
          </cell>
          <cell r="AP10">
            <v>3026.5625</v>
          </cell>
          <cell r="AQ10" t="str">
            <v xml:space="preserve">  NM B50&amp;B60(7mm;216kg)</v>
          </cell>
          <cell r="AR10">
            <v>201390.00000000003</v>
          </cell>
          <cell r="CB10" t="str">
            <v>Thermofoil 731 EE</v>
          </cell>
          <cell r="CC10">
            <v>193.82716049382717</v>
          </cell>
        </row>
        <row r="13">
          <cell r="C13" t="str">
            <v xml:space="preserve">Chilled Water Pipe </v>
          </cell>
        </row>
        <row r="14">
          <cell r="C14" t="str">
            <v>Material      :  Galvanized Pipe  Medium Class</v>
          </cell>
        </row>
        <row r="15">
          <cell r="C15" t="str">
            <v>Standard    :  BS 1387</v>
          </cell>
        </row>
        <row r="17">
          <cell r="A17">
            <v>0.5</v>
          </cell>
          <cell r="C17">
            <v>15</v>
          </cell>
          <cell r="E17">
            <v>1</v>
          </cell>
          <cell r="G17">
            <v>7190</v>
          </cell>
          <cell r="I17">
            <v>1960</v>
          </cell>
        </row>
        <row r="18">
          <cell r="A18">
            <v>0.75</v>
          </cell>
          <cell r="C18">
            <v>20</v>
          </cell>
          <cell r="E18">
            <v>1</v>
          </cell>
          <cell r="G18">
            <v>3510</v>
          </cell>
          <cell r="I18">
            <v>2070</v>
          </cell>
        </row>
        <row r="19">
          <cell r="A19">
            <v>1</v>
          </cell>
          <cell r="C19">
            <v>25</v>
          </cell>
          <cell r="E19">
            <v>1</v>
          </cell>
          <cell r="G19">
            <v>13970</v>
          </cell>
          <cell r="I19">
            <v>2110</v>
          </cell>
        </row>
        <row r="20">
          <cell r="A20">
            <v>1.25</v>
          </cell>
          <cell r="C20">
            <v>32</v>
          </cell>
          <cell r="E20">
            <v>1</v>
          </cell>
          <cell r="G20">
            <v>18340</v>
          </cell>
          <cell r="I20">
            <v>2150</v>
          </cell>
        </row>
        <row r="21">
          <cell r="A21">
            <v>1.5</v>
          </cell>
          <cell r="C21">
            <v>40</v>
          </cell>
          <cell r="E21">
            <v>1.25</v>
          </cell>
          <cell r="G21">
            <v>20760</v>
          </cell>
          <cell r="I21">
            <v>2190</v>
          </cell>
        </row>
        <row r="22">
          <cell r="A22">
            <v>2</v>
          </cell>
          <cell r="C22">
            <v>50</v>
          </cell>
          <cell r="E22">
            <v>1.25</v>
          </cell>
          <cell r="G22">
            <v>30300</v>
          </cell>
          <cell r="I22">
            <v>2230</v>
          </cell>
        </row>
        <row r="23">
          <cell r="A23">
            <v>2.5</v>
          </cell>
          <cell r="C23">
            <v>65</v>
          </cell>
          <cell r="E23">
            <v>1.25</v>
          </cell>
          <cell r="G23">
            <v>37200</v>
          </cell>
          <cell r="I23">
            <v>2360</v>
          </cell>
        </row>
        <row r="24">
          <cell r="A24">
            <v>3</v>
          </cell>
          <cell r="C24">
            <v>80</v>
          </cell>
          <cell r="E24">
            <v>1.25</v>
          </cell>
          <cell r="G24">
            <v>48880</v>
          </cell>
          <cell r="I24">
            <v>3580</v>
          </cell>
        </row>
        <row r="25">
          <cell r="A25">
            <v>4</v>
          </cell>
          <cell r="C25">
            <v>100</v>
          </cell>
          <cell r="E25">
            <v>1.25</v>
          </cell>
          <cell r="G25">
            <v>69980</v>
          </cell>
          <cell r="I25">
            <v>3690</v>
          </cell>
        </row>
        <row r="26">
          <cell r="A26">
            <v>5</v>
          </cell>
          <cell r="C26">
            <v>125</v>
          </cell>
          <cell r="E26">
            <v>1.25</v>
          </cell>
          <cell r="G26">
            <v>87170</v>
          </cell>
          <cell r="I26">
            <v>4230</v>
          </cell>
        </row>
        <row r="27">
          <cell r="A27">
            <v>6</v>
          </cell>
          <cell r="C27">
            <v>150</v>
          </cell>
          <cell r="E27">
            <v>1.5</v>
          </cell>
          <cell r="G27">
            <v>103440</v>
          </cell>
          <cell r="I27">
            <v>4370</v>
          </cell>
        </row>
        <row r="28">
          <cell r="A28">
            <v>8</v>
          </cell>
          <cell r="C28">
            <v>200</v>
          </cell>
          <cell r="E28">
            <v>1.5</v>
          </cell>
          <cell r="G28">
            <v>198610</v>
          </cell>
          <cell r="I28">
            <v>4640</v>
          </cell>
        </row>
        <row r="29">
          <cell r="A29">
            <v>10</v>
          </cell>
          <cell r="C29">
            <v>250</v>
          </cell>
          <cell r="E29">
            <v>1.5</v>
          </cell>
          <cell r="G29">
            <v>248920</v>
          </cell>
          <cell r="I29">
            <v>4910</v>
          </cell>
        </row>
        <row r="30">
          <cell r="A30">
            <v>12</v>
          </cell>
          <cell r="C30">
            <v>300</v>
          </cell>
          <cell r="E30">
            <v>1.5</v>
          </cell>
          <cell r="G30">
            <v>296300</v>
          </cell>
          <cell r="I30">
            <v>5190</v>
          </cell>
        </row>
        <row r="31">
          <cell r="A31">
            <v>14</v>
          </cell>
          <cell r="C31">
            <v>350</v>
          </cell>
          <cell r="E31">
            <v>1.5</v>
          </cell>
          <cell r="G31">
            <v>330280</v>
          </cell>
          <cell r="I31">
            <v>5190</v>
          </cell>
        </row>
        <row r="32">
          <cell r="A32">
            <v>16</v>
          </cell>
          <cell r="B32">
            <v>16</v>
          </cell>
          <cell r="C32">
            <v>400</v>
          </cell>
          <cell r="E32">
            <v>1.5</v>
          </cell>
          <cell r="G32">
            <v>378350</v>
          </cell>
          <cell r="I32">
            <v>5190</v>
          </cell>
        </row>
      </sheetData>
      <sheetData sheetId="12" refreshError="1"/>
      <sheetData sheetId="13" refreshError="1"/>
      <sheetData sheetId="14" refreshError="1"/>
    </sheetDataSet>
  </externalBook>
</externalLink>
</file>

<file path=xl/externalLinks/externalLink1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Q LtI"/>
      <sheetName val="BQ LtII"/>
      <sheetName val="BQ Lt III"/>
      <sheetName val="REKAP"/>
      <sheetName val="HARGA BAHAN"/>
      <sheetName val="ANALISA"/>
      <sheetName val="jadwal"/>
    </sheetNames>
    <sheetDataSet>
      <sheetData sheetId="0">
        <row r="16">
          <cell r="G16">
            <v>33656000</v>
          </cell>
        </row>
      </sheetData>
      <sheetData sheetId="1">
        <row r="15">
          <cell r="G15">
            <v>114091777.2</v>
          </cell>
        </row>
      </sheetData>
      <sheetData sheetId="2">
        <row r="15">
          <cell r="G15">
            <v>47647060.575000003</v>
          </cell>
        </row>
      </sheetData>
      <sheetData sheetId="3"/>
      <sheetData sheetId="4">
        <row r="18">
          <cell r="F18">
            <v>50000</v>
          </cell>
        </row>
        <row r="19">
          <cell r="F19">
            <v>40000</v>
          </cell>
        </row>
        <row r="20">
          <cell r="F20">
            <v>46500</v>
          </cell>
        </row>
        <row r="36">
          <cell r="F36">
            <v>90000</v>
          </cell>
        </row>
        <row r="37">
          <cell r="F37">
            <v>68750</v>
          </cell>
        </row>
        <row r="44">
          <cell r="F44">
            <v>17500</v>
          </cell>
        </row>
      </sheetData>
      <sheetData sheetId="5">
        <row r="108">
          <cell r="G108">
            <v>93620</v>
          </cell>
        </row>
      </sheetData>
      <sheetData sheetId="6"/>
    </sheetDataSet>
  </externalBook>
</externalLink>
</file>

<file path=xl/externalLinks/externalLink1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alisa Alat"/>
      <sheetName val="Sheet1"/>
      <sheetName val="Harga &amp; Bahan "/>
      <sheetName val="An. Alat"/>
      <sheetName val="NP"/>
      <sheetName val="Analisa"/>
      <sheetName val="Rab"/>
      <sheetName val="rEKAP"/>
      <sheetName val="Sekedul pak lah"/>
      <sheetName val="Pak Lah Anas tek"/>
      <sheetName val="Anas Tek"/>
      <sheetName val="jadwal"/>
      <sheetName val="Anal.Teknik"/>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1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Rekapitulasi"/>
      <sheetName val="Rab Sianjo"/>
      <sheetName val="Analisa"/>
      <sheetName val="Bahan Upah"/>
      <sheetName val="Produksi Alat"/>
      <sheetName val="Anal Clearing"/>
    </sheetNames>
    <sheetDataSet>
      <sheetData sheetId="0"/>
      <sheetData sheetId="1"/>
      <sheetData sheetId="2"/>
      <sheetData sheetId="3">
        <row r="81">
          <cell r="I81">
            <v>131320</v>
          </cell>
        </row>
        <row r="107">
          <cell r="I107">
            <v>12000000</v>
          </cell>
        </row>
      </sheetData>
      <sheetData sheetId="4"/>
      <sheetData sheetId="5"/>
      <sheetData sheetId="6"/>
    </sheetDataSet>
  </externalBook>
</externalLink>
</file>

<file path=xl/externalLinks/externalLink1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
      <sheetName val="XXXX"/>
      <sheetName val="Anl-Alt"/>
      <sheetName val="Ls-Mobilisasi (OK)"/>
      <sheetName val="REKAP(copy) ok"/>
      <sheetName val="Ur-Anl"/>
      <sheetName val="BQ(copy) ok"/>
      <sheetName val="Analisa (ok)"/>
      <sheetName val="SAT-DAS"/>
      <sheetName val="Anl-Bhn (ok)"/>
      <sheetName val="Lamp-14 -Hit-Alt"/>
      <sheetName val="Lamp-13-Pengg Alat"/>
      <sheetName val="Lamp-1 (Schedule ok"/>
      <sheetName val="Lamp-4 (Pemel. Rutin)"/>
      <sheetName val="Lamp-5 (On Site)"/>
      <sheetName val="Lamp-6 (Plant)"/>
      <sheetName val="Lamp-7 (Df-Utm) ok"/>
      <sheetName val="Lamp-8 (Kont Seleksi)"/>
      <sheetName val="Lamp-9 (Df-Alat)"/>
      <sheetName val="Lamp-10"/>
      <sheetName val="Lamp-11 (Sub-kont) ok"/>
      <sheetName val="Lamp-14 (Lamp-Penaw) OK"/>
      <sheetName val="Lamp-12 (Metod-Pel)"/>
      <sheetName val="Lamp-13 (Guna Alt)"/>
      <sheetName val="D"/>
      <sheetName val="In-Umu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14">
          <cell r="J14">
            <v>3650</v>
          </cell>
        </row>
        <row r="15">
          <cell r="J15">
            <v>4250</v>
          </cell>
        </row>
        <row r="17">
          <cell r="J17">
            <v>5700</v>
          </cell>
        </row>
        <row r="20">
          <cell r="J20">
            <v>83800</v>
          </cell>
        </row>
        <row r="22">
          <cell r="J22">
            <v>127400</v>
          </cell>
        </row>
        <row r="33">
          <cell r="J33">
            <v>1040</v>
          </cell>
        </row>
        <row r="38">
          <cell r="J38">
            <v>5400</v>
          </cell>
        </row>
        <row r="53">
          <cell r="J53">
            <v>20879.03</v>
          </cell>
        </row>
        <row r="65">
          <cell r="J65">
            <v>32479.48</v>
          </cell>
        </row>
        <row r="68">
          <cell r="J68">
            <v>87258.96</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Biaya"/>
      <sheetName val="BNA-i"/>
      <sheetName val="BNA 1"/>
      <sheetName val="Jadwal Pek"/>
      <sheetName val="BNAII"/>
      <sheetName val="BNA2 (2)"/>
      <sheetName val="BNA2"/>
      <sheetName val="BNAIII"/>
    </sheetNames>
    <sheetDataSet>
      <sheetData sheetId="0" refreshError="1"/>
      <sheetData sheetId="1" refreshError="1"/>
      <sheetData sheetId="2"/>
      <sheetData sheetId="3"/>
      <sheetData sheetId="4"/>
      <sheetData sheetId="5"/>
      <sheetData sheetId="6"/>
      <sheetData sheetId="7" refreshError="1">
        <row r="29">
          <cell r="G29">
            <v>942282413.61460006</v>
          </cell>
        </row>
        <row r="43">
          <cell r="G43">
            <v>6237900.3334177872</v>
          </cell>
        </row>
        <row r="54">
          <cell r="C54" t="str">
            <v>DIVISI  6.  PERKERASAN  ASPAL</v>
          </cell>
        </row>
        <row r="56">
          <cell r="A56" t="str">
            <v>6.1 (1)</v>
          </cell>
          <cell r="C56" t="str">
            <v>Lapis Resap Pengikat</v>
          </cell>
          <cell r="D56" t="str">
            <v>Liter</v>
          </cell>
          <cell r="E56">
            <v>6830</v>
          </cell>
          <cell r="F56">
            <v>8533.3649028486561</v>
          </cell>
          <cell r="G56">
            <v>58282882.286456324</v>
          </cell>
        </row>
        <row r="57">
          <cell r="A57" t="str">
            <v>6.3 (6)</v>
          </cell>
          <cell r="C57" t="str">
            <v>Lapis Pengikat Aspal Beton (AC-BC)</v>
          </cell>
          <cell r="D57" t="str">
            <v>M3</v>
          </cell>
          <cell r="E57">
            <v>1490.31</v>
          </cell>
          <cell r="F57">
            <v>1479023.0401102949</v>
          </cell>
          <cell r="G57">
            <v>2204202826.9067736</v>
          </cell>
        </row>
        <row r="60">
          <cell r="B60" t="str">
            <v>Jumlah Harga Pekerjaan DIVISI 6  (masuk pada Rekapitulasi Perkiraan Harga Pekerjaan)</v>
          </cell>
          <cell r="G60">
            <v>2262485709.1932297</v>
          </cell>
        </row>
      </sheetData>
    </sheetDataSet>
  </externalBook>
</externalLink>
</file>

<file path=xl/externalLinks/externalLink1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Biaya"/>
      <sheetName val="Kuantitas &amp; Harga"/>
      <sheetName val="Persentase"/>
    </sheetNames>
    <sheetDataSet>
      <sheetData sheetId="0"/>
      <sheetData sheetId="1">
        <row r="47">
          <cell r="H47">
            <v>0</v>
          </cell>
        </row>
      </sheetData>
      <sheetData sheetId="2"/>
    </sheetDataSet>
  </externalBook>
</externalLink>
</file>

<file path=xl/externalLinks/externalLink1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 &amp; W sizes"/>
      <sheetName val="LG-Partition"/>
      <sheetName val="UG Partitions"/>
      <sheetName val="2F Partitions"/>
      <sheetName val="3F-5F Partitions"/>
      <sheetName val="PH Partitions"/>
      <sheetName val="Mach. rm. Partn."/>
      <sheetName val="Summary"/>
    </sheetNames>
    <sheetDataSet>
      <sheetData sheetId="0" refreshError="1">
        <row r="3">
          <cell r="B3">
            <v>1</v>
          </cell>
          <cell r="C3">
            <v>2</v>
          </cell>
          <cell r="D3">
            <v>3</v>
          </cell>
          <cell r="G3">
            <v>1</v>
          </cell>
          <cell r="H3">
            <v>2</v>
          </cell>
          <cell r="I3">
            <v>3</v>
          </cell>
        </row>
        <row r="4">
          <cell r="B4" t="str">
            <v>Type</v>
          </cell>
          <cell r="C4" t="str">
            <v>Size</v>
          </cell>
          <cell r="G4" t="str">
            <v>Type</v>
          </cell>
          <cell r="H4" t="str">
            <v>Size</v>
          </cell>
        </row>
        <row r="5">
          <cell r="C5" t="str">
            <v>W</v>
          </cell>
          <cell r="D5" t="str">
            <v>H</v>
          </cell>
          <cell r="H5" t="str">
            <v>W</v>
          </cell>
          <cell r="I5" t="str">
            <v>H</v>
          </cell>
        </row>
        <row r="6">
          <cell r="C6" t="str">
            <v>(ft)</v>
          </cell>
          <cell r="D6" t="str">
            <v>(ft)</v>
          </cell>
          <cell r="H6" t="str">
            <v>(ft)</v>
          </cell>
          <cell r="I6" t="str">
            <v>(ft)</v>
          </cell>
        </row>
        <row r="8">
          <cell r="B8" t="str">
            <v>D1</v>
          </cell>
          <cell r="C8">
            <v>6</v>
          </cell>
          <cell r="D8">
            <v>7</v>
          </cell>
          <cell r="G8" t="str">
            <v>W1</v>
          </cell>
          <cell r="H8">
            <v>18</v>
          </cell>
          <cell r="I8">
            <v>7</v>
          </cell>
        </row>
        <row r="9">
          <cell r="B9" t="str">
            <v>D2</v>
          </cell>
          <cell r="C9">
            <v>6</v>
          </cell>
          <cell r="D9">
            <v>7</v>
          </cell>
          <cell r="G9" t="str">
            <v>W1a</v>
          </cell>
          <cell r="H9">
            <v>18</v>
          </cell>
          <cell r="I9">
            <v>5</v>
          </cell>
        </row>
        <row r="10">
          <cell r="B10" t="str">
            <v>D2a</v>
          </cell>
          <cell r="G10" t="str">
            <v>W2</v>
          </cell>
          <cell r="H10">
            <v>2</v>
          </cell>
          <cell r="I10">
            <v>4.166666666666667</v>
          </cell>
        </row>
        <row r="11">
          <cell r="B11" t="str">
            <v>D2b</v>
          </cell>
          <cell r="C11">
            <v>6</v>
          </cell>
          <cell r="D11">
            <v>7</v>
          </cell>
          <cell r="G11" t="str">
            <v>W2a</v>
          </cell>
          <cell r="H11">
            <v>2</v>
          </cell>
          <cell r="I11">
            <v>4.166666666666667</v>
          </cell>
        </row>
        <row r="12">
          <cell r="B12" t="str">
            <v>D2c</v>
          </cell>
          <cell r="G12" t="str">
            <v>W3</v>
          </cell>
          <cell r="H12">
            <v>4</v>
          </cell>
          <cell r="I12">
            <v>4.166666666666667</v>
          </cell>
        </row>
        <row r="13">
          <cell r="B13" t="str">
            <v>D2d</v>
          </cell>
          <cell r="C13">
            <v>6</v>
          </cell>
          <cell r="D13">
            <v>7</v>
          </cell>
          <cell r="G13" t="str">
            <v>W4</v>
          </cell>
          <cell r="H13">
            <v>21.46</v>
          </cell>
          <cell r="I13">
            <v>6.5</v>
          </cell>
        </row>
        <row r="14">
          <cell r="B14" t="str">
            <v>D3</v>
          </cell>
          <cell r="G14" t="str">
            <v>W5</v>
          </cell>
          <cell r="H14">
            <v>4</v>
          </cell>
          <cell r="I14">
            <v>4</v>
          </cell>
        </row>
        <row r="15">
          <cell r="B15" t="str">
            <v>D3a</v>
          </cell>
          <cell r="C15">
            <v>6</v>
          </cell>
          <cell r="D15">
            <v>7</v>
          </cell>
          <cell r="G15" t="str">
            <v>W6</v>
          </cell>
        </row>
        <row r="16">
          <cell r="B16" t="str">
            <v>D4</v>
          </cell>
          <cell r="G16" t="str">
            <v>W7</v>
          </cell>
          <cell r="H16">
            <v>10</v>
          </cell>
          <cell r="I16">
            <v>5.5</v>
          </cell>
        </row>
        <row r="17">
          <cell r="B17" t="str">
            <v>D5</v>
          </cell>
          <cell r="G17" t="str">
            <v>W8</v>
          </cell>
          <cell r="H17">
            <v>6</v>
          </cell>
          <cell r="I17">
            <v>4.166666666666667</v>
          </cell>
        </row>
        <row r="18">
          <cell r="B18" t="str">
            <v>D6</v>
          </cell>
          <cell r="C18">
            <v>3</v>
          </cell>
          <cell r="D18">
            <v>7</v>
          </cell>
          <cell r="G18" t="str">
            <v>W9</v>
          </cell>
          <cell r="H18">
            <v>2</v>
          </cell>
          <cell r="I18">
            <v>2</v>
          </cell>
        </row>
        <row r="19">
          <cell r="B19" t="str">
            <v>D7</v>
          </cell>
          <cell r="C19">
            <v>3.5</v>
          </cell>
          <cell r="D19">
            <v>7</v>
          </cell>
          <cell r="G19" t="str">
            <v>W10</v>
          </cell>
          <cell r="H19">
            <v>8</v>
          </cell>
          <cell r="I19">
            <v>2</v>
          </cell>
        </row>
        <row r="20">
          <cell r="B20" t="str">
            <v>SD1</v>
          </cell>
          <cell r="C20">
            <v>6</v>
          </cell>
          <cell r="D20">
            <v>7</v>
          </cell>
        </row>
        <row r="21">
          <cell r="B21" t="str">
            <v>SD2</v>
          </cell>
          <cell r="C21">
            <v>6</v>
          </cell>
          <cell r="D21">
            <v>7</v>
          </cell>
        </row>
        <row r="22">
          <cell r="B22" t="str">
            <v>SD2a</v>
          </cell>
          <cell r="C22">
            <v>6</v>
          </cell>
          <cell r="D22">
            <v>7</v>
          </cell>
        </row>
        <row r="23">
          <cell r="B23" t="str">
            <v>WD1</v>
          </cell>
          <cell r="C23">
            <v>3</v>
          </cell>
          <cell r="D23">
            <v>7</v>
          </cell>
        </row>
        <row r="24">
          <cell r="B24" t="str">
            <v>WD2</v>
          </cell>
        </row>
        <row r="25">
          <cell r="B25" t="str">
            <v>WD3</v>
          </cell>
          <cell r="C25">
            <v>2.5</v>
          </cell>
          <cell r="D25">
            <v>7</v>
          </cell>
        </row>
        <row r="26">
          <cell r="B26" t="str">
            <v>WD4</v>
          </cell>
          <cell r="C26">
            <v>3</v>
          </cell>
          <cell r="D26">
            <v>7</v>
          </cell>
        </row>
        <row r="27">
          <cell r="B27" t="str">
            <v>WD5</v>
          </cell>
          <cell r="C27">
            <v>3</v>
          </cell>
          <cell r="D27">
            <v>7</v>
          </cell>
        </row>
        <row r="28">
          <cell r="B28" t="str">
            <v>WD6</v>
          </cell>
          <cell r="C28">
            <v>2.3333333333333335</v>
          </cell>
          <cell r="D28">
            <v>7</v>
          </cell>
        </row>
        <row r="29">
          <cell r="B29" t="str">
            <v>WD7</v>
          </cell>
          <cell r="C29">
            <v>5</v>
          </cell>
          <cell r="D29">
            <v>7</v>
          </cell>
        </row>
        <row r="30">
          <cell r="B30" t="str">
            <v>MD1</v>
          </cell>
          <cell r="C30">
            <v>6</v>
          </cell>
          <cell r="D30">
            <v>7</v>
          </cell>
        </row>
        <row r="31">
          <cell r="B31" t="str">
            <v>MD1a</v>
          </cell>
          <cell r="C31">
            <v>4</v>
          </cell>
          <cell r="D31">
            <v>7</v>
          </cell>
        </row>
        <row r="32">
          <cell r="B32" t="str">
            <v>MD2</v>
          </cell>
          <cell r="C32">
            <v>3</v>
          </cell>
          <cell r="D32">
            <v>7</v>
          </cell>
        </row>
        <row r="33">
          <cell r="B33" t="str">
            <v>MD3</v>
          </cell>
        </row>
        <row r="34">
          <cell r="B34" t="str">
            <v>MD4</v>
          </cell>
          <cell r="C34">
            <v>3</v>
          </cell>
          <cell r="D34">
            <v>7</v>
          </cell>
        </row>
      </sheetData>
      <sheetData sheetId="1"/>
      <sheetData sheetId="2"/>
      <sheetData sheetId="3"/>
      <sheetData sheetId="4"/>
      <sheetData sheetId="5"/>
      <sheetData sheetId="6"/>
      <sheetData sheetId="7"/>
    </sheetDataSet>
  </externalBook>
</externalLink>
</file>

<file path=xl/externalLinks/externalLink1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kp"/>
      <sheetName val="Kuan"/>
      <sheetName val="Har Sat"/>
      <sheetName val="Har. Das"/>
      <sheetName val="M.P.U"/>
      <sheetName val="Mob"/>
      <sheetName val="ANMOS"/>
      <sheetName val="Jad. Alat"/>
      <sheetName val="T. Shed"/>
      <sheetName val="Sub. Kon"/>
      <sheetName val="List"/>
      <sheetName val="6.a &amp;6,b"/>
      <sheetName val="Catatan"/>
      <sheetName val="Anls Alat"/>
      <sheetName val="Anls Bahan"/>
      <sheetName val="Sheet1"/>
      <sheetName val="Div 2-5"/>
      <sheetName val="Div 6"/>
      <sheetName val="Div 7-8"/>
      <sheetName val="Div 9-10"/>
    </sheetNames>
    <sheetDataSet>
      <sheetData sheetId="0" refreshError="1">
        <row r="17">
          <cell r="K17">
            <v>42200000</v>
          </cell>
        </row>
        <row r="19">
          <cell r="K19">
            <v>16737300</v>
          </cell>
        </row>
        <row r="23">
          <cell r="K23">
            <v>0</v>
          </cell>
        </row>
        <row r="25">
          <cell r="K25">
            <v>1002662910</v>
          </cell>
        </row>
        <row r="29">
          <cell r="K29">
            <v>29609370</v>
          </cell>
        </row>
        <row r="35">
          <cell r="K35">
            <v>0</v>
          </cell>
        </row>
        <row r="38">
          <cell r="J38">
            <v>1795228350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4">
          <cell r="D4" t="str">
            <v>PT. JULIPRIMA KENTJANA</v>
          </cell>
        </row>
        <row r="8">
          <cell r="D8" t="str">
            <v>PEMELIHARAAN BERKALA JALAN  SUBULUSSALAM - BATAS SUMUT</v>
          </cell>
        </row>
      </sheetData>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H"/>
      <sheetName val="PM"/>
      <sheetName val="TAB"/>
    </sheetNames>
    <sheetDataSet>
      <sheetData sheetId="0" refreshError="1">
        <row r="7">
          <cell r="G7">
            <v>12500</v>
          </cell>
        </row>
        <row r="8">
          <cell r="G8">
            <v>10625</v>
          </cell>
        </row>
        <row r="9">
          <cell r="G9">
            <v>11875</v>
          </cell>
        </row>
        <row r="13">
          <cell r="G13">
            <v>15000</v>
          </cell>
        </row>
      </sheetData>
      <sheetData sheetId="1" refreshError="1"/>
      <sheetData sheetId="2" refreshError="1"/>
    </sheetDataSet>
  </externalBook>
</externalLink>
</file>

<file path=xl/externalLinks/externalLink1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HAN"/>
      <sheetName val="ANALISA"/>
      <sheetName val="B O W"/>
      <sheetName val="BIAYA  ALAT"/>
      <sheetName val="REKAP"/>
      <sheetName val="Sheet1"/>
      <sheetName val="Sheet2"/>
    </sheetNames>
    <sheetDataSet>
      <sheetData sheetId="0">
        <row r="22">
          <cell r="C22" t="str">
            <v>Pasir Ayak Untuk Beton</v>
          </cell>
        </row>
        <row r="106">
          <cell r="AH106" t="str">
            <v>Roller 3 Wheeled 8 - 10 ton 51 HP</v>
          </cell>
        </row>
        <row r="107">
          <cell r="AH107" t="str">
            <v>Tandem Roller 6 - 10 Ton 40 HP</v>
          </cell>
        </row>
        <row r="109">
          <cell r="AH109" t="str">
            <v>Pneumatic Tire Roller 8  - 15 ton 95 HP</v>
          </cell>
        </row>
        <row r="114">
          <cell r="AH114" t="str">
            <v>Asphalt Sprayer Towed 350 L 7 HP</v>
          </cell>
        </row>
        <row r="118">
          <cell r="AH118" t="str">
            <v>Asphalt Finisher 30 HP</v>
          </cell>
        </row>
        <row r="128">
          <cell r="AH128" t="str">
            <v>Compressor, Air 150 M3 20 HP</v>
          </cell>
        </row>
      </sheetData>
      <sheetData sheetId="1"/>
      <sheetData sheetId="2"/>
      <sheetData sheetId="3">
        <row r="486">
          <cell r="U486">
            <v>25930</v>
          </cell>
        </row>
      </sheetData>
      <sheetData sheetId="4"/>
      <sheetData sheetId="5"/>
      <sheetData sheetId="6"/>
    </sheetDataSet>
  </externalBook>
</externalLink>
</file>

<file path=xl/externalLinks/externalLink1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TAMBAHAN"/>
      <sheetName val="DISAIN RDS"/>
      <sheetName val="KOEFESIEN"/>
      <sheetName val="Rekap Biaya"/>
      <sheetName val="Kuantitas &amp; Harga"/>
      <sheetName val="Pekerjaan Utama"/>
      <sheetName val="%"/>
      <sheetName val="Informasi"/>
      <sheetName val="Peta Quarry"/>
      <sheetName val="Mobilisasi"/>
      <sheetName val="Perhitungan Mobilisasi Alat"/>
      <sheetName val="Lalu Lintas"/>
      <sheetName val="Jembatan Sementara"/>
      <sheetName val="Additional"/>
      <sheetName val="3-DIV2"/>
      <sheetName val="3-DIV3"/>
      <sheetName val="3-DIV3 (2)"/>
      <sheetName val="3-DIV3 (3)"/>
      <sheetName val="3-DIV3 (4)"/>
      <sheetName val="3-DIV4"/>
      <sheetName val="3-DIV5"/>
      <sheetName val="3-DIV5-LPAS"/>
      <sheetName val="Lean Concr"/>
      <sheetName val="Sand-Bedding"/>
      <sheetName val="3-DIV6"/>
      <sheetName val="3-DIV6 Lasbutag"/>
      <sheetName val="3-DIV7"/>
      <sheetName val="3-DIV7.1"/>
      <sheetName val="3-DIV8"/>
      <sheetName val="3-DIV9"/>
      <sheetName val="3-DIV10 LS-Rutin"/>
      <sheetName val="3-DIV10 Kuantitas"/>
      <sheetName val="3-DIV10 Analisa HSP"/>
      <sheetName val="SPESIFIKASI"/>
      <sheetName val="4-Basic Price"/>
      <sheetName val="4-formulir harga bahan"/>
      <sheetName val="4-Analisa Quarry"/>
      <sheetName val="5-Peralatan"/>
      <sheetName val="5-Peralatan (2)"/>
      <sheetName val="6-Agregat Halus &amp; Kasar"/>
      <sheetName val="6-Agregat Kelas A"/>
      <sheetName val="6-Agregat Kelas B"/>
      <sheetName val="6-Agregat Kelas 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ow r="13">
          <cell r="AW13">
            <v>47472.058636363639</v>
          </cell>
        </row>
        <row r="16">
          <cell r="AW16">
            <v>70230.073977639215</v>
          </cell>
        </row>
        <row r="24">
          <cell r="AW24">
            <v>293927.19306224468</v>
          </cell>
        </row>
      </sheetData>
      <sheetData sheetId="38"/>
      <sheetData sheetId="39"/>
      <sheetData sheetId="40"/>
      <sheetData sheetId="41"/>
      <sheetData sheetId="42"/>
    </sheetDataSet>
  </externalBook>
</externalLink>
</file>

<file path=xl/externalLinks/externalLink1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S Flafond"/>
      <sheetName val="1_2_3"/>
      <sheetName val="REKAP RAB TAHAP2(OE)"/>
      <sheetName val="RAB TAHAP 2 (OE)"/>
      <sheetName val="RAB TAHAP 2 (BQ)"/>
      <sheetName val="REKAP RAB TAHAP (BQ)"/>
      <sheetName val="ANALISA (2)"/>
      <sheetName val="UPAH DAN BAHAN (2)"/>
      <sheetName val="REKAPITULASI"/>
      <sheetName val="UPAH DAN BAHAN"/>
      <sheetName val="RAB"/>
      <sheetName val="REKAP RAB TAHAP (2)"/>
      <sheetName val="RAB TAHAP 2"/>
      <sheetName val="REKAP RAB TAHAP (3)"/>
      <sheetName val="RAB TAHAP 3"/>
      <sheetName val="RAB KOSONG "/>
      <sheetName val="ANALISA KOSONG"/>
      <sheetName val="ANALISA"/>
      <sheetName val="RAB_10"/>
      <sheetName val="Re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ow r="11">
          <cell r="I11">
            <v>28000</v>
          </cell>
        </row>
        <row r="12">
          <cell r="I12">
            <v>25000</v>
          </cell>
        </row>
        <row r="13">
          <cell r="I13">
            <v>20000</v>
          </cell>
        </row>
        <row r="47">
          <cell r="I47">
            <v>8900</v>
          </cell>
        </row>
        <row r="52">
          <cell r="I52">
            <v>730500</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
      <sheetName val="XXXX"/>
      <sheetName val="Ls-Mobilisasi (OK)"/>
      <sheetName val="SAT-DAS (2)"/>
      <sheetName val="SAT-DAS"/>
      <sheetName val="Ur-Anl (ok punya)"/>
      <sheetName val="Analisa (ok punya)"/>
      <sheetName val="Kuan&amp;Harga(BQ)"/>
      <sheetName val="Rekap"/>
      <sheetName val="Anl-Alt"/>
      <sheetName val="Lamp-1 (Schedule ok"/>
      <sheetName val="Anl-Bhn (ok)"/>
      <sheetName val="Lamp-14 -Hit-Alt"/>
      <sheetName val="Lamp-13-Pengg Alat"/>
      <sheetName val="Lamp-4 (Pemel. Rutin)"/>
      <sheetName val="Lamp-5 (On Site)"/>
      <sheetName val="Lamp-6 (Plant)"/>
      <sheetName val="Lamp-7 (Df-Utm) ok"/>
      <sheetName val="Lamp-8 (Kont Seleksi)"/>
      <sheetName val="Lamp-9 (Df-Alat)"/>
      <sheetName val="Lamp-10"/>
      <sheetName val="Lamp-11 (Sub-kont) ok"/>
      <sheetName val="Lamp-14 (Lamp-Penaw) OK"/>
    </sheetNames>
    <sheetDataSet>
      <sheetData sheetId="0"/>
      <sheetData sheetId="1"/>
      <sheetData sheetId="2"/>
      <sheetData sheetId="3"/>
      <sheetData sheetId="4">
        <row r="19">
          <cell r="J19">
            <v>59787</v>
          </cell>
        </row>
        <row r="46">
          <cell r="J46">
            <v>275428.96000000002</v>
          </cell>
        </row>
        <row r="54">
          <cell r="J54">
            <v>130693.91</v>
          </cell>
        </row>
        <row r="63">
          <cell r="J63">
            <v>46040.47</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pah Bahan"/>
    </sheetNames>
    <sheetDataSet>
      <sheetData sheetId="0"/>
    </sheetDataSet>
  </externalBook>
</externalLink>
</file>

<file path=xl/externalLinks/externalLink1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IC"/>
      <sheetName val="BOQ"/>
      <sheetName val="demol-build"/>
      <sheetName val="pav-block"/>
      <sheetName val="kerb"/>
      <sheetName val="MAT - COMMON"/>
      <sheetName val="MAT. MS &amp; SW"/>
      <sheetName val="MAT PRIME &amp; RS"/>
      <sheetName val="SM"/>
      <sheetName val="MS"/>
      <sheetName val="galian Strk."/>
      <sheetName val="embankment"/>
      <sheetName val="Borrow Mat"/>
      <sheetName val="River Gravel (M3)"/>
      <sheetName val="River Gravel (M2)"/>
      <sheetName val="PRIME"/>
      <sheetName val="Tack coat"/>
      <sheetName val="TACK"/>
      <sheetName val="AC &amp; HRS"/>
      <sheetName val="SMA-A9"/>
      <sheetName val="AC-surface"/>
      <sheetName val="ATBL"/>
      <sheetName val="ATB"/>
      <sheetName val="Patching"/>
      <sheetName val="AC-binder-9"/>
      <sheetName val="k-225 E"/>
      <sheetName val="k-225 F"/>
      <sheetName val="STEEL"/>
      <sheetName val="MAT.  A &amp; B"/>
      <sheetName val="ATB "/>
      <sheetName val="ATB patching"/>
      <sheetName val="5-MOS"/>
      <sheetName val="SLD"/>
      <sheetName val="4a-Mob"/>
      <sheetName val="4b-Mob "/>
      <sheetName val="6a-Crushing Plant"/>
      <sheetName val="6b-AMP"/>
      <sheetName val="KEMAJUAN PROYEK"/>
      <sheetName val="5-Peralatan"/>
      <sheetName val="Schedulle"/>
      <sheetName val="Schedulee"/>
      <sheetName val="3-DIV4"/>
      <sheetName val="Kuantitas _ Harga _2_"/>
      <sheetName val="_"/>
      <sheetName val="DH"/>
      <sheetName val="ANALISA HARGA SATUAN"/>
      <sheetName val="Upah&amp;Bhn"/>
      <sheetName val="Upah Bahan"/>
      <sheetName val="Kuantitas &amp; Harga"/>
      <sheetName val="Analisa"/>
      <sheetName val="KoefMixer"/>
      <sheetName val="KoefExc_Dump_Vibro"/>
      <sheetName val="REKAPAN Base B"/>
      <sheetName val="HSItem"/>
      <sheetName val="SAT-DAS"/>
      <sheetName val="Peralatan (2)"/>
      <sheetName val="Alat Berat"/>
      <sheetName val="HS"/>
      <sheetName val="ANALISA (2)"/>
      <sheetName val="DAFTAR TIPE"/>
      <sheetName val="pmbyrn utama"/>
      <sheetName val="MENU"/>
      <sheetName val="SUB KONTRAK"/>
      <sheetName val="4"/>
      <sheetName val="MAT_-_COMMON"/>
      <sheetName val="MAT__MS_&amp;_SW"/>
      <sheetName val="MAT_PRIME_&amp;_RS"/>
      <sheetName val="galian_Strk_"/>
      <sheetName val="Borrow_Mat"/>
      <sheetName val="River_Gravel_(M3)"/>
      <sheetName val="River_Gravel_(M2)"/>
      <sheetName val="Tack_coat"/>
      <sheetName val="AC_&amp;_HRS"/>
      <sheetName val="k-225_E"/>
      <sheetName val="k-225_F"/>
      <sheetName val="MAT___A_&amp;_B"/>
      <sheetName val="ATB_"/>
      <sheetName val="ATB_patching"/>
      <sheetName val="4b-Mob_"/>
      <sheetName val="6a-Crushing_Plant"/>
      <sheetName val="KEMAJUAN_PROYEK"/>
      <sheetName val="ANALISA_HARGA_SATUAN"/>
      <sheetName val="Kuantitas___Harga__2_"/>
      <sheetName val="Upah_Bahan"/>
      <sheetName val="Alat"/>
      <sheetName val="Upah"/>
      <sheetName val="DU&amp;B"/>
      <sheetName val="B.T"/>
      <sheetName val="kont anak1"/>
      <sheetName val="Rekap"/>
      <sheetName val="Daftar Harg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refreshError="1"/>
      <sheetData sheetId="85" refreshError="1"/>
      <sheetData sheetId="86" refreshError="1"/>
      <sheetData sheetId="87" refreshError="1"/>
      <sheetData sheetId="88" refreshError="1"/>
      <sheetData sheetId="89" refreshError="1"/>
      <sheetData sheetId="90" refreshError="1"/>
    </sheetDataSet>
  </externalBook>
</externalLink>
</file>

<file path=xl/externalLinks/externalLink1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s>
    <sheetDataSet>
      <sheetData sheetId="0">
        <row r="28">
          <cell r="K28">
            <v>37400</v>
          </cell>
        </row>
      </sheetData>
      <sheetData sheetId="1"/>
      <sheetData sheetId="2"/>
    </sheetDataSet>
  </externalBook>
</externalLink>
</file>

<file path=xl/externalLinks/externalLink1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daf harga"/>
      <sheetName val="RAB"/>
      <sheetName val="AHSP"/>
      <sheetName val=" Biaya alat jam"/>
      <sheetName val="Mobilisasi"/>
      <sheetName val="Analisa Produksi alat"/>
      <sheetName val="Analisa-Grouting"/>
      <sheetName val="SteelSupport"/>
      <sheetName val="GalianTerowongan"/>
      <sheetName val="WaterPressTest(3langkah)"/>
      <sheetName val="WaterPressTest(9langkah)"/>
      <sheetName val="BackfillGrouting"/>
      <sheetName val="Analisa Bangunan"/>
      <sheetName val="Schedulle"/>
      <sheetName val="Ana-Fas"/>
      <sheetName val="Back-analis"/>
      <sheetName val="(EQU_PRO1)"/>
      <sheetName val="DU&amp;B"/>
      <sheetName val="Skdl-1"/>
      <sheetName val="BOQ"/>
      <sheetName val="5-ALAT(1)"/>
      <sheetName val="Analisa (ok)"/>
      <sheetName val="Menu"/>
      <sheetName val="DH"/>
      <sheetName val="Upah, Bahan, Alat"/>
      <sheetName val="Time Scedule"/>
      <sheetName val="Analisa "/>
      <sheetName val="BAG-III"/>
      <sheetName val="Bahan Upah"/>
      <sheetName val="Cover"/>
      <sheetName val="Rkp"/>
      <sheetName val="UMUM"/>
    </sheetNames>
    <sheetDataSet>
      <sheetData sheetId="0" refreshError="1"/>
      <sheetData sheetId="1" refreshError="1"/>
      <sheetData sheetId="2" refreshError="1"/>
      <sheetData sheetId="3" refreshError="1">
        <row r="2">
          <cell r="P2">
            <v>1</v>
          </cell>
        </row>
        <row r="22">
          <cell r="P22">
            <v>0.9</v>
          </cell>
        </row>
        <row r="152">
          <cell r="V152">
            <v>1600</v>
          </cell>
        </row>
        <row r="154">
          <cell r="V154">
            <v>16500</v>
          </cell>
        </row>
        <row r="179">
          <cell r="V179">
            <v>16500</v>
          </cell>
        </row>
        <row r="180">
          <cell r="V180">
            <v>19250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LE ALAT"/>
      <sheetName val="ATB pers (2)"/>
      <sheetName val="FOTO PR"/>
      <sheetName val="Sheet3"/>
      <sheetName val="G.umum"/>
      <sheetName val="SCHE vareto"/>
      <sheetName val="ATB pers"/>
      <sheetName val="BQ diva"/>
      <sheetName val="Item7"/>
      <sheetName val="MAT BARU AC"/>
      <sheetName val="H.Satuan"/>
      <sheetName val="CashFlow"/>
      <sheetName val="AC +"/>
      <sheetName val="an.ATB G"/>
      <sheetName val="an.AC"/>
      <sheetName val="an.ATB L"/>
      <sheetName val="ATB +"/>
      <sheetName val="Mat"/>
      <sheetName val="Alat DC"/>
      <sheetName val="Camp"/>
      <sheetName val="Kap.Tenaga"/>
      <sheetName val="H_Satuan"/>
      <sheetName val="Speck ARSITEK"/>
      <sheetName val="Stden center"/>
      <sheetName val=""/>
      <sheetName val="HRG BHN"/>
      <sheetName val="pricing"/>
      <sheetName val="IDLE_ALAT"/>
      <sheetName val="ATB_pers_(2)"/>
      <sheetName val="FOTO_PR"/>
      <sheetName val="G_umum"/>
      <sheetName val="SCHE_vareto"/>
      <sheetName val="ATB_pers"/>
      <sheetName val="BQ_diva"/>
      <sheetName val="MAT_BARU_AC"/>
      <sheetName val="H_Satuan1"/>
      <sheetName val="AC_+"/>
      <sheetName val="an_ATB_G"/>
      <sheetName val="an_AC"/>
      <sheetName val="an_ATB_L"/>
      <sheetName val="ATB_+"/>
      <sheetName val="Alat_DC"/>
      <sheetName val="Kap_Tenaga"/>
      <sheetName val="Agregat Halus &amp; Kasar"/>
      <sheetName val="FA"/>
      <sheetName val="Analisa HS"/>
      <sheetName val="LO"/>
      <sheetName val="Kr tengahDiva"/>
      <sheetName val="SITE-E"/>
      <sheetName val="LOADDAT"/>
      <sheetName val="GASATAGG.XLS"/>
      <sheetName val="Informasi"/>
      <sheetName val="EXTERNAL WORK"/>
      <sheetName val="Isolasi Luar Dalam"/>
      <sheetName val="Isolasi Luar"/>
      <sheetName val="ANAL.BOW"/>
      <sheetName val="Break_down"/>
      <sheetName val="Equipment"/>
      <sheetName val="Subkon"/>
      <sheetName val="B - Norelec"/>
      <sheetName val="upahbahan"/>
      <sheetName val="DAPRO"/>
      <sheetName val="BL"/>
      <sheetName val="L3 An H Sat Mob"/>
      <sheetName val="rab me (by owner) "/>
      <sheetName val="BQ (by owner)"/>
      <sheetName val="rab me (fisik)"/>
      <sheetName val="Man Power"/>
      <sheetName val="rekap mekanikal"/>
      <sheetName val="BASEMENT"/>
      <sheetName val="Anls"/>
      <sheetName val="Analisa _ Upah"/>
      <sheetName val="Markup"/>
      <sheetName val="BAG_2"/>
      <sheetName val="Analisa &amp; Upah"/>
      <sheetName val="Pipe"/>
      <sheetName val="M_12 _2_"/>
      <sheetName val="REKAP"/>
      <sheetName val="Material"/>
      <sheetName val="Upah"/>
      <sheetName val="basic"/>
      <sheetName val="ANALISA"/>
      <sheetName val="Boq"/>
      <sheetName val="bill qty"/>
      <sheetName val="meth hsl nego"/>
      <sheetName val="Perm. Test"/>
      <sheetName val="01A- RAB"/>
      <sheetName val="DKH"/>
      <sheetName val="BAG-2"/>
      <sheetName val="analis"/>
      <sheetName val="bahan"/>
      <sheetName val="BTL-Persiapan"/>
      <sheetName val="BTL-Bau"/>
      <sheetName val="BTL-alat"/>
      <sheetName val="BTL-Rupa"/>
      <sheetName val="Fill this out first___"/>
      <sheetName val="5-Peralatan"/>
      <sheetName val="hardas"/>
      <sheetName val="D &amp; W sizes"/>
      <sheetName val="AHSP"/>
      <sheetName val="Scedule(S-Curve)"/>
      <sheetName val="L_Mechanical"/>
      <sheetName val="Fin-Bengkel"/>
      <sheetName val="Fin-Showroom"/>
      <sheetName val="Hal_Pagar"/>
      <sheetName val="Str-Bengkel"/>
      <sheetName val="Str-Showroom"/>
      <sheetName val="WT-LIST"/>
      <sheetName val="ANAL. ME"/>
      <sheetName val="BW analisa cika 2005"/>
      <sheetName val="M&amp;E R"/>
      <sheetName val="RAB PERSIAPAN "/>
      <sheetName val="G_SUMMARY"/>
      <sheetName val="Cover"/>
      <sheetName val="escon"/>
      <sheetName val="GH Quantity"/>
      <sheetName val="Data"/>
      <sheetName val="villa"/>
      <sheetName val="Anal"/>
      <sheetName val="U_rate"/>
      <sheetName val="Art"/>
      <sheetName val="CPAoC"/>
      <sheetName val="NS GD.UTAMA"/>
      <sheetName val="ANAL_BOW"/>
      <sheetName val="REKAP_ARSITEKTUR."/>
      <sheetName val="RAB.ADMINISTRASI PUSAT (1)"/>
      <sheetName val="L-Mechanical"/>
      <sheetName val="KET"/>
      <sheetName val="Equip"/>
      <sheetName val="TELEPON"/>
      <sheetName val="PROTEKSI PETIR"/>
      <sheetName val="KABEL FEEDER"/>
      <sheetName val="PENRNGN &amp; KTK-KNTK"/>
      <sheetName val="REKAP-MEK"/>
      <sheetName val="EQ_an"/>
      <sheetName val="GFA-20-N"/>
      <sheetName val="RAB_HREZ"/>
      <sheetName val="ANAL_HREZ"/>
      <sheetName val="RAB"/>
      <sheetName val="Harga Satuan"/>
      <sheetName val="KAN. LOKAL"/>
      <sheetName val="Bill No 2.1 Cold Water System"/>
      <sheetName val="Civil Works"/>
      <sheetName val="analysis"/>
      <sheetName val="1.B"/>
      <sheetName val="CBL"/>
      <sheetName val="FIRE FIGHTING"/>
      <sheetName val="Master 1.0"/>
      <sheetName val="BOQ KSN"/>
      <sheetName val="BHN"/>
      <sheetName val="HS Alat"/>
      <sheetName val="HS Upah"/>
      <sheetName val="HS Sub-Kon"/>
      <sheetName val="Analisa ME (2)"/>
      <sheetName val="Sat Upah"/>
      <sheetName val="alat,bahan,sub"/>
      <sheetName val="AC-C"/>
      <sheetName val="A"/>
      <sheetName val="Fill this out first..."/>
      <sheetName val="BoQ C4"/>
      <sheetName val="FINISHING"/>
      <sheetName val="har-sat"/>
      <sheetName val="anal_alat"/>
      <sheetName val="hsd"/>
      <sheetName val="Unit Rate"/>
      <sheetName val="BQ Stdr R-1"/>
      <sheetName val="MAPDC"/>
      <sheetName val="Data Ktr Bupati Tapsel"/>
      <sheetName val="BAU"/>
      <sheetName val="harga"/>
      <sheetName val="LISTRIK"/>
      <sheetName val="F ALARM"/>
      <sheetName val="MADC"/>
      <sheetName val="bilangan"/>
      <sheetName val="Hsat1"/>
      <sheetName val="New MADC"/>
      <sheetName val="BQWH3"/>
      <sheetName val="AHS-E"/>
      <sheetName val="BQ-ME"/>
      <sheetName val="Rekap Prelim"/>
      <sheetName val="Persiapan"/>
      <sheetName val="Daftar berat"/>
      <sheetName val="Telephone"/>
      <sheetName val="Rek_ELEKT"/>
      <sheetName val="D _ W sizes"/>
      <sheetName val="Fire Alarm"/>
      <sheetName val="Dasboard"/>
      <sheetName val="H_Upah"/>
      <sheetName val="AC"/>
      <sheetName val="Duct"/>
      <sheetName val="MON_OH"/>
      <sheetName val="H-Upah"/>
      <sheetName val="AC_C"/>
      <sheetName val="Bill of Qty MEP"/>
      <sheetName val="Fin_Bengkel"/>
      <sheetName val="Fin_Showroom"/>
      <sheetName val="Str_Bengkel"/>
      <sheetName val="Str_Showroom"/>
      <sheetName val="STD Lanjutan"/>
      <sheetName val="NS Lanjutan"/>
      <sheetName val="Rate"/>
      <sheetName val="Mat.Mek"/>
      <sheetName val="EE-PROP"/>
      <sheetName val="BANGUNAN PENUNJANG"/>
      <sheetName val="HB "/>
      <sheetName val="I-KAMAR"/>
      <sheetName val="coeff"/>
      <sheetName val="Cable 150kV Ref."/>
      <sheetName val="ALAT"/>
      <sheetName val="eq_data"/>
      <sheetName val="MAIN EQUIP AC"/>
      <sheetName val="Project_P"/>
      <sheetName val="Eng_Hrs"/>
      <sheetName val="hs"/>
      <sheetName val="RKP PLUMBING"/>
      <sheetName val="BQ Arsit"/>
      <sheetName val="An HarSatPek"/>
      <sheetName val="Sat Bah &amp; Up"/>
      <sheetName val="Valve"/>
      <sheetName val="Sanitair+Drain"/>
      <sheetName val="Flange"/>
      <sheetName val="Pipa (2)"/>
      <sheetName val="Lamp BAP"/>
      <sheetName val="sheet 2"/>
      <sheetName val="RAB ME"/>
      <sheetName val="AHS str"/>
      <sheetName val="351BQMCN"/>
      <sheetName val="bahan+upah"/>
      <sheetName val="analisa_gedung"/>
      <sheetName val="AHSbj"/>
      <sheetName val="ANALISA 1"/>
      <sheetName val="4-Basic Price"/>
      <sheetName val="DPENSIUN"/>
      <sheetName val="HSD_Alat"/>
      <sheetName val="Daftar Upah,Bhn,&amp; alat"/>
      <sheetName val="Lead Schedule"/>
      <sheetName val="NP"/>
      <sheetName val="BASIC-PRICE"/>
      <sheetName val="NS GD.UGD"/>
      <sheetName val="STD GD.UGD"/>
      <sheetName val="DAF-2"/>
      <sheetName val="Div2"/>
      <sheetName val="MAP-1"/>
      <sheetName val="HARSAT"/>
      <sheetName val="Pos 4-1"/>
      <sheetName val="Anal Koef"/>
      <sheetName val="Rekap Biaya"/>
      <sheetName val="Transfer Pump"/>
      <sheetName val="RAW MATERIALS "/>
      <sheetName val="COST-PERSON-J.O."/>
      <sheetName val="RENTAL1"/>
      <sheetName val="DUTCH CONE"/>
      <sheetName val="slab"/>
      <sheetName val="ANALIS.1"/>
      <sheetName val="REKAP TOTAL"/>
      <sheetName val="Jadwal"/>
      <sheetName val="Daf 1"/>
      <sheetName val="J"/>
      <sheetName val="공정양식"/>
      <sheetName val="Rekap Direct Cost"/>
      <sheetName val="Urai _ Guide Post"/>
      <sheetName val="Met_Pas Batu"/>
      <sheetName val="Urai_Galian Tanah"/>
      <sheetName val="Met_ Minor"/>
      <sheetName val="2.NSB."/>
      <sheetName val="2.SB"/>
      <sheetName val="pinjen"/>
      <sheetName val="M.ITEM"/>
      <sheetName val="BHN.Ars"/>
      <sheetName val="7.NS.H"/>
      <sheetName val="Daf_ No_ _ 4_2"/>
      <sheetName val="Rates"/>
      <sheetName val="Upah Bahan"/>
      <sheetName val="EQ"/>
      <sheetName val="index"/>
      <sheetName val="Terbilang sertifikat"/>
      <sheetName val="Terbilang"/>
      <sheetName val="BOI-me"/>
      <sheetName val="MUA"/>
      <sheetName val="BQ struktur"/>
      <sheetName val="AHS"/>
      <sheetName val="HARGA ALAT"/>
      <sheetName val="UMUM"/>
      <sheetName val="ETAB 1"/>
      <sheetName val="SUMBER"/>
      <sheetName val="Sheet1"/>
      <sheetName val="Upah dan bahan"/>
      <sheetName val="analisa "/>
      <sheetName val="PRICE-COMP"/>
      <sheetName val="IDLE_ALAT1"/>
      <sheetName val="ATB_pers_(2)1"/>
      <sheetName val="FOTO_PR1"/>
      <sheetName val="G_umum1"/>
      <sheetName val="SCHE_vareto1"/>
      <sheetName val="ATB_pers1"/>
      <sheetName val="BQ_diva1"/>
      <sheetName val="MAT_BARU_AC1"/>
      <sheetName val="H_Satuan2"/>
      <sheetName val="AC_+1"/>
      <sheetName val="an_ATB_G1"/>
      <sheetName val="an_AC1"/>
      <sheetName val="an_ATB_L1"/>
      <sheetName val="ATB_+1"/>
      <sheetName val="Alat_DC1"/>
      <sheetName val="Kap_Tenaga1"/>
      <sheetName val="HRG_BHN"/>
      <sheetName val="Agregat_Halus_&amp;_Kasar"/>
      <sheetName val="Analisa_HS"/>
      <sheetName val="Kr_tengahDiva"/>
      <sheetName val="B_-_Norelec"/>
      <sheetName val="Isolasi_Luar_Dalam"/>
      <sheetName val="Isolasi_Luar"/>
      <sheetName val="Man_Power"/>
      <sheetName val="L3_An_H_Sat_Mob"/>
      <sheetName val="Analisa ME"/>
      <sheetName val="R.A.B."/>
      <sheetName val="2_Plumbing"/>
      <sheetName val="3_FF"/>
      <sheetName val="Material&amp;Upah"/>
      <sheetName val="Piping"/>
      <sheetName val="name"/>
      <sheetName val="REK"/>
      <sheetName val="Panel"/>
      <sheetName val="Inst_penerangan_"/>
      <sheetName val="Plumbing"/>
      <sheetName val="Petir"/>
      <sheetName val="MATV"/>
      <sheetName val="CCTV"/>
      <sheetName val="Alarm"/>
      <sheetName val="Hydran _ springkler"/>
      <sheetName val="BasicPrice"/>
      <sheetName val="Koefisien"/>
      <sheetName val="Analisa Pusaka Jaya"/>
      <sheetName val="Report detil kondisi"/>
      <sheetName val="ANALISA HARGA SATUAN"/>
      <sheetName val="D.1.2_LT- 1 ~ Atap"/>
      <sheetName val="Market"/>
      <sheetName val="Bill 5 Summary"/>
      <sheetName val="M"/>
      <sheetName val="Peralatan"/>
      <sheetName val="BOOQ"/>
      <sheetName val="ENC.14"/>
      <sheetName val="kki"/>
      <sheetName val="fin pro centers"/>
      <sheetName val="SUMMARY"/>
      <sheetName val="LATIH1"/>
      <sheetName val="Data2"/>
      <sheetName val="REKAP ARSITEKTUR"/>
      <sheetName val="anal_hs"/>
      <sheetName val="OVERHEAD"/>
      <sheetName val="rincian per proyek"/>
      <sheetName val="SDM"/>
      <sheetName val="MAP"/>
      <sheetName val="Analisa 2"/>
      <sheetName val="Rkp"/>
      <sheetName val="FAK"/>
      <sheetName val="ana_str"/>
      <sheetName val="MASTER"/>
      <sheetName val="EMS"/>
      <sheetName val="PB_B_"/>
      <sheetName val="AC LOAD"/>
      <sheetName val="DAFTAR HARGA"/>
      <sheetName val="Bill 4 Summary"/>
      <sheetName val="Up&amp;Bhn "/>
      <sheetName val="KH Bahagia"/>
      <sheetName val="REKAP ME"/>
      <sheetName val="Bill Of Quantity"/>
      <sheetName val="BGN PENUNJANG"/>
      <sheetName val="daftar_harga"/>
      <sheetName val="QSS"/>
      <sheetName val="대비표"/>
      <sheetName val="AN Panel"/>
      <sheetName val="NS"/>
      <sheetName val="5-ALAT(1)"/>
      <sheetName val="bill_qty"/>
      <sheetName val="meth_hsl_nego"/>
      <sheetName val="AN_Panel"/>
      <sheetName val="HS_Alat"/>
      <sheetName val="HS_Upah"/>
      <sheetName val="HS_Sub-Kon"/>
      <sheetName val="ALEK"/>
      <sheetName val="????"/>
      <sheetName val="Rincian"/>
      <sheetName val="komponen"/>
      <sheetName val="Bill_Qua"/>
      <sheetName val="Estimate"/>
      <sheetName val="BoQA"/>
      <sheetName val="database-emp"/>
      <sheetName val="BQ"/>
      <sheetName val="Data Sei Belutu"/>
      <sheetName val="610.6"/>
      <sheetName val="610.5"/>
      <sheetName val="Data Sinabung"/>
      <sheetName val="Kuantitas"/>
      <sheetName val="ISIAN"/>
      <sheetName val="Input monthly capex"/>
      <sheetName val="An_Basic"/>
      <sheetName val="SOP"/>
      <sheetName val="소업1교"/>
      <sheetName val="struktur"/>
      <sheetName val="B _ Norelec"/>
      <sheetName val="Site Expenses"/>
      <sheetName val="H. Dasar"/>
      <sheetName val="2. MVAC R1"/>
      <sheetName val="Cover Daf-2"/>
      <sheetName val="Sat~Bahu"/>
      <sheetName val="RAB_STR"/>
      <sheetName val="Hrg_Bahan"/>
      <sheetName val="Mat.Elk"/>
      <sheetName val="AHS Isolasi"/>
      <sheetName val="Ref"/>
      <sheetName val="OHD"/>
      <sheetName val="MEP"/>
      <sheetName val="D_S_UPAH"/>
      <sheetName val="Progress"/>
      <sheetName val="List Plant"/>
      <sheetName val="SAP"/>
      <sheetName val="analisa stroke"/>
      <sheetName val="BasPri"/>
      <sheetName val="Bq Ars"/>
      <sheetName val="own"/>
      <sheetName val="KEBALAT"/>
      <sheetName val="FINAL"/>
      <sheetName val="CRUSER"/>
      <sheetName val="keb-BHN"/>
      <sheetName val="UPH,BHN,ALT"/>
      <sheetName val="Profil"/>
      <sheetName val="AKUN"/>
      <sheetName val="may'03"/>
      <sheetName val="PENJ.NERACA"/>
      <sheetName val="CASH FLOW"/>
      <sheetName val="#REF"/>
      <sheetName val="U&amp;B"/>
      <sheetName val="3.3b"/>
      <sheetName val="KONTRAK INDUK BULANAN"/>
      <sheetName val="Sat Alat"/>
      <sheetName val="PDMP"/>
      <sheetName val="PCE"/>
      <sheetName val="PRODUK"/>
      <sheetName val="TOOL-ME"/>
      <sheetName val="GFA 22"/>
      <sheetName val="CC-20-N"/>
      <sheetName val="Sheet2"/>
      <sheetName val="QUARRY"/>
      <sheetName val="Rekapitulasi"/>
      <sheetName val="ANALISA-HST"/>
      <sheetName val="T-3.4 Cost of Equipment"/>
      <sheetName val="T. Cs Log P III"/>
      <sheetName val="Upah&amp;Bahan"/>
      <sheetName val="HARDAS-ALAT"/>
      <sheetName val="HARDAS-MAT"/>
      <sheetName val="dasar"/>
      <sheetName val="Mtd_Pelak"/>
      <sheetName val="An H.Sat Pek.Ut"/>
      <sheetName val="list"/>
      <sheetName val="Harga Sat Das"/>
      <sheetName val="T-3.2 UP Labour"/>
      <sheetName val="T-3.3 UP Material"/>
      <sheetName val="pivot2"/>
      <sheetName val="pivot1"/>
      <sheetName val="Sec I ML"/>
      <sheetName val="Cash Flow bulanan"/>
      <sheetName val="[Kr tengahࡄiva.xls聝H_Satua聮"/>
      <sheetName val="IDL聅_AL聁T"/>
      <sheetName val="SCH聅_vareto"/>
      <sheetName val="[Kr te࡮gahࡄiva.xls聝MAT_BAR聕_AC"/>
      <sheetName val="[Kr tengahࡄiva࠮xls聝H_Satua聮1"/>
      <sheetName val="[Kࡲ tengahࡄiva.xls聝Kap聟Tenaga"/>
      <sheetName val="[Kࡲ te࡮gahࡄiva.xls聝Ana聬isa HS"/>
      <sheetName val="B -耠Nor聥lec"/>
      <sheetName val="Man耠Pow聥r"/>
      <sheetName val="[Kࡲ tengahࡄiva.xls聝5-P聥ralatan"/>
      <sheetName val="[Kࡲ te࡮gahࡄiva࠮xls聝Inf聯rmasi"/>
      <sheetName val="BTL耭ala聴"/>
      <sheetName val="BTL-Rup聡"/>
      <sheetName val="[Kr te࡮gahࡄiva.xls聝upahbahan"/>
      <sheetName val="[Kr tengahࡄiva࠮xls聝01A- RA聂"/>
      <sheetName val="BASEMEN联"/>
      <sheetName val="[Kr tengahࡄiva࠮xls聝NS GD.U联AMA"/>
      <sheetName val="[Kr tengahࡄiva.xls聝Str耭Bengkel"/>
      <sheetName val="[Kࡲ te࡮gahࡄiva࠮xls聝ANA职.BOW"/>
      <sheetName val="M_12 _2聟"/>
      <sheetName val="Mat聥ria聬"/>
      <sheetName val="[Kࡲ tengahࡄiva.xls聝G_SUMMARY"/>
      <sheetName val="GFA耭20-聎"/>
      <sheetName val="RAB聟HRE聚"/>
      <sheetName val="[Kr tengahDiva.xls聝ANAL_HREZ"/>
      <sheetName val="ANAL. M聅"/>
      <sheetName val="[Kr tengahDiva.xls聝analysis"/>
      <sheetName val="anal_al聡t"/>
      <sheetName val="[Kr tengah?iva.xls?H_Satua?"/>
      <sheetName val="IDL?_AL?T"/>
      <sheetName val="SCH?_vareto"/>
      <sheetName val="[Kr te?gah?iva.xls?MAT_BAR?_AC"/>
      <sheetName val="[Kr tengah?iva?xls?H_Satua?1"/>
      <sheetName val="[K? tengah?iva.xls?Kap?Tenaga"/>
      <sheetName val="[K? te?gah?iva.xls?Ana?isa HS"/>
      <sheetName val="B -?Nor?lec"/>
      <sheetName val="Man?Pow?r"/>
      <sheetName val="[K? tengah?iva.xls?5-P?ralatan"/>
      <sheetName val="[K? te?gah?iva?xls?Inf?rmasi"/>
      <sheetName val="BTL?ala?"/>
      <sheetName val="BTL-Rup?"/>
      <sheetName val="[Kr te?gah?iva.xls?upahbahan"/>
      <sheetName val="[Kr tengah?iva?xls?01A- RA?"/>
      <sheetName val="BASEMEN?"/>
      <sheetName val="[Kr tengah?iva?xls?NS GD.U?AMA"/>
      <sheetName val="[Kr tengah?iva.xls?Str?Bengkel"/>
      <sheetName val="[K? te?gah?iva?xls?ANA?.BOW"/>
      <sheetName val="M_12 _2?"/>
      <sheetName val="Mat?ria?"/>
      <sheetName val="[K? tengah?iva.xls?G_SUMMARY"/>
      <sheetName val="GFA?20-?"/>
      <sheetName val="RAB?HRE?"/>
      <sheetName val="[Kr tengahDiva.xls?ANAL_HREZ"/>
      <sheetName val="ANAL. M?"/>
      <sheetName val="[Kr tengahDiva.xls?analysis"/>
      <sheetName val="anal_al?t"/>
      <sheetName val="rab_me_(by_owner)_"/>
      <sheetName val="BQ_(by_owner)"/>
      <sheetName val="rab_me_(fisik)"/>
      <sheetName val="Daftar_berat"/>
      <sheetName val="Fill_this_out_first___"/>
      <sheetName val="rekap_mekanikal"/>
      <sheetName val="Analisa___Upah"/>
      <sheetName val="Analisa_&amp;_Upah"/>
      <sheetName val="GASATAGG_XLS"/>
      <sheetName val="EXTERNAL_WORK"/>
      <sheetName val="ANAL_BOW1"/>
      <sheetName val="M_12__2_"/>
      <sheetName val="Bill_No_2_1_Cold_Water_System"/>
      <sheetName val="Civil_Works"/>
      <sheetName val="D___W_sizes"/>
      <sheetName val="FIRE_FIGHTING"/>
      <sheetName val="Analisa_ME_(2)"/>
      <sheetName val="Fire_Alarm"/>
      <sheetName val="F_ALARM"/>
      <sheetName val="Bill_of_Qty_MEP"/>
      <sheetName val="01A-_RAB"/>
      <sheetName val="Fill_this_out_first___1"/>
      <sheetName val="1_B"/>
      <sheetName val="NS_GD_UTAMA"/>
      <sheetName val="BoQ_C4"/>
      <sheetName val="STD_Lanjutan"/>
      <sheetName val="NS_Lanjutan"/>
      <sheetName val="Sat_Upah"/>
      <sheetName val="REKAP_ARSITEKTUR_"/>
      <sheetName val="BOQ_KSN"/>
      <sheetName val="RAB_ADMINISTRASI_PUSAT_(1)"/>
      <sheetName val="ANAL__ME"/>
      <sheetName val="BW_analisa_cika_2005"/>
      <sheetName val="M&amp;E_R"/>
      <sheetName val="RAB_PERSIAPAN_"/>
      <sheetName val="Rekap_Prelim"/>
      <sheetName val="Pos_4-1"/>
      <sheetName val="PROTEKSI_PETIR"/>
      <sheetName val="KABEL_FEEDER"/>
      <sheetName val="PENRNGN_&amp;_KTK-KNTK"/>
      <sheetName val="Master_1_0"/>
      <sheetName val="BANGUNAN_PENUNJANG"/>
      <sheetName val="Mat_Mek"/>
      <sheetName val="D_&amp;_W_sizes"/>
      <sheetName val="Cable_150kV_Ref_"/>
      <sheetName val="MAIN_EQUIP_AC"/>
      <sheetName val="ANALIS_1"/>
      <sheetName val="DUTCH_CONE"/>
      <sheetName val="List of Eqp"/>
      <sheetName val="UPA"/>
      <sheetName val="UshDeb00"/>
      <sheetName val="DIV1"/>
      <sheetName val="AnalisaKantor"/>
      <sheetName val="_Kr tengahࡄiva.xls聝H_Satua聮"/>
      <sheetName val="_Kr te࡮gahࡄiva.xls聝MAT_BAR聕_AC"/>
      <sheetName val="_Kr tengahࡄiva࠮xls聝H_Satua聮1"/>
      <sheetName val="_Kࡲ tengahࡄiva.xls聝Kap聟Tenaga"/>
      <sheetName val="_Kࡲ te࡮gahࡄiva.xls聝Ana聬isa HS"/>
      <sheetName val="_Kࡲ tengahࡄiva.xls聝5-P聥ralatan"/>
      <sheetName val="_Kࡲ te࡮gahࡄiva࠮xls聝Inf聯rmasi"/>
      <sheetName val="_Kr te࡮gahࡄiva.xls聝upahbahan"/>
      <sheetName val="_Kr tengahࡄiva࠮xls聝01A- RA聂"/>
      <sheetName val="_Kr tengahࡄiva࠮xls聝NS GD.U联AMA"/>
      <sheetName val="_Kr tengahࡄiva.xls聝Str耭Bengkel"/>
      <sheetName val="_Kࡲ te࡮gahࡄiva࠮xls聝ANA职.BOW"/>
      <sheetName val="_Kࡲ tengahࡄiva.xls聝G_SUMMARY"/>
      <sheetName val="_Kr tengahDiva.xls聝ANAL_HREZ"/>
      <sheetName val="_Kr tengahDiva.xls聝analysis"/>
      <sheetName val="____"/>
      <sheetName val="Analisa Harga"/>
      <sheetName val="HARGA MATERIAL"/>
      <sheetName val="Blk B1"/>
      <sheetName val="Trafo"/>
      <sheetName val="Elekt"/>
      <sheetName val="PConsCS"/>
      <sheetName val="dia-in"/>
      <sheetName val="SEX"/>
      <sheetName val="HDasar"/>
      <sheetName val="INDEKS"/>
      <sheetName val="JABATAN"/>
      <sheetName val="bilangkas"/>
      <sheetName val="TOTAL Agustus"/>
      <sheetName val="ANALISA PEK.UMUM"/>
      <sheetName val="Pengalaman Per"/>
      <sheetName val="REF.ONLY"/>
      <sheetName val="Investment Valuation"/>
      <sheetName val="faktor"/>
      <sheetName val="DAF-1"/>
      <sheetName val="Rate Analysis"/>
      <sheetName val="ME Apt2"/>
      <sheetName val="PileCap"/>
      <sheetName val="Unit Cost"/>
      <sheetName val="TE TS FA LAN MATV"/>
      <sheetName val="Du_lieu"/>
      <sheetName val="Bulanan"/>
      <sheetName val="Har-sat-dasr"/>
      <sheetName val="struktur tdk dipakai"/>
      <sheetName val="Appendix 2(SatDas)"/>
      <sheetName val="kuantts"/>
      <sheetName val="ELEMEN"/>
      <sheetName val="Kode"/>
      <sheetName val="daftar analisa"/>
      <sheetName val="PO-2"/>
      <sheetName val="Dashboard"/>
      <sheetName val="alm"/>
      <sheetName val="SELISIH HARGA"/>
      <sheetName val="CH"/>
      <sheetName val="Uph&amp;bhn"/>
      <sheetName val="Currency Rate"/>
      <sheetName val="ANAL TEKNIK"/>
      <sheetName val="Monitor"/>
      <sheetName val="bhn FINAL"/>
      <sheetName val="S-Curve-print"/>
      <sheetName val="gvl"/>
      <sheetName val="Analisa (ok)"/>
      <sheetName val="Input"/>
      <sheetName val="DESBT"/>
      <sheetName val="STR"/>
      <sheetName val="3-DIV2"/>
      <sheetName val="Pengujian"/>
      <sheetName val="Mobilisasi"/>
      <sheetName val="SUM"/>
      <sheetName val="L 1"/>
      <sheetName val="Proposal"/>
      <sheetName val="7.공정표"/>
      <sheetName val="PC"/>
      <sheetName val="bidang"/>
      <sheetName val="Summary Sheets"/>
      <sheetName val="3.Mob"/>
      <sheetName val="Price list"/>
      <sheetName val="Quantity"/>
      <sheetName val="On Time"/>
      <sheetName val="Curup"/>
      <sheetName val="Prabu"/>
      <sheetName val="PESANTREN"/>
      <sheetName val="G"/>
      <sheetName val="SATDAS"/>
      <sheetName val="Main"/>
      <sheetName val="List Material"/>
      <sheetName val="Page"/>
      <sheetName val="II.MAIN-LOB"/>
      <sheetName val="Rkp Total"/>
      <sheetName val="Harsat Bahan"/>
      <sheetName val="Basic Price"/>
      <sheetName val="Harsat_marina"/>
      <sheetName val="ana_struktur"/>
      <sheetName val="DAF.ALAT"/>
      <sheetName val="6-AGREGAT"/>
      <sheetName val="Sumber Daya"/>
      <sheetName val="Hrg_elemen"/>
      <sheetName val="hub"/>
      <sheetName val="ANA bab 6"/>
      <sheetName val="HSD ALAT"/>
      <sheetName val="HSD BAHAN"/>
      <sheetName val="HSD UPAH "/>
      <sheetName val="Data-Masukan"/>
      <sheetName val="SAT-DAS"/>
      <sheetName val="집계표(OPTION)"/>
      <sheetName val="_Kr tengah_iva.xls_H_Satua_"/>
      <sheetName val="IDL__AL_T"/>
      <sheetName val="SCH__vareto"/>
      <sheetName val="_Kr te_gah_iva.xls_MAT_BAR__AC"/>
      <sheetName val="_Kr tengah_iva_xls_H_Satua_1"/>
      <sheetName val="_K_ tengah_iva.xls_Kap_Tenaga"/>
      <sheetName val="_K_ te_gah_iva.xls_Ana_isa HS"/>
      <sheetName val="B -_Nor_lec"/>
      <sheetName val="Man_Pow_r"/>
      <sheetName val="_K_ tengah_iva.xls_5-P_ralatan"/>
      <sheetName val="_K_ te_gah_iva_xls_Inf_rmasi"/>
      <sheetName val="BTL_ala_"/>
      <sheetName val="BTL-Rup_"/>
      <sheetName val="_Kr te_gah_iva.xls_upahbahan"/>
      <sheetName val="_Kr tengah_iva_xls_01A- RA_"/>
      <sheetName val="BASEMEN_"/>
      <sheetName val="_Kr tengah_iva_xls_NS GD.U_AMA"/>
      <sheetName val="_Kr tengah_iva.xls_Str_Bengkel"/>
      <sheetName val="_K_ te_gah_iva_xls_ANA_.BOW"/>
      <sheetName val="Mat_ria_"/>
      <sheetName val="_K_ tengah_iva.xls_G_SUMMARY"/>
      <sheetName val="GFA_20-_"/>
      <sheetName val="RAB_HRE_"/>
      <sheetName val="_Kr tengahDiva.xls_ANAL_HREZ"/>
      <sheetName val="ANAL. M_"/>
      <sheetName val="_Kr tengahDiva.xls_analysis"/>
      <sheetName val="anal_al_t"/>
      <sheetName val="UPAH BAHAN ARST"/>
      <sheetName val="ELEC STIS"/>
      <sheetName val="ANAL-TRM"/>
      <sheetName val="Hargasatuan"/>
      <sheetName val="DivVII"/>
      <sheetName val="GAJI"/>
      <sheetName val="HB"/>
      <sheetName val="mat&amp;upah"/>
      <sheetName val="a-hardsc"/>
      <sheetName val="ARSITEKTUR"/>
      <sheetName val="PAGE 1 "/>
      <sheetName val="Ammonia"/>
      <sheetName val="RAP"/>
      <sheetName val="BIIL ASLI"/>
      <sheetName val="Q'ty per m"/>
      <sheetName val="dtxl"/>
      <sheetName val="Ｎｏ.13"/>
      <sheetName val="General"/>
      <sheetName val="PROD"/>
      <sheetName val="Saluran"/>
      <sheetName val="mek_REKAP"/>
      <sheetName val="IDLE_ALAT2"/>
      <sheetName val="ATB_pers_(2)2"/>
      <sheetName val="FOTO_PR2"/>
      <sheetName val="G_umum2"/>
      <sheetName val="SCHE_vareto2"/>
      <sheetName val="ATB_pers2"/>
      <sheetName val="BQ_diva2"/>
      <sheetName val="MAT_BARU_AC2"/>
      <sheetName val="H_Satuan3"/>
      <sheetName val="AC_+2"/>
      <sheetName val="an_ATB_G2"/>
      <sheetName val="an_AC2"/>
      <sheetName val="an_ATB_L2"/>
      <sheetName val="ATB_+2"/>
      <sheetName val="Alat_DC2"/>
      <sheetName val="Kap_Tenaga2"/>
      <sheetName val="Agregat_Halus_&amp;_Kasar1"/>
      <sheetName val="HRG_BHN1"/>
      <sheetName val="Analisa_HS1"/>
      <sheetName val="Kr_tengahDiva1"/>
      <sheetName val="L3_An_H_Sat_Mob1"/>
      <sheetName val="Isolasi_Luar_Dalam1"/>
      <sheetName val="Isolasi_Luar1"/>
      <sheetName val="GASATAGG_XLS1"/>
      <sheetName val="EXTERNAL_WORK1"/>
      <sheetName val="Man_Power1"/>
      <sheetName val="B_-_Norelec1"/>
      <sheetName val="rab_me_(by_owner)_1"/>
      <sheetName val="BQ_(by_owner)1"/>
      <sheetName val="rab_me_(fisik)1"/>
      <sheetName val="bill_qty1"/>
      <sheetName val="meth_hsl_nego1"/>
      <sheetName val="AHS_str"/>
      <sheetName val="HS_Alat1"/>
      <sheetName val="HS_Upah1"/>
      <sheetName val="HS_Sub-Kon1"/>
      <sheetName val="HB_"/>
      <sheetName val="An_HarSatPek"/>
      <sheetName val="Harga_Satuan"/>
      <sheetName val="Unit_Rate"/>
      <sheetName val="BQ_Stdr_R-1"/>
      <sheetName val="sheet_2"/>
      <sheetName val="RAB_ME"/>
      <sheetName val="RKP_PLUMBING"/>
      <sheetName val="ANALISA_1"/>
      <sheetName val="4-Basic_Price"/>
      <sheetName val="Perm__Test"/>
      <sheetName val="Pipa_(2)"/>
      <sheetName val="Daftar_Upah,Bhn,&amp;_alat"/>
      <sheetName val="Rekap_Direct_Cost"/>
      <sheetName val="Lamp_BAP"/>
      <sheetName val="BQ_Arsit"/>
      <sheetName val="Sat_Bah_&amp;_Up"/>
      <sheetName val="Data_Ktr_Bupati_Tapsel"/>
      <sheetName val="New_MADC"/>
      <sheetName val="HARGA_ALAT"/>
      <sheetName val="ETAB_1"/>
      <sheetName val="Daf_1"/>
      <sheetName val="KAN__LOKAL"/>
      <sheetName val="GH_Quantity"/>
      <sheetName val="Transfer_Pump"/>
      <sheetName val="RAW_MATERIALS_"/>
      <sheetName val="COST-PERSON-J_O_"/>
      <sheetName val="Analisa_ME"/>
      <sheetName val="Upah_Bahan"/>
      <sheetName val="Urai___Guide_Post"/>
      <sheetName val="Met_Pas_Batu"/>
      <sheetName val="Urai_Galian_Tanah"/>
      <sheetName val="Met__Minor"/>
      <sheetName val="Anal_Koef"/>
      <sheetName val="Rekap_Biaya"/>
      <sheetName val="Daf__No____4_2"/>
      <sheetName val="R_A_B_"/>
      <sheetName val="Up&amp;Bhn_"/>
      <sheetName val="NS_GD_UGD"/>
      <sheetName val="STD_GD_UGD"/>
      <sheetName val="C_2_8"/>
      <sheetName val="C_2_12"/>
      <sheetName val="C_2_5"/>
      <sheetName val="C_2_15"/>
      <sheetName val="Upah_dan_bahan"/>
      <sheetName val="analisa_"/>
      <sheetName val="T-3_4_Cost_of_Equipment"/>
      <sheetName val="Analisa_Pusaka_Jaya"/>
      <sheetName val="fin_pro_centers"/>
      <sheetName val="Lead_Schedule"/>
      <sheetName val="REKAP_ARSITEKTUR"/>
      <sheetName val="rincian_per_proyek"/>
      <sheetName val="BQ_struktur"/>
      <sheetName val="An_H_Sat_Pek_Ut"/>
      <sheetName val="Harga_Sat_Das"/>
      <sheetName val="Analisa_2"/>
      <sheetName val="T-3_2_UP_Labour"/>
      <sheetName val="T-3_3_UP_Material"/>
      <sheetName val="Hydran___springkler"/>
      <sheetName val="Report_detil_kondisi"/>
      <sheetName val="ANALISA_HARGA_SATUAN"/>
      <sheetName val="REKAP_TOTAL"/>
      <sheetName val="2_NSB_"/>
      <sheetName val="2_SB"/>
      <sheetName val="M_ITEM"/>
      <sheetName val="BHN_Ars"/>
      <sheetName val="7_NS_H"/>
      <sheetName val="D_1_2_LT-_1_~_Atap"/>
      <sheetName val="Input_monthly_capex"/>
      <sheetName val="Bill_5_Summary"/>
      <sheetName val="7.PEK-STRUKTUR"/>
      <sheetName val="telp"/>
      <sheetName val="3"/>
      <sheetName val="Har_mat"/>
      <sheetName val="1.2"/>
      <sheetName val="33"/>
      <sheetName val="Assumption &amp; Dashboard."/>
      <sheetName val="MP3"/>
      <sheetName val="UOA"/>
      <sheetName val="01A-_RAB1"/>
      <sheetName val="REKAP_ARSITEKTUR_1"/>
      <sheetName val="RAB_ADMINISTRASI_PUSAT_(1)1"/>
      <sheetName val="rekap_mekanikal1"/>
      <sheetName val="PROTEKSI_PETIR1"/>
      <sheetName val="KABEL_FEEDER1"/>
      <sheetName val="PENRNGN_&amp;_KTK-KNTK1"/>
      <sheetName val="Bill_No_2_1_Cold_Water_System1"/>
      <sheetName val="Civil_Works1"/>
      <sheetName val="NS_GD_UTAMA1"/>
      <sheetName val="BANGUNAN_PENUNJANG1"/>
      <sheetName val="M&amp;E_R1"/>
      <sheetName val="RAB_PERSIAPAN_1"/>
      <sheetName val="FIRE_FIGHTING1"/>
      <sheetName val="Master_1_01"/>
      <sheetName val="Fill_this_out_first___2"/>
      <sheetName val="Fill_this_out_first___3"/>
      <sheetName val="BOQ_KSN1"/>
      <sheetName val="BoQ_C41"/>
      <sheetName val="F_ALARM1"/>
      <sheetName val="STD_Lanjutan1"/>
      <sheetName val="NS_Lanjutan1"/>
      <sheetName val="ANAL_BOW2"/>
      <sheetName val="1_B1"/>
      <sheetName val="ANAL__ME1"/>
      <sheetName val="BW_analisa_cika_20051"/>
      <sheetName val="Analisa___Upah1"/>
      <sheetName val="Sat_Upah1"/>
      <sheetName val="Analisa_ME_(2)1"/>
      <sheetName val="Analisa_&amp;_Upah1"/>
      <sheetName val="M_12__2_1"/>
      <sheetName val="Daftar_berat1"/>
      <sheetName val="Fire_Alarm1"/>
      <sheetName val="D_&amp;_W_sizes1"/>
      <sheetName val="Cable_150kV_Ref_1"/>
      <sheetName val="MAIN_EQUIP_AC1"/>
      <sheetName val="Rekap_Prelim1"/>
      <sheetName val="DUTCH_CONE1"/>
      <sheetName val="Pos_4-11"/>
      <sheetName val="D___W_sizes1"/>
      <sheetName val="Bill_of_Qty_MEP1"/>
      <sheetName val="Mat_Mek1"/>
      <sheetName val="ANALIS_11"/>
      <sheetName val="Terbilang_sertifikat"/>
      <sheetName val="AC_LOAD"/>
      <sheetName val="ENC_14"/>
      <sheetName val="Bill_Of_Quantity"/>
      <sheetName val="BGN_PENUNJANG"/>
      <sheetName val="KH_Bahagia"/>
      <sheetName val="AN_Panel1"/>
      <sheetName val="KONTRAK_INDUK_BULANAN"/>
      <sheetName val="Bq_Ars"/>
      <sheetName val="H__Dasar"/>
      <sheetName val="Sat_Alat"/>
      <sheetName val="Bill_4_Summary"/>
      <sheetName val="GFA_22"/>
      <sheetName val="PENJ_NERACA"/>
      <sheetName val="CASH_FLOW"/>
      <sheetName val="List_of_Eqp"/>
      <sheetName val="REKAP_ME"/>
      <sheetName val="SELISIH_HARGA"/>
      <sheetName val="struktur_tdk_dipakai"/>
      <sheetName val="B___Norelec"/>
      <sheetName val="Site_Expenses"/>
      <sheetName val="2__MVAC_R1"/>
      <sheetName val="Cover_Daf-2"/>
      <sheetName val="[Kr_tengahࡄiva_xls聝H_Satua聮"/>
      <sheetName val="[Kr_te࡮gahࡄiva_xls聝MAT_BAR聕_AC"/>
      <sheetName val="[Kr_tengahࡄiva࠮xls聝H_Satua聮1"/>
      <sheetName val="[Kࡲ_tengahࡄiva_xls聝Kap聟Tenaga"/>
      <sheetName val="[Kࡲ_te࡮gahࡄiva_xls聝Ana聬isa_HS"/>
      <sheetName val="B_-耠Nor聥lec"/>
      <sheetName val="[Kࡲ_tengahࡄiva_xls聝5-P聥ralatan"/>
      <sheetName val="[Kࡲ_te࡮gahࡄiva࠮xls聝Inf聯rmasi"/>
      <sheetName val="[Kr_te࡮gahࡄiva_xls聝upahbahan"/>
      <sheetName val="[Kr_tengahࡄiva࠮xls聝01A-_RA聂"/>
      <sheetName val="[Kr_tengahࡄiva࠮xls聝NS_GD_U联AMA"/>
      <sheetName val="[Kr_tengahࡄiva_xls聝Str耭Bengkel"/>
      <sheetName val="[Kࡲ_te࡮gahࡄiva࠮xls聝ANA职_BOW"/>
      <sheetName val="M_12__2聟"/>
      <sheetName val="[Kࡲ_tengahࡄiva_xls聝G_SUMMARY"/>
      <sheetName val="[Kr_tengahDiva_xls聝ANAL_HREZ"/>
      <sheetName val="ANAL__M聅"/>
      <sheetName val="[Kr_tengahDiva_xls聝analysis"/>
      <sheetName val="3_3b"/>
      <sheetName val="Sec_I_ML"/>
      <sheetName val="Cash_Flow_bulanan"/>
      <sheetName val="[Kr_tengah?iva_xls?H_Satua?"/>
      <sheetName val="[Kr_te?gah?iva_xls?MAT_BAR?_AC"/>
      <sheetName val="[Kr_tengah?iva?xls?H_Satua?1"/>
      <sheetName val="[K?_tengah?iva_xls?Kap?Tenaga"/>
      <sheetName val="[K?_te?gah?iva_xls?Ana?isa_HS"/>
      <sheetName val="B_-?Nor?lec"/>
      <sheetName val="[K?_tengah?iva_xls?5-P?ralatan"/>
      <sheetName val="[K?_te?gah?iva?xls?Inf?rmasi"/>
      <sheetName val="[Kr_te?gah?iva_xls?upahbahan"/>
      <sheetName val="[Kr_tengah?iva?xls?01A-_RA?"/>
      <sheetName val="[Kr_tengah?iva?xls?NS_GD_U?AMA"/>
      <sheetName val="[Kr_tengah?iva_xls?Str?Bengkel"/>
      <sheetName val="[K?_te?gah?iva?xls?ANA?_BOW"/>
      <sheetName val="M_12__2?"/>
      <sheetName val="[K?_tengah?iva_xls?G_SUMMARY"/>
      <sheetName val="[Kr_tengahDiva_xls?ANAL_HREZ"/>
      <sheetName val="ANAL__M?"/>
      <sheetName val="[Kr_tengahDiva_xls?analysis"/>
      <sheetName val="Summary_Sheets"/>
      <sheetName val="T__Cs_Log_P_III"/>
      <sheetName val="REF_ONLY"/>
      <sheetName val="Mat_Elk"/>
      <sheetName val="AHS_Isolasi"/>
      <sheetName val="Data_Sei_Belutu"/>
      <sheetName val="610_6"/>
      <sheetName val="610_5"/>
      <sheetName val="Data_Sinabung"/>
      <sheetName val="List_Plant"/>
      <sheetName val="3_Mob"/>
      <sheetName val="Price_list"/>
      <sheetName val="ANAL_TEKNIK"/>
      <sheetName val="bhn_FINAL"/>
      <sheetName val="TE_TS_FA_LAN_MATV"/>
      <sheetName val="_Kr_tengahࡄiva_xls聝H_Satua聮"/>
      <sheetName val="_Kr_te࡮gahࡄiva_xls聝MAT_BAR聕_AC"/>
      <sheetName val="_Kr_tengahࡄiva࠮xls聝H_Satua聮1"/>
      <sheetName val="_Kࡲ_tengahࡄiva_xls聝Kap聟Tenaga"/>
      <sheetName val="_Kࡲ_te࡮gahࡄiva_xls聝Ana聬isa_HS"/>
      <sheetName val="_Kࡲ_tengahࡄiva_xls聝5-P聥ralatan"/>
      <sheetName val="_Kࡲ_te࡮gahࡄiva࠮xls聝Inf聯rmasi"/>
      <sheetName val="_Kr_te࡮gahࡄiva_xls聝upahbahan"/>
      <sheetName val="_Kr_tengahࡄiva࠮xls聝01A-_RA聂"/>
      <sheetName val="_Kr_tengahࡄiva࠮xls聝NS_GD_U联AMA"/>
      <sheetName val="_Kr_tengahࡄiva_xls聝Str耭Bengkel"/>
      <sheetName val="_Kࡲ_te࡮gahࡄiva࠮xls聝ANA职_BOW"/>
      <sheetName val="_Kࡲ_tengahࡄiva_xls聝G_SUMMARY"/>
      <sheetName val="_Kr_tengahDiva_xls聝ANAL_HREZ"/>
      <sheetName val="_Kr_tengahDiva_xls聝analysis"/>
      <sheetName val="PAGE_1_"/>
      <sheetName val="ME_Apt2"/>
      <sheetName val="Rate_Analysis"/>
      <sheetName val="HARGA_MATERIAL"/>
      <sheetName val="Blk_B1"/>
      <sheetName val="IDLE_ALAT3"/>
      <sheetName val="ATB_pers_(2)3"/>
      <sheetName val="FOTO_PR3"/>
      <sheetName val="G_umum3"/>
      <sheetName val="SCHE_vareto3"/>
      <sheetName val="ATB_pers3"/>
      <sheetName val="BQ_diva3"/>
      <sheetName val="MAT_BARU_AC3"/>
      <sheetName val="H_Satuan4"/>
      <sheetName val="AC_+3"/>
      <sheetName val="an_ATB_G3"/>
      <sheetName val="an_AC3"/>
      <sheetName val="an_ATB_L3"/>
      <sheetName val="ATB_+3"/>
      <sheetName val="Alat_DC3"/>
      <sheetName val="Kap_Tenaga3"/>
      <sheetName val="HRG_BHN2"/>
      <sheetName val="Agregat_Halus_&amp;_Kasar2"/>
      <sheetName val="B_-_Norelec2"/>
      <sheetName val="01A-_RAB2"/>
      <sheetName val="Analisa_HS2"/>
      <sheetName val="Kr_tengahDiva2"/>
      <sheetName val="Isolasi_Luar_Dalam2"/>
      <sheetName val="Isolasi_Luar2"/>
      <sheetName val="REKAP_ARSITEKTUR_2"/>
      <sheetName val="RAB_ADMINISTRASI_PUSAT_(1)2"/>
      <sheetName val="Man_Power2"/>
      <sheetName val="L3_An_H_Sat_Mob2"/>
      <sheetName val="RKP_PLUMBING1"/>
      <sheetName val="HB_1"/>
      <sheetName val="rekap_mekanikal2"/>
      <sheetName val="PROTEKSI_PETIR2"/>
      <sheetName val="KABEL_FEEDER2"/>
      <sheetName val="PENRNGN_&amp;_KTK-KNTK2"/>
      <sheetName val="Bill_No_2_1_Cold_Water_System2"/>
      <sheetName val="Civil_Works2"/>
      <sheetName val="GASATAGG_XLS2"/>
      <sheetName val="rab_me_(by_owner)_2"/>
      <sheetName val="BQ_(by_owner)2"/>
      <sheetName val="NS_GD_UTAMA2"/>
      <sheetName val="BANGUNAN_PENUNJANG2"/>
      <sheetName val="M&amp;E_R2"/>
      <sheetName val="RAB_PERSIAPAN_2"/>
      <sheetName val="FIRE_FIGHTING2"/>
      <sheetName val="Master_1_02"/>
      <sheetName val="EXTERNAL_WORK2"/>
      <sheetName val="Fill_this_out_first___4"/>
      <sheetName val="Fill_this_out_first___5"/>
      <sheetName val="BOQ_KSN2"/>
      <sheetName val="BoQ_C42"/>
      <sheetName val="F_ALARM2"/>
      <sheetName val="STD_Lanjutan2"/>
      <sheetName val="NS_Lanjutan2"/>
      <sheetName val="ANAL_BOW3"/>
      <sheetName val="rab_me_(fisik)2"/>
      <sheetName val="1_B2"/>
      <sheetName val="ANAL__ME2"/>
      <sheetName val="BW_analisa_cika_20052"/>
      <sheetName val="Analisa___Upah2"/>
      <sheetName val="Sat_Upah2"/>
      <sheetName val="HS_Alat2"/>
      <sheetName val="HS_Upah2"/>
      <sheetName val="HS_Sub-Kon2"/>
      <sheetName val="Analisa_ME_(2)2"/>
      <sheetName val="sheet_21"/>
      <sheetName val="RAB_ME1"/>
      <sheetName val="Harga_Satuan1"/>
      <sheetName val="fin_pro_centers1"/>
      <sheetName val="bill_qty2"/>
      <sheetName val="meth_hsl_nego2"/>
      <sheetName val="ANALISA_11"/>
      <sheetName val="4-Basic_Price1"/>
      <sheetName val="R_A_B_1"/>
      <sheetName val="Analisa_&amp;_Upah2"/>
      <sheetName val="M_12__2_2"/>
      <sheetName val="Daftar_berat2"/>
      <sheetName val="Fire_Alarm2"/>
      <sheetName val="D_&amp;_W_sizes2"/>
      <sheetName val="Cable_150kV_Ref_2"/>
      <sheetName val="MAIN_EQUIP_AC2"/>
      <sheetName val="Rekap_Prelim2"/>
      <sheetName val="An_HarSatPek1"/>
      <sheetName val="Unit_Rate1"/>
      <sheetName val="BQ_Stdr_R-11"/>
      <sheetName val="Pipa_(2)1"/>
      <sheetName val="Lamp_BAP1"/>
      <sheetName val="DUTCH_CONE2"/>
      <sheetName val="Rekap_Direct_Cost1"/>
      <sheetName val="Urai___Guide_Post1"/>
      <sheetName val="Met_Pas_Batu1"/>
      <sheetName val="Urai_Galian_Tanah1"/>
      <sheetName val="Met__Minor1"/>
      <sheetName val="Pos_4-12"/>
      <sheetName val="Lead_Schedule1"/>
      <sheetName val="NS_GD_UGD1"/>
      <sheetName val="STD_GD_UGD1"/>
      <sheetName val="D___W_sizes2"/>
      <sheetName val="Bill_of_Qty_MEP2"/>
      <sheetName val="Mat_Mek2"/>
      <sheetName val="Transfer_Pump1"/>
      <sheetName val="RAW_MATERIALS_1"/>
      <sheetName val="COST-PERSON-J_O_1"/>
      <sheetName val="Data_Ktr_Bupati_Tapsel1"/>
      <sheetName val="BQ_struktur1"/>
      <sheetName val="Analisa_ME1"/>
      <sheetName val="Upah_Bahan1"/>
      <sheetName val="ANALIS_12"/>
      <sheetName val="REKAP_ARSITEKTUR1"/>
      <sheetName val="rincian_per_proyek1"/>
      <sheetName val="AHS_str1"/>
      <sheetName val="Daf__No____4_21"/>
      <sheetName val="BQ_Arsit1"/>
      <sheetName val="Sat_Bah_&amp;_Up1"/>
      <sheetName val="Perm__Test1"/>
      <sheetName val="New_MADC1"/>
      <sheetName val="HARGA_ALAT1"/>
      <sheetName val="ETAB_11"/>
      <sheetName val="Daf_11"/>
      <sheetName val="Anal_Koef1"/>
      <sheetName val="Rekap_Biaya1"/>
      <sheetName val="Hydran___springkler1"/>
      <sheetName val="GH_Quantity1"/>
      <sheetName val="Daftar_Upah,Bhn,&amp;_alat1"/>
      <sheetName val="KAN__LOKAL1"/>
      <sheetName val="Terbilang_sertifikat1"/>
      <sheetName val="Bill_5_Summary1"/>
      <sheetName val="Analisa_21"/>
      <sheetName val="Upah_dan_bahan1"/>
      <sheetName val="AC_LOAD1"/>
      <sheetName val="D_1_2_LT-_1_~_Atap1"/>
      <sheetName val="ENC_141"/>
      <sheetName val="2_NSB_1"/>
      <sheetName val="2_SB1"/>
      <sheetName val="M_ITEM1"/>
      <sheetName val="BHN_Ars1"/>
      <sheetName val="7_NS_H1"/>
      <sheetName val="Analisa_Pusaka_Jaya1"/>
      <sheetName val="Report_detil_kondisi1"/>
      <sheetName val="REKAP_TOTAL1"/>
      <sheetName val="Bill_Of_Quantity1"/>
      <sheetName val="BGN_PENUNJANG1"/>
      <sheetName val="KH_Bahagia1"/>
      <sheetName val="AN_Panel2"/>
      <sheetName val="KONTRAK_INDUK_BULANAN1"/>
      <sheetName val="Bq_Ars1"/>
      <sheetName val="Up&amp;Bhn_1"/>
      <sheetName val="H__Dasar1"/>
      <sheetName val="Sat_Alat1"/>
      <sheetName val="ANALISA_HARGA_SATUAN1"/>
      <sheetName val="Bill_4_Summary1"/>
      <sheetName val="GFA_221"/>
      <sheetName val="T-3_4_Cost_of_Equipment1"/>
      <sheetName val="An_H_Sat_Pek_Ut1"/>
      <sheetName val="Harga_Sat_Das1"/>
      <sheetName val="T-3_2_UP_Labour1"/>
      <sheetName val="T-3_3_UP_Material1"/>
      <sheetName val="Input_monthly_capex1"/>
      <sheetName val="PENJ_NERACA1"/>
      <sheetName val="CASH_FLOW1"/>
      <sheetName val="List_of_Eqp1"/>
      <sheetName val="REKAP_ME1"/>
      <sheetName val="SELISIH_HARGA1"/>
      <sheetName val="struktur_tdk_dipakai1"/>
      <sheetName val="B___Norelec1"/>
      <sheetName val="Site_Expenses1"/>
      <sheetName val="2__MVAC_R11"/>
      <sheetName val="Cover_Daf-21"/>
      <sheetName val="[Kr_tengahࡄiva_xls聝H_Satua聮1"/>
      <sheetName val="[Kr_te࡮gahࡄiva_xls聝MAT_BAR聕_AC1"/>
      <sheetName val="[Kr_tengahࡄiva࠮xls聝H_Satua聮11"/>
      <sheetName val="[Kࡲ_tengahࡄiva_xls聝Kap聟Tenaga1"/>
      <sheetName val="[Kࡲ_te࡮gahࡄiva_xls聝Ana聬isa_HS1"/>
      <sheetName val="B_-耠Nor聥lec1"/>
      <sheetName val="[Kࡲ_tengahࡄiva_xls聝5-P聥ralatan1"/>
      <sheetName val="[Kࡲ_te࡮gahࡄiva࠮xls聝Inf聯rmasi1"/>
      <sheetName val="[Kr_te࡮gahࡄiva_xls聝upahbahan1"/>
      <sheetName val="[Kr_tengahࡄiva࠮xls聝01A-_RA聂1"/>
      <sheetName val="[Kr_tengahࡄiva࠮xls聝NS_GD_U联AMA1"/>
      <sheetName val="[Kr_tengahࡄiva_xls聝Str耭Bengkel1"/>
      <sheetName val="[Kࡲ_te࡮gahࡄiva࠮xls聝ANA职_BOW1"/>
      <sheetName val="M_12__2聟1"/>
      <sheetName val="[Kࡲ_tengahࡄiva_xls聝G_SUMMARY1"/>
      <sheetName val="[Kr_tengahDiva_xls聝ANAL_HREZ1"/>
      <sheetName val="ANAL__M聅1"/>
      <sheetName val="[Kr_tengahDiva_xls聝analysis1"/>
      <sheetName val="3_3b1"/>
      <sheetName val="Sec_I_ML1"/>
      <sheetName val="Cash_Flow_bulanan1"/>
      <sheetName val="[Kr_tengah?iva_xls?H_Satua?1"/>
      <sheetName val="[Kr_te?gah?iva_xls?MAT_BAR?_AC1"/>
      <sheetName val="[Kr_tengah?iva?xls?H_Satua?11"/>
      <sheetName val="[K?_tengah?iva_xls?Kap?Tenaga1"/>
      <sheetName val="[K?_te?gah?iva_xls?Ana?isa_HS1"/>
      <sheetName val="B_-?Nor?lec1"/>
      <sheetName val="[K?_tengah?iva_xls?5-P?ralatan1"/>
      <sheetName val="[K?_te?gah?iva?xls?Inf?rmasi1"/>
      <sheetName val="[Kr_te?gah?iva_xls?upahbahan1"/>
      <sheetName val="[Kr_tengah?iva?xls?01A-_RA?1"/>
      <sheetName val="[Kr_tengah?iva?xls?NS_GD_U?AMA1"/>
      <sheetName val="[Kr_tengah?iva_xls?Str?Bengkel1"/>
      <sheetName val="[K?_te?gah?iva?xls?ANA?_BOW1"/>
      <sheetName val="M_12__2?1"/>
      <sheetName val="[K?_tengah?iva_xls?G_SUMMARY1"/>
      <sheetName val="[Kr_tengahDiva_xls?ANAL_HREZ1"/>
      <sheetName val="ANAL__M?1"/>
      <sheetName val="[Kr_tengahDiva_xls?analysis1"/>
      <sheetName val="Summary_Sheets1"/>
      <sheetName val="T__Cs_Log_P_III1"/>
      <sheetName val="REF_ONLY1"/>
      <sheetName val="Mat_Elk1"/>
      <sheetName val="AHS_Isolasi1"/>
      <sheetName val="Data_Sei_Belutu1"/>
      <sheetName val="610_61"/>
      <sheetName val="610_51"/>
      <sheetName val="Data_Sinabung1"/>
      <sheetName val="List_Plant1"/>
      <sheetName val="3_Mob1"/>
      <sheetName val="Price_list1"/>
      <sheetName val="ANAL_TEKNIK1"/>
      <sheetName val="bhn_FINAL1"/>
      <sheetName val="TE_TS_FA_LAN_MATV1"/>
      <sheetName val="_Kr_tengahࡄiva_xls聝H_Satua聮1"/>
      <sheetName val="_Kr_te࡮gahࡄiva_xls聝MAT_BAR聕_AC1"/>
      <sheetName val="_Kr_tengahࡄiva࠮xls聝H_Satua聮11"/>
      <sheetName val="_Kࡲ_tengahࡄiva_xls聝Kap聟Tenaga1"/>
      <sheetName val="_Kࡲ_te࡮gahࡄiva_xls聝Ana聬isa_HS1"/>
      <sheetName val="_Kࡲ_tengahࡄiva_xls聝5-P聥ralatan1"/>
      <sheetName val="_Kࡲ_te࡮gahࡄiva࠮xls聝Inf聯rmasi1"/>
      <sheetName val="_Kr_te࡮gahࡄiva_xls聝upahbahan1"/>
      <sheetName val="_Kr_tengahࡄiva࠮xls聝01A-_RA聂1"/>
      <sheetName val="_Kr_tengahࡄiva࠮xls聝NS_GD_U联AMA1"/>
      <sheetName val="_Kr_tengahࡄiva_xls聝Str耭Bengkel1"/>
      <sheetName val="_Kࡲ_te࡮gahࡄiva࠮xls聝ANA职_BOW1"/>
      <sheetName val="_Kࡲ_tengahࡄiva_xls聝G_SUMMARY1"/>
      <sheetName val="_Kr_tengahDiva_xls聝ANAL_HREZ1"/>
      <sheetName val="_Kr_tengahDiva_xls聝analysis1"/>
      <sheetName val="PAGE_1_1"/>
      <sheetName val="ME_Apt21"/>
      <sheetName val="Rate_Analysis1"/>
      <sheetName val="HARGA_MATERIAL1"/>
      <sheetName val="Blk_B11"/>
      <sheetName val="Analisa HSP"/>
      <sheetName val="Galian 1"/>
      <sheetName val="REQDELTA"/>
      <sheetName val="Kuantitas &amp; Harga"/>
      <sheetName val="Master Edit"/>
      <sheetName val="Hst_mat"/>
      <sheetName val="Vibro_Roller"/>
      <sheetName val="P&amp;L"/>
      <sheetName val="Basic alat"/>
      <sheetName val="Basic bahan"/>
      <sheetName val="Basic upah"/>
      <sheetName val="Konfirm"/>
      <sheetName val="BHN-ALAT"/>
      <sheetName val="TNG"/>
      <sheetName val="JSiar"/>
      <sheetName val="Div.1"/>
      <sheetName val="Form 4,5,6"/>
      <sheetName val="DMPU&amp;DUP"/>
      <sheetName val="BoQ1"/>
      <sheetName val="table"/>
      <sheetName val="RAB-NEGO"/>
      <sheetName val="PL (MONTHLY)"/>
      <sheetName val="revisiSTR-pondasi"/>
      <sheetName val="ASSUM-COMB-Prop"/>
      <sheetName val="DHSD"/>
      <sheetName val="Data Pendukung"/>
      <sheetName val="Analisa-Harga"/>
      <sheetName val="Lists"/>
      <sheetName val="Analisa Upah &amp; Bahan Plum"/>
      <sheetName val="Upah&amp;Bahan (2)"/>
      <sheetName val="Analisa-Harga (1F)"/>
      <sheetName val="MobAlt"/>
      <sheetName val="BQ-4storey"/>
      <sheetName val="UPAH&amp;BHN"/>
      <sheetName val="AI"/>
      <sheetName val="Luas-Tot"/>
      <sheetName val="metode"/>
      <sheetName val="LR-OKT-06"/>
      <sheetName val="Enc14"/>
      <sheetName val="DaftarHS"/>
      <sheetName val="MAP-Tot"/>
      <sheetName val="ANALISAGATE"/>
      <sheetName val="FORM"/>
      <sheetName val="Anls-Um"/>
      <sheetName val="Daftar Kuantitas &amp; Harga"/>
      <sheetName val="Huruf"/>
      <sheetName val="info"/>
      <sheetName val="Daftar Upah"/>
      <sheetName val="Sum IF"/>
      <sheetName val="JadwaPenugasanl"/>
      <sheetName val="Uraian Analisa"/>
      <sheetName val="BQ _by owner_"/>
      <sheetName val="Material-List,mekanikal"/>
      <sheetName val="M.Pekerjaan"/>
      <sheetName val="List Pla_x0000_È"/>
      <sheetName val="HQ-TO"/>
      <sheetName val="Daftar Paket"/>
      <sheetName val="BIALANG"/>
      <sheetName val="hitungan"/>
      <sheetName val="schman"/>
      <sheetName val="schmat"/>
      <sheetName val="Cessie"/>
      <sheetName val="HSAT"/>
      <sheetName val="AnProd"/>
      <sheetName val="Rencana _2_"/>
      <sheetName val="TA"/>
      <sheetName val="8LT 12"/>
      <sheetName val="LoTA"/>
      <sheetName val="BILL"/>
      <sheetName val="."/>
      <sheetName val="DafHrgSatuan"/>
      <sheetName val="AnBiaya OperasionalAlat"/>
      <sheetName val="Rekap "/>
      <sheetName val="BAHAN~"/>
      <sheetName val="HRG"/>
      <sheetName val="MS"/>
      <sheetName val="RPP01 6"/>
      <sheetName val="pricelist"/>
      <sheetName val="22"/>
      <sheetName val="BANG TONG HOP (2)"/>
      <sheetName val="_Kr tengahDiva.xls聝analysi蕈"/>
      <sheetName val="BQ Mekanikal"/>
      <sheetName val="Break Down"/>
      <sheetName val="SAT UPH BHN"/>
      <sheetName val="Cover Daf_2"/>
      <sheetName val="ALATSEWA"/>
      <sheetName val="terbilang1"/>
      <sheetName val="JAD-PEL"/>
      <sheetName val="BANTU"/>
      <sheetName val="ANALISA railing"/>
      <sheetName val="TPI"/>
      <sheetName val="Manpower"/>
      <sheetName val="Equipt,Tools&amp;Cons"/>
      <sheetName val="B-P"/>
      <sheetName val="_Kr_tengah_iva_xls_H_Satua_"/>
      <sheetName val="_Kr_te_gah_iva_xls_MAT_BAR__AC"/>
      <sheetName val="_Kr_tengah_iva_xls_H_Satua_1"/>
      <sheetName val="_K__tengah_iva_xls_Kap_Tenaga"/>
      <sheetName val="_K__te_gah_iva_xls_Ana_isa_HS"/>
      <sheetName val="B_-_Nor_lec"/>
      <sheetName val="_K__tengah_iva_xls_5-P_ralatan"/>
      <sheetName val="_K__te_gah_iva_xls_Inf_rmasi"/>
      <sheetName val="_Kr_te_gah_iva_xls_upahbahan"/>
      <sheetName val="_Kr_tengah_iva_xls_01A-_RA_"/>
      <sheetName val="_Kr_tengah_iva_xls_NS_GD_U_AMA"/>
      <sheetName val="_Kr_tengah_iva_xls_Str_Bengkel"/>
      <sheetName val="_K__te_gah_iva_xls_ANA__BOW"/>
      <sheetName val="_K__tengah_iva_xls_G_SUMMARY"/>
      <sheetName val="_Kr_tengahDiva_xls_ANAL_HREZ"/>
      <sheetName val="ANAL__M_"/>
      <sheetName val="_Kr_tengahDiva_xls_analysis"/>
      <sheetName val="_Kr_te_gah_iva_xls_MAT_BAR__AC1"/>
      <sheetName val="_Kr_tengah_iva_xls_H_Satua_11"/>
      <sheetName val="_K__tengah_iva_xls_Kap_Tenaga1"/>
      <sheetName val="_K__te_gah_iva_xls_Ana_isa_HS1"/>
      <sheetName val="B_-_Nor_lec1"/>
      <sheetName val="_K__tengah_iva_xls_5-P_ralatan1"/>
      <sheetName val="_K__te_gah_iva_xls_Inf_rmasi1"/>
      <sheetName val="_Kr_te_gah_iva_xls_upahbahan1"/>
      <sheetName val="_Kr_tengah_iva_xls_01A-_RA_1"/>
      <sheetName val="_Kr_tengah_iva_xls_NS_GD_U_AMA1"/>
      <sheetName val="_Kr_tengah_iva_xls_Str_Bengkel1"/>
      <sheetName val="_K__te_gah_iva_xls_ANA__BOW1"/>
      <sheetName val="_K__tengah_iva_xls_G_SUMMARY1"/>
      <sheetName val="_Kr_tengahDiva_xls_ANAL_HREZ1"/>
      <sheetName val="ANAL__M_1"/>
      <sheetName val="_Kr_tengahDiva_xls_analysis1"/>
      <sheetName val="SAT UPAH RAPI"/>
      <sheetName val="HASAT DASAR"/>
      <sheetName val="notasi"/>
      <sheetName val="chemcal"/>
      <sheetName val="Engine"/>
      <sheetName val="5-Ur-ALAT"/>
      <sheetName val="4-Basic Price-Upah"/>
      <sheetName val="ana pt"/>
      <sheetName val="GRADE SKALA"/>
      <sheetName val="MASTER DATA"/>
      <sheetName val="Muh Akhir"/>
      <sheetName val="chandra"/>
      <sheetName val="Gerson"/>
      <sheetName val="Eko"/>
      <sheetName val="manda"/>
      <sheetName val="Panimba"/>
      <sheetName val="Chandra Prabowo"/>
      <sheetName val="price"/>
      <sheetName val="TAGIHAN"/>
      <sheetName val="BUL. A"/>
      <sheetName val="rab me _by owner_ "/>
      <sheetName val="rab me _fisik_"/>
      <sheetName val="hrg-sat.pek"/>
      <sheetName val="Anl"/>
      <sheetName val="(ANALISA-lain)"/>
      <sheetName val="data_Asli"/>
      <sheetName val="Lt 1"/>
      <sheetName val="Ana Fin"/>
      <sheetName val="CAB 2"/>
      <sheetName val="STOK MAT"/>
      <sheetName val="ANAL-1"/>
      <sheetName val="DHS"/>
      <sheetName val="HDS Sipil"/>
      <sheetName val="一発シート"/>
      <sheetName val="SubmitCal"/>
      <sheetName val="ANPRO"/>
      <sheetName val="L_O&amp;O"/>
      <sheetName val="Bhn_upah"/>
      <sheetName val="Data Tower"/>
      <sheetName val="RAB-3"/>
      <sheetName val="BUL"/>
      <sheetName val="Hrg.Sat"/>
      <sheetName val="Vendor Information"/>
      <sheetName val="analisa SNI"/>
      <sheetName val="대비"/>
      <sheetName val="BAHAN (2)"/>
      <sheetName val="DAF-BAHAN"/>
      <sheetName val="DAF-UPAH"/>
      <sheetName val="Tata Udara"/>
      <sheetName val="sanitair"/>
      <sheetName val="A-Pintu"/>
      <sheetName val="4.2 Public"/>
      <sheetName val="BQ-E20-02(Rp)"/>
      <sheetName val="Cont"/>
      <sheetName val="billed"/>
      <sheetName val="COST TOGO"/>
      <sheetName val="report"/>
      <sheetName val="antisipasi"/>
      <sheetName val="H Satuan Dasar"/>
      <sheetName val="perbhn"/>
      <sheetName val="waktu"/>
      <sheetName val="128+800"/>
      <sheetName val="urain teknis"/>
      <sheetName val="skenario"/>
      <sheetName val="REKAP GROSS"/>
      <sheetName val="PB(B)"/>
      <sheetName val="pipa32"/>
      <sheetName val="AN.BIAYA MAKAN"/>
      <sheetName val="Concrete"/>
      <sheetName val="2200-3500"/>
      <sheetName val="6175-6450"/>
      <sheetName val="6475-6575"/>
      <sheetName val="AQC"/>
      <sheetName val="Detail-AQC"/>
      <sheetName val="TABEL-DETASIR"/>
      <sheetName val="IPA1"/>
      <sheetName val="A+Supl."/>
      <sheetName val="7"/>
      <sheetName val="GeneralInfo"/>
      <sheetName val="hrg sat"/>
      <sheetName val="적용환율"/>
      <sheetName val="ALT"/>
      <sheetName val="Har Sat"/>
      <sheetName val="m schedule"/>
      <sheetName val="HM.MEK."/>
      <sheetName val="Factor"/>
      <sheetName val="SILICATE"/>
      <sheetName val="DaftarHarga"/>
      <sheetName val="Assumptions"/>
      <sheetName val="Control Settings"/>
      <sheetName val="Dates &amp; Escalators"/>
      <sheetName val="Check Totals"/>
      <sheetName val="10"/>
      <sheetName val="5"/>
      <sheetName val="Rekap BQ-Pompong"/>
      <sheetName val="prog-mgu"/>
      <sheetName val="BANK"/>
      <sheetName val="PERS PENY"/>
      <sheetName val="RAB DC"/>
      <sheetName val="anal rinci"/>
      <sheetName val="Rek.An"/>
      <sheetName val="HARSAT-lain"/>
      <sheetName val="HARSAT-tanah"/>
      <sheetName val="HARSAT-lhn"/>
      <sheetName val="An-str(krgnyr)"/>
      <sheetName val="alt1"/>
      <sheetName val="DbCost"/>
      <sheetName val="brd2"/>
      <sheetName val="RAB 1"/>
      <sheetName val="RAB 2"/>
      <sheetName val="RAB 3"/>
      <sheetName val="Urai _Resap pengikat"/>
      <sheetName val="PNT"/>
      <sheetName val="Unit Price"/>
      <sheetName val="3-DIV4"/>
      <sheetName val="FGL"/>
      <sheetName val="500kV BOQ"/>
      <sheetName val="LINK-MAST. BASIC PRICE"/>
      <sheetName val="FP"/>
      <sheetName val="PLB"/>
      <sheetName val="41,9&amp;36,3"/>
      <sheetName val="Price of Equip"/>
      <sheetName val="Price of Mat"/>
      <sheetName val="PRODALAT"/>
      <sheetName val="ub"/>
      <sheetName val="H.Alat"/>
      <sheetName val="H.Bahan"/>
      <sheetName val="RAB-ME"/>
      <sheetName val="RAB-Pipa"/>
      <sheetName val="RAB-Sipil"/>
      <sheetName val="Rekap RAB"/>
      <sheetName val="unit 3"/>
      <sheetName val="trns-c1"/>
      <sheetName val="Rokan 1"/>
      <sheetName val="IDLE_ALAT4"/>
      <sheetName val="ATB_pers_(2)4"/>
      <sheetName val="FOTO_PR4"/>
      <sheetName val="G_umum4"/>
      <sheetName val="SCHE_vareto4"/>
      <sheetName val="ATB_pers4"/>
      <sheetName val="BQ_diva4"/>
      <sheetName val="MAT_BARU_AC4"/>
      <sheetName val="H_Satuan5"/>
      <sheetName val="AC_+4"/>
      <sheetName val="an_ATB_G4"/>
      <sheetName val="an_AC4"/>
      <sheetName val="an_ATB_L4"/>
      <sheetName val="ATB_+4"/>
      <sheetName val="Alat_DC4"/>
      <sheetName val="Kap_Tenaga4"/>
      <sheetName val="HRG_BHN3"/>
      <sheetName val="Agregat_Halus_&amp;_Kasar3"/>
      <sheetName val="Analisa_HS3"/>
      <sheetName val="Kr_tengahDiva3"/>
      <sheetName val="Isolasi_Luar_Dalam3"/>
      <sheetName val="Isolasi_Luar3"/>
      <sheetName val="Man_Power3"/>
      <sheetName val="L3_An_H_Sat_Mob3"/>
      <sheetName val="GASATAGG_XLS3"/>
      <sheetName val="1_B3"/>
      <sheetName val="ANAL__ME3"/>
      <sheetName val="BW_analisa_cika_20053"/>
      <sheetName val="EXTERNAL_WORK3"/>
      <sheetName val="rekap_mekanikal3"/>
      <sheetName val="Analisa___Upah3"/>
      <sheetName val="ANAL_BOW4"/>
      <sheetName val="01A-_RAB3"/>
      <sheetName val="B_-_Norelec3"/>
      <sheetName val="rab_me_(by_owner)_3"/>
      <sheetName val="BQ_(by_owner)3"/>
      <sheetName val="rab_me_(fisik)3"/>
      <sheetName val="Fire_Alarm3"/>
      <sheetName val="F_ALARM3"/>
      <sheetName val="M&amp;E_R3"/>
      <sheetName val="RAB_PERSIAPAN_3"/>
      <sheetName val="Bill_No_2_1_Cold_Water_System3"/>
      <sheetName val="Civil_Works3"/>
      <sheetName val="Pos_4-13"/>
      <sheetName val="REKAP_ARSITEKTUR_3"/>
      <sheetName val="RAB_ADMINISTRASI_PUSAT_(1)3"/>
      <sheetName val="PROTEKSI_PETIR3"/>
      <sheetName val="KABEL_FEEDER3"/>
      <sheetName val="PENRNGN_&amp;_KTK-KNTK3"/>
      <sheetName val="NS_GD_UTAMA3"/>
      <sheetName val="BoQ_C43"/>
      <sheetName val="Fill_this_out_first___6"/>
      <sheetName val="Fill_this_out_first___7"/>
      <sheetName val="BOQ_KSN3"/>
      <sheetName val="Sat_Upah3"/>
      <sheetName val="HS_Alat3"/>
      <sheetName val="HS_Upah3"/>
      <sheetName val="HS_Sub-Kon3"/>
      <sheetName val="Analisa_ME_(2)3"/>
      <sheetName val="FIRE_FIGHTING3"/>
      <sheetName val="Master_1_03"/>
      <sheetName val="BANGUNAN_PENUNJANG3"/>
      <sheetName val="STD_Lanjutan3"/>
      <sheetName val="NS_Lanjutan3"/>
      <sheetName val="bill_qty3"/>
      <sheetName val="meth_hsl_nego3"/>
      <sheetName val="Analisa_&amp;_Upah3"/>
      <sheetName val="M_12__2_3"/>
      <sheetName val="Unit_Rate2"/>
      <sheetName val="AHS_str2"/>
      <sheetName val="Pipa_(2)2"/>
      <sheetName val="Data_Ktr_Bupati_Tapsel2"/>
      <sheetName val="BQ_Stdr_R-12"/>
      <sheetName val="Hydran___springkler2"/>
      <sheetName val="New_MADC2"/>
      <sheetName val="HB_2"/>
      <sheetName val="Harga_Satuan2"/>
      <sheetName val="sheet_22"/>
      <sheetName val="RAB_ME2"/>
      <sheetName val="D___W_sizes3"/>
      <sheetName val="Transfer_Pump2"/>
      <sheetName val="Cable_150kV_Ref_3"/>
      <sheetName val="D_&amp;_W_sizes3"/>
      <sheetName val="Daftar_berat3"/>
      <sheetName val="Bill_of_Qty_MEP3"/>
      <sheetName val="MAIN_EQUIP_AC3"/>
      <sheetName val="Rekap_Prelim3"/>
      <sheetName val="An_HarSatPek2"/>
      <sheetName val="RKP_PLUMBING2"/>
      <sheetName val="ANALISA_12"/>
      <sheetName val="4-Basic_Price2"/>
      <sheetName val="Daftar_Upah,Bhn,&amp;_alat2"/>
      <sheetName val="Lead_Schedule2"/>
      <sheetName val="NS_GD_UGD2"/>
      <sheetName val="STD_GD_UGD2"/>
      <sheetName val="Anal_Koef2"/>
      <sheetName val="Rekap_Biaya2"/>
      <sheetName val="Lamp_BAP2"/>
      <sheetName val="RAW_MATERIALS_2"/>
      <sheetName val="COST-PERSON-J_O_2"/>
      <sheetName val="ANALISA_HARGA_SATUAN2"/>
      <sheetName val="Mat_Mek3"/>
      <sheetName val="BQ_Arsit2"/>
      <sheetName val="Sat_Bah_&amp;_Up2"/>
      <sheetName val="DUTCH_CONE3"/>
      <sheetName val="ANALIS_13"/>
      <sheetName val="REKAP_TOTAL2"/>
      <sheetName val="Daf_12"/>
      <sheetName val="Rekap_Direct_Cost2"/>
      <sheetName val="Urai___Guide_Post2"/>
      <sheetName val="Met_Pas_Batu2"/>
      <sheetName val="Urai_Galian_Tanah2"/>
      <sheetName val="Met__Minor2"/>
      <sheetName val="2_NSB_2"/>
      <sheetName val="2_SB2"/>
      <sheetName val="M_ITEM2"/>
      <sheetName val="BHN_Ars2"/>
      <sheetName val="7_NS_H2"/>
      <sheetName val="Daf__No____4_22"/>
      <sheetName val="Upah_Bahan2"/>
      <sheetName val="Perm__Test2"/>
      <sheetName val="GH_Quantity2"/>
      <sheetName val="BQ_struktur2"/>
      <sheetName val="HARGA_ALAT2"/>
      <sheetName val="ETAB_12"/>
      <sheetName val="Analisa_Pusaka_Jaya2"/>
      <sheetName val="R_A_B_2"/>
      <sheetName val="Report_detil_kondisi2"/>
      <sheetName val="D_1_2_LT-_1_~_Atap2"/>
      <sheetName val="Analisa_ME2"/>
      <sheetName val="ENC_142"/>
      <sheetName val="KAN__LOKAL2"/>
      <sheetName val="Upah_dan_bahan2"/>
      <sheetName val="Terbilang_sertifikat2"/>
      <sheetName val="fin_pro_centers2"/>
      <sheetName val="Input_monthly_capex2"/>
      <sheetName val="REKAP_ARSITEKTUR2"/>
      <sheetName val="rincian_per_proyek2"/>
      <sheetName val="Bill_5_Summary2"/>
      <sheetName val="Up&amp;Bhn_2"/>
      <sheetName val="REKAP_ME2"/>
      <sheetName val="Bill_Of_Quantity2"/>
      <sheetName val="BGN_PENUNJANG2"/>
      <sheetName val="AN_Panel3"/>
      <sheetName val="AC_LOAD2"/>
      <sheetName val="Mat_Elk2"/>
      <sheetName val="AHS_Isolasi2"/>
      <sheetName val="List_Plant2"/>
      <sheetName val="KH_Bahagia2"/>
      <sheetName val="Data_Sei_Belutu2"/>
      <sheetName val="610_62"/>
      <sheetName val="610_52"/>
      <sheetName val="Data_Sinabung2"/>
      <sheetName val="Analisa_22"/>
      <sheetName val="Bq_Ars2"/>
      <sheetName val="KONTRAK_INDUK_BULANAN2"/>
      <sheetName val="H__Dasar2"/>
      <sheetName val="Sat_Alat2"/>
      <sheetName val="Bill_4_Summary2"/>
      <sheetName val="ANAL_TEKNIK2"/>
      <sheetName val="bhn_FINAL2"/>
      <sheetName val="SELISIH_HARGA2"/>
      <sheetName val="T-3_4_Cost_of_Equipment2"/>
      <sheetName val="An_H_Sat_Pek_Ut2"/>
      <sheetName val="Harga_Sat_Das2"/>
      <sheetName val="T-3_2_UP_Labour2"/>
      <sheetName val="T-3_3_UP_Material2"/>
      <sheetName val="PENJ_NERACA2"/>
      <sheetName val="CASH_FLOW2"/>
      <sheetName val="GFA_222"/>
      <sheetName val="struktur_tdk_dipakai2"/>
      <sheetName val="3_3b2"/>
      <sheetName val="TE_TS_FA_LAN_MATV2"/>
      <sheetName val="List_of_Eqp2"/>
      <sheetName val="B___Norelec2"/>
      <sheetName val="Site_Expenses2"/>
      <sheetName val="2__MVAC_R12"/>
      <sheetName val="Cover_Daf-22"/>
      <sheetName val="[Kr_tengahࡄiva_xls聝H_Satua聮2"/>
      <sheetName val="[Kr_te࡮gahࡄiva_xls聝MAT_BAR聕_AC2"/>
      <sheetName val="[Kr_tengahࡄiva࠮xls聝H_Satua聮12"/>
      <sheetName val="[Kࡲ_tengahࡄiva_xls聝Kap聟Tenaga2"/>
      <sheetName val="[Kࡲ_te࡮gahࡄiva_xls聝Ana聬isa_HS2"/>
      <sheetName val="B_-耠Nor聥lec2"/>
      <sheetName val="[Kࡲ_tengahࡄiva_xls聝5-P聥ralatan2"/>
      <sheetName val="[Kࡲ_te࡮gahࡄiva࠮xls聝Inf聯rmasi2"/>
      <sheetName val="[Kr_te࡮gahࡄiva_xls聝upahbahan2"/>
      <sheetName val="[Kr_tengahࡄiva࠮xls聝01A-_RA聂2"/>
      <sheetName val="[Kr_tengahࡄiva࠮xls聝NS_GD_U联AMA2"/>
      <sheetName val="[Kr_tengahࡄiva_xls聝Str耭Bengkel2"/>
      <sheetName val="[Kࡲ_te࡮gahࡄiva࠮xls聝ANA职_BOW2"/>
      <sheetName val="M_12__2聟2"/>
      <sheetName val="[Kࡲ_tengahࡄiva_xls聝G_SUMMARY2"/>
      <sheetName val="[Kr_tengahDiva_xls聝ANAL_HREZ2"/>
      <sheetName val="ANAL__M聅2"/>
      <sheetName val="[Kr_tengahDiva_xls聝analysis2"/>
      <sheetName val="[Kr_tengah?iva_xls?H_Satua?2"/>
      <sheetName val="[Kr_te?gah?iva_xls?MAT_BAR?_AC2"/>
      <sheetName val="[Kr_tengah?iva?xls?H_Satua?12"/>
      <sheetName val="[K?_tengah?iva_xls?Kap?Tenaga2"/>
      <sheetName val="[K?_te?gah?iva_xls?Ana?isa_HS2"/>
      <sheetName val="B_-?Nor?lec2"/>
      <sheetName val="[K?_tengah?iva_xls?5-P?ralatan2"/>
      <sheetName val="[K?_te?gah?iva?xls?Inf?rmasi2"/>
      <sheetName val="[Kr_te?gah?iva_xls?upahbahan2"/>
      <sheetName val="[Kr_tengah?iva?xls?01A-_RA?2"/>
      <sheetName val="[Kr_tengah?iva?xls?NS_GD_U?AMA2"/>
      <sheetName val="[Kr_tengah?iva_xls?Str?Bengkel2"/>
      <sheetName val="[K?_te?gah?iva?xls?ANA?_BOW2"/>
      <sheetName val="M_12__2?2"/>
      <sheetName val="[K?_tengah?iva_xls?G_SUMMARY2"/>
      <sheetName val="[Kr_tengahDiva_xls?ANAL_HREZ2"/>
      <sheetName val="ANAL__M?2"/>
      <sheetName val="[Kr_tengahDiva_xls?analysis2"/>
      <sheetName val="Sec_I_ML2"/>
      <sheetName val="Cash_Flow_bulanan2"/>
      <sheetName val="Appendix_2(SatDas)"/>
      <sheetName val="REF_ONLY2"/>
      <sheetName val="Investment_Valuation"/>
      <sheetName val="Rate_Analysis2"/>
      <sheetName val="daftar_analisa"/>
      <sheetName val="Summary_Sheets2"/>
      <sheetName val="T__Cs_Log_P_III2"/>
      <sheetName val="3_Mob2"/>
      <sheetName val="Analisa_(ok)"/>
      <sheetName val="analisa_stroke"/>
      <sheetName val="Analisa_HSP"/>
      <sheetName val="Galian_1"/>
      <sheetName val="_Kr_tengahࡄiva_xls聝H_Satua聮2"/>
      <sheetName val="_Kr_te࡮gahࡄiva_xls聝MAT_BAR聕_AC2"/>
      <sheetName val="_Kr_tengahࡄiva࠮xls聝H_Satua聮12"/>
      <sheetName val="_Kࡲ_tengahࡄiva_xls聝Kap聟Tenaga2"/>
      <sheetName val="_Kࡲ_te࡮gahࡄiva_xls聝Ana聬isa_HS2"/>
      <sheetName val="_Kࡲ_tengahࡄiva_xls聝5-P聥ralatan2"/>
      <sheetName val="_Kࡲ_te࡮gahࡄiva࠮xls聝Inf聯rmasi2"/>
      <sheetName val="_Kr_te࡮gahࡄiva_xls聝upahbahan2"/>
      <sheetName val="_Kr_tengahࡄiva࠮xls聝01A-_RA聂2"/>
      <sheetName val="_Kr_tengahࡄiva࠮xls聝NS_GD_U联AMA2"/>
      <sheetName val="_Kr_tengahࡄiva_xls聝Str耭Bengkel2"/>
      <sheetName val="_Kࡲ_te࡮gahࡄiva࠮xls聝ANA职_BOW2"/>
      <sheetName val="_Kࡲ_tengahࡄiva_xls聝G_SUMMARY2"/>
      <sheetName val="_Kr_tengahDiva_xls聝ANAL_HREZ2"/>
      <sheetName val="_Kr_tengahDiva_xls聝analysis2"/>
      <sheetName val="Currency_Rate"/>
      <sheetName val="Kuantitas_&amp;_Harga"/>
      <sheetName val="Sumber_Daya"/>
      <sheetName val="Analisa_Harga"/>
      <sheetName val="Price_list2"/>
      <sheetName val="PAGE_1_2"/>
      <sheetName val="ME_Apt22"/>
      <sheetName val="HARGA_MATERIAL2"/>
      <sheetName val="Blk_B12"/>
      <sheetName val="Pengalaman_Per"/>
      <sheetName val="Master_Edit"/>
      <sheetName val="1_2"/>
      <sheetName val="ELEC_STIS"/>
      <sheetName val="Harsat_Bahan"/>
      <sheetName val="II_MAIN-LOB"/>
      <sheetName val="Ｎｏ_13"/>
      <sheetName val="Rkp_Total"/>
      <sheetName val="Unit_Cost"/>
      <sheetName val="On_Time"/>
      <sheetName val="List_Material"/>
      <sheetName val="Div_1"/>
      <sheetName val="Form_4,5,6"/>
      <sheetName val="PL_(MONTHLY)"/>
      <sheetName val="UPAH_BAHAN_ARST"/>
      <sheetName val="Basic_alat"/>
      <sheetName val="Basic_bahan"/>
      <sheetName val="Basic_upah"/>
      <sheetName val="TOTAL_Agustus"/>
      <sheetName val="7_공정표"/>
      <sheetName val="BIIL_ASLI"/>
      <sheetName val="Q'ty_per_m"/>
      <sheetName val="Basic_Price"/>
      <sheetName val="ANALISA_PEK_UMUM"/>
      <sheetName val="Daftar_Kuantitas_&amp;_Harga"/>
      <sheetName val="Har_Sat"/>
      <sheetName val="500kV_BOQ"/>
      <sheetName val="Data_Tower"/>
      <sheetName val="Data_Pendukung"/>
      <sheetName val="Analisa_Upah_&amp;_Bahan_Plum"/>
      <sheetName val="Upah&amp;Bahan_(2)"/>
      <sheetName val="Analisa-Harga_(1F)"/>
      <sheetName val="Daftar_Upah"/>
      <sheetName val="Sum_IF"/>
      <sheetName val="Uraian_Analisa"/>
      <sheetName val="Speck_ARSITEK"/>
      <sheetName val="Stden_center"/>
      <sheetName val="BQ__by_owner_"/>
      <sheetName val="M_Pekerjaan"/>
      <sheetName val="RPP01_6"/>
      <sheetName val="m_schedule"/>
      <sheetName val="HM_MEK_"/>
      <sheetName val="STOK_MAT"/>
      <sheetName val="DAF_ALAT"/>
      <sheetName val="_Kr_tengahDiva_xls聝analysi蕈"/>
      <sheetName val="ANALISA_railing"/>
      <sheetName val="Control_Settings"/>
      <sheetName val="Dates_&amp;_Escalators"/>
      <sheetName val="Check_Totals"/>
      <sheetName val="Rekap_BQ-Pompong"/>
      <sheetName val="PERS_PENY"/>
      <sheetName val="RAB_DC"/>
      <sheetName val="anal_rinci"/>
      <sheetName val="Rek_An"/>
      <sheetName val="hrg_sat"/>
      <sheetName val="BANG_TONG_HOP_(2)"/>
      <sheetName val="BQ_Mekanikal"/>
      <sheetName val="BUL__A"/>
      <sheetName val="rab_me__by_owner__"/>
      <sheetName val="rab_me__fisik_"/>
      <sheetName val="_"/>
      <sheetName val="List_PlaÈ"/>
      <sheetName val="Assumption_&amp;_Dashboard_"/>
      <sheetName val="SAT_UPH_BHN"/>
      <sheetName val="hrg-sat_pek"/>
      <sheetName val="Lt_1"/>
      <sheetName val="SPK"/>
      <sheetName val="RBP-5"/>
      <sheetName val="DRUP (ASLI)"/>
      <sheetName val="Appendix 2(SatDas´"/>
      <sheetName val="ITB COST"/>
      <sheetName val="Daf Besi"/>
      <sheetName val="Summ"/>
      <sheetName val="Daya"/>
      <sheetName val="RESOURCES"/>
      <sheetName val="B"/>
      <sheetName val="DINDING"/>
      <sheetName val="GAL.BIASA"/>
      <sheetName val="RAB Ekstern"/>
      <sheetName val="岩性"/>
      <sheetName val="TERMINAL"/>
      <sheetName val="LP-IDR"/>
      <sheetName val="Metod TWR"/>
      <sheetName val="Hargamat"/>
      <sheetName val="MB"/>
      <sheetName val="IDLE_ALAT5"/>
      <sheetName val="ATB_pers_(2)5"/>
      <sheetName val="FOTO_PR5"/>
      <sheetName val="G_umum5"/>
      <sheetName val="SCHE_vareto5"/>
      <sheetName val="ATB_pers5"/>
      <sheetName val="BQ_diva5"/>
      <sheetName val="MAT_BARU_AC5"/>
      <sheetName val="H_Satuan6"/>
      <sheetName val="AC_+5"/>
      <sheetName val="an_ATB_G5"/>
      <sheetName val="an_AC5"/>
      <sheetName val="an_ATB_L5"/>
      <sheetName val="ATB_+5"/>
      <sheetName val="Alat_DC5"/>
      <sheetName val="Kap_Tenaga5"/>
      <sheetName val="HRG_BHN4"/>
      <sheetName val="Agregat_Halus_&amp;_Kasar4"/>
      <sheetName val="Analisa_HS4"/>
      <sheetName val="bill_qty4"/>
      <sheetName val="meth_hsl_nego4"/>
      <sheetName val="Perm__Test3"/>
      <sheetName val="Kr_tengahDiva4"/>
      <sheetName val="Isolasi_Luar_Dalam4"/>
      <sheetName val="Isolasi_Luar4"/>
      <sheetName val="GASATAGG_XLS4"/>
      <sheetName val="ANAL_BOW5"/>
      <sheetName val="EXTERNAL_WORK4"/>
      <sheetName val="B_-_Norelec4"/>
      <sheetName val="L3_An_H_Sat_Mob4"/>
      <sheetName val="rab_me_(by_owner)_4"/>
      <sheetName val="BQ_(by_owner)4"/>
      <sheetName val="rab_me_(fisik)4"/>
      <sheetName val="Man_Power4"/>
      <sheetName val="01A-_RAB4"/>
      <sheetName val="rekap_mekanikal4"/>
      <sheetName val="Analisa___Upah4"/>
      <sheetName val="Analisa_&amp;_Upah4"/>
      <sheetName val="M_12__2_4"/>
      <sheetName val="ANAL__ME4"/>
      <sheetName val="BW_analisa_cika_20054"/>
      <sheetName val="M&amp;E_R4"/>
      <sheetName val="RAB_PERSIAPAN_4"/>
      <sheetName val="Fill_this_out_first___8"/>
      <sheetName val="D_&amp;_W_sizes4"/>
      <sheetName val="GH_Quantity3"/>
      <sheetName val="KAN__LOKAL3"/>
      <sheetName val="REKAP_ARSITEKTUR_4"/>
      <sheetName val="RAB_ADMINISTRASI_PUSAT_(1)4"/>
      <sheetName val="PROTEKSI_PETIR4"/>
      <sheetName val="KABEL_FEEDER4"/>
      <sheetName val="PENRNGN_&amp;_KTK-KNTK4"/>
      <sheetName val="NS_GD_UTAMA4"/>
      <sheetName val="Bill_No_2_1_Cold_Water_System4"/>
      <sheetName val="Civil_Works4"/>
      <sheetName val="1_B4"/>
      <sheetName val="FIRE_FIGHTING4"/>
      <sheetName val="Master_1_04"/>
      <sheetName val="BOQ_KSN4"/>
      <sheetName val="HS_Alat4"/>
      <sheetName val="HS_Upah4"/>
      <sheetName val="HS_Sub-Kon4"/>
      <sheetName val="Analisa_ME_(2)4"/>
      <sheetName val="Sat_Upah4"/>
      <sheetName val="Fill_this_out_first___9"/>
      <sheetName val="BoQ_C44"/>
      <sheetName val="HARGA_ALAT3"/>
      <sheetName val="ETAB_13"/>
      <sheetName val="BANGUNAN_PENUNJANG4"/>
      <sheetName val="F_ALARM4"/>
      <sheetName val="STD_Lanjutan4"/>
      <sheetName val="NS_Lanjutan4"/>
      <sheetName val="HB_3"/>
      <sheetName val="Unit_Rate3"/>
      <sheetName val="BQ_Stdr_R-13"/>
      <sheetName val="Transfer_Pump3"/>
      <sheetName val="Daftar_berat4"/>
      <sheetName val="Fire_Alarm4"/>
      <sheetName val="D___W_sizes4"/>
      <sheetName val="Bill_of_Qty_MEP4"/>
      <sheetName val="Cable_150kV_Ref_4"/>
      <sheetName val="Harga_Satuan3"/>
      <sheetName val="sheet_23"/>
      <sheetName val="RAB_ME3"/>
      <sheetName val="RAW_MATERIALS_3"/>
      <sheetName val="COST-PERSON-J_O_3"/>
      <sheetName val="Pipa_(2)3"/>
      <sheetName val="Lamp_BAP3"/>
      <sheetName val="Pos_4-14"/>
      <sheetName val="Rekap_Prelim4"/>
      <sheetName val="Mat_Mek4"/>
      <sheetName val="Analisa_ME3"/>
      <sheetName val="MAIN_EQUIP_AC4"/>
      <sheetName val="Upah_Bahan3"/>
      <sheetName val="DUTCH_CONE4"/>
      <sheetName val="Rekap_Direct_Cost3"/>
      <sheetName val="Urai___Guide_Post3"/>
      <sheetName val="Met_Pas_Batu3"/>
      <sheetName val="Urai_Galian_Tanah3"/>
      <sheetName val="Met__Minor3"/>
      <sheetName val="NS_GD_UGD3"/>
      <sheetName val="STD_GD_UGD3"/>
      <sheetName val="RKP_PLUMBING3"/>
      <sheetName val="ANALISA_13"/>
      <sheetName val="4-Basic_Price3"/>
      <sheetName val="Daf__No____4_23"/>
      <sheetName val="BQ_Arsit3"/>
      <sheetName val="An_HarSatPek3"/>
      <sheetName val="Sat_Bah_&amp;_Up3"/>
      <sheetName val="AHS_str3"/>
      <sheetName val="T-3_4_Cost_of_Equipment3"/>
      <sheetName val="fin_pro_centers3"/>
      <sheetName val="R_A_B_3"/>
      <sheetName val="Data_Ktr_Bupati_Tapsel3"/>
      <sheetName val="Lead_Schedule3"/>
      <sheetName val="New_MADC3"/>
      <sheetName val="REKAP_ARSITEKTUR3"/>
      <sheetName val="rincian_per_proyek3"/>
      <sheetName val="BQ_struktur3"/>
      <sheetName val="ANALIS_14"/>
      <sheetName val="An_H_Sat_Pek_Ut3"/>
      <sheetName val="Harga_Sat_Das3"/>
      <sheetName val="Analisa_23"/>
      <sheetName val="Upah_dan_bahan3"/>
      <sheetName val="T-3_2_UP_Labour3"/>
      <sheetName val="T-3_3_UP_Material3"/>
      <sheetName val="Bill_5_Summary3"/>
      <sheetName val="Daf_13"/>
      <sheetName val="ENC_143"/>
      <sheetName val="Daftar_Upah,Bhn,&amp;_alat3"/>
      <sheetName val="Anal_Koef3"/>
      <sheetName val="Rekap_Biaya3"/>
      <sheetName val="KH_Bahagia3"/>
      <sheetName val="Analisa_Pusaka_Jaya3"/>
      <sheetName val="Hydran___springkler3"/>
      <sheetName val="Report_detil_kondisi3"/>
      <sheetName val="ANALISA_HARGA_SATUAN3"/>
      <sheetName val="REKAP_TOTAL3"/>
      <sheetName val="2_NSB_3"/>
      <sheetName val="2_SB3"/>
      <sheetName val="M_ITEM3"/>
      <sheetName val="BHN_Ars3"/>
      <sheetName val="7_NS_H3"/>
      <sheetName val="D_1_2_LT-_1_~_Atap3"/>
      <sheetName val="Terbilang_sertifikat3"/>
      <sheetName val="Input_monthly_capex3"/>
      <sheetName val="TE_TS_FA_LAN_MATV3"/>
      <sheetName val="AC_LOAD3"/>
      <sheetName val="Bill_Of_Quantity3"/>
      <sheetName val="BGN_PENUNJANG3"/>
      <sheetName val="AN_Panel4"/>
      <sheetName val="Bq_Ars3"/>
      <sheetName val="KONTRAK_INDUK_BULANAN3"/>
      <sheetName val="Up&amp;Bhn_3"/>
      <sheetName val="H__Dasar3"/>
      <sheetName val="Sat_Alat3"/>
      <sheetName val="PENJ_NERACA3"/>
      <sheetName val="CASH_FLOW3"/>
      <sheetName val="struktur_tdk_dipakai3"/>
      <sheetName val="Appendix_2(SatDas)1"/>
      <sheetName val="List_of_Eqp3"/>
      <sheetName val="Bill_4_Summary3"/>
      <sheetName val="GFA_223"/>
      <sheetName val="REKAP_ME3"/>
      <sheetName val="SELISIH_HARGA3"/>
      <sheetName val="B___Norelec3"/>
      <sheetName val="Site_Expenses3"/>
      <sheetName val="2__MVAC_R13"/>
      <sheetName val="Cover_Daf-23"/>
      <sheetName val="3_3b3"/>
      <sheetName val="[Kr_tengahࡄiva_xls聝H_Satua聮3"/>
      <sheetName val="[Kr_te࡮gahࡄiva_xls聝MAT_BAR聕_AC3"/>
      <sheetName val="[Kr_tengahࡄiva࠮xls聝H_Satua聮13"/>
      <sheetName val="[Kࡲ_tengahࡄiva_xls聝Kap聟Tenaga3"/>
      <sheetName val="[Kࡲ_te࡮gahࡄiva_xls聝Ana聬isa_HS3"/>
      <sheetName val="B_-耠Nor聥lec3"/>
      <sheetName val="[Kࡲ_tengahࡄiva_xls聝5-P聥ralatan3"/>
      <sheetName val="[Kࡲ_te࡮gahࡄiva࠮xls聝Inf聯rmasi3"/>
      <sheetName val="[Kr_te࡮gahࡄiva_xls聝upahbahan3"/>
      <sheetName val="[Kr_tengahࡄiva࠮xls聝01A-_RA聂3"/>
      <sheetName val="[Kr_tengahࡄiva࠮xls聝NS_GD_U联AMA3"/>
      <sheetName val="[Kr_tengahࡄiva_xls聝Str耭Bengkel3"/>
      <sheetName val="[Kࡲ_te࡮gahࡄiva࠮xls聝ANA职_BOW3"/>
      <sheetName val="M_12__2聟3"/>
      <sheetName val="[Kࡲ_tengahࡄiva_xls聝G_SUMMARY3"/>
      <sheetName val="[Kr_tengahDiva_xls聝ANAL_HREZ3"/>
      <sheetName val="ANAL__M聅3"/>
      <sheetName val="[Kr_tengahDiva_xls聝analysis3"/>
      <sheetName val="[Kr_tengah?iva_xls?H_Satua?3"/>
      <sheetName val="[Kr_te?gah?iva_xls?MAT_BAR?_AC3"/>
      <sheetName val="[Kr_tengah?iva?xls?H_Satua?13"/>
      <sheetName val="[K?_tengah?iva_xls?Kap?Tenaga3"/>
      <sheetName val="[K?_te?gah?iva_xls?Ana?isa_HS3"/>
      <sheetName val="B_-?Nor?lec3"/>
      <sheetName val="[K?_tengah?iva_xls?5-P?ralatan3"/>
      <sheetName val="[K?_te?gah?iva?xls?Inf?rmasi3"/>
      <sheetName val="[Kr_te?gah?iva_xls?upahbahan3"/>
      <sheetName val="[Kr_tengah?iva?xls?01A-_RA?3"/>
      <sheetName val="[Kr_tengah?iva?xls?NS_GD_U?AMA3"/>
      <sheetName val="[Kr_tengah?iva_xls?Str?Bengkel3"/>
      <sheetName val="[K?_te?gah?iva?xls?ANA?_BOW3"/>
      <sheetName val="M_12__2?3"/>
      <sheetName val="[K?_tengah?iva_xls?G_SUMMARY3"/>
      <sheetName val="[Kr_tengahDiva_xls?ANAL_HREZ3"/>
      <sheetName val="ANAL__M?3"/>
      <sheetName val="[Kr_tengahDiva_xls?analysis3"/>
      <sheetName val="Sec_I_ML3"/>
      <sheetName val="Cash_Flow_bulanan3"/>
      <sheetName val="daftar_analisa1"/>
      <sheetName val="List_Plant3"/>
      <sheetName val="ANAL_TEKNIK3"/>
      <sheetName val="bhn_FINAL3"/>
      <sheetName val="Mat_Elk3"/>
      <sheetName val="AHS_Isolasi3"/>
      <sheetName val="Data_Sei_Belutu3"/>
      <sheetName val="610_63"/>
      <sheetName val="610_53"/>
      <sheetName val="Data_Sinabung3"/>
      <sheetName val="REF_ONLY3"/>
      <sheetName val="Investment_Valuation1"/>
      <sheetName val="Rate_Analysis3"/>
      <sheetName val="Summary_Sheets3"/>
      <sheetName val="T__Cs_Log_P_III3"/>
      <sheetName val="3_Mob3"/>
      <sheetName val="Analisa_HSP1"/>
      <sheetName val="Galian_11"/>
      <sheetName val="Analisa_(ok)1"/>
      <sheetName val="analisa_stroke1"/>
      <sheetName val="_Kr_tengahࡄiva_xls聝H_Satua聮3"/>
      <sheetName val="_Kr_te࡮gahࡄiva_xls聝MAT_BAR聕_AC3"/>
      <sheetName val="_Kr_tengahࡄiva࠮xls聝H_Satua聮13"/>
      <sheetName val="_Kࡲ_tengahࡄiva_xls聝Kap聟Tenaga3"/>
      <sheetName val="_Kࡲ_te࡮gahࡄiva_xls聝Ana聬isa_HS3"/>
      <sheetName val="_Kࡲ_tengahࡄiva_xls聝5-P聥ralatan3"/>
      <sheetName val="_Kࡲ_te࡮gahࡄiva࠮xls聝Inf聯rmasi3"/>
      <sheetName val="_Kr_te࡮gahࡄiva_xls聝upahbahan3"/>
      <sheetName val="_Kr_tengahࡄiva࠮xls聝01A-_RA聂3"/>
      <sheetName val="_Kr_tengahࡄiva࠮xls聝NS_GD_U联AMA3"/>
      <sheetName val="_Kr_tengahࡄiva_xls聝Str耭Bengkel3"/>
      <sheetName val="_Kࡲ_te࡮gahࡄiva࠮xls聝ANA职_BOW3"/>
      <sheetName val="_Kࡲ_tengahࡄiva_xls聝G_SUMMARY3"/>
      <sheetName val="_Kr_tengahDiva_xls聝ANAL_HREZ3"/>
      <sheetName val="_Kr_tengahDiva_xls聝analysis3"/>
      <sheetName val="Currency_Rate1"/>
      <sheetName val="Kuantitas_&amp;_Harga1"/>
      <sheetName val="Sumber_Daya1"/>
      <sheetName val="Analisa_Harga1"/>
      <sheetName val="Price_list3"/>
      <sheetName val="PAGE_1_3"/>
      <sheetName val="ME_Apt23"/>
      <sheetName val="HARGA_MATERIAL3"/>
      <sheetName val="Blk_B13"/>
      <sheetName val="Pengalaman_Per1"/>
      <sheetName val="Master_Edit1"/>
      <sheetName val="1_21"/>
      <sheetName val="ELEC_STIS1"/>
      <sheetName val="Harsat_Bahan1"/>
      <sheetName val="II_MAIN-LOB1"/>
      <sheetName val="Ｎｏ_131"/>
      <sheetName val="Rkp_Total1"/>
      <sheetName val="Unit_Cost1"/>
      <sheetName val="On_Time1"/>
      <sheetName val="List_Material1"/>
      <sheetName val="Div_11"/>
      <sheetName val="Form_4,5,61"/>
      <sheetName val="PL_(MONTHLY)1"/>
      <sheetName val="_Kr_tengah_iva_xls_H_Satua_2"/>
      <sheetName val="_Kr_te_gah_iva_xls_MAT_BAR__AC2"/>
      <sheetName val="_Kr_tengah_iva_xls_H_Satua_12"/>
      <sheetName val="_K__tengah_iva_xls_Kap_Tenaga2"/>
      <sheetName val="_K__te_gah_iva_xls_Ana_isa_HS2"/>
      <sheetName val="B_-_Nor_lec2"/>
      <sheetName val="_K__tengah_iva_xls_5-P_ralatan2"/>
      <sheetName val="_K__te_gah_iva_xls_Inf_rmasi2"/>
      <sheetName val="_Kr_te_gah_iva_xls_upahbahan2"/>
      <sheetName val="_Kr_tengah_iva_xls_01A-_RA_2"/>
      <sheetName val="_Kr_tengah_iva_xls_NS_GD_U_AMA2"/>
      <sheetName val="_Kr_tengah_iva_xls_Str_Bengkel2"/>
      <sheetName val="_K__te_gah_iva_xls_ANA__BOW2"/>
      <sheetName val="_K__tengah_iva_xls_G_SUMMARY2"/>
      <sheetName val="_Kr_tengahDiva_xls_ANAL_HREZ2"/>
      <sheetName val="ANAL__M_2"/>
      <sheetName val="_Kr_tengahDiva_xls_analysis2"/>
      <sheetName val="UPAH_BAHAN_ARST1"/>
      <sheetName val="BIIL_ASLI1"/>
      <sheetName val="Q'ty_per_m1"/>
      <sheetName val="Basic_alat1"/>
      <sheetName val="Basic_bahan1"/>
      <sheetName val="Basic_upah1"/>
      <sheetName val="TOTAL_Agustus1"/>
      <sheetName val="7_공정표1"/>
      <sheetName val="Daftar_Upah1"/>
      <sheetName val="Sum_IF1"/>
      <sheetName val="Uraian_Analisa1"/>
      <sheetName val="Basic_Price1"/>
      <sheetName val="Speck_ARSITEK1"/>
      <sheetName val="Stden_center1"/>
      <sheetName val="BQ__by_owner_1"/>
      <sheetName val="M_Pekerjaan1"/>
      <sheetName val="Daftar_Kuantitas_&amp;_Harga1"/>
      <sheetName val="DAF_ALAT1"/>
      <sheetName val="RPP01_61"/>
      <sheetName val="Rekap_"/>
      <sheetName val="ANALISA_PEK_UMUM1"/>
      <sheetName val="Daftar_Paket"/>
      <sheetName val="8LT_12"/>
      <sheetName val="SAT_UPAH_RAPI"/>
      <sheetName val="HASAT_DASAR"/>
      <sheetName val="AnBiaya_OperasionalAlat"/>
      <sheetName val="Rencana__2_"/>
      <sheetName val="Data_Pendukung1"/>
      <sheetName val="4-Basic_Price-Upah"/>
      <sheetName val="ana_pt"/>
      <sheetName val="GRADE_SKALA"/>
      <sheetName val="MASTER_DATA"/>
      <sheetName val="Muh_Akhir"/>
      <sheetName val="Chandra_Prabowo"/>
      <sheetName val="SAT_UPH_BHN1"/>
      <sheetName val="BQ_Mekanikal1"/>
      <sheetName val="Analisa_Upah_&amp;_Bahan_Plum1"/>
      <sheetName val="Assumption_&amp;_Dashboard_1"/>
      <sheetName val="Cover_Daf_2"/>
      <sheetName val="ANALISA_railing1"/>
      <sheetName val="REKAP_GROSS"/>
      <sheetName val="AN_BIAYA_MAKAN"/>
      <sheetName val="urain_teknis"/>
      <sheetName val="BUL__A1"/>
      <sheetName val="rab_me__by_owner__1"/>
      <sheetName val="rab_me__fisik_1"/>
      <sheetName val="_1"/>
      <sheetName val="hrg-sat_pek1"/>
      <sheetName val="_Kr_tengahDiva_xls聝analysi蕈1"/>
      <sheetName val="Lt_11"/>
      <sheetName val="Ana_Fin"/>
      <sheetName val="CAB_2"/>
      <sheetName val="STOK_MAT1"/>
      <sheetName val="BANG_TONG_HOP_(2)1"/>
      <sheetName val="Vendor_Information"/>
      <sheetName val="analisa_SNI"/>
      <sheetName val="BAHAN_(2)"/>
      <sheetName val="Tata_Udara"/>
      <sheetName val="4_2_Public"/>
      <sheetName val="HDS_Sipil"/>
      <sheetName val="Data_Tower1"/>
      <sheetName val="COST_TOGO"/>
      <sheetName val="H_Satuan_Dasar"/>
      <sheetName val="A+Supl_"/>
      <sheetName val="hrg_sat1"/>
      <sheetName val="RAB_1"/>
      <sheetName val="RAB_2"/>
      <sheetName val="RAB_3"/>
      <sheetName val="Urai__Resap_pengikat"/>
      <sheetName val="Unit_Price"/>
      <sheetName val="500kV_BOQ1"/>
      <sheetName val="m_schedule1"/>
      <sheetName val="HM_MEK_1"/>
      <sheetName val="Control_Settings1"/>
      <sheetName val="Dates_&amp;_Escalators1"/>
      <sheetName val="Check_Totals1"/>
      <sheetName val="Rekap_BQ-Pompong1"/>
      <sheetName val="PERS_PENY1"/>
      <sheetName val="RAB_DC1"/>
      <sheetName val="anal_rinci1"/>
      <sheetName val="Rek_An1"/>
      <sheetName val="Har_Sat1"/>
      <sheetName val="LINK-MAST__BASIC_PRICE"/>
      <sheetName val="ANA_bab_6"/>
      <sheetName val="HSD_BAHAN"/>
      <sheetName val="HSD_UPAH_"/>
      <sheetName val="Price_of_Equip"/>
      <sheetName val="Price_of_Mat"/>
      <sheetName val="Upah&amp;Bahan_(2)1"/>
      <sheetName val="Analisa-Harga_(1F)1"/>
      <sheetName val="ITB_COST"/>
      <sheetName val="Daf_Besi"/>
      <sheetName val="GAL_BIASA"/>
      <sheetName val="RAB_Ekstern"/>
      <sheetName val="Metod_TWR"/>
      <sheetName val="H_Alat"/>
      <sheetName val="H_Bahan"/>
      <sheetName val="Rekap_RAB"/>
      <sheetName val="unit_3"/>
      <sheetName val="Rokan_1"/>
      <sheetName val="7_PEK-STRUKTUR"/>
      <sheetName val="Daf.Biaya sewa alat"/>
      <sheetName val="rekap-ans"/>
      <sheetName val="Supl.X"/>
      <sheetName val="DU&amp;B"/>
      <sheetName val="HSLAIN-LAIN"/>
      <sheetName val="An. HS"/>
      <sheetName val="K210"/>
      <sheetName val="RUMUS"/>
      <sheetName val="Koef"/>
      <sheetName val="D7"/>
      <sheetName val="Div 2 - Drainase"/>
      <sheetName val="Div 3 - Tanah"/>
      <sheetName val="Div 5 - Berbutir"/>
      <sheetName val="Div 6 - Aspal"/>
      <sheetName val="Div 7 - Struktur"/>
      <sheetName val="Div 8 - Peng Kondisi"/>
      <sheetName val="Sheet15"/>
      <sheetName val="hs-str"/>
      <sheetName val="hs_str"/>
      <sheetName val="Pag_hal"/>
      <sheetName val="SNI FIX"/>
      <sheetName val="PANELKAST"/>
      <sheetName val="DC"/>
      <sheetName val="sch"/>
      <sheetName val="BOQ+BTL"/>
      <sheetName val="(htp@.. "/>
      <sheetName val="RAB (A) (2)"/>
      <sheetName val="Rekap-link"/>
      <sheetName val="CHIPPING"/>
      <sheetName val="NK"/>
      <sheetName val="RAB TTB_ADM8"/>
      <sheetName val="RAPA"/>
      <sheetName val="K"/>
      <sheetName val="Ranges"/>
      <sheetName val="cons workpapers"/>
      <sheetName val="DB"/>
      <sheetName val="_Kr tengahDiva.xls聝analysi"/>
      <sheetName val="공사내역"/>
      <sheetName val="Des_05"/>
      <sheetName val="Agst"/>
      <sheetName val="BULAN 1"/>
      <sheetName val="Analisa SNI STANDART "/>
      <sheetName val="CASHFLOW FORECAST"/>
      <sheetName val="Uraian"/>
      <sheetName val="SCH2"/>
      <sheetName val="mg"/>
      <sheetName val="Basic P"/>
      <sheetName val="eQUIPMENT COST"/>
      <sheetName val="LAIN-LAIN"/>
      <sheetName val="PRELIM"/>
      <sheetName val="402"/>
      <sheetName val="beam"/>
      <sheetName val="KJ 2002"/>
      <sheetName val="Tie Beam GN"/>
      <sheetName val="Tangga GN"/>
      <sheetName val="Detail"/>
      <sheetName val="EL"/>
      <sheetName val="Villa A"/>
      <sheetName val="cargo"/>
      <sheetName val="Marshal"/>
      <sheetName val="SOUND"/>
      <sheetName val="ACCESS"/>
      <sheetName val="GPON"/>
      <sheetName val="RACK_EC"/>
      <sheetName val="GR_EC"/>
      <sheetName val="SS"/>
      <sheetName val="A.Card"/>
      <sheetName val="TLP"/>
      <sheetName val="TP"/>
      <sheetName val="K3"/>
      <sheetName val="MATRL"/>
      <sheetName val="upah bahan "/>
      <sheetName val="Rinc. Harg.BHN"/>
      <sheetName val="UMUR ALAT"/>
      <sheetName val="FAKTOR MODAL CRF"/>
      <sheetName val="ANA"/>
      <sheetName val="harsat sdy"/>
      <sheetName val="Anl-BM"/>
      <sheetName val="E450"/>
      <sheetName val="OFFICE 2 LT"/>
      <sheetName val="Standby Alat"/>
      <sheetName val="LAP_ HARIAN"/>
      <sheetName val="List Pla"/>
      <sheetName val="F-JKM"/>
      <sheetName val="Harga Dasar"/>
      <sheetName val="D7(1)"/>
      <sheetName val="Hopf"/>
      <sheetName val="BOQ EM"/>
      <sheetName val="Field DCPT"/>
      <sheetName val="sort2"/>
      <sheetName val="civil-work"/>
      <sheetName val="Watertank"/>
      <sheetName val="Kata Pengantar"/>
      <sheetName val="OPNAME COMM-10+825-10+300"/>
      <sheetName val="div7"/>
      <sheetName val="Data Alat"/>
      <sheetName val="Analisa Alat"/>
      <sheetName val="Rekap BBM"/>
      <sheetName val="ATB"/>
      <sheetName val="LNPB-2"/>
      <sheetName val="PLANT"/>
      <sheetName val="Currencies"/>
      <sheetName val="Daf.Dasar Upah&amp;Bahan"/>
      <sheetName val="Elektrikal"/>
      <sheetName val="ANALISA GRS TENGAH"/>
      <sheetName val=" INCOME STATEMENT (2)"/>
      <sheetName val="KALKULASI"/>
      <sheetName val="Bunga"/>
      <sheetName val="Mark-up"/>
      <sheetName val="HRG BAHAN _ UPAH okk"/>
      <sheetName val="HRG BAHAN &amp; UPAH okk"/>
      <sheetName val="Analis Kusen okk"/>
      <sheetName val="BQ-IABK"/>
      <sheetName val="MT_an"/>
      <sheetName val="Labour"/>
      <sheetName val="Tanaman"/>
      <sheetName val="견적기준"/>
      <sheetName val="Amortization Table"/>
      <sheetName val="asumsi"/>
      <sheetName val="hsat-SD"/>
      <sheetName val="an-satuan"/>
      <sheetName val="Rekap-SD"/>
      <sheetName val="skets"/>
      <sheetName val="LEMBAR3"/>
      <sheetName val="LEMBAR1"/>
      <sheetName val="LEMBAR2"/>
      <sheetName val="LEMBAR4"/>
      <sheetName val="LEMBAR5"/>
      <sheetName val="Harga Bahan"/>
      <sheetName val="Internal AFE Form 2 "/>
      <sheetName val="Foundation"/>
      <sheetName val="H_ Dasar"/>
      <sheetName val="data profit"/>
      <sheetName val="0504"/>
      <sheetName val="profit"/>
      <sheetName val="sumpro"/>
      <sheetName val="srt"/>
      <sheetName val="Anl.2s.d4e"/>
      <sheetName val="ANALHASA"/>
      <sheetName val="Dftr Isi"/>
      <sheetName val="Mob"/>
      <sheetName val="rab g. menara pengawas"/>
      <sheetName val="tabel pnganan mslh"/>
      <sheetName val="PL"/>
      <sheetName val="영업소실적"/>
      <sheetName val="01.FA"/>
      <sheetName val="u.aLAT"/>
      <sheetName val="ANALISA EL DAN ELC"/>
      <sheetName val="Harsat Bahan "/>
      <sheetName val="sh健et 2"/>
      <sheetName val="lkalibrasi BENENAIN"/>
      <sheetName val="Satuan"/>
      <sheetName val="L. Hr"/>
      <sheetName val="3-DIV3"/>
      <sheetName val="D.1.7"/>
      <sheetName val="D.1.5"/>
      <sheetName val="D.2.3"/>
      <sheetName val="D.2.2"/>
      <sheetName val="ANALISA GRS kota"/>
      <sheetName val="HSP LT BS"/>
      <sheetName val="BAHAN MKNL"/>
      <sheetName val="BQBAS"/>
      <sheetName val="RAB AR&amp;STR"/>
      <sheetName val="DAF_2"/>
      <sheetName val="HargaDasar"/>
      <sheetName val="rms remunerasi"/>
      <sheetName val="TL"/>
      <sheetName val="upah-prod"/>
      <sheetName val="3-DIV5"/>
      <sheetName val="GRAFIK "/>
      <sheetName val="MASTER 1"/>
      <sheetName val="REKAP Tbh"/>
      <sheetName val="DAF.HRG"/>
      <sheetName val="Analisa Upah _ Bahan Plum"/>
      <sheetName val="DATA BASE"/>
      <sheetName val="PP"/>
      <sheetName val="LR-AGT-06"/>
      <sheetName val="LR-APR-06"/>
      <sheetName val="PkRp"/>
      <sheetName val="Urugan Pasir"/>
      <sheetName val="PL-2"/>
      <sheetName val="Tax"/>
      <sheetName val="Ex_Rate"/>
      <sheetName val="extern"/>
      <sheetName val="61004"/>
      <sheetName val="BGT 07"/>
      <sheetName val="Daf Harga Satuan"/>
      <sheetName val="Uraian Upah"/>
      <sheetName val="61008"/>
      <sheetName val="RINCI"/>
      <sheetName val="H-Dasar"/>
      <sheetName val="BILL OF QUAN"/>
      <sheetName val="An-Sipil"/>
      <sheetName val="ANALISA BANGLI"/>
      <sheetName val="DH"/>
      <sheetName val="Als Struk"/>
      <sheetName val="AnalisaSIPIL RIIL RAP"/>
      <sheetName val="ANA bab 2"/>
      <sheetName val=" BoQ Green Field option 1"/>
      <sheetName val="LR-JAN-06"/>
      <sheetName val="F"/>
      <sheetName val="I"/>
      <sheetName val="s.g.exx"/>
      <sheetName val="산근"/>
      <sheetName val="ANL K"/>
      <sheetName val="DIV3"/>
      <sheetName val="H. Satuan Upah &amp; Bahan"/>
      <sheetName val="Analisa Satuan Pekerjaan"/>
      <sheetName val="H. Satuan Pekerjaan"/>
      <sheetName val="Cost_BD_Steel"/>
      <sheetName val="SCH_GG &amp; SAS"/>
      <sheetName val="Data Base List"/>
      <sheetName val="Anal Alat Type II A"/>
      <sheetName val="VLOOK"/>
      <sheetName val="Application"/>
      <sheetName val="FORM X COST"/>
      <sheetName val="HALAMAN 1-60"/>
      <sheetName val="Mobil"/>
      <sheetName val="Daftar No MAPPI"/>
      <sheetName val="As"/>
      <sheetName val="bct-PABRIK"/>
      <sheetName val="UTILITAS"/>
      <sheetName val="Export"/>
      <sheetName val="AGENDA"/>
      <sheetName val="Rekap -sarana luar"/>
      <sheetName val="Database"/>
      <sheetName val="Rencana Anggaran Biaya"/>
      <sheetName val="Mobilisasi (2)"/>
      <sheetName val="AnalisaSIPIL RIIL"/>
      <sheetName val="an. struktur"/>
      <sheetName val="Sdy Bhn Upah Alat"/>
      <sheetName val="HARI"/>
      <sheetName val="D.79"/>
      <sheetName val="D.80"/>
      <sheetName val="D.81"/>
      <sheetName val="D.82"/>
      <sheetName val="D.83"/>
      <sheetName val="D.84"/>
      <sheetName val="D.85"/>
      <sheetName val="D.86"/>
      <sheetName val="D.87"/>
      <sheetName val="D.88"/>
      <sheetName val="D.89"/>
      <sheetName val="D.91"/>
      <sheetName val="D.92"/>
      <sheetName val="D.93"/>
      <sheetName val="D.94"/>
      <sheetName val="D.95"/>
      <sheetName val="D.96"/>
      <sheetName val="Harga Mat "/>
      <sheetName val="HSU 2016"/>
      <sheetName val="JadpeL-Pkt1-Kampar (4)"/>
      <sheetName val="ANALI.PP"/>
      <sheetName val="HARST"/>
      <sheetName val="DIV.3"/>
      <sheetName val="DIV.4"/>
      <sheetName val="bayar_04_fak"/>
      <sheetName val="D-HARGA"/>
      <sheetName val="Jenjang_Eselon"/>
      <sheetName val="MAJOR"/>
      <sheetName val="Breakdown"/>
      <sheetName val="terendah"/>
      <sheetName val="Ubas"/>
      <sheetName val="Marketing"/>
      <sheetName val="hARGA SAT"/>
      <sheetName val="DAF-HARSAT"/>
      <sheetName val="NP (2)"/>
      <sheetName val="Harsat Upah"/>
      <sheetName val="Antek1234"/>
      <sheetName val="RATE&amp;FCTR"/>
      <sheetName val="13mm E.P "/>
      <sheetName val="20mm(E.P)"/>
      <sheetName val="20mm(StaircaseP.P)"/>
      <sheetName val="13mm P.P"/>
      <sheetName val="M+MC"/>
      <sheetName val="내역서"/>
      <sheetName val="Rutin"/>
      <sheetName val="BID"/>
      <sheetName val="ERECTION"/>
      <sheetName val="BQ25"/>
      <sheetName val="REK ADD"/>
      <sheetName val="BQ22"/>
      <sheetName val="BQ23"/>
      <sheetName val="DATA_DES"/>
      <sheetName val="Pay Items"/>
      <sheetName val="DATAOKT"/>
      <sheetName val="DATE"/>
      <sheetName val="단가"/>
      <sheetName val="정부노임단가"/>
      <sheetName val="P&amp;L01-02GR"/>
      <sheetName val="일위대가목차"/>
      <sheetName val="DSBDY"/>
      <sheetName val="식재인부"/>
      <sheetName val="6a Rekap"/>
      <sheetName val="H-Dasar-Bahan"/>
      <sheetName val="satpek"/>
      <sheetName val="MT"/>
      <sheetName val="MTa"/>
      <sheetName val="HQ"/>
      <sheetName val="LIST ANHARSAT"/>
      <sheetName val="HSATUAN"/>
      <sheetName val="AR1"/>
      <sheetName val="MONITORING PENGADAAN"/>
      <sheetName val="LNPB"/>
      <sheetName val="Pemakaian besi"/>
      <sheetName val="CIANTEN-3"/>
      <sheetName val="5-Alat"/>
      <sheetName val="4-Price"/>
      <sheetName val="4-Quarry"/>
      <sheetName val="1-REKAP"/>
      <sheetName val="1-BQ"/>
      <sheetName val="3-DIV1"/>
      <sheetName val="3-DIV6"/>
      <sheetName val="DIVISI 6. A"/>
      <sheetName val="3-DIV7"/>
      <sheetName val="3-DIV7.1"/>
      <sheetName val="4-ANTEK"/>
      <sheetName val="BAHAN , UPAH , ALAT"/>
      <sheetName val="8-Lamp1 (2)"/>
      <sheetName val="8-lamp5"/>
      <sheetName val="8-Lamp6.B"/>
      <sheetName val="8-Lamp10"/>
      <sheetName val="8-Lamp9"/>
      <sheetName val="8-Lamp11"/>
      <sheetName val="8-Lamp13"/>
      <sheetName val="8-Lamp14 "/>
      <sheetName val="8-Lamp15"/>
      <sheetName val="9-DATA"/>
      <sheetName val="10-SIMAK"/>
      <sheetName val="11-S.PEN"/>
      <sheetName val="L2MO"/>
      <sheetName val="UP-MAT-ALT"/>
      <sheetName val="Bahan "/>
      <sheetName val="reinforce"/>
      <sheetName val="Schedule(overall)"/>
      <sheetName val="Goodwill Calculation"/>
      <sheetName val="A_2"/>
      <sheetName val=" MINGGUAN"/>
      <sheetName val="analbahan"/>
      <sheetName val="petunjuk"/>
      <sheetName val="HAR_INI"/>
      <sheetName val="HAR_LALU"/>
      <sheetName val="harian"/>
      <sheetName val="Spr-Mnt"/>
      <sheetName val="Bahan Upah"/>
      <sheetName val="AHS all"/>
      <sheetName val="dt-bum"/>
      <sheetName val="Por"/>
      <sheetName val="Rekap Anl"/>
      <sheetName val="Bhn+Uph"/>
      <sheetName val="Order"/>
      <sheetName val="Schedule"/>
      <sheetName val="Schedule OK Status"/>
      <sheetName val="Daf_Dasar_Upah&amp;Bahan"/>
      <sheetName val="OFFICE_2_LT"/>
      <sheetName val="ANALISA_GRS_TENGAH"/>
      <sheetName val="_INCOME_STATEMENT_(2)"/>
      <sheetName val="HRG_BAHAN___UPAH_okk"/>
      <sheetName val="HRG_BAHAN_&amp;_UPAH_okk"/>
      <sheetName val="Analis_Kusen_okk"/>
      <sheetName val="KJ_2002"/>
      <sheetName val="Tie_Beam_GN"/>
      <sheetName val="Tangga_GN"/>
      <sheetName val="Villa_A"/>
      <sheetName val="Standby_Alat"/>
      <sheetName val="LAP__HARIAN"/>
      <sheetName val="Schedule_OK_Status"/>
      <sheetName val="Summary and Design"/>
      <sheetName val="D2.4"/>
      <sheetName val="D3-3"/>
      <sheetName val="D4.3 (TE)"/>
      <sheetName val="D5.3 (TF) "/>
      <sheetName val="D8.3 (TJ)"/>
      <sheetName val="trf 7 jht"/>
      <sheetName val="tifico"/>
      <sheetName val="LAPORAN KARYA"/>
      <sheetName val="PERFORMANCE"/>
      <sheetName val="schalt"/>
      <sheetName val="schtng"/>
      <sheetName val="schbhn"/>
      <sheetName val="HARVEST02"/>
      <sheetName val="Dash"/>
      <sheetName val="本体取纏"/>
      <sheetName val="鉄骨纏め"/>
      <sheetName val="Sat_Bahu"/>
      <sheetName val="Analys"/>
      <sheetName val="TJ1Q47"/>
      <sheetName val="REKAP_GROSS1"/>
      <sheetName val="AN_BIAYA_MAKAN1"/>
      <sheetName val="Daf_Dasar_Upah&amp;Bahan1"/>
      <sheetName val="OFFICE_2_LT1"/>
      <sheetName val="Ana_Fin1"/>
      <sheetName val="Vendor_Information1"/>
      <sheetName val="BAHAN_(2)1"/>
      <sheetName val="Tata_Udara1"/>
      <sheetName val="4_2_Public1"/>
      <sheetName val="ANALISA_GRS_TENGAH1"/>
      <sheetName val="_INCOME_STATEMENT_(2)1"/>
      <sheetName val="CAB_21"/>
      <sheetName val="HRG_BAHAN___UPAH_okk1"/>
      <sheetName val="HRG_BAHAN_&amp;_UPAH_okk1"/>
      <sheetName val="Analis_Kusen_okk1"/>
      <sheetName val="KJ_20021"/>
      <sheetName val="Tie_Beam_GN1"/>
      <sheetName val="Tangga_GN1"/>
      <sheetName val="Villa_A1"/>
      <sheetName val="ITB_COST1"/>
      <sheetName val="Daf_Besi1"/>
      <sheetName val="ana_pt1"/>
      <sheetName val="ANA_bab_61"/>
      <sheetName val="HSD_BAHAN1"/>
      <sheetName val="HSD_UPAH_1"/>
      <sheetName val="7_PEK-STRUKTUR1"/>
      <sheetName val="A+Supl_1"/>
      <sheetName val="RAB_Ekstern1"/>
      <sheetName val="Standby_Alat1"/>
      <sheetName val="LAP__HARIAN1"/>
      <sheetName val="Urai__Resap_pengikat1"/>
      <sheetName val="Schedule_OK_Status1"/>
      <sheetName val="Payback Analysis"/>
      <sheetName val="1-2"/>
      <sheetName val="harsat_sdy"/>
      <sheetName val="CASHFLOW_FORECAST"/>
      <sheetName val="_Kr_tengahDiva_xls聝analysi"/>
      <sheetName val="cons_workpapers"/>
      <sheetName val="BULAN_1"/>
      <sheetName val="Analisa_SNI_STANDART_"/>
      <sheetName val="Basic_P"/>
      <sheetName val="Amortization_Table"/>
      <sheetName val="RAB_(A)_(2)"/>
      <sheetName val="(htp@___"/>
      <sheetName val="Daf_Biaya_sewa_alat"/>
      <sheetName val="Supl_X"/>
      <sheetName val="An__HS"/>
      <sheetName val="RAB_TTB_ADM8"/>
      <sheetName val="Harga_Bahan"/>
      <sheetName val="Internal_AFE_Form_2_"/>
      <sheetName val="H__Dasar4"/>
      <sheetName val="data_profit"/>
      <sheetName val="Anl_2s_d4e"/>
      <sheetName val="Dftr_Isi"/>
      <sheetName val="anal-drainase,tanah&amp;ps batu"/>
      <sheetName val="anal-beton"/>
      <sheetName val="anal-aspal"/>
      <sheetName val="CH-RANC"/>
      <sheetName val="mp &amp; eq"/>
      <sheetName val="UPAH &amp; SEWA"/>
      <sheetName val="config"/>
      <sheetName val="HSBU ANA"/>
      <sheetName val="MATERIAL-UPAH"/>
      <sheetName val="rek det 1-3"/>
      <sheetName val="R1. GREJA KATHOLIK"/>
      <sheetName val="SCH5"/>
      <sheetName val="SKEMA"/>
      <sheetName val="Jalan"/>
      <sheetName val="Penwrn"/>
      <sheetName val="Hargamaterial"/>
      <sheetName val="B.T"/>
      <sheetName val="Coef"/>
      <sheetName val="H-Bahan &amp; Tenaga"/>
      <sheetName val="anal.alat"/>
      <sheetName val="REKAP."/>
      <sheetName val="Combine2005"/>
      <sheetName val="HRG SATUAN"/>
      <sheetName val="RAB.adm"/>
      <sheetName val="Sat.adm"/>
      <sheetName val="Faktor Konversi"/>
      <sheetName val="curve s"/>
      <sheetName val="Connections"/>
      <sheetName val="DWTables"/>
      <sheetName val="SPL"/>
      <sheetName val="841"/>
      <sheetName val="311"/>
      <sheetName val="715"/>
      <sheetName val="Df-Kuan"/>
      <sheetName val="Data_alat"/>
      <sheetName val="upah_bahan_"/>
      <sheetName val="Rinc__Harg_BHN"/>
      <sheetName val="Data_alat1"/>
      <sheetName val="upah_bahan_1"/>
      <sheetName val="Rinc__Harg_BHN1"/>
      <sheetName val="DAFTAR_HARGA1"/>
      <sheetName val="Sumber_Daya2"/>
      <sheetName val="Basic_alat2"/>
      <sheetName val="Basic_bahan2"/>
      <sheetName val="Basic_upah2"/>
      <sheetName val="Appendix_2(SatDas)2"/>
      <sheetName val="Currency_Rate2"/>
      <sheetName val="UPAH_BAHAN_ARST2"/>
      <sheetName val="ELEC_STIS2"/>
      <sheetName val="analisa_stroke2"/>
      <sheetName val="Investment_Valuation2"/>
      <sheetName val="daftar_analisa2"/>
      <sheetName val="Data_alat2"/>
      <sheetName val="upah_bahan_2"/>
      <sheetName val="Rinc__Harg_BHN2"/>
      <sheetName val="Kuantitas_&amp;_Harga2"/>
      <sheetName val="Daftar_Kuantitas_&amp;_Harga2"/>
      <sheetName val="Analisa_Harga2"/>
      <sheetName val="1_22"/>
      <sheetName val="Harga S Dasar UNTUK IDISI"/>
      <sheetName val="Man Power &amp; Comp"/>
      <sheetName val="HEADCOUNT_Bud"/>
      <sheetName val="Costs_ActivityNature"/>
      <sheetName val="BQ_Tenis"/>
      <sheetName val="BOQ_Aula"/>
      <sheetName val="BA_CCO"/>
      <sheetName val="Daf_isi"/>
      <sheetName val="PREMLIN"/>
      <sheetName val="baja"/>
      <sheetName val="AssumptionValue"/>
      <sheetName val="2"/>
      <sheetName val="4"/>
      <sheetName val="1"/>
      <sheetName val="modal"/>
      <sheetName val="ANALIS-ALAT"/>
      <sheetName val="AN-HSD"/>
      <sheetName val="AN-Agregat"/>
      <sheetName val="ANALISA-MOB"/>
      <sheetName val="sai"/>
      <sheetName val="Luas"/>
      <sheetName val="POL"/>
      <sheetName val="Master Schedule"/>
      <sheetName val="AWAL"/>
      <sheetName val="Dist_analys"/>
      <sheetName val="Tambahan Biaro"/>
      <sheetName val="DATA 2009"/>
      <sheetName val="DATA 2010"/>
      <sheetName val="Target Raker TW III"/>
      <sheetName val="KUB-01(10)"/>
      <sheetName val="610.04"/>
      <sheetName val="610.05"/>
      <sheetName val="610.06"/>
      <sheetName val="610.07"/>
      <sheetName val="610.08"/>
      <sheetName val="HD BAHAN"/>
      <sheetName val="BOQ CONTRACT WK"/>
      <sheetName val="Schedule 11a"/>
      <sheetName val="Temporary"/>
      <sheetName val="Septick tank"/>
      <sheetName val="HD ALAT"/>
      <sheetName val="PRIST LIST"/>
      <sheetName val="PERALATAN PROYEK GOL III A"/>
      <sheetName val="Data Umum Penawaran"/>
      <sheetName val="Pekerjaan"/>
      <sheetName val="Anas"/>
      <sheetName val="upah.bahan.alat"/>
      <sheetName val="analisa.K"/>
      <sheetName val="daftarkuantitas"/>
      <sheetName val="Lau Luhung"/>
      <sheetName val="_Kr tengahDiva.xls聝analysi뷈"/>
      <sheetName val="_Kr tengahDiva.xls聝analysi飈"/>
      <sheetName val="_Kr tengahDiva.xls聝analysi_x0000_"/>
      <sheetName val="_Kr tengahDiva.xls聝analysi鷸"/>
      <sheetName val="_Kr tengahDiva.xls聝analysi闀"/>
      <sheetName val="_Kr tengahDiva.xls聝analysi_x0005_"/>
      <sheetName val="_Kr tengahDiva.xls聝analysi魈"/>
      <sheetName val="DW"/>
      <sheetName val="STR(CANCEL)"/>
      <sheetName val="chitimc"/>
      <sheetName val="dongia (2)"/>
      <sheetName val="LKVL-CK-HT-GD1"/>
      <sheetName val="gtrinh"/>
      <sheetName val="THPDMoi  (2)"/>
      <sheetName val="lam-moi"/>
      <sheetName val="time"/>
      <sheetName val="Data-Pdk"/>
      <sheetName val="An-Lat"/>
      <sheetName val="6"/>
      <sheetName val="sched-induk-(Th.2008 5M)"/>
      <sheetName val="DT PENDUKUNG"/>
      <sheetName val="R"/>
      <sheetName val="BERAT TUL."/>
      <sheetName val="labor"/>
      <sheetName val="Hrg Satuan &amp; Upah"/>
      <sheetName val="Divisi1"/>
      <sheetName val="FAB-2010 sd 2011"/>
      <sheetName val="AHS ME "/>
      <sheetName val="bau-6"/>
      <sheetName val="prd01-5"/>
      <sheetName val="MAPP"/>
      <sheetName val="SUB &amp; mandor"/>
      <sheetName val="EVALUASI"/>
      <sheetName val="jan"/>
      <sheetName val="FEB"/>
      <sheetName val="MAR"/>
      <sheetName val="Parameter"/>
      <sheetName val="MasterSheet"/>
      <sheetName val="rate-alat"/>
      <sheetName val="DAF-4"/>
      <sheetName val="81+200"/>
      <sheetName val="REKAP HP"/>
      <sheetName val="Hg.Sat"/>
      <sheetName val="URA E450"/>
      <sheetName val="ALS4"/>
      <sheetName val="ALS1"/>
      <sheetName val="ALS5"/>
      <sheetName val="ALS3"/>
      <sheetName val="ANALISA SBU"/>
      <sheetName val="HRG- UPAH"/>
      <sheetName val="Blk-Mnl"/>
      <sheetName val="Klm-Mnl"/>
      <sheetName val="SORT"/>
      <sheetName val="DAFTAR BESI KANAL C SIKU"/>
      <sheetName val="MPU. 6-3(4).LastonAC"/>
      <sheetName val="Data Info"/>
      <sheetName val="bahan dan upah"/>
      <sheetName val="D6-1b"/>
      <sheetName val="Sheet9"/>
      <sheetName val="ANAL RABP"/>
      <sheetName val="BQ-SIPIL"/>
      <sheetName val="daf-3(OK)"/>
      <sheetName val="daf-7(OK)"/>
      <sheetName val="Indirect_Const"/>
      <sheetName val="STN BAHAN"/>
      <sheetName val="Pajak (2) Agst"/>
      <sheetName val="HPP X Q'TY"/>
      <sheetName val="BLOK-BJR"/>
      <sheetName val="RINCIAN-SC"/>
      <sheetName val="Bab10"/>
      <sheetName val="MAP 1-2"/>
      <sheetName val="tetrapod"/>
      <sheetName val="Ex_Fin_Output"/>
      <sheetName val="Depr_calc"/>
      <sheetName val="Bangunan Utama"/>
      <sheetName val="Up _ bhn"/>
      <sheetName val="Lab E (FKU)"/>
      <sheetName val="Gal Sal"/>
      <sheetName val="Data-pendukung"/>
      <sheetName val="Anal-BM"/>
      <sheetName val="_Kr tengahDiva.xls聝analysi"/>
      <sheetName val="DivX"/>
      <sheetName val="DivVI"/>
      <sheetName val="DivVIII"/>
      <sheetName val="Sheet6"/>
      <sheetName val="DivII"/>
      <sheetName val="DivI"/>
      <sheetName val="DivIII"/>
      <sheetName val="DivIV"/>
      <sheetName val="DivV"/>
      <sheetName val="Infumum"/>
      <sheetName val="anal-mos"/>
      <sheetName val="mob-demob"/>
      <sheetName val="2930"/>
      <sheetName val="2933"/>
      <sheetName val="2934"/>
      <sheetName val="igp-popno"/>
      <sheetName val="smt"/>
      <sheetName val="JM"/>
      <sheetName val="LAMP_2.2"/>
      <sheetName val="VOL_1"/>
      <sheetName val="GP-WB"/>
      <sheetName val="029Cikeas00"/>
      <sheetName val="PDPC0908"/>
      <sheetName val="Analisa K"/>
      <sheetName val="LUMPSUM"/>
      <sheetName val="412"/>
      <sheetName val="SELISIHKURSSOURCE"/>
      <sheetName val="pt-perso"/>
      <sheetName val="TOTAL"/>
      <sheetName val="2. Elektrik"/>
      <sheetName val="GS Tanah Kalimas Baru (2)"/>
      <sheetName val="Hit Vol Str Jambi"/>
      <sheetName val="daftar"/>
      <sheetName val="pivot"/>
      <sheetName val="D.78"/>
      <sheetName val="SPH"/>
      <sheetName val="BJA TULANGAN"/>
      <sheetName val="K500"/>
      <sheetName val="TC"/>
      <sheetName val="Drn"/>
      <sheetName val="Gali"/>
      <sheetName val="AA"/>
      <sheetName val="BB"/>
      <sheetName val="CTB"/>
      <sheetName val="OP.ALAT"/>
      <sheetName val="oe"/>
      <sheetName val="PERMINTAAN"/>
      <sheetName val="App. 2a-1"/>
      <sheetName val="App. 2a-2"/>
      <sheetName val="SCH alat"/>
      <sheetName val="CIF"/>
      <sheetName val="SCH Mat"/>
      <sheetName val="Daf Bahan"/>
      <sheetName val="Daf Sub"/>
      <sheetName val="Daf MPU"/>
      <sheetName val="Lamp.6a"/>
      <sheetName val="Lamp.6b"/>
      <sheetName val="DATA-ALAT"/>
      <sheetName val="S-Curve (Weekly)"/>
      <sheetName val="U"/>
      <sheetName val="Sat Das"/>
      <sheetName val="Analisa (ok punya)"/>
      <sheetName val="Harga Upah"/>
      <sheetName val="SPREAD SHEET"/>
      <sheetName val="SGC-Rate"/>
      <sheetName val="inst.pemrintah"/>
      <sheetName val="5.1.ELEKTRIKAL-ELEKTRONIK"/>
      <sheetName val="perhtg material"/>
      <sheetName val="jadwal2"/>
      <sheetName val="Harga Upah + Bahan"/>
      <sheetName val="AHSATBAJA"/>
      <sheetName val="In-order"/>
      <sheetName val="chitiet"/>
      <sheetName val="Analisa Baku ME"/>
      <sheetName val="Analisa Baku STR ARS"/>
      <sheetName val="Ideal"/>
      <sheetName val="RinciBab1_Seksi1"/>
      <sheetName val="grail"/>
      <sheetName val="HS BHN&amp;UPAH"/>
      <sheetName val="BBL"/>
      <sheetName val="JBTNAS_Des2012"/>
      <sheetName val="tgl"/>
      <sheetName val="Bangunan Utama B"/>
      <sheetName val="Bt.Kosong"/>
      <sheetName val="teori"/>
      <sheetName val="Daftar Upah_Material_Alat"/>
      <sheetName val="Anals.1"/>
      <sheetName val="HARGASEWAALAT"/>
      <sheetName val="Mall"/>
      <sheetName val="DINDING KIRI"/>
      <sheetName val="Lantai Beton K225"/>
      <sheetName val="DINDING P0"/>
      <sheetName val="MERCU (2)"/>
      <sheetName val="MDL"/>
      <sheetName val="AnAlat"/>
      <sheetName val="CODE"/>
      <sheetName val="JVFORM"/>
      <sheetName val="NOPAT_VDF"/>
      <sheetName val="Summary Page_VDF"/>
      <sheetName val="vels"/>
      <sheetName val="DA_List"/>
      <sheetName val="NDA_List"/>
      <sheetName val="misc"/>
      <sheetName val="LEVEL 2"/>
      <sheetName val="LEVEL 4"/>
      <sheetName val="HANGERS"/>
      <sheetName val="FIXASS_MAR"/>
      <sheetName val="bilangk"/>
      <sheetName val="s_v13"/>
      <sheetName val="s_v14"/>
      <sheetName val="s_v16"/>
      <sheetName val="p_fb01"/>
      <sheetName val="p_fb02"/>
      <sheetName val="PLINT 3.1.G"/>
      <sheetName val="Pertumbuhan"/>
      <sheetName val="dok aromindo"/>
      <sheetName val="AHS_1"/>
      <sheetName val="BGT_07"/>
      <sheetName val="Daf_Harga_Satuan"/>
      <sheetName val="Uraian_Upah"/>
      <sheetName val="ANA_bab_2"/>
      <sheetName val="UMUR_ALAT"/>
      <sheetName val="FAKTOR_MODAL_CRF"/>
      <sheetName val="eQUIPMENT_COST"/>
      <sheetName val="u_aLAT"/>
      <sheetName val="rab_g__menara_pengawas"/>
      <sheetName val="tabel_pnganan_mslh"/>
      <sheetName val="D_1_7"/>
      <sheetName val="D_1_5"/>
      <sheetName val="D_2_3"/>
      <sheetName val="D_2_2"/>
      <sheetName val="SCH_GG_&amp;_SAS"/>
      <sheetName val="Data_Base_List"/>
      <sheetName val="HSU_2016"/>
      <sheetName val="Goodwill_Calculation"/>
      <sheetName val="Rekap_BBM"/>
      <sheetName val="ANALISA_EL_DAN_ELC"/>
      <sheetName val="HSP_LT_BS"/>
      <sheetName val="BAHAN_MKNL"/>
      <sheetName val="Anal_Alat_Type_II_A"/>
      <sheetName val="01_FA"/>
      <sheetName val="BILL_OF_QUAN"/>
      <sheetName val="Faktor_Konversi"/>
      <sheetName val="Bahan_Upah"/>
      <sheetName val="RAB_AR&amp;STR"/>
      <sheetName val="AnalisaSIPIL_RIIL_RAP"/>
      <sheetName val="bilangk_x0000__x0000_"/>
      <sheetName val="skejul"/>
      <sheetName val="Marka"/>
      <sheetName val="URAIAN "/>
      <sheetName val="LS-Rutin"/>
      <sheetName val="Sbarani"/>
      <sheetName val="HS Bahan"/>
      <sheetName val="GAL_BIASA1"/>
      <sheetName val="Monthly Progress"/>
      <sheetName val="VESEL"/>
      <sheetName val="ANALISA1"/>
      <sheetName val="ANALISA SNI'13 "/>
      <sheetName val="DAF.TUL"/>
      <sheetName val="T-3.3 Cost of Equipment"/>
      <sheetName val="eqp-rek"/>
      <sheetName val=" hrg bhn"/>
      <sheetName val="JBTNAS_Des2013"/>
      <sheetName val="sat-jadi"/>
      <sheetName val="SKh.1.7.16.1.(3)"/>
      <sheetName val="DCF"/>
      <sheetName val="Rinci-Biaya"/>
      <sheetName val="Rinci-Pendapatan"/>
      <sheetName val="Pro-Base"/>
      <sheetName val="Sheet1 (3)"/>
      <sheetName val="갑지"/>
      <sheetName val="Scd_RAB"/>
      <sheetName val="MOBIL barantang"/>
      <sheetName val="Dft Hrg"/>
      <sheetName val="PT"/>
      <sheetName val="4-B Price"/>
      <sheetName val="Div 9 - Harian"/>
      <sheetName val="Inputdata"/>
      <sheetName val="lt. dasar"/>
      <sheetName val="FINAL SUM"/>
      <sheetName val="Perhitungan KC ke SUBKON"/>
      <sheetName val="CAT"/>
      <sheetName val="surat "/>
      <sheetName val="Ajuan"/>
      <sheetName val="Hit"/>
      <sheetName val="AHS_all"/>
      <sheetName val="sh健et_2"/>
      <sheetName val="Rekap_Anl"/>
      <sheetName val="_MINGGUAN"/>
      <sheetName val="s_g_exx"/>
      <sheetName val="Analisa_Alat"/>
      <sheetName val="L__Hr"/>
      <sheetName val="AnalisaSIPIL_RIIL"/>
      <sheetName val="upah_bahan_alat"/>
      <sheetName val="analisa_K"/>
      <sheetName val="Harsat_Bahan_"/>
      <sheetName val="lkalibrasi_BENENAIN"/>
      <sheetName val="GRAFIK_"/>
      <sheetName val="ANALISA_BANGLI"/>
      <sheetName val="SNI_FIX"/>
      <sheetName val="H__Satuan_Upah_&amp;_Bahan"/>
      <sheetName val="Analisa_Satuan_Pekerjaan"/>
      <sheetName val="H__Satuan_Pekerjaan"/>
      <sheetName val="HARGA_SAT"/>
      <sheetName val="Lau_Luhung"/>
      <sheetName val="BOQ_EM"/>
      <sheetName val="Field_DCPT"/>
      <sheetName val="ANALISA_GRS_kota"/>
      <sheetName val="HRG-_UPAH"/>
      <sheetName val="List_Pla"/>
      <sheetName val="FORM_X_COST"/>
      <sheetName val="TONGKE-HT"/>
      <sheetName val="HG-UPAH"/>
      <sheetName val="HG_JADI"/>
      <sheetName val="box culvert"/>
      <sheetName val="REKAP ELEKTRIKAL"/>
      <sheetName val="jgn dihapus!"/>
      <sheetName val="REKAP BQ "/>
      <sheetName val="1. PERSIAPAN"/>
      <sheetName val="GRAND REKAP"/>
      <sheetName val="다이꾸"/>
      <sheetName val="lap-bulan"/>
      <sheetName val="Rekap Bill"/>
      <sheetName val="Menu"/>
      <sheetName val="Daf Alat"/>
      <sheetName val="Jdw Alat"/>
      <sheetName val="S Penawar"/>
      <sheetName val="O"/>
      <sheetName val="ADD 2 (1)"/>
      <sheetName val="21"/>
      <sheetName val="PRO_DCI"/>
      <sheetName val="INST_DCI"/>
      <sheetName val="HVAC_DCI"/>
      <sheetName val="PIPE_DCI"/>
      <sheetName val="analt"/>
      <sheetName val="A-ALAT"/>
      <sheetName val="Perhitungan RAB"/>
      <sheetName val="Analisa Harsat"/>
      <sheetName val="NP7"/>
      <sheetName val="An-Sipil(ADA KODE)"/>
      <sheetName val="DICA AKTIF"/>
      <sheetName val="REKAP PRELIM 2014"/>
      <sheetName val="DIRECT COST"/>
      <sheetName val="ocean voyage"/>
      <sheetName val="Public Area"/>
      <sheetName val="harga Satua Dasar"/>
      <sheetName val="DAFPEK-SA"/>
      <sheetName val="SUM_ALL"/>
      <sheetName val="SUM_BB"/>
      <sheetName val="SUM_FO"/>
      <sheetName val="B1.2-BB"/>
      <sheetName val="Bill 2.1 Basement 41 "/>
      <sheetName val="DATUM"/>
      <sheetName val="BQ-Tenis"/>
      <sheetName val="james's"/>
      <sheetName val="res200"/>
      <sheetName val="Up"/>
      <sheetName val="anaUTama"/>
      <sheetName val="Dbase"/>
      <sheetName val="C2"/>
      <sheetName val="G2.01"/>
      <sheetName val="Q2"/>
      <sheetName val="I.2"/>
      <sheetName val="Bekis"/>
      <sheetName val="P2"/>
      <sheetName val="input data umum"/>
      <sheetName val="Analisa Gabungan"/>
      <sheetName val="TONG HOP VL-NC"/>
      <sheetName val="DONGIA"/>
      <sheetName val="DON GIA"/>
      <sheetName val="DG"/>
      <sheetName val="VCV-BE-TONG"/>
      <sheetName val="CHITIET VL-NC"/>
      <sheetName val="Cashflow_ref"/>
      <sheetName val="TARGET RAKER "/>
      <sheetName val="target raker 1"/>
      <sheetName val="BS Assumptions"/>
      <sheetName val="bhn-upah"/>
      <sheetName val="ESC"/>
      <sheetName val="BAG-III"/>
      <sheetName val="div7-1"/>
      <sheetName val="MAP-Prog"/>
      <sheetName val="BoQ Total_lama"/>
      <sheetName val="ANSTRUK"/>
      <sheetName val="tp 45x45 (6)"/>
      <sheetName val="TEKNIS"/>
      <sheetName val="PROD 15-1"/>
      <sheetName val="HargaBahan"/>
      <sheetName val="AHS-8FO"/>
      <sheetName val="7.1(3)"/>
      <sheetName val="ANALISA TENDER"/>
      <sheetName val="RPP-6"/>
      <sheetName val="Normalisasi"/>
      <sheetName val="01Reg3"/>
      <sheetName val="DATA PROYEK"/>
      <sheetName val="Attachement"/>
      <sheetName val="EXTERNAL  (revisi 1)"/>
      <sheetName val="HS1b"/>
      <sheetName val="DEF"/>
      <sheetName val="BD-LS"/>
      <sheetName val="HS KALIJATI"/>
      <sheetName val="UNDER PASS"/>
      <sheetName val="Pier Head"/>
      <sheetName val="ListAnalisa"/>
      <sheetName val="Sizing_Input_Output"/>
      <sheetName val="Sizing_Assumptions"/>
      <sheetName val="Sizing_Parameters"/>
      <sheetName val="BAHAN-UPAH"/>
      <sheetName val="Anlat"/>
      <sheetName val="Anl."/>
      <sheetName val="HSP inen"/>
      <sheetName val="BahanAnalisa"/>
      <sheetName val="ItunganMat"/>
      <sheetName val="E1-322"/>
      <sheetName val="E1-511"/>
      <sheetName val="Material-mr"/>
      <sheetName val="URUTAN BUKA"/>
      <sheetName val="rcnPDP"/>
      <sheetName val="@ MONHTLY"/>
      <sheetName val="Kuantitas &amp; Harga "/>
      <sheetName val="BOQ Seksi A"/>
      <sheetName val="DAF-5"/>
      <sheetName val="IDLE_ALAT6"/>
      <sheetName val="ATB_pers_(2)6"/>
      <sheetName val="FOTO_PR6"/>
      <sheetName val="G_umum6"/>
      <sheetName val="SCHE_vareto6"/>
      <sheetName val="ATB_pers6"/>
      <sheetName val="BQ_diva6"/>
      <sheetName val="MAT_BARU_AC6"/>
      <sheetName val="H_Satuan7"/>
      <sheetName val="AC_+6"/>
      <sheetName val="an_ATB_G6"/>
      <sheetName val="an_AC6"/>
      <sheetName val="an_ATB_L6"/>
      <sheetName val="ATB_+6"/>
      <sheetName val="Alat_DC6"/>
      <sheetName val="Kap_Tenaga6"/>
      <sheetName val="HRG_BHN5"/>
      <sheetName val="Agregat_Halus_&amp;_Kasar5"/>
      <sheetName val="B_-_Norelec5"/>
      <sheetName val="01A-_RAB5"/>
      <sheetName val="Analisa_HS5"/>
      <sheetName val="Kr_tengahDiva5"/>
      <sheetName val="Isolasi_Luar_Dalam5"/>
      <sheetName val="Isolasi_Luar5"/>
      <sheetName val="REKAP_ARSITEKTUR_5"/>
      <sheetName val="RAB_ADMINISTRASI_PUSAT_(1)5"/>
      <sheetName val="Man_Power5"/>
      <sheetName val="L3_An_H_Sat_Mob5"/>
      <sheetName val="RKP_PLUMBING4"/>
      <sheetName val="HB_4"/>
      <sheetName val="rekap_mekanikal5"/>
      <sheetName val="PROTEKSI_PETIR5"/>
      <sheetName val="KABEL_FEEDER5"/>
      <sheetName val="PENRNGN_&amp;_KTK-KNTK5"/>
      <sheetName val="fin_pro_centers4"/>
      <sheetName val="GASATAGG_XLS5"/>
      <sheetName val="EXTERNAL_WORK5"/>
      <sheetName val="Analisa___Upah5"/>
      <sheetName val="M&amp;E_R5"/>
      <sheetName val="RAB_PERSIAPAN_5"/>
      <sheetName val="ANAL__ME5"/>
      <sheetName val="BW_analisa_cika_20055"/>
      <sheetName val="Harga_Satuan4"/>
      <sheetName val="FIRE_FIGHTING5"/>
      <sheetName val="Master_1_05"/>
      <sheetName val="Bill_No_2_1_Cold_Water_System5"/>
      <sheetName val="Civil_Works5"/>
      <sheetName val="rab_me_(by_owner)_5"/>
      <sheetName val="BQ_(by_owner)5"/>
      <sheetName val="NS_GD_UTAMA5"/>
      <sheetName val="BANGUNAN_PENUNJANG5"/>
      <sheetName val="STD_Lanjutan5"/>
      <sheetName val="NS_Lanjutan5"/>
      <sheetName val="BoQ_C45"/>
      <sheetName val="Fill_this_out_first___10"/>
      <sheetName val="F_ALARM5"/>
      <sheetName val="Fill_this_out_first___11"/>
      <sheetName val="BOQ_KSN5"/>
      <sheetName val="ANAL_BOW6"/>
      <sheetName val="rab_me_(fisik)5"/>
      <sheetName val="1_B5"/>
      <sheetName val="Sat_Upah5"/>
      <sheetName val="HS_Alat5"/>
      <sheetName val="HS_Upah5"/>
      <sheetName val="HS_Sub-Kon5"/>
      <sheetName val="Analisa_ME_(2)5"/>
      <sheetName val="sheet_24"/>
      <sheetName val="RAB_ME4"/>
      <sheetName val="bill_qty5"/>
      <sheetName val="meth_hsl_nego5"/>
      <sheetName val="ANALISA_14"/>
      <sheetName val="4-Basic_Price4"/>
      <sheetName val="R_A_B_4"/>
      <sheetName val="Analisa_&amp;_Upah5"/>
      <sheetName val="M_12__2_5"/>
      <sheetName val="Daftar_berat5"/>
      <sheetName val="Fire_Alarm5"/>
      <sheetName val="D_&amp;_W_sizes5"/>
      <sheetName val="Cable_150kV_Ref_5"/>
      <sheetName val="MAIN_EQUIP_AC5"/>
      <sheetName val="Rekap_Prelim5"/>
      <sheetName val="An_HarSatPek4"/>
      <sheetName val="Unit_Rate4"/>
      <sheetName val="BQ_Stdr_R-14"/>
      <sheetName val="Pipa_(2)4"/>
      <sheetName val="Lamp_BAP4"/>
      <sheetName val="DUTCH_CONE5"/>
      <sheetName val="Rekap_Direct_Cost4"/>
      <sheetName val="Urai___Guide_Post4"/>
      <sheetName val="Met_Pas_Batu4"/>
      <sheetName val="Urai_Galian_Tanah4"/>
      <sheetName val="Met__Minor4"/>
      <sheetName val="Pos_4-15"/>
      <sheetName val="Lead_Schedule4"/>
      <sheetName val="NS_GD_UGD4"/>
      <sheetName val="STD_GD_UGD4"/>
      <sheetName val="D___W_sizes5"/>
      <sheetName val="Bill_of_Qty_MEP5"/>
      <sheetName val="Mat_Mek5"/>
      <sheetName val="Transfer_Pump4"/>
      <sheetName val="RAW_MATERIALS_4"/>
      <sheetName val="COST-PERSON-J_O_4"/>
      <sheetName val="Data_Ktr_Bupati_Tapsel4"/>
      <sheetName val="BQ_struktur4"/>
      <sheetName val="Analisa_ME4"/>
      <sheetName val="Upah_Bahan4"/>
      <sheetName val="ANALIS_15"/>
      <sheetName val="REKAP_ARSITEKTUR4"/>
      <sheetName val="rincian_per_proyek4"/>
      <sheetName val="AHS_str4"/>
      <sheetName val="Daf__No____4_24"/>
      <sheetName val="BQ_Arsit4"/>
      <sheetName val="Sat_Bah_&amp;_Up4"/>
      <sheetName val="Perm__Test4"/>
      <sheetName val="New_MADC4"/>
      <sheetName val="HARGA_ALAT4"/>
      <sheetName val="ETAB_14"/>
      <sheetName val="Daf_14"/>
      <sheetName val="Anal_Koef4"/>
      <sheetName val="Rekap_Biaya4"/>
      <sheetName val="Hydran___springkler4"/>
      <sheetName val="GH_Quantity4"/>
      <sheetName val="Daftar_Upah,Bhn,&amp;_alat4"/>
      <sheetName val="KAN__LOKAL4"/>
      <sheetName val="Terbilang_sertifikat4"/>
      <sheetName val="Bill_5_Summary4"/>
      <sheetName val="Analisa_24"/>
      <sheetName val="Upah_dan_bahan4"/>
      <sheetName val="AC_LOAD4"/>
      <sheetName val="D_1_2_LT-_1_~_Atap4"/>
      <sheetName val="ENC_144"/>
      <sheetName val="2_NSB_4"/>
      <sheetName val="2_SB4"/>
      <sheetName val="M_ITEM4"/>
      <sheetName val="BHN_Ars4"/>
      <sheetName val="7_NS_H4"/>
      <sheetName val="Analisa_Pusaka_Jaya4"/>
      <sheetName val="Report_detil_kondisi4"/>
      <sheetName val="REKAP_TOTAL4"/>
      <sheetName val="Bill_Of_Quantity4"/>
      <sheetName val="BGN_PENUNJANG4"/>
      <sheetName val="KH_Bahagia4"/>
      <sheetName val="AN_Panel5"/>
      <sheetName val="KONTRAK_INDUK_BULANAN4"/>
      <sheetName val="Bq_Ars4"/>
      <sheetName val="Up&amp;Bhn_4"/>
      <sheetName val="Sat_Alat4"/>
      <sheetName val="ANALISA_HARGA_SATUAN4"/>
      <sheetName val="Bill_4_Summary4"/>
      <sheetName val="GFA_224"/>
      <sheetName val="T-3_4_Cost_of_Equipment4"/>
      <sheetName val="An_H_Sat_Pek_Ut4"/>
      <sheetName val="Harga_Sat_Das4"/>
      <sheetName val="T-3_2_UP_Labour4"/>
      <sheetName val="T-3_3_UP_Material4"/>
      <sheetName val="Input_monthly_capex4"/>
      <sheetName val="PENJ_NERACA4"/>
      <sheetName val="CASH_FLOW4"/>
      <sheetName val="List_of_Eqp4"/>
      <sheetName val="REKAP_ME4"/>
      <sheetName val="SELISIH_HARGA4"/>
      <sheetName val="struktur_tdk_dipakai4"/>
      <sheetName val="B___Norelec4"/>
      <sheetName val="Site_Expenses4"/>
      <sheetName val="2__MVAC_R14"/>
      <sheetName val="Cover_Daf-24"/>
      <sheetName val="[Kr_tengahࡄiva_xls聝H_Satua聮4"/>
      <sheetName val="[Kr_te࡮gahࡄiva_xls聝MAT_BAR聕_AC4"/>
      <sheetName val="[Kr_tengahࡄiva࠮xls聝H_Satua聮14"/>
      <sheetName val="[Kࡲ_tengahࡄiva_xls聝Kap聟Tenaga4"/>
      <sheetName val="[Kࡲ_te࡮gahࡄiva_xls聝Ana聬isa_HS4"/>
      <sheetName val="B_-耠Nor聥lec4"/>
      <sheetName val="[Kࡲ_tengahࡄiva_xls聝5-P聥ralatan4"/>
      <sheetName val="[Kࡲ_te࡮gahࡄiva࠮xls聝Inf聯rmasi4"/>
      <sheetName val="[Kr_te࡮gahࡄiva_xls聝upahbahan4"/>
      <sheetName val="[Kr_tengahࡄiva࠮xls聝01A-_RA聂4"/>
      <sheetName val="[Kr_tengahࡄiva࠮xls聝NS_GD_U联AMA4"/>
      <sheetName val="[Kr_tengahࡄiva_xls聝Str耭Bengkel4"/>
      <sheetName val="[Kࡲ_te࡮gahࡄiva࠮xls聝ANA职_BOW4"/>
      <sheetName val="M_12__2聟4"/>
      <sheetName val="[Kࡲ_tengahࡄiva_xls聝G_SUMMARY4"/>
      <sheetName val="[Kr_tengahDiva_xls聝ANAL_HREZ4"/>
      <sheetName val="ANAL__M聅4"/>
      <sheetName val="[Kr_tengahDiva_xls聝analysis4"/>
      <sheetName val="3_3b4"/>
      <sheetName val="Sec_I_ML4"/>
      <sheetName val="Cash_Flow_bulanan4"/>
      <sheetName val="[Kr_tengah?iva_xls?H_Satua?4"/>
      <sheetName val="[Kr_te?gah?iva_xls?MAT_BAR?_AC4"/>
      <sheetName val="[Kr_tengah?iva?xls?H_Satua?14"/>
      <sheetName val="[K?_tengah?iva_xls?Kap?Tenaga4"/>
      <sheetName val="[K?_te?gah?iva_xls?Ana?isa_HS4"/>
      <sheetName val="B_-?Nor?lec4"/>
      <sheetName val="[K?_tengah?iva_xls?5-P?ralatan4"/>
      <sheetName val="[K?_te?gah?iva?xls?Inf?rmasi4"/>
      <sheetName val="[Kr_te?gah?iva_xls?upahbahan4"/>
      <sheetName val="[Kr_tengah?iva?xls?01A-_RA?4"/>
      <sheetName val="[Kr_tengah?iva?xls?NS_GD_U?AMA4"/>
      <sheetName val="[Kr_tengah?iva_xls?Str?Bengkel4"/>
      <sheetName val="[K?_te?gah?iva?xls?ANA?_BOW4"/>
      <sheetName val="M_12__2?4"/>
      <sheetName val="[K?_tengah?iva_xls?G_SUMMARY4"/>
      <sheetName val="[Kr_tengahDiva_xls?ANAL_HREZ4"/>
      <sheetName val="ANAL__M?4"/>
      <sheetName val="[Kr_tengahDiva_xls?analysis4"/>
      <sheetName val="T__Cs_Log_P_III4"/>
      <sheetName val="REF_ONLY4"/>
      <sheetName val="Summary_Sheets4"/>
      <sheetName val="Mat_Elk4"/>
      <sheetName val="AHS_Isolasi4"/>
      <sheetName val="Data_Sei_Belutu4"/>
      <sheetName val="610_64"/>
      <sheetName val="610_54"/>
      <sheetName val="Data_Sinabung4"/>
      <sheetName val="List_Plant4"/>
      <sheetName val="Price_list4"/>
      <sheetName val="ANAL_TEKNIK4"/>
      <sheetName val="bhn_FINAL4"/>
      <sheetName val="_Kr_tengahࡄiva_xls聝H_Satua聮4"/>
      <sheetName val="_Kr_te࡮gahࡄiva_xls聝MAT_BAR聕_AC4"/>
      <sheetName val="_Kr_tengahࡄiva࠮xls聝H_Satua聮14"/>
      <sheetName val="_Kࡲ_tengahࡄiva_xls聝Kap聟Tenaga4"/>
      <sheetName val="_Kࡲ_te࡮gahࡄiva_xls聝Ana聬isa_HS4"/>
      <sheetName val="_Kࡲ_tengahࡄiva_xls聝5-P聥ralatan4"/>
      <sheetName val="_Kࡲ_te࡮gahࡄiva࠮xls聝Inf聯rmasi4"/>
      <sheetName val="_Kr_te࡮gahࡄiva_xls聝upahbahan4"/>
      <sheetName val="_Kr_tengahࡄiva࠮xls聝01A-_RA聂4"/>
      <sheetName val="_Kr_tengahࡄiva࠮xls聝NS_GD_U联AMA4"/>
      <sheetName val="_Kr_tengahࡄiva_xls聝Str耭Bengkel4"/>
      <sheetName val="_Kࡲ_te࡮gahࡄiva࠮xls聝ANA职_BOW4"/>
      <sheetName val="_Kࡲ_tengahࡄiva_xls聝G_SUMMARY4"/>
      <sheetName val="_Kr_tengahDiva_xls聝ANAL_HREZ4"/>
      <sheetName val="_Kr_tengahDiva_xls聝analysis4"/>
      <sheetName val="3_Mob4"/>
      <sheetName val="TE_TS_FA_LAN_MATV4"/>
      <sheetName val="PAGE_1_4"/>
      <sheetName val="ME_Apt24"/>
      <sheetName val="Rate_Analysis4"/>
      <sheetName val="HARGA_MATERIAL4"/>
      <sheetName val="Blk_B14"/>
      <sheetName val="Pengalaman_Per2"/>
      <sheetName val="II_MAIN-LOB2"/>
      <sheetName val="Unit_Cost2"/>
      <sheetName val="Rkp_Total2"/>
      <sheetName val="Harsat_Bahan2"/>
      <sheetName val="List_Material2"/>
      <sheetName val="On_Time2"/>
      <sheetName val="Ｎｏ_132"/>
      <sheetName val="Analisa_HSP2"/>
      <sheetName val="Galian_12"/>
      <sheetName val="Analisa_(ok)2"/>
      <sheetName val="Master_Edit2"/>
      <sheetName val="Div_12"/>
      <sheetName val="Form_4,5,62"/>
      <sheetName val="PL_(MONTHLY)2"/>
      <sheetName val="_Kr_tengah_iva_xls_H_Satua_3"/>
      <sheetName val="_Kr_te_gah_iva_xls_MAT_BAR__AC3"/>
      <sheetName val="_Kr_tengah_iva_xls_H_Satua_13"/>
      <sheetName val="_K__tengah_iva_xls_Kap_Tenaga3"/>
      <sheetName val="_K__te_gah_iva_xls_Ana_isa_HS3"/>
      <sheetName val="B_-_Nor_lec3"/>
      <sheetName val="_K__tengah_iva_xls_5-P_ralatan3"/>
      <sheetName val="_K__te_gah_iva_xls_Inf_rmasi3"/>
      <sheetName val="_Kr_te_gah_iva_xls_upahbahan3"/>
      <sheetName val="_Kr_tengah_iva_xls_01A-_RA_3"/>
      <sheetName val="_Kr_tengah_iva_xls_NS_GD_U_AMA3"/>
      <sheetName val="_Kr_tengah_iva_xls_Str_Bengkel3"/>
      <sheetName val="_K__te_gah_iva_xls_ANA__BOW3"/>
      <sheetName val="_K__tengah_iva_xls_G_SUMMARY3"/>
      <sheetName val="_Kr_tengahDiva_xls_ANAL_HREZ3"/>
      <sheetName val="ANAL__M_3"/>
      <sheetName val="_Kr_tengahDiva_xls_analysis3"/>
      <sheetName val="Data_Pendukung2"/>
      <sheetName val="Basic_Price2"/>
      <sheetName val="7_공정표2"/>
      <sheetName val="Analisa_Upah_&amp;_Bahan_Plum2"/>
      <sheetName val="Upah&amp;Bahan_(2)2"/>
      <sheetName val="Analisa-Harga_(1F)2"/>
      <sheetName val="TOTAL_Agustus2"/>
      <sheetName val="DAF_ALAT2"/>
      <sheetName val="M_Pekerjaan2"/>
      <sheetName val="BIIL_ASLI2"/>
      <sheetName val="ANALISA_PEK_UMUM2"/>
      <sheetName val="Speck_ARSITEK2"/>
      <sheetName val="Stden_center2"/>
      <sheetName val="HDS_Sipil1"/>
      <sheetName val="Q'ty_per_m2"/>
      <sheetName val="Rencana__2_1"/>
      <sheetName val="8LT_121"/>
      <sheetName val="_2"/>
      <sheetName val="AnBiaya_OperasionalAlat1"/>
      <sheetName val="_Kr_tengahDiva_xls聝analysi蕈2"/>
      <sheetName val="hrg-sat_pek2"/>
      <sheetName val="Lt_12"/>
      <sheetName val="SAT_UPH_BHN2"/>
      <sheetName val="BQ_Mekanikal2"/>
      <sheetName val="Assumption_&amp;_Dashboard_2"/>
      <sheetName val="rab_me__by_owner__2"/>
      <sheetName val="BQ__by_owner_2"/>
      <sheetName val="rab_me__fisik_2"/>
      <sheetName val="ANALISA_railing2"/>
      <sheetName val="BUL__A2"/>
      <sheetName val="analisa_SNI1"/>
      <sheetName val="Daftar_Upah2"/>
      <sheetName val="Sum_IF2"/>
      <sheetName val="Uraian_Analisa2"/>
      <sheetName val="Control_Settings2"/>
      <sheetName val="Dates_&amp;_Escalators2"/>
      <sheetName val="Check_Totals2"/>
      <sheetName val="Har_Sat2"/>
      <sheetName val="HASAT_DASAR1"/>
      <sheetName val="SAT_UPAH_RAPI1"/>
      <sheetName val="Data_Tower2"/>
      <sheetName val="Price_of_Equip1"/>
      <sheetName val="COST_TOGO1"/>
      <sheetName val="H_Satuan_Dasar1"/>
      <sheetName val="LINK-MAST__BASIC_PRICE1"/>
      <sheetName val="Price_of_Mat1"/>
      <sheetName val="4-Basic_Price-Upah1"/>
      <sheetName val="BANG_TONG_HOP_(2)2"/>
      <sheetName val="RPP01_62"/>
      <sheetName val="m_schedule2"/>
      <sheetName val="HM_MEK_2"/>
      <sheetName val="Rokan_11"/>
      <sheetName val="500kV_BOQ2"/>
      <sheetName val="STOK_MAT2"/>
      <sheetName val="H_Alat1"/>
      <sheetName val="H_Bahan1"/>
      <sheetName val="Rekap_RAB1"/>
      <sheetName val="unit_31"/>
      <sheetName val="Rekap_BQ-Pompong2"/>
      <sheetName val="PERS_PENY2"/>
      <sheetName val="RAB_DC2"/>
      <sheetName val="anal_rinci2"/>
      <sheetName val="Rek_An2"/>
      <sheetName val="Rekap_1"/>
      <sheetName val="hrg_sat2"/>
      <sheetName val="Daftar_Paket1"/>
      <sheetName val="Cover_Daf_21"/>
      <sheetName val="GRADE_SKALA1"/>
      <sheetName val="MASTER_DATA1"/>
      <sheetName val="Muh_Akhir1"/>
      <sheetName val="Chandra_Prabowo1"/>
      <sheetName val="urain_teknis1"/>
      <sheetName val="RAB_11"/>
      <sheetName val="RAB_21"/>
      <sheetName val="RAB_31"/>
      <sheetName val="Unit_Price1"/>
      <sheetName val="Metod_TWR1"/>
      <sheetName val="H__Dasar5"/>
      <sheetName val="D2_4"/>
      <sheetName val="D4_3_(TE)"/>
      <sheetName val="D5_3_(TF)_"/>
      <sheetName val="D8_3_(TJ)"/>
      <sheetName val="Harga_Mat_"/>
      <sheetName val="LIST_ANHARSAT"/>
      <sheetName val="Summary_and_Design"/>
      <sheetName val="Kata_Pengantar"/>
      <sheetName val="Tambahan_Biaro"/>
      <sheetName val="_BoQ_Green_Field_option_1"/>
      <sheetName val="Div_2_-_Drainase"/>
      <sheetName val="Div_3_-_Tanah"/>
      <sheetName val="Div_5_-_Berbutir"/>
      <sheetName val="Div_6_-_Aspal"/>
      <sheetName val="Div_7_-_Struktur"/>
      <sheetName val="Div_8_-_Peng_Kondisi"/>
      <sheetName val="rms_remunerasi"/>
      <sheetName val="Bahan_"/>
      <sheetName val="LEVEL_2"/>
      <sheetName val="LEVEL_4"/>
      <sheetName val="Urugan_Pasir"/>
      <sheetName val="HD_ALAT"/>
      <sheetName val="HD_BAHAN"/>
      <sheetName val="Hrg_Satuan_&amp;_Upah"/>
      <sheetName val="rek_det_1-3"/>
      <sheetName val="DATA_2009"/>
      <sheetName val="DATA_2010"/>
      <sheetName val="Target_Raker_TW_III"/>
      <sheetName val="610_04"/>
      <sheetName val="610_05"/>
      <sheetName val="610_06"/>
      <sheetName val="610_07"/>
      <sheetName val="610_08"/>
      <sheetName val="BOQ_CONTRACT_WK"/>
      <sheetName val="Schedule_11a"/>
      <sheetName val="Septick_tank"/>
      <sheetName val="PRIST_LIST"/>
      <sheetName val="PERALATAN_PROYEK_GOL_III_A"/>
      <sheetName val="REKAP_Tbh"/>
      <sheetName val="DAF_HRG"/>
      <sheetName val="Analisa_Upah___Bahan_Plum"/>
      <sheetName val="DATA_BASE"/>
      <sheetName val="Man_Power_&amp;_Comp"/>
      <sheetName val="Harga_Dasar"/>
      <sheetName val="NP_(2)"/>
      <sheetName val="Harsat_Upah"/>
      <sheetName val="AHS_ME_"/>
      <sheetName val="SUB_&amp;_mandor"/>
      <sheetName val="Master_Schedule"/>
      <sheetName val="Sensitive"/>
      <sheetName val="MC0"/>
      <sheetName val="Volume"/>
      <sheetName val="AC-WC dan LAPIS PEREKAT"/>
      <sheetName val="beton k-350"/>
      <sheetName val="besi"/>
      <sheetName val="MONITOR &amp; INPUT"/>
      <sheetName val="Div"/>
      <sheetName val="unit"/>
      <sheetName val="REKAP_ELEKTRIKAL"/>
      <sheetName val="jgn_dihapus!"/>
      <sheetName val="REKAP_BQ_"/>
      <sheetName val="D3"/>
      <sheetName val="rab_analisa"/>
      <sheetName val="H.DASAR"/>
      <sheetName val="HS-1"/>
      <sheetName val="UPAH PEKERJA"/>
      <sheetName val="ANALYS EXTERN"/>
      <sheetName val="COMM"/>
      <sheetName val="BOQ INTERN"/>
      <sheetName val="WELCOME"/>
      <sheetName val="BQ RESO"/>
      <sheetName val="REKAP INDIRECT"/>
      <sheetName val="ORGANIZATION"/>
      <sheetName val="MATRIX"/>
      <sheetName val="SUMMARY IN"/>
      <sheetName val="PROGRAM"/>
      <sheetName val="INDIRECT COST"/>
      <sheetName val="Rupiah"/>
      <sheetName val="01"/>
      <sheetName val="PEMAKAIAN"/>
      <sheetName val="PENERIMAAN"/>
      <sheetName val="BBM-03"/>
      <sheetName val="MK"/>
      <sheetName val="Aggr"/>
      <sheetName val="ANALIS 2"/>
      <sheetName val="Equipment Data"/>
      <sheetName val="Memb Schd"/>
      <sheetName val="Anal Harsat"/>
      <sheetName val="Analis harga"/>
      <sheetName val="AHSrutin"/>
      <sheetName val="3A7.1.Jln Insitu"/>
      <sheetName val="schtot"/>
      <sheetName val="RAB TOTAL"/>
      <sheetName val="quantyty"/>
      <sheetName val="D2"/>
      <sheetName val="DATA JEMBATAN BARU"/>
      <sheetName val="DATA REHAB JEMBATAN"/>
      <sheetName val="DATA REHAB JEMBATAN (2)"/>
      <sheetName val="E"/>
      <sheetName val="forml"/>
      <sheetName val="REKAP_STRUKTUR"/>
      <sheetName val="U,B"/>
      <sheetName val="R.ALT"/>
      <sheetName val="Harga-RAB"/>
      <sheetName val="ES STG"/>
      <sheetName val="div 4"/>
      <sheetName val="dt"/>
      <sheetName val="BOW"/>
      <sheetName val="Rekap Gab"/>
      <sheetName val="STR &amp; ARS"/>
      <sheetName val="Input Data"/>
      <sheetName val="Soil factor"/>
      <sheetName val="Pricing-2"/>
      <sheetName val="analisa Str"/>
      <sheetName val="upah_borong"/>
      <sheetName val="satuan_pek"/>
      <sheetName val="Det Str BT"/>
      <sheetName val="Harga S Dasar"/>
      <sheetName val="Bukti Memorial"/>
      <sheetName val="Daftar Piutang"/>
      <sheetName val="HUTANG"/>
      <sheetName val="PENDAPATAN"/>
      <sheetName val="Bi oprsl bgkl"/>
      <sheetName val="Analisa H.Sat.Pek."/>
      <sheetName val="time schedulle"/>
      <sheetName val="BAHN"/>
      <sheetName val="Cash2"/>
      <sheetName val="Upah,Bahan,Alat"/>
      <sheetName val="AnPipa&amp;acc"/>
      <sheetName val="Daf.Harga"/>
      <sheetName val="OP. ALAT"/>
      <sheetName val="OP. PERJAM"/>
      <sheetName val="B. PERSONIL"/>
      <sheetName val="Rek-Cianten1B"/>
      <sheetName val="Rek.Cianten3"/>
      <sheetName val="HARDAS-M"/>
      <sheetName val="bahan upah PU"/>
      <sheetName val="PAV-TEX"/>
      <sheetName val="FORMRFK"/>
      <sheetName val="XL4Test5"/>
      <sheetName val="FORMA2A2"/>
      <sheetName val="FORMB2"/>
      <sheetName val="lanscap_All"/>
      <sheetName val="Rekap analisa"/>
      <sheetName val="baladewa"/>
      <sheetName val="PAD-F"/>
      <sheetName val="OUT"/>
      <sheetName val="fill in first"/>
      <sheetName val="Agg Halus &amp; Kasar"/>
      <sheetName val="ketuma gal.Wed"/>
      <sheetName val="ketema AC"/>
      <sheetName val="HARGA RATA"/>
      <sheetName val="Volume 1"/>
      <sheetName val="DIV7-BM"/>
      <sheetName val="UMUM-PU"/>
      <sheetName val="trans"/>
      <sheetName val="rekI"/>
      <sheetName val="H ALAT"/>
      <sheetName val="SAT"/>
      <sheetName val="REK PEN"/>
      <sheetName val="Currency"/>
      <sheetName val="INSTR"/>
      <sheetName val="me"/>
      <sheetName val="PumpSpec"/>
      <sheetName val="HARGA&amp; UPAH"/>
      <sheetName val="DatabaseBarang"/>
      <sheetName val="AHSSNI"/>
      <sheetName val="2011"/>
      <sheetName val="S-1"/>
      <sheetName val="KODE BAHAN"/>
      <sheetName val="KODE UPAH"/>
      <sheetName val="INPUT AGST"/>
      <sheetName val="DATA1"/>
      <sheetName val="LMKC CB V"/>
      <sheetName val="Seg history by BT"/>
      <sheetName val="HP evol by seg"/>
      <sheetName val="HARDAS-UPAH"/>
      <sheetName val="LAPORAN_KARYA"/>
      <sheetName val="Appendix_2(SatDas´"/>
      <sheetName val="DRUP_(ASLI)"/>
      <sheetName val="BERAT_TUL_"/>
      <sheetName val="MAP_1-2"/>
      <sheetName val="Staff"/>
      <sheetName val="Tawar"/>
      <sheetName val="Lain2"/>
      <sheetName val="Bhn,Alat&amp;Upah"/>
      <sheetName val="KNO"/>
      <sheetName val="INPUT_TABLE"/>
      <sheetName val="Operation Cost "/>
      <sheetName val="Fasilitas Site"/>
      <sheetName val=" HSE Site"/>
      <sheetName val="Sekretariat Site"/>
      <sheetName val="Transport Site"/>
      <sheetName val="DATA2009"/>
      <sheetName val="09"/>
      <sheetName val="analisa 09"/>
      <sheetName val="010"/>
      <sheetName val="011"/>
      <sheetName val="012"/>
      <sheetName val="013"/>
      <sheetName val="014"/>
      <sheetName val="015"/>
      <sheetName val="02"/>
      <sheetName val="03"/>
      <sheetName val="04"/>
      <sheetName val="04_REV_2"/>
      <sheetName val="05"/>
      <sheetName val="07"/>
      <sheetName val="08"/>
      <sheetName val="Analisa (2)"/>
      <sheetName val="Kell.Dind-GC"/>
      <sheetName val="EXISTING"/>
      <sheetName val="rekap PINTU"/>
      <sheetName val="H.SAT-PRK"/>
      <sheetName val="Temporer"/>
      <sheetName val="AA.1.1 BNI"/>
      <sheetName val="Purchase Order (2)"/>
      <sheetName val="Customize Your Purchase Order"/>
      <sheetName val="Invoice"/>
      <sheetName val="Agustus"/>
      <sheetName val="RincianQ3_Q4"/>
      <sheetName val="MAP GAB"/>
      <sheetName val="Sales Rental"/>
      <sheetName val="UPH BHN"/>
      <sheetName val="RESUME"/>
      <sheetName val="UP_an"/>
      <sheetName val="BAHAN &amp; ALAT"/>
      <sheetName val="ANAL2"/>
      <sheetName val="ANAL1"/>
      <sheetName val="harga lama"/>
      <sheetName val="analisa-pagar"/>
      <sheetName val="PERSONIL P1"/>
      <sheetName val="corbeldatail"/>
      <sheetName val="perkerasan rigid"/>
      <sheetName val="HSPek"/>
      <sheetName val="HSAlat"/>
      <sheetName val="HS-SKGub"/>
      <sheetName val="HSPek 6xx-7xx"/>
      <sheetName val="GAL_BIASA2"/>
      <sheetName val="Standby_Alat2"/>
      <sheetName val="LAP__HARIAN2"/>
      <sheetName val="A+Supl_2"/>
      <sheetName val="LEKAT1"/>
      <sheetName val="lisa-baru"/>
      <sheetName val="harsat-baru"/>
      <sheetName val="GAL_BIASA3"/>
      <sheetName val="daftar_analisa3"/>
      <sheetName val="Appendix_2(SatDas)3"/>
      <sheetName val="Currency_Rate3"/>
      <sheetName val="analisa_stroke3"/>
      <sheetName val="Sumber_Daya3"/>
      <sheetName val="Analisa_Harga3"/>
      <sheetName val="Ｎｏ_133"/>
      <sheetName val="Investment_Valuation3"/>
      <sheetName val="4-Basic_Price-Upah2"/>
      <sheetName val="Standby_Alat3"/>
      <sheetName val="LAP__HARIAN3"/>
      <sheetName val="A+Supl_3"/>
      <sheetName val="Basic_alat3"/>
      <sheetName val="Basic_bahan3"/>
      <sheetName val="Basic_upah3"/>
      <sheetName val="UPAH_BAHAN_ARST3"/>
      <sheetName val="ELEC_STIS3"/>
      <sheetName val="1_23"/>
      <sheetName val="Kuantitas_&amp;_Harga3"/>
      <sheetName val="Daftar_Kuantitas_&amp;_Harga3"/>
      <sheetName val="RAB_adm"/>
      <sheetName val="Sat_adm"/>
      <sheetName val="OPNAME_COMM-10+825-10+300"/>
      <sheetName val="R1__GREJA_KATHOLIK"/>
      <sheetName val="mp_&amp;_eq"/>
      <sheetName val="UPAH_&amp;_SEWA"/>
      <sheetName val="HSBU_ANA"/>
      <sheetName val="B_T"/>
      <sheetName val="H-Bahan_&amp;_Tenaga"/>
      <sheetName val="anal_alat1"/>
      <sheetName val="HS_Bahan"/>
      <sheetName val="upah_bahan_3"/>
      <sheetName val="Rinc__Harg_BHN3"/>
      <sheetName val="Data_alat3"/>
      <sheetName val="Harga_S_Dasar_UNTUK_IDISI"/>
      <sheetName val="analisabudget"/>
      <sheetName val="Grading Tahap 1"/>
      <sheetName val="BQNK"/>
      <sheetName val="BA_ADD"/>
      <sheetName val="2__Elektrik"/>
      <sheetName val="OH Transportasi"/>
      <sheetName val="OH Insentif"/>
      <sheetName val="DFT BHN"/>
      <sheetName val="DAFTAR BESI"/>
      <sheetName val="Conn. Lib"/>
      <sheetName val="BARCHART"/>
      <sheetName val="Upah+Bahan"/>
      <sheetName val="BACK - UP-GALIAN (ALAT)"/>
      <sheetName val="Lap-Minggu"/>
      <sheetName val="IU"/>
      <sheetName val="DAFTAR ALAT"/>
      <sheetName val="AnalAdjust"/>
      <sheetName val="Upah dan Bahan "/>
      <sheetName val="COST BREAKDOWN"/>
      <sheetName val="Bahan-Non Lokal"/>
      <sheetName val="Minat"/>
      <sheetName val="ANALISA 2010"/>
      <sheetName val="Sag1"/>
      <sheetName val="TOWN"/>
      <sheetName val="_Kr tengahDiva.xls聝analysi_x000"/>
      <sheetName val="Data P-1"/>
      <sheetName val="RM-034"/>
      <sheetName val="INF"/>
      <sheetName val="ana-alat"/>
      <sheetName val="IN OUT"/>
      <sheetName val="Gen"/>
      <sheetName val="Harsat_Pek"/>
      <sheetName val="BQ(Piping)"/>
      <sheetName val="PipW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106">
          <cell r="C106" t="str">
            <v>Hour</v>
          </cell>
          <cell r="D106">
            <v>50625</v>
          </cell>
          <cell r="E106">
            <v>25312.5</v>
          </cell>
          <cell r="F106">
            <v>5000</v>
          </cell>
          <cell r="G106">
            <v>7142.8571428571431</v>
          </cell>
          <cell r="H106">
            <v>7142.8571428571431</v>
          </cell>
          <cell r="I106">
            <v>55000</v>
          </cell>
          <cell r="J106">
            <v>6666.67</v>
          </cell>
          <cell r="K106">
            <v>7700</v>
          </cell>
          <cell r="L106">
            <v>80937.5</v>
          </cell>
          <cell r="M106">
            <v>76509.527142857143</v>
          </cell>
          <cell r="N106">
            <v>157447.02714285717</v>
          </cell>
          <cell r="O106">
            <v>80937.5</v>
          </cell>
          <cell r="P106">
            <v>76509.527142857143</v>
          </cell>
        </row>
        <row r="107">
          <cell r="C107" t="str">
            <v>Hour</v>
          </cell>
          <cell r="D107">
            <v>4500</v>
          </cell>
          <cell r="E107">
            <v>2700</v>
          </cell>
          <cell r="F107">
            <v>531</v>
          </cell>
          <cell r="G107">
            <v>4250</v>
          </cell>
          <cell r="H107">
            <v>850</v>
          </cell>
          <cell r="I107">
            <v>4250</v>
          </cell>
          <cell r="J107">
            <v>850</v>
          </cell>
          <cell r="K107">
            <v>5100</v>
          </cell>
          <cell r="L107">
            <v>0</v>
          </cell>
          <cell r="M107">
            <v>0</v>
          </cell>
          <cell r="N107">
            <v>12831</v>
          </cell>
          <cell r="O107">
            <v>7731</v>
          </cell>
          <cell r="P107">
            <v>5100</v>
          </cell>
        </row>
        <row r="108">
          <cell r="C108" t="str">
            <v>Hour</v>
          </cell>
          <cell r="D108">
            <v>2250</v>
          </cell>
          <cell r="E108">
            <v>405</v>
          </cell>
          <cell r="F108">
            <v>7600</v>
          </cell>
          <cell r="G108">
            <v>7600</v>
          </cell>
          <cell r="H108">
            <v>0</v>
          </cell>
          <cell r="I108">
            <v>5000</v>
          </cell>
          <cell r="J108">
            <v>225</v>
          </cell>
          <cell r="K108">
            <v>0</v>
          </cell>
          <cell r="L108">
            <v>2655</v>
          </cell>
          <cell r="M108">
            <v>12825</v>
          </cell>
          <cell r="N108">
            <v>15480</v>
          </cell>
          <cell r="O108">
            <v>2655</v>
          </cell>
          <cell r="P108">
            <v>12825</v>
          </cell>
        </row>
        <row r="109">
          <cell r="C109" t="str">
            <v>Hour</v>
          </cell>
          <cell r="D109">
            <v>8250</v>
          </cell>
          <cell r="E109">
            <v>3300</v>
          </cell>
          <cell r="F109">
            <v>1093.75</v>
          </cell>
          <cell r="G109">
            <v>16730</v>
          </cell>
          <cell r="H109">
            <v>0</v>
          </cell>
          <cell r="I109">
            <v>9125</v>
          </cell>
          <cell r="J109">
            <v>1600</v>
          </cell>
          <cell r="K109">
            <v>0</v>
          </cell>
          <cell r="L109">
            <v>40098.75</v>
          </cell>
          <cell r="M109">
            <v>12643.75</v>
          </cell>
          <cell r="N109">
            <v>40098.75</v>
          </cell>
          <cell r="O109">
            <v>12643.75</v>
          </cell>
          <cell r="P109">
            <v>27455</v>
          </cell>
        </row>
        <row r="110">
          <cell r="C110" t="str">
            <v>Hour</v>
          </cell>
          <cell r="D110">
            <v>22800</v>
          </cell>
          <cell r="E110">
            <v>5700</v>
          </cell>
          <cell r="F110">
            <v>0</v>
          </cell>
          <cell r="G110">
            <v>22800</v>
          </cell>
          <cell r="H110">
            <v>5700</v>
          </cell>
          <cell r="I110">
            <v>0</v>
          </cell>
          <cell r="J110">
            <v>128500</v>
          </cell>
          <cell r="K110">
            <v>100000</v>
          </cell>
          <cell r="L110">
            <v>0</v>
          </cell>
          <cell r="M110">
            <v>0</v>
          </cell>
          <cell r="N110">
            <v>128500</v>
          </cell>
          <cell r="O110">
            <v>0</v>
          </cell>
          <cell r="P110">
            <v>128500</v>
          </cell>
        </row>
        <row r="111">
          <cell r="C111" t="str">
            <v>Hour</v>
          </cell>
          <cell r="D111">
            <v>25000</v>
          </cell>
          <cell r="E111">
            <v>0</v>
          </cell>
          <cell r="F111">
            <v>0</v>
          </cell>
          <cell r="G111">
            <v>16280</v>
          </cell>
          <cell r="H111">
            <v>0</v>
          </cell>
          <cell r="I111">
            <v>15500</v>
          </cell>
          <cell r="J111">
            <v>2500</v>
          </cell>
          <cell r="K111">
            <v>0</v>
          </cell>
          <cell r="L111">
            <v>59280</v>
          </cell>
          <cell r="M111">
            <v>25000</v>
          </cell>
          <cell r="N111">
            <v>59280</v>
          </cell>
          <cell r="O111">
            <v>25000</v>
          </cell>
          <cell r="P111">
            <v>34280</v>
          </cell>
        </row>
        <row r="112">
          <cell r="C112" t="str">
            <v>Ls</v>
          </cell>
          <cell r="D112">
            <v>1000</v>
          </cell>
          <cell r="E112">
            <v>1000</v>
          </cell>
          <cell r="F112">
            <v>0</v>
          </cell>
          <cell r="G112">
            <v>1000</v>
          </cell>
          <cell r="H112">
            <v>0</v>
          </cell>
          <cell r="I112">
            <v>0</v>
          </cell>
          <cell r="J112">
            <v>0</v>
          </cell>
          <cell r="K112">
            <v>1000</v>
          </cell>
          <cell r="L112">
            <v>0</v>
          </cell>
          <cell r="M112">
            <v>0</v>
          </cell>
          <cell r="N112">
            <v>1000</v>
          </cell>
          <cell r="O112">
            <v>0</v>
          </cell>
          <cell r="P112">
            <v>1000</v>
          </cell>
        </row>
        <row r="113">
          <cell r="C113" t="str">
            <v>Hour</v>
          </cell>
          <cell r="D113">
            <v>7865</v>
          </cell>
          <cell r="E113">
            <v>5160</v>
          </cell>
          <cell r="F113">
            <v>830</v>
          </cell>
          <cell r="G113">
            <v>0</v>
          </cell>
          <cell r="H113">
            <v>0</v>
          </cell>
          <cell r="I113">
            <v>1750</v>
          </cell>
          <cell r="J113">
            <v>0</v>
          </cell>
          <cell r="K113">
            <v>0</v>
          </cell>
          <cell r="L113">
            <v>15605</v>
          </cell>
          <cell r="M113">
            <v>13855</v>
          </cell>
          <cell r="N113">
            <v>15605</v>
          </cell>
          <cell r="O113">
            <v>13855</v>
          </cell>
          <cell r="P113">
            <v>1750</v>
          </cell>
        </row>
        <row r="114">
          <cell r="C114" t="str">
            <v>Hour</v>
          </cell>
          <cell r="D114">
            <v>28500</v>
          </cell>
          <cell r="E114">
            <v>5700</v>
          </cell>
          <cell r="F114">
            <v>130000</v>
          </cell>
          <cell r="G114">
            <v>28500</v>
          </cell>
          <cell r="H114">
            <v>5700</v>
          </cell>
          <cell r="I114">
            <v>164200</v>
          </cell>
          <cell r="J114">
            <v>0</v>
          </cell>
          <cell r="K114">
            <v>130000</v>
          </cell>
          <cell r="L114">
            <v>0</v>
          </cell>
          <cell r="M114">
            <v>0</v>
          </cell>
          <cell r="N114">
            <v>164200</v>
          </cell>
          <cell r="O114">
            <v>0</v>
          </cell>
          <cell r="P114">
            <v>164200</v>
          </cell>
        </row>
        <row r="115">
          <cell r="C115" t="str">
            <v>Hour</v>
          </cell>
          <cell r="D115">
            <v>28500</v>
          </cell>
          <cell r="E115">
            <v>5700</v>
          </cell>
          <cell r="F115">
            <v>130000</v>
          </cell>
          <cell r="G115">
            <v>28500</v>
          </cell>
          <cell r="H115">
            <v>5700</v>
          </cell>
          <cell r="I115">
            <v>164200</v>
          </cell>
          <cell r="J115">
            <v>0</v>
          </cell>
          <cell r="K115">
            <v>130000</v>
          </cell>
          <cell r="L115">
            <v>0</v>
          </cell>
          <cell r="M115">
            <v>0</v>
          </cell>
          <cell r="N115">
            <v>164200</v>
          </cell>
          <cell r="O115">
            <v>0</v>
          </cell>
          <cell r="P115">
            <v>164200</v>
          </cell>
        </row>
        <row r="116">
          <cell r="C116" t="str">
            <v>Hour</v>
          </cell>
          <cell r="D116">
            <v>1750</v>
          </cell>
          <cell r="E116">
            <v>315</v>
          </cell>
          <cell r="F116">
            <v>21.88</v>
          </cell>
          <cell r="G116">
            <v>2087.5</v>
          </cell>
          <cell r="H116">
            <v>445.5</v>
          </cell>
          <cell r="I116">
            <v>875</v>
          </cell>
          <cell r="J116">
            <v>175</v>
          </cell>
          <cell r="K116">
            <v>280</v>
          </cell>
          <cell r="L116">
            <v>5949.88</v>
          </cell>
          <cell r="M116">
            <v>2086.88</v>
          </cell>
          <cell r="N116">
            <v>5949.88</v>
          </cell>
          <cell r="O116">
            <v>2086.88</v>
          </cell>
          <cell r="P116">
            <v>3863</v>
          </cell>
        </row>
        <row r="117">
          <cell r="C117" t="str">
            <v>Hour</v>
          </cell>
          <cell r="D117">
            <v>15200</v>
          </cell>
          <cell r="E117">
            <v>4300</v>
          </cell>
          <cell r="F117">
            <v>1000</v>
          </cell>
          <cell r="G117">
            <v>15200</v>
          </cell>
          <cell r="H117">
            <v>4300</v>
          </cell>
          <cell r="I117">
            <v>0</v>
          </cell>
          <cell r="J117">
            <v>1000</v>
          </cell>
          <cell r="K117">
            <v>60000</v>
          </cell>
          <cell r="L117">
            <v>0</v>
          </cell>
          <cell r="M117">
            <v>0</v>
          </cell>
          <cell r="N117">
            <v>80500</v>
          </cell>
          <cell r="O117">
            <v>0</v>
          </cell>
          <cell r="P117">
            <v>80500</v>
          </cell>
        </row>
        <row r="118">
          <cell r="C118" t="str">
            <v>Hour</v>
          </cell>
          <cell r="D118">
            <v>15200</v>
          </cell>
          <cell r="E118">
            <v>0</v>
          </cell>
          <cell r="F118">
            <v>1000</v>
          </cell>
          <cell r="G118">
            <v>15200</v>
          </cell>
          <cell r="H118">
            <v>0</v>
          </cell>
          <cell r="I118">
            <v>0</v>
          </cell>
          <cell r="J118">
            <v>1000</v>
          </cell>
          <cell r="K118">
            <v>0</v>
          </cell>
          <cell r="L118">
            <v>0</v>
          </cell>
          <cell r="M118">
            <v>0</v>
          </cell>
          <cell r="N118">
            <v>16200</v>
          </cell>
          <cell r="O118">
            <v>0</v>
          </cell>
          <cell r="P118">
            <v>16200</v>
          </cell>
        </row>
        <row r="119">
          <cell r="C119" t="str">
            <v>Hour</v>
          </cell>
          <cell r="D119">
            <v>50000</v>
          </cell>
          <cell r="E119">
            <v>0</v>
          </cell>
          <cell r="F119">
            <v>0</v>
          </cell>
          <cell r="G119">
            <v>29275</v>
          </cell>
          <cell r="H119">
            <v>0</v>
          </cell>
          <cell r="I119">
            <v>33500</v>
          </cell>
          <cell r="J119">
            <v>7500</v>
          </cell>
          <cell r="K119">
            <v>0</v>
          </cell>
          <cell r="L119">
            <v>120275</v>
          </cell>
          <cell r="M119">
            <v>50000</v>
          </cell>
          <cell r="N119">
            <v>120275</v>
          </cell>
          <cell r="O119">
            <v>50000</v>
          </cell>
          <cell r="P119">
            <v>70275</v>
          </cell>
        </row>
        <row r="120">
          <cell r="C120" t="str">
            <v>Hour</v>
          </cell>
          <cell r="D120">
            <v>0</v>
          </cell>
          <cell r="E120">
            <v>0</v>
          </cell>
          <cell r="F120">
            <v>0</v>
          </cell>
          <cell r="G120">
            <v>38000</v>
          </cell>
          <cell r="H120">
            <v>5700</v>
          </cell>
          <cell r="I120">
            <v>0</v>
          </cell>
          <cell r="J120">
            <v>0</v>
          </cell>
          <cell r="K120">
            <v>125000</v>
          </cell>
          <cell r="L120">
            <v>168700</v>
          </cell>
          <cell r="M120">
            <v>0</v>
          </cell>
          <cell r="N120">
            <v>168700</v>
          </cell>
          <cell r="O120">
            <v>0</v>
          </cell>
          <cell r="P120">
            <v>168700</v>
          </cell>
        </row>
        <row r="121">
          <cell r="O121">
            <v>0</v>
          </cell>
        </row>
        <row r="122">
          <cell r="N122">
            <v>165583</v>
          </cell>
          <cell r="O122">
            <v>0</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sheetData sheetId="433"/>
      <sheetData sheetId="434" refreshError="1"/>
      <sheetData sheetId="435" refreshError="1"/>
      <sheetData sheetId="436" refreshError="1"/>
      <sheetData sheetId="437" refreshError="1"/>
      <sheetData sheetId="438"/>
      <sheetData sheetId="439"/>
      <sheetData sheetId="440" refreshError="1"/>
      <sheetData sheetId="441" refreshError="1"/>
      <sheetData sheetId="442" refreshError="1"/>
      <sheetData sheetId="443"/>
      <sheetData sheetId="444"/>
      <sheetData sheetId="445" refreshError="1"/>
      <sheetData sheetId="446" refreshError="1"/>
      <sheetData sheetId="447"/>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ow r="106">
          <cell r="C106" t="str">
            <v>Hour</v>
          </cell>
        </row>
      </sheetData>
      <sheetData sheetId="839">
        <row r="106">
          <cell r="C106" t="str">
            <v>Hour</v>
          </cell>
        </row>
      </sheetData>
      <sheetData sheetId="840">
        <row r="106">
          <cell r="C106" t="str">
            <v>Hour</v>
          </cell>
        </row>
      </sheetData>
      <sheetData sheetId="841">
        <row r="106">
          <cell r="C106" t="str">
            <v>Hour</v>
          </cell>
        </row>
      </sheetData>
      <sheetData sheetId="842">
        <row r="106">
          <cell r="C106" t="str">
            <v>Hour</v>
          </cell>
        </row>
      </sheetData>
      <sheetData sheetId="843">
        <row r="106">
          <cell r="C106" t="str">
            <v>Hour</v>
          </cell>
        </row>
      </sheetData>
      <sheetData sheetId="844">
        <row r="106">
          <cell r="C106" t="str">
            <v>Hour</v>
          </cell>
        </row>
      </sheetData>
      <sheetData sheetId="845">
        <row r="106">
          <cell r="C106" t="str">
            <v>Hour</v>
          </cell>
        </row>
      </sheetData>
      <sheetData sheetId="846">
        <row r="106">
          <cell r="C106" t="str">
            <v>Hour</v>
          </cell>
        </row>
      </sheetData>
      <sheetData sheetId="847">
        <row r="106">
          <cell r="C106" t="str">
            <v>Hour</v>
          </cell>
        </row>
      </sheetData>
      <sheetData sheetId="848">
        <row r="106">
          <cell r="C106" t="str">
            <v>Hour</v>
          </cell>
        </row>
      </sheetData>
      <sheetData sheetId="849">
        <row r="106">
          <cell r="C106" t="str">
            <v>Hour</v>
          </cell>
        </row>
      </sheetData>
      <sheetData sheetId="850">
        <row r="106">
          <cell r="C106" t="str">
            <v>Hour</v>
          </cell>
        </row>
      </sheetData>
      <sheetData sheetId="851">
        <row r="106">
          <cell r="C106" t="str">
            <v>Hour</v>
          </cell>
        </row>
      </sheetData>
      <sheetData sheetId="852">
        <row r="106">
          <cell r="C106" t="str">
            <v>Hour</v>
          </cell>
        </row>
      </sheetData>
      <sheetData sheetId="853">
        <row r="106">
          <cell r="C106" t="str">
            <v>Hour</v>
          </cell>
        </row>
      </sheetData>
      <sheetData sheetId="854">
        <row r="106">
          <cell r="C106" t="str">
            <v>Hour</v>
          </cell>
        </row>
      </sheetData>
      <sheetData sheetId="855">
        <row r="106">
          <cell r="C106" t="str">
            <v>Hour</v>
          </cell>
        </row>
      </sheetData>
      <sheetData sheetId="856">
        <row r="106">
          <cell r="C106" t="str">
            <v>Hour</v>
          </cell>
        </row>
      </sheetData>
      <sheetData sheetId="857">
        <row r="106">
          <cell r="C106" t="str">
            <v>Hour</v>
          </cell>
        </row>
      </sheetData>
      <sheetData sheetId="858">
        <row r="106">
          <cell r="C106" t="str">
            <v>Hour</v>
          </cell>
        </row>
      </sheetData>
      <sheetData sheetId="859">
        <row r="106">
          <cell r="C106" t="str">
            <v>Hour</v>
          </cell>
        </row>
      </sheetData>
      <sheetData sheetId="860">
        <row r="106">
          <cell r="C106" t="str">
            <v>Hour</v>
          </cell>
        </row>
      </sheetData>
      <sheetData sheetId="861">
        <row r="106">
          <cell r="C106" t="str">
            <v>Hour</v>
          </cell>
        </row>
      </sheetData>
      <sheetData sheetId="862">
        <row r="106">
          <cell r="C106" t="str">
            <v>Hour</v>
          </cell>
        </row>
      </sheetData>
      <sheetData sheetId="863">
        <row r="106">
          <cell r="C106" t="str">
            <v>Hour</v>
          </cell>
        </row>
      </sheetData>
      <sheetData sheetId="864">
        <row r="106">
          <cell r="C106" t="str">
            <v>Hour</v>
          </cell>
        </row>
      </sheetData>
      <sheetData sheetId="865">
        <row r="106">
          <cell r="C106" t="str">
            <v>Hour</v>
          </cell>
        </row>
      </sheetData>
      <sheetData sheetId="866">
        <row r="106">
          <cell r="C106" t="str">
            <v>Hour</v>
          </cell>
        </row>
      </sheetData>
      <sheetData sheetId="867">
        <row r="106">
          <cell r="C106" t="str">
            <v>Hour</v>
          </cell>
        </row>
      </sheetData>
      <sheetData sheetId="868">
        <row r="106">
          <cell r="C106" t="str">
            <v>Hour</v>
          </cell>
        </row>
      </sheetData>
      <sheetData sheetId="869">
        <row r="106">
          <cell r="C106" t="str">
            <v>Hour</v>
          </cell>
        </row>
      </sheetData>
      <sheetData sheetId="870">
        <row r="106">
          <cell r="C106" t="str">
            <v>Hour</v>
          </cell>
        </row>
      </sheetData>
      <sheetData sheetId="871">
        <row r="106">
          <cell r="C106" t="str">
            <v>Hour</v>
          </cell>
        </row>
      </sheetData>
      <sheetData sheetId="872">
        <row r="106">
          <cell r="C106" t="str">
            <v>Hour</v>
          </cell>
        </row>
      </sheetData>
      <sheetData sheetId="873">
        <row r="106">
          <cell r="C106" t="str">
            <v>Hour</v>
          </cell>
        </row>
      </sheetData>
      <sheetData sheetId="874">
        <row r="106">
          <cell r="C106" t="str">
            <v>Hour</v>
          </cell>
        </row>
      </sheetData>
      <sheetData sheetId="875">
        <row r="106">
          <cell r="C106" t="str">
            <v>Hour</v>
          </cell>
        </row>
      </sheetData>
      <sheetData sheetId="876">
        <row r="106">
          <cell r="C106" t="str">
            <v>Hour</v>
          </cell>
        </row>
      </sheetData>
      <sheetData sheetId="877">
        <row r="106">
          <cell r="C106" t="str">
            <v>Hour</v>
          </cell>
        </row>
      </sheetData>
      <sheetData sheetId="878">
        <row r="106">
          <cell r="C106" t="str">
            <v>Hour</v>
          </cell>
        </row>
      </sheetData>
      <sheetData sheetId="879">
        <row r="106">
          <cell r="C106" t="str">
            <v>Hour</v>
          </cell>
        </row>
      </sheetData>
      <sheetData sheetId="880">
        <row r="106">
          <cell r="C106" t="str">
            <v>Hour</v>
          </cell>
        </row>
      </sheetData>
      <sheetData sheetId="881">
        <row r="106">
          <cell r="C106" t="str">
            <v>Hour</v>
          </cell>
        </row>
      </sheetData>
      <sheetData sheetId="882">
        <row r="106">
          <cell r="C106" t="str">
            <v>Hour</v>
          </cell>
        </row>
      </sheetData>
      <sheetData sheetId="883">
        <row r="106">
          <cell r="C106" t="str">
            <v>Hour</v>
          </cell>
        </row>
      </sheetData>
      <sheetData sheetId="884">
        <row r="106">
          <cell r="C106" t="str">
            <v>Hour</v>
          </cell>
        </row>
      </sheetData>
      <sheetData sheetId="885">
        <row r="106">
          <cell r="C106" t="str">
            <v>Hour</v>
          </cell>
        </row>
      </sheetData>
      <sheetData sheetId="886">
        <row r="106">
          <cell r="C106" t="str">
            <v>Hour</v>
          </cell>
        </row>
      </sheetData>
      <sheetData sheetId="887">
        <row r="106">
          <cell r="C106" t="str">
            <v>Hour</v>
          </cell>
        </row>
      </sheetData>
      <sheetData sheetId="888">
        <row r="106">
          <cell r="C106" t="str">
            <v>Hour</v>
          </cell>
        </row>
      </sheetData>
      <sheetData sheetId="889">
        <row r="106">
          <cell r="C106" t="str">
            <v>Hour</v>
          </cell>
        </row>
      </sheetData>
      <sheetData sheetId="890">
        <row r="106">
          <cell r="C106" t="str">
            <v>Hour</v>
          </cell>
        </row>
      </sheetData>
      <sheetData sheetId="891">
        <row r="106">
          <cell r="C106" t="str">
            <v>Hour</v>
          </cell>
        </row>
      </sheetData>
      <sheetData sheetId="892">
        <row r="106">
          <cell r="C106" t="str">
            <v>Hour</v>
          </cell>
        </row>
      </sheetData>
      <sheetData sheetId="893">
        <row r="106">
          <cell r="C106" t="str">
            <v>Hour</v>
          </cell>
        </row>
      </sheetData>
      <sheetData sheetId="894">
        <row r="106">
          <cell r="C106" t="str">
            <v>Hour</v>
          </cell>
        </row>
      </sheetData>
      <sheetData sheetId="895">
        <row r="106">
          <cell r="C106" t="str">
            <v>Hour</v>
          </cell>
        </row>
      </sheetData>
      <sheetData sheetId="896">
        <row r="106">
          <cell r="C106" t="str">
            <v>Hour</v>
          </cell>
        </row>
      </sheetData>
      <sheetData sheetId="897">
        <row r="106">
          <cell r="C106" t="str">
            <v>Hour</v>
          </cell>
        </row>
      </sheetData>
      <sheetData sheetId="898">
        <row r="106">
          <cell r="C106" t="str">
            <v>Hour</v>
          </cell>
        </row>
      </sheetData>
      <sheetData sheetId="899">
        <row r="106">
          <cell r="C106" t="str">
            <v>Hour</v>
          </cell>
        </row>
      </sheetData>
      <sheetData sheetId="900">
        <row r="106">
          <cell r="C106" t="str">
            <v>Hour</v>
          </cell>
        </row>
      </sheetData>
      <sheetData sheetId="901">
        <row r="106">
          <cell r="C106" t="str">
            <v>Hour</v>
          </cell>
        </row>
      </sheetData>
      <sheetData sheetId="902">
        <row r="106">
          <cell r="C106" t="str">
            <v>Hour</v>
          </cell>
        </row>
      </sheetData>
      <sheetData sheetId="903">
        <row r="106">
          <cell r="C106" t="str">
            <v>Hour</v>
          </cell>
        </row>
      </sheetData>
      <sheetData sheetId="904">
        <row r="106">
          <cell r="C106" t="str">
            <v>Hour</v>
          </cell>
        </row>
      </sheetData>
      <sheetData sheetId="905">
        <row r="106">
          <cell r="C106" t="str">
            <v>Hour</v>
          </cell>
        </row>
      </sheetData>
      <sheetData sheetId="906">
        <row r="106">
          <cell r="C106" t="str">
            <v>Hour</v>
          </cell>
        </row>
      </sheetData>
      <sheetData sheetId="907">
        <row r="106">
          <cell r="C106" t="str">
            <v>Hour</v>
          </cell>
        </row>
      </sheetData>
      <sheetData sheetId="908">
        <row r="106">
          <cell r="C106" t="str">
            <v>Hour</v>
          </cell>
        </row>
      </sheetData>
      <sheetData sheetId="909">
        <row r="106">
          <cell r="C106" t="str">
            <v>Hour</v>
          </cell>
        </row>
      </sheetData>
      <sheetData sheetId="910">
        <row r="106">
          <cell r="C106" t="str">
            <v>Hour</v>
          </cell>
        </row>
      </sheetData>
      <sheetData sheetId="911">
        <row r="106">
          <cell r="C106" t="str">
            <v>Hour</v>
          </cell>
        </row>
      </sheetData>
      <sheetData sheetId="912">
        <row r="106">
          <cell r="C106" t="str">
            <v>Hour</v>
          </cell>
        </row>
      </sheetData>
      <sheetData sheetId="913">
        <row r="106">
          <cell r="C106" t="str">
            <v>Hour</v>
          </cell>
        </row>
      </sheetData>
      <sheetData sheetId="914">
        <row r="106">
          <cell r="C106" t="str">
            <v>Hour</v>
          </cell>
        </row>
      </sheetData>
      <sheetData sheetId="915">
        <row r="106">
          <cell r="C106" t="str">
            <v>Hour</v>
          </cell>
        </row>
      </sheetData>
      <sheetData sheetId="916">
        <row r="106">
          <cell r="C106" t="str">
            <v>Hour</v>
          </cell>
        </row>
      </sheetData>
      <sheetData sheetId="917">
        <row r="106">
          <cell r="C106" t="str">
            <v>Hour</v>
          </cell>
        </row>
      </sheetData>
      <sheetData sheetId="918">
        <row r="106">
          <cell r="C106" t="str">
            <v>Hour</v>
          </cell>
        </row>
      </sheetData>
      <sheetData sheetId="919">
        <row r="106">
          <cell r="C106" t="str">
            <v>Hour</v>
          </cell>
        </row>
      </sheetData>
      <sheetData sheetId="920">
        <row r="106">
          <cell r="C106" t="str">
            <v>Hour</v>
          </cell>
        </row>
      </sheetData>
      <sheetData sheetId="921">
        <row r="106">
          <cell r="C106" t="str">
            <v>Hour</v>
          </cell>
        </row>
      </sheetData>
      <sheetData sheetId="922">
        <row r="106">
          <cell r="C106" t="str">
            <v>Hour</v>
          </cell>
        </row>
      </sheetData>
      <sheetData sheetId="923">
        <row r="106">
          <cell r="C106" t="str">
            <v>Hour</v>
          </cell>
        </row>
      </sheetData>
      <sheetData sheetId="924">
        <row r="106">
          <cell r="C106" t="str">
            <v>Hour</v>
          </cell>
        </row>
      </sheetData>
      <sheetData sheetId="925">
        <row r="106">
          <cell r="C106" t="str">
            <v>Hour</v>
          </cell>
        </row>
      </sheetData>
      <sheetData sheetId="926">
        <row r="106">
          <cell r="C106" t="str">
            <v>Hour</v>
          </cell>
        </row>
      </sheetData>
      <sheetData sheetId="927">
        <row r="106">
          <cell r="C106" t="str">
            <v>Hour</v>
          </cell>
        </row>
      </sheetData>
      <sheetData sheetId="928">
        <row r="106">
          <cell r="C106" t="str">
            <v>Hour</v>
          </cell>
        </row>
      </sheetData>
      <sheetData sheetId="929">
        <row r="106">
          <cell r="C106" t="str">
            <v>Hour</v>
          </cell>
        </row>
      </sheetData>
      <sheetData sheetId="930">
        <row r="106">
          <cell r="C106" t="str">
            <v>Hour</v>
          </cell>
        </row>
      </sheetData>
      <sheetData sheetId="931">
        <row r="106">
          <cell r="C106" t="str">
            <v>Hour</v>
          </cell>
        </row>
      </sheetData>
      <sheetData sheetId="932">
        <row r="106">
          <cell r="C106" t="str">
            <v>Hour</v>
          </cell>
        </row>
      </sheetData>
      <sheetData sheetId="933">
        <row r="106">
          <cell r="C106" t="str">
            <v>Hour</v>
          </cell>
        </row>
      </sheetData>
      <sheetData sheetId="934">
        <row r="106">
          <cell r="C106" t="str">
            <v>Hour</v>
          </cell>
        </row>
      </sheetData>
      <sheetData sheetId="935">
        <row r="106">
          <cell r="C106" t="str">
            <v>Hour</v>
          </cell>
        </row>
      </sheetData>
      <sheetData sheetId="936">
        <row r="106">
          <cell r="C106" t="str">
            <v>Hour</v>
          </cell>
        </row>
      </sheetData>
      <sheetData sheetId="937">
        <row r="106">
          <cell r="C106" t="str">
            <v>Hour</v>
          </cell>
        </row>
      </sheetData>
      <sheetData sheetId="938">
        <row r="106">
          <cell r="C106" t="str">
            <v>Hour</v>
          </cell>
        </row>
      </sheetData>
      <sheetData sheetId="939">
        <row r="106">
          <cell r="C106" t="str">
            <v>Hour</v>
          </cell>
        </row>
      </sheetData>
      <sheetData sheetId="940">
        <row r="106">
          <cell r="C106" t="str">
            <v>Hour</v>
          </cell>
        </row>
      </sheetData>
      <sheetData sheetId="941">
        <row r="106">
          <cell r="C106" t="str">
            <v>Hour</v>
          </cell>
        </row>
      </sheetData>
      <sheetData sheetId="942">
        <row r="106">
          <cell r="C106" t="str">
            <v>Hour</v>
          </cell>
        </row>
      </sheetData>
      <sheetData sheetId="943">
        <row r="106">
          <cell r="C106" t="str">
            <v>Hour</v>
          </cell>
        </row>
      </sheetData>
      <sheetData sheetId="944">
        <row r="106">
          <cell r="C106" t="str">
            <v>Hour</v>
          </cell>
        </row>
      </sheetData>
      <sheetData sheetId="945">
        <row r="106">
          <cell r="C106" t="str">
            <v>Hour</v>
          </cell>
        </row>
      </sheetData>
      <sheetData sheetId="946">
        <row r="106">
          <cell r="C106" t="str">
            <v>Hour</v>
          </cell>
        </row>
      </sheetData>
      <sheetData sheetId="947">
        <row r="106">
          <cell r="C106" t="str">
            <v>Hour</v>
          </cell>
        </row>
      </sheetData>
      <sheetData sheetId="948">
        <row r="106">
          <cell r="C106" t="str">
            <v>Hour</v>
          </cell>
        </row>
      </sheetData>
      <sheetData sheetId="949">
        <row r="106">
          <cell r="C106" t="str">
            <v>Hour</v>
          </cell>
        </row>
      </sheetData>
      <sheetData sheetId="950">
        <row r="106">
          <cell r="C106" t="str">
            <v>Hour</v>
          </cell>
        </row>
      </sheetData>
      <sheetData sheetId="951">
        <row r="106">
          <cell r="C106" t="str">
            <v>Hour</v>
          </cell>
        </row>
      </sheetData>
      <sheetData sheetId="952">
        <row r="106">
          <cell r="C106" t="str">
            <v>Hour</v>
          </cell>
        </row>
      </sheetData>
      <sheetData sheetId="953">
        <row r="106">
          <cell r="C106" t="str">
            <v>Hour</v>
          </cell>
        </row>
      </sheetData>
      <sheetData sheetId="954">
        <row r="106">
          <cell r="C106" t="str">
            <v>Hour</v>
          </cell>
        </row>
      </sheetData>
      <sheetData sheetId="955">
        <row r="106">
          <cell r="C106" t="str">
            <v>Hour</v>
          </cell>
        </row>
      </sheetData>
      <sheetData sheetId="956">
        <row r="106">
          <cell r="C106" t="str">
            <v>Hour</v>
          </cell>
        </row>
      </sheetData>
      <sheetData sheetId="957">
        <row r="106">
          <cell r="C106" t="str">
            <v>Hour</v>
          </cell>
        </row>
      </sheetData>
      <sheetData sheetId="958">
        <row r="106">
          <cell r="C106" t="str">
            <v>Hour</v>
          </cell>
        </row>
      </sheetData>
      <sheetData sheetId="959">
        <row r="106">
          <cell r="C106" t="str">
            <v>Hour</v>
          </cell>
        </row>
      </sheetData>
      <sheetData sheetId="960">
        <row r="106">
          <cell r="C106" t="str">
            <v>Hour</v>
          </cell>
        </row>
      </sheetData>
      <sheetData sheetId="961">
        <row r="106">
          <cell r="C106" t="str">
            <v>Hour</v>
          </cell>
        </row>
      </sheetData>
      <sheetData sheetId="962">
        <row r="106">
          <cell r="C106" t="str">
            <v>Hour</v>
          </cell>
        </row>
      </sheetData>
      <sheetData sheetId="963">
        <row r="106">
          <cell r="C106" t="str">
            <v>Hour</v>
          </cell>
        </row>
      </sheetData>
      <sheetData sheetId="964">
        <row r="106">
          <cell r="C106" t="str">
            <v>Hour</v>
          </cell>
        </row>
      </sheetData>
      <sheetData sheetId="965">
        <row r="106">
          <cell r="C106" t="str">
            <v>Hour</v>
          </cell>
        </row>
      </sheetData>
      <sheetData sheetId="966">
        <row r="106">
          <cell r="C106" t="str">
            <v>Hour</v>
          </cell>
        </row>
      </sheetData>
      <sheetData sheetId="967">
        <row r="106">
          <cell r="C106" t="str">
            <v>Hour</v>
          </cell>
        </row>
      </sheetData>
      <sheetData sheetId="968">
        <row r="106">
          <cell r="C106" t="str">
            <v>Hour</v>
          </cell>
        </row>
      </sheetData>
      <sheetData sheetId="969">
        <row r="106">
          <cell r="C106" t="str">
            <v>Hour</v>
          </cell>
        </row>
      </sheetData>
      <sheetData sheetId="970">
        <row r="106">
          <cell r="C106" t="str">
            <v>Hour</v>
          </cell>
        </row>
      </sheetData>
      <sheetData sheetId="971">
        <row r="106">
          <cell r="C106" t="str">
            <v>Hour</v>
          </cell>
        </row>
      </sheetData>
      <sheetData sheetId="972">
        <row r="106">
          <cell r="C106" t="str">
            <v>Hour</v>
          </cell>
        </row>
      </sheetData>
      <sheetData sheetId="973">
        <row r="106">
          <cell r="C106" t="str">
            <v>Hour</v>
          </cell>
        </row>
      </sheetData>
      <sheetData sheetId="974">
        <row r="106">
          <cell r="C106" t="str">
            <v>Hour</v>
          </cell>
        </row>
      </sheetData>
      <sheetData sheetId="975">
        <row r="106">
          <cell r="C106" t="str">
            <v>Hour</v>
          </cell>
        </row>
      </sheetData>
      <sheetData sheetId="976">
        <row r="106">
          <cell r="C106" t="str">
            <v>Hour</v>
          </cell>
        </row>
      </sheetData>
      <sheetData sheetId="977">
        <row r="106">
          <cell r="C106" t="str">
            <v>Hour</v>
          </cell>
        </row>
      </sheetData>
      <sheetData sheetId="978">
        <row r="106">
          <cell r="C106" t="str">
            <v>Hour</v>
          </cell>
        </row>
      </sheetData>
      <sheetData sheetId="979">
        <row r="106">
          <cell r="C106" t="str">
            <v>Hour</v>
          </cell>
        </row>
      </sheetData>
      <sheetData sheetId="980">
        <row r="106">
          <cell r="C106" t="str">
            <v>Hour</v>
          </cell>
        </row>
      </sheetData>
      <sheetData sheetId="981">
        <row r="106">
          <cell r="C106" t="str">
            <v>Hour</v>
          </cell>
        </row>
      </sheetData>
      <sheetData sheetId="982">
        <row r="106">
          <cell r="C106" t="str">
            <v>Hour</v>
          </cell>
        </row>
      </sheetData>
      <sheetData sheetId="983">
        <row r="106">
          <cell r="C106" t="str">
            <v>Hour</v>
          </cell>
        </row>
      </sheetData>
      <sheetData sheetId="984">
        <row r="106">
          <cell r="C106" t="str">
            <v>Hour</v>
          </cell>
        </row>
      </sheetData>
      <sheetData sheetId="985">
        <row r="106">
          <cell r="C106" t="str">
            <v>Hour</v>
          </cell>
        </row>
      </sheetData>
      <sheetData sheetId="986">
        <row r="106">
          <cell r="C106" t="str">
            <v>Hour</v>
          </cell>
        </row>
      </sheetData>
      <sheetData sheetId="987">
        <row r="106">
          <cell r="C106" t="str">
            <v>Hour</v>
          </cell>
        </row>
      </sheetData>
      <sheetData sheetId="988">
        <row r="106">
          <cell r="C106" t="str">
            <v>Hour</v>
          </cell>
        </row>
      </sheetData>
      <sheetData sheetId="989">
        <row r="106">
          <cell r="C106" t="str">
            <v>Hour</v>
          </cell>
        </row>
      </sheetData>
      <sheetData sheetId="990">
        <row r="106">
          <cell r="C106" t="str">
            <v>Hour</v>
          </cell>
        </row>
      </sheetData>
      <sheetData sheetId="991">
        <row r="106">
          <cell r="C106" t="str">
            <v>Hour</v>
          </cell>
        </row>
      </sheetData>
      <sheetData sheetId="992">
        <row r="106">
          <cell r="C106" t="str">
            <v>Hour</v>
          </cell>
        </row>
      </sheetData>
      <sheetData sheetId="993">
        <row r="106">
          <cell r="C106" t="str">
            <v>Hour</v>
          </cell>
        </row>
      </sheetData>
      <sheetData sheetId="994">
        <row r="106">
          <cell r="C106" t="str">
            <v>Hour</v>
          </cell>
        </row>
      </sheetData>
      <sheetData sheetId="995">
        <row r="106">
          <cell r="C106" t="str">
            <v>Hour</v>
          </cell>
        </row>
      </sheetData>
      <sheetData sheetId="996">
        <row r="106">
          <cell r="C106" t="str">
            <v>Hour</v>
          </cell>
        </row>
      </sheetData>
      <sheetData sheetId="997">
        <row r="106">
          <cell r="C106" t="str">
            <v>Hour</v>
          </cell>
        </row>
      </sheetData>
      <sheetData sheetId="998">
        <row r="106">
          <cell r="C106" t="str">
            <v>Hour</v>
          </cell>
        </row>
      </sheetData>
      <sheetData sheetId="999">
        <row r="106">
          <cell r="C106" t="str">
            <v>Hour</v>
          </cell>
        </row>
      </sheetData>
      <sheetData sheetId="1000">
        <row r="106">
          <cell r="C106" t="str">
            <v>Hour</v>
          </cell>
        </row>
      </sheetData>
      <sheetData sheetId="1001">
        <row r="106">
          <cell r="C106" t="str">
            <v>Hour</v>
          </cell>
        </row>
      </sheetData>
      <sheetData sheetId="1002">
        <row r="106">
          <cell r="C106" t="str">
            <v>Hour</v>
          </cell>
        </row>
      </sheetData>
      <sheetData sheetId="1003">
        <row r="106">
          <cell r="C106" t="str">
            <v>Hour</v>
          </cell>
        </row>
      </sheetData>
      <sheetData sheetId="1004">
        <row r="106">
          <cell r="C106" t="str">
            <v>Hour</v>
          </cell>
        </row>
      </sheetData>
      <sheetData sheetId="1005">
        <row r="106">
          <cell r="C106" t="str">
            <v>Hour</v>
          </cell>
        </row>
      </sheetData>
      <sheetData sheetId="1006">
        <row r="106">
          <cell r="C106" t="str">
            <v>Hour</v>
          </cell>
        </row>
      </sheetData>
      <sheetData sheetId="1007">
        <row r="106">
          <cell r="C106" t="str">
            <v>Hour</v>
          </cell>
        </row>
      </sheetData>
      <sheetData sheetId="1008">
        <row r="106">
          <cell r="C106" t="str">
            <v>Hour</v>
          </cell>
        </row>
      </sheetData>
      <sheetData sheetId="1009">
        <row r="106">
          <cell r="C106" t="str">
            <v>Hour</v>
          </cell>
        </row>
      </sheetData>
      <sheetData sheetId="1010">
        <row r="106">
          <cell r="C106" t="str">
            <v>Hour</v>
          </cell>
        </row>
      </sheetData>
      <sheetData sheetId="1011">
        <row r="106">
          <cell r="C106" t="str">
            <v>Hour</v>
          </cell>
        </row>
      </sheetData>
      <sheetData sheetId="1012">
        <row r="106">
          <cell r="C106" t="str">
            <v>Hour</v>
          </cell>
        </row>
      </sheetData>
      <sheetData sheetId="1013">
        <row r="106">
          <cell r="C106" t="str">
            <v>Hour</v>
          </cell>
        </row>
      </sheetData>
      <sheetData sheetId="1014">
        <row r="106">
          <cell r="C106" t="str">
            <v>Hour</v>
          </cell>
        </row>
      </sheetData>
      <sheetData sheetId="1015">
        <row r="106">
          <cell r="C106" t="str">
            <v>Hour</v>
          </cell>
        </row>
      </sheetData>
      <sheetData sheetId="1016">
        <row r="106">
          <cell r="C106" t="str">
            <v>Hour</v>
          </cell>
        </row>
      </sheetData>
      <sheetData sheetId="1017">
        <row r="106">
          <cell r="C106" t="str">
            <v>Hour</v>
          </cell>
        </row>
      </sheetData>
      <sheetData sheetId="1018">
        <row r="106">
          <cell r="C106" t="str">
            <v>Hour</v>
          </cell>
        </row>
      </sheetData>
      <sheetData sheetId="1019">
        <row r="106">
          <cell r="C106" t="str">
            <v>Hour</v>
          </cell>
        </row>
      </sheetData>
      <sheetData sheetId="1020">
        <row r="106">
          <cell r="C106" t="str">
            <v>Hour</v>
          </cell>
        </row>
      </sheetData>
      <sheetData sheetId="1021">
        <row r="106">
          <cell r="C106" t="str">
            <v>Hour</v>
          </cell>
        </row>
      </sheetData>
      <sheetData sheetId="1022">
        <row r="106">
          <cell r="C106" t="str">
            <v>Hour</v>
          </cell>
        </row>
      </sheetData>
      <sheetData sheetId="1023">
        <row r="106">
          <cell r="C106" t="str">
            <v>Hour</v>
          </cell>
        </row>
      </sheetData>
      <sheetData sheetId="1024">
        <row r="106">
          <cell r="C106" t="str">
            <v>Hour</v>
          </cell>
        </row>
      </sheetData>
      <sheetData sheetId="1025">
        <row r="106">
          <cell r="C106" t="str">
            <v>Hour</v>
          </cell>
        </row>
      </sheetData>
      <sheetData sheetId="1026">
        <row r="106">
          <cell r="C106" t="str">
            <v>Hour</v>
          </cell>
        </row>
      </sheetData>
      <sheetData sheetId="1027">
        <row r="106">
          <cell r="C106" t="str">
            <v>Hour</v>
          </cell>
        </row>
      </sheetData>
      <sheetData sheetId="1028">
        <row r="106">
          <cell r="C106" t="str">
            <v>Hour</v>
          </cell>
        </row>
      </sheetData>
      <sheetData sheetId="1029">
        <row r="106">
          <cell r="C106" t="str">
            <v>Hour</v>
          </cell>
        </row>
      </sheetData>
      <sheetData sheetId="1030">
        <row r="106">
          <cell r="C106" t="str">
            <v>Hour</v>
          </cell>
        </row>
      </sheetData>
      <sheetData sheetId="1031">
        <row r="106">
          <cell r="C106" t="str">
            <v>Hour</v>
          </cell>
        </row>
      </sheetData>
      <sheetData sheetId="1032">
        <row r="106">
          <cell r="C106" t="str">
            <v>Hour</v>
          </cell>
        </row>
      </sheetData>
      <sheetData sheetId="1033">
        <row r="106">
          <cell r="C106" t="str">
            <v>Hour</v>
          </cell>
        </row>
      </sheetData>
      <sheetData sheetId="1034">
        <row r="106">
          <cell r="C106" t="str">
            <v>Hour</v>
          </cell>
        </row>
      </sheetData>
      <sheetData sheetId="1035">
        <row r="106">
          <cell r="C106" t="str">
            <v>Hour</v>
          </cell>
        </row>
      </sheetData>
      <sheetData sheetId="1036">
        <row r="106">
          <cell r="C106" t="str">
            <v>Hour</v>
          </cell>
        </row>
      </sheetData>
      <sheetData sheetId="1037">
        <row r="106">
          <cell r="C106" t="str">
            <v>Hour</v>
          </cell>
        </row>
      </sheetData>
      <sheetData sheetId="1038">
        <row r="106">
          <cell r="C106" t="str">
            <v>Hour</v>
          </cell>
        </row>
      </sheetData>
      <sheetData sheetId="1039">
        <row r="106">
          <cell r="C106" t="str">
            <v>Hour</v>
          </cell>
        </row>
      </sheetData>
      <sheetData sheetId="1040">
        <row r="106">
          <cell r="C106" t="str">
            <v>Hour</v>
          </cell>
        </row>
      </sheetData>
      <sheetData sheetId="1041">
        <row r="106">
          <cell r="C106" t="str">
            <v>Hour</v>
          </cell>
        </row>
      </sheetData>
      <sheetData sheetId="1042">
        <row r="106">
          <cell r="C106" t="str">
            <v>Hour</v>
          </cell>
        </row>
      </sheetData>
      <sheetData sheetId="1043">
        <row r="106">
          <cell r="C106" t="str">
            <v>Hour</v>
          </cell>
        </row>
      </sheetData>
      <sheetData sheetId="1044">
        <row r="106">
          <cell r="C106" t="str">
            <v>Hour</v>
          </cell>
        </row>
      </sheetData>
      <sheetData sheetId="1045">
        <row r="106">
          <cell r="C106" t="str">
            <v>Hour</v>
          </cell>
        </row>
      </sheetData>
      <sheetData sheetId="1046">
        <row r="106">
          <cell r="C106" t="str">
            <v>Hour</v>
          </cell>
        </row>
      </sheetData>
      <sheetData sheetId="1047">
        <row r="106">
          <cell r="C106" t="str">
            <v>Hour</v>
          </cell>
        </row>
      </sheetData>
      <sheetData sheetId="1048">
        <row r="106">
          <cell r="C106" t="str">
            <v>Hour</v>
          </cell>
        </row>
      </sheetData>
      <sheetData sheetId="1049">
        <row r="106">
          <cell r="C106" t="str">
            <v>Hour</v>
          </cell>
        </row>
      </sheetData>
      <sheetData sheetId="1050">
        <row r="106">
          <cell r="C106" t="str">
            <v>Hour</v>
          </cell>
        </row>
      </sheetData>
      <sheetData sheetId="1051">
        <row r="106">
          <cell r="C106" t="str">
            <v>Hour</v>
          </cell>
        </row>
      </sheetData>
      <sheetData sheetId="1052">
        <row r="106">
          <cell r="C106" t="str">
            <v>Hour</v>
          </cell>
        </row>
      </sheetData>
      <sheetData sheetId="1053">
        <row r="106">
          <cell r="C106" t="str">
            <v>Hour</v>
          </cell>
        </row>
      </sheetData>
      <sheetData sheetId="1054">
        <row r="106">
          <cell r="C106" t="str">
            <v>Hour</v>
          </cell>
        </row>
      </sheetData>
      <sheetData sheetId="1055">
        <row r="106">
          <cell r="C106" t="str">
            <v>Hour</v>
          </cell>
        </row>
      </sheetData>
      <sheetData sheetId="1056">
        <row r="106">
          <cell r="C106" t="str">
            <v>Hour</v>
          </cell>
        </row>
      </sheetData>
      <sheetData sheetId="1057">
        <row r="106">
          <cell r="C106" t="str">
            <v>Hour</v>
          </cell>
        </row>
      </sheetData>
      <sheetData sheetId="1058">
        <row r="106">
          <cell r="C106" t="str">
            <v>Hour</v>
          </cell>
        </row>
      </sheetData>
      <sheetData sheetId="1059">
        <row r="106">
          <cell r="C106" t="str">
            <v>Hour</v>
          </cell>
        </row>
      </sheetData>
      <sheetData sheetId="1060">
        <row r="106">
          <cell r="C106" t="str">
            <v>Hour</v>
          </cell>
        </row>
      </sheetData>
      <sheetData sheetId="1061">
        <row r="106">
          <cell r="C106" t="str">
            <v>Hour</v>
          </cell>
        </row>
      </sheetData>
      <sheetData sheetId="1062">
        <row r="106">
          <cell r="C106" t="str">
            <v>Hour</v>
          </cell>
        </row>
      </sheetData>
      <sheetData sheetId="1063">
        <row r="106">
          <cell r="C106" t="str">
            <v>Hour</v>
          </cell>
        </row>
      </sheetData>
      <sheetData sheetId="1064">
        <row r="106">
          <cell r="C106" t="str">
            <v>Hour</v>
          </cell>
        </row>
      </sheetData>
      <sheetData sheetId="1065">
        <row r="106">
          <cell r="C106" t="str">
            <v>Hour</v>
          </cell>
        </row>
      </sheetData>
      <sheetData sheetId="1066">
        <row r="106">
          <cell r="C106" t="str">
            <v>Hour</v>
          </cell>
        </row>
      </sheetData>
      <sheetData sheetId="1067">
        <row r="106">
          <cell r="C106" t="str">
            <v>Hour</v>
          </cell>
        </row>
      </sheetData>
      <sheetData sheetId="1068">
        <row r="106">
          <cell r="C106" t="str">
            <v>Hour</v>
          </cell>
        </row>
      </sheetData>
      <sheetData sheetId="1069">
        <row r="106">
          <cell r="C106" t="str">
            <v>Hour</v>
          </cell>
        </row>
      </sheetData>
      <sheetData sheetId="1070">
        <row r="106">
          <cell r="C106" t="str">
            <v>Hour</v>
          </cell>
        </row>
      </sheetData>
      <sheetData sheetId="1071">
        <row r="106">
          <cell r="C106" t="str">
            <v>Hour</v>
          </cell>
        </row>
      </sheetData>
      <sheetData sheetId="1072">
        <row r="106">
          <cell r="C106" t="str">
            <v>Hour</v>
          </cell>
        </row>
      </sheetData>
      <sheetData sheetId="1073">
        <row r="106">
          <cell r="C106" t="str">
            <v>Hour</v>
          </cell>
        </row>
      </sheetData>
      <sheetData sheetId="1074">
        <row r="106">
          <cell r="C106" t="str">
            <v>Hour</v>
          </cell>
        </row>
      </sheetData>
      <sheetData sheetId="1075">
        <row r="106">
          <cell r="C106" t="str">
            <v>Hour</v>
          </cell>
        </row>
      </sheetData>
      <sheetData sheetId="1076">
        <row r="106">
          <cell r="C106" t="str">
            <v>Hour</v>
          </cell>
        </row>
      </sheetData>
      <sheetData sheetId="1077">
        <row r="106">
          <cell r="C106" t="str">
            <v>Hour</v>
          </cell>
        </row>
      </sheetData>
      <sheetData sheetId="1078">
        <row r="106">
          <cell r="C106" t="str">
            <v>Hour</v>
          </cell>
        </row>
      </sheetData>
      <sheetData sheetId="1079">
        <row r="106">
          <cell r="C106" t="str">
            <v>Hour</v>
          </cell>
        </row>
      </sheetData>
      <sheetData sheetId="1080">
        <row r="106">
          <cell r="C106" t="str">
            <v>Hour</v>
          </cell>
        </row>
      </sheetData>
      <sheetData sheetId="1081">
        <row r="106">
          <cell r="C106" t="str">
            <v>Hour</v>
          </cell>
        </row>
      </sheetData>
      <sheetData sheetId="1082">
        <row r="106">
          <cell r="C106" t="str">
            <v>Hour</v>
          </cell>
        </row>
      </sheetData>
      <sheetData sheetId="1083">
        <row r="106">
          <cell r="C106" t="str">
            <v>Hour</v>
          </cell>
        </row>
      </sheetData>
      <sheetData sheetId="1084">
        <row r="106">
          <cell r="C106" t="str">
            <v>Hour</v>
          </cell>
        </row>
      </sheetData>
      <sheetData sheetId="1085">
        <row r="106">
          <cell r="C106" t="str">
            <v>Hour</v>
          </cell>
        </row>
      </sheetData>
      <sheetData sheetId="1086">
        <row r="106">
          <cell r="C106" t="str">
            <v>Hour</v>
          </cell>
        </row>
      </sheetData>
      <sheetData sheetId="1087">
        <row r="106">
          <cell r="C106" t="str">
            <v>Hour</v>
          </cell>
        </row>
      </sheetData>
      <sheetData sheetId="1088">
        <row r="106">
          <cell r="C106" t="str">
            <v>Hour</v>
          </cell>
        </row>
      </sheetData>
      <sheetData sheetId="1089">
        <row r="106">
          <cell r="C106" t="str">
            <v>Hour</v>
          </cell>
        </row>
      </sheetData>
      <sheetData sheetId="1090">
        <row r="106">
          <cell r="C106" t="str">
            <v>Hour</v>
          </cell>
        </row>
      </sheetData>
      <sheetData sheetId="1091">
        <row r="106">
          <cell r="C106" t="str">
            <v>Hour</v>
          </cell>
        </row>
      </sheetData>
      <sheetData sheetId="1092">
        <row r="106">
          <cell r="C106" t="str">
            <v>Hour</v>
          </cell>
        </row>
      </sheetData>
      <sheetData sheetId="1093">
        <row r="106">
          <cell r="C106" t="str">
            <v>Hour</v>
          </cell>
        </row>
      </sheetData>
      <sheetData sheetId="1094">
        <row r="106">
          <cell r="C106" t="str">
            <v>Hour</v>
          </cell>
        </row>
      </sheetData>
      <sheetData sheetId="1095">
        <row r="106">
          <cell r="C106" t="str">
            <v>Hour</v>
          </cell>
        </row>
      </sheetData>
      <sheetData sheetId="1096">
        <row r="106">
          <cell r="C106" t="str">
            <v>Hour</v>
          </cell>
        </row>
      </sheetData>
      <sheetData sheetId="1097">
        <row r="106">
          <cell r="C106" t="str">
            <v>Hour</v>
          </cell>
        </row>
      </sheetData>
      <sheetData sheetId="1098">
        <row r="106">
          <cell r="C106" t="str">
            <v>Hour</v>
          </cell>
        </row>
      </sheetData>
      <sheetData sheetId="1099">
        <row r="106">
          <cell r="C106" t="str">
            <v>Hour</v>
          </cell>
        </row>
      </sheetData>
      <sheetData sheetId="1100">
        <row r="106">
          <cell r="C106" t="str">
            <v>Hour</v>
          </cell>
        </row>
      </sheetData>
      <sheetData sheetId="1101">
        <row r="106">
          <cell r="C106" t="str">
            <v>Hour</v>
          </cell>
        </row>
      </sheetData>
      <sheetData sheetId="1102">
        <row r="106">
          <cell r="C106" t="str">
            <v>Hour</v>
          </cell>
        </row>
      </sheetData>
      <sheetData sheetId="1103">
        <row r="106">
          <cell r="C106" t="str">
            <v>Hour</v>
          </cell>
        </row>
      </sheetData>
      <sheetData sheetId="1104">
        <row r="106">
          <cell r="C106" t="str">
            <v>Hour</v>
          </cell>
        </row>
      </sheetData>
      <sheetData sheetId="1105">
        <row r="106">
          <cell r="C106" t="str">
            <v>Hour</v>
          </cell>
        </row>
      </sheetData>
      <sheetData sheetId="1106">
        <row r="106">
          <cell r="C106" t="str">
            <v>Hour</v>
          </cell>
        </row>
      </sheetData>
      <sheetData sheetId="1107">
        <row r="106">
          <cell r="C106" t="str">
            <v>Hour</v>
          </cell>
        </row>
      </sheetData>
      <sheetData sheetId="1108">
        <row r="106">
          <cell r="C106" t="str">
            <v>Hour</v>
          </cell>
        </row>
      </sheetData>
      <sheetData sheetId="1109">
        <row r="106">
          <cell r="C106" t="str">
            <v>Hour</v>
          </cell>
        </row>
      </sheetData>
      <sheetData sheetId="1110">
        <row r="106">
          <cell r="C106" t="str">
            <v>Hour</v>
          </cell>
        </row>
      </sheetData>
      <sheetData sheetId="1111">
        <row r="106">
          <cell r="C106" t="str">
            <v>Hour</v>
          </cell>
        </row>
      </sheetData>
      <sheetData sheetId="1112">
        <row r="106">
          <cell r="C106" t="str">
            <v>Hour</v>
          </cell>
        </row>
      </sheetData>
      <sheetData sheetId="1113">
        <row r="106">
          <cell r="C106" t="str">
            <v>Hour</v>
          </cell>
        </row>
      </sheetData>
      <sheetData sheetId="1114">
        <row r="106">
          <cell r="C106" t="str">
            <v>Hour</v>
          </cell>
        </row>
      </sheetData>
      <sheetData sheetId="1115">
        <row r="106">
          <cell r="C106" t="str">
            <v>Hour</v>
          </cell>
        </row>
      </sheetData>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ow r="106">
          <cell r="C106" t="str">
            <v>Hour</v>
          </cell>
        </row>
      </sheetData>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sheetData sheetId="1474">
        <row r="106">
          <cell r="C106" t="str">
            <v>Hour</v>
          </cell>
        </row>
      </sheetData>
      <sheetData sheetId="1475" refreshError="1"/>
      <sheetData sheetId="1476" refreshError="1"/>
      <sheetData sheetId="1477" refreshError="1"/>
      <sheetData sheetId="1478" refreshError="1"/>
      <sheetData sheetId="1479" refreshError="1"/>
      <sheetData sheetId="1480" refreshError="1"/>
      <sheetData sheetId="1481">
        <row r="106">
          <cell r="C106" t="str">
            <v>Hour</v>
          </cell>
        </row>
      </sheetData>
      <sheetData sheetId="1482">
        <row r="106">
          <cell r="C106" t="str">
            <v>Hour</v>
          </cell>
        </row>
      </sheetData>
      <sheetData sheetId="1483">
        <row r="106">
          <cell r="C106" t="str">
            <v>Hour</v>
          </cell>
        </row>
      </sheetData>
      <sheetData sheetId="1484">
        <row r="106">
          <cell r="C106" t="str">
            <v>Hour</v>
          </cell>
        </row>
      </sheetData>
      <sheetData sheetId="1485">
        <row r="106">
          <cell r="C106" t="str">
            <v>Hour</v>
          </cell>
        </row>
      </sheetData>
      <sheetData sheetId="1486">
        <row r="106">
          <cell r="C106" t="str">
            <v>Hour</v>
          </cell>
        </row>
      </sheetData>
      <sheetData sheetId="1487">
        <row r="106">
          <cell r="C106" t="str">
            <v>Hour</v>
          </cell>
        </row>
      </sheetData>
      <sheetData sheetId="1488">
        <row r="106">
          <cell r="C106" t="str">
            <v>Hour</v>
          </cell>
        </row>
      </sheetData>
      <sheetData sheetId="1489">
        <row r="106">
          <cell r="C106" t="str">
            <v>Hour</v>
          </cell>
        </row>
      </sheetData>
      <sheetData sheetId="1490">
        <row r="106">
          <cell r="C106" t="str">
            <v>Hour</v>
          </cell>
        </row>
      </sheetData>
      <sheetData sheetId="1491">
        <row r="106">
          <cell r="C106" t="str">
            <v>Hour</v>
          </cell>
        </row>
      </sheetData>
      <sheetData sheetId="1492">
        <row r="106">
          <cell r="C106" t="str">
            <v>Hour</v>
          </cell>
        </row>
      </sheetData>
      <sheetData sheetId="1493">
        <row r="106">
          <cell r="C106" t="str">
            <v>Hour</v>
          </cell>
        </row>
      </sheetData>
      <sheetData sheetId="1494">
        <row r="106">
          <cell r="C106" t="str">
            <v>Hour</v>
          </cell>
        </row>
      </sheetData>
      <sheetData sheetId="1495">
        <row r="106">
          <cell r="C106" t="str">
            <v>Hour</v>
          </cell>
        </row>
      </sheetData>
      <sheetData sheetId="1496">
        <row r="106">
          <cell r="C106" t="str">
            <v>Hour</v>
          </cell>
        </row>
      </sheetData>
      <sheetData sheetId="1497">
        <row r="106">
          <cell r="C106" t="str">
            <v>Hour</v>
          </cell>
        </row>
      </sheetData>
      <sheetData sheetId="1498">
        <row r="106">
          <cell r="C106" t="str">
            <v>Hour</v>
          </cell>
        </row>
      </sheetData>
      <sheetData sheetId="1499">
        <row r="106">
          <cell r="C106" t="str">
            <v>Hour</v>
          </cell>
        </row>
      </sheetData>
      <sheetData sheetId="1500">
        <row r="106">
          <cell r="C106" t="str">
            <v>Hour</v>
          </cell>
        </row>
      </sheetData>
      <sheetData sheetId="1501">
        <row r="106">
          <cell r="C106" t="str">
            <v>Hour</v>
          </cell>
        </row>
      </sheetData>
      <sheetData sheetId="1502">
        <row r="106">
          <cell r="C106" t="str">
            <v>Hour</v>
          </cell>
        </row>
      </sheetData>
      <sheetData sheetId="1503">
        <row r="106">
          <cell r="C106" t="str">
            <v>Hour</v>
          </cell>
        </row>
      </sheetData>
      <sheetData sheetId="1504">
        <row r="106">
          <cell r="C106" t="str">
            <v>Hour</v>
          </cell>
        </row>
      </sheetData>
      <sheetData sheetId="1505">
        <row r="106">
          <cell r="C106" t="str">
            <v>Hour</v>
          </cell>
        </row>
      </sheetData>
      <sheetData sheetId="1506">
        <row r="106">
          <cell r="C106" t="str">
            <v>Hour</v>
          </cell>
        </row>
      </sheetData>
      <sheetData sheetId="1507">
        <row r="106">
          <cell r="C106" t="str">
            <v>Hour</v>
          </cell>
        </row>
      </sheetData>
      <sheetData sheetId="1508">
        <row r="106">
          <cell r="C106" t="str">
            <v>Hour</v>
          </cell>
        </row>
      </sheetData>
      <sheetData sheetId="1509">
        <row r="106">
          <cell r="C106" t="str">
            <v>Hour</v>
          </cell>
        </row>
      </sheetData>
      <sheetData sheetId="1510">
        <row r="106">
          <cell r="C106" t="str">
            <v>Hour</v>
          </cell>
        </row>
      </sheetData>
      <sheetData sheetId="1511">
        <row r="106">
          <cell r="C106" t="str">
            <v>Hour</v>
          </cell>
        </row>
      </sheetData>
      <sheetData sheetId="1512">
        <row r="106">
          <cell r="C106" t="str">
            <v>Hour</v>
          </cell>
        </row>
      </sheetData>
      <sheetData sheetId="1513">
        <row r="106">
          <cell r="C106" t="str">
            <v>Hour</v>
          </cell>
        </row>
      </sheetData>
      <sheetData sheetId="1514">
        <row r="106">
          <cell r="C106" t="str">
            <v>Hour</v>
          </cell>
        </row>
      </sheetData>
      <sheetData sheetId="1515">
        <row r="106">
          <cell r="C106" t="str">
            <v>Hour</v>
          </cell>
        </row>
      </sheetData>
      <sheetData sheetId="1516">
        <row r="106">
          <cell r="C106" t="str">
            <v>Hour</v>
          </cell>
        </row>
      </sheetData>
      <sheetData sheetId="1517">
        <row r="106">
          <cell r="C106" t="str">
            <v>Hour</v>
          </cell>
        </row>
      </sheetData>
      <sheetData sheetId="1518">
        <row r="106">
          <cell r="C106" t="str">
            <v>Hour</v>
          </cell>
        </row>
      </sheetData>
      <sheetData sheetId="1519">
        <row r="106">
          <cell r="C106" t="str">
            <v>Hour</v>
          </cell>
        </row>
      </sheetData>
      <sheetData sheetId="1520">
        <row r="106">
          <cell r="C106" t="str">
            <v>Hour</v>
          </cell>
        </row>
      </sheetData>
      <sheetData sheetId="1521">
        <row r="106">
          <cell r="C106" t="str">
            <v>Hour</v>
          </cell>
        </row>
      </sheetData>
      <sheetData sheetId="1522">
        <row r="106">
          <cell r="C106" t="str">
            <v>Hour</v>
          </cell>
        </row>
      </sheetData>
      <sheetData sheetId="1523">
        <row r="106">
          <cell r="C106" t="str">
            <v>Hour</v>
          </cell>
        </row>
      </sheetData>
      <sheetData sheetId="1524">
        <row r="106">
          <cell r="C106" t="str">
            <v>Hour</v>
          </cell>
        </row>
      </sheetData>
      <sheetData sheetId="1525">
        <row r="106">
          <cell r="C106" t="str">
            <v>Hour</v>
          </cell>
        </row>
      </sheetData>
      <sheetData sheetId="1526">
        <row r="106">
          <cell r="C106" t="str">
            <v>Hour</v>
          </cell>
        </row>
      </sheetData>
      <sheetData sheetId="1527">
        <row r="106">
          <cell r="C106" t="str">
            <v>Hour</v>
          </cell>
        </row>
      </sheetData>
      <sheetData sheetId="1528">
        <row r="106">
          <cell r="C106" t="str">
            <v>Hour</v>
          </cell>
        </row>
      </sheetData>
      <sheetData sheetId="1529">
        <row r="106">
          <cell r="C106" t="str">
            <v>Hour</v>
          </cell>
        </row>
      </sheetData>
      <sheetData sheetId="1530">
        <row r="106">
          <cell r="C106" t="str">
            <v>Hour</v>
          </cell>
        </row>
      </sheetData>
      <sheetData sheetId="1531">
        <row r="106">
          <cell r="C106" t="str">
            <v>Hour</v>
          </cell>
        </row>
      </sheetData>
      <sheetData sheetId="1532">
        <row r="106">
          <cell r="C106" t="str">
            <v>Hour</v>
          </cell>
        </row>
      </sheetData>
      <sheetData sheetId="1533">
        <row r="106">
          <cell r="C106" t="str">
            <v>Hour</v>
          </cell>
        </row>
      </sheetData>
      <sheetData sheetId="1534">
        <row r="106">
          <cell r="C106" t="str">
            <v>Hour</v>
          </cell>
        </row>
      </sheetData>
      <sheetData sheetId="1535">
        <row r="106">
          <cell r="C106" t="str">
            <v>Hour</v>
          </cell>
        </row>
      </sheetData>
      <sheetData sheetId="1536">
        <row r="106">
          <cell r="C106" t="str">
            <v>Hour</v>
          </cell>
        </row>
      </sheetData>
      <sheetData sheetId="1537">
        <row r="106">
          <cell r="C106" t="str">
            <v>Hour</v>
          </cell>
        </row>
      </sheetData>
      <sheetData sheetId="1538">
        <row r="106">
          <cell r="C106" t="str">
            <v>Hour</v>
          </cell>
        </row>
      </sheetData>
      <sheetData sheetId="1539">
        <row r="106">
          <cell r="C106" t="str">
            <v>Hour</v>
          </cell>
        </row>
      </sheetData>
      <sheetData sheetId="1540">
        <row r="106">
          <cell r="C106" t="str">
            <v>Hour</v>
          </cell>
        </row>
      </sheetData>
      <sheetData sheetId="1541">
        <row r="106">
          <cell r="C106" t="str">
            <v>Hour</v>
          </cell>
        </row>
      </sheetData>
      <sheetData sheetId="1542">
        <row r="106">
          <cell r="C106" t="str">
            <v>Hour</v>
          </cell>
        </row>
      </sheetData>
      <sheetData sheetId="1543">
        <row r="106">
          <cell r="C106" t="str">
            <v>Hour</v>
          </cell>
        </row>
      </sheetData>
      <sheetData sheetId="1544">
        <row r="106">
          <cell r="C106" t="str">
            <v>Hour</v>
          </cell>
        </row>
      </sheetData>
      <sheetData sheetId="1545">
        <row r="106">
          <cell r="C106" t="str">
            <v>Hour</v>
          </cell>
        </row>
      </sheetData>
      <sheetData sheetId="1546">
        <row r="106">
          <cell r="C106" t="str">
            <v>Hour</v>
          </cell>
        </row>
      </sheetData>
      <sheetData sheetId="1547">
        <row r="106">
          <cell r="C106" t="str">
            <v>Hour</v>
          </cell>
        </row>
      </sheetData>
      <sheetData sheetId="1548">
        <row r="106">
          <cell r="C106" t="str">
            <v>Hour</v>
          </cell>
        </row>
      </sheetData>
      <sheetData sheetId="1549">
        <row r="106">
          <cell r="C106" t="str">
            <v>Hour</v>
          </cell>
        </row>
      </sheetData>
      <sheetData sheetId="1550">
        <row r="106">
          <cell r="C106" t="str">
            <v>Hour</v>
          </cell>
        </row>
      </sheetData>
      <sheetData sheetId="1551">
        <row r="106">
          <cell r="C106" t="str">
            <v>Hour</v>
          </cell>
        </row>
      </sheetData>
      <sheetData sheetId="1552">
        <row r="106">
          <cell r="C106" t="str">
            <v>Hour</v>
          </cell>
        </row>
      </sheetData>
      <sheetData sheetId="1553">
        <row r="106">
          <cell r="C106" t="str">
            <v>Hour</v>
          </cell>
        </row>
      </sheetData>
      <sheetData sheetId="1554">
        <row r="106">
          <cell r="C106" t="str">
            <v>Hour</v>
          </cell>
        </row>
      </sheetData>
      <sheetData sheetId="1555">
        <row r="106">
          <cell r="C106" t="str">
            <v>Hour</v>
          </cell>
        </row>
      </sheetData>
      <sheetData sheetId="1556">
        <row r="106">
          <cell r="C106" t="str">
            <v>Hour</v>
          </cell>
        </row>
      </sheetData>
      <sheetData sheetId="1557">
        <row r="106">
          <cell r="C106" t="str">
            <v>Hour</v>
          </cell>
        </row>
      </sheetData>
      <sheetData sheetId="1558">
        <row r="106">
          <cell r="C106" t="str">
            <v>Hour</v>
          </cell>
        </row>
      </sheetData>
      <sheetData sheetId="1559">
        <row r="106">
          <cell r="C106" t="str">
            <v>Hour</v>
          </cell>
        </row>
      </sheetData>
      <sheetData sheetId="1560">
        <row r="106">
          <cell r="C106" t="str">
            <v>Hour</v>
          </cell>
        </row>
      </sheetData>
      <sheetData sheetId="1561">
        <row r="106">
          <cell r="C106" t="str">
            <v>Hour</v>
          </cell>
        </row>
      </sheetData>
      <sheetData sheetId="1562">
        <row r="106">
          <cell r="C106" t="str">
            <v>Hour</v>
          </cell>
        </row>
      </sheetData>
      <sheetData sheetId="1563">
        <row r="106">
          <cell r="C106" t="str">
            <v>Hour</v>
          </cell>
        </row>
      </sheetData>
      <sheetData sheetId="1564">
        <row r="106">
          <cell r="C106" t="str">
            <v>Hour</v>
          </cell>
        </row>
      </sheetData>
      <sheetData sheetId="1565">
        <row r="106">
          <cell r="C106" t="str">
            <v>Hour</v>
          </cell>
        </row>
      </sheetData>
      <sheetData sheetId="1566">
        <row r="106">
          <cell r="C106" t="str">
            <v>Hour</v>
          </cell>
        </row>
      </sheetData>
      <sheetData sheetId="1567">
        <row r="106">
          <cell r="C106" t="str">
            <v>Hour</v>
          </cell>
        </row>
      </sheetData>
      <sheetData sheetId="1568">
        <row r="106">
          <cell r="C106" t="str">
            <v>Hour</v>
          </cell>
        </row>
      </sheetData>
      <sheetData sheetId="1569">
        <row r="106">
          <cell r="C106" t="str">
            <v>Hour</v>
          </cell>
        </row>
      </sheetData>
      <sheetData sheetId="1570">
        <row r="106">
          <cell r="C106" t="str">
            <v>Hour</v>
          </cell>
        </row>
      </sheetData>
      <sheetData sheetId="1571">
        <row r="106">
          <cell r="C106" t="str">
            <v>Hour</v>
          </cell>
        </row>
      </sheetData>
      <sheetData sheetId="1572">
        <row r="106">
          <cell r="C106" t="str">
            <v>Hour</v>
          </cell>
        </row>
      </sheetData>
      <sheetData sheetId="1573">
        <row r="106">
          <cell r="C106" t="str">
            <v>Hour</v>
          </cell>
        </row>
      </sheetData>
      <sheetData sheetId="1574">
        <row r="106">
          <cell r="C106" t="str">
            <v>Hour</v>
          </cell>
        </row>
      </sheetData>
      <sheetData sheetId="1575">
        <row r="106">
          <cell r="C106" t="str">
            <v>Hour</v>
          </cell>
        </row>
      </sheetData>
      <sheetData sheetId="1576">
        <row r="106">
          <cell r="C106" t="str">
            <v>Hour</v>
          </cell>
        </row>
      </sheetData>
      <sheetData sheetId="1577">
        <row r="106">
          <cell r="C106" t="str">
            <v>Hour</v>
          </cell>
        </row>
      </sheetData>
      <sheetData sheetId="1578">
        <row r="106">
          <cell r="C106" t="str">
            <v>Hour</v>
          </cell>
        </row>
      </sheetData>
      <sheetData sheetId="1579">
        <row r="106">
          <cell r="C106" t="str">
            <v>Hour</v>
          </cell>
        </row>
      </sheetData>
      <sheetData sheetId="1580">
        <row r="106">
          <cell r="C106" t="str">
            <v>Hour</v>
          </cell>
        </row>
      </sheetData>
      <sheetData sheetId="1581">
        <row r="106">
          <cell r="C106" t="str">
            <v>Hour</v>
          </cell>
        </row>
      </sheetData>
      <sheetData sheetId="1582">
        <row r="106">
          <cell r="C106" t="str">
            <v>Hour</v>
          </cell>
        </row>
      </sheetData>
      <sheetData sheetId="1583">
        <row r="106">
          <cell r="C106" t="str">
            <v>Hour</v>
          </cell>
        </row>
      </sheetData>
      <sheetData sheetId="1584">
        <row r="106">
          <cell r="C106" t="str">
            <v>Hour</v>
          </cell>
        </row>
      </sheetData>
      <sheetData sheetId="1585">
        <row r="106">
          <cell r="C106" t="str">
            <v>Hour</v>
          </cell>
        </row>
      </sheetData>
      <sheetData sheetId="1586">
        <row r="106">
          <cell r="C106" t="str">
            <v>Hour</v>
          </cell>
        </row>
      </sheetData>
      <sheetData sheetId="1587">
        <row r="106">
          <cell r="C106" t="str">
            <v>Hour</v>
          </cell>
        </row>
      </sheetData>
      <sheetData sheetId="1588">
        <row r="106">
          <cell r="C106" t="str">
            <v>Hour</v>
          </cell>
        </row>
      </sheetData>
      <sheetData sheetId="1589">
        <row r="106">
          <cell r="C106" t="str">
            <v>Hour</v>
          </cell>
        </row>
      </sheetData>
      <sheetData sheetId="1590">
        <row r="106">
          <cell r="C106" t="str">
            <v>Hour</v>
          </cell>
        </row>
      </sheetData>
      <sheetData sheetId="1591">
        <row r="106">
          <cell r="C106" t="str">
            <v>Hour</v>
          </cell>
        </row>
      </sheetData>
      <sheetData sheetId="1592">
        <row r="106">
          <cell r="C106" t="str">
            <v>Hour</v>
          </cell>
        </row>
      </sheetData>
      <sheetData sheetId="1593">
        <row r="106">
          <cell r="C106" t="str">
            <v>Hour</v>
          </cell>
        </row>
      </sheetData>
      <sheetData sheetId="1594">
        <row r="106">
          <cell r="C106" t="str">
            <v>Hour</v>
          </cell>
        </row>
      </sheetData>
      <sheetData sheetId="1595">
        <row r="106">
          <cell r="C106" t="str">
            <v>Hour</v>
          </cell>
        </row>
      </sheetData>
      <sheetData sheetId="1596">
        <row r="106">
          <cell r="C106" t="str">
            <v>Hour</v>
          </cell>
        </row>
      </sheetData>
      <sheetData sheetId="1597">
        <row r="106">
          <cell r="C106" t="str">
            <v>Hour</v>
          </cell>
        </row>
      </sheetData>
      <sheetData sheetId="1598">
        <row r="106">
          <cell r="C106" t="str">
            <v>Hour</v>
          </cell>
        </row>
      </sheetData>
      <sheetData sheetId="1599">
        <row r="106">
          <cell r="C106" t="str">
            <v>Hour</v>
          </cell>
        </row>
      </sheetData>
      <sheetData sheetId="1600">
        <row r="106">
          <cell r="C106" t="str">
            <v>Hour</v>
          </cell>
        </row>
      </sheetData>
      <sheetData sheetId="1601">
        <row r="106">
          <cell r="C106" t="str">
            <v>Hour</v>
          </cell>
        </row>
      </sheetData>
      <sheetData sheetId="1602">
        <row r="106">
          <cell r="C106" t="str">
            <v>Hour</v>
          </cell>
        </row>
      </sheetData>
      <sheetData sheetId="1603">
        <row r="106">
          <cell r="C106" t="str">
            <v>Hour</v>
          </cell>
        </row>
      </sheetData>
      <sheetData sheetId="1604">
        <row r="106">
          <cell r="C106" t="str">
            <v>Hour</v>
          </cell>
        </row>
      </sheetData>
      <sheetData sheetId="1605">
        <row r="106">
          <cell r="C106" t="str">
            <v>Hour</v>
          </cell>
        </row>
      </sheetData>
      <sheetData sheetId="1606">
        <row r="106">
          <cell r="C106" t="str">
            <v>Hour</v>
          </cell>
        </row>
      </sheetData>
      <sheetData sheetId="1607">
        <row r="106">
          <cell r="C106" t="str">
            <v>Hour</v>
          </cell>
        </row>
      </sheetData>
      <sheetData sheetId="1608">
        <row r="106">
          <cell r="C106" t="str">
            <v>Hour</v>
          </cell>
        </row>
      </sheetData>
      <sheetData sheetId="1609">
        <row r="106">
          <cell r="C106" t="str">
            <v>Hour</v>
          </cell>
        </row>
      </sheetData>
      <sheetData sheetId="1610">
        <row r="106">
          <cell r="C106" t="str">
            <v>Hour</v>
          </cell>
        </row>
      </sheetData>
      <sheetData sheetId="1611">
        <row r="106">
          <cell r="C106" t="str">
            <v>Hour</v>
          </cell>
        </row>
      </sheetData>
      <sheetData sheetId="1612">
        <row r="106">
          <cell r="C106" t="str">
            <v>Hour</v>
          </cell>
        </row>
      </sheetData>
      <sheetData sheetId="1613">
        <row r="106">
          <cell r="C106" t="str">
            <v>Hour</v>
          </cell>
        </row>
      </sheetData>
      <sheetData sheetId="1614">
        <row r="106">
          <cell r="C106" t="str">
            <v>Hour</v>
          </cell>
        </row>
      </sheetData>
      <sheetData sheetId="1615">
        <row r="106">
          <cell r="C106" t="str">
            <v>Hour</v>
          </cell>
        </row>
      </sheetData>
      <sheetData sheetId="1616">
        <row r="106">
          <cell r="C106" t="str">
            <v>Hour</v>
          </cell>
        </row>
      </sheetData>
      <sheetData sheetId="1617">
        <row r="106">
          <cell r="C106" t="str">
            <v>Hour</v>
          </cell>
        </row>
      </sheetData>
      <sheetData sheetId="1618">
        <row r="106">
          <cell r="C106" t="str">
            <v>Hour</v>
          </cell>
        </row>
      </sheetData>
      <sheetData sheetId="1619">
        <row r="106">
          <cell r="C106" t="str">
            <v>Hour</v>
          </cell>
        </row>
      </sheetData>
      <sheetData sheetId="1620">
        <row r="106">
          <cell r="C106" t="str">
            <v>Hour</v>
          </cell>
        </row>
      </sheetData>
      <sheetData sheetId="1621">
        <row r="106">
          <cell r="C106" t="str">
            <v>Hour</v>
          </cell>
        </row>
      </sheetData>
      <sheetData sheetId="1622">
        <row r="106">
          <cell r="C106" t="str">
            <v>Hour</v>
          </cell>
        </row>
      </sheetData>
      <sheetData sheetId="1623">
        <row r="106">
          <cell r="C106" t="str">
            <v>Hour</v>
          </cell>
        </row>
      </sheetData>
      <sheetData sheetId="1624">
        <row r="106">
          <cell r="C106" t="str">
            <v>Hour</v>
          </cell>
        </row>
      </sheetData>
      <sheetData sheetId="1625">
        <row r="106">
          <cell r="C106" t="str">
            <v>Hour</v>
          </cell>
        </row>
      </sheetData>
      <sheetData sheetId="1626">
        <row r="106">
          <cell r="C106" t="str">
            <v>Hour</v>
          </cell>
        </row>
      </sheetData>
      <sheetData sheetId="1627">
        <row r="106">
          <cell r="C106" t="str">
            <v>Hour</v>
          </cell>
        </row>
      </sheetData>
      <sheetData sheetId="1628">
        <row r="106">
          <cell r="C106" t="str">
            <v>Hour</v>
          </cell>
        </row>
      </sheetData>
      <sheetData sheetId="1629">
        <row r="106">
          <cell r="C106" t="str">
            <v>Hour</v>
          </cell>
        </row>
      </sheetData>
      <sheetData sheetId="1630">
        <row r="106">
          <cell r="C106" t="str">
            <v>Hour</v>
          </cell>
        </row>
      </sheetData>
      <sheetData sheetId="1631">
        <row r="106">
          <cell r="C106" t="str">
            <v>Hour</v>
          </cell>
        </row>
      </sheetData>
      <sheetData sheetId="1632">
        <row r="106">
          <cell r="C106" t="str">
            <v>Hour</v>
          </cell>
        </row>
      </sheetData>
      <sheetData sheetId="1633">
        <row r="106">
          <cell r="C106" t="str">
            <v>Hour</v>
          </cell>
        </row>
      </sheetData>
      <sheetData sheetId="1634">
        <row r="106">
          <cell r="C106" t="str">
            <v>Hour</v>
          </cell>
        </row>
      </sheetData>
      <sheetData sheetId="1635">
        <row r="106">
          <cell r="C106" t="str">
            <v>Hour</v>
          </cell>
        </row>
      </sheetData>
      <sheetData sheetId="1636">
        <row r="106">
          <cell r="C106" t="str">
            <v>Hour</v>
          </cell>
        </row>
      </sheetData>
      <sheetData sheetId="1637">
        <row r="106">
          <cell r="C106" t="str">
            <v>Hour</v>
          </cell>
        </row>
      </sheetData>
      <sheetData sheetId="1638">
        <row r="106">
          <cell r="C106" t="str">
            <v>Hour</v>
          </cell>
        </row>
      </sheetData>
      <sheetData sheetId="1639">
        <row r="106">
          <cell r="C106" t="str">
            <v>Hour</v>
          </cell>
        </row>
      </sheetData>
      <sheetData sheetId="1640">
        <row r="106">
          <cell r="C106" t="str">
            <v>Hour</v>
          </cell>
        </row>
      </sheetData>
      <sheetData sheetId="1641">
        <row r="106">
          <cell r="C106" t="str">
            <v>Hour</v>
          </cell>
        </row>
      </sheetData>
      <sheetData sheetId="1642">
        <row r="106">
          <cell r="C106" t="str">
            <v>Hour</v>
          </cell>
        </row>
      </sheetData>
      <sheetData sheetId="1643">
        <row r="106">
          <cell r="C106" t="str">
            <v>Hour</v>
          </cell>
        </row>
      </sheetData>
      <sheetData sheetId="1644">
        <row r="106">
          <cell r="C106" t="str">
            <v>Hour</v>
          </cell>
        </row>
      </sheetData>
      <sheetData sheetId="1645">
        <row r="106">
          <cell r="C106" t="str">
            <v>Hour</v>
          </cell>
        </row>
      </sheetData>
      <sheetData sheetId="1646">
        <row r="106">
          <cell r="C106" t="str">
            <v>Hour</v>
          </cell>
        </row>
      </sheetData>
      <sheetData sheetId="1647">
        <row r="106">
          <cell r="C106" t="str">
            <v>Hour</v>
          </cell>
        </row>
      </sheetData>
      <sheetData sheetId="1648">
        <row r="106">
          <cell r="C106" t="str">
            <v>Hour</v>
          </cell>
        </row>
      </sheetData>
      <sheetData sheetId="1649">
        <row r="106">
          <cell r="C106" t="str">
            <v>Hour</v>
          </cell>
        </row>
      </sheetData>
      <sheetData sheetId="1650">
        <row r="106">
          <cell r="C106" t="str">
            <v>Hour</v>
          </cell>
        </row>
      </sheetData>
      <sheetData sheetId="1651">
        <row r="106">
          <cell r="C106" t="str">
            <v>Hour</v>
          </cell>
        </row>
      </sheetData>
      <sheetData sheetId="1652">
        <row r="106">
          <cell r="C106" t="str">
            <v>Hour</v>
          </cell>
        </row>
      </sheetData>
      <sheetData sheetId="1653" refreshError="1"/>
      <sheetData sheetId="1654">
        <row r="106">
          <cell r="C106" t="str">
            <v>Hour</v>
          </cell>
        </row>
      </sheetData>
      <sheetData sheetId="1655">
        <row r="106">
          <cell r="C106" t="str">
            <v>Hour</v>
          </cell>
        </row>
      </sheetData>
      <sheetData sheetId="1656">
        <row r="106">
          <cell r="C106" t="str">
            <v>Hour</v>
          </cell>
        </row>
      </sheetData>
      <sheetData sheetId="1657">
        <row r="106">
          <cell r="C106" t="str">
            <v>Hour</v>
          </cell>
        </row>
      </sheetData>
      <sheetData sheetId="1658">
        <row r="106">
          <cell r="C106" t="str">
            <v>Hour</v>
          </cell>
        </row>
      </sheetData>
      <sheetData sheetId="1659">
        <row r="106">
          <cell r="C106" t="str">
            <v>Hour</v>
          </cell>
        </row>
      </sheetData>
      <sheetData sheetId="1660">
        <row r="106">
          <cell r="C106" t="str">
            <v>Hour</v>
          </cell>
        </row>
      </sheetData>
      <sheetData sheetId="1661">
        <row r="106">
          <cell r="C106" t="str">
            <v>Hour</v>
          </cell>
        </row>
      </sheetData>
      <sheetData sheetId="1662">
        <row r="106">
          <cell r="C106" t="str">
            <v>Hour</v>
          </cell>
        </row>
      </sheetData>
      <sheetData sheetId="1663">
        <row r="106">
          <cell r="C106" t="str">
            <v>Hour</v>
          </cell>
        </row>
      </sheetData>
      <sheetData sheetId="1664">
        <row r="106">
          <cell r="C106" t="str">
            <v>Hour</v>
          </cell>
        </row>
      </sheetData>
      <sheetData sheetId="1665">
        <row r="106">
          <cell r="C106" t="str">
            <v>Hour</v>
          </cell>
        </row>
      </sheetData>
      <sheetData sheetId="1666">
        <row r="106">
          <cell r="C106" t="str">
            <v>Hour</v>
          </cell>
        </row>
      </sheetData>
      <sheetData sheetId="1667">
        <row r="106">
          <cell r="C106" t="str">
            <v>Hour</v>
          </cell>
        </row>
      </sheetData>
      <sheetData sheetId="1668">
        <row r="106">
          <cell r="C106" t="str">
            <v>Hour</v>
          </cell>
        </row>
      </sheetData>
      <sheetData sheetId="1669">
        <row r="106">
          <cell r="C106" t="str">
            <v>Hour</v>
          </cell>
        </row>
      </sheetData>
      <sheetData sheetId="1670">
        <row r="106">
          <cell r="C106" t="str">
            <v>Hour</v>
          </cell>
        </row>
      </sheetData>
      <sheetData sheetId="1671">
        <row r="106">
          <cell r="C106" t="str">
            <v>Hour</v>
          </cell>
        </row>
      </sheetData>
      <sheetData sheetId="1672">
        <row r="106">
          <cell r="C106" t="str">
            <v>Hour</v>
          </cell>
        </row>
      </sheetData>
      <sheetData sheetId="1673">
        <row r="106">
          <cell r="C106" t="str">
            <v>Hour</v>
          </cell>
        </row>
      </sheetData>
      <sheetData sheetId="1674">
        <row r="106">
          <cell r="C106" t="str">
            <v>Hour</v>
          </cell>
        </row>
      </sheetData>
      <sheetData sheetId="1675">
        <row r="106">
          <cell r="C106" t="str">
            <v>Hour</v>
          </cell>
        </row>
      </sheetData>
      <sheetData sheetId="1676">
        <row r="106">
          <cell r="C106" t="str">
            <v>Hour</v>
          </cell>
        </row>
      </sheetData>
      <sheetData sheetId="1677">
        <row r="106">
          <cell r="C106" t="str">
            <v>Hour</v>
          </cell>
        </row>
      </sheetData>
      <sheetData sheetId="1678">
        <row r="106">
          <cell r="C106" t="str">
            <v>Hour</v>
          </cell>
        </row>
      </sheetData>
      <sheetData sheetId="1679">
        <row r="106">
          <cell r="C106" t="str">
            <v>Hour</v>
          </cell>
        </row>
      </sheetData>
      <sheetData sheetId="1680">
        <row r="106">
          <cell r="C106" t="str">
            <v>Hour</v>
          </cell>
        </row>
      </sheetData>
      <sheetData sheetId="1681">
        <row r="106">
          <cell r="C106" t="str">
            <v>Hour</v>
          </cell>
        </row>
      </sheetData>
      <sheetData sheetId="1682">
        <row r="106">
          <cell r="C106" t="str">
            <v>Hour</v>
          </cell>
        </row>
      </sheetData>
      <sheetData sheetId="1683">
        <row r="106">
          <cell r="C106" t="str">
            <v>Hour</v>
          </cell>
        </row>
      </sheetData>
      <sheetData sheetId="1684">
        <row r="106">
          <cell r="C106" t="str">
            <v>Hour</v>
          </cell>
        </row>
      </sheetData>
      <sheetData sheetId="1685">
        <row r="106">
          <cell r="C106" t="str">
            <v>Hour</v>
          </cell>
        </row>
      </sheetData>
      <sheetData sheetId="1686">
        <row r="106">
          <cell r="C106" t="str">
            <v>Hour</v>
          </cell>
        </row>
      </sheetData>
      <sheetData sheetId="1687">
        <row r="106">
          <cell r="C106" t="str">
            <v>Hour</v>
          </cell>
        </row>
      </sheetData>
      <sheetData sheetId="1688">
        <row r="106">
          <cell r="C106" t="str">
            <v>Hour</v>
          </cell>
        </row>
      </sheetData>
      <sheetData sheetId="1689">
        <row r="106">
          <cell r="C106" t="str">
            <v>Hour</v>
          </cell>
        </row>
      </sheetData>
      <sheetData sheetId="1690">
        <row r="106">
          <cell r="C106" t="str">
            <v>Hour</v>
          </cell>
        </row>
      </sheetData>
      <sheetData sheetId="1691">
        <row r="106">
          <cell r="C106" t="str">
            <v>Hour</v>
          </cell>
        </row>
      </sheetData>
      <sheetData sheetId="1692">
        <row r="106">
          <cell r="C106" t="str">
            <v>Hour</v>
          </cell>
        </row>
      </sheetData>
      <sheetData sheetId="1693">
        <row r="106">
          <cell r="C106" t="str">
            <v>Hour</v>
          </cell>
        </row>
      </sheetData>
      <sheetData sheetId="1694">
        <row r="106">
          <cell r="C106" t="str">
            <v>Hour</v>
          </cell>
        </row>
      </sheetData>
      <sheetData sheetId="1695">
        <row r="106">
          <cell r="C106" t="str">
            <v>Hour</v>
          </cell>
        </row>
      </sheetData>
      <sheetData sheetId="1696">
        <row r="106">
          <cell r="C106" t="str">
            <v>Hour</v>
          </cell>
        </row>
      </sheetData>
      <sheetData sheetId="1697" refreshError="1"/>
      <sheetData sheetId="1698">
        <row r="106">
          <cell r="C106" t="str">
            <v>Hour</v>
          </cell>
        </row>
      </sheetData>
      <sheetData sheetId="1699" refreshError="1"/>
      <sheetData sheetId="1700" refreshError="1"/>
      <sheetData sheetId="1701" refreshError="1"/>
      <sheetData sheetId="1702">
        <row r="106">
          <cell r="C106" t="str">
            <v>Hour</v>
          </cell>
        </row>
      </sheetData>
      <sheetData sheetId="1703">
        <row r="106">
          <cell r="C106" t="str">
            <v>Hour</v>
          </cell>
        </row>
      </sheetData>
      <sheetData sheetId="1704" refreshError="1"/>
      <sheetData sheetId="1705" refreshError="1"/>
      <sheetData sheetId="1706" refreshError="1"/>
      <sheetData sheetId="1707" refreshError="1"/>
      <sheetData sheetId="1708" refreshError="1"/>
      <sheetData sheetId="1709">
        <row r="106">
          <cell r="C106" t="str">
            <v>Hour</v>
          </cell>
        </row>
      </sheetData>
      <sheetData sheetId="1710">
        <row r="106">
          <cell r="C106" t="str">
            <v>Hour</v>
          </cell>
        </row>
      </sheetData>
      <sheetData sheetId="1711">
        <row r="106">
          <cell r="C106" t="str">
            <v>Hour</v>
          </cell>
        </row>
      </sheetData>
      <sheetData sheetId="1712">
        <row r="106">
          <cell r="C106" t="str">
            <v>Hour</v>
          </cell>
        </row>
      </sheetData>
      <sheetData sheetId="1713">
        <row r="106">
          <cell r="C106" t="str">
            <v>Hour</v>
          </cell>
        </row>
      </sheetData>
      <sheetData sheetId="1714">
        <row r="106">
          <cell r="C106" t="str">
            <v>Hour</v>
          </cell>
        </row>
      </sheetData>
      <sheetData sheetId="1715">
        <row r="106">
          <cell r="C106" t="str">
            <v>Hour</v>
          </cell>
        </row>
      </sheetData>
      <sheetData sheetId="1716">
        <row r="106">
          <cell r="C106" t="str">
            <v>Hour</v>
          </cell>
        </row>
      </sheetData>
      <sheetData sheetId="1717">
        <row r="106">
          <cell r="C106" t="str">
            <v>Hour</v>
          </cell>
        </row>
      </sheetData>
      <sheetData sheetId="1718">
        <row r="106">
          <cell r="C106" t="str">
            <v>Hour</v>
          </cell>
        </row>
      </sheetData>
      <sheetData sheetId="1719">
        <row r="106">
          <cell r="C106" t="str">
            <v>Hour</v>
          </cell>
        </row>
      </sheetData>
      <sheetData sheetId="1720">
        <row r="106">
          <cell r="C106" t="str">
            <v>Hour</v>
          </cell>
        </row>
      </sheetData>
      <sheetData sheetId="1721">
        <row r="106">
          <cell r="C106" t="str">
            <v>Hour</v>
          </cell>
        </row>
      </sheetData>
      <sheetData sheetId="1722">
        <row r="106">
          <cell r="C106" t="str">
            <v>Hour</v>
          </cell>
        </row>
      </sheetData>
      <sheetData sheetId="1723">
        <row r="106">
          <cell r="C106" t="str">
            <v>Hour</v>
          </cell>
        </row>
      </sheetData>
      <sheetData sheetId="1724" refreshError="1"/>
      <sheetData sheetId="1725" refreshError="1"/>
      <sheetData sheetId="1726" refreshError="1"/>
      <sheetData sheetId="1727" refreshError="1"/>
      <sheetData sheetId="1728">
        <row r="106">
          <cell r="C106" t="str">
            <v>Hour</v>
          </cell>
        </row>
      </sheetData>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sheetData sheetId="1804"/>
      <sheetData sheetId="1805"/>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sheetData sheetId="1819">
        <row r="106">
          <cell r="C106" t="str">
            <v>Hour</v>
          </cell>
        </row>
      </sheetData>
      <sheetData sheetId="1820">
        <row r="106">
          <cell r="C106" t="str">
            <v>Hour</v>
          </cell>
        </row>
      </sheetData>
      <sheetData sheetId="1821">
        <row r="106">
          <cell r="C106" t="str">
            <v>Hour</v>
          </cell>
        </row>
      </sheetData>
      <sheetData sheetId="1822"/>
      <sheetData sheetId="1823">
        <row r="106">
          <cell r="C106" t="str">
            <v>Hour</v>
          </cell>
        </row>
      </sheetData>
      <sheetData sheetId="1824">
        <row r="106">
          <cell r="C106" t="str">
            <v>Hour</v>
          </cell>
        </row>
      </sheetData>
      <sheetData sheetId="1825">
        <row r="106">
          <cell r="C106" t="str">
            <v>Hour</v>
          </cell>
        </row>
      </sheetData>
      <sheetData sheetId="1826">
        <row r="106">
          <cell r="C106" t="str">
            <v>Hour</v>
          </cell>
        </row>
      </sheetData>
      <sheetData sheetId="1827">
        <row r="106">
          <cell r="C106" t="str">
            <v>Hour</v>
          </cell>
        </row>
      </sheetData>
      <sheetData sheetId="1828">
        <row r="106">
          <cell r="C106" t="str">
            <v>Hour</v>
          </cell>
        </row>
      </sheetData>
      <sheetData sheetId="1829">
        <row r="106">
          <cell r="C106" t="str">
            <v>Hour</v>
          </cell>
        </row>
      </sheetData>
      <sheetData sheetId="1830">
        <row r="106">
          <cell r="C106" t="str">
            <v>Hour</v>
          </cell>
        </row>
      </sheetData>
      <sheetData sheetId="1831">
        <row r="106">
          <cell r="C106" t="str">
            <v>Hour</v>
          </cell>
        </row>
      </sheetData>
      <sheetData sheetId="1832">
        <row r="106">
          <cell r="C106" t="str">
            <v>Hour</v>
          </cell>
        </row>
      </sheetData>
      <sheetData sheetId="1833">
        <row r="106">
          <cell r="C106" t="str">
            <v>Hour</v>
          </cell>
        </row>
      </sheetData>
      <sheetData sheetId="1834">
        <row r="106">
          <cell r="C106" t="str">
            <v>Hour</v>
          </cell>
        </row>
      </sheetData>
      <sheetData sheetId="1835">
        <row r="106">
          <cell r="C106" t="str">
            <v>Hour</v>
          </cell>
        </row>
      </sheetData>
      <sheetData sheetId="1836"/>
      <sheetData sheetId="1837"/>
      <sheetData sheetId="1838">
        <row r="106">
          <cell r="C106" t="str">
            <v>Hour</v>
          </cell>
        </row>
      </sheetData>
      <sheetData sheetId="1839">
        <row r="106">
          <cell r="C106" t="str">
            <v>Hour</v>
          </cell>
        </row>
      </sheetData>
      <sheetData sheetId="1840">
        <row r="106">
          <cell r="C106" t="str">
            <v>Hour</v>
          </cell>
        </row>
      </sheetData>
      <sheetData sheetId="1841">
        <row r="106">
          <cell r="C106" t="str">
            <v>Hour</v>
          </cell>
        </row>
      </sheetData>
      <sheetData sheetId="1842">
        <row r="106">
          <cell r="C106" t="str">
            <v>Hour</v>
          </cell>
        </row>
      </sheetData>
      <sheetData sheetId="1843">
        <row r="106">
          <cell r="C106" t="str">
            <v>Hour</v>
          </cell>
        </row>
      </sheetData>
      <sheetData sheetId="1844">
        <row r="106">
          <cell r="C106" t="str">
            <v>Hour</v>
          </cell>
        </row>
      </sheetData>
      <sheetData sheetId="1845">
        <row r="106">
          <cell r="C106" t="str">
            <v>Hour</v>
          </cell>
        </row>
      </sheetData>
      <sheetData sheetId="1846">
        <row r="106">
          <cell r="C106" t="str">
            <v>Hour</v>
          </cell>
        </row>
      </sheetData>
      <sheetData sheetId="1847">
        <row r="106">
          <cell r="C106" t="str">
            <v>Hour</v>
          </cell>
        </row>
      </sheetData>
      <sheetData sheetId="1848">
        <row r="106">
          <cell r="C106" t="str">
            <v>Hour</v>
          </cell>
        </row>
      </sheetData>
      <sheetData sheetId="1849">
        <row r="106">
          <cell r="C106" t="str">
            <v>Hour</v>
          </cell>
        </row>
      </sheetData>
      <sheetData sheetId="1850">
        <row r="106">
          <cell r="C106" t="str">
            <v>Hour</v>
          </cell>
        </row>
      </sheetData>
      <sheetData sheetId="1851">
        <row r="106">
          <cell r="C106" t="str">
            <v>Hour</v>
          </cell>
        </row>
      </sheetData>
      <sheetData sheetId="1852">
        <row r="106">
          <cell r="C106" t="str">
            <v>Hour</v>
          </cell>
        </row>
      </sheetData>
      <sheetData sheetId="1853">
        <row r="106">
          <cell r="C106" t="str">
            <v>Hour</v>
          </cell>
        </row>
      </sheetData>
      <sheetData sheetId="1854"/>
      <sheetData sheetId="1855"/>
      <sheetData sheetId="1856"/>
      <sheetData sheetId="1857"/>
      <sheetData sheetId="1858"/>
      <sheetData sheetId="1859">
        <row r="106">
          <cell r="C106" t="str">
            <v>Hour</v>
          </cell>
        </row>
      </sheetData>
      <sheetData sheetId="1860">
        <row r="106">
          <cell r="C106" t="str">
            <v>Hour</v>
          </cell>
        </row>
      </sheetData>
      <sheetData sheetId="1861"/>
      <sheetData sheetId="1862"/>
      <sheetData sheetId="1863">
        <row r="106">
          <cell r="C106" t="str">
            <v>Hour</v>
          </cell>
        </row>
      </sheetData>
      <sheetData sheetId="1864">
        <row r="106">
          <cell r="C106" t="str">
            <v>Hour</v>
          </cell>
        </row>
      </sheetData>
      <sheetData sheetId="1865">
        <row r="106">
          <cell r="C106" t="str">
            <v>Hour</v>
          </cell>
        </row>
      </sheetData>
      <sheetData sheetId="1866">
        <row r="106">
          <cell r="C106" t="str">
            <v>Hour</v>
          </cell>
        </row>
      </sheetData>
      <sheetData sheetId="1867">
        <row r="106">
          <cell r="C106" t="str">
            <v>Hour</v>
          </cell>
        </row>
      </sheetData>
      <sheetData sheetId="1868">
        <row r="106">
          <cell r="C106" t="str">
            <v>Hour</v>
          </cell>
        </row>
      </sheetData>
      <sheetData sheetId="1869">
        <row r="106">
          <cell r="C106" t="str">
            <v>Hour</v>
          </cell>
        </row>
      </sheetData>
      <sheetData sheetId="1870">
        <row r="106">
          <cell r="C106" t="str">
            <v>Hour</v>
          </cell>
        </row>
      </sheetData>
      <sheetData sheetId="1871">
        <row r="106">
          <cell r="C106" t="str">
            <v>Hour</v>
          </cell>
        </row>
      </sheetData>
      <sheetData sheetId="1872">
        <row r="106">
          <cell r="C106" t="str">
            <v>Hour</v>
          </cell>
        </row>
      </sheetData>
      <sheetData sheetId="1873">
        <row r="106">
          <cell r="C106" t="str">
            <v>Hour</v>
          </cell>
        </row>
      </sheetData>
      <sheetData sheetId="1874">
        <row r="106">
          <cell r="C106" t="str">
            <v>Hour</v>
          </cell>
        </row>
      </sheetData>
      <sheetData sheetId="1875"/>
      <sheetData sheetId="1876"/>
      <sheetData sheetId="1877"/>
      <sheetData sheetId="1878"/>
      <sheetData sheetId="1879"/>
      <sheetData sheetId="1880"/>
      <sheetData sheetId="1881"/>
      <sheetData sheetId="1882"/>
      <sheetData sheetId="1883"/>
      <sheetData sheetId="1884"/>
      <sheetData sheetId="1885"/>
      <sheetData sheetId="1886"/>
      <sheetData sheetId="1887"/>
      <sheetData sheetId="1888">
        <row r="106">
          <cell r="C106" t="str">
            <v>Hour</v>
          </cell>
        </row>
      </sheetData>
      <sheetData sheetId="1889">
        <row r="106">
          <cell r="C106" t="str">
            <v>Hour</v>
          </cell>
        </row>
      </sheetData>
      <sheetData sheetId="1890">
        <row r="106">
          <cell r="C106" t="str">
            <v>Hour</v>
          </cell>
        </row>
      </sheetData>
      <sheetData sheetId="1891">
        <row r="106">
          <cell r="C106" t="str">
            <v>Hour</v>
          </cell>
        </row>
      </sheetData>
      <sheetData sheetId="1892">
        <row r="106">
          <cell r="C106" t="str">
            <v>Hour</v>
          </cell>
        </row>
      </sheetData>
      <sheetData sheetId="1893">
        <row r="106">
          <cell r="C106" t="str">
            <v>Hour</v>
          </cell>
        </row>
      </sheetData>
      <sheetData sheetId="1894">
        <row r="106">
          <cell r="C106" t="str">
            <v>Hour</v>
          </cell>
        </row>
      </sheetData>
      <sheetData sheetId="1895">
        <row r="106">
          <cell r="C106" t="str">
            <v>Hour</v>
          </cell>
        </row>
      </sheetData>
      <sheetData sheetId="1896">
        <row r="106">
          <cell r="C106" t="str">
            <v>Hour</v>
          </cell>
        </row>
      </sheetData>
      <sheetData sheetId="1897">
        <row r="106">
          <cell r="C106" t="str">
            <v>Hour</v>
          </cell>
        </row>
      </sheetData>
      <sheetData sheetId="1898">
        <row r="106">
          <cell r="C106" t="str">
            <v>Hour</v>
          </cell>
        </row>
      </sheetData>
      <sheetData sheetId="1899">
        <row r="106">
          <cell r="C106" t="str">
            <v>Hour</v>
          </cell>
        </row>
      </sheetData>
      <sheetData sheetId="1900">
        <row r="106">
          <cell r="C106" t="str">
            <v>Hour</v>
          </cell>
        </row>
      </sheetData>
      <sheetData sheetId="1901">
        <row r="106">
          <cell r="C106" t="str">
            <v>Hour</v>
          </cell>
        </row>
      </sheetData>
      <sheetData sheetId="1902">
        <row r="106">
          <cell r="C106" t="str">
            <v>Hour</v>
          </cell>
        </row>
      </sheetData>
      <sheetData sheetId="1903">
        <row r="106">
          <cell r="C106" t="str">
            <v>Hour</v>
          </cell>
        </row>
      </sheetData>
      <sheetData sheetId="1904">
        <row r="106">
          <cell r="C106" t="str">
            <v>Hour</v>
          </cell>
        </row>
      </sheetData>
      <sheetData sheetId="1905">
        <row r="106">
          <cell r="C106" t="str">
            <v>Hour</v>
          </cell>
        </row>
      </sheetData>
      <sheetData sheetId="1906">
        <row r="106">
          <cell r="C106" t="str">
            <v>Hour</v>
          </cell>
        </row>
      </sheetData>
      <sheetData sheetId="1907">
        <row r="106">
          <cell r="C106" t="str">
            <v>Hour</v>
          </cell>
        </row>
      </sheetData>
      <sheetData sheetId="1908">
        <row r="106">
          <cell r="C106" t="str">
            <v>Hour</v>
          </cell>
        </row>
      </sheetData>
      <sheetData sheetId="1909">
        <row r="106">
          <cell r="C106" t="str">
            <v>Hour</v>
          </cell>
        </row>
      </sheetData>
      <sheetData sheetId="1910">
        <row r="106">
          <cell r="C106" t="str">
            <v>Hour</v>
          </cell>
        </row>
      </sheetData>
      <sheetData sheetId="1911">
        <row r="106">
          <cell r="C106" t="str">
            <v>Hour</v>
          </cell>
        </row>
      </sheetData>
      <sheetData sheetId="1912">
        <row r="106">
          <cell r="C106" t="str">
            <v>Hour</v>
          </cell>
        </row>
      </sheetData>
      <sheetData sheetId="1913">
        <row r="106">
          <cell r="C106" t="str">
            <v>Hour</v>
          </cell>
        </row>
      </sheetData>
      <sheetData sheetId="1914">
        <row r="106">
          <cell r="C106" t="str">
            <v>Hour</v>
          </cell>
        </row>
      </sheetData>
      <sheetData sheetId="1915">
        <row r="106">
          <cell r="C106" t="str">
            <v>Hour</v>
          </cell>
        </row>
      </sheetData>
      <sheetData sheetId="1916">
        <row r="106">
          <cell r="C106" t="str">
            <v>Hour</v>
          </cell>
        </row>
      </sheetData>
      <sheetData sheetId="1917">
        <row r="106">
          <cell r="C106" t="str">
            <v>Hour</v>
          </cell>
        </row>
      </sheetData>
      <sheetData sheetId="1918">
        <row r="106">
          <cell r="C106" t="str">
            <v>Hour</v>
          </cell>
        </row>
      </sheetData>
      <sheetData sheetId="1919">
        <row r="106">
          <cell r="C106" t="str">
            <v>Hour</v>
          </cell>
        </row>
      </sheetData>
      <sheetData sheetId="1920">
        <row r="106">
          <cell r="C106" t="str">
            <v>Hour</v>
          </cell>
        </row>
      </sheetData>
      <sheetData sheetId="1921">
        <row r="106">
          <cell r="C106" t="str">
            <v>Hour</v>
          </cell>
        </row>
      </sheetData>
      <sheetData sheetId="1922">
        <row r="106">
          <cell r="C106" t="str">
            <v>Hour</v>
          </cell>
        </row>
      </sheetData>
      <sheetData sheetId="1923">
        <row r="106">
          <cell r="C106" t="str">
            <v>Hour</v>
          </cell>
        </row>
      </sheetData>
      <sheetData sheetId="1924">
        <row r="106">
          <cell r="C106" t="str">
            <v>Hour</v>
          </cell>
        </row>
      </sheetData>
      <sheetData sheetId="1925">
        <row r="106">
          <cell r="C106" t="str">
            <v>Hour</v>
          </cell>
        </row>
      </sheetData>
      <sheetData sheetId="1926">
        <row r="106">
          <cell r="C106" t="str">
            <v>Hour</v>
          </cell>
        </row>
      </sheetData>
      <sheetData sheetId="1927">
        <row r="106">
          <cell r="C106" t="str">
            <v>Hour</v>
          </cell>
        </row>
      </sheetData>
      <sheetData sheetId="1928">
        <row r="106">
          <cell r="C106" t="str">
            <v>Hour</v>
          </cell>
        </row>
      </sheetData>
      <sheetData sheetId="1929">
        <row r="106">
          <cell r="C106" t="str">
            <v>Hour</v>
          </cell>
        </row>
      </sheetData>
      <sheetData sheetId="1930">
        <row r="106">
          <cell r="C106" t="str">
            <v>Hour</v>
          </cell>
        </row>
      </sheetData>
      <sheetData sheetId="1931">
        <row r="106">
          <cell r="C106" t="str">
            <v>Hour</v>
          </cell>
        </row>
      </sheetData>
      <sheetData sheetId="1932">
        <row r="106">
          <cell r="C106" t="str">
            <v>Hour</v>
          </cell>
        </row>
      </sheetData>
      <sheetData sheetId="1933">
        <row r="106">
          <cell r="C106" t="str">
            <v>Hour</v>
          </cell>
        </row>
      </sheetData>
      <sheetData sheetId="1934">
        <row r="106">
          <cell r="C106" t="str">
            <v>Hour</v>
          </cell>
        </row>
      </sheetData>
      <sheetData sheetId="1935">
        <row r="106">
          <cell r="C106" t="str">
            <v>Hour</v>
          </cell>
        </row>
      </sheetData>
      <sheetData sheetId="1936">
        <row r="106">
          <cell r="C106" t="str">
            <v>Hour</v>
          </cell>
        </row>
      </sheetData>
      <sheetData sheetId="1937">
        <row r="106">
          <cell r="C106" t="str">
            <v>Hour</v>
          </cell>
        </row>
      </sheetData>
      <sheetData sheetId="1938">
        <row r="106">
          <cell r="C106" t="str">
            <v>Hour</v>
          </cell>
        </row>
      </sheetData>
      <sheetData sheetId="1939">
        <row r="106">
          <cell r="C106" t="str">
            <v>Hour</v>
          </cell>
        </row>
      </sheetData>
      <sheetData sheetId="1940">
        <row r="106">
          <cell r="C106" t="str">
            <v>Hour</v>
          </cell>
        </row>
      </sheetData>
      <sheetData sheetId="1941">
        <row r="106">
          <cell r="C106" t="str">
            <v>Hour</v>
          </cell>
        </row>
      </sheetData>
      <sheetData sheetId="1942">
        <row r="106">
          <cell r="C106" t="str">
            <v>Hour</v>
          </cell>
        </row>
      </sheetData>
      <sheetData sheetId="1943">
        <row r="106">
          <cell r="C106" t="str">
            <v>Hour</v>
          </cell>
        </row>
      </sheetData>
      <sheetData sheetId="1944">
        <row r="106">
          <cell r="C106" t="str">
            <v>Hour</v>
          </cell>
        </row>
      </sheetData>
      <sheetData sheetId="1945">
        <row r="106">
          <cell r="C106" t="str">
            <v>Hour</v>
          </cell>
        </row>
      </sheetData>
      <sheetData sheetId="1946">
        <row r="106">
          <cell r="C106" t="str">
            <v>Hour</v>
          </cell>
        </row>
      </sheetData>
      <sheetData sheetId="1947">
        <row r="106">
          <cell r="C106" t="str">
            <v>Hour</v>
          </cell>
        </row>
      </sheetData>
      <sheetData sheetId="1948">
        <row r="106">
          <cell r="C106" t="str">
            <v>Hour</v>
          </cell>
        </row>
      </sheetData>
      <sheetData sheetId="1949">
        <row r="106">
          <cell r="C106" t="str">
            <v>Hour</v>
          </cell>
        </row>
      </sheetData>
      <sheetData sheetId="1950">
        <row r="106">
          <cell r="C106" t="str">
            <v>Hour</v>
          </cell>
        </row>
      </sheetData>
      <sheetData sheetId="1951">
        <row r="106">
          <cell r="C106" t="str">
            <v>Hour</v>
          </cell>
        </row>
      </sheetData>
      <sheetData sheetId="1952">
        <row r="106">
          <cell r="C106" t="str">
            <v>Hour</v>
          </cell>
        </row>
      </sheetData>
      <sheetData sheetId="1953">
        <row r="106">
          <cell r="C106" t="str">
            <v>Hour</v>
          </cell>
        </row>
      </sheetData>
      <sheetData sheetId="1954">
        <row r="106">
          <cell r="C106" t="str">
            <v>Hour</v>
          </cell>
        </row>
      </sheetData>
      <sheetData sheetId="1955">
        <row r="106">
          <cell r="C106" t="str">
            <v>Hour</v>
          </cell>
        </row>
      </sheetData>
      <sheetData sheetId="1956">
        <row r="106">
          <cell r="C106" t="str">
            <v>Hour</v>
          </cell>
        </row>
      </sheetData>
      <sheetData sheetId="1957">
        <row r="106">
          <cell r="C106" t="str">
            <v>Hour</v>
          </cell>
        </row>
      </sheetData>
      <sheetData sheetId="1958">
        <row r="106">
          <cell r="C106" t="str">
            <v>Hour</v>
          </cell>
        </row>
      </sheetData>
      <sheetData sheetId="1959">
        <row r="106">
          <cell r="C106" t="str">
            <v>Hour</v>
          </cell>
        </row>
      </sheetData>
      <sheetData sheetId="1960">
        <row r="106">
          <cell r="C106" t="str">
            <v>Hour</v>
          </cell>
        </row>
      </sheetData>
      <sheetData sheetId="1961">
        <row r="106">
          <cell r="C106" t="str">
            <v>Hour</v>
          </cell>
        </row>
      </sheetData>
      <sheetData sheetId="1962">
        <row r="106">
          <cell r="C106" t="str">
            <v>Hour</v>
          </cell>
        </row>
      </sheetData>
      <sheetData sheetId="1963">
        <row r="106">
          <cell r="C106" t="str">
            <v>Hour</v>
          </cell>
        </row>
      </sheetData>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ow r="106">
          <cell r="C106" t="str">
            <v>Hour</v>
          </cell>
        </row>
      </sheetData>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row r="106">
          <cell r="C106" t="str">
            <v>Hour</v>
          </cell>
        </row>
      </sheetData>
      <sheetData sheetId="2276">
        <row r="106">
          <cell r="C106" t="str">
            <v>Hour</v>
          </cell>
        </row>
      </sheetData>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ow r="106">
          <cell r="C106" t="str">
            <v>Hour</v>
          </cell>
        </row>
      </sheetData>
      <sheetData sheetId="2335"/>
      <sheetData sheetId="2336"/>
      <sheetData sheetId="2337" refreshError="1"/>
      <sheetData sheetId="2338"/>
      <sheetData sheetId="2339">
        <row r="106">
          <cell r="C106" t="str">
            <v>Hour</v>
          </cell>
        </row>
      </sheetData>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ow r="106">
          <cell r="C106" t="str">
            <v>Hour</v>
          </cell>
        </row>
      </sheetData>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refreshError="1"/>
      <sheetData sheetId="2455" refreshError="1"/>
      <sheetData sheetId="2456" refreshError="1"/>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refreshError="1"/>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efreshError="1"/>
      <sheetData sheetId="2527" refreshError="1"/>
      <sheetData sheetId="2528" refreshError="1"/>
      <sheetData sheetId="2529" refreshError="1"/>
      <sheetData sheetId="2530" refreshError="1"/>
      <sheetData sheetId="2531" refreshError="1"/>
      <sheetData sheetId="2532" refreshError="1"/>
      <sheetData sheetId="2533" refreshError="1"/>
      <sheetData sheetId="2534" refreshError="1"/>
      <sheetData sheetId="2535" refreshError="1"/>
      <sheetData sheetId="2536" refreshError="1"/>
      <sheetData sheetId="2537" refreshError="1"/>
      <sheetData sheetId="2538" refreshError="1"/>
      <sheetData sheetId="2539" refreshError="1"/>
      <sheetData sheetId="2540">
        <row r="106">
          <cell r="C106" t="str">
            <v>Hour</v>
          </cell>
        </row>
      </sheetData>
      <sheetData sheetId="2541">
        <row r="106">
          <cell r="C106" t="str">
            <v>Hour</v>
          </cell>
        </row>
      </sheetData>
      <sheetData sheetId="2542">
        <row r="106">
          <cell r="C106" t="str">
            <v>Hour</v>
          </cell>
        </row>
      </sheetData>
      <sheetData sheetId="2543">
        <row r="106">
          <cell r="C106" t="str">
            <v>Hour</v>
          </cell>
        </row>
      </sheetData>
      <sheetData sheetId="2544">
        <row r="106">
          <cell r="C106" t="str">
            <v>Hour</v>
          </cell>
        </row>
      </sheetData>
      <sheetData sheetId="2545" refreshError="1"/>
      <sheetData sheetId="2546" refreshError="1"/>
      <sheetData sheetId="2547" refreshError="1"/>
      <sheetData sheetId="2548" refreshError="1"/>
      <sheetData sheetId="2549" refreshError="1"/>
      <sheetData sheetId="2550" refreshError="1"/>
      <sheetData sheetId="2551" refreshError="1"/>
      <sheetData sheetId="2552" refreshError="1"/>
      <sheetData sheetId="2553" refreshError="1"/>
      <sheetData sheetId="2554">
        <row r="106">
          <cell r="C106" t="str">
            <v>Hour</v>
          </cell>
        </row>
      </sheetData>
      <sheetData sheetId="2555">
        <row r="106">
          <cell r="C106" t="str">
            <v>Hour</v>
          </cell>
        </row>
      </sheetData>
      <sheetData sheetId="2556">
        <row r="106">
          <cell r="C106" t="str">
            <v>Hour</v>
          </cell>
        </row>
      </sheetData>
      <sheetData sheetId="2557">
        <row r="106">
          <cell r="C106" t="str">
            <v>Hour</v>
          </cell>
        </row>
      </sheetData>
      <sheetData sheetId="2558">
        <row r="106">
          <cell r="C106" t="str">
            <v>Hour</v>
          </cell>
        </row>
      </sheetData>
      <sheetData sheetId="2559">
        <row r="106">
          <cell r="C106" t="str">
            <v>Hour</v>
          </cell>
        </row>
      </sheetData>
      <sheetData sheetId="2560">
        <row r="106">
          <cell r="C106" t="str">
            <v>Hour</v>
          </cell>
        </row>
      </sheetData>
      <sheetData sheetId="2561">
        <row r="106">
          <cell r="C106" t="str">
            <v>Hour</v>
          </cell>
        </row>
      </sheetData>
      <sheetData sheetId="2562">
        <row r="106">
          <cell r="C106" t="str">
            <v>Hour</v>
          </cell>
        </row>
      </sheetData>
      <sheetData sheetId="2563">
        <row r="106">
          <cell r="C106" t="str">
            <v>Hour</v>
          </cell>
        </row>
      </sheetData>
      <sheetData sheetId="2564">
        <row r="106">
          <cell r="C106" t="str">
            <v>Hour</v>
          </cell>
        </row>
      </sheetData>
      <sheetData sheetId="2565">
        <row r="106">
          <cell r="C106" t="str">
            <v>Hour</v>
          </cell>
        </row>
      </sheetData>
      <sheetData sheetId="2566">
        <row r="106">
          <cell r="C106" t="str">
            <v>Hour</v>
          </cell>
        </row>
      </sheetData>
      <sheetData sheetId="2567" refreshError="1"/>
      <sheetData sheetId="2568" refreshError="1"/>
      <sheetData sheetId="2569" refreshError="1"/>
      <sheetData sheetId="2570" refreshError="1"/>
      <sheetData sheetId="2571" refreshError="1"/>
      <sheetData sheetId="2572" refreshError="1"/>
      <sheetData sheetId="2573" refreshError="1"/>
      <sheetData sheetId="2574" refreshError="1"/>
      <sheetData sheetId="2575" refreshError="1"/>
      <sheetData sheetId="2576" refreshError="1"/>
      <sheetData sheetId="2577">
        <row r="106">
          <cell r="C106" t="str">
            <v>Hour</v>
          </cell>
        </row>
      </sheetData>
      <sheetData sheetId="2578" refreshError="1"/>
      <sheetData sheetId="2579" refreshError="1"/>
      <sheetData sheetId="2580" refreshError="1"/>
      <sheetData sheetId="2581" refreshError="1"/>
      <sheetData sheetId="2582" refreshError="1"/>
      <sheetData sheetId="2583" refreshError="1"/>
      <sheetData sheetId="2584" refreshError="1"/>
      <sheetData sheetId="2585" refreshError="1"/>
      <sheetData sheetId="2586" refreshError="1"/>
      <sheetData sheetId="2587">
        <row r="106">
          <cell r="C106" t="str">
            <v>Hour</v>
          </cell>
        </row>
      </sheetData>
      <sheetData sheetId="2588">
        <row r="106">
          <cell r="C106" t="str">
            <v>Hour</v>
          </cell>
        </row>
      </sheetData>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refreshError="1"/>
      <sheetData sheetId="2646" refreshError="1"/>
      <sheetData sheetId="2647" refreshError="1"/>
      <sheetData sheetId="2648" refreshError="1"/>
      <sheetData sheetId="2649" refreshError="1"/>
      <sheetData sheetId="2650" refreshError="1"/>
      <sheetData sheetId="2651" refreshError="1"/>
      <sheetData sheetId="2652" refreshError="1"/>
      <sheetData sheetId="2653" refreshError="1"/>
      <sheetData sheetId="2654" refreshError="1"/>
      <sheetData sheetId="2655" refreshError="1"/>
      <sheetData sheetId="2656" refreshError="1"/>
      <sheetData sheetId="2657" refreshError="1"/>
      <sheetData sheetId="2658" refreshError="1"/>
      <sheetData sheetId="2659" refreshError="1"/>
      <sheetData sheetId="2660" refreshError="1"/>
      <sheetData sheetId="2661" refreshError="1"/>
      <sheetData sheetId="2662" refreshError="1"/>
      <sheetData sheetId="2663" refreshError="1"/>
      <sheetData sheetId="2664" refreshError="1"/>
      <sheetData sheetId="2665" refreshError="1"/>
      <sheetData sheetId="2666">
        <row r="106">
          <cell r="C106" t="str">
            <v>Hour</v>
          </cell>
        </row>
      </sheetData>
      <sheetData sheetId="2667">
        <row r="106">
          <cell r="C106" t="str">
            <v>Hour</v>
          </cell>
        </row>
      </sheetData>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refreshError="1"/>
      <sheetData sheetId="2677" refreshError="1"/>
      <sheetData sheetId="2678" refreshError="1"/>
      <sheetData sheetId="2679" refreshError="1"/>
      <sheetData sheetId="2680" refreshError="1"/>
      <sheetData sheetId="2681" refreshError="1"/>
      <sheetData sheetId="2682" refreshError="1"/>
      <sheetData sheetId="2683" refreshError="1"/>
      <sheetData sheetId="2684" refreshError="1"/>
      <sheetData sheetId="2685" refreshError="1"/>
      <sheetData sheetId="2686" refreshError="1"/>
      <sheetData sheetId="2687" refreshError="1"/>
      <sheetData sheetId="2688" refreshError="1"/>
      <sheetData sheetId="2689" refreshError="1"/>
      <sheetData sheetId="2690" refreshError="1"/>
      <sheetData sheetId="2691" refreshError="1"/>
      <sheetData sheetId="2692" refreshError="1"/>
      <sheetData sheetId="2693" refreshError="1"/>
      <sheetData sheetId="2694" refreshError="1"/>
      <sheetData sheetId="2695" refreshError="1"/>
      <sheetData sheetId="2696" refreshError="1"/>
      <sheetData sheetId="2697" refreshError="1"/>
      <sheetData sheetId="2698" refreshError="1"/>
      <sheetData sheetId="2699" refreshError="1"/>
      <sheetData sheetId="2700" refreshError="1"/>
      <sheetData sheetId="2701" refreshError="1"/>
      <sheetData sheetId="2702" refreshError="1"/>
      <sheetData sheetId="2703" refreshError="1"/>
      <sheetData sheetId="2704" refreshError="1"/>
      <sheetData sheetId="2705" refreshError="1"/>
      <sheetData sheetId="2706" refreshError="1"/>
      <sheetData sheetId="2707" refreshError="1"/>
      <sheetData sheetId="2708" refreshError="1"/>
      <sheetData sheetId="2709" refreshError="1"/>
      <sheetData sheetId="2710" refreshError="1"/>
      <sheetData sheetId="2711" refreshError="1"/>
      <sheetData sheetId="2712">
        <row r="106">
          <cell r="C106" t="str">
            <v>Hour</v>
          </cell>
        </row>
      </sheetData>
      <sheetData sheetId="2713">
        <row r="106">
          <cell r="C106" t="str">
            <v>Hour</v>
          </cell>
        </row>
      </sheetData>
      <sheetData sheetId="2714" refreshError="1"/>
      <sheetData sheetId="2715" refreshError="1"/>
      <sheetData sheetId="2716" refreshError="1"/>
      <sheetData sheetId="2717" refreshError="1"/>
      <sheetData sheetId="2718" refreshError="1"/>
      <sheetData sheetId="2719" refreshError="1"/>
      <sheetData sheetId="2720" refreshError="1"/>
      <sheetData sheetId="2721" refreshError="1"/>
      <sheetData sheetId="2722" refreshError="1"/>
      <sheetData sheetId="2723" refreshError="1"/>
      <sheetData sheetId="2724" refreshError="1"/>
      <sheetData sheetId="2725" refreshError="1"/>
      <sheetData sheetId="2726" refreshError="1"/>
      <sheetData sheetId="2727" refreshError="1"/>
      <sheetData sheetId="2728" refreshError="1"/>
      <sheetData sheetId="2729" refreshError="1"/>
      <sheetData sheetId="2730" refreshError="1"/>
      <sheetData sheetId="2731" refreshError="1"/>
      <sheetData sheetId="2732" refreshError="1"/>
      <sheetData sheetId="2733" refreshError="1"/>
      <sheetData sheetId="2734" refreshError="1"/>
      <sheetData sheetId="2735" refreshError="1"/>
      <sheetData sheetId="2736" refreshError="1"/>
      <sheetData sheetId="2737" refreshError="1"/>
      <sheetData sheetId="2738" refreshError="1"/>
      <sheetData sheetId="2739" refreshError="1"/>
      <sheetData sheetId="2740" refreshError="1"/>
      <sheetData sheetId="2741" refreshError="1"/>
      <sheetData sheetId="2742" refreshError="1"/>
      <sheetData sheetId="2743" refreshError="1"/>
      <sheetData sheetId="2744" refreshError="1"/>
      <sheetData sheetId="2745" refreshError="1"/>
      <sheetData sheetId="2746" refreshError="1"/>
      <sheetData sheetId="2747" refreshError="1"/>
      <sheetData sheetId="2748" refreshError="1"/>
      <sheetData sheetId="2749" refreshError="1"/>
      <sheetData sheetId="2750" refreshError="1"/>
      <sheetData sheetId="2751" refreshError="1"/>
      <sheetData sheetId="2752" refreshError="1"/>
      <sheetData sheetId="2753" refreshError="1"/>
      <sheetData sheetId="2754" refreshError="1"/>
      <sheetData sheetId="2755" refreshError="1"/>
      <sheetData sheetId="2756" refreshError="1"/>
      <sheetData sheetId="2757" refreshError="1"/>
      <sheetData sheetId="2758" refreshError="1"/>
      <sheetData sheetId="2759" refreshError="1"/>
      <sheetData sheetId="2760" refreshError="1"/>
      <sheetData sheetId="2761" refreshError="1"/>
      <sheetData sheetId="2762" refreshError="1"/>
      <sheetData sheetId="2763" refreshError="1"/>
      <sheetData sheetId="2764" refreshError="1"/>
      <sheetData sheetId="2765" refreshError="1"/>
      <sheetData sheetId="2766" refreshError="1"/>
      <sheetData sheetId="2767"/>
      <sheetData sheetId="2768" refreshError="1"/>
      <sheetData sheetId="2769" refreshError="1"/>
      <sheetData sheetId="2770" refreshError="1"/>
      <sheetData sheetId="2771" refreshError="1"/>
      <sheetData sheetId="2772" refreshError="1"/>
      <sheetData sheetId="2773" refreshError="1"/>
      <sheetData sheetId="2774" refreshError="1"/>
      <sheetData sheetId="2775" refreshError="1"/>
      <sheetData sheetId="2776" refreshError="1"/>
      <sheetData sheetId="2777" refreshError="1"/>
      <sheetData sheetId="2778" refreshError="1"/>
      <sheetData sheetId="2779" refreshError="1"/>
      <sheetData sheetId="2780" refreshError="1"/>
      <sheetData sheetId="2781" refreshError="1"/>
      <sheetData sheetId="2782" refreshError="1"/>
      <sheetData sheetId="2783" refreshError="1"/>
      <sheetData sheetId="2784" refreshError="1"/>
      <sheetData sheetId="2785" refreshError="1"/>
      <sheetData sheetId="2786" refreshError="1"/>
      <sheetData sheetId="2787" refreshError="1"/>
      <sheetData sheetId="2788" refreshError="1"/>
      <sheetData sheetId="2789" refreshError="1"/>
      <sheetData sheetId="2790" refreshError="1"/>
      <sheetData sheetId="2791" refreshError="1"/>
      <sheetData sheetId="2792" refreshError="1"/>
      <sheetData sheetId="2793" refreshError="1"/>
      <sheetData sheetId="2794" refreshError="1"/>
      <sheetData sheetId="2795" refreshError="1"/>
      <sheetData sheetId="2796" refreshError="1"/>
      <sheetData sheetId="2797" refreshError="1"/>
      <sheetData sheetId="2798" refreshError="1"/>
      <sheetData sheetId="2799" refreshError="1"/>
      <sheetData sheetId="2800" refreshError="1"/>
      <sheetData sheetId="2801" refreshError="1"/>
      <sheetData sheetId="2802" refreshError="1"/>
      <sheetData sheetId="2803" refreshError="1"/>
      <sheetData sheetId="2804" refreshError="1"/>
      <sheetData sheetId="2805" refreshError="1"/>
      <sheetData sheetId="2806" refreshError="1"/>
      <sheetData sheetId="2807" refreshError="1"/>
      <sheetData sheetId="2808" refreshError="1"/>
      <sheetData sheetId="2809" refreshError="1"/>
      <sheetData sheetId="2810" refreshError="1"/>
      <sheetData sheetId="2811" refreshError="1"/>
      <sheetData sheetId="2812" refreshError="1"/>
      <sheetData sheetId="2813" refreshError="1"/>
      <sheetData sheetId="2814" refreshError="1"/>
      <sheetData sheetId="2815" refreshError="1"/>
      <sheetData sheetId="2816" refreshError="1"/>
      <sheetData sheetId="2817" refreshError="1"/>
      <sheetData sheetId="2818" refreshError="1"/>
      <sheetData sheetId="2819" refreshError="1"/>
      <sheetData sheetId="2820" refreshError="1"/>
      <sheetData sheetId="2821" refreshError="1"/>
      <sheetData sheetId="2822" refreshError="1"/>
      <sheetData sheetId="2823" refreshError="1"/>
      <sheetData sheetId="2824" refreshError="1"/>
      <sheetData sheetId="2825" refreshError="1"/>
      <sheetData sheetId="2826" refreshError="1"/>
      <sheetData sheetId="2827" refreshError="1"/>
      <sheetData sheetId="2828" refreshError="1"/>
      <sheetData sheetId="2829" refreshError="1"/>
      <sheetData sheetId="2830" refreshError="1"/>
      <sheetData sheetId="2831" refreshError="1"/>
      <sheetData sheetId="2832" refreshError="1"/>
      <sheetData sheetId="2833" refreshError="1"/>
      <sheetData sheetId="2834" refreshError="1"/>
      <sheetData sheetId="2835" refreshError="1"/>
      <sheetData sheetId="2836" refreshError="1"/>
      <sheetData sheetId="2837" refreshError="1"/>
      <sheetData sheetId="2838" refreshError="1"/>
      <sheetData sheetId="2839" refreshError="1"/>
      <sheetData sheetId="2840" refreshError="1"/>
      <sheetData sheetId="2841" refreshError="1"/>
      <sheetData sheetId="2842" refreshError="1"/>
      <sheetData sheetId="2843" refreshError="1"/>
      <sheetData sheetId="2844" refreshError="1"/>
      <sheetData sheetId="2845" refreshError="1"/>
      <sheetData sheetId="2846" refreshError="1"/>
      <sheetData sheetId="2847" refreshError="1"/>
      <sheetData sheetId="2848" refreshError="1"/>
      <sheetData sheetId="2849">
        <row r="106">
          <cell r="C106" t="str">
            <v>Hour</v>
          </cell>
        </row>
      </sheetData>
      <sheetData sheetId="2850">
        <row r="106">
          <cell r="C106" t="str">
            <v>Hour</v>
          </cell>
        </row>
      </sheetData>
      <sheetData sheetId="2851">
        <row r="106">
          <cell r="C106" t="str">
            <v>Hour</v>
          </cell>
        </row>
      </sheetData>
      <sheetData sheetId="2852">
        <row r="106">
          <cell r="C106" t="str">
            <v>Hour</v>
          </cell>
        </row>
      </sheetData>
      <sheetData sheetId="2853">
        <row r="106">
          <cell r="C106" t="str">
            <v>Hour</v>
          </cell>
        </row>
      </sheetData>
      <sheetData sheetId="2854" refreshError="1"/>
      <sheetData sheetId="2855" refreshError="1"/>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refreshError="1"/>
      <sheetData sheetId="2877" refreshError="1"/>
      <sheetData sheetId="2878" refreshError="1"/>
      <sheetData sheetId="2879" refreshError="1"/>
      <sheetData sheetId="2880" refreshError="1"/>
      <sheetData sheetId="2881" refreshError="1"/>
      <sheetData sheetId="2882" refreshError="1"/>
      <sheetData sheetId="2883" refreshError="1"/>
      <sheetData sheetId="2884" refreshError="1"/>
      <sheetData sheetId="2885" refreshError="1"/>
      <sheetData sheetId="2886" refreshError="1"/>
      <sheetData sheetId="2887" refreshError="1"/>
      <sheetData sheetId="2888" refreshError="1"/>
      <sheetData sheetId="2889" refreshError="1"/>
      <sheetData sheetId="2890" refreshError="1"/>
      <sheetData sheetId="2891" refreshError="1"/>
      <sheetData sheetId="2892" refreshError="1"/>
      <sheetData sheetId="2893" refreshError="1"/>
      <sheetData sheetId="2894" refreshError="1"/>
      <sheetData sheetId="2895" refreshError="1"/>
      <sheetData sheetId="2896" refreshError="1"/>
      <sheetData sheetId="2897" refreshError="1"/>
      <sheetData sheetId="2898" refreshError="1"/>
      <sheetData sheetId="2899" refreshError="1"/>
      <sheetData sheetId="2900" refreshError="1"/>
      <sheetData sheetId="2901" refreshError="1"/>
      <sheetData sheetId="2902" refreshError="1"/>
      <sheetData sheetId="2903" refreshError="1"/>
      <sheetData sheetId="2904" refreshError="1"/>
      <sheetData sheetId="2905" refreshError="1"/>
      <sheetData sheetId="2906" refreshError="1"/>
      <sheetData sheetId="2907" refreshError="1"/>
      <sheetData sheetId="2908" refreshError="1"/>
      <sheetData sheetId="2909" refreshError="1"/>
      <sheetData sheetId="2910" refreshError="1"/>
      <sheetData sheetId="2911" refreshError="1"/>
      <sheetData sheetId="2912" refreshError="1"/>
      <sheetData sheetId="2913" refreshError="1"/>
      <sheetData sheetId="2914" refreshError="1"/>
      <sheetData sheetId="2915" refreshError="1"/>
      <sheetData sheetId="2916" refreshError="1"/>
      <sheetData sheetId="2917" refreshError="1"/>
      <sheetData sheetId="2918" refreshError="1"/>
      <sheetData sheetId="2919" refreshError="1"/>
      <sheetData sheetId="2920" refreshError="1"/>
      <sheetData sheetId="2921" refreshError="1"/>
      <sheetData sheetId="2922" refreshError="1"/>
      <sheetData sheetId="2923" refreshError="1"/>
      <sheetData sheetId="2924" refreshError="1"/>
      <sheetData sheetId="2925" refreshError="1"/>
      <sheetData sheetId="2926" refreshError="1"/>
      <sheetData sheetId="2927" refreshError="1"/>
      <sheetData sheetId="2928" refreshError="1"/>
      <sheetData sheetId="2929" refreshError="1"/>
      <sheetData sheetId="2930" refreshError="1"/>
      <sheetData sheetId="2931" refreshError="1"/>
      <sheetData sheetId="2932" refreshError="1"/>
      <sheetData sheetId="2933" refreshError="1"/>
      <sheetData sheetId="2934" refreshError="1"/>
      <sheetData sheetId="2935" refreshError="1"/>
      <sheetData sheetId="2936" refreshError="1"/>
      <sheetData sheetId="2937" refreshError="1"/>
      <sheetData sheetId="2938" refreshError="1"/>
      <sheetData sheetId="2939" refreshError="1"/>
      <sheetData sheetId="2940" refreshError="1"/>
      <sheetData sheetId="2941" refreshError="1"/>
      <sheetData sheetId="2942" refreshError="1"/>
      <sheetData sheetId="2943" refreshError="1"/>
      <sheetData sheetId="2944" refreshError="1"/>
      <sheetData sheetId="2945" refreshError="1"/>
      <sheetData sheetId="2946" refreshError="1"/>
      <sheetData sheetId="2947"/>
      <sheetData sheetId="2948"/>
      <sheetData sheetId="2949"/>
      <sheetData sheetId="2950"/>
      <sheetData sheetId="2951">
        <row r="106">
          <cell r="C106" t="str">
            <v>Hour</v>
          </cell>
        </row>
      </sheetData>
      <sheetData sheetId="2952">
        <row r="106">
          <cell r="C106" t="str">
            <v>Hour</v>
          </cell>
        </row>
      </sheetData>
      <sheetData sheetId="2953"/>
      <sheetData sheetId="2954"/>
      <sheetData sheetId="2955"/>
      <sheetData sheetId="2956" refreshError="1"/>
      <sheetData sheetId="2957"/>
      <sheetData sheetId="2958">
        <row r="106">
          <cell r="C106" t="str">
            <v>Hour</v>
          </cell>
        </row>
      </sheetData>
      <sheetData sheetId="2959">
        <row r="106">
          <cell r="C106" t="str">
            <v>Hour</v>
          </cell>
        </row>
      </sheetData>
      <sheetData sheetId="2960"/>
      <sheetData sheetId="2961"/>
      <sheetData sheetId="2962"/>
      <sheetData sheetId="2963">
        <row r="106">
          <cell r="C106" t="str">
            <v>Hour</v>
          </cell>
        </row>
      </sheetData>
      <sheetData sheetId="2964"/>
      <sheetData sheetId="2965">
        <row r="106">
          <cell r="C106" t="str">
            <v>Hour</v>
          </cell>
        </row>
      </sheetData>
      <sheetData sheetId="2966">
        <row r="106">
          <cell r="C106" t="str">
            <v>Hour</v>
          </cell>
        </row>
      </sheetData>
      <sheetData sheetId="2967">
        <row r="106">
          <cell r="C106" t="str">
            <v>Hour</v>
          </cell>
        </row>
      </sheetData>
      <sheetData sheetId="2968">
        <row r="106">
          <cell r="C106" t="str">
            <v>Hour</v>
          </cell>
        </row>
      </sheetData>
      <sheetData sheetId="2969">
        <row r="106">
          <cell r="C106" t="str">
            <v>Hour</v>
          </cell>
        </row>
      </sheetData>
      <sheetData sheetId="2970">
        <row r="106">
          <cell r="C106" t="str">
            <v>Hour</v>
          </cell>
        </row>
      </sheetData>
      <sheetData sheetId="2971">
        <row r="106">
          <cell r="C106" t="str">
            <v>Hour</v>
          </cell>
        </row>
      </sheetData>
      <sheetData sheetId="2972">
        <row r="106">
          <cell r="C106" t="str">
            <v>Hour</v>
          </cell>
        </row>
      </sheetData>
      <sheetData sheetId="2973"/>
      <sheetData sheetId="2974" refreshError="1"/>
      <sheetData sheetId="2975" refreshError="1"/>
      <sheetData sheetId="2976" refreshError="1"/>
      <sheetData sheetId="2977" refreshError="1"/>
      <sheetData sheetId="2978" refreshError="1"/>
      <sheetData sheetId="2979" refreshError="1"/>
      <sheetData sheetId="2980" refreshError="1"/>
      <sheetData sheetId="2981" refreshError="1"/>
      <sheetData sheetId="2982" refreshError="1"/>
      <sheetData sheetId="2983" refreshError="1"/>
      <sheetData sheetId="2984" refreshError="1"/>
      <sheetData sheetId="2985" refreshError="1"/>
      <sheetData sheetId="2986" refreshError="1"/>
      <sheetData sheetId="2987" refreshError="1"/>
      <sheetData sheetId="2988" refreshError="1"/>
      <sheetData sheetId="2989" refreshError="1"/>
      <sheetData sheetId="2990" refreshError="1"/>
      <sheetData sheetId="2991" refreshError="1"/>
      <sheetData sheetId="2992" refreshError="1"/>
      <sheetData sheetId="2993" refreshError="1"/>
      <sheetData sheetId="2994" refreshError="1"/>
      <sheetData sheetId="2995" refreshError="1"/>
      <sheetData sheetId="2996" refreshError="1"/>
      <sheetData sheetId="2997" refreshError="1"/>
      <sheetData sheetId="2998" refreshError="1"/>
      <sheetData sheetId="2999" refreshError="1"/>
      <sheetData sheetId="3000" refreshError="1"/>
      <sheetData sheetId="3001" refreshError="1"/>
      <sheetData sheetId="3002" refreshError="1"/>
      <sheetData sheetId="3003" refreshError="1"/>
      <sheetData sheetId="3004" refreshError="1"/>
      <sheetData sheetId="3005" refreshError="1"/>
      <sheetData sheetId="3006" refreshError="1"/>
      <sheetData sheetId="3007" refreshError="1"/>
      <sheetData sheetId="3008" refreshError="1"/>
      <sheetData sheetId="3009" refreshError="1"/>
      <sheetData sheetId="3010" refreshError="1"/>
      <sheetData sheetId="3011" refreshError="1"/>
      <sheetData sheetId="3012" refreshError="1"/>
      <sheetData sheetId="3013" refreshError="1"/>
      <sheetData sheetId="3014" refreshError="1"/>
      <sheetData sheetId="3015" refreshError="1"/>
      <sheetData sheetId="3016" refreshError="1"/>
      <sheetData sheetId="3017" refreshError="1"/>
      <sheetData sheetId="3018"/>
      <sheetData sheetId="3019"/>
      <sheetData sheetId="3020"/>
      <sheetData sheetId="3021"/>
      <sheetData sheetId="3022">
        <row r="106">
          <cell r="C106" t="str">
            <v>Hour</v>
          </cell>
        </row>
      </sheetData>
      <sheetData sheetId="3023"/>
      <sheetData sheetId="3024">
        <row r="106">
          <cell r="C106" t="str">
            <v>Hour</v>
          </cell>
        </row>
      </sheetData>
      <sheetData sheetId="3025">
        <row r="106">
          <cell r="C106" t="str">
            <v>Hour</v>
          </cell>
        </row>
      </sheetData>
      <sheetData sheetId="3026"/>
      <sheetData sheetId="3027"/>
      <sheetData sheetId="3028"/>
      <sheetData sheetId="3029"/>
      <sheetData sheetId="3030"/>
      <sheetData sheetId="3031"/>
      <sheetData sheetId="3032"/>
      <sheetData sheetId="3033">
        <row r="106">
          <cell r="C106" t="str">
            <v>Hour</v>
          </cell>
        </row>
      </sheetData>
      <sheetData sheetId="3034">
        <row r="106">
          <cell r="C106" t="str">
            <v>Hour</v>
          </cell>
        </row>
      </sheetData>
      <sheetData sheetId="3035">
        <row r="35">
          <cell r="H35">
            <v>0</v>
          </cell>
        </row>
      </sheetData>
      <sheetData sheetId="3036"/>
      <sheetData sheetId="3037"/>
      <sheetData sheetId="3038" refreshError="1"/>
      <sheetData sheetId="3039" refreshError="1"/>
      <sheetData sheetId="3040"/>
      <sheetData sheetId="3041" refreshError="1"/>
      <sheetData sheetId="3042" refreshError="1"/>
      <sheetData sheetId="3043" refreshError="1"/>
      <sheetData sheetId="3044" refreshError="1"/>
      <sheetData sheetId="3045" refreshError="1"/>
      <sheetData sheetId="3046" refreshError="1"/>
      <sheetData sheetId="3047" refreshError="1"/>
      <sheetData sheetId="3048" refreshError="1"/>
      <sheetData sheetId="3049" refreshError="1"/>
      <sheetData sheetId="3050" refreshError="1"/>
      <sheetData sheetId="3051" refreshError="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refreshError="1"/>
      <sheetData sheetId="3069" refreshError="1"/>
      <sheetData sheetId="3070" refreshError="1"/>
      <sheetData sheetId="3071" refreshError="1"/>
      <sheetData sheetId="3072" refreshError="1"/>
      <sheetData sheetId="3073" refreshError="1"/>
      <sheetData sheetId="3074" refreshError="1"/>
      <sheetData sheetId="3075" refreshError="1"/>
      <sheetData sheetId="3076" refreshError="1"/>
      <sheetData sheetId="3077" refreshError="1"/>
      <sheetData sheetId="3078" refreshError="1"/>
      <sheetData sheetId="3079" refreshError="1"/>
      <sheetData sheetId="3080" refreshError="1"/>
      <sheetData sheetId="3081" refreshError="1"/>
      <sheetData sheetId="3082" refreshError="1"/>
      <sheetData sheetId="3083" refreshError="1"/>
      <sheetData sheetId="3084" refreshError="1"/>
      <sheetData sheetId="3085" refreshError="1"/>
      <sheetData sheetId="3086" refreshError="1"/>
      <sheetData sheetId="3087" refreshError="1"/>
      <sheetData sheetId="3088" refreshError="1"/>
      <sheetData sheetId="3089" refreshError="1"/>
      <sheetData sheetId="3090" refreshError="1"/>
      <sheetData sheetId="3091" refreshError="1"/>
      <sheetData sheetId="3092" refreshError="1"/>
      <sheetData sheetId="3093" refreshError="1"/>
      <sheetData sheetId="3094" refreshError="1"/>
      <sheetData sheetId="3095" refreshError="1"/>
      <sheetData sheetId="3096" refreshError="1"/>
      <sheetData sheetId="3097" refreshError="1"/>
      <sheetData sheetId="3098" refreshError="1"/>
      <sheetData sheetId="3099" refreshError="1"/>
      <sheetData sheetId="3100" refreshError="1"/>
      <sheetData sheetId="3101" refreshError="1"/>
      <sheetData sheetId="3102" refreshError="1"/>
      <sheetData sheetId="3103" refreshError="1"/>
      <sheetData sheetId="3104" refreshError="1"/>
      <sheetData sheetId="3105" refreshError="1"/>
      <sheetData sheetId="3106" refreshError="1"/>
      <sheetData sheetId="3107" refreshError="1"/>
      <sheetData sheetId="3108" refreshError="1"/>
      <sheetData sheetId="3109" refreshError="1"/>
      <sheetData sheetId="3110" refreshError="1"/>
      <sheetData sheetId="3111" refreshError="1"/>
      <sheetData sheetId="3112" refreshError="1"/>
      <sheetData sheetId="3113" refreshError="1"/>
      <sheetData sheetId="3114" refreshError="1"/>
      <sheetData sheetId="3115" refreshError="1"/>
      <sheetData sheetId="3116" refreshError="1"/>
      <sheetData sheetId="3117" refreshError="1"/>
      <sheetData sheetId="3118" refreshError="1"/>
      <sheetData sheetId="3119" refreshError="1"/>
      <sheetData sheetId="3120" refreshError="1"/>
      <sheetData sheetId="3121" refreshError="1"/>
      <sheetData sheetId="3122" refreshError="1"/>
      <sheetData sheetId="3123" refreshError="1"/>
      <sheetData sheetId="3124" refreshError="1"/>
      <sheetData sheetId="3125" refreshError="1"/>
      <sheetData sheetId="3126" refreshError="1"/>
      <sheetData sheetId="3127" refreshError="1"/>
      <sheetData sheetId="3128" refreshError="1"/>
      <sheetData sheetId="3129" refreshError="1"/>
      <sheetData sheetId="3130" refreshError="1"/>
      <sheetData sheetId="3131" refreshError="1"/>
      <sheetData sheetId="3132" refreshError="1"/>
      <sheetData sheetId="3133" refreshError="1"/>
      <sheetData sheetId="3134" refreshError="1"/>
      <sheetData sheetId="3135" refreshError="1"/>
      <sheetData sheetId="3136" refreshError="1"/>
      <sheetData sheetId="3137" refreshError="1"/>
      <sheetData sheetId="3138" refreshError="1"/>
      <sheetData sheetId="3139" refreshError="1"/>
      <sheetData sheetId="3140" refreshError="1"/>
      <sheetData sheetId="3141" refreshError="1"/>
      <sheetData sheetId="3142" refreshError="1"/>
      <sheetData sheetId="3143" refreshError="1"/>
      <sheetData sheetId="3144" refreshError="1"/>
      <sheetData sheetId="3145" refreshError="1"/>
      <sheetData sheetId="3146" refreshError="1"/>
      <sheetData sheetId="3147" refreshError="1"/>
      <sheetData sheetId="3148" refreshError="1"/>
      <sheetData sheetId="3149" refreshError="1"/>
      <sheetData sheetId="3150" refreshError="1"/>
      <sheetData sheetId="3151" refreshError="1"/>
      <sheetData sheetId="3152" refreshError="1"/>
      <sheetData sheetId="3153" refreshError="1"/>
      <sheetData sheetId="3154" refreshError="1"/>
      <sheetData sheetId="3155" refreshError="1"/>
      <sheetData sheetId="3156" refreshError="1"/>
      <sheetData sheetId="3157" refreshError="1"/>
      <sheetData sheetId="3158" refreshError="1"/>
      <sheetData sheetId="3159" refreshError="1"/>
      <sheetData sheetId="3160" refreshError="1"/>
      <sheetData sheetId="3161" refreshError="1"/>
      <sheetData sheetId="3162" refreshError="1"/>
      <sheetData sheetId="3163" refreshError="1"/>
      <sheetData sheetId="3164" refreshError="1"/>
      <sheetData sheetId="3165" refreshError="1"/>
      <sheetData sheetId="3166" refreshError="1"/>
      <sheetData sheetId="3167" refreshError="1"/>
      <sheetData sheetId="3168" refreshError="1"/>
      <sheetData sheetId="3169" refreshError="1"/>
      <sheetData sheetId="3170" refreshError="1"/>
      <sheetData sheetId="3171" refreshError="1"/>
      <sheetData sheetId="3172" refreshError="1"/>
      <sheetData sheetId="3173" refreshError="1"/>
      <sheetData sheetId="3174" refreshError="1"/>
      <sheetData sheetId="3175" refreshError="1"/>
      <sheetData sheetId="3176"/>
      <sheetData sheetId="3177">
        <row r="106">
          <cell r="C106" t="str">
            <v>Hour</v>
          </cell>
        </row>
      </sheetData>
      <sheetData sheetId="3178">
        <row r="106">
          <cell r="C106" t="str">
            <v>Hour</v>
          </cell>
        </row>
      </sheetData>
      <sheetData sheetId="3179">
        <row r="106">
          <cell r="C106" t="str">
            <v>Hour</v>
          </cell>
        </row>
      </sheetData>
      <sheetData sheetId="3180">
        <row r="106">
          <cell r="C106" t="str">
            <v>Hour</v>
          </cell>
        </row>
      </sheetData>
      <sheetData sheetId="3181"/>
      <sheetData sheetId="3182">
        <row r="106">
          <cell r="C106" t="str">
            <v>Hour</v>
          </cell>
        </row>
      </sheetData>
      <sheetData sheetId="3183"/>
      <sheetData sheetId="3184">
        <row r="106">
          <cell r="C106" t="str">
            <v>Hour</v>
          </cell>
        </row>
      </sheetData>
      <sheetData sheetId="3185"/>
      <sheetData sheetId="3186"/>
      <sheetData sheetId="3187"/>
      <sheetData sheetId="3188"/>
      <sheetData sheetId="3189"/>
      <sheetData sheetId="3190"/>
      <sheetData sheetId="3191" refreshError="1"/>
      <sheetData sheetId="3192" refreshError="1"/>
      <sheetData sheetId="3193" refreshError="1"/>
      <sheetData sheetId="3194" refreshError="1"/>
      <sheetData sheetId="3195" refreshError="1"/>
      <sheetData sheetId="3196" refreshError="1"/>
      <sheetData sheetId="3197" refreshError="1"/>
      <sheetData sheetId="3198" refreshError="1"/>
      <sheetData sheetId="3199" refreshError="1"/>
      <sheetData sheetId="3200" refreshError="1"/>
      <sheetData sheetId="3201" refreshError="1"/>
      <sheetData sheetId="3202" refreshError="1"/>
      <sheetData sheetId="3203" refreshError="1"/>
      <sheetData sheetId="3204" refreshError="1"/>
      <sheetData sheetId="3205" refreshError="1"/>
      <sheetData sheetId="3206" refreshError="1"/>
      <sheetData sheetId="3207" refreshError="1"/>
      <sheetData sheetId="3208" refreshError="1"/>
      <sheetData sheetId="3209" refreshError="1"/>
      <sheetData sheetId="3210" refreshError="1"/>
      <sheetData sheetId="3211" refreshError="1"/>
      <sheetData sheetId="3212" refreshError="1"/>
      <sheetData sheetId="3213" refreshError="1"/>
      <sheetData sheetId="3214" refreshError="1"/>
      <sheetData sheetId="3215" refreshError="1"/>
      <sheetData sheetId="3216" refreshError="1"/>
      <sheetData sheetId="3217" refreshError="1"/>
      <sheetData sheetId="3218" refreshError="1"/>
      <sheetData sheetId="3219" refreshError="1"/>
      <sheetData sheetId="3220" refreshError="1"/>
      <sheetData sheetId="3221" refreshError="1"/>
      <sheetData sheetId="3222" refreshError="1"/>
      <sheetData sheetId="3223" refreshError="1"/>
      <sheetData sheetId="3224" refreshError="1"/>
      <sheetData sheetId="3225" refreshError="1"/>
      <sheetData sheetId="3226" refreshError="1"/>
      <sheetData sheetId="3227" refreshError="1"/>
      <sheetData sheetId="3228" refreshError="1"/>
      <sheetData sheetId="3229" refreshError="1"/>
      <sheetData sheetId="3230" refreshError="1"/>
      <sheetData sheetId="3231" refreshError="1"/>
      <sheetData sheetId="3232" refreshError="1"/>
      <sheetData sheetId="3233" refreshError="1"/>
      <sheetData sheetId="3234" refreshError="1"/>
      <sheetData sheetId="3235" refreshError="1"/>
      <sheetData sheetId="3236">
        <row r="106">
          <cell r="C106" t="str">
            <v>Hour</v>
          </cell>
        </row>
      </sheetData>
      <sheetData sheetId="3237">
        <row r="106">
          <cell r="C106" t="str">
            <v>Hour</v>
          </cell>
        </row>
      </sheetData>
      <sheetData sheetId="3238">
        <row r="106">
          <cell r="C106" t="str">
            <v>Hour</v>
          </cell>
        </row>
      </sheetData>
      <sheetData sheetId="3239">
        <row r="106">
          <cell r="C106" t="str">
            <v>Hour</v>
          </cell>
        </row>
      </sheetData>
      <sheetData sheetId="3240">
        <row r="106">
          <cell r="C106" t="str">
            <v>Hour</v>
          </cell>
        </row>
      </sheetData>
      <sheetData sheetId="3241">
        <row r="106">
          <cell r="C106" t="str">
            <v>Hour</v>
          </cell>
        </row>
      </sheetData>
      <sheetData sheetId="3242">
        <row r="106">
          <cell r="C106" t="str">
            <v>Hour</v>
          </cell>
        </row>
      </sheetData>
      <sheetData sheetId="3243">
        <row r="106">
          <cell r="C106" t="str">
            <v>Hour</v>
          </cell>
        </row>
      </sheetData>
      <sheetData sheetId="3244">
        <row r="106">
          <cell r="C106" t="str">
            <v>Hour</v>
          </cell>
        </row>
      </sheetData>
      <sheetData sheetId="3245">
        <row r="106">
          <cell r="C106" t="str">
            <v>Hour</v>
          </cell>
        </row>
      </sheetData>
      <sheetData sheetId="3246">
        <row r="106">
          <cell r="C106" t="str">
            <v>Hour</v>
          </cell>
        </row>
      </sheetData>
      <sheetData sheetId="3247">
        <row r="106">
          <cell r="C106" t="str">
            <v>Hour</v>
          </cell>
        </row>
      </sheetData>
      <sheetData sheetId="3248">
        <row r="106">
          <cell r="C106" t="str">
            <v>Hour</v>
          </cell>
        </row>
      </sheetData>
      <sheetData sheetId="3249">
        <row r="106">
          <cell r="C106" t="str">
            <v>Hour</v>
          </cell>
        </row>
      </sheetData>
      <sheetData sheetId="3250">
        <row r="106">
          <cell r="C106" t="str">
            <v>Hour</v>
          </cell>
        </row>
      </sheetData>
      <sheetData sheetId="3251">
        <row r="106">
          <cell r="C106" t="str">
            <v>Hour</v>
          </cell>
        </row>
      </sheetData>
      <sheetData sheetId="3252">
        <row r="106">
          <cell r="C106" t="str">
            <v>Hour</v>
          </cell>
        </row>
      </sheetData>
      <sheetData sheetId="3253">
        <row r="106">
          <cell r="C106" t="str">
            <v>Hour</v>
          </cell>
        </row>
      </sheetData>
      <sheetData sheetId="3254">
        <row r="106">
          <cell r="C106" t="str">
            <v>Hour</v>
          </cell>
        </row>
      </sheetData>
      <sheetData sheetId="3255">
        <row r="106">
          <cell r="C106" t="str">
            <v>Hour</v>
          </cell>
        </row>
      </sheetData>
      <sheetData sheetId="3256">
        <row r="106">
          <cell r="C106" t="str">
            <v>Hour</v>
          </cell>
        </row>
      </sheetData>
      <sheetData sheetId="3257">
        <row r="106">
          <cell r="C106" t="str">
            <v>Hour</v>
          </cell>
        </row>
      </sheetData>
      <sheetData sheetId="3258"/>
      <sheetData sheetId="3259">
        <row r="106">
          <cell r="C106" t="str">
            <v>Hour</v>
          </cell>
        </row>
      </sheetData>
      <sheetData sheetId="3260"/>
      <sheetData sheetId="3261"/>
      <sheetData sheetId="3262">
        <row r="106">
          <cell r="C106" t="str">
            <v>Hour</v>
          </cell>
        </row>
      </sheetData>
      <sheetData sheetId="3263">
        <row r="106">
          <cell r="C106" t="str">
            <v>Hour</v>
          </cell>
        </row>
      </sheetData>
      <sheetData sheetId="3264">
        <row r="106">
          <cell r="C106" t="str">
            <v>Hour</v>
          </cell>
        </row>
      </sheetData>
      <sheetData sheetId="3265">
        <row r="106">
          <cell r="C106" t="str">
            <v>Hour</v>
          </cell>
        </row>
      </sheetData>
      <sheetData sheetId="3266">
        <row r="35">
          <cell r="H35">
            <v>0</v>
          </cell>
        </row>
      </sheetData>
      <sheetData sheetId="3267">
        <row r="106">
          <cell r="C106" t="str">
            <v>Hour</v>
          </cell>
        </row>
      </sheetData>
      <sheetData sheetId="3268"/>
      <sheetData sheetId="3269">
        <row r="106">
          <cell r="C106" t="str">
            <v>Hour</v>
          </cell>
        </row>
      </sheetData>
      <sheetData sheetId="3270"/>
      <sheetData sheetId="3271">
        <row r="106">
          <cell r="C106" t="str">
            <v>Hour</v>
          </cell>
        </row>
      </sheetData>
      <sheetData sheetId="3272">
        <row r="106">
          <cell r="C106" t="str">
            <v>Hour</v>
          </cell>
        </row>
      </sheetData>
      <sheetData sheetId="3273">
        <row r="106">
          <cell r="C106" t="str">
            <v>Hour</v>
          </cell>
        </row>
      </sheetData>
      <sheetData sheetId="3274">
        <row r="106">
          <cell r="C106" t="str">
            <v>Hour</v>
          </cell>
        </row>
      </sheetData>
      <sheetData sheetId="3275">
        <row r="106">
          <cell r="C106" t="str">
            <v>Hour</v>
          </cell>
        </row>
      </sheetData>
      <sheetData sheetId="3276">
        <row r="106">
          <cell r="C106" t="str">
            <v>Hour</v>
          </cell>
        </row>
      </sheetData>
      <sheetData sheetId="3277">
        <row r="106">
          <cell r="C106" t="str">
            <v>Hour</v>
          </cell>
        </row>
      </sheetData>
      <sheetData sheetId="3278">
        <row r="106">
          <cell r="C106" t="str">
            <v>Hour</v>
          </cell>
        </row>
      </sheetData>
      <sheetData sheetId="3279"/>
      <sheetData sheetId="3280">
        <row r="106">
          <cell r="C106" t="str">
            <v>Hour</v>
          </cell>
        </row>
      </sheetData>
      <sheetData sheetId="3281">
        <row r="106">
          <cell r="C106" t="str">
            <v>Hour</v>
          </cell>
        </row>
      </sheetData>
      <sheetData sheetId="3282">
        <row r="106">
          <cell r="C106" t="str">
            <v>Hour</v>
          </cell>
        </row>
      </sheetData>
      <sheetData sheetId="3283">
        <row r="106">
          <cell r="C106" t="str">
            <v>Hour</v>
          </cell>
        </row>
      </sheetData>
      <sheetData sheetId="3284">
        <row r="106">
          <cell r="C106" t="str">
            <v>Hour</v>
          </cell>
        </row>
      </sheetData>
      <sheetData sheetId="3285">
        <row r="106">
          <cell r="C106" t="str">
            <v>Hour</v>
          </cell>
        </row>
      </sheetData>
      <sheetData sheetId="3286">
        <row r="106">
          <cell r="C106" t="str">
            <v>Hour</v>
          </cell>
        </row>
      </sheetData>
      <sheetData sheetId="3287">
        <row r="106">
          <cell r="C106" t="str">
            <v>Hour</v>
          </cell>
        </row>
      </sheetData>
      <sheetData sheetId="3288">
        <row r="106">
          <cell r="C106" t="str">
            <v>Hour</v>
          </cell>
        </row>
      </sheetData>
      <sheetData sheetId="3289"/>
      <sheetData sheetId="3290">
        <row r="106">
          <cell r="C106" t="str">
            <v>Hour</v>
          </cell>
        </row>
      </sheetData>
      <sheetData sheetId="3291">
        <row r="106">
          <cell r="C106" t="str">
            <v>Hour</v>
          </cell>
        </row>
      </sheetData>
      <sheetData sheetId="3292">
        <row r="106">
          <cell r="C106" t="str">
            <v>Hour</v>
          </cell>
        </row>
      </sheetData>
      <sheetData sheetId="3293">
        <row r="106">
          <cell r="C106" t="str">
            <v>Hour</v>
          </cell>
        </row>
      </sheetData>
      <sheetData sheetId="3294">
        <row r="106">
          <cell r="C106" t="str">
            <v>Hour</v>
          </cell>
        </row>
      </sheetData>
      <sheetData sheetId="3295">
        <row r="106">
          <cell r="C106" t="str">
            <v>Hour</v>
          </cell>
        </row>
      </sheetData>
      <sheetData sheetId="3296">
        <row r="106">
          <cell r="C106" t="str">
            <v>Hour</v>
          </cell>
        </row>
      </sheetData>
      <sheetData sheetId="3297">
        <row r="106">
          <cell r="C106" t="str">
            <v>Hour</v>
          </cell>
        </row>
      </sheetData>
      <sheetData sheetId="3298">
        <row r="106">
          <cell r="C106" t="str">
            <v>Hour</v>
          </cell>
        </row>
      </sheetData>
      <sheetData sheetId="3299">
        <row r="106">
          <cell r="C106" t="str">
            <v>Hour</v>
          </cell>
        </row>
      </sheetData>
      <sheetData sheetId="3300">
        <row r="106">
          <cell r="C106" t="str">
            <v>Hour</v>
          </cell>
        </row>
      </sheetData>
      <sheetData sheetId="3301">
        <row r="106">
          <cell r="C106" t="str">
            <v>Hour</v>
          </cell>
        </row>
      </sheetData>
      <sheetData sheetId="3302">
        <row r="106">
          <cell r="C106" t="str">
            <v>Hour</v>
          </cell>
        </row>
      </sheetData>
      <sheetData sheetId="3303">
        <row r="106">
          <cell r="C106" t="str">
            <v>Hour</v>
          </cell>
        </row>
      </sheetData>
      <sheetData sheetId="3304">
        <row r="106">
          <cell r="C106" t="str">
            <v>Hour</v>
          </cell>
        </row>
      </sheetData>
      <sheetData sheetId="3305">
        <row r="106">
          <cell r="C106" t="str">
            <v>Hour</v>
          </cell>
        </row>
      </sheetData>
      <sheetData sheetId="3306">
        <row r="106">
          <cell r="C106" t="str">
            <v>Hour</v>
          </cell>
        </row>
      </sheetData>
      <sheetData sheetId="3307">
        <row r="106">
          <cell r="C106" t="str">
            <v>Hour</v>
          </cell>
        </row>
      </sheetData>
      <sheetData sheetId="3308">
        <row r="106">
          <cell r="C106" t="str">
            <v>Hour</v>
          </cell>
        </row>
      </sheetData>
      <sheetData sheetId="3309">
        <row r="106">
          <cell r="C106" t="str">
            <v>Hour</v>
          </cell>
        </row>
      </sheetData>
      <sheetData sheetId="3310">
        <row r="106">
          <cell r="C106" t="str">
            <v>Hour</v>
          </cell>
        </row>
      </sheetData>
      <sheetData sheetId="3311">
        <row r="106">
          <cell r="C106" t="str">
            <v>Hour</v>
          </cell>
        </row>
      </sheetData>
      <sheetData sheetId="3312">
        <row r="106">
          <cell r="C106" t="str">
            <v>Hour</v>
          </cell>
        </row>
      </sheetData>
      <sheetData sheetId="3313">
        <row r="106">
          <cell r="C106" t="str">
            <v>Hour</v>
          </cell>
        </row>
      </sheetData>
      <sheetData sheetId="3314">
        <row r="106">
          <cell r="C106" t="str">
            <v>Hour</v>
          </cell>
        </row>
      </sheetData>
      <sheetData sheetId="3315">
        <row r="106">
          <cell r="C106" t="str">
            <v>Hour</v>
          </cell>
        </row>
      </sheetData>
      <sheetData sheetId="3316"/>
      <sheetData sheetId="3317"/>
      <sheetData sheetId="3318">
        <row r="106">
          <cell r="C106" t="str">
            <v>Hour</v>
          </cell>
        </row>
      </sheetData>
      <sheetData sheetId="3319"/>
      <sheetData sheetId="3320"/>
      <sheetData sheetId="3321"/>
      <sheetData sheetId="3322"/>
      <sheetData sheetId="3323"/>
      <sheetData sheetId="3324">
        <row r="106">
          <cell r="C106" t="str">
            <v>Hour</v>
          </cell>
        </row>
      </sheetData>
      <sheetData sheetId="3325"/>
      <sheetData sheetId="3326">
        <row r="106">
          <cell r="C106" t="str">
            <v>Hour</v>
          </cell>
        </row>
      </sheetData>
      <sheetData sheetId="3327"/>
      <sheetData sheetId="3328"/>
      <sheetData sheetId="3329"/>
      <sheetData sheetId="3330"/>
      <sheetData sheetId="3331">
        <row r="106">
          <cell r="C106" t="str">
            <v>Hour</v>
          </cell>
        </row>
      </sheetData>
      <sheetData sheetId="3332"/>
      <sheetData sheetId="3333">
        <row r="106">
          <cell r="C106" t="str">
            <v>Hour</v>
          </cell>
        </row>
      </sheetData>
      <sheetData sheetId="3334">
        <row r="106">
          <cell r="C106" t="str">
            <v>Hour</v>
          </cell>
        </row>
      </sheetData>
      <sheetData sheetId="3335">
        <row r="106">
          <cell r="C106" t="str">
            <v>Hour</v>
          </cell>
        </row>
      </sheetData>
      <sheetData sheetId="3336">
        <row r="106">
          <cell r="C106" t="str">
            <v>Hour</v>
          </cell>
        </row>
      </sheetData>
      <sheetData sheetId="3337">
        <row r="106">
          <cell r="C106" t="str">
            <v>Hour</v>
          </cell>
        </row>
      </sheetData>
      <sheetData sheetId="3338">
        <row r="106">
          <cell r="C106" t="str">
            <v>Hour</v>
          </cell>
        </row>
      </sheetData>
      <sheetData sheetId="3339">
        <row r="106">
          <cell r="C106" t="str">
            <v>Hour</v>
          </cell>
        </row>
      </sheetData>
      <sheetData sheetId="3340">
        <row r="106">
          <cell r="C106" t="str">
            <v>Hour</v>
          </cell>
        </row>
      </sheetData>
      <sheetData sheetId="3341"/>
      <sheetData sheetId="3342">
        <row r="106">
          <cell r="C106" t="str">
            <v>Hour</v>
          </cell>
        </row>
      </sheetData>
      <sheetData sheetId="3343">
        <row r="106">
          <cell r="C106" t="str">
            <v>Hour</v>
          </cell>
        </row>
      </sheetData>
      <sheetData sheetId="3344">
        <row r="106">
          <cell r="C106" t="str">
            <v>Hour</v>
          </cell>
        </row>
      </sheetData>
      <sheetData sheetId="3345">
        <row r="106">
          <cell r="C106" t="str">
            <v>Hour</v>
          </cell>
        </row>
      </sheetData>
      <sheetData sheetId="3346">
        <row r="106">
          <cell r="C106" t="str">
            <v>Hour</v>
          </cell>
        </row>
      </sheetData>
      <sheetData sheetId="3347">
        <row r="106">
          <cell r="C106" t="str">
            <v>Hour</v>
          </cell>
        </row>
      </sheetData>
      <sheetData sheetId="3348">
        <row r="106">
          <cell r="C106" t="str">
            <v>Hour</v>
          </cell>
        </row>
      </sheetData>
      <sheetData sheetId="3349">
        <row r="106">
          <cell r="C106" t="str">
            <v>Hour</v>
          </cell>
        </row>
      </sheetData>
      <sheetData sheetId="3350">
        <row r="106">
          <cell r="C106" t="str">
            <v>Hour</v>
          </cell>
        </row>
      </sheetData>
      <sheetData sheetId="3351">
        <row r="106">
          <cell r="C106" t="str">
            <v>Hour</v>
          </cell>
        </row>
      </sheetData>
      <sheetData sheetId="3352">
        <row r="106">
          <cell r="C106" t="str">
            <v>Hour</v>
          </cell>
        </row>
      </sheetData>
      <sheetData sheetId="3353">
        <row r="106">
          <cell r="C106" t="str">
            <v>Hour</v>
          </cell>
        </row>
      </sheetData>
      <sheetData sheetId="3354">
        <row r="106">
          <cell r="C106" t="str">
            <v>Hour</v>
          </cell>
        </row>
      </sheetData>
      <sheetData sheetId="3355">
        <row r="106">
          <cell r="C106" t="str">
            <v>Hour</v>
          </cell>
        </row>
      </sheetData>
      <sheetData sheetId="3356">
        <row r="106">
          <cell r="C106" t="str">
            <v>Hour</v>
          </cell>
        </row>
      </sheetData>
      <sheetData sheetId="3357">
        <row r="106">
          <cell r="C106" t="str">
            <v>Hour</v>
          </cell>
        </row>
      </sheetData>
      <sheetData sheetId="3358"/>
      <sheetData sheetId="3359"/>
      <sheetData sheetId="3360"/>
      <sheetData sheetId="3361"/>
      <sheetData sheetId="3362"/>
      <sheetData sheetId="3363"/>
      <sheetData sheetId="3364"/>
      <sheetData sheetId="3365">
        <row r="106">
          <cell r="C106" t="str">
            <v>Hour</v>
          </cell>
        </row>
      </sheetData>
      <sheetData sheetId="3366">
        <row r="106">
          <cell r="C106" t="str">
            <v>Hour</v>
          </cell>
        </row>
      </sheetData>
      <sheetData sheetId="3367">
        <row r="106">
          <cell r="C106" t="str">
            <v>Hour</v>
          </cell>
        </row>
      </sheetData>
      <sheetData sheetId="3368"/>
      <sheetData sheetId="3369"/>
      <sheetData sheetId="3370"/>
      <sheetData sheetId="3371"/>
      <sheetData sheetId="3372"/>
      <sheetData sheetId="3373"/>
      <sheetData sheetId="3374"/>
      <sheetData sheetId="3375">
        <row r="106">
          <cell r="C106" t="str">
            <v>Hour</v>
          </cell>
        </row>
      </sheetData>
      <sheetData sheetId="3376">
        <row r="106">
          <cell r="C106" t="str">
            <v>Hour</v>
          </cell>
        </row>
      </sheetData>
      <sheetData sheetId="3377">
        <row r="106">
          <cell r="C106" t="str">
            <v>Hour</v>
          </cell>
        </row>
      </sheetData>
      <sheetData sheetId="3378">
        <row r="106">
          <cell r="C106" t="str">
            <v>Hour</v>
          </cell>
        </row>
      </sheetData>
      <sheetData sheetId="3379">
        <row r="106">
          <cell r="C106" t="str">
            <v>Hour</v>
          </cell>
        </row>
      </sheetData>
      <sheetData sheetId="3380">
        <row r="106">
          <cell r="C106" t="str">
            <v>Hour</v>
          </cell>
        </row>
      </sheetData>
      <sheetData sheetId="3381">
        <row r="106">
          <cell r="C106" t="str">
            <v>Hour</v>
          </cell>
        </row>
      </sheetData>
      <sheetData sheetId="3382">
        <row r="106">
          <cell r="C106" t="str">
            <v>Hour</v>
          </cell>
        </row>
      </sheetData>
      <sheetData sheetId="3383"/>
      <sheetData sheetId="3384">
        <row r="106">
          <cell r="C106" t="str">
            <v>Hour</v>
          </cell>
        </row>
      </sheetData>
      <sheetData sheetId="3385">
        <row r="106">
          <cell r="C106" t="str">
            <v>Hour</v>
          </cell>
        </row>
      </sheetData>
      <sheetData sheetId="3386">
        <row r="106">
          <cell r="C106" t="str">
            <v>Hour</v>
          </cell>
        </row>
      </sheetData>
      <sheetData sheetId="3387">
        <row r="106">
          <cell r="C106" t="str">
            <v>Hour</v>
          </cell>
        </row>
      </sheetData>
      <sheetData sheetId="3388">
        <row r="106">
          <cell r="C106" t="str">
            <v>Hour</v>
          </cell>
        </row>
      </sheetData>
      <sheetData sheetId="3389">
        <row r="106">
          <cell r="C106" t="str">
            <v>Hour</v>
          </cell>
        </row>
      </sheetData>
      <sheetData sheetId="3390">
        <row r="106">
          <cell r="C106" t="str">
            <v>Hour</v>
          </cell>
        </row>
      </sheetData>
      <sheetData sheetId="3391">
        <row r="106">
          <cell r="C106" t="str">
            <v>Hour</v>
          </cell>
        </row>
      </sheetData>
      <sheetData sheetId="3392">
        <row r="106">
          <cell r="C106" t="str">
            <v>Hour</v>
          </cell>
        </row>
      </sheetData>
      <sheetData sheetId="3393">
        <row r="106">
          <cell r="C106" t="str">
            <v>Hour</v>
          </cell>
        </row>
      </sheetData>
      <sheetData sheetId="3394">
        <row r="106">
          <cell r="C106" t="str">
            <v>Hour</v>
          </cell>
        </row>
      </sheetData>
      <sheetData sheetId="3395">
        <row r="106">
          <cell r="C106" t="str">
            <v>Hour</v>
          </cell>
        </row>
      </sheetData>
      <sheetData sheetId="3396">
        <row r="106">
          <cell r="C106" t="str">
            <v>Hour</v>
          </cell>
        </row>
      </sheetData>
      <sheetData sheetId="3397">
        <row r="106">
          <cell r="C106" t="str">
            <v>Hour</v>
          </cell>
        </row>
      </sheetData>
      <sheetData sheetId="3398">
        <row r="106">
          <cell r="C106" t="str">
            <v>Hour</v>
          </cell>
        </row>
      </sheetData>
      <sheetData sheetId="3399">
        <row r="106">
          <cell r="C106" t="str">
            <v>Hour</v>
          </cell>
        </row>
      </sheetData>
      <sheetData sheetId="3400">
        <row r="106">
          <cell r="C106" t="str">
            <v>Hour</v>
          </cell>
        </row>
      </sheetData>
      <sheetData sheetId="3401"/>
      <sheetData sheetId="3402"/>
      <sheetData sheetId="3403">
        <row r="106">
          <cell r="C106" t="str">
            <v>Hour</v>
          </cell>
        </row>
      </sheetData>
      <sheetData sheetId="3404">
        <row r="106">
          <cell r="C106" t="str">
            <v>Hour</v>
          </cell>
        </row>
      </sheetData>
      <sheetData sheetId="3405">
        <row r="106">
          <cell r="C106" t="str">
            <v>Hour</v>
          </cell>
        </row>
      </sheetData>
      <sheetData sheetId="3406"/>
      <sheetData sheetId="3407"/>
      <sheetData sheetId="3408"/>
      <sheetData sheetId="3409"/>
      <sheetData sheetId="3410" refreshError="1"/>
      <sheetData sheetId="3411" refreshError="1"/>
      <sheetData sheetId="3412" refreshError="1"/>
      <sheetData sheetId="3413" refreshError="1"/>
      <sheetData sheetId="3414" refreshError="1"/>
      <sheetData sheetId="3415" refreshError="1"/>
      <sheetData sheetId="3416" refreshError="1"/>
      <sheetData sheetId="3417" refreshError="1"/>
      <sheetData sheetId="3418" refreshError="1"/>
      <sheetData sheetId="3419" refreshError="1"/>
      <sheetData sheetId="3420" refreshError="1"/>
      <sheetData sheetId="3421" refreshError="1"/>
      <sheetData sheetId="3422" refreshError="1"/>
      <sheetData sheetId="3423" refreshError="1"/>
      <sheetData sheetId="3424" refreshError="1"/>
      <sheetData sheetId="3425" refreshError="1"/>
      <sheetData sheetId="3426" refreshError="1"/>
      <sheetData sheetId="3427">
        <row r="106">
          <cell r="C106" t="str">
            <v>Hour</v>
          </cell>
        </row>
      </sheetData>
      <sheetData sheetId="3428"/>
      <sheetData sheetId="3429"/>
      <sheetData sheetId="3430"/>
      <sheetData sheetId="3431">
        <row r="106">
          <cell r="C106" t="str">
            <v>Hour</v>
          </cell>
        </row>
      </sheetData>
      <sheetData sheetId="3432">
        <row r="106">
          <cell r="C106" t="str">
            <v>Hour</v>
          </cell>
        </row>
      </sheetData>
      <sheetData sheetId="3433"/>
      <sheetData sheetId="3434"/>
      <sheetData sheetId="3435"/>
      <sheetData sheetId="3436"/>
      <sheetData sheetId="3437"/>
      <sheetData sheetId="3438"/>
      <sheetData sheetId="3439"/>
      <sheetData sheetId="3440"/>
      <sheetData sheetId="3441"/>
      <sheetData sheetId="3442"/>
      <sheetData sheetId="3443"/>
      <sheetData sheetId="3444">
        <row r="106">
          <cell r="C106" t="str">
            <v>Hour</v>
          </cell>
        </row>
      </sheetData>
      <sheetData sheetId="3445">
        <row r="106">
          <cell r="C106" t="str">
            <v>Hour</v>
          </cell>
        </row>
      </sheetData>
      <sheetData sheetId="3446"/>
      <sheetData sheetId="3447"/>
      <sheetData sheetId="3448">
        <row r="106">
          <cell r="C106" t="str">
            <v>Hour</v>
          </cell>
        </row>
      </sheetData>
      <sheetData sheetId="3449">
        <row r="106">
          <cell r="C106" t="str">
            <v>Hour</v>
          </cell>
        </row>
      </sheetData>
      <sheetData sheetId="3450">
        <row r="106">
          <cell r="C106" t="str">
            <v>Hour</v>
          </cell>
        </row>
      </sheetData>
      <sheetData sheetId="3451"/>
      <sheetData sheetId="3452">
        <row r="106">
          <cell r="C106" t="str">
            <v>Hour</v>
          </cell>
        </row>
      </sheetData>
      <sheetData sheetId="3453"/>
      <sheetData sheetId="3454"/>
      <sheetData sheetId="3455"/>
      <sheetData sheetId="3456">
        <row r="106">
          <cell r="C106" t="str">
            <v>Hour</v>
          </cell>
        </row>
      </sheetData>
      <sheetData sheetId="3457">
        <row r="106">
          <cell r="C106" t="str">
            <v>Hour</v>
          </cell>
        </row>
      </sheetData>
      <sheetData sheetId="3458">
        <row r="106">
          <cell r="C106" t="str">
            <v>Hour</v>
          </cell>
        </row>
      </sheetData>
      <sheetData sheetId="3459"/>
      <sheetData sheetId="3460"/>
      <sheetData sheetId="3461"/>
      <sheetData sheetId="3462">
        <row r="106">
          <cell r="C106" t="str">
            <v>Hour</v>
          </cell>
        </row>
      </sheetData>
      <sheetData sheetId="3463">
        <row r="106">
          <cell r="C106" t="str">
            <v>Hour</v>
          </cell>
        </row>
      </sheetData>
      <sheetData sheetId="3464"/>
      <sheetData sheetId="3465"/>
      <sheetData sheetId="3466"/>
      <sheetData sheetId="3467"/>
      <sheetData sheetId="3468">
        <row r="106">
          <cell r="C106" t="str">
            <v>Hour</v>
          </cell>
        </row>
      </sheetData>
      <sheetData sheetId="3469">
        <row r="106">
          <cell r="C106" t="str">
            <v>Hour</v>
          </cell>
        </row>
      </sheetData>
      <sheetData sheetId="3470"/>
      <sheetData sheetId="3471">
        <row r="106">
          <cell r="C106" t="str">
            <v>Hour</v>
          </cell>
        </row>
      </sheetData>
      <sheetData sheetId="3472"/>
      <sheetData sheetId="3473"/>
      <sheetData sheetId="3474">
        <row r="106">
          <cell r="C106" t="str">
            <v>Hour</v>
          </cell>
        </row>
      </sheetData>
      <sheetData sheetId="3475">
        <row r="106">
          <cell r="C106" t="str">
            <v>Hour</v>
          </cell>
        </row>
      </sheetData>
      <sheetData sheetId="3476"/>
      <sheetData sheetId="3477"/>
      <sheetData sheetId="3478"/>
      <sheetData sheetId="3479">
        <row r="106">
          <cell r="C106" t="str">
            <v>Hour</v>
          </cell>
        </row>
      </sheetData>
      <sheetData sheetId="3480">
        <row r="106">
          <cell r="C106" t="str">
            <v>Hour</v>
          </cell>
        </row>
      </sheetData>
      <sheetData sheetId="3481"/>
      <sheetData sheetId="3482">
        <row r="106">
          <cell r="C106" t="str">
            <v>Hour</v>
          </cell>
        </row>
      </sheetData>
      <sheetData sheetId="3483">
        <row r="106">
          <cell r="C106" t="str">
            <v>Hour</v>
          </cell>
        </row>
      </sheetData>
      <sheetData sheetId="3484"/>
      <sheetData sheetId="3485"/>
      <sheetData sheetId="3486">
        <row r="106">
          <cell r="C106" t="str">
            <v>Hour</v>
          </cell>
        </row>
      </sheetData>
      <sheetData sheetId="3487">
        <row r="106">
          <cell r="C106" t="str">
            <v>Hour</v>
          </cell>
        </row>
      </sheetData>
      <sheetData sheetId="3488">
        <row r="106">
          <cell r="C106" t="str">
            <v>Hour</v>
          </cell>
        </row>
      </sheetData>
      <sheetData sheetId="3489">
        <row r="106">
          <cell r="C106" t="str">
            <v>Hour</v>
          </cell>
        </row>
      </sheetData>
      <sheetData sheetId="3490">
        <row r="106">
          <cell r="C106" t="str">
            <v>Hour</v>
          </cell>
        </row>
      </sheetData>
      <sheetData sheetId="3491">
        <row r="106">
          <cell r="C106" t="str">
            <v>Hour</v>
          </cell>
        </row>
      </sheetData>
      <sheetData sheetId="3492">
        <row r="106">
          <cell r="C106" t="str">
            <v>Hour</v>
          </cell>
        </row>
      </sheetData>
      <sheetData sheetId="3493">
        <row r="106">
          <cell r="C106" t="str">
            <v>Hour</v>
          </cell>
        </row>
      </sheetData>
      <sheetData sheetId="3494">
        <row r="106">
          <cell r="C106" t="str">
            <v>Hour</v>
          </cell>
        </row>
      </sheetData>
      <sheetData sheetId="3495">
        <row r="106">
          <cell r="C106" t="str">
            <v>Hour</v>
          </cell>
        </row>
      </sheetData>
      <sheetData sheetId="3496">
        <row r="106">
          <cell r="C106" t="str">
            <v>Hour</v>
          </cell>
        </row>
      </sheetData>
      <sheetData sheetId="3497">
        <row r="106">
          <cell r="C106" t="str">
            <v>Hour</v>
          </cell>
        </row>
      </sheetData>
      <sheetData sheetId="3498">
        <row r="106">
          <cell r="C106" t="str">
            <v>Hour</v>
          </cell>
        </row>
      </sheetData>
      <sheetData sheetId="3499"/>
      <sheetData sheetId="3500">
        <row r="106">
          <cell r="C106" t="str">
            <v>Hour</v>
          </cell>
        </row>
      </sheetData>
      <sheetData sheetId="3501">
        <row r="106">
          <cell r="C106" t="str">
            <v>Hour</v>
          </cell>
        </row>
      </sheetData>
      <sheetData sheetId="3502"/>
      <sheetData sheetId="3503"/>
      <sheetData sheetId="3504">
        <row r="106">
          <cell r="C106" t="str">
            <v>Hour</v>
          </cell>
        </row>
      </sheetData>
      <sheetData sheetId="3505">
        <row r="106">
          <cell r="C106" t="str">
            <v>Hour</v>
          </cell>
        </row>
      </sheetData>
      <sheetData sheetId="3506"/>
      <sheetData sheetId="3507"/>
      <sheetData sheetId="3508">
        <row r="106">
          <cell r="C106" t="str">
            <v>Hour</v>
          </cell>
        </row>
      </sheetData>
      <sheetData sheetId="3509">
        <row r="106">
          <cell r="C106" t="str">
            <v>Hour</v>
          </cell>
        </row>
      </sheetData>
      <sheetData sheetId="3510">
        <row r="106">
          <cell r="C106" t="str">
            <v>Hour</v>
          </cell>
        </row>
      </sheetData>
      <sheetData sheetId="3511">
        <row r="106">
          <cell r="C106" t="str">
            <v>Hour</v>
          </cell>
        </row>
      </sheetData>
      <sheetData sheetId="3512">
        <row r="106">
          <cell r="C106" t="str">
            <v>Hour</v>
          </cell>
        </row>
      </sheetData>
      <sheetData sheetId="3513">
        <row r="106">
          <cell r="C106" t="str">
            <v>Hour</v>
          </cell>
        </row>
      </sheetData>
      <sheetData sheetId="3514">
        <row r="106">
          <cell r="C106" t="str">
            <v>Hour</v>
          </cell>
        </row>
      </sheetData>
      <sheetData sheetId="3515">
        <row r="106">
          <cell r="C106" t="str">
            <v>Hour</v>
          </cell>
        </row>
      </sheetData>
      <sheetData sheetId="3516">
        <row r="106">
          <cell r="C106" t="str">
            <v>Hour</v>
          </cell>
        </row>
      </sheetData>
      <sheetData sheetId="3517">
        <row r="106">
          <cell r="C106" t="str">
            <v>Hour</v>
          </cell>
        </row>
      </sheetData>
      <sheetData sheetId="3518">
        <row r="106">
          <cell r="C106" t="str">
            <v>Hour</v>
          </cell>
        </row>
      </sheetData>
      <sheetData sheetId="3519">
        <row r="106">
          <cell r="C106" t="str">
            <v>Hour</v>
          </cell>
        </row>
      </sheetData>
      <sheetData sheetId="3520">
        <row r="106">
          <cell r="C106" t="str">
            <v>Hour</v>
          </cell>
        </row>
      </sheetData>
      <sheetData sheetId="3521">
        <row r="106">
          <cell r="C106" t="str">
            <v>Hour</v>
          </cell>
        </row>
      </sheetData>
      <sheetData sheetId="3522">
        <row r="106">
          <cell r="C106" t="str">
            <v>Hour</v>
          </cell>
        </row>
      </sheetData>
      <sheetData sheetId="3523">
        <row r="106">
          <cell r="C106" t="str">
            <v>Hour</v>
          </cell>
        </row>
      </sheetData>
      <sheetData sheetId="3524"/>
      <sheetData sheetId="3525"/>
      <sheetData sheetId="3526"/>
      <sheetData sheetId="3527">
        <row r="106">
          <cell r="C106" t="str">
            <v>Hour</v>
          </cell>
        </row>
      </sheetData>
      <sheetData sheetId="3528">
        <row r="106">
          <cell r="C106" t="str">
            <v>Hour</v>
          </cell>
        </row>
      </sheetData>
      <sheetData sheetId="3529">
        <row r="106">
          <cell r="C106" t="str">
            <v>Hour</v>
          </cell>
        </row>
      </sheetData>
      <sheetData sheetId="3530">
        <row r="106">
          <cell r="C106" t="str">
            <v>Hour</v>
          </cell>
        </row>
      </sheetData>
      <sheetData sheetId="3531">
        <row r="106">
          <cell r="C106" t="str">
            <v>Hour</v>
          </cell>
        </row>
      </sheetData>
      <sheetData sheetId="3532">
        <row r="106">
          <cell r="C106" t="str">
            <v>Hour</v>
          </cell>
        </row>
      </sheetData>
      <sheetData sheetId="3533">
        <row r="106">
          <cell r="C106" t="str">
            <v>Hour</v>
          </cell>
        </row>
      </sheetData>
      <sheetData sheetId="3534">
        <row r="106">
          <cell r="C106" t="str">
            <v>Hour</v>
          </cell>
        </row>
      </sheetData>
      <sheetData sheetId="3535"/>
      <sheetData sheetId="3536"/>
      <sheetData sheetId="3537"/>
      <sheetData sheetId="3538"/>
      <sheetData sheetId="3539">
        <row r="106">
          <cell r="C106" t="str">
            <v>Hour</v>
          </cell>
        </row>
      </sheetData>
      <sheetData sheetId="3540">
        <row r="106">
          <cell r="C106" t="str">
            <v>Hour</v>
          </cell>
        </row>
      </sheetData>
      <sheetData sheetId="3541"/>
      <sheetData sheetId="3542"/>
      <sheetData sheetId="3543">
        <row r="106">
          <cell r="C106" t="str">
            <v>Hour</v>
          </cell>
        </row>
      </sheetData>
      <sheetData sheetId="3544">
        <row r="106">
          <cell r="C106" t="str">
            <v>Hour</v>
          </cell>
        </row>
      </sheetData>
      <sheetData sheetId="3545"/>
      <sheetData sheetId="3546"/>
      <sheetData sheetId="3547">
        <row r="106">
          <cell r="C106" t="str">
            <v>Hour</v>
          </cell>
        </row>
      </sheetData>
      <sheetData sheetId="3548"/>
      <sheetData sheetId="3549"/>
      <sheetData sheetId="3550">
        <row r="106">
          <cell r="C106" t="str">
            <v>Hour</v>
          </cell>
        </row>
      </sheetData>
      <sheetData sheetId="3551">
        <row r="106">
          <cell r="C106" t="str">
            <v>Hour</v>
          </cell>
        </row>
      </sheetData>
      <sheetData sheetId="3552">
        <row r="106">
          <cell r="C106" t="str">
            <v>Hour</v>
          </cell>
        </row>
      </sheetData>
      <sheetData sheetId="3553">
        <row r="106">
          <cell r="C106" t="str">
            <v>Hour</v>
          </cell>
        </row>
      </sheetData>
      <sheetData sheetId="3554"/>
      <sheetData sheetId="3555"/>
      <sheetData sheetId="3556"/>
      <sheetData sheetId="3557"/>
      <sheetData sheetId="3558"/>
      <sheetData sheetId="3559"/>
      <sheetData sheetId="3560"/>
      <sheetData sheetId="3561"/>
      <sheetData sheetId="3562"/>
      <sheetData sheetId="3563" refreshError="1"/>
      <sheetData sheetId="3564" refreshError="1"/>
      <sheetData sheetId="3565" refreshError="1"/>
      <sheetData sheetId="3566" refreshError="1"/>
      <sheetData sheetId="3567" refreshError="1"/>
      <sheetData sheetId="3568" refreshError="1"/>
      <sheetData sheetId="3569" refreshError="1"/>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refreshError="1"/>
      <sheetData sheetId="3598" refreshError="1"/>
      <sheetData sheetId="3599" refreshError="1"/>
      <sheetData sheetId="3600" refreshError="1"/>
      <sheetData sheetId="3601" refreshError="1"/>
      <sheetData sheetId="3602" refreshError="1"/>
      <sheetData sheetId="3603" refreshError="1"/>
      <sheetData sheetId="3604" refreshError="1"/>
      <sheetData sheetId="3605" refreshError="1"/>
      <sheetData sheetId="3606" refreshError="1"/>
      <sheetData sheetId="3607" refreshError="1"/>
      <sheetData sheetId="3608" refreshError="1"/>
      <sheetData sheetId="3609" refreshError="1"/>
      <sheetData sheetId="3610" refreshError="1"/>
      <sheetData sheetId="3611" refreshError="1"/>
      <sheetData sheetId="3612" refreshError="1"/>
      <sheetData sheetId="3613"/>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refreshError="1"/>
      <sheetData sheetId="3636" refreshError="1"/>
      <sheetData sheetId="3637" refreshError="1"/>
      <sheetData sheetId="3638" refreshError="1"/>
      <sheetData sheetId="3639" refreshError="1"/>
      <sheetData sheetId="3640" refreshError="1"/>
      <sheetData sheetId="3641" refreshError="1"/>
      <sheetData sheetId="3642" refreshError="1"/>
      <sheetData sheetId="3643" refreshError="1"/>
      <sheetData sheetId="3644" refreshError="1"/>
      <sheetData sheetId="3645" refreshError="1"/>
      <sheetData sheetId="3646" refreshError="1"/>
      <sheetData sheetId="3647" refreshError="1"/>
      <sheetData sheetId="3648" refreshError="1"/>
      <sheetData sheetId="3649" refreshError="1"/>
      <sheetData sheetId="3650" refreshError="1"/>
      <sheetData sheetId="3651" refreshError="1"/>
      <sheetData sheetId="3652" refreshError="1"/>
      <sheetData sheetId="3653" refreshError="1"/>
      <sheetData sheetId="3654" refreshError="1"/>
      <sheetData sheetId="3655" refreshError="1"/>
      <sheetData sheetId="3656" refreshError="1"/>
      <sheetData sheetId="3657" refreshError="1"/>
      <sheetData sheetId="3658" refreshError="1"/>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efreshError="1"/>
      <sheetData sheetId="3672" refreshError="1"/>
      <sheetData sheetId="3673" refreshError="1"/>
      <sheetData sheetId="3674" refreshError="1"/>
      <sheetData sheetId="3675" refreshError="1"/>
      <sheetData sheetId="3676" refreshError="1"/>
      <sheetData sheetId="3677" refreshError="1"/>
      <sheetData sheetId="3678" refreshError="1"/>
      <sheetData sheetId="3679" refreshError="1"/>
      <sheetData sheetId="3680" refreshError="1"/>
      <sheetData sheetId="3681" refreshError="1"/>
      <sheetData sheetId="3682"/>
      <sheetData sheetId="3683"/>
      <sheetData sheetId="3684"/>
      <sheetData sheetId="3685"/>
      <sheetData sheetId="3686"/>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sheetData sheetId="3700">
        <row r="106">
          <cell r="C106" t="str">
            <v>Hour</v>
          </cell>
        </row>
      </sheetData>
      <sheetData sheetId="3701"/>
      <sheetData sheetId="3702" refreshError="1"/>
      <sheetData sheetId="3703" refreshError="1"/>
      <sheetData sheetId="3704" refreshError="1"/>
      <sheetData sheetId="3705" refreshError="1"/>
      <sheetData sheetId="3706" refreshError="1"/>
      <sheetData sheetId="3707" refreshError="1"/>
      <sheetData sheetId="3708"/>
      <sheetData sheetId="3709"/>
      <sheetData sheetId="3710"/>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refreshError="1"/>
      <sheetData sheetId="3764" refreshError="1"/>
      <sheetData sheetId="3765" refreshError="1"/>
      <sheetData sheetId="3766" refreshError="1"/>
      <sheetData sheetId="3767" refreshError="1"/>
      <sheetData sheetId="3768" refreshError="1"/>
      <sheetData sheetId="3769" refreshError="1"/>
      <sheetData sheetId="3770" refreshError="1"/>
      <sheetData sheetId="3771" refreshError="1"/>
      <sheetData sheetId="3772" refreshError="1"/>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row r="106">
          <cell r="C106" t="str">
            <v>Hour</v>
          </cell>
        </row>
      </sheetData>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refreshError="1"/>
      <sheetData sheetId="3800" refreshError="1"/>
      <sheetData sheetId="3801" refreshError="1"/>
      <sheetData sheetId="3802" refreshError="1"/>
      <sheetData sheetId="3803" refreshError="1"/>
      <sheetData sheetId="3804" refreshError="1"/>
      <sheetData sheetId="3805" refreshError="1"/>
      <sheetData sheetId="3806" refreshError="1"/>
      <sheetData sheetId="3807" refreshError="1"/>
      <sheetData sheetId="3808" refreshError="1"/>
      <sheetData sheetId="3809" refreshError="1"/>
      <sheetData sheetId="3810" refreshError="1"/>
      <sheetData sheetId="3811" refreshError="1"/>
      <sheetData sheetId="3812" refreshError="1"/>
      <sheetData sheetId="3813" refreshError="1"/>
      <sheetData sheetId="3814" refreshError="1"/>
      <sheetData sheetId="3815" refreshError="1"/>
      <sheetData sheetId="3816" refreshError="1"/>
      <sheetData sheetId="3817" refreshError="1"/>
      <sheetData sheetId="3818" refreshError="1"/>
      <sheetData sheetId="3819" refreshError="1"/>
    </sheetDataSet>
  </externalBook>
</externalLink>
</file>

<file path=xl/externalLinks/externalLink1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UPAH"/>
      <sheetName val="BAHAN"/>
      <sheetName val="RAB"/>
      <sheetName val="ANALISA"/>
      <sheetName val="QUARY"/>
    </sheetNames>
    <sheetDataSet>
      <sheetData sheetId="0"/>
      <sheetData sheetId="1"/>
      <sheetData sheetId="2" refreshError="1">
        <row r="28">
          <cell r="L28">
            <v>90000</v>
          </cell>
        </row>
        <row r="29">
          <cell r="L29">
            <v>283200</v>
          </cell>
        </row>
        <row r="30">
          <cell r="L30">
            <v>128850</v>
          </cell>
        </row>
        <row r="31">
          <cell r="L31">
            <v>103800</v>
          </cell>
        </row>
        <row r="32">
          <cell r="L32">
            <v>55800</v>
          </cell>
        </row>
        <row r="33">
          <cell r="L33">
            <v>40000</v>
          </cell>
        </row>
        <row r="35">
          <cell r="L35">
            <v>12500</v>
          </cell>
        </row>
        <row r="41">
          <cell r="L41">
            <v>72000</v>
          </cell>
        </row>
        <row r="42">
          <cell r="L42">
            <v>25000</v>
          </cell>
        </row>
      </sheetData>
      <sheetData sheetId="3"/>
      <sheetData sheetId="4"/>
      <sheetData sheetId="5"/>
    </sheetDataSet>
  </externalBook>
</externalLink>
</file>

<file path=xl/externalLinks/externalLink1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v. 7.1(6), 7.9"/>
      <sheetName val="NP Div 7.3(2)"/>
      <sheetName val="NP Div. 2"/>
      <sheetName val="Float"/>
      <sheetName val="NetWork.P"/>
      <sheetName val="M. On Site"/>
      <sheetName val="Plant"/>
      <sheetName val="MPU"/>
      <sheetName val="Anl. Tek"/>
      <sheetName val="SEKEDUL"/>
      <sheetName val="Schedule ALAT"/>
      <sheetName val="Schedule Bahan"/>
      <sheetName val="Schedule Personil"/>
      <sheetName val="Rekap"/>
      <sheetName val="Rab "/>
      <sheetName val="Up.&amp; Bah."/>
      <sheetName val="ANLS"/>
      <sheetName val="An.Shovel (2)"/>
      <sheetName val="D.Truck (2)"/>
      <sheetName val="HSP-Alat (2)"/>
      <sheetName val="Stamper (2)"/>
      <sheetName val="HSP"/>
      <sheetName val="C.Mixer"/>
      <sheetName val="Job.Fact."/>
      <sheetName val="An.Vibro"/>
      <sheetName val="An.Buldoz (2)"/>
      <sheetName val="An.Backhoe"/>
    </sheetNames>
    <sheetDataSet>
      <sheetData sheetId="0">
        <row r="1200">
          <cell r="A1200" t="str">
            <v>ITEM PEMBAYARAN NO.</v>
          </cell>
          <cell r="D1200" t="str">
            <v>:  7.4 (4)</v>
          </cell>
          <cell r="J1200" t="str">
            <v>Analisa EI-744</v>
          </cell>
          <cell r="T1200" t="str">
            <v>Analisa EI-744</v>
          </cell>
        </row>
        <row r="1201">
          <cell r="A1201" t="str">
            <v>JENIS PEKERJAAN</v>
          </cell>
          <cell r="D1201" t="str">
            <v>: Pemasangan Jembatan Baja</v>
          </cell>
        </row>
        <row r="1202">
          <cell r="A1202" t="str">
            <v>SATUAN PEMBAYARAN</v>
          </cell>
          <cell r="D1202" t="str">
            <v>:  KG</v>
          </cell>
          <cell r="H1202" t="str">
            <v xml:space="preserve">        URAIAN ANALISA HARGA SATUAN</v>
          </cell>
          <cell r="L1202" t="str">
            <v>FORMULIR STANDAR UNTUK</v>
          </cell>
        </row>
        <row r="1203">
          <cell r="L1203" t="str">
            <v>PEREKAMAN ANALISA MASING-MASING HARGA SATUAN</v>
          </cell>
        </row>
        <row r="1204">
          <cell r="L1204" t="str">
            <v/>
          </cell>
        </row>
        <row r="1205">
          <cell r="A1205" t="str">
            <v>No.</v>
          </cell>
          <cell r="C1205" t="str">
            <v>U R A I A N</v>
          </cell>
          <cell r="G1205" t="str">
            <v>KODE</v>
          </cell>
          <cell r="H1205" t="str">
            <v>KOEF.</v>
          </cell>
          <cell r="I1205" t="str">
            <v>SATUAN</v>
          </cell>
          <cell r="J1205" t="str">
            <v>KETERANGAN</v>
          </cell>
        </row>
        <row r="1206">
          <cell r="L1206" t="str">
            <v>NAMA PENAWAR</v>
          </cell>
          <cell r="O1206" t="str">
            <v xml:space="preserve"> : PT. RAHIFA SECA UTAMA</v>
          </cell>
        </row>
        <row r="1207">
          <cell r="L1207" t="str">
            <v>KEGIATAN</v>
          </cell>
          <cell r="O1207" t="str">
            <v xml:space="preserve"> : Rehabilitasi dan Rekonstruksi Provinsi NAD</v>
          </cell>
        </row>
        <row r="1208">
          <cell r="A1208" t="str">
            <v>I.</v>
          </cell>
          <cell r="C1208" t="str">
            <v>ASUMSI</v>
          </cell>
          <cell r="L1208" t="str">
            <v>No. PAKET KONTRAK</v>
          </cell>
          <cell r="O1208" t="str">
            <v xml:space="preserve"> : PIJAY - 04</v>
          </cell>
        </row>
        <row r="1209">
          <cell r="A1209">
            <v>1</v>
          </cell>
          <cell r="C1209" t="str">
            <v>Menggunakan alat (cara mekanik)</v>
          </cell>
          <cell r="L1209" t="str">
            <v>NAMA PAKET</v>
          </cell>
          <cell r="O1209" t="str">
            <v xml:space="preserve"> : Rehabilitasi dan Rekonstruksi Jalan Balee Ulim - Kuala (CS)</v>
          </cell>
        </row>
        <row r="1210">
          <cell r="A1210">
            <v>2</v>
          </cell>
          <cell r="C1210" t="str">
            <v>Material rangka baja di lokasi</v>
          </cell>
          <cell r="L1210" t="str">
            <v>PROP / KAB / KODYA</v>
          </cell>
          <cell r="O1210" t="str">
            <v xml:space="preserve"> : Nanggroe Aceh Darussalam / Pidie Jaya</v>
          </cell>
        </row>
        <row r="1211">
          <cell r="A1211">
            <v>3</v>
          </cell>
          <cell r="C1211" t="str">
            <v>Dipakai Rangka Baja Span 60 M  (Class B)</v>
          </cell>
          <cell r="G1211" t="str">
            <v>p</v>
          </cell>
          <cell r="H1211">
            <v>60</v>
          </cell>
          <cell r="I1211" t="str">
            <v>M</v>
          </cell>
          <cell r="L1211" t="str">
            <v>ITEM PEMBAYARAN NO.</v>
          </cell>
          <cell r="O1211" t="str">
            <v>:  7.4 (4)</v>
          </cell>
          <cell r="R1211" t="str">
            <v>PERKIRAAN VOL. PEK.</v>
          </cell>
          <cell r="T1211" t="str">
            <v>:</v>
          </cell>
          <cell r="U1211">
            <v>0</v>
          </cell>
        </row>
        <row r="1212">
          <cell r="A1212">
            <v>4</v>
          </cell>
          <cell r="C1212" t="str">
            <v>Jarak rata-rata Base camp ke lokasi pekerjaan</v>
          </cell>
          <cell r="G1212" t="str">
            <v>L</v>
          </cell>
          <cell r="H1212">
            <v>5.166666666666667</v>
          </cell>
          <cell r="I1212" t="str">
            <v>KM</v>
          </cell>
          <cell r="L1212" t="str">
            <v>JENIS PEKERJAAN</v>
          </cell>
          <cell r="O1212" t="str">
            <v>: Pemasangan Jembatan Baja</v>
          </cell>
          <cell r="R1212" t="str">
            <v>TOTAL HARGA (Rp.)</v>
          </cell>
          <cell r="T1212" t="str">
            <v>:</v>
          </cell>
          <cell r="U1212">
            <v>0</v>
          </cell>
        </row>
        <row r="1213">
          <cell r="A1213">
            <v>5</v>
          </cell>
          <cell r="C1213" t="str">
            <v>Jam kerja efektif per-hari</v>
          </cell>
          <cell r="G1213" t="str">
            <v>Tk</v>
          </cell>
          <cell r="H1213">
            <v>7</v>
          </cell>
          <cell r="I1213" t="str">
            <v>jam</v>
          </cell>
          <cell r="L1213" t="str">
            <v>SATUAN PEMBAYARAN</v>
          </cell>
          <cell r="O1213" t="str">
            <v>:  KG</v>
          </cell>
          <cell r="R1213" t="str">
            <v>% THD. BIAYA PROYEK</v>
          </cell>
          <cell r="T1213" t="str">
            <v>:</v>
          </cell>
          <cell r="U1213">
            <v>0</v>
          </cell>
        </row>
        <row r="1214">
          <cell r="A1214">
            <v>6</v>
          </cell>
          <cell r="C1214" t="str">
            <v>Berat Rangka Baja</v>
          </cell>
          <cell r="G1214" t="str">
            <v>Bg</v>
          </cell>
          <cell r="H1214">
            <v>99498</v>
          </cell>
          <cell r="I1214" t="str">
            <v>Kg</v>
          </cell>
        </row>
        <row r="1215">
          <cell r="A1215">
            <v>7</v>
          </cell>
          <cell r="C1215" t="str">
            <v xml:space="preserve">Untuk perletakan sementara : perancah kayu </v>
          </cell>
        </row>
        <row r="1216">
          <cell r="A1216">
            <v>8</v>
          </cell>
          <cell r="C1216" t="str">
            <v>Untuk rangka berikutnya : cantilever dibantu perancah</v>
          </cell>
          <cell r="Q1216" t="str">
            <v>PERKIRAAN</v>
          </cell>
          <cell r="R1216" t="str">
            <v>HARGA</v>
          </cell>
          <cell r="S1216" t="str">
            <v>JUMLAH</v>
          </cell>
        </row>
        <row r="1217">
          <cell r="L1217" t="str">
            <v>NO.</v>
          </cell>
          <cell r="N1217" t="str">
            <v>KOMPONEN</v>
          </cell>
          <cell r="P1217" t="str">
            <v>SATUAN</v>
          </cell>
          <cell r="Q1217" t="str">
            <v>KUANTITAS</v>
          </cell>
          <cell r="R1217" t="str">
            <v>SATUAN</v>
          </cell>
          <cell r="S1217" t="str">
            <v>HARGA</v>
          </cell>
        </row>
        <row r="1218">
          <cell r="A1218" t="str">
            <v>II.</v>
          </cell>
          <cell r="C1218" t="str">
            <v>URUTAN KERJA</v>
          </cell>
          <cell r="R1218" t="str">
            <v>(Rp.)</v>
          </cell>
          <cell r="S1218" t="str">
            <v>(Rp.)</v>
          </cell>
        </row>
        <row r="1219">
          <cell r="A1219">
            <v>1</v>
          </cell>
          <cell r="C1219" t="str">
            <v>Material Rangka diasembling di tempatnya secara</v>
          </cell>
        </row>
        <row r="1220">
          <cell r="C1220" t="str">
            <v>manual dan dibantu oleh Crane</v>
          </cell>
        </row>
        <row r="1221">
          <cell r="L1221" t="str">
            <v>A.</v>
          </cell>
          <cell r="N1221" t="str">
            <v>TENAGA</v>
          </cell>
        </row>
        <row r="1222">
          <cell r="A1222" t="str">
            <v>III.</v>
          </cell>
          <cell r="C1222" t="str">
            <v>PEMAKAIAN BAHAN, ALAT DAN TENAGA</v>
          </cell>
        </row>
        <row r="1223">
          <cell r="L1223" t="str">
            <v>1.</v>
          </cell>
          <cell r="N1223" t="str">
            <v>Pekerja</v>
          </cell>
          <cell r="O1223" t="str">
            <v>(L01)</v>
          </cell>
          <cell r="P1223" t="str">
            <v>jam</v>
          </cell>
          <cell r="Q1223">
            <v>5.0602409638554231E-2</v>
          </cell>
          <cell r="R1223">
            <v>6500</v>
          </cell>
          <cell r="U1223">
            <v>328.91566265060248</v>
          </cell>
        </row>
        <row r="1224">
          <cell r="A1224" t="str">
            <v xml:space="preserve">   1.</v>
          </cell>
          <cell r="C1224" t="str">
            <v>BAHAN</v>
          </cell>
          <cell r="L1224" t="str">
            <v>2.</v>
          </cell>
          <cell r="N1224" t="str">
            <v>Tukang</v>
          </cell>
          <cell r="O1224" t="str">
            <v>(L02)</v>
          </cell>
          <cell r="P1224" t="str">
            <v>jam</v>
          </cell>
          <cell r="Q1224">
            <v>1.4457831325301209E-2</v>
          </cell>
          <cell r="R1224">
            <v>7500</v>
          </cell>
          <cell r="U1224">
            <v>108.43373493975906</v>
          </cell>
        </row>
        <row r="1225">
          <cell r="C1225" t="str">
            <v>Kayu Perancah</v>
          </cell>
          <cell r="D1225">
            <v>75</v>
          </cell>
          <cell r="E1225" t="str">
            <v>M3/rangka baja</v>
          </cell>
          <cell r="G1225" t="str">
            <v>M19</v>
          </cell>
          <cell r="H1225">
            <v>7.5378399565820416E-4</v>
          </cell>
          <cell r="I1225" t="str">
            <v>M3</v>
          </cell>
          <cell r="J1225" t="str">
            <v xml:space="preserve"> per kg rangka</v>
          </cell>
          <cell r="L1225" t="str">
            <v>3.</v>
          </cell>
          <cell r="N1225" t="str">
            <v>Mandor</v>
          </cell>
          <cell r="O1225" t="str">
            <v>(L03)</v>
          </cell>
          <cell r="P1225" t="str">
            <v>jam</v>
          </cell>
          <cell r="Q1225">
            <v>2.4096385542168681E-3</v>
          </cell>
          <cell r="R1225">
            <v>7200</v>
          </cell>
          <cell r="U1225">
            <v>17.349397590361452</v>
          </cell>
        </row>
        <row r="1227">
          <cell r="A1227" t="str">
            <v>2.</v>
          </cell>
          <cell r="C1227" t="str">
            <v>ALAT</v>
          </cell>
          <cell r="Q1227" t="str">
            <v xml:space="preserve">JUMLAH HARGA TENAGA   </v>
          </cell>
          <cell r="U1227">
            <v>454.69879518072298</v>
          </cell>
        </row>
        <row r="1229">
          <cell r="A1229" t="str">
            <v>2.b</v>
          </cell>
          <cell r="C1229" t="str">
            <v xml:space="preserve">CRANE </v>
          </cell>
          <cell r="G1229" t="str">
            <v>(E07)</v>
          </cell>
          <cell r="L1229" t="str">
            <v>B.</v>
          </cell>
          <cell r="N1229" t="str">
            <v>BAHAN</v>
          </cell>
        </row>
        <row r="1230">
          <cell r="C1230" t="str">
            <v>Kapasitas</v>
          </cell>
          <cell r="G1230" t="str">
            <v>V1</v>
          </cell>
          <cell r="H1230">
            <v>2.5</v>
          </cell>
          <cell r="I1230" t="str">
            <v>Ton</v>
          </cell>
        </row>
        <row r="1231">
          <cell r="C1231" t="str">
            <v>Faktor Efisiensi alat</v>
          </cell>
          <cell r="G1231" t="str">
            <v>Fa</v>
          </cell>
          <cell r="H1231">
            <v>0.83</v>
          </cell>
          <cell r="I1231" t="str">
            <v>-</v>
          </cell>
          <cell r="N1231" t="str">
            <v>Kayu Perancah   (M19)</v>
          </cell>
          <cell r="Q1231">
            <v>7.5378399565820416E-4</v>
          </cell>
          <cell r="R1231">
            <v>2600000</v>
          </cell>
          <cell r="U1231">
            <v>1959.8383887113307</v>
          </cell>
        </row>
        <row r="1232">
          <cell r="C1232" t="str">
            <v>Waktu siklus</v>
          </cell>
        </row>
        <row r="1233">
          <cell r="C1233" t="str">
            <v>- Waktu asembling</v>
          </cell>
          <cell r="G1233" t="str">
            <v>T1</v>
          </cell>
          <cell r="H1233">
            <v>120</v>
          </cell>
          <cell r="I1233" t="str">
            <v>menit</v>
          </cell>
        </row>
        <row r="1234">
          <cell r="C1234" t="str">
            <v>- Waktu Erection</v>
          </cell>
          <cell r="G1234" t="str">
            <v>T2</v>
          </cell>
          <cell r="H1234">
            <v>60</v>
          </cell>
          <cell r="I1234" t="str">
            <v>menit</v>
          </cell>
        </row>
        <row r="1235">
          <cell r="C1235" t="str">
            <v>- dan lain-lain ( termasuk mengatur dan perkuatan)</v>
          </cell>
          <cell r="G1235" t="str">
            <v>T3</v>
          </cell>
          <cell r="H1235">
            <v>120</v>
          </cell>
          <cell r="I1235" t="str">
            <v>menit</v>
          </cell>
        </row>
        <row r="1236">
          <cell r="G1236" t="str">
            <v>Ts2</v>
          </cell>
          <cell r="H1236">
            <v>300</v>
          </cell>
          <cell r="I1236" t="str">
            <v>menit</v>
          </cell>
        </row>
        <row r="1237">
          <cell r="Q1237" t="str">
            <v xml:space="preserve">JUMLAH HARGA BAHAN   </v>
          </cell>
          <cell r="U1237">
            <v>1959.8383887113307</v>
          </cell>
        </row>
        <row r="1238">
          <cell r="C1238" t="str">
            <v>Kap. Prod. / jam  =</v>
          </cell>
          <cell r="D1238" t="str">
            <v>V1 x Fa</v>
          </cell>
          <cell r="G1238" t="str">
            <v>Q2</v>
          </cell>
          <cell r="H1238">
            <v>414.99999999999989</v>
          </cell>
          <cell r="I1238" t="str">
            <v>Kg/jam</v>
          </cell>
        </row>
        <row r="1239">
          <cell r="D1239" t="str">
            <v>Ts1</v>
          </cell>
          <cell r="L1239" t="str">
            <v>C.</v>
          </cell>
          <cell r="N1239" t="str">
            <v>PERALATAN</v>
          </cell>
        </row>
        <row r="1240">
          <cell r="C1240" t="str">
            <v>Koefisien Alat / Kg</v>
          </cell>
          <cell r="D1240" t="str">
            <v xml:space="preserve"> =  1  :  Q1</v>
          </cell>
          <cell r="G1240" t="str">
            <v>(E07)</v>
          </cell>
          <cell r="H1240">
            <v>2.4096385542168681E-3</v>
          </cell>
          <cell r="I1240" t="str">
            <v>jam</v>
          </cell>
        </row>
        <row r="1241">
          <cell r="L1241" t="str">
            <v>1.</v>
          </cell>
          <cell r="N1241" t="str">
            <v>Crane 15 ton</v>
          </cell>
          <cell r="O1241" t="str">
            <v>(E07)</v>
          </cell>
          <cell r="P1241" t="str">
            <v>jam</v>
          </cell>
          <cell r="Q1241">
            <v>2.4096385542168681E-3</v>
          </cell>
          <cell r="R1241">
            <v>332617.85852504836</v>
          </cell>
          <cell r="U1241">
            <v>801.48881572300832</v>
          </cell>
        </row>
        <row r="1242">
          <cell r="A1242" t="str">
            <v>2.b.</v>
          </cell>
          <cell r="C1242" t="str">
            <v>Crane on Track 35 Ton</v>
          </cell>
          <cell r="G1242" t="str">
            <v>(E31)</v>
          </cell>
          <cell r="L1242" t="str">
            <v>2.</v>
          </cell>
          <cell r="N1242" t="str">
            <v>Crane on track</v>
          </cell>
          <cell r="O1242" t="str">
            <v>(E31)</v>
          </cell>
          <cell r="P1242" t="str">
            <v>jam</v>
          </cell>
          <cell r="Q1242">
            <v>6.0240963855421692E-4</v>
          </cell>
          <cell r="R1242">
            <v>344567.5856401663</v>
          </cell>
          <cell r="U1242">
            <v>207.57083472299178</v>
          </cell>
        </row>
        <row r="1243">
          <cell r="C1243" t="str">
            <v>Kapasitas</v>
          </cell>
          <cell r="G1243" t="str">
            <v>V2</v>
          </cell>
          <cell r="H1243">
            <v>10</v>
          </cell>
          <cell r="I1243" t="str">
            <v>Ton</v>
          </cell>
          <cell r="L1243" t="str">
            <v>3.</v>
          </cell>
          <cell r="N1243" t="str">
            <v>Alat Bantu</v>
          </cell>
          <cell r="P1243" t="str">
            <v>Ls</v>
          </cell>
          <cell r="Q1243">
            <v>1</v>
          </cell>
          <cell r="R1243">
            <v>500</v>
          </cell>
          <cell r="U1243">
            <v>500</v>
          </cell>
        </row>
        <row r="1244">
          <cell r="C1244" t="str">
            <v>Faktor Efisiensi alat</v>
          </cell>
          <cell r="G1244" t="str">
            <v>Fa</v>
          </cell>
          <cell r="H1244">
            <v>0.83</v>
          </cell>
          <cell r="I1244" t="str">
            <v>-</v>
          </cell>
        </row>
        <row r="1245">
          <cell r="C1245" t="str">
            <v>Waktu siklus</v>
          </cell>
        </row>
        <row r="1246">
          <cell r="C1246" t="str">
            <v xml:space="preserve">- Waktu penggeseran </v>
          </cell>
          <cell r="G1246" t="str">
            <v>T1</v>
          </cell>
          <cell r="H1246">
            <v>120</v>
          </cell>
          <cell r="I1246" t="str">
            <v>menit</v>
          </cell>
        </row>
        <row r="1247">
          <cell r="C1247" t="str">
            <v>- Waktu Erection</v>
          </cell>
          <cell r="G1247" t="str">
            <v>T2</v>
          </cell>
          <cell r="H1247">
            <v>60</v>
          </cell>
          <cell r="I1247" t="str">
            <v>menit</v>
          </cell>
        </row>
        <row r="1248">
          <cell r="C1248" t="str">
            <v>- Waktu lain-lain ( perkuatan rangka )</v>
          </cell>
          <cell r="G1248" t="str">
            <v>T3</v>
          </cell>
          <cell r="H1248">
            <v>120</v>
          </cell>
          <cell r="I1248" t="str">
            <v>menit</v>
          </cell>
        </row>
        <row r="1249">
          <cell r="G1249" t="str">
            <v>Ts1</v>
          </cell>
          <cell r="H1249">
            <v>300</v>
          </cell>
          <cell r="I1249" t="str">
            <v>menit</v>
          </cell>
          <cell r="Q1249" t="str">
            <v xml:space="preserve">JUMLAH HARGA PERALATAN   </v>
          </cell>
          <cell r="U1249">
            <v>1509.059650446</v>
          </cell>
        </row>
        <row r="1251">
          <cell r="C1251" t="str">
            <v>Kap. Prod. / jam  =</v>
          </cell>
          <cell r="D1251" t="str">
            <v>V2 x Fa</v>
          </cell>
          <cell r="G1251" t="str">
            <v>Q1</v>
          </cell>
          <cell r="H1251">
            <v>1660</v>
          </cell>
          <cell r="I1251" t="str">
            <v>Kg/jam</v>
          </cell>
          <cell r="L1251" t="str">
            <v>D.</v>
          </cell>
          <cell r="N1251" t="str">
            <v>JUMLAH HARGA TENAGA, BAHAN DAN PERALATAN  ( A + B + C )</v>
          </cell>
          <cell r="U1251">
            <v>3923.5968343380537</v>
          </cell>
        </row>
        <row r="1252">
          <cell r="D1252" t="str">
            <v>Ts2</v>
          </cell>
          <cell r="L1252" t="str">
            <v>E.</v>
          </cell>
          <cell r="N1252" t="str">
            <v>OVERHEAD &amp; PROFIT</v>
          </cell>
          <cell r="P1252">
            <v>10</v>
          </cell>
          <cell r="Q1252" t="str">
            <v>%  x  D</v>
          </cell>
          <cell r="U1252">
            <v>392.3596834338054</v>
          </cell>
        </row>
        <row r="1253">
          <cell r="C1253" t="str">
            <v xml:space="preserve">Koefisien Alat / Kg </v>
          </cell>
          <cell r="D1253" t="str">
            <v>= 1 : Q1</v>
          </cell>
          <cell r="G1253" t="str">
            <v>(E31)</v>
          </cell>
          <cell r="H1253">
            <v>6.0240963855421692E-4</v>
          </cell>
          <cell r="I1253" t="str">
            <v>Jam</v>
          </cell>
          <cell r="L1253" t="str">
            <v>F.</v>
          </cell>
          <cell r="N1253" t="str">
            <v>HARGA SATUAN PEKERJAAN  ( D + E )</v>
          </cell>
          <cell r="U1253">
            <v>4315.9565177718587</v>
          </cell>
        </row>
        <row r="1254">
          <cell r="L1254" t="str">
            <v>Note: 1</v>
          </cell>
          <cell r="N1254" t="str">
            <v>SATUAN dapat berdasarkan atas jam operasi untuk Tenaga Kerja dan Peralatan, volume dan/atau ukuran</v>
          </cell>
        </row>
        <row r="1255">
          <cell r="N1255" t="str">
            <v>berat untuk bahan-bahan.</v>
          </cell>
        </row>
        <row r="1256">
          <cell r="L1256">
            <v>2</v>
          </cell>
          <cell r="N1256" t="str">
            <v>Kuantitas satuan adalah kuantitas setiap komponen untuk menyelesaikan satu satuan pekerjaan dari nomor</v>
          </cell>
        </row>
        <row r="1257">
          <cell r="N1257" t="str">
            <v>mata pembayaran.</v>
          </cell>
        </row>
        <row r="1258">
          <cell r="L1258">
            <v>3</v>
          </cell>
          <cell r="N1258" t="str">
            <v>Biaya satuan untuk peralatan sudah termasuk bahan bakar, bahan habis dipakai dan operator.</v>
          </cell>
        </row>
        <row r="1259">
          <cell r="L1259">
            <v>4</v>
          </cell>
          <cell r="N1259" t="str">
            <v>Biaya satuan sudah termasuk pengeluaran untuk seluruh pajak yang berkaitan (tetapi tidak termasuk PPN</v>
          </cell>
        </row>
        <row r="1260">
          <cell r="J1260" t="str">
            <v>Berlanjut ke hal. berikut.</v>
          </cell>
          <cell r="N1260" t="str">
            <v>yang dibayar dari kontrak) dan biaya-biaya lainnya.</v>
          </cell>
        </row>
        <row r="1261">
          <cell r="A1261" t="str">
            <v>ITEM PEMBAYARAN NO.</v>
          </cell>
          <cell r="D1261" t="str">
            <v>:  7.4 (4)</v>
          </cell>
          <cell r="J1261" t="str">
            <v>Analisa EI-744</v>
          </cell>
        </row>
        <row r="1262">
          <cell r="A1262" t="str">
            <v>JENIS PEKERJAAN</v>
          </cell>
          <cell r="D1262" t="str">
            <v>: Pemasangan Jembatan Baja</v>
          </cell>
        </row>
        <row r="1263">
          <cell r="A1263" t="str">
            <v>SATUAN PEMBAYARAN</v>
          </cell>
          <cell r="D1263" t="str">
            <v>:  KG</v>
          </cell>
          <cell r="H1263" t="str">
            <v xml:space="preserve">        URAIAN ANALISA HARGA SATUAN</v>
          </cell>
        </row>
        <row r="1264">
          <cell r="J1264" t="str">
            <v>Lanjutan</v>
          </cell>
        </row>
        <row r="1266">
          <cell r="A1266" t="str">
            <v>No.</v>
          </cell>
          <cell r="C1266" t="str">
            <v>U R A I A N</v>
          </cell>
          <cell r="G1266" t="str">
            <v>KODE</v>
          </cell>
          <cell r="H1266" t="str">
            <v>KOEF.</v>
          </cell>
          <cell r="I1266" t="str">
            <v>SATUAN</v>
          </cell>
          <cell r="J1266" t="str">
            <v>KETERANGAN</v>
          </cell>
        </row>
        <row r="1269">
          <cell r="A1269" t="str">
            <v>2.b.</v>
          </cell>
          <cell r="C1269" t="str">
            <v>ALAT  BANTU</v>
          </cell>
        </row>
        <row r="1270">
          <cell r="C1270" t="str">
            <v xml:space="preserve">Diperlukan alat bantu kecil </v>
          </cell>
          <cell r="J1270" t="str">
            <v>Lumpsum</v>
          </cell>
        </row>
        <row r="1271">
          <cell r="C1271" t="str">
            <v>- Kunci dan perlengkapannya</v>
          </cell>
        </row>
        <row r="1272">
          <cell r="C1272" t="str">
            <v>- Takel, trambang, Sling dan lain-lainnya.</v>
          </cell>
        </row>
        <row r="1274">
          <cell r="A1274" t="str">
            <v>3.</v>
          </cell>
          <cell r="C1274" t="str">
            <v>TENAGA</v>
          </cell>
        </row>
        <row r="1275">
          <cell r="C1275" t="str">
            <v>Produksi Rangka baja (Prod. Crane menentukan)</v>
          </cell>
          <cell r="G1275" t="str">
            <v>Qt</v>
          </cell>
          <cell r="H1275">
            <v>414.99999999999989</v>
          </cell>
          <cell r="I1275" t="str">
            <v>Kg/jam</v>
          </cell>
        </row>
        <row r="1276">
          <cell r="C1276" t="str">
            <v>Kebutuhan tenaga tambahan di lokasi :</v>
          </cell>
        </row>
        <row r="1277">
          <cell r="D1277" t="str">
            <v>- Mandor</v>
          </cell>
          <cell r="G1277" t="str">
            <v>M</v>
          </cell>
          <cell r="H1277">
            <v>1</v>
          </cell>
          <cell r="I1277" t="str">
            <v>orang</v>
          </cell>
        </row>
        <row r="1278">
          <cell r="D1278" t="str">
            <v>- Tukang</v>
          </cell>
          <cell r="G1278" t="str">
            <v>T</v>
          </cell>
          <cell r="H1278">
            <v>6</v>
          </cell>
          <cell r="I1278" t="str">
            <v>orang</v>
          </cell>
        </row>
        <row r="1279">
          <cell r="D1279" t="str">
            <v>- Pekerja</v>
          </cell>
          <cell r="G1279" t="str">
            <v>P</v>
          </cell>
          <cell r="H1279">
            <v>21</v>
          </cell>
          <cell r="I1279" t="str">
            <v>orang</v>
          </cell>
        </row>
        <row r="1281">
          <cell r="C1281" t="str">
            <v>Koefisien Tenaga / Kg   :</v>
          </cell>
        </row>
        <row r="1282">
          <cell r="D1282" t="str">
            <v>-  Mandor</v>
          </cell>
          <cell r="E1282" t="str">
            <v xml:space="preserve"> =  M : Qt</v>
          </cell>
          <cell r="G1282" t="str">
            <v>(L03)</v>
          </cell>
          <cell r="H1282">
            <v>2.4096385542168681E-3</v>
          </cell>
          <cell r="I1282" t="str">
            <v>jam</v>
          </cell>
        </row>
        <row r="1283">
          <cell r="D1283" t="str">
            <v>-  Tukang</v>
          </cell>
          <cell r="E1283" t="str">
            <v xml:space="preserve"> =  T : Qt</v>
          </cell>
          <cell r="G1283" t="str">
            <v>(L02)</v>
          </cell>
          <cell r="H1283">
            <v>1.4457831325301209E-2</v>
          </cell>
          <cell r="I1283" t="str">
            <v>jam</v>
          </cell>
        </row>
        <row r="1284">
          <cell r="D1284" t="str">
            <v>-  Pekerja</v>
          </cell>
          <cell r="E1284" t="str">
            <v xml:space="preserve"> =  P : Qt</v>
          </cell>
          <cell r="G1284" t="str">
            <v>(L01)</v>
          </cell>
          <cell r="H1284">
            <v>5.0602409638554231E-2</v>
          </cell>
          <cell r="I1284" t="str">
            <v>jam</v>
          </cell>
        </row>
        <row r="1287">
          <cell r="A1287" t="str">
            <v>4.</v>
          </cell>
          <cell r="C1287" t="str">
            <v>HARGA DASAR SATUAN UPAH, BAHAN DAN ALAT</v>
          </cell>
        </row>
        <row r="1288">
          <cell r="C1288" t="str">
            <v>Lihat lampiran.</v>
          </cell>
        </row>
        <row r="1290">
          <cell r="A1290" t="str">
            <v>5.</v>
          </cell>
          <cell r="C1290" t="str">
            <v>ANALISA HARGA SATUAN PEKERJAAN</v>
          </cell>
        </row>
        <row r="1291">
          <cell r="C1291" t="str">
            <v>Lihat perhitungan dalam FORMULIR STANDAR UNTUK</v>
          </cell>
        </row>
        <row r="1292">
          <cell r="C1292" t="str">
            <v>PEREKEMAN ANALISA MASING-MASING HARGA</v>
          </cell>
        </row>
        <row r="1293">
          <cell r="C1293" t="str">
            <v>SATUAN.</v>
          </cell>
        </row>
        <row r="1294">
          <cell r="C1294" t="str">
            <v>Didapat Harga Satuan Pekerjaan :</v>
          </cell>
        </row>
        <row r="1296">
          <cell r="C1296" t="str">
            <v xml:space="preserve">Rp.  </v>
          </cell>
          <cell r="D1296">
            <v>4315.9565177718587</v>
          </cell>
          <cell r="E1296" t="str">
            <v xml:space="preserve"> / Kg.</v>
          </cell>
        </row>
        <row r="1300">
          <cell r="A1300" t="str">
            <v>6.</v>
          </cell>
          <cell r="C1300" t="str">
            <v>MASA PELAKSANAAN YANG DIPERLUKAN</v>
          </cell>
        </row>
        <row r="1301">
          <cell r="C1301" t="str">
            <v>Masa Pelaksanaan :</v>
          </cell>
          <cell r="D1301" t="str">
            <v>. . . . . . . . . . . .</v>
          </cell>
        </row>
        <row r="1303">
          <cell r="A1303" t="str">
            <v>7.</v>
          </cell>
          <cell r="C1303" t="str">
            <v>VOLUME PEKERJAAN YANG DIPERLUKAN</v>
          </cell>
        </row>
        <row r="1304">
          <cell r="C1304" t="str">
            <v>Volume pekerjaan  :</v>
          </cell>
          <cell r="D1304">
            <v>0</v>
          </cell>
          <cell r="E1304" t="str">
            <v>Kg</v>
          </cell>
        </row>
        <row r="1320">
          <cell r="A1320" t="str">
            <v>ITEM PEMBAYARAN NO.</v>
          </cell>
          <cell r="D1320" t="str">
            <v>:  7.4 (5)</v>
          </cell>
          <cell r="J1320" t="str">
            <v>Analisa EI-745</v>
          </cell>
          <cell r="T1320" t="str">
            <v>Analisa EI-745</v>
          </cell>
        </row>
        <row r="1321">
          <cell r="A1321" t="str">
            <v>JENIS PEKERJAAN</v>
          </cell>
          <cell r="D1321" t="str">
            <v>:  Pengangkutan Bahan Jembatan</v>
          </cell>
        </row>
        <row r="1322">
          <cell r="A1322" t="str">
            <v>SATUAN PEMBAYARAN</v>
          </cell>
          <cell r="D1322" t="str">
            <v>:  KG</v>
          </cell>
          <cell r="H1322" t="str">
            <v xml:space="preserve">        URAIAN ANALISA HARGA SATUAN</v>
          </cell>
          <cell r="L1322" t="str">
            <v>FORMULIR STANDAR UNTUK</v>
          </cell>
        </row>
        <row r="1323">
          <cell r="L1323" t="str">
            <v>PEREKAMAN ANALISA MASING-MASING HARGA SATUAN</v>
          </cell>
        </row>
        <row r="1324">
          <cell r="L1324" t="str">
            <v/>
          </cell>
        </row>
        <row r="1325">
          <cell r="A1325" t="str">
            <v>No.</v>
          </cell>
          <cell r="C1325" t="str">
            <v>U R A I A N</v>
          </cell>
          <cell r="G1325" t="str">
            <v>KODE</v>
          </cell>
          <cell r="H1325" t="str">
            <v>KOEF.</v>
          </cell>
          <cell r="I1325" t="str">
            <v>SATUAN</v>
          </cell>
          <cell r="J1325" t="str">
            <v>KETERANGAN</v>
          </cell>
        </row>
        <row r="1326">
          <cell r="L1326" t="str">
            <v>NAMA PENAWAR</v>
          </cell>
          <cell r="O1326" t="str">
            <v xml:space="preserve"> : PT. RAHIFA SECA UTAMA</v>
          </cell>
        </row>
        <row r="1327">
          <cell r="L1327" t="str">
            <v>KEGIATAN</v>
          </cell>
          <cell r="O1327" t="str">
            <v xml:space="preserve"> : Rehabilitasi dan Rekonstruksi Provinsi NAD</v>
          </cell>
        </row>
        <row r="1328">
          <cell r="A1328" t="str">
            <v>I.</v>
          </cell>
          <cell r="C1328" t="str">
            <v>ASUMSI</v>
          </cell>
          <cell r="L1328" t="str">
            <v>No. PAKET KONTRAK</v>
          </cell>
          <cell r="O1328" t="str">
            <v xml:space="preserve"> : PIJAY - 04</v>
          </cell>
        </row>
        <row r="1329">
          <cell r="A1329">
            <v>1</v>
          </cell>
          <cell r="C1329" t="str">
            <v>Pengangkutan Material dari Pabrik ke Pelabuhan (1)</v>
          </cell>
          <cell r="L1329" t="str">
            <v>NAMA PAKET</v>
          </cell>
          <cell r="O1329" t="str">
            <v xml:space="preserve"> : Rehabilitasi dan Rekonstruksi Jalan Balee Ulim - Kuala (CS)</v>
          </cell>
        </row>
        <row r="1330">
          <cell r="C1330" t="str">
            <v>dengan Trailer</v>
          </cell>
          <cell r="L1330" t="str">
            <v>PROP / KAB / KODYA</v>
          </cell>
          <cell r="O1330" t="str">
            <v xml:space="preserve"> : Nanggroe Aceh Darussalam / Pidie Jaya</v>
          </cell>
        </row>
        <row r="1331">
          <cell r="A1331">
            <v>2</v>
          </cell>
          <cell r="C1331" t="str">
            <v>Pengangkutan dari Pelabuhan (1) ke Pelabuhan (2)</v>
          </cell>
          <cell r="L1331" t="str">
            <v>ITEM PEMBAYARAN NO.</v>
          </cell>
          <cell r="O1331" t="str">
            <v>:  7.4 (5)</v>
          </cell>
          <cell r="R1331" t="str">
            <v>PERKIRAAN VOL. PEK.</v>
          </cell>
          <cell r="T1331" t="str">
            <v>:</v>
          </cell>
          <cell r="U1331">
            <v>0</v>
          </cell>
        </row>
        <row r="1332">
          <cell r="C1332" t="str">
            <v>dengan Kapal Laut</v>
          </cell>
          <cell r="L1332" t="str">
            <v>JENIS PEKERJAAN</v>
          </cell>
          <cell r="O1332" t="str">
            <v>:  Pengangkutan Bahan Jembatan</v>
          </cell>
          <cell r="R1332" t="str">
            <v>TOTAL HARGA (Rp.)</v>
          </cell>
          <cell r="T1332" t="str">
            <v>:</v>
          </cell>
          <cell r="U1332">
            <v>0</v>
          </cell>
        </row>
        <row r="1333">
          <cell r="A1333">
            <v>3</v>
          </cell>
          <cell r="C1333" t="str">
            <v>Jarak Pabrik ke Pelabuhan (1)</v>
          </cell>
          <cell r="G1333" t="str">
            <v>Ld1</v>
          </cell>
          <cell r="H1333">
            <v>25</v>
          </cell>
          <cell r="I1333" t="str">
            <v>KM</v>
          </cell>
          <cell r="L1333" t="str">
            <v>SATUAN PEMBAYARAN</v>
          </cell>
          <cell r="O1333" t="str">
            <v>:  KG</v>
          </cell>
          <cell r="R1333" t="str">
            <v>% THD. BIAYA PROYEK</v>
          </cell>
          <cell r="T1333" t="str">
            <v>:</v>
          </cell>
          <cell r="U1333">
            <v>0</v>
          </cell>
        </row>
        <row r="1334">
          <cell r="A1334">
            <v>4</v>
          </cell>
          <cell r="C1334" t="str">
            <v xml:space="preserve">Jarak dari Pelabuhan (1) ke Pelabuhan (2) </v>
          </cell>
          <cell r="G1334" t="str">
            <v>Lp</v>
          </cell>
          <cell r="H1334">
            <v>100</v>
          </cell>
          <cell r="I1334" t="str">
            <v>Millaut</v>
          </cell>
        </row>
        <row r="1335">
          <cell r="A1335">
            <v>5</v>
          </cell>
          <cell r="C1335" t="str">
            <v>Jarak dari Pelabuhan (2) ke Lokasi Pekerjaan</v>
          </cell>
          <cell r="G1335" t="str">
            <v>Ld2</v>
          </cell>
          <cell r="H1335">
            <v>25</v>
          </cell>
          <cell r="I1335" t="str">
            <v>KM</v>
          </cell>
        </row>
        <row r="1336">
          <cell r="Q1336" t="str">
            <v>PERKIRAAN</v>
          </cell>
          <cell r="R1336" t="str">
            <v>HARGA</v>
          </cell>
          <cell r="S1336" t="str">
            <v>JUMLAH</v>
          </cell>
        </row>
        <row r="1337">
          <cell r="A1337" t="str">
            <v>II.</v>
          </cell>
          <cell r="C1337" t="str">
            <v>URUTAN KERJA</v>
          </cell>
          <cell r="L1337" t="str">
            <v>NO.</v>
          </cell>
          <cell r="N1337" t="str">
            <v>KOMPONEN</v>
          </cell>
          <cell r="P1337" t="str">
            <v>SATUAN</v>
          </cell>
          <cell r="Q1337" t="str">
            <v>KUANTITAS</v>
          </cell>
          <cell r="R1337" t="str">
            <v>SATUAN</v>
          </cell>
          <cell r="S1337" t="str">
            <v>HARGA</v>
          </cell>
        </row>
        <row r="1338">
          <cell r="A1338">
            <v>1</v>
          </cell>
          <cell r="C1338" t="str">
            <v>Material oleh Pabrik di muat ke Trailer dengan Crane</v>
          </cell>
          <cell r="R1338" t="str">
            <v>(Rp.)</v>
          </cell>
          <cell r="S1338" t="str">
            <v>(Rp.)</v>
          </cell>
        </row>
        <row r="1339">
          <cell r="A1339">
            <v>2</v>
          </cell>
          <cell r="C1339" t="str">
            <v xml:space="preserve">Dari Pabrik dengan trailer ke Pelabuhan dan </v>
          </cell>
        </row>
        <row r="1340">
          <cell r="C1340" t="str">
            <v>dibongkar oleh kontraktor / badan angkutan</v>
          </cell>
        </row>
        <row r="1341">
          <cell r="A1341">
            <v>3</v>
          </cell>
          <cell r="C1341" t="str">
            <v>Pemuatan, pengangkutan dan bongkar oleh angkutan</v>
          </cell>
          <cell r="L1341" t="str">
            <v>A.</v>
          </cell>
          <cell r="N1341" t="str">
            <v>TENAGA</v>
          </cell>
        </row>
        <row r="1342">
          <cell r="C1342" t="str">
            <v>laut ditanggung oleh kontraktor</v>
          </cell>
        </row>
        <row r="1343">
          <cell r="A1343">
            <v>4</v>
          </cell>
          <cell r="C1343" t="str">
            <v>Pengangkutan dari pelabuhan dengan trailer dan di</v>
          </cell>
          <cell r="L1343" t="str">
            <v>1.</v>
          </cell>
          <cell r="N1343" t="str">
            <v>Pekerja</v>
          </cell>
          <cell r="O1343" t="str">
            <v>(L01)</v>
          </cell>
          <cell r="P1343" t="str">
            <v>jam</v>
          </cell>
          <cell r="Q1343">
            <v>1.0625836680053548E-3</v>
          </cell>
          <cell r="R1343">
            <v>6500</v>
          </cell>
          <cell r="U1343">
            <v>6.9067938420348058</v>
          </cell>
        </row>
        <row r="1344">
          <cell r="C1344" t="str">
            <v>bongkar/diturunkan dengan crane dan dibantu tenaga</v>
          </cell>
          <cell r="L1344" t="str">
            <v>3.</v>
          </cell>
          <cell r="N1344" t="str">
            <v>Mandor</v>
          </cell>
          <cell r="O1344" t="str">
            <v>(L03)</v>
          </cell>
          <cell r="P1344" t="str">
            <v>jam</v>
          </cell>
          <cell r="Q1344">
            <v>1.0625836680053549E-4</v>
          </cell>
          <cell r="R1344">
            <v>7200</v>
          </cell>
          <cell r="U1344">
            <v>0.7650602409638555</v>
          </cell>
        </row>
        <row r="1345">
          <cell r="C1345" t="str">
            <v>manusia di lokasi pekerjaan</v>
          </cell>
        </row>
        <row r="1347">
          <cell r="A1347" t="str">
            <v>III.</v>
          </cell>
          <cell r="C1347" t="str">
            <v>PEMAKAIAN BAHAN, ALAT DAN TENAGA</v>
          </cell>
          <cell r="Q1347" t="str">
            <v xml:space="preserve">JUMLAH HARGA TENAGA   </v>
          </cell>
          <cell r="U1347">
            <v>7.671854082998661</v>
          </cell>
        </row>
        <row r="1349">
          <cell r="A1349" t="str">
            <v>1.</v>
          </cell>
          <cell r="C1349" t="str">
            <v>BAHAN</v>
          </cell>
          <cell r="L1349" t="str">
            <v>B.</v>
          </cell>
          <cell r="N1349" t="str">
            <v>BAHAN</v>
          </cell>
        </row>
        <row r="1350">
          <cell r="C1350" t="str">
            <v>Tidak ada pemakaian bahan</v>
          </cell>
        </row>
        <row r="1352">
          <cell r="A1352" t="str">
            <v>2.</v>
          </cell>
          <cell r="C1352" t="str">
            <v>ALAT</v>
          </cell>
        </row>
        <row r="1353">
          <cell r="C1353" t="str">
            <v>Pengangkutan dari pabrik ke Pelabuhan 1</v>
          </cell>
        </row>
        <row r="1355">
          <cell r="C1355" t="str">
            <v>TRAILER ke 1</v>
          </cell>
          <cell r="G1355" t="str">
            <v>(E28)</v>
          </cell>
        </row>
        <row r="1356">
          <cell r="C1356" t="str">
            <v>Kapasitas angkut</v>
          </cell>
          <cell r="G1356" t="str">
            <v>V1</v>
          </cell>
          <cell r="H1356">
            <v>15</v>
          </cell>
          <cell r="I1356" t="str">
            <v>Ton</v>
          </cell>
        </row>
        <row r="1357">
          <cell r="C1357" t="str">
            <v>Faktor Efisiensi alat</v>
          </cell>
          <cell r="G1357" t="str">
            <v>Fa</v>
          </cell>
          <cell r="H1357">
            <v>0.83</v>
          </cell>
          <cell r="I1357" t="str">
            <v>-</v>
          </cell>
          <cell r="Q1357" t="str">
            <v xml:space="preserve">JUMLAH HARGA BAHAN   </v>
          </cell>
          <cell r="U1357">
            <v>0</v>
          </cell>
        </row>
        <row r="1358">
          <cell r="C1358" t="str">
            <v>Kecepatan rata-rata bermuatan</v>
          </cell>
          <cell r="G1358" t="str">
            <v>v1</v>
          </cell>
          <cell r="H1358">
            <v>40</v>
          </cell>
          <cell r="I1358" t="str">
            <v>KM/jam</v>
          </cell>
        </row>
        <row r="1359">
          <cell r="C1359" t="str">
            <v>Kecepatan rata-rata kosong</v>
          </cell>
          <cell r="G1359" t="str">
            <v>v2</v>
          </cell>
          <cell r="H1359">
            <v>60</v>
          </cell>
          <cell r="I1359" t="str">
            <v>KM/jam</v>
          </cell>
          <cell r="L1359" t="str">
            <v>C.</v>
          </cell>
          <cell r="N1359" t="str">
            <v>PERALATAN</v>
          </cell>
        </row>
        <row r="1360">
          <cell r="C1360" t="str">
            <v>Waktu Siklus :</v>
          </cell>
          <cell r="G1360" t="str">
            <v>Ts2</v>
          </cell>
        </row>
        <row r="1361">
          <cell r="C1361" t="str">
            <v>- Waktu tempuh isi  =  (Ld1 : v1) x 60 menit</v>
          </cell>
          <cell r="G1361" t="str">
            <v>T1</v>
          </cell>
          <cell r="H1361">
            <v>37.5</v>
          </cell>
          <cell r="I1361" t="str">
            <v>menit</v>
          </cell>
          <cell r="L1361" t="str">
            <v>1.</v>
          </cell>
          <cell r="N1361" t="str">
            <v>Trailer</v>
          </cell>
          <cell r="O1361" t="str">
            <v>(E28)</v>
          </cell>
          <cell r="P1361" t="str">
            <v>jam</v>
          </cell>
          <cell r="Q1361">
            <v>2.6104417670682733E-4</v>
          </cell>
          <cell r="R1361">
            <v>232867.36853980148</v>
          </cell>
          <cell r="U1361">
            <v>60.788670502357817</v>
          </cell>
        </row>
        <row r="1362">
          <cell r="C1362" t="str">
            <v>- Waktu tempuh kosong  =  (Ld1 : v2) x 60 menit</v>
          </cell>
          <cell r="G1362" t="str">
            <v>T2</v>
          </cell>
          <cell r="H1362">
            <v>25</v>
          </cell>
          <cell r="I1362" t="str">
            <v>menit</v>
          </cell>
          <cell r="L1362" t="str">
            <v>2.</v>
          </cell>
          <cell r="N1362" t="str">
            <v>Crane</v>
          </cell>
          <cell r="O1362" t="str">
            <v>(E07)</v>
          </cell>
          <cell r="P1362" t="str">
            <v>jam</v>
          </cell>
          <cell r="Q1362">
            <v>1.1378848728246319E-4</v>
          </cell>
          <cell r="R1362">
            <v>332617.85852504836</v>
          </cell>
          <cell r="U1362">
            <v>37.848082964697603</v>
          </cell>
        </row>
        <row r="1363">
          <cell r="C1363" t="str">
            <v>- Waktu bongkar, muat  dan lain-lain</v>
          </cell>
          <cell r="G1363" t="str">
            <v>T3</v>
          </cell>
          <cell r="H1363">
            <v>15</v>
          </cell>
          <cell r="I1363" t="str">
            <v>menit</v>
          </cell>
          <cell r="L1363" t="str">
            <v>3.</v>
          </cell>
          <cell r="N1363" t="str">
            <v>Angkutan Kapal Laut</v>
          </cell>
          <cell r="P1363" t="str">
            <v>millaut</v>
          </cell>
          <cell r="Q1363">
            <v>100</v>
          </cell>
          <cell r="R1363">
            <v>30</v>
          </cell>
          <cell r="U1363">
            <v>3000</v>
          </cell>
        </row>
        <row r="1364">
          <cell r="G1364" t="str">
            <v>Ts1</v>
          </cell>
          <cell r="H1364">
            <v>77.5</v>
          </cell>
          <cell r="I1364" t="str">
            <v>menit</v>
          </cell>
          <cell r="L1364" t="str">
            <v>4.</v>
          </cell>
          <cell r="N1364" t="str">
            <v>Alat Bantu</v>
          </cell>
          <cell r="P1364" t="str">
            <v>Ls</v>
          </cell>
          <cell r="Q1364">
            <v>1</v>
          </cell>
          <cell r="R1364">
            <v>500</v>
          </cell>
          <cell r="U1364">
            <v>500</v>
          </cell>
        </row>
        <row r="1366">
          <cell r="C1366" t="str">
            <v>Kap. Prod. / jam  =</v>
          </cell>
          <cell r="D1366" t="str">
            <v>V1 x Fa</v>
          </cell>
          <cell r="G1366" t="str">
            <v>Q1</v>
          </cell>
          <cell r="H1366">
            <v>9.6387096774193548</v>
          </cell>
          <cell r="I1366" t="str">
            <v>Ton</v>
          </cell>
        </row>
        <row r="1367">
          <cell r="D1367" t="str">
            <v>Ts1</v>
          </cell>
        </row>
        <row r="1368">
          <cell r="C1368" t="str">
            <v>Koefisien Alat / Kg</v>
          </cell>
          <cell r="D1368" t="str">
            <v xml:space="preserve"> =  1  :  (Q1 x 1000)</v>
          </cell>
          <cell r="G1368" t="str">
            <v>(E28)</v>
          </cell>
          <cell r="H1368">
            <v>1.0374832663989291E-4</v>
          </cell>
          <cell r="I1368" t="str">
            <v>jam</v>
          </cell>
        </row>
        <row r="1369">
          <cell r="Q1369" t="str">
            <v xml:space="preserve">JUMLAH HARGA PERALATAN   </v>
          </cell>
          <cell r="U1369">
            <v>3598.6367534670553</v>
          </cell>
        </row>
        <row r="1371">
          <cell r="C1371" t="str">
            <v>CRANE 1</v>
          </cell>
          <cell r="D1371" t="str">
            <v>Penurunan di Pelabuhan (1)</v>
          </cell>
          <cell r="G1371" t="str">
            <v>(E07)</v>
          </cell>
          <cell r="L1371" t="str">
            <v>D.</v>
          </cell>
          <cell r="N1371" t="str">
            <v>JUMLAH HARGA TENAGA, BAHAN DAN PERALATAN  ( A + B + C )</v>
          </cell>
          <cell r="U1371">
            <v>3606.3086075500541</v>
          </cell>
        </row>
        <row r="1372">
          <cell r="C1372" t="str">
            <v>Kapasitas</v>
          </cell>
          <cell r="G1372" t="str">
            <v>V2</v>
          </cell>
          <cell r="H1372">
            <v>15</v>
          </cell>
          <cell r="I1372" t="str">
            <v>ton</v>
          </cell>
          <cell r="L1372" t="str">
            <v>E.</v>
          </cell>
          <cell r="N1372" t="str">
            <v>OVERHEAD &amp; PROFIT</v>
          </cell>
          <cell r="P1372">
            <v>10</v>
          </cell>
          <cell r="Q1372" t="str">
            <v>%  x  D</v>
          </cell>
          <cell r="U1372">
            <v>360.63086075500541</v>
          </cell>
        </row>
        <row r="1373">
          <cell r="C1373" t="str">
            <v>Faktor Efisiensi alat</v>
          </cell>
          <cell r="G1373" t="str">
            <v>Fa</v>
          </cell>
          <cell r="H1373">
            <v>0.83</v>
          </cell>
          <cell r="I1373" t="str">
            <v>-</v>
          </cell>
          <cell r="L1373" t="str">
            <v>F.</v>
          </cell>
          <cell r="N1373" t="str">
            <v>HARGA SATUAN PEKERJAAN  ( D + E )</v>
          </cell>
          <cell r="U1373">
            <v>3966.9394683050596</v>
          </cell>
        </row>
        <row r="1374">
          <cell r="C1374" t="str">
            <v>Waktu siklus</v>
          </cell>
          <cell r="L1374" t="str">
            <v>Note: 1</v>
          </cell>
          <cell r="N1374" t="str">
            <v>SATUAN dapat berdasarkan atas jam operasi untuk Tenaga Kerja dan Peralatan, volume dan/atau ukuran</v>
          </cell>
        </row>
        <row r="1375">
          <cell r="C1375" t="str">
            <v>- Waktu penurunan</v>
          </cell>
          <cell r="G1375" t="str">
            <v>T4</v>
          </cell>
          <cell r="H1375">
            <v>25</v>
          </cell>
          <cell r="I1375" t="str">
            <v>menit</v>
          </cell>
          <cell r="N1375" t="str">
            <v>berat untuk bahan-bahan.</v>
          </cell>
        </row>
        <row r="1376">
          <cell r="C1376" t="str">
            <v>- dan lain-lain</v>
          </cell>
          <cell r="G1376" t="str">
            <v>T5</v>
          </cell>
          <cell r="H1376">
            <v>15</v>
          </cell>
          <cell r="I1376" t="str">
            <v>menit</v>
          </cell>
          <cell r="L1376">
            <v>2</v>
          </cell>
          <cell r="N1376" t="str">
            <v>Kuantitas satuan adalah kuantitas setiap komponen untuk menyelesaikan satu satuan pekerjaan dari nomor</v>
          </cell>
        </row>
        <row r="1377">
          <cell r="G1377" t="str">
            <v>Ts2</v>
          </cell>
          <cell r="H1377">
            <v>40</v>
          </cell>
          <cell r="I1377" t="str">
            <v>menit</v>
          </cell>
          <cell r="N1377" t="str">
            <v>mata pembayaran.</v>
          </cell>
        </row>
        <row r="1378">
          <cell r="L1378">
            <v>3</v>
          </cell>
          <cell r="N1378" t="str">
            <v>Biaya satuan untuk peralatan sudah termasuk bahan bakar, bahan habis dipakai dan operator.</v>
          </cell>
        </row>
        <row r="1379">
          <cell r="L1379">
            <v>4</v>
          </cell>
          <cell r="N1379" t="str">
            <v>Biaya satuan sudah termasuk pengeluaran untuk seluruh pajak yang berkaitan (tetapi tidak termasuk PPN</v>
          </cell>
        </row>
        <row r="1380">
          <cell r="J1380" t="str">
            <v>Berlanjut ke hal. berikut.</v>
          </cell>
          <cell r="N1380" t="str">
            <v>yang dibayar dari kontrak) dan biaya-biaya lainnya.</v>
          </cell>
        </row>
        <row r="1382">
          <cell r="A1382" t="str">
            <v>ITEM PEMBAYARAN NO.</v>
          </cell>
          <cell r="D1382" t="str">
            <v>:  7.4 (5)</v>
          </cell>
          <cell r="J1382" t="str">
            <v>Analisa EI-745</v>
          </cell>
        </row>
        <row r="1383">
          <cell r="A1383" t="str">
            <v>JENIS PEKERJAAN</v>
          </cell>
          <cell r="D1383" t="str">
            <v>:  Pengangkutan Bahan Jembatan</v>
          </cell>
        </row>
        <row r="1384">
          <cell r="A1384" t="str">
            <v>SATUAN PEMBAYARAN</v>
          </cell>
          <cell r="D1384" t="str">
            <v>:  KG</v>
          </cell>
          <cell r="H1384" t="str">
            <v xml:space="preserve">        URAIAN ANALISA HARGA SATUAN</v>
          </cell>
        </row>
        <row r="1385">
          <cell r="J1385" t="str">
            <v>Lanjutan</v>
          </cell>
        </row>
        <row r="1387">
          <cell r="A1387" t="str">
            <v>No.</v>
          </cell>
          <cell r="C1387" t="str">
            <v>U R A I A N</v>
          </cell>
          <cell r="G1387" t="str">
            <v>KODE</v>
          </cell>
          <cell r="H1387" t="str">
            <v>KOEF.</v>
          </cell>
          <cell r="I1387" t="str">
            <v>SATUAN</v>
          </cell>
          <cell r="J1387" t="str">
            <v>KETERANGAN</v>
          </cell>
        </row>
        <row r="1390">
          <cell r="C1390" t="str">
            <v>Kap. Prod. / jam  =</v>
          </cell>
          <cell r="D1390" t="str">
            <v>V2 x Fa</v>
          </cell>
          <cell r="G1390" t="str">
            <v>Q2</v>
          </cell>
          <cell r="H1390">
            <v>18.674999999999997</v>
          </cell>
          <cell r="I1390" t="str">
            <v>Ton</v>
          </cell>
        </row>
        <row r="1391">
          <cell r="D1391" t="str">
            <v>Ts2</v>
          </cell>
        </row>
        <row r="1392">
          <cell r="C1392" t="str">
            <v>Koefisien Alat / Kg</v>
          </cell>
          <cell r="D1392" t="str">
            <v xml:space="preserve"> =  1  :  (Q2 x 1000)</v>
          </cell>
          <cell r="G1392" t="str">
            <v>(E07)</v>
          </cell>
          <cell r="H1392">
            <v>5.3547523427041511E-5</v>
          </cell>
          <cell r="I1392" t="str">
            <v>jam</v>
          </cell>
        </row>
        <row r="1394">
          <cell r="C1394" t="str">
            <v>TENAGA</v>
          </cell>
        </row>
        <row r="1395">
          <cell r="C1395" t="str">
            <v>Diperlukan untuk menurunkan material di pelabuhan.</v>
          </cell>
          <cell r="G1395" t="str">
            <v>Qt1</v>
          </cell>
          <cell r="H1395">
            <v>18674.999999999996</v>
          </cell>
          <cell r="I1395" t="str">
            <v>Kg/jam</v>
          </cell>
        </row>
        <row r="1396">
          <cell r="C1396" t="str">
            <v>Kebutuhan tenaga :</v>
          </cell>
          <cell r="D1396" t="str">
            <v>- Mandor</v>
          </cell>
          <cell r="G1396" t="str">
            <v>M</v>
          </cell>
          <cell r="H1396">
            <v>1</v>
          </cell>
          <cell r="I1396" t="str">
            <v>orang</v>
          </cell>
        </row>
        <row r="1397">
          <cell r="D1397" t="str">
            <v>- Pekerja</v>
          </cell>
          <cell r="G1397" t="str">
            <v>P</v>
          </cell>
          <cell r="H1397">
            <v>10</v>
          </cell>
          <cell r="I1397" t="str">
            <v>orang</v>
          </cell>
        </row>
        <row r="1399">
          <cell r="C1399" t="str">
            <v>Koefisien Tenaga / Kg  :</v>
          </cell>
        </row>
        <row r="1400">
          <cell r="D1400" t="str">
            <v>- Mandor</v>
          </cell>
          <cell r="E1400" t="str">
            <v>= ( M ) : Qt1</v>
          </cell>
          <cell r="G1400" t="str">
            <v>(L03)</v>
          </cell>
          <cell r="H1400">
            <v>5.3547523427041511E-5</v>
          </cell>
          <cell r="I1400" t="str">
            <v>jam</v>
          </cell>
        </row>
        <row r="1401">
          <cell r="D1401" t="str">
            <v>- Pekerja</v>
          </cell>
          <cell r="E1401" t="str">
            <v>= ( P ) : Qt1</v>
          </cell>
          <cell r="G1401" t="str">
            <v>(L01)</v>
          </cell>
          <cell r="H1401">
            <v>5.3547523427041512E-4</v>
          </cell>
          <cell r="I1401" t="str">
            <v>jam</v>
          </cell>
        </row>
        <row r="1403">
          <cell r="C1403" t="str">
            <v>Pengankutan dari Pelabuhan 1 ke Pelabuhan 2</v>
          </cell>
        </row>
        <row r="1404">
          <cell r="C1404" t="str">
            <v>Jasa angkutan laut ditanggung oleh Kontraktor</v>
          </cell>
          <cell r="G1404" t="str">
            <v>-</v>
          </cell>
          <cell r="H1404">
            <v>100</v>
          </cell>
          <cell r="I1404" t="str">
            <v>Millaut</v>
          </cell>
        </row>
        <row r="1406">
          <cell r="C1406" t="str">
            <v>Pengankutan dari Pelabuhan 2  ke Lokasi</v>
          </cell>
        </row>
        <row r="1408">
          <cell r="C1408" t="str">
            <v>TRAILER ke 2</v>
          </cell>
          <cell r="G1408" t="str">
            <v>(E28)</v>
          </cell>
        </row>
        <row r="1409">
          <cell r="C1409" t="str">
            <v>Kapasitas angkut</v>
          </cell>
          <cell r="G1409" t="str">
            <v>V3</v>
          </cell>
          <cell r="H1409">
            <v>15</v>
          </cell>
          <cell r="I1409" t="str">
            <v>Ton</v>
          </cell>
          <cell r="J1409" t="str">
            <v>Ton</v>
          </cell>
        </row>
        <row r="1410">
          <cell r="C1410" t="str">
            <v>Faktor Efisiensi alat</v>
          </cell>
          <cell r="G1410" t="str">
            <v>Fa</v>
          </cell>
          <cell r="H1410">
            <v>0.83</v>
          </cell>
          <cell r="I1410" t="str">
            <v>-</v>
          </cell>
          <cell r="J1410" t="str">
            <v>-</v>
          </cell>
        </row>
        <row r="1411">
          <cell r="C1411" t="str">
            <v>Kecepatan rata-rata bermuatan</v>
          </cell>
          <cell r="G1411" t="str">
            <v>v1</v>
          </cell>
          <cell r="H1411">
            <v>40</v>
          </cell>
          <cell r="I1411" t="str">
            <v>KM/jam</v>
          </cell>
          <cell r="J1411" t="str">
            <v>KM/jam</v>
          </cell>
        </row>
        <row r="1412">
          <cell r="C1412" t="str">
            <v>Kecepatan rata-rata kosong</v>
          </cell>
          <cell r="G1412" t="str">
            <v>v2</v>
          </cell>
          <cell r="H1412">
            <v>50</v>
          </cell>
          <cell r="I1412" t="str">
            <v>KM/jam</v>
          </cell>
          <cell r="J1412" t="str">
            <v>KM/jam</v>
          </cell>
        </row>
        <row r="1413">
          <cell r="C1413" t="str">
            <v>Waktu Siklus :</v>
          </cell>
          <cell r="G1413" t="str">
            <v>Ts2</v>
          </cell>
        </row>
        <row r="1414">
          <cell r="C1414" t="str">
            <v>- Waktu tempuh isi  =  (Ld2 : v1) x 60 menit</v>
          </cell>
          <cell r="G1414" t="str">
            <v>T6</v>
          </cell>
          <cell r="H1414">
            <v>37.5</v>
          </cell>
          <cell r="I1414" t="str">
            <v>menit</v>
          </cell>
        </row>
        <row r="1415">
          <cell r="C1415" t="str">
            <v>- Waktu tempuh kosong  =  (Ld2 : v2) x 60 menit</v>
          </cell>
          <cell r="G1415" t="str">
            <v>T7</v>
          </cell>
          <cell r="H1415">
            <v>30</v>
          </cell>
          <cell r="I1415" t="str">
            <v>menit</v>
          </cell>
        </row>
        <row r="1416">
          <cell r="C1416" t="str">
            <v>- Waktu  muat  dan lain-lain</v>
          </cell>
          <cell r="G1416" t="str">
            <v>T8</v>
          </cell>
          <cell r="H1416">
            <v>30</v>
          </cell>
          <cell r="I1416" t="str">
            <v>menit</v>
          </cell>
        </row>
        <row r="1417">
          <cell r="C1417" t="str">
            <v>- Waktu bongkar  dan lain-lain</v>
          </cell>
          <cell r="G1417" t="str">
            <v>T9</v>
          </cell>
          <cell r="H1417">
            <v>20</v>
          </cell>
          <cell r="I1417" t="str">
            <v>menit</v>
          </cell>
        </row>
        <row r="1418">
          <cell r="G1418" t="str">
            <v>Ts3</v>
          </cell>
          <cell r="H1418">
            <v>117.5</v>
          </cell>
          <cell r="I1418" t="str">
            <v>menit</v>
          </cell>
        </row>
        <row r="1420">
          <cell r="C1420" t="str">
            <v>Kap. Prod. / jam  =</v>
          </cell>
          <cell r="D1420" t="str">
            <v>V3 x Fa</v>
          </cell>
          <cell r="G1420" t="str">
            <v>Q3</v>
          </cell>
          <cell r="H1420">
            <v>6.3574468085106375</v>
          </cell>
          <cell r="I1420" t="str">
            <v>Ton</v>
          </cell>
        </row>
        <row r="1421">
          <cell r="D1421" t="str">
            <v>Ts3</v>
          </cell>
        </row>
        <row r="1422">
          <cell r="C1422" t="str">
            <v>Koefisien Alat / Kg</v>
          </cell>
          <cell r="D1422" t="str">
            <v xml:space="preserve"> =  1  :  (Q3 x 1000)</v>
          </cell>
          <cell r="G1422" t="str">
            <v>(E28)</v>
          </cell>
          <cell r="H1422">
            <v>1.5729585006693444E-4</v>
          </cell>
          <cell r="I1422" t="str">
            <v>jam</v>
          </cell>
        </row>
        <row r="1425">
          <cell r="C1425" t="str">
            <v>CRANE 2</v>
          </cell>
          <cell r="D1425" t="str">
            <v>di pelabuhan</v>
          </cell>
          <cell r="G1425" t="str">
            <v>(E07)</v>
          </cell>
        </row>
        <row r="1426">
          <cell r="C1426" t="str">
            <v>Kapasitas</v>
          </cell>
          <cell r="G1426" t="str">
            <v>V4</v>
          </cell>
          <cell r="H1426">
            <v>15</v>
          </cell>
          <cell r="I1426" t="str">
            <v>ton</v>
          </cell>
        </row>
        <row r="1427">
          <cell r="C1427" t="str">
            <v>Faktor Efisiensi alat</v>
          </cell>
          <cell r="G1427" t="str">
            <v>Fa</v>
          </cell>
          <cell r="H1427">
            <v>0.83</v>
          </cell>
          <cell r="I1427" t="str">
            <v>-</v>
          </cell>
        </row>
        <row r="1428">
          <cell r="C1428" t="str">
            <v>Waktu siklus</v>
          </cell>
        </row>
        <row r="1429">
          <cell r="C1429" t="str">
            <v>- Waktu memuat ke truk</v>
          </cell>
          <cell r="G1429" t="str">
            <v>T10</v>
          </cell>
          <cell r="H1429">
            <v>30</v>
          </cell>
          <cell r="I1429" t="str">
            <v>menit</v>
          </cell>
        </row>
        <row r="1430">
          <cell r="C1430" t="str">
            <v>- dan lain-lain</v>
          </cell>
          <cell r="G1430" t="str">
            <v>T11</v>
          </cell>
          <cell r="H1430">
            <v>15</v>
          </cell>
          <cell r="I1430" t="str">
            <v>menit</v>
          </cell>
        </row>
        <row r="1431">
          <cell r="G1431" t="str">
            <v>Ts4</v>
          </cell>
          <cell r="H1431">
            <v>45</v>
          </cell>
          <cell r="I1431" t="str">
            <v>menit</v>
          </cell>
        </row>
        <row r="1433">
          <cell r="C1433" t="str">
            <v>Kap. Prod. / jam  =</v>
          </cell>
          <cell r="D1433" t="str">
            <v>V4 x Fa</v>
          </cell>
          <cell r="G1433" t="str">
            <v>Q4</v>
          </cell>
          <cell r="H1433">
            <v>16.600000000000001</v>
          </cell>
          <cell r="I1433" t="str">
            <v>Ton</v>
          </cell>
        </row>
        <row r="1434">
          <cell r="D1434" t="str">
            <v>Ts4</v>
          </cell>
        </row>
        <row r="1435">
          <cell r="C1435" t="str">
            <v>Koefisien Alat / Kg</v>
          </cell>
          <cell r="D1435" t="str">
            <v xml:space="preserve"> =  1  :  (Q4 x 1000)</v>
          </cell>
          <cell r="G1435" t="str">
            <v>(E07)</v>
          </cell>
          <cell r="H1435">
            <v>6.0240963855421684E-5</v>
          </cell>
          <cell r="I1435" t="str">
            <v>jam</v>
          </cell>
        </row>
        <row r="1440">
          <cell r="J1440" t="str">
            <v>Berlanjut ke hal. berikut.</v>
          </cell>
        </row>
        <row r="1441">
          <cell r="A1441" t="str">
            <v>ITEM PEMBAYARAN NO.</v>
          </cell>
          <cell r="D1441" t="str">
            <v>:  7.4 (5)</v>
          </cell>
          <cell r="J1441" t="str">
            <v>Analisa EI-745</v>
          </cell>
        </row>
        <row r="1442">
          <cell r="A1442" t="str">
            <v>JENIS PEKERJAAN</v>
          </cell>
          <cell r="D1442" t="str">
            <v>:  Pengangkutan Bahan Jembatan</v>
          </cell>
        </row>
        <row r="1443">
          <cell r="A1443" t="str">
            <v>SATUAN PEMBAYARAN</v>
          </cell>
          <cell r="D1443" t="str">
            <v>:  KG</v>
          </cell>
          <cell r="H1443" t="str">
            <v xml:space="preserve">        URAIAN ANALISA HARGA SATUAN</v>
          </cell>
        </row>
        <row r="1444">
          <cell r="J1444" t="str">
            <v>Lanjutan</v>
          </cell>
        </row>
        <row r="1446">
          <cell r="A1446" t="str">
            <v>No.</v>
          </cell>
          <cell r="C1446" t="str">
            <v>U R A I A N</v>
          </cell>
          <cell r="G1446" t="str">
            <v>KODE</v>
          </cell>
          <cell r="H1446" t="str">
            <v>KOEF.</v>
          </cell>
          <cell r="I1446" t="str">
            <v>SATUAN</v>
          </cell>
          <cell r="J1446" t="str">
            <v>KETERANGAN</v>
          </cell>
        </row>
        <row r="1449">
          <cell r="C1449" t="str">
            <v>CRANE 3</v>
          </cell>
          <cell r="D1449" t="str">
            <v>di lokasi</v>
          </cell>
          <cell r="G1449" t="str">
            <v>(E07)</v>
          </cell>
        </row>
        <row r="1450">
          <cell r="C1450" t="str">
            <v>Kapasitas</v>
          </cell>
          <cell r="G1450" t="str">
            <v>V5</v>
          </cell>
          <cell r="H1450">
            <v>15</v>
          </cell>
          <cell r="I1450" t="str">
            <v>ton</v>
          </cell>
        </row>
        <row r="1451">
          <cell r="C1451" t="str">
            <v>Faktor Efisiensi alat</v>
          </cell>
          <cell r="G1451" t="str">
            <v>Fa</v>
          </cell>
          <cell r="H1451">
            <v>0.83</v>
          </cell>
          <cell r="I1451" t="str">
            <v>-</v>
          </cell>
        </row>
        <row r="1452">
          <cell r="C1452" t="str">
            <v>Waktu siklus</v>
          </cell>
        </row>
        <row r="1453">
          <cell r="C1453" t="str">
            <v>- Waktu menurunkan dari truck</v>
          </cell>
          <cell r="G1453" t="str">
            <v>T12</v>
          </cell>
          <cell r="H1453">
            <v>20</v>
          </cell>
          <cell r="I1453" t="str">
            <v>menit</v>
          </cell>
        </row>
        <row r="1454">
          <cell r="C1454" t="str">
            <v>- dan lain-lain</v>
          </cell>
          <cell r="G1454" t="str">
            <v>T13</v>
          </cell>
          <cell r="H1454">
            <v>15</v>
          </cell>
          <cell r="I1454" t="str">
            <v>menit</v>
          </cell>
        </row>
        <row r="1455">
          <cell r="G1455" t="str">
            <v>Ts5</v>
          </cell>
          <cell r="H1455">
            <v>35</v>
          </cell>
          <cell r="I1455" t="str">
            <v>menit</v>
          </cell>
        </row>
        <row r="1457">
          <cell r="C1457" t="str">
            <v>Kap. Prod. / jam  =</v>
          </cell>
          <cell r="D1457" t="str">
            <v>V5 x Fa</v>
          </cell>
          <cell r="G1457" t="str">
            <v>Q5</v>
          </cell>
          <cell r="H1457">
            <v>21.342857142857142</v>
          </cell>
          <cell r="I1457" t="str">
            <v>Ton</v>
          </cell>
        </row>
        <row r="1458">
          <cell r="D1458" t="str">
            <v>Ts5</v>
          </cell>
        </row>
        <row r="1459">
          <cell r="C1459" t="str">
            <v>Koefisien Alat / Kg</v>
          </cell>
          <cell r="D1459" t="str">
            <v xml:space="preserve"> =  1  :  (Q5 x 1000)</v>
          </cell>
          <cell r="G1459" t="str">
            <v>(E07)</v>
          </cell>
          <cell r="H1459">
            <v>4.6854082998661318E-5</v>
          </cell>
          <cell r="I1459" t="str">
            <v>jam</v>
          </cell>
        </row>
        <row r="1461">
          <cell r="C1461" t="str">
            <v>ALAT  BANTU</v>
          </cell>
        </row>
        <row r="1462">
          <cell r="C1462" t="str">
            <v>Diperlukan alat-alat bantu kecil</v>
          </cell>
          <cell r="J1462" t="str">
            <v>Lump Sump</v>
          </cell>
        </row>
        <row r="1463">
          <cell r="C1463" t="str">
            <v xml:space="preserve">- Tambang </v>
          </cell>
        </row>
        <row r="1464">
          <cell r="C1464" t="str">
            <v>- Tackle</v>
          </cell>
        </row>
        <row r="1466">
          <cell r="C1466" t="str">
            <v xml:space="preserve">TENAGA </v>
          </cell>
        </row>
        <row r="1467">
          <cell r="C1467" t="str">
            <v>Diperlukan untuk memuat di pelabuhan ke truk</v>
          </cell>
          <cell r="G1467" t="str">
            <v>Qt2</v>
          </cell>
          <cell r="H1467">
            <v>16600</v>
          </cell>
          <cell r="I1467" t="str">
            <v>Kg/jam</v>
          </cell>
          <cell r="J1467" t="str">
            <v xml:space="preserve"> Crane 2</v>
          </cell>
        </row>
        <row r="1468">
          <cell r="C1468" t="str">
            <v>dan penurunan dari truk di lokasi  pekerjaan</v>
          </cell>
          <cell r="G1468" t="str">
            <v>Qt3</v>
          </cell>
          <cell r="H1468">
            <v>21342.857142857141</v>
          </cell>
          <cell r="I1468" t="str">
            <v>Kg/jam</v>
          </cell>
          <cell r="J1468" t="str">
            <v xml:space="preserve"> Crane 3</v>
          </cell>
        </row>
        <row r="1469">
          <cell r="C1469" t="str">
            <v>Kebutuhan tenaga :</v>
          </cell>
          <cell r="D1469" t="str">
            <v>- Mandor</v>
          </cell>
          <cell r="G1469" t="str">
            <v>M</v>
          </cell>
          <cell r="H1469">
            <v>2</v>
          </cell>
          <cell r="I1469" t="str">
            <v>orang</v>
          </cell>
          <cell r="J1469" t="str">
            <v xml:space="preserve"> 2 regu</v>
          </cell>
        </row>
        <row r="1470">
          <cell r="D1470" t="str">
            <v>- Pekerja</v>
          </cell>
          <cell r="G1470" t="str">
            <v>P</v>
          </cell>
          <cell r="H1470">
            <v>20</v>
          </cell>
          <cell r="I1470" t="str">
            <v>orang</v>
          </cell>
          <cell r="J1470" t="str">
            <v xml:space="preserve"> 2 regu</v>
          </cell>
        </row>
        <row r="1472">
          <cell r="C1472" t="str">
            <v>Koefisien Tenaga / Kg  :</v>
          </cell>
        </row>
        <row r="1473">
          <cell r="D1473" t="str">
            <v>- Mandor</v>
          </cell>
          <cell r="E1473" t="str">
            <v>= ( M ) : (Qt2 + Qt3)</v>
          </cell>
          <cell r="G1473" t="str">
            <v>(L03)</v>
          </cell>
          <cell r="H1473">
            <v>5.2710843373493975E-5</v>
          </cell>
          <cell r="I1473" t="str">
            <v>jam</v>
          </cell>
        </row>
        <row r="1474">
          <cell r="D1474" t="str">
            <v>- Pekerja</v>
          </cell>
          <cell r="E1474" t="str">
            <v>= ( P ) : (Qt2 + Qt3)</v>
          </cell>
          <cell r="G1474" t="str">
            <v>(L01)</v>
          </cell>
          <cell r="H1474">
            <v>5.2710843373493976E-4</v>
          </cell>
          <cell r="I1474" t="str">
            <v>jam</v>
          </cell>
        </row>
        <row r="1476">
          <cell r="A1476" t="str">
            <v>4.</v>
          </cell>
          <cell r="C1476" t="str">
            <v>HARGA DASAR SATUAN UPAH, BAHAN DAN ALAT</v>
          </cell>
        </row>
        <row r="1477">
          <cell r="C1477" t="str">
            <v>Lihat lampiran.</v>
          </cell>
        </row>
        <row r="1479">
          <cell r="A1479" t="str">
            <v>5.</v>
          </cell>
          <cell r="C1479" t="str">
            <v>ANALISA HARGA SATUAN PEKERJAAN</v>
          </cell>
        </row>
        <row r="1480">
          <cell r="C1480" t="str">
            <v>Lihat perhitungan dalam FORMULIR STANDAR UNTUK</v>
          </cell>
        </row>
        <row r="1481">
          <cell r="C1481" t="str">
            <v>PEREKEMAN ANALISA MASING-MASING HARGA</v>
          </cell>
        </row>
        <row r="1482">
          <cell r="C1482" t="str">
            <v>SATUAN.</v>
          </cell>
        </row>
        <row r="1483">
          <cell r="C1483" t="str">
            <v>Didapat Harga Satuan Pekerjaan :</v>
          </cell>
        </row>
        <row r="1485">
          <cell r="C1485" t="str">
            <v xml:space="preserve">Rp.  </v>
          </cell>
          <cell r="D1485">
            <v>3966.9394683050596</v>
          </cell>
          <cell r="E1485" t="str">
            <v xml:space="preserve"> / Kg</v>
          </cell>
        </row>
        <row r="1488">
          <cell r="A1488" t="str">
            <v>6.</v>
          </cell>
          <cell r="C1488" t="str">
            <v>WAKTU PELAKSANAAN YANG DIPERLUKAN</v>
          </cell>
        </row>
        <row r="1489">
          <cell r="C1489" t="str">
            <v>Masa Pelaksanaan :</v>
          </cell>
          <cell r="D1489" t="str">
            <v>. . . . . . . . . . . .</v>
          </cell>
          <cell r="E1489" t="str">
            <v>bulan</v>
          </cell>
        </row>
        <row r="1490">
          <cell r="A1490" t="str">
            <v>7.</v>
          </cell>
          <cell r="C1490" t="str">
            <v>VOLUME PEKERJAAN YANG DIPERLUKAN</v>
          </cell>
        </row>
        <row r="1491">
          <cell r="C1491" t="str">
            <v>Volume pekerjaan  :</v>
          </cell>
          <cell r="D1491">
            <v>0</v>
          </cell>
          <cell r="E1491" t="str">
            <v>Kg</v>
          </cell>
        </row>
        <row r="2287">
          <cell r="A2287" t="str">
            <v>ITEM PEMBAYARAN NO.</v>
          </cell>
          <cell r="D2287" t="str">
            <v>:  7.6 (10)a</v>
          </cell>
          <cell r="J2287" t="str">
            <v>Analisa EI-7610a</v>
          </cell>
          <cell r="T2287" t="str">
            <v>Analisa EI-7610a</v>
          </cell>
        </row>
        <row r="2288">
          <cell r="A2288" t="str">
            <v>JENIS PEKERJAAN</v>
          </cell>
          <cell r="D2288" t="str">
            <v>:  Pengadaan T. Pancg. Bt. Pratekan</v>
          </cell>
        </row>
        <row r="2289">
          <cell r="A2289" t="str">
            <v>SATUAN PEMBAYARAN</v>
          </cell>
          <cell r="D2289" t="str">
            <v>:  M1</v>
          </cell>
          <cell r="E2289" t="str">
            <v>Ukuran (Dia. cm)</v>
          </cell>
          <cell r="F2289" t="str">
            <v>:</v>
          </cell>
          <cell r="G2289">
            <v>50</v>
          </cell>
          <cell r="H2289" t="str">
            <v xml:space="preserve">        URAIAN ANALISA HARGA SATUAN</v>
          </cell>
          <cell r="L2289" t="str">
            <v>FORMULIR STANDAR UNTUK</v>
          </cell>
        </row>
        <row r="2290">
          <cell r="L2290" t="str">
            <v>PEREKAMAN ANALISA MASING-MASING HARGA SATUAN</v>
          </cell>
        </row>
        <row r="2291">
          <cell r="L2291" t="str">
            <v/>
          </cell>
        </row>
        <row r="2292">
          <cell r="A2292" t="str">
            <v>No.</v>
          </cell>
          <cell r="C2292" t="str">
            <v>U R A I A N</v>
          </cell>
          <cell r="G2292" t="str">
            <v>KODE</v>
          </cell>
          <cell r="H2292" t="str">
            <v>KOEF.</v>
          </cell>
          <cell r="I2292" t="str">
            <v>SATUAN</v>
          </cell>
          <cell r="J2292" t="str">
            <v>KETERANGAN</v>
          </cell>
        </row>
        <row r="2293">
          <cell r="L2293" t="str">
            <v>NAMA PENAWAR</v>
          </cell>
          <cell r="O2293" t="str">
            <v xml:space="preserve"> : PT. RAHIFA SECA UTAMA</v>
          </cell>
        </row>
        <row r="2294">
          <cell r="L2294" t="str">
            <v>KEGIATAN</v>
          </cell>
          <cell r="O2294" t="str">
            <v xml:space="preserve"> : Rehabilitasi dan Rekonstruksi Provinsi NAD</v>
          </cell>
        </row>
        <row r="2295">
          <cell r="A2295" t="str">
            <v>I.</v>
          </cell>
          <cell r="C2295" t="str">
            <v>ASUMSI</v>
          </cell>
          <cell r="L2295" t="str">
            <v>No. PAKET KONTRAK</v>
          </cell>
          <cell r="O2295" t="str">
            <v xml:space="preserve"> : PIJAY - 04</v>
          </cell>
        </row>
        <row r="2296">
          <cell r="A2296">
            <v>1</v>
          </cell>
          <cell r="C2296" t="str">
            <v>Membeli Tiang Pancang jadi dari Pabrik</v>
          </cell>
          <cell r="L2296" t="str">
            <v>NAMA PAKET</v>
          </cell>
          <cell r="O2296" t="str">
            <v xml:space="preserve"> : Rehabilitasi dan Rekonstruksi Jalan Balee Ulim - Kuala (CS)</v>
          </cell>
        </row>
        <row r="2297">
          <cell r="A2297">
            <v>2</v>
          </cell>
          <cell r="C2297" t="str">
            <v>Lokasi pekerjaan : di setiap jembatan</v>
          </cell>
          <cell r="L2297" t="str">
            <v>PROP / KAB / KODYA</v>
          </cell>
          <cell r="O2297" t="str">
            <v xml:space="preserve"> : Nanggroe Aceh Darussalam / Pidie Jaya</v>
          </cell>
        </row>
        <row r="2298">
          <cell r="A2298">
            <v>3</v>
          </cell>
          <cell r="C2298" t="str">
            <v>Jarak rata-rata Base camp ke lokasi pekerjaan</v>
          </cell>
          <cell r="G2298" t="str">
            <v>L</v>
          </cell>
          <cell r="H2298">
            <v>5.166666666666667</v>
          </cell>
          <cell r="I2298" t="str">
            <v>KM</v>
          </cell>
          <cell r="L2298" t="str">
            <v>ITEM PEMBAYARAN NO.</v>
          </cell>
          <cell r="O2298" t="str">
            <v>:  7.6 (10)a</v>
          </cell>
          <cell r="R2298" t="str">
            <v>PERKIRAAN VOL. PEK.</v>
          </cell>
          <cell r="T2298" t="str">
            <v>:</v>
          </cell>
          <cell r="U2298">
            <v>0</v>
          </cell>
        </row>
        <row r="2299">
          <cell r="A2299">
            <v>4</v>
          </cell>
          <cell r="C2299" t="str">
            <v>Jam kerja efektif per-hari</v>
          </cell>
          <cell r="G2299" t="str">
            <v>Tk</v>
          </cell>
          <cell r="H2299">
            <v>7</v>
          </cell>
          <cell r="I2299" t="str">
            <v>jam</v>
          </cell>
          <cell r="L2299" t="str">
            <v>JENIS PEKERJAAN</v>
          </cell>
          <cell r="O2299" t="str">
            <v>:  Pengadaan T. Pancg. Bt. Pratekan</v>
          </cell>
          <cell r="R2299" t="str">
            <v>TOTAL HARGA (Rp.)</v>
          </cell>
          <cell r="T2299" t="str">
            <v>:</v>
          </cell>
          <cell r="U2299">
            <v>0</v>
          </cell>
        </row>
        <row r="2300">
          <cell r="A2300">
            <v>5</v>
          </cell>
          <cell r="C2300" t="str">
            <v>Ukuran tiang pancang sesuai kebutuhan (diameter)</v>
          </cell>
          <cell r="G2300" t="str">
            <v>Uk</v>
          </cell>
          <cell r="H2300">
            <v>500</v>
          </cell>
          <cell r="I2300" t="str">
            <v>mm</v>
          </cell>
          <cell r="L2300" t="str">
            <v>SATUAN PEMBAYARAN</v>
          </cell>
          <cell r="O2300" t="str">
            <v>:  M1</v>
          </cell>
          <cell r="R2300" t="str">
            <v>% THD. BIAYA PROYEK</v>
          </cell>
          <cell r="T2300" t="str">
            <v>:</v>
          </cell>
          <cell r="U2300">
            <v>0</v>
          </cell>
        </row>
        <row r="2301">
          <cell r="A2301">
            <v>6</v>
          </cell>
          <cell r="C2301" t="str">
            <v>Panjang Tiang Pancang</v>
          </cell>
          <cell r="G2301" t="str">
            <v>p</v>
          </cell>
          <cell r="H2301">
            <v>5.09</v>
          </cell>
          <cell r="I2301" t="str">
            <v>M</v>
          </cell>
        </row>
        <row r="2302">
          <cell r="A2302">
            <v>7</v>
          </cell>
          <cell r="C2302" t="str">
            <v>Jarak pelabuhan ke Base Camp</v>
          </cell>
          <cell r="G2302" t="str">
            <v>Ld2</v>
          </cell>
          <cell r="H2302">
            <v>80</v>
          </cell>
          <cell r="I2302" t="str">
            <v>KM</v>
          </cell>
        </row>
        <row r="2303">
          <cell r="Q2303" t="str">
            <v>PERKIRAAN</v>
          </cell>
          <cell r="R2303" t="str">
            <v>HARGA</v>
          </cell>
          <cell r="S2303" t="str">
            <v>JUMLAH</v>
          </cell>
        </row>
        <row r="2304">
          <cell r="A2304" t="str">
            <v>II.</v>
          </cell>
          <cell r="C2304" t="str">
            <v>URUTAN KERJA</v>
          </cell>
          <cell r="L2304" t="str">
            <v>NO.</v>
          </cell>
          <cell r="N2304" t="str">
            <v>KOMPONEN</v>
          </cell>
          <cell r="P2304" t="str">
            <v>SATUAN</v>
          </cell>
          <cell r="Q2304" t="str">
            <v>KUANTITAS</v>
          </cell>
          <cell r="R2304" t="str">
            <v>SATUAN</v>
          </cell>
          <cell r="S2304" t="str">
            <v>HARGA</v>
          </cell>
        </row>
        <row r="2305">
          <cell r="A2305">
            <v>1</v>
          </cell>
          <cell r="C2305" t="str">
            <v>Tiang pancang dikirim oleh pabrik ke pelabuhan ter-</v>
          </cell>
          <cell r="R2305" t="str">
            <v>(Rp.)</v>
          </cell>
          <cell r="S2305" t="str">
            <v>(Rp.)</v>
          </cell>
        </row>
        <row r="2306">
          <cell r="C2306" t="str">
            <v>dekat atau dari pabrik ke lokasi (kalau satu pulau)</v>
          </cell>
        </row>
        <row r="2307">
          <cell r="A2307">
            <v>2</v>
          </cell>
          <cell r="C2307" t="str">
            <v>Tiang Pancang dari pelabuhan diangkut dengan truck</v>
          </cell>
        </row>
        <row r="2308">
          <cell r="C2308" t="str">
            <v>atas tanggungan kontraktor</v>
          </cell>
          <cell r="L2308" t="str">
            <v>A.</v>
          </cell>
          <cell r="N2308" t="str">
            <v>TENAGA</v>
          </cell>
        </row>
        <row r="2309">
          <cell r="A2309">
            <v>3</v>
          </cell>
          <cell r="C2309" t="str">
            <v>Memuat &amp; menurunkan dari/ke truck dengan Crane</v>
          </cell>
        </row>
        <row r="2310">
          <cell r="L2310" t="str">
            <v>1.</v>
          </cell>
          <cell r="N2310" t="str">
            <v>Pekerja</v>
          </cell>
          <cell r="O2310" t="str">
            <v>(L01)</v>
          </cell>
          <cell r="P2310" t="str">
            <v>jam</v>
          </cell>
          <cell r="Q2310">
            <v>4.0183982917450951</v>
          </cell>
          <cell r="R2310">
            <v>6500</v>
          </cell>
          <cell r="U2310">
            <v>26119.588896343117</v>
          </cell>
        </row>
        <row r="2311">
          <cell r="A2311" t="str">
            <v>III.</v>
          </cell>
          <cell r="C2311" t="str">
            <v>PEMAKAIAN BAHAN, ALAT DAN TENAGA</v>
          </cell>
          <cell r="L2311" t="str">
            <v>2.</v>
          </cell>
          <cell r="N2311" t="str">
            <v>Tukang</v>
          </cell>
          <cell r="O2311" t="str">
            <v>(L02)</v>
          </cell>
          <cell r="P2311" t="str">
            <v>jam</v>
          </cell>
          <cell r="Q2311">
            <v>0.80367965834901911</v>
          </cell>
          <cell r="R2311">
            <v>7500</v>
          </cell>
          <cell r="U2311">
            <v>6027.5974376176437</v>
          </cell>
        </row>
        <row r="2312">
          <cell r="L2312" t="str">
            <v>3.</v>
          </cell>
          <cell r="N2312" t="str">
            <v>Mandor</v>
          </cell>
          <cell r="O2312" t="str">
            <v>(L03)</v>
          </cell>
          <cell r="P2312" t="str">
            <v>jam</v>
          </cell>
          <cell r="Q2312">
            <v>0.40183982917450956</v>
          </cell>
          <cell r="R2312">
            <v>7200</v>
          </cell>
          <cell r="U2312">
            <v>2893.2467700564689</v>
          </cell>
        </row>
        <row r="2313">
          <cell r="A2313" t="str">
            <v xml:space="preserve">   1.</v>
          </cell>
          <cell r="C2313" t="str">
            <v>BAHAN</v>
          </cell>
        </row>
        <row r="2314">
          <cell r="C2314" t="str">
            <v>Tiang Pancang Beton Pratekan Lengkap</v>
          </cell>
          <cell r="G2314" t="str">
            <v>(M50)</v>
          </cell>
          <cell r="H2314">
            <v>1</v>
          </cell>
          <cell r="I2314" t="str">
            <v>M3</v>
          </cell>
          <cell r="Q2314" t="str">
            <v xml:space="preserve">JUMLAH HARGA TENAGA   </v>
          </cell>
          <cell r="U2314">
            <v>35040.433104017226</v>
          </cell>
        </row>
        <row r="2316">
          <cell r="L2316" t="str">
            <v>B.</v>
          </cell>
          <cell r="N2316" t="str">
            <v>BAHAN</v>
          </cell>
        </row>
        <row r="2318">
          <cell r="A2318" t="str">
            <v>2.</v>
          </cell>
          <cell r="C2318" t="str">
            <v>ALAT</v>
          </cell>
          <cell r="L2318" t="str">
            <v>1.</v>
          </cell>
          <cell r="N2318" t="str">
            <v>TP.Btn. Pratekan (M50)</v>
          </cell>
          <cell r="P2318" t="str">
            <v>M1</v>
          </cell>
          <cell r="Q2318">
            <v>1</v>
          </cell>
          <cell r="R2318">
            <v>1492500</v>
          </cell>
          <cell r="U2318">
            <v>1492500</v>
          </cell>
        </row>
        <row r="2319">
          <cell r="A2319" t="str">
            <v>2.a</v>
          </cell>
          <cell r="C2319" t="str">
            <v>DUMP TRUCK</v>
          </cell>
          <cell r="G2319" t="str">
            <v>(E08)</v>
          </cell>
        </row>
        <row r="2320">
          <cell r="C2320" t="str">
            <v>Kapasitas bak sekali muat</v>
          </cell>
          <cell r="G2320" t="str">
            <v>V</v>
          </cell>
          <cell r="H2320">
            <v>10</v>
          </cell>
          <cell r="I2320" t="str">
            <v>batang</v>
          </cell>
        </row>
        <row r="2321">
          <cell r="C2321" t="str">
            <v>Faktor efisiensi alat</v>
          </cell>
          <cell r="G2321" t="str">
            <v>Fa</v>
          </cell>
          <cell r="H2321">
            <v>0.83</v>
          </cell>
        </row>
        <row r="2322">
          <cell r="C2322" t="str">
            <v>Kecepatanrata-rata bermuatan</v>
          </cell>
          <cell r="G2322" t="str">
            <v>v1</v>
          </cell>
          <cell r="H2322">
            <v>35</v>
          </cell>
          <cell r="I2322" t="str">
            <v>Km/Jam</v>
          </cell>
        </row>
        <row r="2323">
          <cell r="C2323" t="str">
            <v>Kecepatan rata-rata kosong</v>
          </cell>
          <cell r="G2323" t="str">
            <v>v2</v>
          </cell>
          <cell r="H2323">
            <v>50</v>
          </cell>
          <cell r="I2323" t="str">
            <v>Km/Jam</v>
          </cell>
        </row>
        <row r="2324">
          <cell r="C2324" t="str">
            <v>Waktu siklus    :</v>
          </cell>
          <cell r="G2324" t="str">
            <v>Ts1</v>
          </cell>
          <cell r="Q2324" t="str">
            <v xml:space="preserve">JUMLAH HARGA BAHAN   </v>
          </cell>
          <cell r="U2324">
            <v>1492500</v>
          </cell>
        </row>
        <row r="2325">
          <cell r="C2325" t="str">
            <v>- Waktu tempuh isi  = (Ld2 : v1 ) x 60</v>
          </cell>
          <cell r="G2325" t="str">
            <v>T1</v>
          </cell>
          <cell r="H2325">
            <v>137.14285714285714</v>
          </cell>
          <cell r="I2325" t="str">
            <v>menit</v>
          </cell>
        </row>
        <row r="2326">
          <cell r="C2326" t="str">
            <v>- Waktu tempuh kosong  = (Ld2 : v2)  x  60</v>
          </cell>
          <cell r="G2326" t="str">
            <v>T2</v>
          </cell>
          <cell r="H2326">
            <v>96</v>
          </cell>
          <cell r="I2326" t="str">
            <v>menit</v>
          </cell>
          <cell r="L2326" t="str">
            <v>C.</v>
          </cell>
          <cell r="N2326" t="str">
            <v>PERALATAN</v>
          </cell>
        </row>
        <row r="2327">
          <cell r="C2327" t="str">
            <v>- Lain-lain (bongkar dan muat)</v>
          </cell>
          <cell r="G2327" t="str">
            <v>T3</v>
          </cell>
          <cell r="H2327">
            <v>60</v>
          </cell>
          <cell r="I2327" t="str">
            <v>menit</v>
          </cell>
        </row>
        <row r="2328">
          <cell r="G2328" t="str">
            <v>Ts1</v>
          </cell>
          <cell r="H2328">
            <v>293.14285714285711</v>
          </cell>
          <cell r="I2328" t="str">
            <v>menit</v>
          </cell>
          <cell r="L2328" t="str">
            <v>1.</v>
          </cell>
          <cell r="N2328" t="str">
            <v>Dump Truck</v>
          </cell>
          <cell r="O2328" t="str">
            <v>(E08)</v>
          </cell>
          <cell r="P2328" t="str">
            <v>Ls</v>
          </cell>
          <cell r="Q2328">
            <v>0.58898237819006671</v>
          </cell>
          <cell r="R2328">
            <v>162154.46463126209</v>
          </cell>
          <cell r="U2328">
            <v>95506.122212657807</v>
          </cell>
        </row>
        <row r="2329">
          <cell r="L2329" t="str">
            <v>2.</v>
          </cell>
          <cell r="N2329" t="str">
            <v>Crane</v>
          </cell>
          <cell r="O2329" t="str">
            <v>(E07)</v>
          </cell>
          <cell r="P2329" t="str">
            <v>jam</v>
          </cell>
          <cell r="Q2329">
            <v>0.4018398291745095</v>
          </cell>
          <cell r="R2329">
            <v>332617.85852504836</v>
          </cell>
          <cell r="U2329">
            <v>133659.10345009659</v>
          </cell>
        </row>
        <row r="2330">
          <cell r="C2330" t="str">
            <v>Kapasitas Produksi / Jam   =</v>
          </cell>
          <cell r="E2330" t="str">
            <v>V x p x Fa x 60</v>
          </cell>
          <cell r="G2330" t="str">
            <v>Q1</v>
          </cell>
          <cell r="H2330">
            <v>8.6470467836257328</v>
          </cell>
          <cell r="I2330" t="str">
            <v>M1/Jam</v>
          </cell>
          <cell r="L2330" t="str">
            <v>3.</v>
          </cell>
          <cell r="N2330" t="str">
            <v>Alat Bantu</v>
          </cell>
          <cell r="P2330" t="str">
            <v>jam</v>
          </cell>
          <cell r="Q2330">
            <v>1</v>
          </cell>
          <cell r="R2330">
            <v>1500</v>
          </cell>
          <cell r="U2330">
            <v>1500</v>
          </cell>
        </row>
        <row r="2331">
          <cell r="E2331" t="str">
            <v>Ts1</v>
          </cell>
          <cell r="G2331" t="str">
            <v>Q1</v>
          </cell>
          <cell r="H2331">
            <v>1.6978436656678657</v>
          </cell>
          <cell r="I2331" t="str">
            <v>M3/Jam</v>
          </cell>
        </row>
        <row r="2333">
          <cell r="C2333" t="str">
            <v>Koefisien Alat / m3</v>
          </cell>
          <cell r="D2333" t="str">
            <v xml:space="preserve">  = 1 : Q1</v>
          </cell>
          <cell r="G2333" t="str">
            <v>(E08)</v>
          </cell>
          <cell r="H2333">
            <v>0.58898237819006671</v>
          </cell>
          <cell r="I2333" t="str">
            <v>Jam</v>
          </cell>
        </row>
        <row r="2335">
          <cell r="A2335" t="str">
            <v>2.b</v>
          </cell>
          <cell r="C2335" t="str">
            <v xml:space="preserve">CRANE </v>
          </cell>
          <cell r="G2335" t="str">
            <v>(E07)</v>
          </cell>
        </row>
        <row r="2336">
          <cell r="C2336" t="str">
            <v>Kapasitas</v>
          </cell>
          <cell r="G2336" t="str">
            <v>V2</v>
          </cell>
          <cell r="H2336">
            <v>3</v>
          </cell>
          <cell r="I2336" t="str">
            <v>batang</v>
          </cell>
          <cell r="Q2336" t="str">
            <v xml:space="preserve">JUMLAH HARGA PERALATAN   </v>
          </cell>
          <cell r="U2336">
            <v>230665.22566275438</v>
          </cell>
        </row>
        <row r="2337">
          <cell r="C2337" t="str">
            <v>Faktor Efisiensi alat</v>
          </cell>
          <cell r="G2337" t="str">
            <v>Fa</v>
          </cell>
          <cell r="H2337">
            <v>0.83</v>
          </cell>
          <cell r="I2337" t="str">
            <v>-</v>
          </cell>
        </row>
        <row r="2338">
          <cell r="C2338" t="str">
            <v>Waktu siklus</v>
          </cell>
          <cell r="L2338" t="str">
            <v>D.</v>
          </cell>
          <cell r="N2338" t="str">
            <v>JUMLAH HARGA TENAGA, BAHAN DAN PERALATAN  ( A + B + C )</v>
          </cell>
          <cell r="U2338">
            <v>1758205.6587667717</v>
          </cell>
        </row>
        <row r="2339">
          <cell r="C2339" t="str">
            <v>- Waktu memuat dan membongkar</v>
          </cell>
          <cell r="G2339" t="str">
            <v>T1</v>
          </cell>
          <cell r="H2339">
            <v>45</v>
          </cell>
          <cell r="I2339" t="str">
            <v>menit</v>
          </cell>
          <cell r="J2339" t="str">
            <v>Lumpsum</v>
          </cell>
          <cell r="L2339" t="str">
            <v>E.</v>
          </cell>
          <cell r="N2339" t="str">
            <v>OVERHEAD &amp; PROFIT</v>
          </cell>
          <cell r="P2339">
            <v>10</v>
          </cell>
          <cell r="Q2339" t="str">
            <v>%  x  D</v>
          </cell>
          <cell r="U2339">
            <v>175820.56587667717</v>
          </cell>
        </row>
        <row r="2340">
          <cell r="C2340" t="str">
            <v>- dan lain-lain ( termasuk mengatur dan menggeser)</v>
          </cell>
          <cell r="G2340" t="str">
            <v>T2</v>
          </cell>
          <cell r="H2340">
            <v>15</v>
          </cell>
          <cell r="I2340" t="str">
            <v>menit</v>
          </cell>
          <cell r="L2340" t="str">
            <v>F.</v>
          </cell>
          <cell r="N2340" t="str">
            <v>HARGA SATUAN PEKERJAAN  ( D + E )</v>
          </cell>
          <cell r="U2340">
            <v>1934026.2246434488</v>
          </cell>
        </row>
        <row r="2341">
          <cell r="G2341" t="str">
            <v>Ts2</v>
          </cell>
          <cell r="H2341">
            <v>60</v>
          </cell>
          <cell r="I2341" t="str">
            <v>menit</v>
          </cell>
          <cell r="L2341" t="str">
            <v>Note: 1</v>
          </cell>
          <cell r="N2341" t="str">
            <v>SATUAN dapat berdasarkan atas jam operasi untuk Tenaga Kerja dan Peralatan, volume dan/atau ukuran</v>
          </cell>
        </row>
        <row r="2342">
          <cell r="N2342" t="str">
            <v>berat untuk bahan-bahan.</v>
          </cell>
        </row>
        <row r="2343">
          <cell r="C2343" t="str">
            <v>Kap. Prod. / jam  =</v>
          </cell>
          <cell r="D2343" t="str">
            <v>V x p x Fa</v>
          </cell>
          <cell r="G2343" t="str">
            <v>Q2</v>
          </cell>
          <cell r="H2343">
            <v>12.674099999999999</v>
          </cell>
          <cell r="I2343" t="str">
            <v>M1/jam</v>
          </cell>
          <cell r="L2343">
            <v>2</v>
          </cell>
          <cell r="N2343" t="str">
            <v>Kuantitas satuan adalah kuantitas setiap komponen untuk menyelesaikan satu satuan pekerjaan dari nomor</v>
          </cell>
        </row>
        <row r="2344">
          <cell r="D2344" t="str">
            <v>Ts2</v>
          </cell>
          <cell r="G2344" t="str">
            <v>Q2</v>
          </cell>
          <cell r="H2344">
            <v>2.4885537156788997</v>
          </cell>
          <cell r="I2344" t="str">
            <v>M3/jam</v>
          </cell>
          <cell r="N2344" t="str">
            <v>mata pembayaran.</v>
          </cell>
        </row>
        <row r="2345">
          <cell r="C2345" t="str">
            <v>Koefisien Alat / M3</v>
          </cell>
          <cell r="D2345" t="str">
            <v xml:space="preserve"> =  1  :  Q2</v>
          </cell>
          <cell r="G2345" t="str">
            <v>(E07)</v>
          </cell>
          <cell r="H2345">
            <v>0.4018398291745095</v>
          </cell>
          <cell r="I2345" t="str">
            <v>jam</v>
          </cell>
          <cell r="L2345">
            <v>3</v>
          </cell>
          <cell r="N2345" t="str">
            <v>Biaya satuan untuk peralatan sudah termasuk bahan bakar, bahan habis dipakai dan operator.</v>
          </cell>
        </row>
        <row r="2346">
          <cell r="L2346">
            <v>4</v>
          </cell>
          <cell r="N2346" t="str">
            <v>Biaya satuan sudah termasuk pengeluaran untuk seluruh pajak yang berkaitan (tetapi tidak termasuk PPN</v>
          </cell>
        </row>
        <row r="2347">
          <cell r="J2347" t="str">
            <v>Berlanjut ke hal. berikut.</v>
          </cell>
          <cell r="N2347" t="str">
            <v>yang dibayar dari kontrak) dan biaya-biaya lainnya.</v>
          </cell>
        </row>
        <row r="2348">
          <cell r="A2348" t="str">
            <v>ITEM PEMBAYARAN NO.</v>
          </cell>
          <cell r="D2348" t="str">
            <v>:  7.6 (10)a</v>
          </cell>
          <cell r="J2348" t="str">
            <v>Analisa EI-7610a</v>
          </cell>
        </row>
        <row r="2349">
          <cell r="A2349" t="str">
            <v>JENIS PEKERJAAN</v>
          </cell>
          <cell r="D2349" t="str">
            <v>:  Pengadaan T. Pancg. Bt. Pratekan</v>
          </cell>
        </row>
        <row r="2350">
          <cell r="A2350" t="str">
            <v>SATUAN PEMBAYARAN</v>
          </cell>
          <cell r="D2350" t="str">
            <v>:  M1</v>
          </cell>
          <cell r="H2350" t="str">
            <v xml:space="preserve">        URAIAN ANALISA HARGA SATUAN</v>
          </cell>
        </row>
        <row r="2351">
          <cell r="J2351" t="str">
            <v>Lanjutan</v>
          </cell>
        </row>
        <row r="2353">
          <cell r="A2353" t="str">
            <v>No.</v>
          </cell>
          <cell r="C2353" t="str">
            <v>U R A I A N</v>
          </cell>
          <cell r="G2353" t="str">
            <v>KODE</v>
          </cell>
          <cell r="H2353" t="str">
            <v>KOEF.</v>
          </cell>
          <cell r="I2353" t="str">
            <v>SATUAN</v>
          </cell>
          <cell r="J2353" t="str">
            <v>KETERANGAN</v>
          </cell>
        </row>
        <row r="2356">
          <cell r="A2356" t="str">
            <v>2.c.</v>
          </cell>
          <cell r="C2356" t="str">
            <v>ALAT  BANTU</v>
          </cell>
        </row>
        <row r="2357">
          <cell r="C2357" t="str">
            <v>Diperlukan alat bantu untuk transportasi</v>
          </cell>
          <cell r="J2357" t="str">
            <v>Lumpsum</v>
          </cell>
        </row>
        <row r="2358">
          <cell r="C2358" t="str">
            <v>- Tackle</v>
          </cell>
        </row>
        <row r="2359">
          <cell r="C2359" t="str">
            <v>- Tambang</v>
          </cell>
        </row>
        <row r="2360">
          <cell r="C2360" t="str">
            <v>- Alat kecil lainnya</v>
          </cell>
        </row>
        <row r="2362">
          <cell r="A2362" t="str">
            <v>3.</v>
          </cell>
          <cell r="C2362" t="str">
            <v>TENAGA</v>
          </cell>
        </row>
        <row r="2363">
          <cell r="C2363" t="str">
            <v>Produksi per hari  (unloading)  =  Q2 x Tk</v>
          </cell>
          <cell r="G2363" t="str">
            <v>Qt</v>
          </cell>
          <cell r="H2363">
            <v>17.419876009752297</v>
          </cell>
          <cell r="I2363" t="str">
            <v>M3</v>
          </cell>
        </row>
        <row r="2364">
          <cell r="C2364" t="str">
            <v>Kebutuhan tenaga  (di lokasi pekerjaan) :</v>
          </cell>
        </row>
        <row r="2365">
          <cell r="D2365" t="str">
            <v>- Mandor</v>
          </cell>
          <cell r="G2365" t="str">
            <v>M</v>
          </cell>
          <cell r="H2365">
            <v>1</v>
          </cell>
          <cell r="I2365" t="str">
            <v>orang</v>
          </cell>
        </row>
        <row r="2366">
          <cell r="D2366" t="str">
            <v>- Tukang</v>
          </cell>
          <cell r="G2366" t="str">
            <v>Tb</v>
          </cell>
          <cell r="H2366">
            <v>2</v>
          </cell>
          <cell r="I2366" t="str">
            <v>orang</v>
          </cell>
        </row>
        <row r="2367">
          <cell r="D2367" t="str">
            <v>- Pekerja</v>
          </cell>
          <cell r="G2367" t="str">
            <v>P</v>
          </cell>
          <cell r="H2367">
            <v>10</v>
          </cell>
          <cell r="I2367" t="str">
            <v>orang</v>
          </cell>
        </row>
        <row r="2369">
          <cell r="C2369" t="str">
            <v>Koefisien Tenaga / M3   :</v>
          </cell>
        </row>
        <row r="2370">
          <cell r="D2370" t="str">
            <v>-  Mandor</v>
          </cell>
          <cell r="E2370" t="str">
            <v>= (Tk x M) : Qt</v>
          </cell>
          <cell r="G2370" t="str">
            <v>(L03)</v>
          </cell>
          <cell r="H2370">
            <v>0.40183982917450956</v>
          </cell>
          <cell r="I2370" t="str">
            <v>jam</v>
          </cell>
        </row>
        <row r="2371">
          <cell r="D2371" t="str">
            <v>-  Tukang</v>
          </cell>
          <cell r="E2371" t="str">
            <v>= (Tk x Tb) : Qt</v>
          </cell>
          <cell r="G2371" t="str">
            <v>(L02)</v>
          </cell>
          <cell r="H2371">
            <v>0.80367965834901911</v>
          </cell>
          <cell r="I2371" t="str">
            <v>jam</v>
          </cell>
        </row>
        <row r="2372">
          <cell r="D2372" t="str">
            <v>-  Pekerja</v>
          </cell>
          <cell r="E2372" t="str">
            <v>= (Tk x P) : Qt</v>
          </cell>
          <cell r="G2372" t="str">
            <v>(L01)</v>
          </cell>
          <cell r="H2372">
            <v>4.0183982917450951</v>
          </cell>
          <cell r="I2372" t="str">
            <v>jam</v>
          </cell>
        </row>
        <row r="2375">
          <cell r="A2375" t="str">
            <v>4.</v>
          </cell>
          <cell r="C2375" t="str">
            <v>HARGA DASAR SATUAN UPAH, BAHAN DAN ALAT</v>
          </cell>
        </row>
        <row r="2376">
          <cell r="C2376" t="str">
            <v>Lihat lampiran.</v>
          </cell>
        </row>
        <row r="2378">
          <cell r="A2378" t="str">
            <v>5.</v>
          </cell>
          <cell r="C2378" t="str">
            <v>ANALISA HARGA SATUAN PEKERJAAN</v>
          </cell>
        </row>
        <row r="2379">
          <cell r="C2379" t="str">
            <v>Lihat perhitungan dalam FORMULIR STANDAR UNTUK</v>
          </cell>
        </row>
        <row r="2380">
          <cell r="C2380" t="str">
            <v>PEREKEMAN ANALISA MASING-MASING HARGA</v>
          </cell>
        </row>
        <row r="2381">
          <cell r="C2381" t="str">
            <v>SATUAN.</v>
          </cell>
        </row>
        <row r="2382">
          <cell r="C2382" t="str">
            <v>Didapat Harga Satuan Pekerjaan :</v>
          </cell>
        </row>
        <row r="2384">
          <cell r="C2384" t="str">
            <v xml:space="preserve">Rp.  </v>
          </cell>
          <cell r="D2384">
            <v>1934026.2246434488</v>
          </cell>
          <cell r="E2384" t="str">
            <v xml:space="preserve"> / M3</v>
          </cell>
        </row>
        <row r="2388">
          <cell r="A2388" t="str">
            <v>6.</v>
          </cell>
          <cell r="C2388" t="str">
            <v>MASA PELAKSANAAN YANG DIPERLUKAN</v>
          </cell>
        </row>
        <row r="2389">
          <cell r="C2389" t="str">
            <v>Masa Pelaksanaan :</v>
          </cell>
          <cell r="D2389" t="str">
            <v>. . . . . . . . . . . .</v>
          </cell>
        </row>
        <row r="2391">
          <cell r="A2391" t="str">
            <v>7.</v>
          </cell>
          <cell r="C2391" t="str">
            <v>VOLUME PEKERJAAN YANG DIPERLUKAN</v>
          </cell>
        </row>
        <row r="2392">
          <cell r="C2392" t="str">
            <v>Volume pekerjaan  :</v>
          </cell>
          <cell r="D2392">
            <v>0</v>
          </cell>
          <cell r="E2392" t="str">
            <v>M3</v>
          </cell>
        </row>
        <row r="2408">
          <cell r="A2408" t="str">
            <v>ITEM PEMBAYARAN NO.</v>
          </cell>
          <cell r="D2408" t="str">
            <v xml:space="preserve">:  7.6 (13) </v>
          </cell>
          <cell r="J2408" t="str">
            <v>Analisa EI-7613</v>
          </cell>
          <cell r="T2408" t="str">
            <v>Analisa EI-7613</v>
          </cell>
        </row>
        <row r="2409">
          <cell r="A2409" t="str">
            <v>JENIS PEKERJAAN</v>
          </cell>
          <cell r="D2409" t="str">
            <v>:  Pemancangan T. Pancang Baja</v>
          </cell>
          <cell r="H2409" t="str">
            <v>(Dia 500 mm)</v>
          </cell>
        </row>
        <row r="2410">
          <cell r="A2410" t="str">
            <v>SATUAN PEMBAYARAN</v>
          </cell>
          <cell r="D2410" t="str">
            <v>:  M'</v>
          </cell>
          <cell r="H2410" t="str">
            <v xml:space="preserve">        URAIAN ANALISA HARGA SATUAN</v>
          </cell>
          <cell r="L2410" t="str">
            <v>FORMULIR STANDAR UNTUK</v>
          </cell>
        </row>
        <row r="2411">
          <cell r="L2411" t="str">
            <v>PEREKAMAN ANALISA MASING-MASING HARGA SATUAN</v>
          </cell>
        </row>
        <row r="2412">
          <cell r="L2412" t="str">
            <v/>
          </cell>
        </row>
        <row r="2413">
          <cell r="A2413" t="str">
            <v>No.</v>
          </cell>
          <cell r="C2413" t="str">
            <v>U R A I A N</v>
          </cell>
          <cell r="G2413" t="str">
            <v>KODE</v>
          </cell>
          <cell r="H2413" t="str">
            <v>KOEF.</v>
          </cell>
          <cell r="I2413" t="str">
            <v>SATUAN</v>
          </cell>
          <cell r="J2413" t="str">
            <v>KETERANGAN</v>
          </cell>
        </row>
        <row r="2415">
          <cell r="L2415" t="str">
            <v>NAMA PAKET PEKERJAAN</v>
          </cell>
          <cell r="O2415" t="str">
            <v xml:space="preserve"> : Rehabilitasi dan Rekonstruksi Jalan Balee Ulim - Kuala (CS)</v>
          </cell>
        </row>
        <row r="2416">
          <cell r="A2416" t="str">
            <v>I.</v>
          </cell>
          <cell r="C2416" t="str">
            <v>ASUMSI</v>
          </cell>
          <cell r="L2416" t="str">
            <v>No. PAKET KONTRAK</v>
          </cell>
          <cell r="O2416" t="str">
            <v xml:space="preserve"> : PIJAY - 04</v>
          </cell>
        </row>
        <row r="2417">
          <cell r="A2417">
            <v>1</v>
          </cell>
          <cell r="C2417" t="str">
            <v>Menggunakan alat (cara mekanik)</v>
          </cell>
          <cell r="L2417" t="str">
            <v>NAMA PAKET</v>
          </cell>
          <cell r="O2417" t="str">
            <v xml:space="preserve"> : APBN 2009</v>
          </cell>
        </row>
        <row r="2418">
          <cell r="A2418">
            <v>2</v>
          </cell>
          <cell r="C2418" t="str">
            <v>Lokasi pekerjaan : di lokasi</v>
          </cell>
          <cell r="L2418" t="str">
            <v>PROP / KAB / KODYA</v>
          </cell>
          <cell r="O2418" t="str">
            <v xml:space="preserve"> : Nanggroe Aceh Darussalam / Pidie Jaya</v>
          </cell>
        </row>
        <row r="2419">
          <cell r="A2419">
            <v>3</v>
          </cell>
          <cell r="C2419" t="str">
            <v>Jam kerja efektif per-hari</v>
          </cell>
          <cell r="G2419" t="str">
            <v>Tk</v>
          </cell>
          <cell r="H2419">
            <v>7</v>
          </cell>
          <cell r="I2419" t="str">
            <v>jam</v>
          </cell>
          <cell r="L2419" t="str">
            <v>ITEM PEMBAYARAN NO.</v>
          </cell>
          <cell r="O2419" t="str">
            <v xml:space="preserve">:  7.6 (13) </v>
          </cell>
          <cell r="R2419" t="str">
            <v>PERKIRAAN VOL. PEK.</v>
          </cell>
          <cell r="T2419" t="str">
            <v>:</v>
          </cell>
          <cell r="U2419" t="e">
            <v>#REF!</v>
          </cell>
        </row>
        <row r="2420">
          <cell r="A2420">
            <v>4</v>
          </cell>
          <cell r="C2420" t="str">
            <v>Panjang Tiang</v>
          </cell>
          <cell r="G2420" t="str">
            <v>p</v>
          </cell>
          <cell r="H2420">
            <v>20</v>
          </cell>
          <cell r="I2420" t="str">
            <v>M</v>
          </cell>
          <cell r="L2420" t="str">
            <v>JENIS PEKERJAAN</v>
          </cell>
          <cell r="O2420" t="str">
            <v>:  Pemancangan T. Pancang Baja</v>
          </cell>
          <cell r="R2420" t="str">
            <v>TOTAL HARGA (Rp.)</v>
          </cell>
          <cell r="T2420" t="str">
            <v>:</v>
          </cell>
          <cell r="U2420" t="e">
            <v>#REF!</v>
          </cell>
        </row>
        <row r="2421">
          <cell r="A2421">
            <v>5</v>
          </cell>
          <cell r="C2421" t="str">
            <v>Pemakaian Kawat las dan alat Las utk penyambungan</v>
          </cell>
          <cell r="L2421" t="str">
            <v>SATUAN PEMBAYARAN</v>
          </cell>
          <cell r="O2421" t="str">
            <v>:  M'</v>
          </cell>
          <cell r="Q2421" t="str">
            <v>(Dia 500 mm)</v>
          </cell>
          <cell r="R2421" t="str">
            <v>% THD. BIAYA PROYEK</v>
          </cell>
          <cell r="T2421" t="str">
            <v>:</v>
          </cell>
          <cell r="U2421" t="e">
            <v>#REF!</v>
          </cell>
        </row>
        <row r="2422">
          <cell r="C2422" t="str">
            <v>termasuk dalam item Penyediaan Tiang Pancang</v>
          </cell>
        </row>
        <row r="2424">
          <cell r="A2424" t="str">
            <v>II.</v>
          </cell>
          <cell r="C2424" t="str">
            <v>URUTAN KERJA</v>
          </cell>
          <cell r="Q2424" t="str">
            <v>PERKIRAAN</v>
          </cell>
          <cell r="R2424" t="str">
            <v>HARGA</v>
          </cell>
          <cell r="S2424" t="str">
            <v>JUMLAH</v>
          </cell>
        </row>
        <row r="2425">
          <cell r="A2425">
            <v>1</v>
          </cell>
          <cell r="C2425" t="str">
            <v>Material Tiang pancang yang telah siap ada dekat</v>
          </cell>
          <cell r="L2425" t="str">
            <v>NO.</v>
          </cell>
          <cell r="N2425" t="str">
            <v>KOMPONEN</v>
          </cell>
          <cell r="P2425" t="str">
            <v>SATUAN</v>
          </cell>
          <cell r="Q2425" t="str">
            <v>KUANTITAS</v>
          </cell>
          <cell r="R2425" t="str">
            <v>SATUAN</v>
          </cell>
          <cell r="S2425" t="str">
            <v>HARGA</v>
          </cell>
        </row>
        <row r="2426">
          <cell r="C2426" t="str">
            <v>lokasi pemancangan</v>
          </cell>
          <cell r="R2426" t="str">
            <v>(Rp.)</v>
          </cell>
          <cell r="S2426" t="str">
            <v>(Rp.)</v>
          </cell>
        </row>
        <row r="2427">
          <cell r="A2427">
            <v>2</v>
          </cell>
          <cell r="C2427" t="str">
            <v>Penyambungan dilakukan pada saat pemancangan</v>
          </cell>
        </row>
        <row r="2429">
          <cell r="A2429" t="str">
            <v>III.</v>
          </cell>
          <cell r="C2429" t="str">
            <v>PEMAKAIAN BAHAN, ALAT DAN TENAGA</v>
          </cell>
          <cell r="L2429" t="str">
            <v>A.</v>
          </cell>
          <cell r="N2429" t="str">
            <v>TENAGA</v>
          </cell>
        </row>
        <row r="2431">
          <cell r="A2431" t="str">
            <v xml:space="preserve">   1.</v>
          </cell>
          <cell r="C2431" t="str">
            <v>BAHAN</v>
          </cell>
          <cell r="L2431" t="str">
            <v>1.</v>
          </cell>
          <cell r="N2431" t="str">
            <v>Pekerja</v>
          </cell>
          <cell r="O2431" t="str">
            <v>(L01)</v>
          </cell>
          <cell r="P2431" t="str">
            <v>jam</v>
          </cell>
          <cell r="Q2431">
            <v>1.5361445783132535</v>
          </cell>
          <cell r="R2431">
            <v>6500</v>
          </cell>
          <cell r="U2431">
            <v>9984.9397590361477</v>
          </cell>
        </row>
        <row r="2432">
          <cell r="C2432" t="str">
            <v xml:space="preserve">Pemakaian bahan pada pekerjaan penyiapan </v>
          </cell>
          <cell r="L2432" t="str">
            <v>2.</v>
          </cell>
          <cell r="N2432" t="str">
            <v>Tukang</v>
          </cell>
          <cell r="O2432" t="str">
            <v>(L02)</v>
          </cell>
          <cell r="P2432" t="str">
            <v>jam</v>
          </cell>
          <cell r="Q2432">
            <v>0.51204819277108449</v>
          </cell>
          <cell r="R2432">
            <v>7500</v>
          </cell>
          <cell r="U2432">
            <v>3840.3614457831336</v>
          </cell>
        </row>
        <row r="2433">
          <cell r="C2433" t="str">
            <v>material tiang pancang</v>
          </cell>
          <cell r="L2433" t="str">
            <v>3.</v>
          </cell>
          <cell r="N2433" t="str">
            <v>Mandor</v>
          </cell>
          <cell r="O2433" t="str">
            <v>(L03)</v>
          </cell>
          <cell r="P2433" t="str">
            <v>jam</v>
          </cell>
          <cell r="Q2433">
            <v>0.17068273092369482</v>
          </cell>
          <cell r="R2433">
            <v>7200</v>
          </cell>
          <cell r="U2433">
            <v>1228.9156626506026</v>
          </cell>
        </row>
        <row r="2435">
          <cell r="A2435" t="str">
            <v>2.</v>
          </cell>
          <cell r="C2435" t="str">
            <v>ALAT</v>
          </cell>
          <cell r="Q2435" t="str">
            <v xml:space="preserve">JUMLAH HARGA TENAGA   </v>
          </cell>
          <cell r="U2435">
            <v>15054.216867469884</v>
          </cell>
        </row>
        <row r="2437">
          <cell r="L2437" t="str">
            <v>B.</v>
          </cell>
          <cell r="N2437" t="str">
            <v>BAHAN</v>
          </cell>
        </row>
        <row r="2438">
          <cell r="A2438" t="str">
            <v>2.a</v>
          </cell>
          <cell r="C2438" t="str">
            <v>Crane on Track 35 Ton</v>
          </cell>
          <cell r="G2438" t="str">
            <v>(E31)</v>
          </cell>
        </row>
        <row r="2439">
          <cell r="C2439" t="str">
            <v>Kapasitas</v>
          </cell>
          <cell r="G2439" t="str">
            <v>V1</v>
          </cell>
          <cell r="H2439">
            <v>1</v>
          </cell>
          <cell r="I2439" t="str">
            <v>Titik</v>
          </cell>
          <cell r="L2439" t="str">
            <v>1.</v>
          </cell>
          <cell r="N2439" t="str">
            <v>Las</v>
          </cell>
          <cell r="P2439" t="str">
            <v>Kg</v>
          </cell>
          <cell r="Q2439">
            <v>5</v>
          </cell>
          <cell r="R2439">
            <v>37500</v>
          </cell>
          <cell r="U2439">
            <v>187500</v>
          </cell>
        </row>
        <row r="2440">
          <cell r="C2440" t="str">
            <v>Faktor Efisiensi alat</v>
          </cell>
          <cell r="G2440" t="str">
            <v>Fa</v>
          </cell>
          <cell r="H2440">
            <v>0.83</v>
          </cell>
          <cell r="I2440" t="str">
            <v>-</v>
          </cell>
          <cell r="L2440" t="str">
            <v>2.</v>
          </cell>
          <cell r="N2440" t="str">
            <v>Oxigen</v>
          </cell>
          <cell r="P2440" t="str">
            <v>Kg</v>
          </cell>
          <cell r="Q2440">
            <v>10</v>
          </cell>
          <cell r="R2440">
            <v>10000</v>
          </cell>
          <cell r="U2440">
            <v>100000</v>
          </cell>
        </row>
        <row r="2441">
          <cell r="C2441" t="str">
            <v>Waktu siklus</v>
          </cell>
        </row>
        <row r="2442">
          <cell r="C2442" t="str">
            <v>- Waktu penggeseran dan penyetelan tiang</v>
          </cell>
          <cell r="G2442" t="str">
            <v>T1</v>
          </cell>
          <cell r="H2442">
            <v>75</v>
          </cell>
          <cell r="I2442" t="str">
            <v>menit</v>
          </cell>
        </row>
        <row r="2443">
          <cell r="C2443" t="str">
            <v>- Waktu pemancangan sampai kalendering 3 cm</v>
          </cell>
          <cell r="G2443" t="str">
            <v>T2</v>
          </cell>
          <cell r="H2443">
            <v>85</v>
          </cell>
          <cell r="I2443" t="str">
            <v>menit</v>
          </cell>
        </row>
        <row r="2444">
          <cell r="C2444" t="str">
            <v>- Waktu penjambungan tiang</v>
          </cell>
          <cell r="G2444" t="str">
            <v>T3</v>
          </cell>
          <cell r="H2444">
            <v>85</v>
          </cell>
          <cell r="I2444" t="str">
            <v>menit</v>
          </cell>
        </row>
        <row r="2445">
          <cell r="G2445" t="str">
            <v>Ts1</v>
          </cell>
          <cell r="H2445">
            <v>170</v>
          </cell>
          <cell r="I2445" t="str">
            <v>menit</v>
          </cell>
          <cell r="Q2445" t="str">
            <v xml:space="preserve">JUMLAH HARGA BAHAN   </v>
          </cell>
          <cell r="U2445">
            <v>287500</v>
          </cell>
        </row>
        <row r="2447">
          <cell r="C2447" t="str">
            <v>Kap. Prod. / jam  =</v>
          </cell>
          <cell r="D2447" t="str">
            <v>V1 x p x Fa</v>
          </cell>
          <cell r="G2447" t="str">
            <v>Q1</v>
          </cell>
          <cell r="H2447">
            <v>5.8588235294117634</v>
          </cell>
          <cell r="I2447" t="str">
            <v>M1/jam</v>
          </cell>
          <cell r="L2447" t="str">
            <v>C.</v>
          </cell>
          <cell r="N2447" t="str">
            <v>PERALATAN</v>
          </cell>
        </row>
        <row r="2448">
          <cell r="D2448" t="str">
            <v>Ts1</v>
          </cell>
        </row>
        <row r="2449">
          <cell r="C2449" t="str">
            <v xml:space="preserve">Koefisien Alat / m' </v>
          </cell>
          <cell r="D2449" t="str">
            <v xml:space="preserve"> = 1 : Q1</v>
          </cell>
          <cell r="G2449" t="str">
            <v>(E31)</v>
          </cell>
          <cell r="H2449">
            <v>0.17068273092369482</v>
          </cell>
          <cell r="I2449" t="str">
            <v>Jam</v>
          </cell>
          <cell r="L2449" t="str">
            <v>1.</v>
          </cell>
          <cell r="N2449" t="str">
            <v>Crane on Track   (E31)</v>
          </cell>
          <cell r="P2449" t="str">
            <v>jam</v>
          </cell>
          <cell r="Q2449">
            <v>0.17068273092369482</v>
          </cell>
          <cell r="R2449">
            <v>344567.5856401663</v>
          </cell>
          <cell r="U2449">
            <v>58811.736504847679</v>
          </cell>
        </row>
        <row r="2450">
          <cell r="L2450" t="str">
            <v>2.</v>
          </cell>
          <cell r="N2450" t="str">
            <v>Pile Driver</v>
          </cell>
          <cell r="O2450" t="str">
            <v>(E30)</v>
          </cell>
          <cell r="P2450" t="str">
            <v>jam</v>
          </cell>
          <cell r="Q2450">
            <v>8.534136546184741E-2</v>
          </cell>
          <cell r="R2450">
            <v>72500.76617931627</v>
          </cell>
          <cell r="U2450">
            <v>6187.3143827729764</v>
          </cell>
        </row>
        <row r="2451">
          <cell r="A2451" t="str">
            <v>2.b</v>
          </cell>
          <cell r="C2451" t="str">
            <v>PILE DRIVER HAMMER</v>
          </cell>
          <cell r="G2451" t="str">
            <v>(E30)</v>
          </cell>
          <cell r="L2451" t="str">
            <v>3.</v>
          </cell>
          <cell r="N2451" t="str">
            <v>Alat Bantu</v>
          </cell>
          <cell r="P2451" t="str">
            <v>Ls</v>
          </cell>
          <cell r="Q2451">
            <v>1</v>
          </cell>
          <cell r="R2451">
            <v>500</v>
          </cell>
          <cell r="U2451">
            <v>500</v>
          </cell>
        </row>
        <row r="2452">
          <cell r="C2452" t="str">
            <v>Kapasitas</v>
          </cell>
          <cell r="G2452" t="str">
            <v>V2</v>
          </cell>
          <cell r="H2452">
            <v>1</v>
          </cell>
          <cell r="I2452" t="str">
            <v>Titik</v>
          </cell>
        </row>
        <row r="2453">
          <cell r="C2453" t="str">
            <v>Faktor Efisiensi alat</v>
          </cell>
          <cell r="G2453" t="str">
            <v>Fa</v>
          </cell>
          <cell r="H2453">
            <v>0.83</v>
          </cell>
          <cell r="I2453" t="str">
            <v>-</v>
          </cell>
        </row>
        <row r="2454">
          <cell r="C2454" t="str">
            <v>Waktu siklus</v>
          </cell>
        </row>
        <row r="2455">
          <cell r="C2455" t="str">
            <v>- Waktu pemancangan sampai kalendering 3 cm</v>
          </cell>
          <cell r="G2455" t="str">
            <v>Ts2</v>
          </cell>
          <cell r="H2455">
            <v>85</v>
          </cell>
          <cell r="I2455" t="str">
            <v>menit</v>
          </cell>
        </row>
        <row r="2457">
          <cell r="C2457" t="str">
            <v>Kap. Prod. / jam  =</v>
          </cell>
          <cell r="D2457" t="str">
            <v>V2 x p x Fa</v>
          </cell>
          <cell r="G2457" t="str">
            <v>Q2</v>
          </cell>
          <cell r="H2457">
            <v>11.717647058823527</v>
          </cell>
          <cell r="I2457" t="str">
            <v>M1/jam</v>
          </cell>
          <cell r="Q2457" t="str">
            <v xml:space="preserve">JUMLAH HARGA PERALATAN   </v>
          </cell>
          <cell r="U2457">
            <v>65499.050887620659</v>
          </cell>
        </row>
        <row r="2458">
          <cell r="D2458" t="str">
            <v>Ts2</v>
          </cell>
        </row>
        <row r="2459">
          <cell r="C2459" t="str">
            <v xml:space="preserve">Koefisien Alat / m' </v>
          </cell>
          <cell r="D2459" t="str">
            <v xml:space="preserve"> = 1 : Q2</v>
          </cell>
          <cell r="G2459" t="str">
            <v>(E07)</v>
          </cell>
          <cell r="H2459">
            <v>8.534136546184741E-2</v>
          </cell>
          <cell r="I2459" t="str">
            <v>Jam</v>
          </cell>
          <cell r="L2459" t="str">
            <v>D.</v>
          </cell>
          <cell r="N2459" t="str">
            <v>JUMLAH HARGA TENAGA, BAHAN DAN PERALATAN  ( A + B + C )</v>
          </cell>
          <cell r="U2459">
            <v>368053.26775509055</v>
          </cell>
        </row>
        <row r="2460">
          <cell r="L2460" t="str">
            <v>E.</v>
          </cell>
          <cell r="N2460" t="str">
            <v>OVERHEAD &amp; PROFIT</v>
          </cell>
          <cell r="P2460">
            <v>10</v>
          </cell>
          <cell r="Q2460" t="str">
            <v>%  x  D</v>
          </cell>
          <cell r="U2460">
            <v>36805.326775509056</v>
          </cell>
        </row>
        <row r="2461">
          <cell r="L2461" t="str">
            <v>F.</v>
          </cell>
          <cell r="N2461" t="str">
            <v>HARGA SATUAN PEKERJAAN  ( D + E )</v>
          </cell>
          <cell r="U2461">
            <v>404858.5945305996</v>
          </cell>
        </row>
        <row r="2462">
          <cell r="L2462" t="str">
            <v>Note: 1</v>
          </cell>
          <cell r="N2462" t="str">
            <v>SATUAN dapat berdasarkan atas jam operasi untuk Tenaga Kerja dan Peralatan, volume dan/atau ukuran</v>
          </cell>
        </row>
        <row r="2463">
          <cell r="A2463" t="str">
            <v>2.b.</v>
          </cell>
          <cell r="C2463" t="str">
            <v>ALAT  BANTU</v>
          </cell>
          <cell r="N2463" t="str">
            <v>berat untuk bahan-bahan.</v>
          </cell>
        </row>
        <row r="2464">
          <cell r="C2464" t="str">
            <v>Diperlukan alat bantu kecil selama penyetelan dan</v>
          </cell>
          <cell r="J2464" t="str">
            <v>Lumpsum</v>
          </cell>
          <cell r="L2464">
            <v>2</v>
          </cell>
          <cell r="N2464" t="str">
            <v>Kuantitas satuan adalah kuantitas setiap komponen untuk menyelesaikan satu satuan pekerjaan dari nomor</v>
          </cell>
        </row>
        <row r="2465">
          <cell r="C2465" t="str">
            <v>penyambungan</v>
          </cell>
          <cell r="N2465" t="str">
            <v>mata pembayaran.</v>
          </cell>
        </row>
        <row r="2466">
          <cell r="C2466" t="str">
            <v>- Rantai/sling baja, dan Lain-Lain</v>
          </cell>
          <cell r="L2466">
            <v>3</v>
          </cell>
          <cell r="N2466" t="str">
            <v>Biaya satuan untuk peralatan sudah termasuk bahan bakar, bahan habis dipakai dan operator.</v>
          </cell>
        </row>
        <row r="2467">
          <cell r="L2467">
            <v>4</v>
          </cell>
          <cell r="N2467" t="str">
            <v>Biaya satuan sudah termasuk pengeluaran untuk seluruh pajak yang berkaitan (tetapi tidak termasuk PPN</v>
          </cell>
        </row>
        <row r="2468">
          <cell r="J2468" t="str">
            <v>Berlanjut ke hal. berikut.</v>
          </cell>
          <cell r="N2468" t="str">
            <v>yang dibayar dari kontrak) dan biaya-biaya lainnya.</v>
          </cell>
        </row>
        <row r="2469">
          <cell r="A2469" t="str">
            <v>ITEM PEMBAYARAN NO.</v>
          </cell>
          <cell r="D2469" t="str">
            <v xml:space="preserve">:  7.6 (13) </v>
          </cell>
          <cell r="J2469" t="str">
            <v>Analisa EI-7613</v>
          </cell>
        </row>
        <row r="2470">
          <cell r="A2470" t="str">
            <v>JENIS PEKERJAAN</v>
          </cell>
          <cell r="D2470" t="str">
            <v>:  Pemancangan T. Pancang Baja</v>
          </cell>
          <cell r="G2470" t="str">
            <v>(Dia 500 mm)</v>
          </cell>
        </row>
        <row r="2471">
          <cell r="A2471" t="str">
            <v>SATUAN PEMBAYARAN</v>
          </cell>
          <cell r="D2471" t="str">
            <v>:  M'</v>
          </cell>
          <cell r="H2471" t="str">
            <v xml:space="preserve">        URAIAN ANALISA HARGA SATUAN</v>
          </cell>
        </row>
        <row r="2472">
          <cell r="J2472" t="str">
            <v>Lanjutan</v>
          </cell>
        </row>
        <row r="2474">
          <cell r="A2474" t="str">
            <v>No.</v>
          </cell>
          <cell r="C2474" t="str">
            <v>U R A I A N</v>
          </cell>
          <cell r="G2474" t="str">
            <v>KODE</v>
          </cell>
          <cell r="H2474" t="str">
            <v>KOEF.</v>
          </cell>
          <cell r="I2474" t="str">
            <v>SATUAN</v>
          </cell>
          <cell r="J2474" t="str">
            <v>KETERANGAN</v>
          </cell>
        </row>
        <row r="2477">
          <cell r="A2477" t="str">
            <v>3.</v>
          </cell>
          <cell r="C2477" t="str">
            <v>TENAGA</v>
          </cell>
        </row>
        <row r="2478">
          <cell r="C2478" t="str">
            <v>Produksi Tiang dalam 1 hari</v>
          </cell>
          <cell r="E2478" t="str">
            <v>= Tk x Q1</v>
          </cell>
          <cell r="G2478" t="str">
            <v>Qt</v>
          </cell>
          <cell r="H2478">
            <v>41.011764705882342</v>
          </cell>
          <cell r="I2478" t="str">
            <v>M'</v>
          </cell>
        </row>
        <row r="2479">
          <cell r="C2479" t="str">
            <v>Kebutuhan tenaga tambahan di lokasi :</v>
          </cell>
        </row>
        <row r="2480">
          <cell r="D2480" t="str">
            <v>- Mandor</v>
          </cell>
          <cell r="G2480" t="str">
            <v>M</v>
          </cell>
          <cell r="H2480">
            <v>1</v>
          </cell>
          <cell r="I2480" t="str">
            <v>orang</v>
          </cell>
        </row>
        <row r="2481">
          <cell r="D2481" t="str">
            <v>- Tukang</v>
          </cell>
          <cell r="G2481" t="str">
            <v>Tb</v>
          </cell>
          <cell r="H2481">
            <v>3</v>
          </cell>
          <cell r="I2481" t="str">
            <v>orang</v>
          </cell>
        </row>
        <row r="2482">
          <cell r="D2482" t="str">
            <v>- Pekerja</v>
          </cell>
          <cell r="G2482" t="str">
            <v>P</v>
          </cell>
          <cell r="H2482">
            <v>9</v>
          </cell>
          <cell r="I2482" t="str">
            <v>orang</v>
          </cell>
        </row>
        <row r="2484">
          <cell r="C2484" t="str">
            <v>Koefisien Tenaga / M1   :</v>
          </cell>
        </row>
        <row r="2485">
          <cell r="D2485" t="str">
            <v>-  Mandor</v>
          </cell>
          <cell r="E2485" t="str">
            <v xml:space="preserve"> = ( Tk x M ) : Qt</v>
          </cell>
          <cell r="G2485" t="str">
            <v>(L03)</v>
          </cell>
          <cell r="H2485">
            <v>0.17068273092369482</v>
          </cell>
          <cell r="I2485" t="str">
            <v>jam</v>
          </cell>
        </row>
        <row r="2486">
          <cell r="D2486" t="str">
            <v>-  Tukang</v>
          </cell>
          <cell r="E2486" t="str">
            <v xml:space="preserve"> = ( Tk x Tb ) : Qt</v>
          </cell>
          <cell r="G2486" t="str">
            <v>(L02)</v>
          </cell>
          <cell r="H2486">
            <v>0.51204819277108449</v>
          </cell>
          <cell r="I2486" t="str">
            <v>jam</v>
          </cell>
        </row>
        <row r="2487">
          <cell r="D2487" t="str">
            <v>-  Pekerja</v>
          </cell>
          <cell r="E2487" t="str">
            <v xml:space="preserve"> = ( Tk x P ) : Qt</v>
          </cell>
          <cell r="G2487" t="str">
            <v>(L01)</v>
          </cell>
          <cell r="H2487">
            <v>1.5361445783132535</v>
          </cell>
          <cell r="I2487" t="str">
            <v>jam</v>
          </cell>
        </row>
        <row r="2490">
          <cell r="A2490" t="str">
            <v>4.</v>
          </cell>
          <cell r="C2490" t="str">
            <v>HARGA DASAR SATUAN UPAH, BAHAN DAN ALAT</v>
          </cell>
        </row>
        <row r="2491">
          <cell r="C2491" t="str">
            <v>Lihat lampiran.</v>
          </cell>
        </row>
        <row r="2493">
          <cell r="A2493" t="str">
            <v>5.</v>
          </cell>
          <cell r="C2493" t="str">
            <v>ANALISA HARGA SATUAN PEKERJAAN</v>
          </cell>
        </row>
        <row r="2494">
          <cell r="C2494" t="str">
            <v>Lihat perhitungan dalam FORMULIR STANDAR UNTUK</v>
          </cell>
        </row>
        <row r="2495">
          <cell r="C2495" t="str">
            <v>PEREKEMAN ANALISA MASING-MASING HARGA</v>
          </cell>
        </row>
        <row r="2496">
          <cell r="C2496" t="str">
            <v>SATUAN.</v>
          </cell>
        </row>
        <row r="2497">
          <cell r="C2497" t="str">
            <v>Didapat Harga Satuan Pekerjaan :</v>
          </cell>
        </row>
        <row r="2499">
          <cell r="C2499" t="str">
            <v xml:space="preserve">Rp.  </v>
          </cell>
          <cell r="D2499">
            <v>404858.5945305996</v>
          </cell>
          <cell r="E2499" t="str">
            <v xml:space="preserve"> / M'</v>
          </cell>
        </row>
        <row r="2503">
          <cell r="A2503" t="str">
            <v>6.</v>
          </cell>
          <cell r="C2503" t="str">
            <v>MASA PELAKSANAAN YANG DIPERLUKAN</v>
          </cell>
        </row>
        <row r="2504">
          <cell r="C2504" t="str">
            <v>Masa Pelaksanaan :</v>
          </cell>
          <cell r="D2504" t="str">
            <v>. . . . . . . . . . . .</v>
          </cell>
        </row>
        <row r="2506">
          <cell r="A2506" t="str">
            <v>7.</v>
          </cell>
          <cell r="C2506" t="str">
            <v>VOLUME PEKERJAAN YANG DIPERLUKAN</v>
          </cell>
        </row>
        <row r="2507">
          <cell r="C2507" t="str">
            <v>Volume pekerjaan  :</v>
          </cell>
          <cell r="D2507">
            <v>0</v>
          </cell>
          <cell r="E2507" t="str">
            <v xml:space="preserve">    M'</v>
          </cell>
        </row>
        <row r="2528">
          <cell r="A2528" t="str">
            <v>ITEM PEMBAYARAN NO.</v>
          </cell>
          <cell r="D2528" t="str">
            <v xml:space="preserve">:  7.6 (14) </v>
          </cell>
          <cell r="J2528" t="str">
            <v>Analisa EI-7614</v>
          </cell>
          <cell r="T2528" t="str">
            <v>Analisa EI-7614</v>
          </cell>
        </row>
        <row r="2529">
          <cell r="A2529" t="str">
            <v>JENIS PEKERJAAN</v>
          </cell>
          <cell r="D2529" t="str">
            <v>:  Pemancgn. T. Pancang Beton</v>
          </cell>
          <cell r="G2529" t="str">
            <v xml:space="preserve"> 50  cm</v>
          </cell>
        </row>
        <row r="2530">
          <cell r="A2530" t="str">
            <v>SATUAN PEMBAYARAN</v>
          </cell>
          <cell r="D2530" t="str">
            <v>:  M'</v>
          </cell>
          <cell r="H2530" t="str">
            <v xml:space="preserve">        URAIAN ANALISA HARGA SATUAN</v>
          </cell>
          <cell r="L2530" t="str">
            <v>FORMULIR STANDAR UNTUK</v>
          </cell>
        </row>
        <row r="2531">
          <cell r="L2531" t="str">
            <v>PEREKAMAN ANALISA MASING-MASING HARGA SATUAN</v>
          </cell>
        </row>
        <row r="2532">
          <cell r="L2532" t="str">
            <v/>
          </cell>
        </row>
        <row r="2533">
          <cell r="A2533" t="str">
            <v>No.</v>
          </cell>
          <cell r="C2533" t="str">
            <v>U R A I A N</v>
          </cell>
          <cell r="G2533" t="str">
            <v>KODE</v>
          </cell>
          <cell r="H2533" t="str">
            <v>KOEF.</v>
          </cell>
          <cell r="I2533" t="str">
            <v>SATUAN</v>
          </cell>
          <cell r="J2533" t="str">
            <v>KETERANGAN</v>
          </cell>
        </row>
        <row r="2534">
          <cell r="L2534" t="str">
            <v>NAMA PENAWAR</v>
          </cell>
          <cell r="O2534" t="str">
            <v xml:space="preserve"> : PT. RAHIFA SECA UTAMA</v>
          </cell>
        </row>
        <row r="2535">
          <cell r="L2535" t="str">
            <v>KEGIATAN</v>
          </cell>
          <cell r="O2535" t="str">
            <v xml:space="preserve"> : Rehabilitasi dan Rekonstruksi Provinsi NAD</v>
          </cell>
        </row>
        <row r="2536">
          <cell r="A2536" t="str">
            <v>I.</v>
          </cell>
          <cell r="C2536" t="str">
            <v>ASUMSI</v>
          </cell>
          <cell r="L2536" t="str">
            <v>No. PAKET KONTRAK</v>
          </cell>
          <cell r="O2536" t="str">
            <v xml:space="preserve"> : PIJAY - 04</v>
          </cell>
        </row>
        <row r="2537">
          <cell r="A2537">
            <v>1</v>
          </cell>
          <cell r="C2537" t="str">
            <v>Menggunakan alat (cara mekanik)</v>
          </cell>
          <cell r="L2537" t="str">
            <v>NAMA PAKET</v>
          </cell>
          <cell r="O2537" t="str">
            <v xml:space="preserve"> : Rehabilitasi dan Rekonstruksi Jalan Balee Ulim - Kuala (CS)</v>
          </cell>
        </row>
        <row r="2538">
          <cell r="A2538">
            <v>2</v>
          </cell>
          <cell r="C2538" t="str">
            <v>Lokasi pekerjaan : di lokasi</v>
          </cell>
          <cell r="L2538" t="str">
            <v>PROP / KAB / KODYA</v>
          </cell>
          <cell r="O2538" t="str">
            <v xml:space="preserve"> : Nanggroe Aceh Darussalam / Pidie Jaya</v>
          </cell>
        </row>
        <row r="2539">
          <cell r="A2539">
            <v>3</v>
          </cell>
          <cell r="C2539" t="str">
            <v>Jam kerja efektif per-hari</v>
          </cell>
          <cell r="G2539" t="str">
            <v>Tk</v>
          </cell>
          <cell r="H2539">
            <v>7</v>
          </cell>
          <cell r="I2539" t="str">
            <v>jam</v>
          </cell>
          <cell r="L2539" t="str">
            <v>ITEM PEMBAYARAN NO.</v>
          </cell>
          <cell r="O2539" t="str">
            <v xml:space="preserve">:  7.6 (14) </v>
          </cell>
          <cell r="R2539" t="str">
            <v>PERKIRAAN VOL. PEK.</v>
          </cell>
          <cell r="T2539" t="str">
            <v>:</v>
          </cell>
          <cell r="U2539">
            <v>0</v>
          </cell>
        </row>
        <row r="2540">
          <cell r="A2540">
            <v>4</v>
          </cell>
          <cell r="C2540" t="str">
            <v>Panjang Tiang</v>
          </cell>
          <cell r="G2540" t="str">
            <v>p</v>
          </cell>
          <cell r="H2540">
            <v>20</v>
          </cell>
          <cell r="I2540" t="str">
            <v>M</v>
          </cell>
          <cell r="L2540" t="str">
            <v>JENIS PEKERJAAN</v>
          </cell>
          <cell r="O2540" t="str">
            <v>:  Pemancgn. T. Pancang Beton</v>
          </cell>
          <cell r="R2540" t="str">
            <v>TOTAL HARGA (Rp.)</v>
          </cell>
          <cell r="T2540" t="str">
            <v>:</v>
          </cell>
          <cell r="U2540">
            <v>0</v>
          </cell>
        </row>
        <row r="2541">
          <cell r="A2541">
            <v>5</v>
          </cell>
          <cell r="C2541" t="str">
            <v>Ukuran Tiang sesuai keperluan</v>
          </cell>
          <cell r="L2541" t="str">
            <v>SATUAN PEMBAYARAN</v>
          </cell>
          <cell r="O2541" t="str">
            <v>:  M'</v>
          </cell>
          <cell r="Q2541" t="str">
            <v xml:space="preserve"> 50  cm</v>
          </cell>
          <cell r="R2541" t="str">
            <v>% THD. BIAYA PROYEK</v>
          </cell>
          <cell r="T2541" t="str">
            <v>:</v>
          </cell>
          <cell r="U2541">
            <v>0</v>
          </cell>
        </row>
        <row r="2542">
          <cell r="A2542">
            <v>6</v>
          </cell>
          <cell r="C2542" t="str">
            <v>Pemakaian Kawat las dan alat Las utk penyambungan</v>
          </cell>
        </row>
        <row r="2543">
          <cell r="C2543" t="str">
            <v>termasuk dlm item Penyediaan Tiang Pancang Beton</v>
          </cell>
        </row>
        <row r="2544">
          <cell r="Q2544" t="str">
            <v>PERKIRAAN</v>
          </cell>
          <cell r="R2544" t="str">
            <v>HARGA</v>
          </cell>
          <cell r="S2544" t="str">
            <v>JUMLAH</v>
          </cell>
        </row>
        <row r="2545">
          <cell r="L2545" t="str">
            <v>NO.</v>
          </cell>
          <cell r="N2545" t="str">
            <v>KOMPONEN</v>
          </cell>
          <cell r="P2545" t="str">
            <v>SATUAN</v>
          </cell>
          <cell r="Q2545" t="str">
            <v>KUANTITAS</v>
          </cell>
          <cell r="R2545" t="str">
            <v>SATUAN</v>
          </cell>
          <cell r="S2545" t="str">
            <v>HARGA</v>
          </cell>
        </row>
        <row r="2546">
          <cell r="A2546" t="str">
            <v>II.</v>
          </cell>
          <cell r="C2546" t="str">
            <v>URUTAN KERJA</v>
          </cell>
          <cell r="R2546" t="str">
            <v>(Rp.)</v>
          </cell>
          <cell r="S2546" t="str">
            <v>(Rp.)</v>
          </cell>
        </row>
        <row r="2547">
          <cell r="A2547">
            <v>1</v>
          </cell>
          <cell r="C2547" t="str">
            <v>Material Tiang pancang yang telah siap ada dekat lokasi</v>
          </cell>
        </row>
        <row r="2548">
          <cell r="C2548" t="str">
            <v>pemancangan</v>
          </cell>
        </row>
        <row r="2549">
          <cell r="A2549">
            <v>2</v>
          </cell>
          <cell r="C2549" t="str">
            <v>Penyambungan dilakukan pada saat pemancangan</v>
          </cell>
          <cell r="L2549" t="str">
            <v>A.</v>
          </cell>
          <cell r="N2549" t="str">
            <v>TENAGA</v>
          </cell>
        </row>
        <row r="2551">
          <cell r="A2551" t="str">
            <v>III.</v>
          </cell>
          <cell r="C2551" t="str">
            <v>PEMAKAIAN BAHAN, ALAT DAN TENAGA</v>
          </cell>
          <cell r="L2551" t="str">
            <v>1.</v>
          </cell>
          <cell r="N2551" t="str">
            <v>Pekerja</v>
          </cell>
          <cell r="O2551" t="str">
            <v>(L01)</v>
          </cell>
          <cell r="P2551" t="str">
            <v>jam</v>
          </cell>
          <cell r="Q2551">
            <v>1.3554216867469884</v>
          </cell>
          <cell r="R2551">
            <v>6500</v>
          </cell>
          <cell r="U2551">
            <v>8810.2409638554236</v>
          </cell>
        </row>
        <row r="2552">
          <cell r="L2552" t="str">
            <v>2.</v>
          </cell>
          <cell r="N2552" t="str">
            <v>Tukang</v>
          </cell>
          <cell r="O2552" t="str">
            <v>(L02)</v>
          </cell>
          <cell r="P2552" t="str">
            <v>jam</v>
          </cell>
          <cell r="Q2552">
            <v>0.27108433734939769</v>
          </cell>
          <cell r="R2552">
            <v>7500</v>
          </cell>
          <cell r="U2552">
            <v>2033.1325301204827</v>
          </cell>
        </row>
        <row r="2553">
          <cell r="A2553" t="str">
            <v xml:space="preserve">   1.</v>
          </cell>
          <cell r="C2553" t="str">
            <v>BAHAN</v>
          </cell>
          <cell r="L2553" t="str">
            <v>3.</v>
          </cell>
          <cell r="N2553" t="str">
            <v>Mandor</v>
          </cell>
          <cell r="O2553" t="str">
            <v>(L03)</v>
          </cell>
          <cell r="P2553" t="str">
            <v>jam</v>
          </cell>
          <cell r="Q2553">
            <v>0.13554216867469884</v>
          </cell>
          <cell r="R2553">
            <v>7200</v>
          </cell>
          <cell r="U2553">
            <v>975.90361445783162</v>
          </cell>
        </row>
        <row r="2554">
          <cell r="C2554" t="str">
            <v xml:space="preserve">Pemakaian bahan pada pekerjaan penyiapan </v>
          </cell>
        </row>
        <row r="2555">
          <cell r="C2555" t="str">
            <v>material tiang pancang</v>
          </cell>
          <cell r="Q2555" t="str">
            <v xml:space="preserve">JUMLAH HARGA TENAGA   </v>
          </cell>
          <cell r="U2555">
            <v>11819.277108433738</v>
          </cell>
        </row>
        <row r="2557">
          <cell r="A2557" t="str">
            <v>2.</v>
          </cell>
          <cell r="C2557" t="str">
            <v>ALAT</v>
          </cell>
          <cell r="L2557" t="str">
            <v>B.</v>
          </cell>
          <cell r="N2557" t="str">
            <v>BAHAN</v>
          </cell>
        </row>
        <row r="2558">
          <cell r="H2558">
            <v>0</v>
          </cell>
        </row>
        <row r="2559">
          <cell r="A2559" t="str">
            <v>2.a</v>
          </cell>
          <cell r="C2559" t="str">
            <v>Crane on Track 35 Ton</v>
          </cell>
          <cell r="G2559" t="str">
            <v>(E31)</v>
          </cell>
          <cell r="L2559" t="str">
            <v>1.</v>
          </cell>
          <cell r="N2559" t="str">
            <v>Kawat Las</v>
          </cell>
          <cell r="P2559" t="str">
            <v>Dos</v>
          </cell>
          <cell r="Q2559">
            <v>0.05</v>
          </cell>
          <cell r="R2559">
            <v>75000</v>
          </cell>
          <cell r="U2559">
            <v>3750</v>
          </cell>
        </row>
        <row r="2560">
          <cell r="C2560" t="str">
            <v>Kapasitas</v>
          </cell>
          <cell r="G2560" t="str">
            <v>V1</v>
          </cell>
          <cell r="H2560">
            <v>1</v>
          </cell>
          <cell r="I2560" t="str">
            <v>Titik</v>
          </cell>
          <cell r="L2560" t="str">
            <v>2.</v>
          </cell>
          <cell r="N2560" t="str">
            <v>Oksigen</v>
          </cell>
          <cell r="P2560" t="str">
            <v>M3</v>
          </cell>
          <cell r="Q2560">
            <v>0.05</v>
          </cell>
          <cell r="R2560">
            <v>240000</v>
          </cell>
          <cell r="U2560">
            <v>12000</v>
          </cell>
        </row>
        <row r="2561">
          <cell r="C2561" t="str">
            <v>Faktor Efisiensi alat</v>
          </cell>
          <cell r="G2561" t="str">
            <v>Fa</v>
          </cell>
          <cell r="H2561">
            <v>0.83</v>
          </cell>
          <cell r="I2561" t="str">
            <v>-</v>
          </cell>
        </row>
        <row r="2562">
          <cell r="C2562" t="str">
            <v>Waktu siklus</v>
          </cell>
        </row>
        <row r="2563">
          <cell r="C2563" t="str">
            <v>- Waktu penggeseran dan penyetelan tiang</v>
          </cell>
          <cell r="G2563" t="str">
            <v>T1</v>
          </cell>
          <cell r="H2563">
            <v>75</v>
          </cell>
          <cell r="I2563" t="str">
            <v>menit</v>
          </cell>
        </row>
        <row r="2564">
          <cell r="C2564" t="str">
            <v>- Waktu pemancangan sampai kalendering 3 cm</v>
          </cell>
          <cell r="G2564" t="str">
            <v>T2</v>
          </cell>
          <cell r="H2564">
            <v>75</v>
          </cell>
          <cell r="I2564" t="str">
            <v>menit</v>
          </cell>
        </row>
        <row r="2565">
          <cell r="C2565" t="str">
            <v>- Waktu penjambungan tiang</v>
          </cell>
          <cell r="G2565" t="str">
            <v>T3</v>
          </cell>
          <cell r="H2565">
            <v>60</v>
          </cell>
          <cell r="I2565" t="str">
            <v>menit</v>
          </cell>
          <cell r="Q2565" t="str">
            <v xml:space="preserve">JUMLAH HARGA BAHAN   </v>
          </cell>
          <cell r="U2565">
            <v>15750</v>
          </cell>
        </row>
        <row r="2566">
          <cell r="G2566" t="str">
            <v>Ts1</v>
          </cell>
          <cell r="H2566">
            <v>135</v>
          </cell>
          <cell r="I2566" t="str">
            <v>menit</v>
          </cell>
        </row>
        <row r="2567">
          <cell r="L2567" t="str">
            <v>C.</v>
          </cell>
          <cell r="N2567" t="str">
            <v>PERALATAN</v>
          </cell>
        </row>
        <row r="2568">
          <cell r="C2568" t="str">
            <v>Kap. Prod. / jam  =</v>
          </cell>
          <cell r="D2568" t="str">
            <v>V1 x p x Fa</v>
          </cell>
          <cell r="G2568" t="str">
            <v>Q1</v>
          </cell>
          <cell r="H2568">
            <v>7.3777777777777764</v>
          </cell>
          <cell r="I2568" t="str">
            <v>M1/jam</v>
          </cell>
        </row>
        <row r="2569">
          <cell r="D2569" t="str">
            <v>Ts1</v>
          </cell>
          <cell r="L2569" t="str">
            <v>1.</v>
          </cell>
          <cell r="N2569" t="str">
            <v>Crane on Track   (E31)</v>
          </cell>
          <cell r="P2569" t="str">
            <v>jam</v>
          </cell>
          <cell r="Q2569">
            <v>0.13554216867469882</v>
          </cell>
          <cell r="R2569">
            <v>344567.5856401663</v>
          </cell>
          <cell r="U2569">
            <v>46703.437812673154</v>
          </cell>
        </row>
        <row r="2570">
          <cell r="C2570" t="str">
            <v xml:space="preserve">Koefisien Alat / m' </v>
          </cell>
          <cell r="D2570" t="str">
            <v>= 1 : Q1</v>
          </cell>
          <cell r="G2570" t="str">
            <v>(E31)</v>
          </cell>
          <cell r="H2570">
            <v>0.13554216867469882</v>
          </cell>
          <cell r="I2570" t="str">
            <v>Jam</v>
          </cell>
          <cell r="L2570" t="str">
            <v>2.</v>
          </cell>
          <cell r="N2570" t="str">
            <v>Pile Driver</v>
          </cell>
          <cell r="O2570" t="str">
            <v>(E30)</v>
          </cell>
          <cell r="P2570" t="str">
            <v>jam</v>
          </cell>
          <cell r="Q2570">
            <v>7.5301204819277129E-2</v>
          </cell>
          <cell r="R2570">
            <v>72500.76617931627</v>
          </cell>
          <cell r="U2570">
            <v>5459.3950436232144</v>
          </cell>
        </row>
        <row r="2571">
          <cell r="L2571" t="str">
            <v>3.</v>
          </cell>
          <cell r="N2571" t="str">
            <v>Alat Bantu</v>
          </cell>
          <cell r="P2571" t="str">
            <v>Ls</v>
          </cell>
          <cell r="Q2571">
            <v>1</v>
          </cell>
          <cell r="R2571">
            <v>450</v>
          </cell>
          <cell r="U2571">
            <v>450</v>
          </cell>
        </row>
        <row r="2572">
          <cell r="A2572" t="str">
            <v>2.b</v>
          </cell>
          <cell r="C2572" t="str">
            <v>PILE DRIVER HAMMER</v>
          </cell>
          <cell r="G2572" t="str">
            <v>(E30)</v>
          </cell>
        </row>
        <row r="2573">
          <cell r="C2573" t="str">
            <v>Kapasitas</v>
          </cell>
          <cell r="G2573" t="str">
            <v>V2</v>
          </cell>
          <cell r="H2573">
            <v>1</v>
          </cell>
          <cell r="I2573" t="str">
            <v>Titik</v>
          </cell>
        </row>
        <row r="2574">
          <cell r="C2574" t="str">
            <v>Faktor Efisiensi alat</v>
          </cell>
          <cell r="G2574" t="str">
            <v>Fa</v>
          </cell>
          <cell r="H2574">
            <v>0.83</v>
          </cell>
          <cell r="I2574" t="str">
            <v>-</v>
          </cell>
        </row>
        <row r="2575">
          <cell r="C2575" t="str">
            <v>Waktu siklus</v>
          </cell>
        </row>
        <row r="2576">
          <cell r="C2576" t="str">
            <v>- Waktu pemancangan sampai kalendering 3 cm</v>
          </cell>
          <cell r="G2576" t="str">
            <v>Ts2</v>
          </cell>
          <cell r="H2576">
            <v>75</v>
          </cell>
          <cell r="I2576" t="str">
            <v>menit</v>
          </cell>
        </row>
        <row r="2577">
          <cell r="Q2577" t="str">
            <v xml:space="preserve">JUMLAH HARGA PERALATAN   </v>
          </cell>
          <cell r="U2577">
            <v>52612.832856296365</v>
          </cell>
        </row>
        <row r="2578">
          <cell r="C2578" t="str">
            <v>Kap. Prod. / jam  =</v>
          </cell>
          <cell r="D2578" t="str">
            <v>V2 x p x Fa</v>
          </cell>
          <cell r="G2578" t="str">
            <v>Q1</v>
          </cell>
          <cell r="H2578">
            <v>13.279999999999998</v>
          </cell>
          <cell r="I2578" t="str">
            <v>M1/jam</v>
          </cell>
        </row>
        <row r="2579">
          <cell r="D2579" t="str">
            <v>Ts2</v>
          </cell>
          <cell r="L2579" t="str">
            <v>D.</v>
          </cell>
          <cell r="N2579" t="str">
            <v>JUMLAH HARGA TENAGA, BAHAN DAN PERALATAN  ( A + B + C )</v>
          </cell>
          <cell r="U2579">
            <v>80182.109964730102</v>
          </cell>
        </row>
        <row r="2580">
          <cell r="C2580" t="str">
            <v xml:space="preserve">Koefisien Alat / m' </v>
          </cell>
          <cell r="D2580" t="str">
            <v>= 1 : Q1</v>
          </cell>
          <cell r="G2580" t="str">
            <v>(E07)</v>
          </cell>
          <cell r="H2580">
            <v>7.5301204819277129E-2</v>
          </cell>
          <cell r="I2580" t="str">
            <v>Jam</v>
          </cell>
          <cell r="L2580" t="str">
            <v>E.</v>
          </cell>
          <cell r="N2580" t="str">
            <v>OVERHEAD &amp; PROFIT</v>
          </cell>
          <cell r="P2580">
            <v>10</v>
          </cell>
          <cell r="Q2580" t="str">
            <v>%  x  D</v>
          </cell>
          <cell r="U2580">
            <v>8018.2109964730107</v>
          </cell>
        </row>
        <row r="2581">
          <cell r="L2581" t="str">
            <v>F.</v>
          </cell>
          <cell r="N2581" t="str">
            <v>HARGA SATUAN PEKERJAAN  ( D + E )</v>
          </cell>
          <cell r="U2581">
            <v>88200.320961203106</v>
          </cell>
        </row>
        <row r="2582">
          <cell r="L2582" t="str">
            <v>Note: 1</v>
          </cell>
          <cell r="N2582" t="str">
            <v>SATUAN dapat berdasarkan atas jam operasi untuk Tenaga Kerja dan Peralatan, volume dan/atau ukuran</v>
          </cell>
        </row>
        <row r="2583">
          <cell r="A2583" t="str">
            <v>2.b.</v>
          </cell>
          <cell r="C2583" t="str">
            <v>ALAT  BANTU</v>
          </cell>
          <cell r="N2583" t="str">
            <v>berat untuk bahan-bahan.</v>
          </cell>
        </row>
        <row r="2584">
          <cell r="C2584" t="str">
            <v>Diperlukan alat bantu kecil selama penyetelan dan</v>
          </cell>
          <cell r="J2584" t="str">
            <v>Lumpsum</v>
          </cell>
          <cell r="L2584">
            <v>2</v>
          </cell>
          <cell r="N2584" t="str">
            <v>Kuantitas satuan adalah kuantitas setiap komponen untuk menyelesaikan satu satuan pekerjaan dari nomor</v>
          </cell>
        </row>
        <row r="2585">
          <cell r="C2585" t="str">
            <v xml:space="preserve">    penyambungan</v>
          </cell>
          <cell r="N2585" t="str">
            <v>mata pembayaran.</v>
          </cell>
        </row>
        <row r="2586">
          <cell r="C2586" t="str">
            <v>- Rantai/sling baja</v>
          </cell>
          <cell r="L2586">
            <v>3</v>
          </cell>
          <cell r="N2586" t="str">
            <v>Biaya satuan untuk peralatan sudah termasuk bahan bakar, bahan habis dipakai dan operator.</v>
          </cell>
        </row>
        <row r="2587">
          <cell r="L2587">
            <v>4</v>
          </cell>
          <cell r="N2587" t="str">
            <v>Biaya satuan sudah termasuk pengeluaran untuk seluruh pajak yang berkaitan (tetapi tidak termasuk PPN</v>
          </cell>
        </row>
        <row r="2588">
          <cell r="J2588" t="str">
            <v>Berlanjut ke hal. berikut.</v>
          </cell>
          <cell r="N2588" t="str">
            <v>yang dibayar dari kontrak) dan biaya-biaya lainnya.</v>
          </cell>
        </row>
        <row r="2589">
          <cell r="A2589" t="str">
            <v>ITEM PEMBAYARAN NO.</v>
          </cell>
          <cell r="D2589" t="str">
            <v xml:space="preserve">:  7.6 (14) </v>
          </cell>
          <cell r="J2589" t="str">
            <v>Analisa EI-7614</v>
          </cell>
        </row>
        <row r="2590">
          <cell r="A2590" t="str">
            <v>JENIS PEKERJAAN</v>
          </cell>
          <cell r="D2590" t="str">
            <v>:  Pemancgn. T. Pancang Beton</v>
          </cell>
          <cell r="F2590" t="str">
            <v xml:space="preserve"> 50  cm</v>
          </cell>
        </row>
        <row r="2591">
          <cell r="A2591" t="str">
            <v>SATUAN PEMBAYARAN</v>
          </cell>
          <cell r="D2591" t="str">
            <v>:  M'</v>
          </cell>
          <cell r="H2591" t="str">
            <v xml:space="preserve">        URAIAN ANALISA HARGA SATUAN</v>
          </cell>
        </row>
        <row r="2592">
          <cell r="J2592" t="str">
            <v>Lanjutan</v>
          </cell>
        </row>
        <row r="2594">
          <cell r="A2594" t="str">
            <v>No.</v>
          </cell>
          <cell r="C2594" t="str">
            <v>U R A I A N</v>
          </cell>
          <cell r="G2594" t="str">
            <v>KODE</v>
          </cell>
          <cell r="H2594" t="str">
            <v>KOEF.</v>
          </cell>
          <cell r="I2594" t="str">
            <v>SATUAN</v>
          </cell>
          <cell r="J2594" t="str">
            <v>KETERANGAN</v>
          </cell>
        </row>
        <row r="2597">
          <cell r="A2597" t="str">
            <v>3.</v>
          </cell>
          <cell r="C2597" t="str">
            <v>TENAGA</v>
          </cell>
        </row>
        <row r="2598">
          <cell r="C2598" t="str">
            <v>Produksi Tiang dalam 1 hari</v>
          </cell>
          <cell r="E2598" t="str">
            <v>= Tk x Q1</v>
          </cell>
          <cell r="G2598" t="str">
            <v>Qt</v>
          </cell>
          <cell r="H2598">
            <v>51.644444444444431</v>
          </cell>
          <cell r="I2598" t="str">
            <v>M'</v>
          </cell>
        </row>
        <row r="2599">
          <cell r="C2599" t="str">
            <v>Kebutuhan tenaga tambahan di lokasi ::</v>
          </cell>
        </row>
        <row r="2600">
          <cell r="D2600" t="str">
            <v>- Mandor</v>
          </cell>
          <cell r="G2600" t="str">
            <v>M</v>
          </cell>
          <cell r="H2600">
            <v>1</v>
          </cell>
          <cell r="I2600" t="str">
            <v>orang</v>
          </cell>
        </row>
        <row r="2601">
          <cell r="D2601" t="str">
            <v>- Tukang</v>
          </cell>
          <cell r="G2601" t="str">
            <v>Tb</v>
          </cell>
          <cell r="H2601">
            <v>2</v>
          </cell>
          <cell r="I2601" t="str">
            <v>orang</v>
          </cell>
        </row>
        <row r="2602">
          <cell r="D2602" t="str">
            <v>- Pekerja</v>
          </cell>
          <cell r="G2602" t="str">
            <v>P</v>
          </cell>
          <cell r="H2602">
            <v>10</v>
          </cell>
          <cell r="I2602" t="str">
            <v>orang</v>
          </cell>
        </row>
        <row r="2604">
          <cell r="C2604" t="str">
            <v>Koefisien Tenaga / M3   :</v>
          </cell>
        </row>
        <row r="2605">
          <cell r="D2605" t="str">
            <v>-  Mandor</v>
          </cell>
          <cell r="E2605" t="str">
            <v xml:space="preserve"> = ( Tk x M ) : Qt</v>
          </cell>
          <cell r="G2605" t="str">
            <v>(L03)</v>
          </cell>
          <cell r="H2605">
            <v>0.13554216867469884</v>
          </cell>
          <cell r="I2605" t="str">
            <v>jam</v>
          </cell>
        </row>
        <row r="2606">
          <cell r="D2606" t="str">
            <v>-  Tukang</v>
          </cell>
          <cell r="E2606" t="str">
            <v xml:space="preserve"> = ( Tk x Tb ) : Qt</v>
          </cell>
          <cell r="G2606" t="str">
            <v>(L02)</v>
          </cell>
          <cell r="H2606">
            <v>0.27108433734939769</v>
          </cell>
          <cell r="I2606" t="str">
            <v>jam</v>
          </cell>
        </row>
        <row r="2607">
          <cell r="D2607" t="str">
            <v>-  Pekerja</v>
          </cell>
          <cell r="E2607" t="str">
            <v xml:space="preserve"> = ( Tk x P ) : Qt</v>
          </cell>
          <cell r="G2607" t="str">
            <v>(L01)</v>
          </cell>
          <cell r="H2607">
            <v>1.3554216867469884</v>
          </cell>
          <cell r="I2607" t="str">
            <v>jam</v>
          </cell>
        </row>
        <row r="2610">
          <cell r="A2610" t="str">
            <v>4.</v>
          </cell>
          <cell r="C2610" t="str">
            <v>HARGA DASAR SATUAN UPAH, BAHAN DAN ALAT</v>
          </cell>
        </row>
        <row r="2611">
          <cell r="C2611" t="str">
            <v>Lihat lampiran.</v>
          </cell>
        </row>
        <row r="2613">
          <cell r="A2613" t="str">
            <v>5.</v>
          </cell>
          <cell r="C2613" t="str">
            <v>ANALISA HARGA SATUAN PEKERJAAN</v>
          </cell>
        </row>
        <row r="2614">
          <cell r="C2614" t="str">
            <v>Lihat perhitungan dalam FORMULIR STANDAR UNTUK</v>
          </cell>
        </row>
        <row r="2615">
          <cell r="C2615" t="str">
            <v>PEREKEMAN ANALISA MASING-MASING HARGA</v>
          </cell>
        </row>
        <row r="2616">
          <cell r="C2616" t="str">
            <v>SATUAN.</v>
          </cell>
        </row>
        <row r="2617">
          <cell r="C2617" t="str">
            <v>Didapat Harga Satuan Pekerjaan :</v>
          </cell>
        </row>
        <row r="2619">
          <cell r="C2619" t="str">
            <v xml:space="preserve">Rp.  </v>
          </cell>
          <cell r="D2619">
            <v>88200.320961203106</v>
          </cell>
          <cell r="E2619" t="str">
            <v xml:space="preserve"> / M'</v>
          </cell>
        </row>
        <row r="2623">
          <cell r="A2623" t="str">
            <v>6.</v>
          </cell>
          <cell r="C2623" t="str">
            <v>MASA PELAKSANAAN YANG DIPERLUKAN</v>
          </cell>
        </row>
        <row r="2624">
          <cell r="C2624" t="str">
            <v>Masa Pelaksanaan :</v>
          </cell>
          <cell r="D2624" t="str">
            <v>. . . . . . . . . . . .</v>
          </cell>
        </row>
        <row r="2626">
          <cell r="A2626" t="str">
            <v>7.</v>
          </cell>
          <cell r="C2626" t="str">
            <v>VOLUME PEKERJAAN YANG DIPERLUKAN</v>
          </cell>
        </row>
        <row r="2627">
          <cell r="C2627" t="str">
            <v>Volume pekerjaan  :</v>
          </cell>
          <cell r="D2627">
            <v>0</v>
          </cell>
          <cell r="E2627" t="str">
            <v>M'</v>
          </cell>
        </row>
        <row r="2768">
          <cell r="A2768" t="str">
            <v>ITEM PEMBAYARAN NO.</v>
          </cell>
          <cell r="D2768" t="str">
            <v>:  7.6 (14) a</v>
          </cell>
          <cell r="J2768" t="str">
            <v>Analisa EI-7614</v>
          </cell>
          <cell r="T2768" t="str">
            <v>Analisa EI-7614</v>
          </cell>
        </row>
        <row r="2769">
          <cell r="A2769" t="str">
            <v>JENIS PEKERJAAN</v>
          </cell>
          <cell r="D2769" t="str">
            <v>: Tiang Bor Beton Dia 600 mm</v>
          </cell>
        </row>
        <row r="2770">
          <cell r="A2770" t="str">
            <v>SATUAN PEMBAYARAN</v>
          </cell>
          <cell r="D2770" t="str">
            <v>:  M'</v>
          </cell>
          <cell r="H2770" t="str">
            <v xml:space="preserve">        URAIAN ANALISA HARGA SATUAN</v>
          </cell>
          <cell r="L2770" t="str">
            <v>FORMULIR STANDAR UNTUK</v>
          </cell>
        </row>
        <row r="2771">
          <cell r="L2771" t="str">
            <v>PEREKAMAN ANALISA MASING-MASING HARGA SATUAN</v>
          </cell>
        </row>
        <row r="2772">
          <cell r="L2772" t="str">
            <v/>
          </cell>
        </row>
        <row r="2773">
          <cell r="A2773" t="str">
            <v>No.</v>
          </cell>
          <cell r="C2773" t="str">
            <v>U R A I A N</v>
          </cell>
          <cell r="G2773" t="str">
            <v>KODE</v>
          </cell>
          <cell r="H2773" t="str">
            <v>KOEF.</v>
          </cell>
          <cell r="I2773" t="str">
            <v>SATUAN</v>
          </cell>
          <cell r="J2773" t="str">
            <v>KETERANGAN</v>
          </cell>
        </row>
        <row r="2775">
          <cell r="L2775" t="str">
            <v>NAMA PAKET PEKERJAAN</v>
          </cell>
          <cell r="O2775" t="str">
            <v xml:space="preserve"> : Rehabilitasi dan Rekonstruksi Jalan Balee Ulim - Kuala (CS)</v>
          </cell>
        </row>
        <row r="2776">
          <cell r="A2776" t="str">
            <v>I.</v>
          </cell>
          <cell r="C2776" t="str">
            <v>ASUMSI</v>
          </cell>
          <cell r="L2776" t="str">
            <v>No. PAKET KONTRAK</v>
          </cell>
          <cell r="O2776" t="str">
            <v xml:space="preserve"> : PIJAY - 04</v>
          </cell>
        </row>
        <row r="2777">
          <cell r="A2777">
            <v>1</v>
          </cell>
          <cell r="C2777" t="str">
            <v>Menggunakan alat (cara mekanik)</v>
          </cell>
          <cell r="L2777" t="str">
            <v>NAMA PAKET</v>
          </cell>
          <cell r="O2777" t="str">
            <v xml:space="preserve"> : APBN 2009</v>
          </cell>
        </row>
        <row r="2778">
          <cell r="A2778">
            <v>2</v>
          </cell>
          <cell r="C2778" t="str">
            <v>Beton berdasarkan analisa item pekerjaan ybs</v>
          </cell>
          <cell r="L2778" t="str">
            <v>PROP / KAB / KODYA</v>
          </cell>
          <cell r="O2778" t="str">
            <v xml:space="preserve"> : Nanggroe Aceh Darussalam / Pidie Jaya</v>
          </cell>
        </row>
        <row r="2779">
          <cell r="A2779">
            <v>3</v>
          </cell>
          <cell r="C2779" t="str">
            <v>Baja tulangan berdasarkan analisa item ybs</v>
          </cell>
          <cell r="L2779" t="str">
            <v>ITEM PEMBAYARAN NO.</v>
          </cell>
          <cell r="O2779" t="str">
            <v>:  7.6 (14) a</v>
          </cell>
          <cell r="R2779" t="str">
            <v>PERKIRAAN VOL. PEK.</v>
          </cell>
          <cell r="T2779" t="str">
            <v>:</v>
          </cell>
          <cell r="U2779" t="e">
            <v>#REF!</v>
          </cell>
        </row>
        <row r="2780">
          <cell r="A2780">
            <v>4</v>
          </cell>
          <cell r="C2780" t="str">
            <v>Jarak rata-rata Base camp ke lokasi pekerjaan</v>
          </cell>
          <cell r="G2780" t="str">
            <v>L</v>
          </cell>
          <cell r="H2780">
            <v>5.166666666666667</v>
          </cell>
          <cell r="I2780" t="str">
            <v>KM</v>
          </cell>
          <cell r="L2780" t="str">
            <v>JENIS PEKERJAAN</v>
          </cell>
          <cell r="O2780" t="str">
            <v>: Tiang Bor Beton Dia 600 mm</v>
          </cell>
          <cell r="R2780" t="str">
            <v>TOTAL HARGA (Rp.)</v>
          </cell>
          <cell r="T2780" t="str">
            <v>:</v>
          </cell>
          <cell r="U2780" t="e">
            <v>#REF!</v>
          </cell>
        </row>
        <row r="2781">
          <cell r="A2781">
            <v>5</v>
          </cell>
          <cell r="C2781" t="str">
            <v>Jam kerja efektif per-hari</v>
          </cell>
          <cell r="G2781" t="str">
            <v>Tk</v>
          </cell>
          <cell r="H2781">
            <v>7</v>
          </cell>
          <cell r="I2781" t="str">
            <v>jam</v>
          </cell>
          <cell r="L2781" t="str">
            <v>SATUAN PEMBAYARAN</v>
          </cell>
          <cell r="O2781" t="str">
            <v>:  M'</v>
          </cell>
          <cell r="R2781" t="str">
            <v>% THD. BIAYA PROYEK</v>
          </cell>
          <cell r="T2781" t="str">
            <v>:</v>
          </cell>
          <cell r="U2781" t="e">
            <v>#REF!</v>
          </cell>
        </row>
        <row r="2782">
          <cell r="A2782">
            <v>6</v>
          </cell>
          <cell r="C2782" t="str">
            <v>Panjang Tiang</v>
          </cell>
          <cell r="G2782" t="str">
            <v>p</v>
          </cell>
          <cell r="H2782">
            <v>12</v>
          </cell>
          <cell r="I2782" t="str">
            <v>M</v>
          </cell>
        </row>
        <row r="2783">
          <cell r="A2783">
            <v>7</v>
          </cell>
          <cell r="C2783" t="str">
            <v>Ukuran diameter tiang bor beton</v>
          </cell>
          <cell r="G2783" t="str">
            <v>Uk</v>
          </cell>
          <cell r="H2783">
            <v>0.6</v>
          </cell>
          <cell r="I2783" t="str">
            <v>M</v>
          </cell>
        </row>
        <row r="2784">
          <cell r="A2784">
            <v>8</v>
          </cell>
          <cell r="C2784" t="str">
            <v>Kebutuhan Baja tulangan</v>
          </cell>
          <cell r="G2784" t="str">
            <v>Mb</v>
          </cell>
          <cell r="H2784">
            <v>150</v>
          </cell>
          <cell r="I2784" t="str">
            <v xml:space="preserve"> Kg/M3</v>
          </cell>
          <cell r="Q2784" t="str">
            <v>PERKIRAAN</v>
          </cell>
          <cell r="R2784" t="str">
            <v>HARGA</v>
          </cell>
          <cell r="S2784" t="str">
            <v>JUMLAH</v>
          </cell>
        </row>
        <row r="2785">
          <cell r="L2785" t="str">
            <v>NO.</v>
          </cell>
          <cell r="N2785" t="str">
            <v>KOMPONEN</v>
          </cell>
          <cell r="P2785" t="str">
            <v>SATUAN</v>
          </cell>
          <cell r="Q2785" t="str">
            <v>KUANTITAS</v>
          </cell>
          <cell r="R2785" t="str">
            <v>SATUAN</v>
          </cell>
          <cell r="S2785" t="str">
            <v>HARGA</v>
          </cell>
        </row>
        <row r="2786">
          <cell r="A2786" t="str">
            <v>II.</v>
          </cell>
          <cell r="C2786" t="str">
            <v>URUTAN KERJA</v>
          </cell>
          <cell r="R2786" t="str">
            <v>(Rp.)</v>
          </cell>
          <cell r="S2786" t="str">
            <v>(Rp.)</v>
          </cell>
        </row>
        <row r="2787">
          <cell r="A2787">
            <v>1</v>
          </cell>
          <cell r="C2787" t="str">
            <v>Pengeboran dilakukan dengan Tower Bor Pile machine</v>
          </cell>
        </row>
        <row r="2788">
          <cell r="A2788">
            <v>2</v>
          </cell>
          <cell r="C2788" t="str">
            <v>Setelah selesai pengeboran dan tanahnya dibuang</v>
          </cell>
        </row>
        <row r="2789">
          <cell r="C2789" t="str">
            <v xml:space="preserve">dimasukkan chasing </v>
          </cell>
          <cell r="L2789" t="str">
            <v>A.</v>
          </cell>
          <cell r="N2789" t="str">
            <v>TENAGA</v>
          </cell>
        </row>
        <row r="2790">
          <cell r="A2790">
            <v>3</v>
          </cell>
          <cell r="C2790" t="str">
            <v>Pemasukan tulangan dengan tenaga manusia</v>
          </cell>
        </row>
        <row r="2791">
          <cell r="A2791">
            <v>4</v>
          </cell>
          <cell r="C2791" t="str">
            <v>Pengecoran dengan Concrette Pump</v>
          </cell>
          <cell r="L2791" t="str">
            <v>1.</v>
          </cell>
          <cell r="N2791" t="str">
            <v>Pekerja</v>
          </cell>
          <cell r="O2791" t="str">
            <v>(L01)</v>
          </cell>
          <cell r="P2791" t="str">
            <v>jam</v>
          </cell>
          <cell r="Q2791">
            <v>9.939759036144578E-3</v>
          </cell>
          <cell r="R2791">
            <v>6500</v>
          </cell>
          <cell r="U2791">
            <v>64.608433734939752</v>
          </cell>
        </row>
        <row r="2792">
          <cell r="L2792" t="str">
            <v>2.</v>
          </cell>
          <cell r="N2792" t="str">
            <v>Tukang</v>
          </cell>
          <cell r="O2792" t="str">
            <v>(L02)</v>
          </cell>
          <cell r="P2792" t="str">
            <v>jam</v>
          </cell>
          <cell r="Q2792">
            <v>4.969879518072289E-3</v>
          </cell>
          <cell r="R2792">
            <v>7500</v>
          </cell>
          <cell r="U2792">
            <v>37.274096385542165</v>
          </cell>
        </row>
        <row r="2793">
          <cell r="A2793" t="str">
            <v>III.</v>
          </cell>
          <cell r="C2793" t="str">
            <v>PEMAKAIAN BAHAN, ALAT DAN TENAGA</v>
          </cell>
          <cell r="L2793" t="str">
            <v>3.</v>
          </cell>
          <cell r="N2793" t="str">
            <v>Mandor</v>
          </cell>
          <cell r="O2793" t="str">
            <v>(L03)</v>
          </cell>
          <cell r="P2793" t="str">
            <v>jam</v>
          </cell>
          <cell r="Q2793">
            <v>1.6566265060240963E-3</v>
          </cell>
          <cell r="R2793">
            <v>7200</v>
          </cell>
          <cell r="U2793">
            <v>11.927710843373493</v>
          </cell>
        </row>
        <row r="2795">
          <cell r="A2795" t="str">
            <v xml:space="preserve">   1.</v>
          </cell>
          <cell r="C2795" t="str">
            <v>BAHAN</v>
          </cell>
          <cell r="Q2795" t="str">
            <v xml:space="preserve">JUMLAH HARGA TENAGA   </v>
          </cell>
          <cell r="U2795">
            <v>113.81024096385541</v>
          </cell>
        </row>
        <row r="2796">
          <cell r="A2796" t="str">
            <v>1.a.</v>
          </cell>
          <cell r="C2796" t="str">
            <v>Beton K-250</v>
          </cell>
          <cell r="D2796" t="str">
            <v>=  {1/4 Phi x (Uk)^2) x 1m</v>
          </cell>
          <cell r="G2796" t="str">
            <v>(EI-715)</v>
          </cell>
          <cell r="H2796">
            <v>0.28274333882308139</v>
          </cell>
          <cell r="I2796" t="str">
            <v>M3</v>
          </cell>
        </row>
        <row r="2797">
          <cell r="A2797" t="str">
            <v>1.b.</v>
          </cell>
          <cell r="C2797" t="str">
            <v>Baja Tulangan</v>
          </cell>
          <cell r="D2797" t="str">
            <v>=  {EI-716 x Mb}</v>
          </cell>
          <cell r="G2797" t="str">
            <v>(EI-73)</v>
          </cell>
          <cell r="H2797">
            <v>42.411500823462205</v>
          </cell>
          <cell r="I2797" t="str">
            <v>Kg</v>
          </cell>
          <cell r="L2797" t="str">
            <v>B.</v>
          </cell>
          <cell r="N2797" t="str">
            <v>BAHAN</v>
          </cell>
        </row>
        <row r="2798">
          <cell r="A2798" t="str">
            <v>1.c.</v>
          </cell>
          <cell r="C2798" t="str">
            <v>Casing</v>
          </cell>
          <cell r="D2798" t="str">
            <v>=  Phi x Uk</v>
          </cell>
          <cell r="H2798">
            <v>1.8849555921538759</v>
          </cell>
          <cell r="I2798" t="str">
            <v>M2</v>
          </cell>
        </row>
        <row r="2799">
          <cell r="L2799" t="str">
            <v>1.</v>
          </cell>
          <cell r="N2799" t="str">
            <v>Beton K-250</v>
          </cell>
          <cell r="O2799" t="str">
            <v>(EI-715)</v>
          </cell>
          <cell r="P2799" t="str">
            <v>M3</v>
          </cell>
          <cell r="Q2799">
            <v>0.28274333882308139</v>
          </cell>
          <cell r="R2799">
            <v>1066367.7486838582</v>
          </cell>
          <cell r="U2799">
            <v>301508.37767612661</v>
          </cell>
        </row>
        <row r="2800">
          <cell r="A2800" t="str">
            <v>2.</v>
          </cell>
          <cell r="C2800" t="str">
            <v>ALAT</v>
          </cell>
          <cell r="L2800" t="str">
            <v>2.</v>
          </cell>
          <cell r="N2800" t="str">
            <v>Baja Tulangan</v>
          </cell>
          <cell r="O2800" t="str">
            <v>(EI-73)</v>
          </cell>
          <cell r="P2800" t="str">
            <v>Kg</v>
          </cell>
          <cell r="Q2800">
            <v>42.411500823462205</v>
          </cell>
          <cell r="R2800">
            <v>16197.000000000002</v>
          </cell>
          <cell r="U2800">
            <v>686939.07883761742</v>
          </cell>
        </row>
        <row r="2801">
          <cell r="L2801" t="str">
            <v>3.</v>
          </cell>
          <cell r="N2801" t="str">
            <v>Casing</v>
          </cell>
          <cell r="P2801" t="str">
            <v>M2</v>
          </cell>
          <cell r="Q2801">
            <v>1.8849555921538759</v>
          </cell>
          <cell r="R2801">
            <v>25000</v>
          </cell>
          <cell r="U2801">
            <v>47123.889803846898</v>
          </cell>
        </row>
        <row r="2802">
          <cell r="A2802" t="str">
            <v>2.a</v>
          </cell>
          <cell r="C2802" t="str">
            <v>Bore Pile Machine</v>
          </cell>
          <cell r="G2802" t="str">
            <v>(E33)</v>
          </cell>
        </row>
        <row r="2803">
          <cell r="C2803" t="str">
            <v>Kapasitas</v>
          </cell>
          <cell r="G2803" t="str">
            <v>V1</v>
          </cell>
          <cell r="H2803">
            <v>2000</v>
          </cell>
          <cell r="I2803" t="str">
            <v>M'</v>
          </cell>
        </row>
        <row r="2804">
          <cell r="C2804" t="str">
            <v>Faktor Efisiensi alat</v>
          </cell>
          <cell r="G2804" t="str">
            <v>Fa</v>
          </cell>
          <cell r="H2804">
            <v>0.83</v>
          </cell>
          <cell r="I2804" t="str">
            <v>-</v>
          </cell>
        </row>
        <row r="2805">
          <cell r="C2805" t="str">
            <v>Waktu siklus</v>
          </cell>
          <cell r="Q2805" t="str">
            <v xml:space="preserve">JUMLAH HARGA BAHAN   </v>
          </cell>
          <cell r="U2805">
            <v>1035571.346317591</v>
          </cell>
        </row>
        <row r="2806">
          <cell r="C2806" t="str">
            <v>- Waktu penggeseran dan penyetelan titik bor</v>
          </cell>
          <cell r="G2806" t="str">
            <v>T1</v>
          </cell>
          <cell r="H2806">
            <v>15</v>
          </cell>
          <cell r="I2806" t="str">
            <v>menit</v>
          </cell>
        </row>
        <row r="2807">
          <cell r="C2807" t="str">
            <v>- Waktu pengeboran dan pembuangan galian</v>
          </cell>
          <cell r="G2807" t="str">
            <v>T2</v>
          </cell>
          <cell r="H2807">
            <v>45</v>
          </cell>
          <cell r="I2807" t="str">
            <v>menit</v>
          </cell>
          <cell r="L2807" t="str">
            <v>C.</v>
          </cell>
          <cell r="N2807" t="str">
            <v>PERALATAN</v>
          </cell>
        </row>
        <row r="2808">
          <cell r="C2808" t="str">
            <v>- Waktu pemasangan Chasing</v>
          </cell>
          <cell r="G2808" t="str">
            <v>T3</v>
          </cell>
          <cell r="H2808">
            <v>15</v>
          </cell>
          <cell r="I2808" t="str">
            <v>menit</v>
          </cell>
        </row>
        <row r="2809">
          <cell r="C2809" t="str">
            <v>- Waktu pemasangan tulangan</v>
          </cell>
          <cell r="G2809" t="str">
            <v>T4</v>
          </cell>
          <cell r="H2809">
            <v>30</v>
          </cell>
          <cell r="I2809" t="str">
            <v>menit</v>
          </cell>
          <cell r="L2809" t="str">
            <v>1.</v>
          </cell>
          <cell r="N2809" t="str">
            <v>Bore Pile</v>
          </cell>
          <cell r="O2809" t="str">
            <v>(E33)</v>
          </cell>
          <cell r="P2809" t="str">
            <v>jam</v>
          </cell>
          <cell r="Q2809">
            <v>1.6566265060240963E-3</v>
          </cell>
          <cell r="R2809">
            <v>617339.5676903741</v>
          </cell>
          <cell r="U2809">
            <v>1022.7010910533305</v>
          </cell>
        </row>
        <row r="2810">
          <cell r="C2810" t="str">
            <v>- Waktu pengecoran</v>
          </cell>
          <cell r="G2810" t="str">
            <v>T5</v>
          </cell>
          <cell r="H2810">
            <v>45</v>
          </cell>
          <cell r="I2810" t="str">
            <v>menit</v>
          </cell>
          <cell r="L2810" t="str">
            <v>2.</v>
          </cell>
          <cell r="N2810" t="str">
            <v>Concr. Pump</v>
          </cell>
          <cell r="O2810" t="str">
            <v>(E28)</v>
          </cell>
          <cell r="P2810" t="str">
            <v>jam</v>
          </cell>
          <cell r="Q2810">
            <v>4.2581828136006236E-2</v>
          </cell>
          <cell r="R2810">
            <v>153310.81370242662</v>
          </cell>
          <cell r="U2810">
            <v>6528.2547204680004</v>
          </cell>
        </row>
        <row r="2811">
          <cell r="C2811" t="str">
            <v>- Waktu lain-lain</v>
          </cell>
          <cell r="G2811" t="str">
            <v>T6</v>
          </cell>
          <cell r="H2811">
            <v>15</v>
          </cell>
          <cell r="I2811" t="str">
            <v>menit</v>
          </cell>
          <cell r="L2811" t="str">
            <v>3.</v>
          </cell>
          <cell r="N2811" t="str">
            <v>Alat Bantu</v>
          </cell>
          <cell r="P2811" t="str">
            <v>Ls</v>
          </cell>
          <cell r="Q2811">
            <v>1</v>
          </cell>
          <cell r="R2811">
            <v>100</v>
          </cell>
          <cell r="U2811">
            <v>100</v>
          </cell>
        </row>
        <row r="2812">
          <cell r="G2812" t="str">
            <v>Ts1</v>
          </cell>
          <cell r="H2812">
            <v>165</v>
          </cell>
          <cell r="I2812" t="str">
            <v>menit</v>
          </cell>
        </row>
        <row r="2815">
          <cell r="C2815" t="str">
            <v>Kap. Prod. / jam  =</v>
          </cell>
          <cell r="D2815" t="str">
            <v>V1 x  Fa x 60</v>
          </cell>
          <cell r="G2815" t="str">
            <v>Q1</v>
          </cell>
          <cell r="H2815">
            <v>603.63636363636363</v>
          </cell>
          <cell r="I2815" t="str">
            <v>M1</v>
          </cell>
        </row>
        <row r="2816">
          <cell r="D2816" t="str">
            <v>Ts1</v>
          </cell>
        </row>
        <row r="2817">
          <cell r="C2817" t="str">
            <v xml:space="preserve">Koefisien Alat / m' </v>
          </cell>
          <cell r="D2817" t="str">
            <v>= 1 : Q1</v>
          </cell>
          <cell r="G2817" t="str">
            <v>(E33)</v>
          </cell>
          <cell r="H2817">
            <v>1.6566265060240963E-3</v>
          </cell>
          <cell r="I2817" t="str">
            <v>Jam</v>
          </cell>
          <cell r="Q2817" t="str">
            <v xml:space="preserve">JUMLAH HARGA PERALATAN   </v>
          </cell>
          <cell r="U2817">
            <v>7650.9558115213313</v>
          </cell>
        </row>
        <row r="2819">
          <cell r="L2819" t="str">
            <v>D.</v>
          </cell>
          <cell r="N2819" t="str">
            <v>JUMLAH HARGA TENAGA, BAHAN DAN PERALATAN  ( A + B + C )</v>
          </cell>
          <cell r="U2819">
            <v>1043336.1123700762</v>
          </cell>
        </row>
        <row r="2820">
          <cell r="A2820" t="str">
            <v>2.a</v>
          </cell>
          <cell r="C2820" t="str">
            <v>Concrete Pump</v>
          </cell>
          <cell r="G2820" t="str">
            <v>(E30)</v>
          </cell>
          <cell r="L2820" t="str">
            <v>E.</v>
          </cell>
          <cell r="N2820" t="str">
            <v>OVERHEAD &amp; PROFIT</v>
          </cell>
          <cell r="P2820">
            <v>10</v>
          </cell>
          <cell r="Q2820" t="str">
            <v>%  x  D</v>
          </cell>
          <cell r="U2820">
            <v>104333.61123700763</v>
          </cell>
        </row>
        <row r="2821">
          <cell r="C2821" t="str">
            <v>Kapasitas</v>
          </cell>
          <cell r="G2821" t="str">
            <v>V1</v>
          </cell>
          <cell r="H2821">
            <v>8</v>
          </cell>
          <cell r="I2821" t="str">
            <v>M3</v>
          </cell>
          <cell r="L2821" t="str">
            <v>F.</v>
          </cell>
          <cell r="N2821" t="str">
            <v>HARGA SATUAN PEKERJAAN  ( D + E )</v>
          </cell>
          <cell r="U2821">
            <v>1147669.7236070838</v>
          </cell>
        </row>
        <row r="2822">
          <cell r="C2822" t="str">
            <v>Faktor Efisiensi alat</v>
          </cell>
          <cell r="G2822" t="str">
            <v>Fa</v>
          </cell>
          <cell r="H2822">
            <v>0.83</v>
          </cell>
          <cell r="I2822" t="str">
            <v>-</v>
          </cell>
          <cell r="L2822" t="str">
            <v>Note: 1</v>
          </cell>
          <cell r="N2822" t="str">
            <v>SATUAN dapat berdasarkan atas jam operasi untuk Tenaga Kerja dan Peralatan, volume dan/atau ukuran</v>
          </cell>
        </row>
        <row r="2823">
          <cell r="C2823" t="str">
            <v>Waktu siklus</v>
          </cell>
          <cell r="N2823" t="str">
            <v>berat untuk bahan-bahan.</v>
          </cell>
        </row>
        <row r="2824">
          <cell r="C2824" t="str">
            <v>- Waktu pengecoran</v>
          </cell>
          <cell r="G2824" t="str">
            <v>T1</v>
          </cell>
          <cell r="H2824">
            <v>45</v>
          </cell>
          <cell r="I2824" t="str">
            <v>menit</v>
          </cell>
          <cell r="L2824">
            <v>2</v>
          </cell>
          <cell r="N2824" t="str">
            <v>Kuantitas satuan adalah kuantitas setiap komponen untuk menyelesaikan satu satuan pekerjaan dari nomor</v>
          </cell>
        </row>
        <row r="2825">
          <cell r="C2825" t="str">
            <v>- Waktu lain-lain</v>
          </cell>
          <cell r="G2825" t="str">
            <v>T2</v>
          </cell>
          <cell r="H2825">
            <v>15</v>
          </cell>
          <cell r="I2825" t="str">
            <v>menit</v>
          </cell>
          <cell r="N2825" t="str">
            <v>mata pembayaran.</v>
          </cell>
        </row>
        <row r="2826">
          <cell r="G2826" t="str">
            <v>Ts2</v>
          </cell>
          <cell r="H2826">
            <v>60</v>
          </cell>
          <cell r="I2826" t="str">
            <v>menit</v>
          </cell>
          <cell r="L2826">
            <v>3</v>
          </cell>
          <cell r="N2826" t="str">
            <v>Biaya satuan untuk peralatan sudah termasuk bahan bakar, bahan habis dipakai dan operator.</v>
          </cell>
        </row>
        <row r="2827">
          <cell r="L2827">
            <v>4</v>
          </cell>
          <cell r="N2827" t="str">
            <v>Biaya satuan sudah termasuk pengeluaran untuk seluruh pajak yang berkaitan (tetapi tidak termasuk PPN</v>
          </cell>
        </row>
        <row r="2828">
          <cell r="J2828" t="str">
            <v>Berlanjut ke hal. berikut.</v>
          </cell>
          <cell r="N2828" t="str">
            <v>yang dibayar dari kontrak) dan biaya-biaya lainnya.</v>
          </cell>
        </row>
        <row r="2829">
          <cell r="A2829" t="str">
            <v>ITEM PEMBAYARAN NO.</v>
          </cell>
          <cell r="D2829" t="str">
            <v>:  7.6 (14) a</v>
          </cell>
          <cell r="J2829" t="str">
            <v>Analisa EI-7614</v>
          </cell>
        </row>
        <row r="2830">
          <cell r="A2830" t="str">
            <v>JENIS PEKERJAAN</v>
          </cell>
          <cell r="D2830" t="str">
            <v>: Tiang Bor Beton Dia 600 mm</v>
          </cell>
        </row>
        <row r="2831">
          <cell r="A2831" t="str">
            <v>SATUAN PEMBAYARAN</v>
          </cell>
          <cell r="D2831" t="str">
            <v>:  M'</v>
          </cell>
          <cell r="H2831" t="str">
            <v xml:space="preserve">        URAIAN ANALISA HARGA SATUAN</v>
          </cell>
        </row>
        <row r="2832">
          <cell r="J2832" t="str">
            <v>Lanjutan</v>
          </cell>
        </row>
        <row r="2834">
          <cell r="A2834" t="str">
            <v>No.</v>
          </cell>
          <cell r="C2834" t="str">
            <v>U R A I A N</v>
          </cell>
          <cell r="G2834" t="str">
            <v>KODE</v>
          </cell>
          <cell r="H2834" t="str">
            <v>KOEF.</v>
          </cell>
          <cell r="I2834" t="str">
            <v>SATUAN</v>
          </cell>
          <cell r="J2834" t="str">
            <v>KETERANGAN</v>
          </cell>
        </row>
        <row r="2837">
          <cell r="C2837" t="str">
            <v>Kap. Prod. / jam  =</v>
          </cell>
          <cell r="D2837" t="str">
            <v>V2 x  Fa x 60</v>
          </cell>
          <cell r="G2837" t="str">
            <v>Q2</v>
          </cell>
          <cell r="H2837">
            <v>6.64</v>
          </cell>
          <cell r="I2837" t="str">
            <v>M3/jam</v>
          </cell>
        </row>
        <row r="2838">
          <cell r="D2838" t="str">
            <v>Ts2</v>
          </cell>
          <cell r="G2838" t="str">
            <v>Q2</v>
          </cell>
          <cell r="H2838">
            <v>23.484196047337445</v>
          </cell>
          <cell r="I2838" t="str">
            <v>M'/jam</v>
          </cell>
        </row>
        <row r="2840">
          <cell r="C2840" t="str">
            <v xml:space="preserve">Koefisien Alat / m' </v>
          </cell>
          <cell r="D2840" t="str">
            <v>= 1 : Q2</v>
          </cell>
          <cell r="G2840" t="str">
            <v>(E30)</v>
          </cell>
          <cell r="H2840">
            <v>4.2581828136006236E-2</v>
          </cell>
          <cell r="I2840" t="str">
            <v>Jam</v>
          </cell>
        </row>
        <row r="2842">
          <cell r="A2842" t="str">
            <v>2.b.</v>
          </cell>
          <cell r="C2842" t="str">
            <v>ALAT  BANTU</v>
          </cell>
        </row>
        <row r="2843">
          <cell r="C2843" t="str">
            <v>Diperlukan alat bantu antara lain :</v>
          </cell>
          <cell r="J2843" t="str">
            <v>Lumpsum</v>
          </cell>
        </row>
        <row r="2844">
          <cell r="C2844" t="str">
            <v>- alat ukur, dan lainnya</v>
          </cell>
        </row>
        <row r="2848">
          <cell r="A2848" t="str">
            <v>3.</v>
          </cell>
          <cell r="C2848" t="str">
            <v>TENAGA</v>
          </cell>
        </row>
        <row r="2849">
          <cell r="C2849" t="str">
            <v>Produksi Tiang dalam 1 titik bor  =  Q1</v>
          </cell>
          <cell r="G2849" t="str">
            <v>Qt</v>
          </cell>
          <cell r="H2849">
            <v>603.63636363636363</v>
          </cell>
          <cell r="I2849" t="str">
            <v>M'/jam</v>
          </cell>
        </row>
        <row r="2850">
          <cell r="C2850" t="str">
            <v>Kebutuhan tenaga tambahan di lokasi :</v>
          </cell>
        </row>
        <row r="2851">
          <cell r="D2851" t="str">
            <v>- Mandor</v>
          </cell>
          <cell r="G2851" t="str">
            <v>M</v>
          </cell>
          <cell r="H2851">
            <v>1</v>
          </cell>
          <cell r="I2851" t="str">
            <v>orang</v>
          </cell>
        </row>
        <row r="2852">
          <cell r="D2852" t="str">
            <v>- Tukang</v>
          </cell>
          <cell r="G2852" t="str">
            <v>T</v>
          </cell>
          <cell r="H2852">
            <v>3</v>
          </cell>
          <cell r="I2852" t="str">
            <v>orang</v>
          </cell>
        </row>
        <row r="2853">
          <cell r="D2853" t="str">
            <v>- Pekerja</v>
          </cell>
          <cell r="G2853" t="str">
            <v>P</v>
          </cell>
          <cell r="H2853">
            <v>6</v>
          </cell>
          <cell r="I2853" t="str">
            <v>orang</v>
          </cell>
        </row>
        <row r="2855">
          <cell r="C2855" t="str">
            <v>Koefisien Tenaga / M'   :</v>
          </cell>
        </row>
        <row r="2856">
          <cell r="D2856" t="str">
            <v>-  Mandor</v>
          </cell>
          <cell r="E2856" t="str">
            <v xml:space="preserve"> = M : Qt</v>
          </cell>
          <cell r="G2856" t="str">
            <v>(L03)</v>
          </cell>
          <cell r="H2856">
            <v>1.6566265060240963E-3</v>
          </cell>
          <cell r="I2856" t="str">
            <v>jam</v>
          </cell>
        </row>
        <row r="2857">
          <cell r="D2857" t="str">
            <v>-  Tukang</v>
          </cell>
          <cell r="E2857" t="str">
            <v xml:space="preserve"> = Tb : Qt</v>
          </cell>
          <cell r="G2857" t="str">
            <v>(L02)</v>
          </cell>
          <cell r="H2857">
            <v>4.969879518072289E-3</v>
          </cell>
          <cell r="I2857" t="str">
            <v>jam</v>
          </cell>
        </row>
        <row r="2858">
          <cell r="D2858" t="str">
            <v>-  Pekerja</v>
          </cell>
          <cell r="E2858" t="str">
            <v xml:space="preserve"> = P : Qt</v>
          </cell>
          <cell r="G2858" t="str">
            <v>(L01)</v>
          </cell>
          <cell r="H2858">
            <v>9.939759036144578E-3</v>
          </cell>
          <cell r="I2858" t="str">
            <v>jam</v>
          </cell>
        </row>
        <row r="2861">
          <cell r="A2861" t="str">
            <v>4.</v>
          </cell>
          <cell r="C2861" t="str">
            <v>HARGA DASAR SATUAN UPAH, BAHAN DAN ALAT</v>
          </cell>
        </row>
        <row r="2862">
          <cell r="C2862" t="str">
            <v>Lihat lampiran.</v>
          </cell>
        </row>
        <row r="2864">
          <cell r="A2864" t="str">
            <v>5.</v>
          </cell>
          <cell r="C2864" t="str">
            <v>ANALISA HARGA SATUAN PEKERJAAN</v>
          </cell>
        </row>
        <row r="2865">
          <cell r="C2865" t="str">
            <v>Lihat perhitungan dalam FORMULIR STANDAR UNTUK</v>
          </cell>
        </row>
        <row r="2866">
          <cell r="C2866" t="str">
            <v>PEREKEMAN ANALISA MASING-MASING HARGA</v>
          </cell>
        </row>
        <row r="2867">
          <cell r="C2867" t="str">
            <v>SATUAN.</v>
          </cell>
        </row>
        <row r="2868">
          <cell r="C2868" t="str">
            <v>Didapat Harga Satuan Pekerjaan :</v>
          </cell>
        </row>
        <row r="2870">
          <cell r="C2870" t="str">
            <v xml:space="preserve">Rp.  </v>
          </cell>
          <cell r="D2870">
            <v>1147669.7236070838</v>
          </cell>
          <cell r="E2870" t="str">
            <v xml:space="preserve"> / M'</v>
          </cell>
        </row>
        <row r="2874">
          <cell r="A2874" t="str">
            <v>6.</v>
          </cell>
          <cell r="C2874" t="str">
            <v>MASA PELAKSANAAN YANG DIPERLUKAN</v>
          </cell>
        </row>
        <row r="2875">
          <cell r="C2875" t="str">
            <v>Masa Pelaksanaan :</v>
          </cell>
          <cell r="D2875" t="str">
            <v>. . . . . . . . . . . .</v>
          </cell>
        </row>
        <row r="2877">
          <cell r="A2877" t="str">
            <v>7.</v>
          </cell>
          <cell r="C2877" t="str">
            <v>VOLUME PEKERJAAN YANG DIPERLUKAN</v>
          </cell>
        </row>
        <row r="2878">
          <cell r="C2878" t="str">
            <v>Volume pekerjaan  :</v>
          </cell>
          <cell r="D2878">
            <v>0</v>
          </cell>
          <cell r="E2878" t="str">
            <v>M'</v>
          </cell>
        </row>
        <row r="2888">
          <cell r="A2888" t="str">
            <v>ITEM PEMBAYARAN NO.</v>
          </cell>
          <cell r="D2888" t="str">
            <v xml:space="preserve">:  7.6 (19) </v>
          </cell>
          <cell r="J2888" t="str">
            <v>Analisa EI-7614</v>
          </cell>
          <cell r="T2888" t="str">
            <v>Analisa EI-7614</v>
          </cell>
        </row>
        <row r="2889">
          <cell r="A2889" t="str">
            <v>JENIS PEKERJAAN</v>
          </cell>
          <cell r="D2889" t="str">
            <v>: Tiang Bor Beton Dia 800 mm</v>
          </cell>
        </row>
        <row r="2890">
          <cell r="A2890" t="str">
            <v>SATUAN PEMBAYARAN</v>
          </cell>
          <cell r="D2890" t="str">
            <v>:  M'</v>
          </cell>
          <cell r="H2890" t="str">
            <v xml:space="preserve">        URAIAN ANALISA HARGA SATUAN</v>
          </cell>
          <cell r="L2890" t="str">
            <v>FORMULIR STANDAR UNTUK</v>
          </cell>
        </row>
        <row r="2891">
          <cell r="L2891" t="str">
            <v>PEREKAMAN ANALISA MASING-MASING HARGA SATUAN</v>
          </cell>
        </row>
        <row r="2892">
          <cell r="L2892" t="str">
            <v/>
          </cell>
        </row>
        <row r="2893">
          <cell r="A2893" t="str">
            <v>No.</v>
          </cell>
          <cell r="C2893" t="str">
            <v>U R A I A N</v>
          </cell>
          <cell r="G2893" t="str">
            <v>KODE</v>
          </cell>
          <cell r="H2893" t="str">
            <v>KOEF.</v>
          </cell>
          <cell r="I2893" t="str">
            <v>SATUAN</v>
          </cell>
          <cell r="J2893" t="str">
            <v>KETERANGAN</v>
          </cell>
        </row>
        <row r="2895">
          <cell r="L2895" t="str">
            <v>NAMA PAKET PEKERJAAN</v>
          </cell>
          <cell r="O2895" t="str">
            <v xml:space="preserve"> : Rehabilitasi dan Rekonstruksi Jalan Balee Ulim - Kuala (CS)</v>
          </cell>
        </row>
        <row r="2896">
          <cell r="A2896" t="str">
            <v>I.</v>
          </cell>
          <cell r="C2896" t="str">
            <v>ASUMSI</v>
          </cell>
          <cell r="L2896" t="str">
            <v>No. PAKET KONTRAK</v>
          </cell>
          <cell r="O2896" t="str">
            <v xml:space="preserve"> : PIJAY - 04</v>
          </cell>
        </row>
        <row r="2897">
          <cell r="A2897">
            <v>1</v>
          </cell>
          <cell r="C2897" t="str">
            <v>Menggunakan alat (cara mekanik)</v>
          </cell>
          <cell r="L2897" t="str">
            <v>NAMA PAKET</v>
          </cell>
          <cell r="O2897" t="str">
            <v xml:space="preserve"> : APBN 2009</v>
          </cell>
        </row>
        <row r="2898">
          <cell r="A2898">
            <v>2</v>
          </cell>
          <cell r="C2898" t="str">
            <v>Beton berdasarkan analisa item pekerjaan ybs</v>
          </cell>
          <cell r="L2898" t="str">
            <v>PROP / KAB / KODYA</v>
          </cell>
          <cell r="O2898" t="str">
            <v xml:space="preserve"> : Nanggroe Aceh Darussalam / Pidie Jaya</v>
          </cell>
        </row>
        <row r="2899">
          <cell r="A2899">
            <v>3</v>
          </cell>
          <cell r="C2899" t="str">
            <v>Baja tulangan berdasarkan analisa item ybs</v>
          </cell>
          <cell r="L2899" t="str">
            <v>ITEM PEMBAYARAN NO.</v>
          </cell>
          <cell r="O2899" t="str">
            <v xml:space="preserve">:  7.6 (19) </v>
          </cell>
          <cell r="R2899" t="str">
            <v>PERKIRAAN VOL. PEK.</v>
          </cell>
          <cell r="T2899" t="str">
            <v>:</v>
          </cell>
          <cell r="U2899">
            <v>0</v>
          </cell>
        </row>
        <row r="2900">
          <cell r="A2900">
            <v>4</v>
          </cell>
          <cell r="C2900" t="str">
            <v>Jarak rata-rata Base camp ke lokasi pekerjaan</v>
          </cell>
          <cell r="G2900" t="str">
            <v>L</v>
          </cell>
          <cell r="H2900">
            <v>5.166666666666667</v>
          </cell>
          <cell r="I2900" t="str">
            <v>KM</v>
          </cell>
          <cell r="L2900" t="str">
            <v>JENIS PEKERJAAN</v>
          </cell>
          <cell r="O2900" t="str">
            <v>: Tiang Bor Beton Dia 800 mm</v>
          </cell>
          <cell r="R2900" t="str">
            <v>TOTAL HARGA (Rp.)</v>
          </cell>
          <cell r="T2900" t="str">
            <v>:</v>
          </cell>
          <cell r="U2900">
            <v>0</v>
          </cell>
        </row>
        <row r="2901">
          <cell r="A2901">
            <v>5</v>
          </cell>
          <cell r="C2901" t="str">
            <v>Jam kerja efektif per-hari</v>
          </cell>
          <cell r="G2901" t="str">
            <v>Tk</v>
          </cell>
          <cell r="H2901">
            <v>7</v>
          </cell>
          <cell r="I2901" t="str">
            <v>jam</v>
          </cell>
          <cell r="L2901" t="str">
            <v>SATUAN PEMBAYARAN</v>
          </cell>
          <cell r="O2901" t="str">
            <v>:  M'</v>
          </cell>
          <cell r="R2901" t="str">
            <v>% THD. BIAYA PROYEK</v>
          </cell>
          <cell r="T2901" t="str">
            <v>:</v>
          </cell>
          <cell r="U2901">
            <v>0</v>
          </cell>
        </row>
        <row r="2902">
          <cell r="A2902">
            <v>6</v>
          </cell>
          <cell r="C2902" t="str">
            <v>Panjang Tiang</v>
          </cell>
          <cell r="G2902" t="str">
            <v>p</v>
          </cell>
          <cell r="H2902">
            <v>12</v>
          </cell>
          <cell r="I2902" t="str">
            <v>M</v>
          </cell>
        </row>
        <row r="2903">
          <cell r="A2903">
            <v>7</v>
          </cell>
          <cell r="C2903" t="str">
            <v>Ukuran diameter tiang bor beton</v>
          </cell>
          <cell r="G2903" t="str">
            <v>Uk</v>
          </cell>
          <cell r="H2903">
            <v>0.8</v>
          </cell>
          <cell r="I2903" t="str">
            <v>M</v>
          </cell>
        </row>
        <row r="2904">
          <cell r="A2904">
            <v>8</v>
          </cell>
          <cell r="C2904" t="str">
            <v>Kebutuhan Baja tulangan</v>
          </cell>
          <cell r="G2904" t="str">
            <v>Mb</v>
          </cell>
          <cell r="H2904">
            <v>150</v>
          </cell>
          <cell r="I2904" t="str">
            <v xml:space="preserve"> Kg/M3</v>
          </cell>
          <cell r="Q2904" t="str">
            <v>PERKIRAAN</v>
          </cell>
          <cell r="R2904" t="str">
            <v>HARGA</v>
          </cell>
          <cell r="S2904" t="str">
            <v>JUMLAH</v>
          </cell>
        </row>
        <row r="2905">
          <cell r="L2905" t="str">
            <v>NO.</v>
          </cell>
          <cell r="N2905" t="str">
            <v>KOMPONEN</v>
          </cell>
          <cell r="P2905" t="str">
            <v>SATUAN</v>
          </cell>
          <cell r="Q2905" t="str">
            <v>KUANTITAS</v>
          </cell>
          <cell r="R2905" t="str">
            <v>SATUAN</v>
          </cell>
          <cell r="S2905" t="str">
            <v>HARGA</v>
          </cell>
        </row>
        <row r="2906">
          <cell r="A2906" t="str">
            <v>II.</v>
          </cell>
          <cell r="C2906" t="str">
            <v>URUTAN KERJA</v>
          </cell>
          <cell r="R2906" t="str">
            <v>(Rp.)</v>
          </cell>
          <cell r="S2906" t="str">
            <v>(Rp.)</v>
          </cell>
        </row>
        <row r="2907">
          <cell r="A2907">
            <v>1</v>
          </cell>
          <cell r="C2907" t="str">
            <v>Pengeboran dilakukan dengan Tower Bor Pile machine</v>
          </cell>
        </row>
        <row r="2908">
          <cell r="A2908">
            <v>2</v>
          </cell>
          <cell r="C2908" t="str">
            <v>Setelah selesai pengeboran dan tanahnya dibuang</v>
          </cell>
        </row>
        <row r="2909">
          <cell r="C2909" t="str">
            <v xml:space="preserve">dimasukkan chasing </v>
          </cell>
          <cell r="L2909" t="str">
            <v>A.</v>
          </cell>
          <cell r="N2909" t="str">
            <v>TENAGA</v>
          </cell>
        </row>
        <row r="2910">
          <cell r="A2910">
            <v>3</v>
          </cell>
          <cell r="C2910" t="str">
            <v>Pemasukan tulangan dengan tenaga manusia</v>
          </cell>
        </row>
        <row r="2911">
          <cell r="A2911">
            <v>4</v>
          </cell>
          <cell r="C2911" t="str">
            <v>Pengecoran dengan Concrette Pump</v>
          </cell>
          <cell r="L2911" t="str">
            <v>1.</v>
          </cell>
          <cell r="N2911" t="str">
            <v>Pekerja</v>
          </cell>
          <cell r="O2911" t="str">
            <v>(L01)</v>
          </cell>
          <cell r="P2911" t="str">
            <v>jam</v>
          </cell>
          <cell r="Q2911">
            <v>1.1596385542168675E-2</v>
          </cell>
          <cell r="R2911">
            <v>6500</v>
          </cell>
          <cell r="U2911">
            <v>75.376506024096386</v>
          </cell>
        </row>
        <row r="2912">
          <cell r="L2912" t="str">
            <v>2.</v>
          </cell>
          <cell r="N2912" t="str">
            <v>Tukang</v>
          </cell>
          <cell r="O2912" t="str">
            <v>(L02)</v>
          </cell>
          <cell r="P2912" t="str">
            <v>jam</v>
          </cell>
          <cell r="Q2912">
            <v>4.969879518072289E-3</v>
          </cell>
          <cell r="R2912">
            <v>7500</v>
          </cell>
          <cell r="U2912">
            <v>37.274096385542165</v>
          </cell>
        </row>
        <row r="2913">
          <cell r="A2913" t="str">
            <v>III.</v>
          </cell>
          <cell r="C2913" t="str">
            <v>PEMAKAIAN BAHAN, ALAT DAN TENAGA</v>
          </cell>
          <cell r="L2913" t="str">
            <v>3.</v>
          </cell>
          <cell r="N2913" t="str">
            <v>Mandor</v>
          </cell>
          <cell r="O2913" t="str">
            <v>(L03)</v>
          </cell>
          <cell r="P2913" t="str">
            <v>jam</v>
          </cell>
          <cell r="Q2913">
            <v>1.6566265060240963E-3</v>
          </cell>
          <cell r="R2913">
            <v>7200</v>
          </cell>
          <cell r="U2913">
            <v>11.927710843373493</v>
          </cell>
        </row>
        <row r="2915">
          <cell r="A2915" t="str">
            <v xml:space="preserve">   1.</v>
          </cell>
          <cell r="C2915" t="str">
            <v>BAHAN</v>
          </cell>
          <cell r="Q2915" t="str">
            <v xml:space="preserve">JUMLAH HARGA TENAGA   </v>
          </cell>
          <cell r="U2915">
            <v>124.57831325301204</v>
          </cell>
        </row>
        <row r="2916">
          <cell r="A2916" t="str">
            <v>1.a.</v>
          </cell>
          <cell r="C2916" t="str">
            <v>Beton K-250</v>
          </cell>
          <cell r="D2916" t="str">
            <v>=  {1/4 Phi x (Uk)^2) x 1m</v>
          </cell>
          <cell r="G2916" t="str">
            <v>(EI-715)</v>
          </cell>
          <cell r="H2916">
            <v>0.50265482457436694</v>
          </cell>
          <cell r="I2916" t="str">
            <v>M3</v>
          </cell>
        </row>
        <row r="2917">
          <cell r="A2917" t="str">
            <v>1.b.</v>
          </cell>
          <cell r="C2917" t="str">
            <v>Baja Tulangan</v>
          </cell>
          <cell r="D2917" t="str">
            <v>=  {EI-716 x Mb}</v>
          </cell>
          <cell r="G2917" t="str">
            <v>(EI-73)</v>
          </cell>
          <cell r="H2917">
            <v>75.398223686155035</v>
          </cell>
          <cell r="I2917" t="str">
            <v>Kg</v>
          </cell>
          <cell r="L2917" t="str">
            <v>B.</v>
          </cell>
          <cell r="N2917" t="str">
            <v>BAHAN</v>
          </cell>
        </row>
        <row r="2918">
          <cell r="A2918" t="str">
            <v>1.c.</v>
          </cell>
          <cell r="C2918" t="str">
            <v>Casing</v>
          </cell>
          <cell r="D2918" t="str">
            <v>=  Phi x Uk</v>
          </cell>
          <cell r="H2918">
            <v>2.5132741228718345</v>
          </cell>
          <cell r="I2918" t="str">
            <v>M2</v>
          </cell>
        </row>
        <row r="2919">
          <cell r="L2919" t="str">
            <v>1.</v>
          </cell>
          <cell r="N2919" t="str">
            <v>Beton K-250</v>
          </cell>
          <cell r="O2919" t="str">
            <v>(EI-715)</v>
          </cell>
          <cell r="P2919" t="str">
            <v>M3</v>
          </cell>
          <cell r="Q2919">
            <v>0.50265482457436694</v>
          </cell>
          <cell r="R2919">
            <v>1066367.7486838582</v>
          </cell>
          <cell r="U2919">
            <v>536014.89364644734</v>
          </cell>
        </row>
        <row r="2920">
          <cell r="A2920" t="str">
            <v>2.</v>
          </cell>
          <cell r="C2920" t="str">
            <v>ALAT</v>
          </cell>
          <cell r="L2920" t="str">
            <v>2.</v>
          </cell>
          <cell r="N2920" t="str">
            <v>Baja Tulangan</v>
          </cell>
          <cell r="O2920" t="str">
            <v>(EI-73)</v>
          </cell>
          <cell r="P2920" t="str">
            <v>Kg</v>
          </cell>
          <cell r="Q2920">
            <v>75.398223686155035</v>
          </cell>
          <cell r="R2920">
            <v>16197.000000000002</v>
          </cell>
          <cell r="U2920">
            <v>1221225.0290446533</v>
          </cell>
        </row>
        <row r="2921">
          <cell r="L2921" t="str">
            <v>3.</v>
          </cell>
          <cell r="N2921" t="str">
            <v>Casing</v>
          </cell>
          <cell r="P2921" t="str">
            <v>M2</v>
          </cell>
          <cell r="Q2921">
            <v>2.5132741228718345</v>
          </cell>
          <cell r="R2921">
            <v>25000</v>
          </cell>
          <cell r="U2921">
            <v>62831.853071795864</v>
          </cell>
        </row>
        <row r="2922">
          <cell r="A2922" t="str">
            <v>2.a</v>
          </cell>
          <cell r="C2922" t="str">
            <v>Bore Pile Machine</v>
          </cell>
          <cell r="G2922" t="str">
            <v>(E33)</v>
          </cell>
        </row>
        <row r="2923">
          <cell r="C2923" t="str">
            <v>Kapasitas</v>
          </cell>
          <cell r="G2923" t="str">
            <v>V1</v>
          </cell>
          <cell r="H2923">
            <v>2000</v>
          </cell>
          <cell r="I2923" t="str">
            <v>M'</v>
          </cell>
        </row>
        <row r="2924">
          <cell r="C2924" t="str">
            <v>Faktor Efisiensi alat</v>
          </cell>
          <cell r="G2924" t="str">
            <v>Fa</v>
          </cell>
          <cell r="H2924">
            <v>0.83</v>
          </cell>
          <cell r="I2924" t="str">
            <v>-</v>
          </cell>
        </row>
        <row r="2925">
          <cell r="C2925" t="str">
            <v>Waktu siklus</v>
          </cell>
          <cell r="Q2925" t="str">
            <v xml:space="preserve">JUMLAH HARGA BAHAN   </v>
          </cell>
          <cell r="U2925">
            <v>1820071.7757628965</v>
          </cell>
        </row>
        <row r="2926">
          <cell r="C2926" t="str">
            <v>- Waktu penggeseran dan penyetelan titik bor</v>
          </cell>
          <cell r="G2926" t="str">
            <v>T1</v>
          </cell>
          <cell r="H2926">
            <v>15</v>
          </cell>
          <cell r="I2926" t="str">
            <v>menit</v>
          </cell>
        </row>
        <row r="2927">
          <cell r="C2927" t="str">
            <v>- Waktu pengeboran dan pembuangan galian</v>
          </cell>
          <cell r="G2927" t="str">
            <v>T2</v>
          </cell>
          <cell r="H2927">
            <v>60</v>
          </cell>
          <cell r="I2927" t="str">
            <v>menit</v>
          </cell>
          <cell r="L2927" t="str">
            <v>C.</v>
          </cell>
          <cell r="N2927" t="str">
            <v>PERALATAN</v>
          </cell>
        </row>
        <row r="2928">
          <cell r="C2928" t="str">
            <v>- Waktu pemasangan Chasing</v>
          </cell>
          <cell r="G2928" t="str">
            <v>T3</v>
          </cell>
          <cell r="H2928">
            <v>25</v>
          </cell>
          <cell r="I2928" t="str">
            <v>menit</v>
          </cell>
        </row>
        <row r="2929">
          <cell r="C2929" t="str">
            <v>- Waktu pemasangan tulangan</v>
          </cell>
          <cell r="G2929" t="str">
            <v>T4</v>
          </cell>
          <cell r="H2929">
            <v>35</v>
          </cell>
          <cell r="I2929" t="str">
            <v>menit</v>
          </cell>
          <cell r="L2929" t="str">
            <v>1.</v>
          </cell>
          <cell r="N2929" t="str">
            <v>Bore Pile</v>
          </cell>
          <cell r="O2929" t="str">
            <v>(E33)</v>
          </cell>
          <cell r="P2929" t="str">
            <v>jam</v>
          </cell>
          <cell r="Q2929">
            <v>2.0582329317269075E-3</v>
          </cell>
          <cell r="R2929">
            <v>617339.5676903741</v>
          </cell>
          <cell r="U2929">
            <v>1270.6286282783803</v>
          </cell>
        </row>
        <row r="2930">
          <cell r="C2930" t="str">
            <v>- Waktu pengecoran</v>
          </cell>
          <cell r="G2930" t="str">
            <v>T5</v>
          </cell>
          <cell r="H2930">
            <v>55</v>
          </cell>
          <cell r="I2930" t="str">
            <v>menit</v>
          </cell>
          <cell r="L2930" t="str">
            <v>2.</v>
          </cell>
          <cell r="N2930" t="str">
            <v>Concr. Pump</v>
          </cell>
          <cell r="O2930" t="str">
            <v>(E28)</v>
          </cell>
          <cell r="P2930" t="str">
            <v>jam</v>
          </cell>
          <cell r="Q2930">
            <v>0.17570281124497991</v>
          </cell>
          <cell r="R2930">
            <v>153310.81370242662</v>
          </cell>
          <cell r="U2930">
            <v>26937.140961771744</v>
          </cell>
        </row>
        <row r="2931">
          <cell r="C2931" t="str">
            <v>- Waktu lain-lain</v>
          </cell>
          <cell r="G2931" t="str">
            <v>T6</v>
          </cell>
          <cell r="H2931">
            <v>15</v>
          </cell>
          <cell r="I2931" t="str">
            <v>menit</v>
          </cell>
          <cell r="L2931" t="str">
            <v>3.</v>
          </cell>
          <cell r="N2931" t="str">
            <v>Alat Bantu</v>
          </cell>
          <cell r="P2931" t="str">
            <v>Ls</v>
          </cell>
          <cell r="Q2931">
            <v>1</v>
          </cell>
          <cell r="R2931">
            <v>100</v>
          </cell>
          <cell r="U2931">
            <v>100</v>
          </cell>
        </row>
        <row r="2932">
          <cell r="G2932" t="str">
            <v>Ts1</v>
          </cell>
          <cell r="H2932">
            <v>205</v>
          </cell>
          <cell r="I2932" t="str">
            <v>menit</v>
          </cell>
        </row>
        <row r="2935">
          <cell r="C2935" t="str">
            <v>Kap. Prod. / jam  =</v>
          </cell>
          <cell r="D2935" t="str">
            <v>V1 x  Fa x 60</v>
          </cell>
          <cell r="G2935" t="str">
            <v>Q1</v>
          </cell>
          <cell r="H2935">
            <v>485.85365853658539</v>
          </cell>
          <cell r="I2935" t="str">
            <v>M1/jam</v>
          </cell>
        </row>
        <row r="2936">
          <cell r="D2936" t="str">
            <v>Ts1</v>
          </cell>
        </row>
        <row r="2937">
          <cell r="C2937" t="str">
            <v xml:space="preserve">Koefisien Alat / m' </v>
          </cell>
          <cell r="D2937" t="str">
            <v>= 1 : Q1</v>
          </cell>
          <cell r="G2937" t="str">
            <v>(E33)</v>
          </cell>
          <cell r="H2937">
            <v>2.0582329317269075E-3</v>
          </cell>
          <cell r="I2937" t="str">
            <v>Jam</v>
          </cell>
          <cell r="Q2937" t="str">
            <v xml:space="preserve">JUMLAH HARGA PERALATAN   </v>
          </cell>
          <cell r="U2937">
            <v>28307.769590050124</v>
          </cell>
        </row>
        <row r="2939">
          <cell r="L2939" t="str">
            <v>D.</v>
          </cell>
          <cell r="N2939" t="str">
            <v>JUMLAH HARGA TENAGA, BAHAN DAN PERALATAN  ( A + B + C )</v>
          </cell>
          <cell r="U2939">
            <v>1848504.1236661999</v>
          </cell>
        </row>
        <row r="2940">
          <cell r="A2940" t="str">
            <v>2.a</v>
          </cell>
          <cell r="C2940" t="str">
            <v>Concrete Pump</v>
          </cell>
          <cell r="G2940" t="str">
            <v>(E30)</v>
          </cell>
          <cell r="L2940" t="str">
            <v>E.</v>
          </cell>
          <cell r="N2940" t="str">
            <v>OVERHEAD &amp; PROFIT</v>
          </cell>
          <cell r="P2940">
            <v>10</v>
          </cell>
          <cell r="Q2940" t="str">
            <v>%  x  D</v>
          </cell>
          <cell r="U2940">
            <v>184850.41236662</v>
          </cell>
        </row>
        <row r="2941">
          <cell r="C2941" t="str">
            <v>Kapasitas</v>
          </cell>
          <cell r="G2941" t="str">
            <v>V1</v>
          </cell>
          <cell r="H2941">
            <v>8</v>
          </cell>
          <cell r="I2941" t="str">
            <v>M3</v>
          </cell>
          <cell r="L2941" t="str">
            <v>F.</v>
          </cell>
          <cell r="N2941" t="str">
            <v>HARGA SATUAN PEKERJAAN  ( D + E )</v>
          </cell>
          <cell r="U2941">
            <v>2033354.5360328199</v>
          </cell>
        </row>
        <row r="2942">
          <cell r="C2942" t="str">
            <v>Faktor Efisiensi alat</v>
          </cell>
          <cell r="G2942" t="str">
            <v>Fa</v>
          </cell>
          <cell r="H2942">
            <v>0.83</v>
          </cell>
          <cell r="I2942" t="str">
            <v>-</v>
          </cell>
          <cell r="L2942" t="str">
            <v>Note: 1</v>
          </cell>
          <cell r="N2942" t="str">
            <v>SATUAN dapat berdasarkan atas jam operasi untuk Tenaga Kerja dan Peralatan, volume dan/atau ukuran</v>
          </cell>
        </row>
        <row r="2943">
          <cell r="C2943" t="str">
            <v>Waktu siklus</v>
          </cell>
          <cell r="N2943" t="str">
            <v>berat untuk bahan-bahan.</v>
          </cell>
        </row>
        <row r="2944">
          <cell r="C2944" t="str">
            <v>- Waktu pengecoran</v>
          </cell>
          <cell r="G2944" t="str">
            <v>T1</v>
          </cell>
          <cell r="H2944">
            <v>55</v>
          </cell>
          <cell r="I2944" t="str">
            <v>menit</v>
          </cell>
          <cell r="L2944">
            <v>2</v>
          </cell>
          <cell r="N2944" t="str">
            <v>Kuantitas satuan adalah kuantitas setiap komponen untuk menyelesaikan satu satuan pekerjaan dari nomor</v>
          </cell>
        </row>
        <row r="2945">
          <cell r="C2945" t="str">
            <v>- Waktu lain-lain</v>
          </cell>
          <cell r="G2945" t="str">
            <v>T2</v>
          </cell>
          <cell r="H2945">
            <v>15</v>
          </cell>
          <cell r="I2945" t="str">
            <v>menit</v>
          </cell>
          <cell r="N2945" t="str">
            <v>mata pembayaran.</v>
          </cell>
        </row>
        <row r="2946">
          <cell r="G2946" t="str">
            <v>Ts2</v>
          </cell>
          <cell r="H2946">
            <v>70</v>
          </cell>
          <cell r="I2946" t="str">
            <v>menit</v>
          </cell>
          <cell r="L2946">
            <v>3</v>
          </cell>
          <cell r="N2946" t="str">
            <v>Biaya satuan untuk peralatan sudah termasuk bahan bakar, bahan habis dipakai dan operator.</v>
          </cell>
        </row>
        <row r="2947">
          <cell r="L2947">
            <v>4</v>
          </cell>
          <cell r="N2947" t="str">
            <v>Biaya satuan sudah termasuk pengeluaran untuk seluruh pajak yang berkaitan (tetapi tidak termasuk PPN</v>
          </cell>
        </row>
        <row r="2948">
          <cell r="J2948" t="str">
            <v>Berlanjut ke hal. berikut.</v>
          </cell>
          <cell r="N2948" t="str">
            <v>yang dibayar dari kontrak) dan biaya-biaya lainnya.</v>
          </cell>
        </row>
        <row r="2949">
          <cell r="A2949" t="str">
            <v>ITEM PEMBAYARAN NO.</v>
          </cell>
          <cell r="D2949" t="str">
            <v xml:space="preserve">:  7.6 (19) </v>
          </cell>
          <cell r="J2949" t="str">
            <v>Analisa EI-7614</v>
          </cell>
        </row>
        <row r="2950">
          <cell r="A2950" t="str">
            <v>JENIS PEKERJAAN</v>
          </cell>
          <cell r="D2950" t="str">
            <v>: Tiang Bor Beton Dia 800 mm</v>
          </cell>
        </row>
        <row r="2951">
          <cell r="A2951" t="str">
            <v>SATUAN PEMBAYARAN</v>
          </cell>
          <cell r="D2951" t="str">
            <v>:  M'</v>
          </cell>
          <cell r="H2951" t="str">
            <v xml:space="preserve">        URAIAN ANALISA HARGA SATUAN</v>
          </cell>
        </row>
        <row r="2952">
          <cell r="J2952" t="str">
            <v>Lanjutan</v>
          </cell>
        </row>
        <row r="2954">
          <cell r="A2954" t="str">
            <v>No.</v>
          </cell>
          <cell r="C2954" t="str">
            <v>U R A I A N</v>
          </cell>
          <cell r="G2954" t="str">
            <v>KODE</v>
          </cell>
          <cell r="H2954" t="str">
            <v>KOEF.</v>
          </cell>
          <cell r="I2954" t="str">
            <v>SATUAN</v>
          </cell>
          <cell r="J2954" t="str">
            <v>KETERANGAN</v>
          </cell>
        </row>
        <row r="2957">
          <cell r="C2957" t="str">
            <v>Kap. Prod. / jam  =</v>
          </cell>
          <cell r="D2957" t="str">
            <v>V2 x  Fa x 60</v>
          </cell>
          <cell r="G2957" t="str">
            <v>Q2</v>
          </cell>
          <cell r="H2957">
            <v>5.6914285714285713</v>
          </cell>
          <cell r="I2957" t="str">
            <v>M3/jam</v>
          </cell>
        </row>
        <row r="2958">
          <cell r="D2958" t="str">
            <v>Ts2</v>
          </cell>
          <cell r="G2958" t="str">
            <v>Q2</v>
          </cell>
          <cell r="H2958">
            <v>11.322737379966267</v>
          </cell>
          <cell r="I2958" t="str">
            <v>M'/jam</v>
          </cell>
        </row>
        <row r="2960">
          <cell r="C2960" t="str">
            <v xml:space="preserve">Koefisien Alat / m' </v>
          </cell>
          <cell r="D2960" t="str">
            <v>= 1 : Q2</v>
          </cell>
          <cell r="G2960" t="str">
            <v>(E30)</v>
          </cell>
          <cell r="H2960">
            <v>0.17570281124497991</v>
          </cell>
          <cell r="I2960" t="str">
            <v>Jam</v>
          </cell>
        </row>
        <row r="2962">
          <cell r="A2962" t="str">
            <v>2.b.</v>
          </cell>
          <cell r="C2962" t="str">
            <v>ALAT  BANTU</v>
          </cell>
        </row>
        <row r="2963">
          <cell r="C2963" t="str">
            <v>Diperlukan alat bantu antara lain :</v>
          </cell>
          <cell r="J2963" t="str">
            <v>Lumpsum</v>
          </cell>
        </row>
        <row r="2964">
          <cell r="C2964" t="str">
            <v>- alat ukur, dan lainnya</v>
          </cell>
        </row>
        <row r="2968">
          <cell r="A2968" t="str">
            <v>3.</v>
          </cell>
          <cell r="C2968" t="str">
            <v>TENAGA</v>
          </cell>
        </row>
        <row r="2969">
          <cell r="C2969" t="str">
            <v>Produksi Tiang dalam 1 titik bor = Q1</v>
          </cell>
          <cell r="G2969" t="str">
            <v>Qt</v>
          </cell>
          <cell r="H2969">
            <v>485.85365853658539</v>
          </cell>
          <cell r="I2969" t="str">
            <v>M'</v>
          </cell>
        </row>
        <row r="2970">
          <cell r="C2970" t="str">
            <v>Kebutuhan tenaga tambahan di lokasi ::</v>
          </cell>
        </row>
        <row r="2971">
          <cell r="D2971" t="str">
            <v>- Mandor</v>
          </cell>
          <cell r="G2971" t="str">
            <v>M</v>
          </cell>
          <cell r="H2971">
            <v>1</v>
          </cell>
          <cell r="I2971" t="str">
            <v>orang</v>
          </cell>
        </row>
        <row r="2972">
          <cell r="D2972" t="str">
            <v>- Tukang</v>
          </cell>
          <cell r="G2972" t="str">
            <v>T</v>
          </cell>
          <cell r="H2972">
            <v>3</v>
          </cell>
          <cell r="I2972" t="str">
            <v>orang</v>
          </cell>
        </row>
        <row r="2973">
          <cell r="D2973" t="str">
            <v>- Pekerja</v>
          </cell>
          <cell r="G2973" t="str">
            <v>P</v>
          </cell>
          <cell r="H2973">
            <v>7</v>
          </cell>
          <cell r="I2973" t="str">
            <v>orang</v>
          </cell>
        </row>
        <row r="2975">
          <cell r="C2975" t="str">
            <v>Koefisien Tenaga / M'   :</v>
          </cell>
        </row>
        <row r="2976">
          <cell r="D2976" t="str">
            <v>-  Mandor</v>
          </cell>
          <cell r="E2976" t="str">
            <v>= ( M) : Qt</v>
          </cell>
          <cell r="G2976" t="str">
            <v>(L03)</v>
          </cell>
          <cell r="H2976">
            <v>1.6566265060240963E-3</v>
          </cell>
          <cell r="I2976" t="str">
            <v>jam</v>
          </cell>
        </row>
        <row r="2977">
          <cell r="D2977" t="str">
            <v>-  Tukang</v>
          </cell>
          <cell r="E2977" t="str">
            <v>= ( T) : Qt</v>
          </cell>
          <cell r="G2977" t="str">
            <v>(L02)</v>
          </cell>
          <cell r="H2977">
            <v>4.969879518072289E-3</v>
          </cell>
          <cell r="I2977" t="str">
            <v>jam</v>
          </cell>
        </row>
        <row r="2978">
          <cell r="D2978" t="str">
            <v>-  Pekerja</v>
          </cell>
          <cell r="E2978" t="str">
            <v>= ( P) : Qt</v>
          </cell>
          <cell r="G2978" t="str">
            <v>(L01)</v>
          </cell>
          <cell r="H2978">
            <v>1.1596385542168675E-2</v>
          </cell>
          <cell r="I2978" t="str">
            <v>jam</v>
          </cell>
        </row>
        <row r="2981">
          <cell r="A2981" t="str">
            <v>4.</v>
          </cell>
          <cell r="C2981" t="str">
            <v>HARGA DASAR SATUAN UPAH, BAHAN DAN ALAT</v>
          </cell>
        </row>
        <row r="2982">
          <cell r="C2982" t="str">
            <v>Lihat lampiran.</v>
          </cell>
        </row>
        <row r="2984">
          <cell r="A2984" t="str">
            <v>5.</v>
          </cell>
          <cell r="C2984" t="str">
            <v>ANALISA HARGA SATUAN PEKERJAAN</v>
          </cell>
        </row>
        <row r="2985">
          <cell r="C2985" t="str">
            <v>Lihat perhitungan dalam FORMULIR STANDAR UNTUK</v>
          </cell>
        </row>
        <row r="2986">
          <cell r="C2986" t="str">
            <v>PEREKEMAN ANALISA MASING-MASING HARGA</v>
          </cell>
        </row>
        <row r="2987">
          <cell r="C2987" t="str">
            <v>SATUAN.</v>
          </cell>
        </row>
        <row r="2988">
          <cell r="C2988" t="str">
            <v>Didapat Harga Satuan Pekerjaan :</v>
          </cell>
        </row>
        <row r="2990">
          <cell r="C2990" t="str">
            <v xml:space="preserve">Rp.  </v>
          </cell>
          <cell r="D2990">
            <v>2033354.5360328199</v>
          </cell>
          <cell r="E2990" t="str">
            <v xml:space="preserve"> / M'</v>
          </cell>
        </row>
        <row r="2994">
          <cell r="A2994" t="str">
            <v>6.</v>
          </cell>
          <cell r="C2994" t="str">
            <v>MASA PELAKSANAAN YANG DIPERLUKAN</v>
          </cell>
        </row>
        <row r="2995">
          <cell r="C2995" t="str">
            <v>Masa Pelaksanaan :</v>
          </cell>
          <cell r="D2995" t="str">
            <v>. . . . . . . . . . . .</v>
          </cell>
        </row>
        <row r="2997">
          <cell r="A2997" t="str">
            <v>7.</v>
          </cell>
          <cell r="C2997" t="str">
            <v>VOLUME PEKERJAAN YANG DIPERLUKAN</v>
          </cell>
        </row>
        <row r="2998">
          <cell r="C2998" t="str">
            <v>Volume pekerjaan  :</v>
          </cell>
          <cell r="D2998">
            <v>0</v>
          </cell>
          <cell r="E2998" t="str">
            <v>M'</v>
          </cell>
        </row>
        <row r="3008">
          <cell r="A3008" t="str">
            <v>ITEM PEMBAYARAN NO.</v>
          </cell>
          <cell r="D3008" t="str">
            <v>:  7.6 (20)</v>
          </cell>
          <cell r="J3008" t="str">
            <v>Analisa EI-7614</v>
          </cell>
          <cell r="T3008" t="str">
            <v>Analisa EI-7614</v>
          </cell>
        </row>
        <row r="3009">
          <cell r="A3009" t="str">
            <v>JENIS PEKERJAAN</v>
          </cell>
          <cell r="D3009" t="str">
            <v>: Tiang Bor Beton Dia 1000 mm</v>
          </cell>
        </row>
        <row r="3010">
          <cell r="A3010" t="str">
            <v>SATUAN PEMBAYARAN</v>
          </cell>
          <cell r="D3010" t="str">
            <v>:  M'</v>
          </cell>
          <cell r="H3010" t="str">
            <v xml:space="preserve">        URAIAN ANALISA HARGA SATUAN</v>
          </cell>
          <cell r="L3010" t="str">
            <v>FORMULIR STANDAR UNTUK</v>
          </cell>
        </row>
        <row r="3011">
          <cell r="L3011" t="str">
            <v>PEREKAMAN ANALISA MASING-MASING HARGA SATUAN</v>
          </cell>
        </row>
        <row r="3012">
          <cell r="L3012" t="str">
            <v/>
          </cell>
        </row>
        <row r="3013">
          <cell r="A3013" t="str">
            <v>No.</v>
          </cell>
          <cell r="C3013" t="str">
            <v>U R A I A N</v>
          </cell>
          <cell r="G3013" t="str">
            <v>KODE</v>
          </cell>
          <cell r="H3013" t="str">
            <v>KOEF.</v>
          </cell>
          <cell r="I3013" t="str">
            <v>SATUAN</v>
          </cell>
          <cell r="J3013" t="str">
            <v>KETERANGAN</v>
          </cell>
        </row>
        <row r="3015">
          <cell r="L3015" t="str">
            <v>NAMA PAKET PEKERJAAN</v>
          </cell>
          <cell r="O3015" t="str">
            <v xml:space="preserve"> : Rehabilitasi dan Rekonstruksi Jalan Balee Ulim - Kuala (CS)</v>
          </cell>
        </row>
        <row r="3016">
          <cell r="A3016" t="str">
            <v>I.</v>
          </cell>
          <cell r="C3016" t="str">
            <v>ASUMSI</v>
          </cell>
          <cell r="L3016" t="str">
            <v>No. PAKET KONTRAK</v>
          </cell>
          <cell r="O3016" t="str">
            <v xml:space="preserve"> : PIJAY - 04</v>
          </cell>
        </row>
        <row r="3017">
          <cell r="A3017">
            <v>1</v>
          </cell>
          <cell r="C3017" t="str">
            <v>Menggunakan alat (cara mekanik)</v>
          </cell>
          <cell r="L3017" t="str">
            <v>NAMA PAKET</v>
          </cell>
          <cell r="O3017" t="str">
            <v xml:space="preserve"> : APBN 2009</v>
          </cell>
        </row>
        <row r="3018">
          <cell r="A3018">
            <v>2</v>
          </cell>
          <cell r="C3018" t="str">
            <v>Beton berdasarkan analisa item pekerjaan ybs</v>
          </cell>
          <cell r="L3018" t="str">
            <v>PROP / KAB / KODYA</v>
          </cell>
          <cell r="O3018" t="str">
            <v xml:space="preserve"> : Nanggroe Aceh Darussalam / Pidie Jaya</v>
          </cell>
        </row>
        <row r="3019">
          <cell r="A3019">
            <v>3</v>
          </cell>
          <cell r="C3019" t="str">
            <v>Baja tulangan berdasarkan analisa item ybs</v>
          </cell>
          <cell r="L3019" t="str">
            <v>ITEM PEMBAYARAN NO.</v>
          </cell>
          <cell r="O3019" t="str">
            <v>:  7.6 (20)</v>
          </cell>
          <cell r="R3019" t="str">
            <v>PERKIRAAN VOL. PEK.</v>
          </cell>
          <cell r="T3019" t="str">
            <v>:</v>
          </cell>
          <cell r="U3019">
            <v>0</v>
          </cell>
        </row>
        <row r="3020">
          <cell r="A3020">
            <v>4</v>
          </cell>
          <cell r="C3020" t="str">
            <v>Jarak rata-rata Base camp ke lokasi pekerjaan</v>
          </cell>
          <cell r="G3020" t="str">
            <v>L</v>
          </cell>
          <cell r="H3020">
            <v>5.166666666666667</v>
          </cell>
          <cell r="I3020" t="str">
            <v>KM</v>
          </cell>
          <cell r="L3020" t="str">
            <v>JENIS PEKERJAAN</v>
          </cell>
          <cell r="O3020" t="str">
            <v>: Tiang Bor Beton Dia 1000 mm</v>
          </cell>
          <cell r="R3020" t="str">
            <v>TOTAL HARGA (Rp.)</v>
          </cell>
          <cell r="T3020" t="str">
            <v>:</v>
          </cell>
          <cell r="U3020">
            <v>0</v>
          </cell>
        </row>
        <row r="3021">
          <cell r="A3021">
            <v>5</v>
          </cell>
          <cell r="C3021" t="str">
            <v>Jam kerja efektif per-hari</v>
          </cell>
          <cell r="G3021" t="str">
            <v>Tk</v>
          </cell>
          <cell r="H3021">
            <v>7</v>
          </cell>
          <cell r="I3021" t="str">
            <v>jam</v>
          </cell>
          <cell r="L3021" t="str">
            <v>SATUAN PEMBAYARAN</v>
          </cell>
          <cell r="O3021" t="str">
            <v>:  M'</v>
          </cell>
          <cell r="R3021" t="str">
            <v>% THD. BIAYA PROYEK</v>
          </cell>
          <cell r="T3021" t="str">
            <v>:</v>
          </cell>
          <cell r="U3021">
            <v>0</v>
          </cell>
        </row>
        <row r="3022">
          <cell r="A3022">
            <v>6</v>
          </cell>
          <cell r="C3022" t="str">
            <v>Panjang Tiang</v>
          </cell>
          <cell r="G3022" t="str">
            <v>p</v>
          </cell>
          <cell r="H3022">
            <v>12</v>
          </cell>
          <cell r="I3022" t="str">
            <v>M</v>
          </cell>
        </row>
        <row r="3023">
          <cell r="A3023">
            <v>7</v>
          </cell>
          <cell r="C3023" t="str">
            <v>Ukuran diameter tiang bor beton</v>
          </cell>
          <cell r="G3023" t="str">
            <v>Uk</v>
          </cell>
          <cell r="H3023">
            <v>1</v>
          </cell>
          <cell r="I3023" t="str">
            <v>M</v>
          </cell>
        </row>
        <row r="3024">
          <cell r="A3024">
            <v>8</v>
          </cell>
          <cell r="C3024" t="str">
            <v>Kebutuhan Baja tulangan</v>
          </cell>
          <cell r="G3024" t="str">
            <v>Mb</v>
          </cell>
          <cell r="H3024">
            <v>150</v>
          </cell>
          <cell r="I3024" t="str">
            <v xml:space="preserve"> Kg/M3</v>
          </cell>
          <cell r="Q3024" t="str">
            <v>PERKIRAAN</v>
          </cell>
          <cell r="R3024" t="str">
            <v>HARGA</v>
          </cell>
          <cell r="S3024" t="str">
            <v>JUMLAH</v>
          </cell>
        </row>
        <row r="3025">
          <cell r="L3025" t="str">
            <v>NO.</v>
          </cell>
          <cell r="N3025" t="str">
            <v>KOMPONEN</v>
          </cell>
          <cell r="P3025" t="str">
            <v>SATUAN</v>
          </cell>
          <cell r="Q3025" t="str">
            <v>KUANTITAS</v>
          </cell>
          <cell r="R3025" t="str">
            <v>SATUAN</v>
          </cell>
          <cell r="S3025" t="str">
            <v>HARGA</v>
          </cell>
        </row>
        <row r="3026">
          <cell r="A3026" t="str">
            <v>II.</v>
          </cell>
          <cell r="C3026" t="str">
            <v>URUTAN KERJA</v>
          </cell>
          <cell r="R3026" t="str">
            <v>(Rp.)</v>
          </cell>
          <cell r="S3026" t="str">
            <v>(Rp.)</v>
          </cell>
        </row>
        <row r="3027">
          <cell r="A3027">
            <v>1</v>
          </cell>
          <cell r="C3027" t="str">
            <v>Pengeboran dilakukan dengan Tower Bor Pile machine</v>
          </cell>
        </row>
        <row r="3028">
          <cell r="A3028">
            <v>2</v>
          </cell>
          <cell r="C3028" t="str">
            <v>Setelah selesai pengeboran dan tanahnya dibuang</v>
          </cell>
        </row>
        <row r="3029">
          <cell r="C3029" t="str">
            <v xml:space="preserve">dimasukkan chasing </v>
          </cell>
          <cell r="L3029" t="str">
            <v>A.</v>
          </cell>
          <cell r="N3029" t="str">
            <v>TENAGA</v>
          </cell>
        </row>
        <row r="3030">
          <cell r="A3030">
            <v>3</v>
          </cell>
          <cell r="C3030" t="str">
            <v>Pemasukan tulangan dengan tenaga manusia</v>
          </cell>
        </row>
        <row r="3031">
          <cell r="A3031">
            <v>4</v>
          </cell>
          <cell r="C3031" t="str">
            <v>Pengecoran dengan Concrette Pump</v>
          </cell>
          <cell r="L3031" t="str">
            <v>1.</v>
          </cell>
          <cell r="N3031" t="str">
            <v>Pekerja</v>
          </cell>
          <cell r="O3031" t="str">
            <v>(L01)</v>
          </cell>
          <cell r="P3031" t="str">
            <v>jam</v>
          </cell>
          <cell r="Q3031">
            <v>1.3253012048192771E-2</v>
          </cell>
          <cell r="R3031">
            <v>6500</v>
          </cell>
          <cell r="U3031">
            <v>86.144578313253007</v>
          </cell>
        </row>
        <row r="3032">
          <cell r="L3032" t="str">
            <v>2.</v>
          </cell>
          <cell r="N3032" t="str">
            <v>Tukang</v>
          </cell>
          <cell r="O3032" t="str">
            <v>(L02)</v>
          </cell>
          <cell r="P3032" t="str">
            <v>jam</v>
          </cell>
          <cell r="Q3032">
            <v>4.969879518072289E-3</v>
          </cell>
          <cell r="R3032">
            <v>7500</v>
          </cell>
          <cell r="U3032">
            <v>37.274096385542165</v>
          </cell>
        </row>
        <row r="3033">
          <cell r="A3033" t="str">
            <v>III.</v>
          </cell>
          <cell r="C3033" t="str">
            <v>PEMAKAIAN BAHAN, ALAT DAN TENAGA</v>
          </cell>
          <cell r="L3033" t="str">
            <v>3.</v>
          </cell>
          <cell r="N3033" t="str">
            <v>Mandor</v>
          </cell>
          <cell r="O3033" t="str">
            <v>(L03)</v>
          </cell>
          <cell r="P3033" t="str">
            <v>jam</v>
          </cell>
          <cell r="Q3033">
            <v>1.6566265060240963E-3</v>
          </cell>
          <cell r="R3033">
            <v>7200</v>
          </cell>
          <cell r="U3033">
            <v>11.927710843373493</v>
          </cell>
        </row>
        <row r="3035">
          <cell r="A3035" t="str">
            <v xml:space="preserve">   1.</v>
          </cell>
          <cell r="C3035" t="str">
            <v>BAHAN</v>
          </cell>
          <cell r="Q3035" t="str">
            <v xml:space="preserve">JUMLAH HARGA TENAGA   </v>
          </cell>
          <cell r="U3035">
            <v>135.34638554216866</v>
          </cell>
        </row>
        <row r="3036">
          <cell r="A3036" t="str">
            <v>1.a.</v>
          </cell>
          <cell r="C3036" t="str">
            <v>Beton K-250</v>
          </cell>
          <cell r="D3036" t="str">
            <v>=  {1/4 Phi x (Uk)^2) x 1m</v>
          </cell>
          <cell r="G3036" t="str">
            <v>(EI-715)</v>
          </cell>
          <cell r="H3036">
            <v>0.78539816339744828</v>
          </cell>
          <cell r="I3036" t="str">
            <v>M3</v>
          </cell>
        </row>
        <row r="3037">
          <cell r="A3037" t="str">
            <v>1.b.</v>
          </cell>
          <cell r="C3037" t="str">
            <v>Baja Tulangan</v>
          </cell>
          <cell r="D3037" t="str">
            <v>=  {EI-716 x Mb}</v>
          </cell>
          <cell r="G3037" t="str">
            <v>(EI-73)</v>
          </cell>
          <cell r="H3037">
            <v>117.80972450961724</v>
          </cell>
          <cell r="I3037" t="str">
            <v>Kg</v>
          </cell>
          <cell r="L3037" t="str">
            <v>B.</v>
          </cell>
          <cell r="N3037" t="str">
            <v>BAHAN</v>
          </cell>
        </row>
        <row r="3038">
          <cell r="A3038" t="str">
            <v>1.c.</v>
          </cell>
          <cell r="C3038" t="str">
            <v>Casing</v>
          </cell>
          <cell r="D3038" t="str">
            <v>=  Phi x Uk</v>
          </cell>
          <cell r="H3038">
            <v>3.1415926535897931</v>
          </cell>
          <cell r="I3038" t="str">
            <v>M2</v>
          </cell>
        </row>
        <row r="3039">
          <cell r="L3039" t="str">
            <v>1.</v>
          </cell>
          <cell r="N3039" t="str">
            <v>Beton K-250</v>
          </cell>
          <cell r="O3039" t="str">
            <v>(EI-715)</v>
          </cell>
          <cell r="P3039" t="str">
            <v>M3</v>
          </cell>
          <cell r="Q3039">
            <v>0.78539816339744828</v>
          </cell>
          <cell r="R3039">
            <v>1066367.7486838582</v>
          </cell>
          <cell r="U3039">
            <v>837523.27132257388</v>
          </cell>
        </row>
        <row r="3040">
          <cell r="A3040" t="str">
            <v>2.</v>
          </cell>
          <cell r="C3040" t="str">
            <v>ALAT</v>
          </cell>
          <cell r="L3040" t="str">
            <v>2.</v>
          </cell>
          <cell r="N3040" t="str">
            <v>Baja Tulangan</v>
          </cell>
          <cell r="O3040" t="str">
            <v>(EI-73)</v>
          </cell>
          <cell r="P3040" t="str">
            <v>Kg</v>
          </cell>
          <cell r="Q3040">
            <v>117.80972450961724</v>
          </cell>
          <cell r="R3040">
            <v>16197.000000000002</v>
          </cell>
          <cell r="U3040">
            <v>1908164.1078822706</v>
          </cell>
        </row>
        <row r="3041">
          <cell r="L3041" t="str">
            <v>3.</v>
          </cell>
          <cell r="N3041" t="str">
            <v>Casing</v>
          </cell>
          <cell r="P3041" t="str">
            <v>M2</v>
          </cell>
          <cell r="Q3041">
            <v>3.1415926535897931</v>
          </cell>
          <cell r="R3041">
            <v>25000</v>
          </cell>
          <cell r="U3041">
            <v>78539.816339744822</v>
          </cell>
        </row>
        <row r="3042">
          <cell r="A3042" t="str">
            <v>2.a</v>
          </cell>
          <cell r="C3042" t="str">
            <v>Bore Pile Machine</v>
          </cell>
          <cell r="G3042" t="str">
            <v>(E33)</v>
          </cell>
        </row>
        <row r="3043">
          <cell r="C3043" t="str">
            <v>Kapasitas</v>
          </cell>
          <cell r="G3043" t="str">
            <v>V1</v>
          </cell>
          <cell r="H3043">
            <v>2000</v>
          </cell>
          <cell r="I3043" t="str">
            <v>M'</v>
          </cell>
        </row>
        <row r="3044">
          <cell r="C3044" t="str">
            <v>Faktor Efisiensi alat</v>
          </cell>
          <cell r="G3044" t="str">
            <v>Fa</v>
          </cell>
          <cell r="H3044">
            <v>0.83</v>
          </cell>
          <cell r="I3044" t="str">
            <v>-</v>
          </cell>
        </row>
        <row r="3045">
          <cell r="C3045" t="str">
            <v>Waktu siklus</v>
          </cell>
          <cell r="Q3045" t="str">
            <v xml:space="preserve">JUMLAH HARGA BAHAN   </v>
          </cell>
          <cell r="U3045">
            <v>2824227.1955445893</v>
          </cell>
        </row>
        <row r="3046">
          <cell r="C3046" t="str">
            <v>- Waktu penggeseran dan penyetelan titik bor</v>
          </cell>
          <cell r="G3046" t="str">
            <v>T1</v>
          </cell>
          <cell r="H3046">
            <v>15</v>
          </cell>
          <cell r="I3046" t="str">
            <v>menit</v>
          </cell>
        </row>
        <row r="3047">
          <cell r="C3047" t="str">
            <v>- Waktu pengeboran dan pembuangan galian</v>
          </cell>
          <cell r="G3047" t="str">
            <v>T2</v>
          </cell>
          <cell r="H3047">
            <v>70</v>
          </cell>
          <cell r="I3047" t="str">
            <v>menit</v>
          </cell>
          <cell r="L3047" t="str">
            <v>C.</v>
          </cell>
          <cell r="N3047" t="str">
            <v>PERALATAN</v>
          </cell>
        </row>
        <row r="3048">
          <cell r="C3048" t="str">
            <v>- Waktu pemasangan Chasing</v>
          </cell>
          <cell r="G3048" t="str">
            <v>T3</v>
          </cell>
          <cell r="H3048">
            <v>30</v>
          </cell>
          <cell r="I3048" t="str">
            <v>menit</v>
          </cell>
        </row>
        <row r="3049">
          <cell r="C3049" t="str">
            <v>- Waktu pemasangan tulangan</v>
          </cell>
          <cell r="G3049" t="str">
            <v>T4</v>
          </cell>
          <cell r="H3049">
            <v>40</v>
          </cell>
          <cell r="I3049" t="str">
            <v>menit</v>
          </cell>
          <cell r="L3049" t="str">
            <v>1.</v>
          </cell>
          <cell r="N3049" t="str">
            <v>Bore Pile</v>
          </cell>
          <cell r="O3049" t="str">
            <v>(E33)</v>
          </cell>
          <cell r="P3049" t="str">
            <v>jam</v>
          </cell>
          <cell r="Q3049">
            <v>2.3594377510040162E-3</v>
          </cell>
          <cell r="R3049">
            <v>617339.5676903741</v>
          </cell>
          <cell r="U3049">
            <v>1456.5742811971679</v>
          </cell>
        </row>
        <row r="3050">
          <cell r="C3050" t="str">
            <v>- Waktu pengecoran</v>
          </cell>
          <cell r="G3050" t="str">
            <v>T5</v>
          </cell>
          <cell r="H3050">
            <v>65</v>
          </cell>
          <cell r="I3050" t="str">
            <v>menit</v>
          </cell>
          <cell r="L3050" t="str">
            <v>2.</v>
          </cell>
          <cell r="N3050" t="str">
            <v>Concr. Pump</v>
          </cell>
          <cell r="O3050" t="str">
            <v>(E28)</v>
          </cell>
          <cell r="P3050" t="str">
            <v>jam</v>
          </cell>
          <cell r="Q3050">
            <v>0.20080321285140565</v>
          </cell>
          <cell r="R3050">
            <v>153310.81370242662</v>
          </cell>
          <cell r="U3050">
            <v>30785.30395631057</v>
          </cell>
        </row>
        <row r="3051">
          <cell r="C3051" t="str">
            <v>- Waktu lain-lain</v>
          </cell>
          <cell r="G3051" t="str">
            <v>T6</v>
          </cell>
          <cell r="H3051">
            <v>15</v>
          </cell>
          <cell r="I3051" t="str">
            <v>menit</v>
          </cell>
          <cell r="L3051" t="str">
            <v>3.</v>
          </cell>
          <cell r="N3051" t="str">
            <v>Alat Bantu</v>
          </cell>
          <cell r="P3051" t="str">
            <v>Ls</v>
          </cell>
          <cell r="Q3051">
            <v>1</v>
          </cell>
          <cell r="R3051">
            <v>100</v>
          </cell>
          <cell r="U3051">
            <v>100</v>
          </cell>
        </row>
        <row r="3052">
          <cell r="G3052" t="str">
            <v>Ts1</v>
          </cell>
          <cell r="H3052">
            <v>235</v>
          </cell>
          <cell r="I3052" t="str">
            <v>menit</v>
          </cell>
        </row>
        <row r="3055">
          <cell r="C3055" t="str">
            <v>Kap. Prod. / jam  =</v>
          </cell>
          <cell r="D3055" t="str">
            <v>V1 x  Fa x 60</v>
          </cell>
          <cell r="G3055" t="str">
            <v>Q1</v>
          </cell>
          <cell r="H3055">
            <v>423.82978723404256</v>
          </cell>
          <cell r="I3055" t="str">
            <v>M1/jam</v>
          </cell>
        </row>
        <row r="3056">
          <cell r="D3056" t="str">
            <v>Ts1</v>
          </cell>
        </row>
        <row r="3057">
          <cell r="C3057" t="str">
            <v xml:space="preserve">Koefisien Alat / m' </v>
          </cell>
          <cell r="D3057" t="str">
            <v>= 1 : Q1</v>
          </cell>
          <cell r="G3057" t="str">
            <v>(E33)</v>
          </cell>
          <cell r="H3057">
            <v>2.3594377510040162E-3</v>
          </cell>
          <cell r="I3057" t="str">
            <v>Jam</v>
          </cell>
          <cell r="Q3057" t="str">
            <v xml:space="preserve">JUMLAH HARGA PERALATAN   </v>
          </cell>
          <cell r="U3057">
            <v>32341.878237507739</v>
          </cell>
        </row>
        <row r="3059">
          <cell r="L3059" t="str">
            <v>D.</v>
          </cell>
          <cell r="N3059" t="str">
            <v>JUMLAH HARGA TENAGA, BAHAN DAN PERALATAN  ( A + B + C )</v>
          </cell>
          <cell r="U3059">
            <v>2856704.4201676394</v>
          </cell>
        </row>
        <row r="3060">
          <cell r="A3060" t="str">
            <v>2.a</v>
          </cell>
          <cell r="C3060" t="str">
            <v>Concrete Pump</v>
          </cell>
          <cell r="G3060" t="str">
            <v>(E30)</v>
          </cell>
          <cell r="L3060" t="str">
            <v>E.</v>
          </cell>
          <cell r="N3060" t="str">
            <v>OVERHEAD &amp; PROFIT</v>
          </cell>
          <cell r="P3060">
            <v>10</v>
          </cell>
          <cell r="Q3060" t="str">
            <v>%  x  D</v>
          </cell>
          <cell r="U3060">
            <v>285670.44201676396</v>
          </cell>
        </row>
        <row r="3061">
          <cell r="C3061" t="str">
            <v>Kapasitas</v>
          </cell>
          <cell r="G3061" t="str">
            <v>V1</v>
          </cell>
          <cell r="H3061">
            <v>8</v>
          </cell>
          <cell r="I3061" t="str">
            <v>M3</v>
          </cell>
          <cell r="L3061" t="str">
            <v>F.</v>
          </cell>
          <cell r="N3061" t="str">
            <v>HARGA SATUAN PEKERJAAN  ( D + E )</v>
          </cell>
          <cell r="U3061">
            <v>3142374.8621844035</v>
          </cell>
        </row>
        <row r="3062">
          <cell r="C3062" t="str">
            <v>Faktor Efisiensi alat</v>
          </cell>
          <cell r="G3062" t="str">
            <v>Fa</v>
          </cell>
          <cell r="H3062">
            <v>0.83</v>
          </cell>
          <cell r="I3062" t="str">
            <v>-</v>
          </cell>
          <cell r="L3062" t="str">
            <v>Note: 1</v>
          </cell>
          <cell r="N3062" t="str">
            <v>SATUAN dapat berdasarkan atas jam operasi untuk Tenaga Kerja dan Peralatan, volume dan/atau ukuran</v>
          </cell>
        </row>
        <row r="3063">
          <cell r="C3063" t="str">
            <v>Waktu siklus</v>
          </cell>
          <cell r="N3063" t="str">
            <v>berat untuk bahan-bahan.</v>
          </cell>
        </row>
        <row r="3064">
          <cell r="C3064" t="str">
            <v>- Waktu pengecoran</v>
          </cell>
          <cell r="G3064" t="str">
            <v>T1</v>
          </cell>
          <cell r="H3064">
            <v>65</v>
          </cell>
          <cell r="I3064" t="str">
            <v>menit</v>
          </cell>
          <cell r="L3064">
            <v>2</v>
          </cell>
          <cell r="N3064" t="str">
            <v>Kuantitas satuan adalah kuantitas setiap komponen untuk menyelesaikan satu satuan pekerjaan dari nomor</v>
          </cell>
        </row>
        <row r="3065">
          <cell r="C3065" t="str">
            <v>- Waktu lain-lain</v>
          </cell>
          <cell r="G3065" t="str">
            <v>T2</v>
          </cell>
          <cell r="H3065">
            <v>15</v>
          </cell>
          <cell r="I3065" t="str">
            <v>menit</v>
          </cell>
          <cell r="N3065" t="str">
            <v>mata pembayaran.</v>
          </cell>
        </row>
        <row r="3066">
          <cell r="G3066" t="str">
            <v>Ts2</v>
          </cell>
          <cell r="H3066">
            <v>80</v>
          </cell>
          <cell r="I3066" t="str">
            <v>menit</v>
          </cell>
          <cell r="L3066">
            <v>3</v>
          </cell>
          <cell r="N3066" t="str">
            <v>Biaya satuan untuk peralatan sudah termasuk bahan bakar, bahan habis dipakai dan operator.</v>
          </cell>
        </row>
        <row r="3067">
          <cell r="L3067">
            <v>4</v>
          </cell>
          <cell r="N3067" t="str">
            <v>Biaya satuan sudah termasuk pengeluaran untuk seluruh pajak yang berkaitan (tetapi tidak termasuk PPN</v>
          </cell>
        </row>
        <row r="3068">
          <cell r="J3068" t="str">
            <v>Berlanjut ke hal. berikut.</v>
          </cell>
          <cell r="N3068" t="str">
            <v>yang dibayar dari kontrak) dan biaya-biaya lainnya.</v>
          </cell>
        </row>
        <row r="3069">
          <cell r="A3069" t="str">
            <v>ITEM PEMBAYARAN NO.</v>
          </cell>
          <cell r="D3069" t="str">
            <v>:  7.6 (20)</v>
          </cell>
          <cell r="J3069" t="str">
            <v>Analisa EI-7614</v>
          </cell>
        </row>
        <row r="3070">
          <cell r="A3070" t="str">
            <v>JENIS PEKERJAAN</v>
          </cell>
          <cell r="D3070" t="str">
            <v>: Tiang Bor Beton Dia 1000 mm</v>
          </cell>
        </row>
        <row r="3071">
          <cell r="A3071" t="str">
            <v>SATUAN PEMBAYARAN</v>
          </cell>
          <cell r="D3071" t="str">
            <v>:  M'</v>
          </cell>
          <cell r="H3071" t="str">
            <v xml:space="preserve">        URAIAN ANALISA HARGA SATUAN</v>
          </cell>
        </row>
        <row r="3072">
          <cell r="J3072" t="str">
            <v>Lanjutan</v>
          </cell>
        </row>
        <row r="3074">
          <cell r="A3074" t="str">
            <v>No.</v>
          </cell>
          <cell r="C3074" t="str">
            <v>U R A I A N</v>
          </cell>
          <cell r="G3074" t="str">
            <v>KODE</v>
          </cell>
          <cell r="H3074" t="str">
            <v>KOEF.</v>
          </cell>
          <cell r="I3074" t="str">
            <v>SATUAN</v>
          </cell>
          <cell r="J3074" t="str">
            <v>KETERANGAN</v>
          </cell>
        </row>
        <row r="3077">
          <cell r="C3077" t="str">
            <v>Kap. Prod. / jam  =</v>
          </cell>
          <cell r="D3077" t="str">
            <v>V2 x  Fa x 60</v>
          </cell>
          <cell r="G3077" t="str">
            <v>Q2</v>
          </cell>
          <cell r="H3077">
            <v>4.9799999999999995</v>
          </cell>
          <cell r="I3077" t="str">
            <v>M3/jam</v>
          </cell>
        </row>
        <row r="3078">
          <cell r="D3078" t="str">
            <v>Ts2</v>
          </cell>
          <cell r="G3078" t="str">
            <v>Q2</v>
          </cell>
          <cell r="H3078">
            <v>6.3407329327811102</v>
          </cell>
          <cell r="I3078" t="str">
            <v>M'/jam</v>
          </cell>
        </row>
        <row r="3080">
          <cell r="C3080" t="str">
            <v xml:space="preserve">Koefisien Alat / m' </v>
          </cell>
          <cell r="D3080" t="str">
            <v>= 1 : Q2</v>
          </cell>
          <cell r="G3080" t="str">
            <v>(E30)</v>
          </cell>
          <cell r="H3080">
            <v>0.20080321285140565</v>
          </cell>
          <cell r="I3080" t="str">
            <v>Jam</v>
          </cell>
        </row>
        <row r="3082">
          <cell r="A3082" t="str">
            <v>2.b.</v>
          </cell>
          <cell r="C3082" t="str">
            <v>ALAT  BANTU</v>
          </cell>
        </row>
        <row r="3083">
          <cell r="C3083" t="str">
            <v>Diperlukan alat bantu antara lain :</v>
          </cell>
          <cell r="J3083" t="str">
            <v>Lumpsum</v>
          </cell>
        </row>
        <row r="3084">
          <cell r="C3084" t="str">
            <v>- alat ukur, dan lainnya</v>
          </cell>
        </row>
        <row r="3088">
          <cell r="A3088" t="str">
            <v>3.</v>
          </cell>
          <cell r="C3088" t="str">
            <v>TENAGA</v>
          </cell>
        </row>
        <row r="3089">
          <cell r="C3089" t="str">
            <v>Produksi Tiang dalam 1 titik bor = Q1</v>
          </cell>
          <cell r="G3089" t="str">
            <v>Qt</v>
          </cell>
          <cell r="H3089">
            <v>423.82978723404256</v>
          </cell>
          <cell r="I3089" t="str">
            <v>M'</v>
          </cell>
        </row>
        <row r="3090">
          <cell r="C3090" t="str">
            <v>Kebutuhan tenaga tambahan di lokasi :</v>
          </cell>
        </row>
        <row r="3091">
          <cell r="D3091" t="str">
            <v>- Mandor</v>
          </cell>
          <cell r="G3091" t="str">
            <v>M</v>
          </cell>
          <cell r="H3091">
            <v>1</v>
          </cell>
          <cell r="I3091" t="str">
            <v>orang</v>
          </cell>
        </row>
        <row r="3092">
          <cell r="D3092" t="str">
            <v>- Tukang</v>
          </cell>
          <cell r="G3092" t="str">
            <v>T</v>
          </cell>
          <cell r="H3092">
            <v>3</v>
          </cell>
          <cell r="I3092" t="str">
            <v>orang</v>
          </cell>
        </row>
        <row r="3093">
          <cell r="D3093" t="str">
            <v>- Pekerja</v>
          </cell>
          <cell r="G3093" t="str">
            <v>P</v>
          </cell>
          <cell r="H3093">
            <v>8</v>
          </cell>
          <cell r="I3093" t="str">
            <v>orang</v>
          </cell>
        </row>
        <row r="3095">
          <cell r="C3095" t="str">
            <v>Koefisien Tenaga / M'   :</v>
          </cell>
        </row>
        <row r="3096">
          <cell r="D3096" t="str">
            <v>-  Mandor</v>
          </cell>
          <cell r="E3096" t="str">
            <v>= ( M) : Qt</v>
          </cell>
          <cell r="G3096" t="str">
            <v>(L03)</v>
          </cell>
          <cell r="H3096">
            <v>1.6566265060240963E-3</v>
          </cell>
          <cell r="I3096" t="str">
            <v>jam</v>
          </cell>
        </row>
        <row r="3097">
          <cell r="D3097" t="str">
            <v>-  Tukang</v>
          </cell>
          <cell r="E3097" t="str">
            <v>= ( T) : Qt</v>
          </cell>
          <cell r="G3097" t="str">
            <v>(L02)</v>
          </cell>
          <cell r="H3097">
            <v>4.969879518072289E-3</v>
          </cell>
          <cell r="I3097" t="str">
            <v>jam</v>
          </cell>
        </row>
        <row r="3098">
          <cell r="D3098" t="str">
            <v>-  Pekerja</v>
          </cell>
          <cell r="E3098" t="str">
            <v>= ( P) : Qt</v>
          </cell>
          <cell r="G3098" t="str">
            <v>(L01)</v>
          </cell>
          <cell r="H3098">
            <v>1.3253012048192771E-2</v>
          </cell>
          <cell r="I3098" t="str">
            <v>jam</v>
          </cell>
        </row>
        <row r="3101">
          <cell r="A3101" t="str">
            <v>4.</v>
          </cell>
          <cell r="C3101" t="str">
            <v>HARGA DASAR SATUAN UPAH, BAHAN DAN ALAT</v>
          </cell>
        </row>
        <row r="3102">
          <cell r="C3102" t="str">
            <v>Lihat lampiran.</v>
          </cell>
        </row>
        <row r="3104">
          <cell r="A3104" t="str">
            <v>5.</v>
          </cell>
          <cell r="C3104" t="str">
            <v>ANALISA HARGA SATUAN PEKERJAAN</v>
          </cell>
        </row>
        <row r="3105">
          <cell r="C3105" t="str">
            <v>Lihat perhitungan dalam FORMULIR STANDAR UNTUK</v>
          </cell>
        </row>
        <row r="3106">
          <cell r="C3106" t="str">
            <v>PEREKEMAN ANALISA MASING-MASING HARGA</v>
          </cell>
        </row>
        <row r="3107">
          <cell r="C3107" t="str">
            <v>SATUAN.</v>
          </cell>
        </row>
        <row r="3108">
          <cell r="C3108" t="str">
            <v>Didapat Harga Satuan Pekerjaan :</v>
          </cell>
        </row>
        <row r="3110">
          <cell r="C3110" t="str">
            <v xml:space="preserve">Rp.  </v>
          </cell>
          <cell r="D3110">
            <v>3142374.8621844035</v>
          </cell>
          <cell r="E3110" t="str">
            <v xml:space="preserve"> / M'</v>
          </cell>
        </row>
        <row r="3114">
          <cell r="A3114" t="str">
            <v>6.</v>
          </cell>
          <cell r="C3114" t="str">
            <v>MASA PELAKSANAAN YANG DIPERLUKAN</v>
          </cell>
        </row>
        <row r="3115">
          <cell r="C3115" t="str">
            <v>Masa Pelaksanaan :</v>
          </cell>
          <cell r="D3115" t="str">
            <v>. . . . . . . . . . . .</v>
          </cell>
        </row>
        <row r="3117">
          <cell r="A3117" t="str">
            <v>7.</v>
          </cell>
          <cell r="C3117" t="str">
            <v>VOLUME PEKERJAAN YANG DIPERLUKAN</v>
          </cell>
        </row>
        <row r="3118">
          <cell r="C3118" t="str">
            <v>Volume pekerjaan  :</v>
          </cell>
          <cell r="D3118">
            <v>0</v>
          </cell>
          <cell r="E3118" t="str">
            <v>M'</v>
          </cell>
        </row>
        <row r="3128">
          <cell r="A3128" t="str">
            <v>ITEM PEMBAYARAN NO.</v>
          </cell>
          <cell r="D3128" t="str">
            <v xml:space="preserve">:  7.6 (21) </v>
          </cell>
          <cell r="J3128" t="str">
            <v>Analisa EI-7614</v>
          </cell>
          <cell r="T3128" t="str">
            <v>Analisa EI-7614</v>
          </cell>
        </row>
        <row r="3129">
          <cell r="A3129" t="str">
            <v>JENIS PEKERJAAN</v>
          </cell>
          <cell r="D3129" t="str">
            <v>: Tiang Bor Beton Dia 1200 mm</v>
          </cell>
        </row>
        <row r="3130">
          <cell r="A3130" t="str">
            <v>SATUAN PEMBAYARAN</v>
          </cell>
          <cell r="D3130" t="str">
            <v>:  M'</v>
          </cell>
          <cell r="H3130" t="str">
            <v xml:space="preserve">        URAIAN ANALISA HARGA SATUAN</v>
          </cell>
          <cell r="L3130" t="str">
            <v>FORMULIR STANDAR UNTUK</v>
          </cell>
        </row>
        <row r="3131">
          <cell r="L3131" t="str">
            <v>PEREKAMAN ANALISA MASING-MASING HARGA SATUAN</v>
          </cell>
        </row>
        <row r="3132">
          <cell r="L3132" t="str">
            <v/>
          </cell>
        </row>
        <row r="3133">
          <cell r="A3133" t="str">
            <v>No.</v>
          </cell>
          <cell r="C3133" t="str">
            <v>U R A I A N</v>
          </cell>
          <cell r="G3133" t="str">
            <v>KODE</v>
          </cell>
          <cell r="H3133" t="str">
            <v>KOEF.</v>
          </cell>
          <cell r="I3133" t="str">
            <v>SATUAN</v>
          </cell>
          <cell r="J3133" t="str">
            <v>KETERANGAN</v>
          </cell>
        </row>
        <row r="3135">
          <cell r="L3135" t="str">
            <v>NAMA PAKET PEKERJAAN</v>
          </cell>
          <cell r="O3135" t="str">
            <v xml:space="preserve"> : Rehabilitasi dan Rekonstruksi Jalan Balee Ulim - Kuala (CS)</v>
          </cell>
        </row>
        <row r="3136">
          <cell r="A3136" t="str">
            <v>I.</v>
          </cell>
          <cell r="C3136" t="str">
            <v>ASUMSI</v>
          </cell>
          <cell r="L3136" t="str">
            <v>No. PAKET KONTRAK</v>
          </cell>
          <cell r="O3136" t="str">
            <v xml:space="preserve"> : PIJAY - 04</v>
          </cell>
        </row>
        <row r="3137">
          <cell r="A3137">
            <v>1</v>
          </cell>
          <cell r="C3137" t="str">
            <v>Menggunakan alat (cara mekanik)</v>
          </cell>
          <cell r="L3137" t="str">
            <v>NAMA PAKET</v>
          </cell>
          <cell r="O3137" t="str">
            <v xml:space="preserve"> : APBN 2009</v>
          </cell>
        </row>
        <row r="3138">
          <cell r="A3138">
            <v>2</v>
          </cell>
          <cell r="C3138" t="str">
            <v>Beton berdasarkan analisa item pekerjaan ybs</v>
          </cell>
          <cell r="L3138" t="str">
            <v>PROP / KAB / KODYA</v>
          </cell>
          <cell r="O3138" t="str">
            <v xml:space="preserve"> : Nanggroe Aceh Darussalam / Pidie Jaya</v>
          </cell>
        </row>
        <row r="3139">
          <cell r="A3139">
            <v>3</v>
          </cell>
          <cell r="C3139" t="str">
            <v>Baja tulangan berdasarkan analisa item ybs</v>
          </cell>
          <cell r="L3139" t="str">
            <v>ITEM PEMBAYARAN NO.</v>
          </cell>
          <cell r="O3139" t="str">
            <v xml:space="preserve">:  7.6 (21) </v>
          </cell>
          <cell r="R3139" t="str">
            <v>PERKIRAAN VOL. PEK.</v>
          </cell>
          <cell r="T3139" t="str">
            <v>:</v>
          </cell>
          <cell r="U3139">
            <v>0</v>
          </cell>
        </row>
        <row r="3140">
          <cell r="A3140">
            <v>4</v>
          </cell>
          <cell r="C3140" t="str">
            <v>Jarak rata-rata Base camp ke lokasi pekerjaan</v>
          </cell>
          <cell r="G3140" t="str">
            <v>L</v>
          </cell>
          <cell r="H3140">
            <v>5.166666666666667</v>
          </cell>
          <cell r="I3140" t="str">
            <v>KM</v>
          </cell>
          <cell r="L3140" t="str">
            <v>JENIS PEKERJAAN</v>
          </cell>
          <cell r="O3140" t="str">
            <v>: Tiang Bor Beton Dia 1200 mm</v>
          </cell>
          <cell r="R3140" t="str">
            <v>TOTAL HARGA (Rp.)</v>
          </cell>
          <cell r="T3140" t="str">
            <v>:</v>
          </cell>
          <cell r="U3140">
            <v>0</v>
          </cell>
        </row>
        <row r="3141">
          <cell r="A3141">
            <v>5</v>
          </cell>
          <cell r="C3141" t="str">
            <v>Jam kerja efektif per-hari</v>
          </cell>
          <cell r="G3141" t="str">
            <v>Tk</v>
          </cell>
          <cell r="H3141">
            <v>7</v>
          </cell>
          <cell r="I3141" t="str">
            <v>jam</v>
          </cell>
          <cell r="L3141" t="str">
            <v>SATUAN PEMBAYARAN</v>
          </cell>
          <cell r="O3141" t="str">
            <v>:  M'</v>
          </cell>
          <cell r="R3141" t="str">
            <v>% THD. BIAYA PROYEK</v>
          </cell>
          <cell r="T3141" t="str">
            <v>:</v>
          </cell>
          <cell r="U3141">
            <v>0</v>
          </cell>
        </row>
        <row r="3142">
          <cell r="A3142">
            <v>6</v>
          </cell>
          <cell r="C3142" t="str">
            <v>Panjang Tiang</v>
          </cell>
          <cell r="G3142" t="str">
            <v>p</v>
          </cell>
          <cell r="H3142">
            <v>12</v>
          </cell>
          <cell r="I3142" t="str">
            <v>M</v>
          </cell>
        </row>
        <row r="3143">
          <cell r="A3143">
            <v>7</v>
          </cell>
          <cell r="C3143" t="str">
            <v>Ukuran diameter tiang bor beton</v>
          </cell>
          <cell r="G3143" t="str">
            <v>Uk</v>
          </cell>
          <cell r="H3143">
            <v>1.2</v>
          </cell>
          <cell r="I3143" t="str">
            <v>M</v>
          </cell>
        </row>
        <row r="3144">
          <cell r="A3144">
            <v>8</v>
          </cell>
          <cell r="C3144" t="str">
            <v>Kebutuhan Baja tulangan</v>
          </cell>
          <cell r="G3144" t="str">
            <v>Mb</v>
          </cell>
          <cell r="H3144">
            <v>150</v>
          </cell>
          <cell r="I3144" t="str">
            <v xml:space="preserve"> Kg/M3</v>
          </cell>
          <cell r="Q3144" t="str">
            <v>PERKIRAAN</v>
          </cell>
          <cell r="R3144" t="str">
            <v>HARGA</v>
          </cell>
          <cell r="S3144" t="str">
            <v>JUMLAH</v>
          </cell>
        </row>
        <row r="3145">
          <cell r="L3145" t="str">
            <v>NO.</v>
          </cell>
          <cell r="N3145" t="str">
            <v>KOMPONEN</v>
          </cell>
          <cell r="P3145" t="str">
            <v>SATUAN</v>
          </cell>
          <cell r="Q3145" t="str">
            <v>KUANTITAS</v>
          </cell>
          <cell r="R3145" t="str">
            <v>SATUAN</v>
          </cell>
          <cell r="S3145" t="str">
            <v>HARGA</v>
          </cell>
        </row>
        <row r="3146">
          <cell r="A3146" t="str">
            <v>II.</v>
          </cell>
          <cell r="C3146" t="str">
            <v>URUTAN KERJA</v>
          </cell>
          <cell r="R3146" t="str">
            <v>(Rp.)</v>
          </cell>
          <cell r="S3146" t="str">
            <v>(Rp.)</v>
          </cell>
        </row>
        <row r="3147">
          <cell r="A3147">
            <v>1</v>
          </cell>
          <cell r="C3147" t="str">
            <v>Pengeboran dilakukan dengan Tower Bor Pile machine</v>
          </cell>
        </row>
        <row r="3148">
          <cell r="A3148">
            <v>2</v>
          </cell>
          <cell r="C3148" t="str">
            <v>Setelah selesai pengeboran dan tanahnya dibuang</v>
          </cell>
        </row>
        <row r="3149">
          <cell r="C3149" t="str">
            <v xml:space="preserve">dimasukkan chasing </v>
          </cell>
          <cell r="L3149" t="str">
            <v>A.</v>
          </cell>
          <cell r="N3149" t="str">
            <v>TENAGA</v>
          </cell>
        </row>
        <row r="3150">
          <cell r="A3150">
            <v>3</v>
          </cell>
          <cell r="C3150" t="str">
            <v>Pemasukan tulangan dengan tenaga manusia</v>
          </cell>
        </row>
        <row r="3151">
          <cell r="A3151">
            <v>4</v>
          </cell>
          <cell r="C3151" t="str">
            <v>Pengecoran dengan Concrette Pump</v>
          </cell>
          <cell r="L3151" t="str">
            <v>1.</v>
          </cell>
          <cell r="N3151" t="str">
            <v>Pekerja</v>
          </cell>
          <cell r="O3151" t="str">
            <v>(L01)</v>
          </cell>
          <cell r="P3151" t="str">
            <v>jam</v>
          </cell>
          <cell r="Q3151">
            <v>1.4909638554216868E-2</v>
          </cell>
          <cell r="R3151">
            <v>6500</v>
          </cell>
          <cell r="U3151">
            <v>96.912650602409641</v>
          </cell>
        </row>
        <row r="3152">
          <cell r="L3152" t="str">
            <v>2.</v>
          </cell>
          <cell r="N3152" t="str">
            <v>Tukang</v>
          </cell>
          <cell r="O3152" t="str">
            <v>(L02)</v>
          </cell>
          <cell r="P3152" t="str">
            <v>jam</v>
          </cell>
          <cell r="Q3152">
            <v>4.969879518072289E-3</v>
          </cell>
          <cell r="R3152">
            <v>7500</v>
          </cell>
          <cell r="U3152">
            <v>37.274096385542165</v>
          </cell>
        </row>
        <row r="3153">
          <cell r="A3153" t="str">
            <v>III.</v>
          </cell>
          <cell r="C3153" t="str">
            <v>PEMAKAIAN BAHAN, ALAT DAN TENAGA</v>
          </cell>
          <cell r="L3153" t="str">
            <v>3.</v>
          </cell>
          <cell r="N3153" t="str">
            <v>Mandor</v>
          </cell>
          <cell r="O3153" t="str">
            <v>(L03)</v>
          </cell>
          <cell r="P3153" t="str">
            <v>jam</v>
          </cell>
          <cell r="Q3153">
            <v>1.6566265060240963E-3</v>
          </cell>
          <cell r="R3153">
            <v>7200</v>
          </cell>
          <cell r="U3153">
            <v>11.927710843373493</v>
          </cell>
        </row>
        <row r="3155">
          <cell r="A3155" t="str">
            <v xml:space="preserve">   1.</v>
          </cell>
          <cell r="C3155" t="str">
            <v>BAHAN</v>
          </cell>
          <cell r="Q3155" t="str">
            <v xml:space="preserve">JUMLAH HARGA TENAGA   </v>
          </cell>
          <cell r="U3155">
            <v>146.1144578313253</v>
          </cell>
        </row>
        <row r="3156">
          <cell r="A3156" t="str">
            <v>1.a.</v>
          </cell>
          <cell r="C3156" t="str">
            <v>Beton K-250</v>
          </cell>
          <cell r="D3156" t="str">
            <v>=  {1/4 Phi x (Uk)^2) x 1m</v>
          </cell>
          <cell r="G3156" t="str">
            <v>(EI-715)</v>
          </cell>
          <cell r="H3156">
            <v>1.1309733552923256</v>
          </cell>
          <cell r="I3156" t="str">
            <v>M3</v>
          </cell>
        </row>
        <row r="3157">
          <cell r="A3157" t="str">
            <v>1.b.</v>
          </cell>
          <cell r="C3157" t="str">
            <v>Baja Tulangan</v>
          </cell>
          <cell r="D3157" t="str">
            <v>=  {EI-716 x Mb}</v>
          </cell>
          <cell r="G3157" t="str">
            <v>(EI-73)</v>
          </cell>
          <cell r="H3157">
            <v>169.64600329384882</v>
          </cell>
          <cell r="I3157" t="str">
            <v>Kg</v>
          </cell>
          <cell r="L3157" t="str">
            <v>B.</v>
          </cell>
          <cell r="N3157" t="str">
            <v>BAHAN</v>
          </cell>
        </row>
        <row r="3158">
          <cell r="A3158" t="str">
            <v>1.c.</v>
          </cell>
          <cell r="C3158" t="str">
            <v>Casing</v>
          </cell>
          <cell r="D3158" t="str">
            <v>=  Phi x Uk</v>
          </cell>
          <cell r="H3158">
            <v>3.7699111843077517</v>
          </cell>
          <cell r="I3158" t="str">
            <v>M2</v>
          </cell>
        </row>
        <row r="3159">
          <cell r="L3159" t="str">
            <v>1.</v>
          </cell>
          <cell r="N3159" t="str">
            <v>Beton K-250</v>
          </cell>
          <cell r="O3159" t="str">
            <v>(EI-715)</v>
          </cell>
          <cell r="P3159" t="str">
            <v>M3</v>
          </cell>
          <cell r="Q3159">
            <v>1.1309733552923256</v>
          </cell>
          <cell r="R3159">
            <v>1066367.7486838582</v>
          </cell>
          <cell r="U3159">
            <v>1206033.5107045064</v>
          </cell>
        </row>
        <row r="3160">
          <cell r="A3160" t="str">
            <v>2.</v>
          </cell>
          <cell r="C3160" t="str">
            <v>ALAT</v>
          </cell>
          <cell r="L3160" t="str">
            <v>2.</v>
          </cell>
          <cell r="N3160" t="str">
            <v>Baja Tulangan</v>
          </cell>
          <cell r="O3160" t="str">
            <v>(EI-73)</v>
          </cell>
          <cell r="P3160" t="str">
            <v>Kg</v>
          </cell>
          <cell r="Q3160">
            <v>169.64600329384882</v>
          </cell>
          <cell r="R3160">
            <v>16197.000000000002</v>
          </cell>
          <cell r="U3160">
            <v>2747756.3153504697</v>
          </cell>
        </row>
        <row r="3161">
          <cell r="L3161" t="str">
            <v>3.</v>
          </cell>
          <cell r="N3161" t="str">
            <v>Casing</v>
          </cell>
          <cell r="P3161" t="str">
            <v>M2</v>
          </cell>
          <cell r="Q3161">
            <v>3.7699111843077517</v>
          </cell>
          <cell r="R3161">
            <v>25000</v>
          </cell>
          <cell r="U3161">
            <v>94247.779607693796</v>
          </cell>
        </row>
        <row r="3162">
          <cell r="A3162" t="str">
            <v>2.a</v>
          </cell>
          <cell r="C3162" t="str">
            <v>Bore Pile Machine</v>
          </cell>
          <cell r="G3162" t="str">
            <v>(E33)</v>
          </cell>
        </row>
        <row r="3163">
          <cell r="C3163" t="str">
            <v>Kapasitas</v>
          </cell>
          <cell r="G3163" t="str">
            <v>V1</v>
          </cell>
          <cell r="H3163">
            <v>2000</v>
          </cell>
          <cell r="I3163" t="str">
            <v>M'</v>
          </cell>
        </row>
        <row r="3164">
          <cell r="C3164" t="str">
            <v>Faktor Efisiensi alat</v>
          </cell>
          <cell r="G3164" t="str">
            <v>Fa</v>
          </cell>
          <cell r="H3164">
            <v>0.83</v>
          </cell>
          <cell r="I3164" t="str">
            <v>-</v>
          </cell>
        </row>
        <row r="3165">
          <cell r="C3165" t="str">
            <v>Waktu siklus</v>
          </cell>
          <cell r="Q3165" t="str">
            <v xml:space="preserve">JUMLAH HARGA BAHAN   </v>
          </cell>
          <cell r="U3165">
            <v>4048037.60566267</v>
          </cell>
        </row>
        <row r="3166">
          <cell r="C3166" t="str">
            <v>- Waktu penggeseran dan penyetelan titik bor</v>
          </cell>
          <cell r="G3166" t="str">
            <v>T1</v>
          </cell>
          <cell r="H3166">
            <v>15</v>
          </cell>
          <cell r="I3166" t="str">
            <v>menit</v>
          </cell>
        </row>
        <row r="3167">
          <cell r="C3167" t="str">
            <v>- Waktu pengeboran dan pembuangan galian</v>
          </cell>
          <cell r="G3167" t="str">
            <v>T2</v>
          </cell>
          <cell r="H3167">
            <v>80</v>
          </cell>
          <cell r="I3167" t="str">
            <v>menit</v>
          </cell>
          <cell r="L3167" t="str">
            <v>C.</v>
          </cell>
          <cell r="N3167" t="str">
            <v>PERALATAN</v>
          </cell>
        </row>
        <row r="3168">
          <cell r="C3168" t="str">
            <v>- Waktu pemasangan Chasing</v>
          </cell>
          <cell r="G3168" t="str">
            <v>T3</v>
          </cell>
          <cell r="H3168">
            <v>35</v>
          </cell>
          <cell r="I3168" t="str">
            <v>menit</v>
          </cell>
        </row>
        <row r="3169">
          <cell r="C3169" t="str">
            <v>- Waktu pemasangan tulangan</v>
          </cell>
          <cell r="G3169" t="str">
            <v>T4</v>
          </cell>
          <cell r="H3169">
            <v>45</v>
          </cell>
          <cell r="I3169" t="str">
            <v>menit</v>
          </cell>
          <cell r="L3169" t="str">
            <v>1.</v>
          </cell>
          <cell r="N3169" t="str">
            <v>Bore Pile</v>
          </cell>
          <cell r="O3169" t="str">
            <v>(E33)</v>
          </cell>
          <cell r="P3169" t="str">
            <v>jam</v>
          </cell>
          <cell r="Q3169">
            <v>2.6606425702811244E-3</v>
          </cell>
          <cell r="R3169">
            <v>617339.5676903741</v>
          </cell>
          <cell r="U3169">
            <v>1642.519934115955</v>
          </cell>
        </row>
        <row r="3170">
          <cell r="C3170" t="str">
            <v>- Waktu pengecoran</v>
          </cell>
          <cell r="G3170" t="str">
            <v>T5</v>
          </cell>
          <cell r="H3170">
            <v>75</v>
          </cell>
          <cell r="I3170" t="str">
            <v>menit</v>
          </cell>
          <cell r="L3170" t="str">
            <v>2.</v>
          </cell>
          <cell r="N3170" t="str">
            <v>Concr. Pump</v>
          </cell>
          <cell r="O3170" t="str">
            <v>(E28)</v>
          </cell>
          <cell r="P3170" t="str">
            <v>jam</v>
          </cell>
          <cell r="Q3170">
            <v>0.22590361445783133</v>
          </cell>
          <cell r="R3170">
            <v>153310.81370242662</v>
          </cell>
          <cell r="U3170">
            <v>34633.46695084939</v>
          </cell>
        </row>
        <row r="3171">
          <cell r="C3171" t="str">
            <v>- Waktu lain-lain</v>
          </cell>
          <cell r="G3171" t="str">
            <v>T6</v>
          </cell>
          <cell r="H3171">
            <v>15</v>
          </cell>
          <cell r="I3171" t="str">
            <v>menit</v>
          </cell>
          <cell r="L3171" t="str">
            <v>3.</v>
          </cell>
          <cell r="N3171" t="str">
            <v>Alat Bantu</v>
          </cell>
          <cell r="P3171" t="str">
            <v>Ls</v>
          </cell>
          <cell r="Q3171">
            <v>1</v>
          </cell>
          <cell r="R3171">
            <v>125</v>
          </cell>
          <cell r="U3171">
            <v>125</v>
          </cell>
        </row>
        <row r="3172">
          <cell r="G3172" t="str">
            <v>Ts1</v>
          </cell>
          <cell r="H3172">
            <v>265</v>
          </cell>
          <cell r="I3172" t="str">
            <v>menit</v>
          </cell>
        </row>
        <row r="3175">
          <cell r="C3175" t="str">
            <v>Kap. Prod. / jam  =</v>
          </cell>
          <cell r="D3175" t="str">
            <v>V1 x  Fa x 60</v>
          </cell>
          <cell r="G3175" t="str">
            <v>Q1</v>
          </cell>
          <cell r="H3175">
            <v>375.84905660377359</v>
          </cell>
          <cell r="I3175" t="str">
            <v>M1/jam</v>
          </cell>
        </row>
        <row r="3176">
          <cell r="D3176" t="str">
            <v>Ts1</v>
          </cell>
        </row>
        <row r="3177">
          <cell r="C3177" t="str">
            <v xml:space="preserve">Koefisien Alat / m' </v>
          </cell>
          <cell r="D3177" t="str">
            <v>= 1 : Q1</v>
          </cell>
          <cell r="G3177" t="str">
            <v>(E33)</v>
          </cell>
          <cell r="H3177">
            <v>2.6606425702811244E-3</v>
          </cell>
          <cell r="I3177" t="str">
            <v>Jam</v>
          </cell>
          <cell r="Q3177" t="str">
            <v xml:space="preserve">JUMLAH HARGA PERALATAN   </v>
          </cell>
          <cell r="U3177">
            <v>36400.986884965343</v>
          </cell>
        </row>
        <row r="3179">
          <cell r="L3179" t="str">
            <v>D.</v>
          </cell>
          <cell r="N3179" t="str">
            <v>JUMLAH HARGA TENAGA, BAHAN DAN PERALATAN  ( A + B + C )</v>
          </cell>
          <cell r="U3179">
            <v>4084584.7070054668</v>
          </cell>
        </row>
        <row r="3180">
          <cell r="A3180" t="str">
            <v>2.a</v>
          </cell>
          <cell r="C3180" t="str">
            <v>Concrete Pump</v>
          </cell>
          <cell r="G3180" t="str">
            <v>(E30)</v>
          </cell>
          <cell r="L3180" t="str">
            <v>E.</v>
          </cell>
          <cell r="N3180" t="str">
            <v>OVERHEAD &amp; PROFIT</v>
          </cell>
          <cell r="P3180">
            <v>10</v>
          </cell>
          <cell r="Q3180" t="str">
            <v>%  x  D</v>
          </cell>
          <cell r="U3180">
            <v>408458.47070054669</v>
          </cell>
        </row>
        <row r="3181">
          <cell r="C3181" t="str">
            <v>Kapasitas</v>
          </cell>
          <cell r="G3181" t="str">
            <v>V1</v>
          </cell>
          <cell r="H3181">
            <v>8</v>
          </cell>
          <cell r="I3181" t="str">
            <v>M3</v>
          </cell>
          <cell r="L3181" t="str">
            <v>F.</v>
          </cell>
          <cell r="N3181" t="str">
            <v>HARGA SATUAN PEKERJAAN  ( D + E )</v>
          </cell>
          <cell r="U3181">
            <v>4493043.1777060134</v>
          </cell>
        </row>
        <row r="3182">
          <cell r="C3182" t="str">
            <v>Faktor Efisiensi alat</v>
          </cell>
          <cell r="G3182" t="str">
            <v>Fa</v>
          </cell>
          <cell r="H3182">
            <v>0.83</v>
          </cell>
          <cell r="I3182" t="str">
            <v>-</v>
          </cell>
          <cell r="L3182" t="str">
            <v>Note: 1</v>
          </cell>
          <cell r="N3182" t="str">
            <v>SATUAN dapat berdasarkan atas jam operasi untuk Tenaga Kerja dan Peralatan, volume dan/atau ukuran</v>
          </cell>
        </row>
        <row r="3183">
          <cell r="C3183" t="str">
            <v>Waktu siklus</v>
          </cell>
          <cell r="N3183" t="str">
            <v>berat untuk bahan-bahan.</v>
          </cell>
        </row>
        <row r="3184">
          <cell r="C3184" t="str">
            <v>- Waktu pengecoran</v>
          </cell>
          <cell r="G3184" t="str">
            <v>T1</v>
          </cell>
          <cell r="H3184">
            <v>75</v>
          </cell>
          <cell r="I3184" t="str">
            <v>menit</v>
          </cell>
          <cell r="L3184">
            <v>2</v>
          </cell>
          <cell r="N3184" t="str">
            <v>Kuantitas satuan adalah kuantitas setiap komponen untuk menyelesaikan satu satuan pekerjaan dari nomor</v>
          </cell>
        </row>
        <row r="3185">
          <cell r="C3185" t="str">
            <v>- Waktu lain-lain</v>
          </cell>
          <cell r="G3185" t="str">
            <v>T2</v>
          </cell>
          <cell r="H3185">
            <v>15</v>
          </cell>
          <cell r="I3185" t="str">
            <v>menit</v>
          </cell>
          <cell r="N3185" t="str">
            <v>mata pembayaran.</v>
          </cell>
        </row>
        <row r="3186">
          <cell r="G3186" t="str">
            <v>Ts2</v>
          </cell>
          <cell r="H3186">
            <v>90</v>
          </cell>
          <cell r="I3186" t="str">
            <v>menit</v>
          </cell>
          <cell r="L3186">
            <v>3</v>
          </cell>
          <cell r="N3186" t="str">
            <v>Biaya satuan untuk peralatan sudah termasuk bahan bakar, bahan habis dipakai dan operator.</v>
          </cell>
        </row>
        <row r="3187">
          <cell r="L3187">
            <v>4</v>
          </cell>
          <cell r="N3187" t="str">
            <v>Biaya satuan sudah termasuk pengeluaran untuk seluruh pajak yang berkaitan (tetapi tidak termasuk PPN</v>
          </cell>
        </row>
        <row r="3188">
          <cell r="J3188" t="str">
            <v>Berlanjut ke hal. berikut.</v>
          </cell>
          <cell r="N3188" t="str">
            <v>yang dibayar dari kontrak) dan biaya-biaya lainnya.</v>
          </cell>
        </row>
        <row r="3189">
          <cell r="A3189" t="str">
            <v>ITEM PEMBAYARAN NO.</v>
          </cell>
          <cell r="D3189" t="str">
            <v xml:space="preserve">:  7.6 (21) </v>
          </cell>
          <cell r="J3189" t="str">
            <v>Analisa EI-7614</v>
          </cell>
        </row>
        <row r="3190">
          <cell r="A3190" t="str">
            <v>JENIS PEKERJAAN</v>
          </cell>
          <cell r="D3190" t="str">
            <v>: Tiang Bor Beton Dia 1200 mm</v>
          </cell>
        </row>
        <row r="3191">
          <cell r="A3191" t="str">
            <v>SATUAN PEMBAYARAN</v>
          </cell>
          <cell r="D3191" t="str">
            <v>:  M'</v>
          </cell>
          <cell r="H3191" t="str">
            <v xml:space="preserve">        URAIAN ANALISA HARGA SATUAN</v>
          </cell>
        </row>
        <row r="3192">
          <cell r="J3192" t="str">
            <v>Lanjutan</v>
          </cell>
        </row>
        <row r="3194">
          <cell r="A3194" t="str">
            <v>No.</v>
          </cell>
          <cell r="C3194" t="str">
            <v>U R A I A N</v>
          </cell>
          <cell r="G3194" t="str">
            <v>KODE</v>
          </cell>
          <cell r="H3194" t="str">
            <v>KOEF.</v>
          </cell>
          <cell r="I3194" t="str">
            <v>SATUAN</v>
          </cell>
          <cell r="J3194" t="str">
            <v>KETERANGAN</v>
          </cell>
        </row>
        <row r="3197">
          <cell r="C3197" t="str">
            <v>Kap. Prod. / jam  =</v>
          </cell>
          <cell r="D3197" t="str">
            <v>V2 x  Fa x 60</v>
          </cell>
          <cell r="G3197" t="str">
            <v>Q2</v>
          </cell>
          <cell r="H3197">
            <v>4.4266666666666667</v>
          </cell>
          <cell r="I3197" t="str">
            <v>M3/jam</v>
          </cell>
        </row>
        <row r="3198">
          <cell r="D3198" t="str">
            <v>Ts2</v>
          </cell>
          <cell r="G3198" t="str">
            <v>Q2</v>
          </cell>
          <cell r="H3198">
            <v>3.9140326745562408</v>
          </cell>
          <cell r="I3198" t="str">
            <v>M'/jam</v>
          </cell>
        </row>
        <row r="3200">
          <cell r="C3200" t="str">
            <v xml:space="preserve">Koefisien Alat / m' </v>
          </cell>
          <cell r="D3200" t="str">
            <v>= 1 : Q2</v>
          </cell>
          <cell r="G3200" t="str">
            <v>(E30)</v>
          </cell>
          <cell r="H3200">
            <v>0.22590361445783133</v>
          </cell>
          <cell r="I3200" t="str">
            <v>Jam</v>
          </cell>
        </row>
        <row r="3202">
          <cell r="A3202" t="str">
            <v>2.b.</v>
          </cell>
          <cell r="C3202" t="str">
            <v>ALAT  BANTU</v>
          </cell>
        </row>
        <row r="3203">
          <cell r="C3203" t="str">
            <v>Diperlukan alat bantu antara lain :</v>
          </cell>
          <cell r="J3203" t="str">
            <v>Lumpsum</v>
          </cell>
        </row>
        <row r="3204">
          <cell r="C3204" t="str">
            <v>- alat ukur, dan lainnya</v>
          </cell>
        </row>
        <row r="3208">
          <cell r="A3208" t="str">
            <v>3.</v>
          </cell>
          <cell r="C3208" t="str">
            <v>TENAGA</v>
          </cell>
        </row>
        <row r="3209">
          <cell r="C3209" t="str">
            <v>Produksi Tiang dalam 1 titik bor = Q1</v>
          </cell>
          <cell r="G3209" t="str">
            <v>Qt</v>
          </cell>
          <cell r="H3209">
            <v>375.84905660377359</v>
          </cell>
          <cell r="I3209" t="str">
            <v>M'</v>
          </cell>
        </row>
        <row r="3210">
          <cell r="C3210" t="str">
            <v>Kebutuhan tenaga tambahan di lokasi ::</v>
          </cell>
        </row>
        <row r="3211">
          <cell r="D3211" t="str">
            <v>- Mandor</v>
          </cell>
          <cell r="G3211" t="str">
            <v>M</v>
          </cell>
          <cell r="H3211">
            <v>1</v>
          </cell>
          <cell r="I3211" t="str">
            <v>orang</v>
          </cell>
        </row>
        <row r="3212">
          <cell r="D3212" t="str">
            <v>- Tukang</v>
          </cell>
          <cell r="G3212" t="str">
            <v>T</v>
          </cell>
          <cell r="H3212">
            <v>3</v>
          </cell>
          <cell r="I3212" t="str">
            <v>orang</v>
          </cell>
        </row>
        <row r="3213">
          <cell r="D3213" t="str">
            <v>- Pekerja</v>
          </cell>
          <cell r="G3213" t="str">
            <v>P</v>
          </cell>
          <cell r="H3213">
            <v>9</v>
          </cell>
          <cell r="I3213" t="str">
            <v>orang</v>
          </cell>
        </row>
        <row r="3215">
          <cell r="C3215" t="str">
            <v>Koefisien Tenaga / M'   :</v>
          </cell>
        </row>
        <row r="3216">
          <cell r="D3216" t="str">
            <v>-  Mandor</v>
          </cell>
          <cell r="E3216" t="str">
            <v>= ( M) : Qt</v>
          </cell>
          <cell r="G3216" t="str">
            <v>(L03)</v>
          </cell>
          <cell r="H3216">
            <v>1.6566265060240963E-3</v>
          </cell>
          <cell r="I3216" t="str">
            <v>jam</v>
          </cell>
        </row>
        <row r="3217">
          <cell r="D3217" t="str">
            <v>-  Tukang</v>
          </cell>
          <cell r="E3217" t="str">
            <v>= ( T) : Qt</v>
          </cell>
          <cell r="G3217" t="str">
            <v>(L02)</v>
          </cell>
          <cell r="H3217">
            <v>4.969879518072289E-3</v>
          </cell>
          <cell r="I3217" t="str">
            <v>jam</v>
          </cell>
        </row>
        <row r="3218">
          <cell r="D3218" t="str">
            <v>-  Pekerja</v>
          </cell>
          <cell r="E3218" t="str">
            <v>= ( P) : Qt</v>
          </cell>
          <cell r="G3218" t="str">
            <v>(L01)</v>
          </cell>
          <cell r="H3218">
            <v>1.4909638554216868E-2</v>
          </cell>
          <cell r="I3218" t="str">
            <v>jam</v>
          </cell>
        </row>
        <row r="3221">
          <cell r="A3221" t="str">
            <v>4.</v>
          </cell>
          <cell r="C3221" t="str">
            <v>HARGA DASAR SATUAN UPAH, BAHAN DAN ALAT</v>
          </cell>
        </row>
        <row r="3222">
          <cell r="C3222" t="str">
            <v>Lihat lampiran.</v>
          </cell>
        </row>
        <row r="3224">
          <cell r="A3224" t="str">
            <v>5.</v>
          </cell>
          <cell r="C3224" t="str">
            <v>ANALISA HARGA SATUAN PEKERJAAN</v>
          </cell>
        </row>
        <row r="3225">
          <cell r="C3225" t="str">
            <v>Lihat perhitungan dalam FORMULIR STANDAR UNTUK</v>
          </cell>
        </row>
        <row r="3226">
          <cell r="C3226" t="str">
            <v>PEREKEMAN ANALISA MASING-MASING HARGA</v>
          </cell>
        </row>
        <row r="3227">
          <cell r="C3227" t="str">
            <v>SATUAN.</v>
          </cell>
        </row>
        <row r="3228">
          <cell r="C3228" t="str">
            <v>Didapat Harga Satuan Pekerjaan :</v>
          </cell>
        </row>
        <row r="3230">
          <cell r="C3230" t="str">
            <v xml:space="preserve">Rp.  </v>
          </cell>
          <cell r="D3230">
            <v>4493043.1777060134</v>
          </cell>
          <cell r="E3230" t="str">
            <v xml:space="preserve"> / M'</v>
          </cell>
        </row>
        <row r="3234">
          <cell r="A3234" t="str">
            <v>6.</v>
          </cell>
          <cell r="C3234" t="str">
            <v>MASA PELAKSANAAN YANG DIPERLUKAN</v>
          </cell>
        </row>
        <row r="3235">
          <cell r="C3235" t="str">
            <v>Masa Pelaksanaan :</v>
          </cell>
          <cell r="D3235" t="str">
            <v>. . . . . . . . . . . .</v>
          </cell>
        </row>
        <row r="3237">
          <cell r="A3237" t="str">
            <v>7.</v>
          </cell>
          <cell r="C3237" t="str">
            <v>VOLUME PEKERJAAN YANG DIPERLUKAN</v>
          </cell>
        </row>
        <row r="3238">
          <cell r="C3238" t="str">
            <v>Volume pekerjaan  :</v>
          </cell>
          <cell r="D3238">
            <v>0</v>
          </cell>
          <cell r="E3238" t="str">
            <v>M'</v>
          </cell>
        </row>
        <row r="3248">
          <cell r="A3248" t="str">
            <v>ITEM PEMBAYARAN NO.</v>
          </cell>
          <cell r="D3248" t="str">
            <v xml:space="preserve">:  7.6 (22) </v>
          </cell>
          <cell r="J3248" t="str">
            <v>Analisa EI-7614</v>
          </cell>
          <cell r="T3248" t="str">
            <v>Analisa EI-7614</v>
          </cell>
        </row>
        <row r="3249">
          <cell r="A3249" t="str">
            <v>JENIS PEKERJAAN</v>
          </cell>
          <cell r="D3249" t="str">
            <v>: Tiang Bor Beton Dia 1500 mm</v>
          </cell>
        </row>
        <row r="3250">
          <cell r="A3250" t="str">
            <v>SATUAN PEMBAYARAN</v>
          </cell>
          <cell r="D3250" t="str">
            <v>:  M'</v>
          </cell>
          <cell r="H3250" t="str">
            <v xml:space="preserve">        URAIAN ANALISA HARGA SATUAN</v>
          </cell>
          <cell r="L3250" t="str">
            <v>FORMULIR STANDAR UNTUK</v>
          </cell>
        </row>
        <row r="3251">
          <cell r="L3251" t="str">
            <v>PEREKAMAN ANALISA MASING-MASING HARGA SATUAN</v>
          </cell>
        </row>
        <row r="3252">
          <cell r="L3252" t="str">
            <v/>
          </cell>
        </row>
        <row r="3253">
          <cell r="A3253" t="str">
            <v>No.</v>
          </cell>
          <cell r="C3253" t="str">
            <v>U R A I A N</v>
          </cell>
          <cell r="G3253" t="str">
            <v>KODE</v>
          </cell>
          <cell r="H3253" t="str">
            <v>KOEF.</v>
          </cell>
          <cell r="I3253" t="str">
            <v>SATUAN</v>
          </cell>
          <cell r="J3253" t="str">
            <v>KETERANGAN</v>
          </cell>
        </row>
        <row r="3255">
          <cell r="L3255" t="str">
            <v>NAMA PAKET PEKERJAAN</v>
          </cell>
          <cell r="O3255" t="str">
            <v xml:space="preserve"> : Rehabilitasi dan Rekonstruksi Jalan Balee Ulim - Kuala (CS)</v>
          </cell>
        </row>
        <row r="3256">
          <cell r="A3256" t="str">
            <v>I.</v>
          </cell>
          <cell r="C3256" t="str">
            <v>ASUMSI</v>
          </cell>
          <cell r="L3256" t="str">
            <v>No. PAKET KONTRAK</v>
          </cell>
          <cell r="O3256" t="str">
            <v xml:space="preserve"> : PIJAY - 04</v>
          </cell>
        </row>
        <row r="3257">
          <cell r="A3257">
            <v>1</v>
          </cell>
          <cell r="C3257" t="str">
            <v>Menggunakan alat (cara mekanik)</v>
          </cell>
          <cell r="L3257" t="str">
            <v>NAMA PAKET</v>
          </cell>
          <cell r="O3257" t="str">
            <v xml:space="preserve"> : APBN 2009</v>
          </cell>
        </row>
        <row r="3258">
          <cell r="A3258">
            <v>2</v>
          </cell>
          <cell r="C3258" t="str">
            <v>Beton berdasarkan analisa item pekerjaan ybs</v>
          </cell>
          <cell r="L3258" t="str">
            <v>PROP / KAB / KODYA</v>
          </cell>
          <cell r="O3258" t="str">
            <v xml:space="preserve"> : Nanggroe Aceh Darussalam / Pidie Jaya</v>
          </cell>
        </row>
        <row r="3259">
          <cell r="A3259">
            <v>3</v>
          </cell>
          <cell r="C3259" t="str">
            <v>Baja tulangan berdasarkan analisa item ybs</v>
          </cell>
          <cell r="L3259" t="str">
            <v>ITEM PEMBAYARAN NO.</v>
          </cell>
          <cell r="O3259" t="str">
            <v xml:space="preserve">:  7.6 (22) </v>
          </cell>
          <cell r="R3259" t="str">
            <v>PERKIRAAN VOL. PEK.</v>
          </cell>
          <cell r="T3259" t="str">
            <v>:</v>
          </cell>
          <cell r="U3259">
            <v>0</v>
          </cell>
        </row>
        <row r="3260">
          <cell r="A3260">
            <v>4</v>
          </cell>
          <cell r="C3260" t="str">
            <v>Jarak rata-rata Base camp ke lokasi pekerjaan</v>
          </cell>
          <cell r="G3260" t="str">
            <v>L</v>
          </cell>
          <cell r="H3260">
            <v>5.166666666666667</v>
          </cell>
          <cell r="I3260" t="str">
            <v>KM</v>
          </cell>
          <cell r="L3260" t="str">
            <v>JENIS PEKERJAAN</v>
          </cell>
          <cell r="O3260" t="str">
            <v>: Tiang Bor Beton Dia 1500 mm</v>
          </cell>
          <cell r="R3260" t="str">
            <v>TOTAL HARGA (Rp.)</v>
          </cell>
          <cell r="T3260" t="str">
            <v>:</v>
          </cell>
          <cell r="U3260">
            <v>0</v>
          </cell>
        </row>
        <row r="3261">
          <cell r="A3261">
            <v>5</v>
          </cell>
          <cell r="C3261" t="str">
            <v>Jam kerja efektif per-hari</v>
          </cell>
          <cell r="G3261" t="str">
            <v>Tk</v>
          </cell>
          <cell r="H3261">
            <v>7</v>
          </cell>
          <cell r="I3261" t="str">
            <v>jam</v>
          </cell>
          <cell r="L3261" t="str">
            <v>SATUAN PEMBAYARAN</v>
          </cell>
          <cell r="O3261" t="str">
            <v>:  M'</v>
          </cell>
          <cell r="R3261" t="str">
            <v>% THD. BIAYA PROYEK</v>
          </cell>
          <cell r="T3261" t="str">
            <v>:</v>
          </cell>
          <cell r="U3261">
            <v>0</v>
          </cell>
        </row>
        <row r="3262">
          <cell r="A3262">
            <v>6</v>
          </cell>
          <cell r="C3262" t="str">
            <v>Panjang Tiang</v>
          </cell>
          <cell r="G3262" t="str">
            <v>p</v>
          </cell>
          <cell r="H3262">
            <v>12</v>
          </cell>
          <cell r="I3262" t="str">
            <v>M</v>
          </cell>
        </row>
        <row r="3263">
          <cell r="A3263">
            <v>7</v>
          </cell>
          <cell r="C3263" t="str">
            <v>Ukuran diameter tiang bor beton</v>
          </cell>
          <cell r="G3263" t="str">
            <v>Uk</v>
          </cell>
          <cell r="H3263">
            <v>1.5</v>
          </cell>
          <cell r="I3263" t="str">
            <v>M</v>
          </cell>
        </row>
        <row r="3264">
          <cell r="A3264">
            <v>8</v>
          </cell>
          <cell r="C3264" t="str">
            <v>Kebutuhan Baja tulangan</v>
          </cell>
          <cell r="G3264" t="str">
            <v>Mb</v>
          </cell>
          <cell r="H3264">
            <v>150</v>
          </cell>
          <cell r="I3264" t="str">
            <v xml:space="preserve"> Kg/M3</v>
          </cell>
          <cell r="Q3264" t="str">
            <v>PERKIRAAN</v>
          </cell>
          <cell r="R3264" t="str">
            <v>HARGA</v>
          </cell>
          <cell r="S3264" t="str">
            <v>JUMLAH</v>
          </cell>
        </row>
        <row r="3265">
          <cell r="L3265" t="str">
            <v>NO.</v>
          </cell>
          <cell r="N3265" t="str">
            <v>KOMPONEN</v>
          </cell>
          <cell r="P3265" t="str">
            <v>SATUAN</v>
          </cell>
          <cell r="Q3265" t="str">
            <v>KUANTITAS</v>
          </cell>
          <cell r="R3265" t="str">
            <v>SATUAN</v>
          </cell>
          <cell r="S3265" t="str">
            <v>HARGA</v>
          </cell>
        </row>
        <row r="3266">
          <cell r="A3266" t="str">
            <v>II.</v>
          </cell>
          <cell r="C3266" t="str">
            <v>URUTAN KERJA</v>
          </cell>
          <cell r="R3266" t="str">
            <v>(Rp.)</v>
          </cell>
          <cell r="S3266" t="str">
            <v>(Rp.)</v>
          </cell>
        </row>
        <row r="3267">
          <cell r="A3267">
            <v>1</v>
          </cell>
          <cell r="C3267" t="str">
            <v>Pengeboran dilakukan dengan Tower Bor Pile machine</v>
          </cell>
        </row>
        <row r="3268">
          <cell r="A3268">
            <v>2</v>
          </cell>
          <cell r="C3268" t="str">
            <v>Setelah selesai pengeboran dan tanahnya dibuang</v>
          </cell>
        </row>
        <row r="3269">
          <cell r="C3269" t="str">
            <v xml:space="preserve">dimasukkan chasing </v>
          </cell>
          <cell r="L3269" t="str">
            <v>A.</v>
          </cell>
          <cell r="N3269" t="str">
            <v>TENAGA</v>
          </cell>
        </row>
        <row r="3270">
          <cell r="A3270">
            <v>3</v>
          </cell>
          <cell r="C3270" t="str">
            <v>Pemasukan tulangan dengan tenaga manusia</v>
          </cell>
        </row>
        <row r="3271">
          <cell r="A3271">
            <v>4</v>
          </cell>
          <cell r="C3271" t="str">
            <v>Pengecoran dengan Concrette Pump</v>
          </cell>
          <cell r="L3271" t="str">
            <v>1.</v>
          </cell>
          <cell r="N3271" t="str">
            <v>Pekerja</v>
          </cell>
          <cell r="O3271" t="str">
            <v>(L01)</v>
          </cell>
          <cell r="P3271" t="str">
            <v>jam</v>
          </cell>
          <cell r="Q3271">
            <v>1.9879518072289156E-2</v>
          </cell>
          <cell r="R3271">
            <v>6500</v>
          </cell>
          <cell r="U3271">
            <v>129.2168674698795</v>
          </cell>
        </row>
        <row r="3272">
          <cell r="L3272" t="str">
            <v>2.</v>
          </cell>
          <cell r="N3272" t="str">
            <v>Tukang</v>
          </cell>
          <cell r="O3272" t="str">
            <v>(L02)</v>
          </cell>
          <cell r="P3272" t="str">
            <v>jam</v>
          </cell>
          <cell r="Q3272">
            <v>4.969879518072289E-3</v>
          </cell>
          <cell r="R3272">
            <v>7500</v>
          </cell>
          <cell r="U3272">
            <v>37.274096385542165</v>
          </cell>
        </row>
        <row r="3273">
          <cell r="A3273" t="str">
            <v>III.</v>
          </cell>
          <cell r="C3273" t="str">
            <v>PEMAKAIAN BAHAN, ALAT DAN TENAGA</v>
          </cell>
          <cell r="L3273" t="str">
            <v>3.</v>
          </cell>
          <cell r="N3273" t="str">
            <v>Mandor</v>
          </cell>
          <cell r="O3273" t="str">
            <v>(L03)</v>
          </cell>
          <cell r="P3273" t="str">
            <v>jam</v>
          </cell>
          <cell r="Q3273">
            <v>1.6566265060240963E-3</v>
          </cell>
          <cell r="R3273">
            <v>7200</v>
          </cell>
          <cell r="U3273">
            <v>11.927710843373493</v>
          </cell>
        </row>
        <row r="3275">
          <cell r="A3275" t="str">
            <v xml:space="preserve">   1.</v>
          </cell>
          <cell r="C3275" t="str">
            <v>BAHAN</v>
          </cell>
          <cell r="Q3275" t="str">
            <v xml:space="preserve">JUMLAH HARGA TENAGA   </v>
          </cell>
          <cell r="U3275">
            <v>178.41867469879517</v>
          </cell>
        </row>
        <row r="3276">
          <cell r="A3276" t="str">
            <v>1.a.</v>
          </cell>
          <cell r="C3276" t="str">
            <v>Beton K-250</v>
          </cell>
          <cell r="D3276" t="str">
            <v>=  {1/4 Phi x (Uk)^2) x 1m</v>
          </cell>
          <cell r="G3276" t="str">
            <v>(EI-715)</v>
          </cell>
          <cell r="H3276">
            <v>1.7671458676442586</v>
          </cell>
          <cell r="I3276" t="str">
            <v>M3</v>
          </cell>
        </row>
        <row r="3277">
          <cell r="A3277" t="str">
            <v>1.b.</v>
          </cell>
          <cell r="C3277" t="str">
            <v>Baja Tulangan</v>
          </cell>
          <cell r="D3277" t="str">
            <v>=  {EI-716 x Mb}</v>
          </cell>
          <cell r="G3277" t="str">
            <v>(EI-73)</v>
          </cell>
          <cell r="H3277">
            <v>265.07188014663882</v>
          </cell>
          <cell r="I3277" t="str">
            <v>Kg</v>
          </cell>
          <cell r="L3277" t="str">
            <v>B.</v>
          </cell>
          <cell r="N3277" t="str">
            <v>BAHAN</v>
          </cell>
        </row>
        <row r="3278">
          <cell r="A3278" t="str">
            <v>1.c.</v>
          </cell>
          <cell r="C3278" t="str">
            <v>Casing</v>
          </cell>
          <cell r="D3278" t="str">
            <v>=  Phi x Uk</v>
          </cell>
          <cell r="H3278">
            <v>4.7123889803846897</v>
          </cell>
          <cell r="I3278" t="str">
            <v>M2</v>
          </cell>
        </row>
        <row r="3279">
          <cell r="L3279" t="str">
            <v>1.</v>
          </cell>
          <cell r="N3279" t="str">
            <v>Beton K-250</v>
          </cell>
          <cell r="O3279" t="str">
            <v>(EI-715)</v>
          </cell>
          <cell r="P3279" t="str">
            <v>M3</v>
          </cell>
          <cell r="Q3279">
            <v>1.7671458676442586</v>
          </cell>
          <cell r="R3279">
            <v>1066367.7486838582</v>
          </cell>
          <cell r="U3279">
            <v>1884427.3604757914</v>
          </cell>
        </row>
        <row r="3280">
          <cell r="A3280" t="str">
            <v>2.</v>
          </cell>
          <cell r="C3280" t="str">
            <v>ALAT</v>
          </cell>
          <cell r="L3280" t="str">
            <v>2.</v>
          </cell>
          <cell r="N3280" t="str">
            <v>Baja Tulangan</v>
          </cell>
          <cell r="O3280" t="str">
            <v>(EI-73)</v>
          </cell>
          <cell r="P3280" t="str">
            <v>Kg</v>
          </cell>
          <cell r="Q3280">
            <v>265.07188014663882</v>
          </cell>
          <cell r="R3280">
            <v>16197.000000000002</v>
          </cell>
          <cell r="U3280">
            <v>4293369.2427351093</v>
          </cell>
        </row>
        <row r="3281">
          <cell r="L3281" t="str">
            <v>3.</v>
          </cell>
          <cell r="N3281" t="str">
            <v>Casing</v>
          </cell>
          <cell r="P3281" t="str">
            <v>M2</v>
          </cell>
          <cell r="Q3281">
            <v>4.7123889803846897</v>
          </cell>
          <cell r="R3281">
            <v>25000</v>
          </cell>
          <cell r="U3281">
            <v>117809.72450961724</v>
          </cell>
        </row>
        <row r="3282">
          <cell r="A3282" t="str">
            <v>2.a</v>
          </cell>
          <cell r="C3282" t="str">
            <v>Bore Pile Machine</v>
          </cell>
          <cell r="G3282" t="str">
            <v>(E33)</v>
          </cell>
        </row>
        <row r="3283">
          <cell r="C3283" t="str">
            <v>Kapasitas</v>
          </cell>
          <cell r="G3283" t="str">
            <v>V1</v>
          </cell>
          <cell r="H3283">
            <v>2000</v>
          </cell>
          <cell r="I3283" t="str">
            <v>M'</v>
          </cell>
        </row>
        <row r="3284">
          <cell r="C3284" t="str">
            <v>Faktor Efisiensi alat</v>
          </cell>
          <cell r="G3284" t="str">
            <v>Fa</v>
          </cell>
          <cell r="H3284">
            <v>0.83</v>
          </cell>
          <cell r="I3284" t="str">
            <v>-</v>
          </cell>
        </row>
        <row r="3285">
          <cell r="C3285" t="str">
            <v>Waktu siklus</v>
          </cell>
          <cell r="Q3285" t="str">
            <v xml:space="preserve">JUMLAH HARGA BAHAN   </v>
          </cell>
          <cell r="U3285">
            <v>6295606.3277205182</v>
          </cell>
        </row>
        <row r="3286">
          <cell r="C3286" t="str">
            <v>- Waktu penggeseran dan penyetelan titik bor</v>
          </cell>
          <cell r="G3286" t="str">
            <v>T1</v>
          </cell>
          <cell r="H3286">
            <v>15</v>
          </cell>
          <cell r="I3286" t="str">
            <v>menit</v>
          </cell>
        </row>
        <row r="3287">
          <cell r="C3287" t="str">
            <v>- Waktu pengeboran dan pembuangan galian</v>
          </cell>
          <cell r="G3287" t="str">
            <v>T2</v>
          </cell>
          <cell r="H3287">
            <v>100</v>
          </cell>
          <cell r="I3287" t="str">
            <v>menit</v>
          </cell>
          <cell r="L3287" t="str">
            <v>C.</v>
          </cell>
          <cell r="N3287" t="str">
            <v>PERALATAN</v>
          </cell>
        </row>
        <row r="3288">
          <cell r="C3288" t="str">
            <v>- Waktu pemasangan Chasing</v>
          </cell>
          <cell r="G3288" t="str">
            <v>T3</v>
          </cell>
          <cell r="H3288">
            <v>40</v>
          </cell>
          <cell r="I3288" t="str">
            <v>menit</v>
          </cell>
        </row>
        <row r="3289">
          <cell r="C3289" t="str">
            <v>- Waktu pemasangan tulangan</v>
          </cell>
          <cell r="G3289" t="str">
            <v>T4</v>
          </cell>
          <cell r="H3289">
            <v>50</v>
          </cell>
          <cell r="I3289" t="str">
            <v>menit</v>
          </cell>
          <cell r="L3289" t="str">
            <v>1.</v>
          </cell>
          <cell r="N3289" t="str">
            <v>Bore Pile</v>
          </cell>
          <cell r="O3289" t="str">
            <v>(E33)</v>
          </cell>
          <cell r="P3289" t="str">
            <v>jam</v>
          </cell>
          <cell r="Q3289">
            <v>3.1124497991967871E-3</v>
          </cell>
          <cell r="R3289">
            <v>617339.5676903741</v>
          </cell>
          <cell r="U3289">
            <v>1921.4384134941363</v>
          </cell>
        </row>
        <row r="3290">
          <cell r="C3290" t="str">
            <v>- Waktu pengecoran</v>
          </cell>
          <cell r="G3290" t="str">
            <v>T5</v>
          </cell>
          <cell r="H3290">
            <v>90</v>
          </cell>
          <cell r="I3290" t="str">
            <v>menit</v>
          </cell>
          <cell r="L3290" t="str">
            <v>2.</v>
          </cell>
          <cell r="N3290" t="str">
            <v>Concr. Pump</v>
          </cell>
          <cell r="O3290" t="str">
            <v>(E28)</v>
          </cell>
          <cell r="P3290" t="str">
            <v>jam</v>
          </cell>
          <cell r="Q3290">
            <v>0.26355421686746988</v>
          </cell>
          <cell r="R3290">
            <v>153310.81370242662</v>
          </cell>
          <cell r="U3290">
            <v>40405.711442657615</v>
          </cell>
        </row>
        <row r="3291">
          <cell r="C3291" t="str">
            <v>- Waktu lain-lain</v>
          </cell>
          <cell r="G3291" t="str">
            <v>T6</v>
          </cell>
          <cell r="H3291">
            <v>15</v>
          </cell>
          <cell r="I3291" t="str">
            <v>menit</v>
          </cell>
          <cell r="L3291" t="str">
            <v>3.</v>
          </cell>
          <cell r="N3291" t="str">
            <v>Alat Bantu</v>
          </cell>
          <cell r="P3291" t="str">
            <v>Ls</v>
          </cell>
          <cell r="Q3291">
            <v>1</v>
          </cell>
          <cell r="R3291">
            <v>125</v>
          </cell>
          <cell r="U3291">
            <v>125</v>
          </cell>
        </row>
        <row r="3292">
          <cell r="G3292" t="str">
            <v>Ts1</v>
          </cell>
          <cell r="H3292">
            <v>310</v>
          </cell>
          <cell r="I3292" t="str">
            <v>menit</v>
          </cell>
        </row>
        <row r="3295">
          <cell r="C3295" t="str">
            <v>Kap. Prod. / jam  =</v>
          </cell>
          <cell r="D3295" t="str">
            <v>V1 x  Fa x 60</v>
          </cell>
          <cell r="G3295" t="str">
            <v>Q1</v>
          </cell>
          <cell r="H3295">
            <v>321.29032258064518</v>
          </cell>
          <cell r="I3295" t="str">
            <v>M1</v>
          </cell>
        </row>
        <row r="3296">
          <cell r="D3296" t="str">
            <v>Ts1</v>
          </cell>
        </row>
        <row r="3297">
          <cell r="C3297" t="str">
            <v xml:space="preserve">Koefisien Alat / m' </v>
          </cell>
          <cell r="D3297" t="str">
            <v>= 1 : Q1</v>
          </cell>
          <cell r="G3297" t="str">
            <v>(E33)</v>
          </cell>
          <cell r="H3297">
            <v>3.1124497991967871E-3</v>
          </cell>
          <cell r="I3297" t="str">
            <v>Jam</v>
          </cell>
          <cell r="Q3297" t="str">
            <v xml:space="preserve">JUMLAH HARGA PERALATAN   </v>
          </cell>
          <cell r="U3297">
            <v>42452.149856151751</v>
          </cell>
        </row>
        <row r="3299">
          <cell r="L3299" t="str">
            <v>D.</v>
          </cell>
          <cell r="N3299" t="str">
            <v>JUMLAH HARGA TENAGA, BAHAN DAN PERALATAN  ( A + B + C )</v>
          </cell>
          <cell r="U3299">
            <v>6338236.8962513693</v>
          </cell>
        </row>
        <row r="3300">
          <cell r="A3300" t="str">
            <v>2.a</v>
          </cell>
          <cell r="C3300" t="str">
            <v>Concrete Pump</v>
          </cell>
          <cell r="G3300" t="str">
            <v>(E30)</v>
          </cell>
          <cell r="L3300" t="str">
            <v>E.</v>
          </cell>
          <cell r="N3300" t="str">
            <v>OVERHEAD &amp; PROFIT</v>
          </cell>
          <cell r="P3300">
            <v>10</v>
          </cell>
          <cell r="Q3300" t="str">
            <v>%  x  D</v>
          </cell>
          <cell r="U3300">
            <v>633823.68962513702</v>
          </cell>
        </row>
        <row r="3301">
          <cell r="C3301" t="str">
            <v>Kapasitas</v>
          </cell>
          <cell r="G3301" t="str">
            <v>V1</v>
          </cell>
          <cell r="H3301">
            <v>8</v>
          </cell>
          <cell r="I3301" t="str">
            <v>M3</v>
          </cell>
          <cell r="L3301" t="str">
            <v>F.</v>
          </cell>
          <cell r="N3301" t="str">
            <v>HARGA SATUAN PEKERJAAN  ( D + E )</v>
          </cell>
          <cell r="U3301">
            <v>6972060.5858765058</v>
          </cell>
        </row>
        <row r="3302">
          <cell r="C3302" t="str">
            <v>Faktor Efisiensi alat</v>
          </cell>
          <cell r="G3302" t="str">
            <v>Fa</v>
          </cell>
          <cell r="H3302">
            <v>0.83</v>
          </cell>
          <cell r="I3302" t="str">
            <v>-</v>
          </cell>
          <cell r="L3302" t="str">
            <v>Note: 1</v>
          </cell>
          <cell r="N3302" t="str">
            <v>SATUAN dapat berdasarkan atas jam operasi untuk Tenaga Kerja dan Peralatan, volume dan/atau ukuran</v>
          </cell>
        </row>
        <row r="3303">
          <cell r="C3303" t="str">
            <v>Waktu siklus</v>
          </cell>
          <cell r="N3303" t="str">
            <v>berat untuk bahan-bahan.</v>
          </cell>
        </row>
        <row r="3304">
          <cell r="C3304" t="str">
            <v>- Waktu pengecoran</v>
          </cell>
          <cell r="G3304" t="str">
            <v>T1</v>
          </cell>
          <cell r="H3304">
            <v>90</v>
          </cell>
          <cell r="I3304" t="str">
            <v>menit</v>
          </cell>
          <cell r="L3304">
            <v>2</v>
          </cell>
          <cell r="N3304" t="str">
            <v>Kuantitas satuan adalah kuantitas setiap komponen untuk menyelesaikan satu satuan pekerjaan dari nomor</v>
          </cell>
        </row>
        <row r="3305">
          <cell r="C3305" t="str">
            <v>- Waktu lain-lain</v>
          </cell>
          <cell r="G3305" t="str">
            <v>T2</v>
          </cell>
          <cell r="H3305">
            <v>15</v>
          </cell>
          <cell r="I3305" t="str">
            <v>menit</v>
          </cell>
          <cell r="N3305" t="str">
            <v>mata pembayaran.</v>
          </cell>
        </row>
        <row r="3306">
          <cell r="G3306" t="str">
            <v>Ts2</v>
          </cell>
          <cell r="H3306">
            <v>105</v>
          </cell>
          <cell r="I3306" t="str">
            <v>menit</v>
          </cell>
          <cell r="L3306">
            <v>3</v>
          </cell>
          <cell r="N3306" t="str">
            <v>Biaya satuan untuk peralatan sudah termasuk bahan bakar, bahan habis dipakai dan operator.</v>
          </cell>
        </row>
        <row r="3307">
          <cell r="L3307">
            <v>4</v>
          </cell>
          <cell r="N3307" t="str">
            <v>Biaya satuan sudah termasuk pengeluaran untuk seluruh pajak yang berkaitan (tetapi tidak termasuk PPN</v>
          </cell>
        </row>
        <row r="3308">
          <cell r="J3308" t="str">
            <v>Berlanjut ke hal. berikut.</v>
          </cell>
          <cell r="N3308" t="str">
            <v>yang dibayar dari kontrak) dan biaya-biaya lainnya.</v>
          </cell>
        </row>
        <row r="3309">
          <cell r="A3309" t="str">
            <v>ITEM PEMBAYARAN NO.</v>
          </cell>
          <cell r="D3309" t="str">
            <v xml:space="preserve">:  7.6 (22) </v>
          </cell>
          <cell r="J3309" t="str">
            <v>Analisa EI-7614</v>
          </cell>
        </row>
        <row r="3310">
          <cell r="A3310" t="str">
            <v>JENIS PEKERJAAN</v>
          </cell>
          <cell r="D3310" t="str">
            <v>: Tiang Bor Beton Dia 1500 mm</v>
          </cell>
        </row>
        <row r="3311">
          <cell r="A3311" t="str">
            <v>SATUAN PEMBAYARAN</v>
          </cell>
          <cell r="D3311" t="str">
            <v>:  M'</v>
          </cell>
          <cell r="H3311" t="str">
            <v xml:space="preserve">        URAIAN ANALISA HARGA SATUAN</v>
          </cell>
        </row>
        <row r="3312">
          <cell r="J3312" t="str">
            <v>Lanjutan</v>
          </cell>
        </row>
        <row r="3314">
          <cell r="A3314" t="str">
            <v>No.</v>
          </cell>
          <cell r="C3314" t="str">
            <v>U R A I A N</v>
          </cell>
          <cell r="G3314" t="str">
            <v>KODE</v>
          </cell>
          <cell r="H3314" t="str">
            <v>KOEF.</v>
          </cell>
          <cell r="I3314" t="str">
            <v>SATUAN</v>
          </cell>
          <cell r="J3314" t="str">
            <v>KETERANGAN</v>
          </cell>
        </row>
        <row r="3317">
          <cell r="C3317" t="str">
            <v>Kap. Prod. / jam  =</v>
          </cell>
          <cell r="D3317" t="str">
            <v>V2 x  Fa x 60</v>
          </cell>
          <cell r="G3317" t="str">
            <v>Q2</v>
          </cell>
          <cell r="H3317">
            <v>3.794285714285714</v>
          </cell>
          <cell r="I3317" t="str">
            <v>M3/jam</v>
          </cell>
        </row>
        <row r="3318">
          <cell r="D3318" t="str">
            <v>Ts2</v>
          </cell>
          <cell r="G3318" t="str">
            <v>Q2</v>
          </cell>
          <cell r="H3318">
            <v>2.1471264957565666</v>
          </cell>
          <cell r="I3318" t="str">
            <v>M'/jam</v>
          </cell>
        </row>
        <row r="3320">
          <cell r="C3320" t="str">
            <v xml:space="preserve">Koefisien Alat / m' </v>
          </cell>
          <cell r="D3320" t="str">
            <v>= 1 : Q2</v>
          </cell>
          <cell r="G3320" t="str">
            <v>(E30)</v>
          </cell>
          <cell r="H3320">
            <v>0.26355421686746988</v>
          </cell>
          <cell r="I3320" t="str">
            <v>Jam</v>
          </cell>
        </row>
        <row r="3322">
          <cell r="A3322" t="str">
            <v>2.b.</v>
          </cell>
          <cell r="C3322" t="str">
            <v>ALAT  BANTU</v>
          </cell>
        </row>
        <row r="3323">
          <cell r="C3323" t="str">
            <v>Diperlukan alat bantu antara lain :</v>
          </cell>
          <cell r="J3323" t="str">
            <v>Lumpsum</v>
          </cell>
        </row>
        <row r="3324">
          <cell r="C3324" t="str">
            <v>- alat ukur, dan lainnya</v>
          </cell>
        </row>
        <row r="3328">
          <cell r="A3328" t="str">
            <v>3.</v>
          </cell>
          <cell r="C3328" t="str">
            <v>TENAGA</v>
          </cell>
        </row>
        <row r="3329">
          <cell r="C3329" t="str">
            <v>Produksi Tiang dalam 1 titik bor = Q1</v>
          </cell>
          <cell r="G3329" t="str">
            <v>Qt</v>
          </cell>
          <cell r="H3329">
            <v>321.29032258064518</v>
          </cell>
          <cell r="I3329" t="str">
            <v>M'</v>
          </cell>
        </row>
        <row r="3330">
          <cell r="C3330" t="str">
            <v>Kebutuhan tenaga tambahan di lokasi ::</v>
          </cell>
        </row>
        <row r="3331">
          <cell r="D3331" t="str">
            <v>- Mandor</v>
          </cell>
          <cell r="G3331" t="str">
            <v>M</v>
          </cell>
          <cell r="H3331">
            <v>1</v>
          </cell>
          <cell r="I3331" t="str">
            <v>orang</v>
          </cell>
        </row>
        <row r="3332">
          <cell r="D3332" t="str">
            <v>- Tukang</v>
          </cell>
          <cell r="G3332" t="str">
            <v>T</v>
          </cell>
          <cell r="H3332">
            <v>3</v>
          </cell>
          <cell r="I3332" t="str">
            <v>orang</v>
          </cell>
        </row>
        <row r="3333">
          <cell r="D3333" t="str">
            <v>- Pekerja</v>
          </cell>
          <cell r="G3333" t="str">
            <v>P</v>
          </cell>
          <cell r="H3333">
            <v>12</v>
          </cell>
          <cell r="I3333" t="str">
            <v>orang</v>
          </cell>
        </row>
        <row r="3335">
          <cell r="C3335" t="str">
            <v>Koefisien Tenaga / M'   :</v>
          </cell>
        </row>
        <row r="3336">
          <cell r="D3336" t="str">
            <v>-  Mandor</v>
          </cell>
          <cell r="E3336" t="str">
            <v>= ( M) : Qt</v>
          </cell>
          <cell r="G3336" t="str">
            <v>(L03)</v>
          </cell>
          <cell r="H3336">
            <v>1.6566265060240963E-3</v>
          </cell>
          <cell r="I3336" t="str">
            <v>jam</v>
          </cell>
        </row>
        <row r="3337">
          <cell r="D3337" t="str">
            <v>-  Tukang</v>
          </cell>
          <cell r="E3337" t="str">
            <v>= ( T) : Qt</v>
          </cell>
          <cell r="G3337" t="str">
            <v>(L02)</v>
          </cell>
          <cell r="H3337">
            <v>4.969879518072289E-3</v>
          </cell>
          <cell r="I3337" t="str">
            <v>jam</v>
          </cell>
        </row>
        <row r="3338">
          <cell r="D3338" t="str">
            <v>-  Pekerja</v>
          </cell>
          <cell r="E3338" t="str">
            <v>= ( P) : Qt</v>
          </cell>
          <cell r="G3338" t="str">
            <v>(L01)</v>
          </cell>
          <cell r="H3338">
            <v>1.9879518072289156E-2</v>
          </cell>
          <cell r="I3338" t="str">
            <v>jam</v>
          </cell>
        </row>
        <row r="3341">
          <cell r="A3341" t="str">
            <v>4.</v>
          </cell>
          <cell r="C3341" t="str">
            <v>HARGA DASAR SATUAN UPAH, BAHAN DAN ALAT</v>
          </cell>
        </row>
        <row r="3342">
          <cell r="C3342" t="str">
            <v>Lihat lampiran.</v>
          </cell>
        </row>
        <row r="3344">
          <cell r="A3344" t="str">
            <v>5.</v>
          </cell>
          <cell r="C3344" t="str">
            <v>ANALISA HARGA SATUAN PEKERJAAN</v>
          </cell>
        </row>
        <row r="3345">
          <cell r="C3345" t="str">
            <v>Lihat perhitungan dalam FORMULIR STANDAR UNTUK</v>
          </cell>
        </row>
        <row r="3346">
          <cell r="C3346" t="str">
            <v>PEREKEMAN ANALISA MASING-MASING HARGA</v>
          </cell>
        </row>
        <row r="3347">
          <cell r="C3347" t="str">
            <v>SATUAN.</v>
          </cell>
        </row>
        <row r="3348">
          <cell r="C3348" t="str">
            <v>Didapat Harga Satuan Pekerjaan :</v>
          </cell>
        </row>
        <row r="3350">
          <cell r="C3350" t="str">
            <v xml:space="preserve">Rp.  </v>
          </cell>
          <cell r="D3350">
            <v>6972060.5858765058</v>
          </cell>
          <cell r="E3350" t="str">
            <v xml:space="preserve"> / M'</v>
          </cell>
        </row>
        <row r="3354">
          <cell r="A3354" t="str">
            <v>6.</v>
          </cell>
          <cell r="C3354" t="str">
            <v>MASA PELAKSANAAN YANG DIPERLUKAN</v>
          </cell>
        </row>
        <row r="3355">
          <cell r="C3355" t="str">
            <v>Masa Pelaksanaan :</v>
          </cell>
          <cell r="D3355" t="str">
            <v>. . . . . . . . . . . .</v>
          </cell>
        </row>
        <row r="3357">
          <cell r="A3357" t="str">
            <v>7.</v>
          </cell>
          <cell r="C3357" t="str">
            <v>VOLUME PEKERJAAN YANG DIPERLUKAN</v>
          </cell>
        </row>
        <row r="3358">
          <cell r="C3358" t="str">
            <v>Volume pekerjaan  :</v>
          </cell>
          <cell r="D3358">
            <v>0</v>
          </cell>
          <cell r="E3358" t="str">
            <v>M'</v>
          </cell>
        </row>
        <row r="3608">
          <cell r="A3608" t="str">
            <v>ITEM PEMBAYARAN NO.</v>
          </cell>
          <cell r="D3608" t="str">
            <v>:  7.9</v>
          </cell>
          <cell r="J3608" t="str">
            <v>Analisa LI-79</v>
          </cell>
          <cell r="O3608" t="str">
            <v>LAMPIRAN 2 PENAWARAN</v>
          </cell>
          <cell r="T3608" t="str">
            <v>Analisa LI-79</v>
          </cell>
        </row>
        <row r="3609">
          <cell r="A3609" t="str">
            <v>JENIS PEKERJAAN</v>
          </cell>
          <cell r="D3609" t="str">
            <v>:  Pasangan Batu (manual)</v>
          </cell>
        </row>
        <row r="3610">
          <cell r="A3610" t="str">
            <v>SATUAN PEMBAYARAN</v>
          </cell>
          <cell r="D3610" t="str">
            <v>:  M3</v>
          </cell>
          <cell r="H3610" t="str">
            <v xml:space="preserve">        URAIAN ANALISA HARGA SATUAN</v>
          </cell>
          <cell r="L3610" t="str">
            <v>FORMULIR STANDAR UNTUK</v>
          </cell>
        </row>
        <row r="3611">
          <cell r="L3611" t="str">
            <v>PEREKAMAN ANALISA MASING-MASING HARGA SATUAN</v>
          </cell>
        </row>
        <row r="3612">
          <cell r="L3612" t="str">
            <v/>
          </cell>
        </row>
        <row r="3613">
          <cell r="A3613" t="str">
            <v>No.</v>
          </cell>
          <cell r="C3613" t="str">
            <v>U R A I A N</v>
          </cell>
          <cell r="G3613" t="str">
            <v>KODE</v>
          </cell>
          <cell r="H3613" t="str">
            <v>KOEF.</v>
          </cell>
          <cell r="I3613" t="str">
            <v>SATUAN</v>
          </cell>
          <cell r="J3613" t="str">
            <v>KETERANGAN</v>
          </cell>
        </row>
        <row r="3614">
          <cell r="L3614" t="str">
            <v>NAMA KEGIATAN</v>
          </cell>
          <cell r="O3614" t="str">
            <v>:  REHABILITASI DAN REKONSTRUKSI PROPINSI NAD</v>
          </cell>
        </row>
        <row r="3615">
          <cell r="L3615" t="str">
            <v>NAMA PAKET PEKERJAAN</v>
          </cell>
          <cell r="O3615" t="str">
            <v>:  PEMBANGUNAN TALUD RESERVOIR PAYA RO</v>
          </cell>
        </row>
        <row r="3616">
          <cell r="A3616" t="str">
            <v>I.</v>
          </cell>
          <cell r="C3616" t="str">
            <v>ASUMSI</v>
          </cell>
          <cell r="L3616" t="str">
            <v>NO. PAKET PEKERJAAN</v>
          </cell>
          <cell r="O3616" t="str">
            <v>:  BRN-03</v>
          </cell>
        </row>
        <row r="3617">
          <cell r="A3617">
            <v>1</v>
          </cell>
          <cell r="C3617" t="str">
            <v>Menggunakan buruh (cara manual)</v>
          </cell>
          <cell r="L3617" t="str">
            <v>SUMBER DANA/TA</v>
          </cell>
          <cell r="O3617" t="str">
            <v>:  APBN / TAHUN ANGGARAN 2009</v>
          </cell>
        </row>
        <row r="3618">
          <cell r="A3618">
            <v>2</v>
          </cell>
          <cell r="C3618" t="str">
            <v>Lokasi pekerjaan : sepanjang jalan</v>
          </cell>
          <cell r="L3618" t="str">
            <v>PROP / KAB / KODYA</v>
          </cell>
          <cell r="O3618" t="str">
            <v>:  NANGGROE ACEH DARUSSALAM / BIREUEN</v>
          </cell>
        </row>
        <row r="3619">
          <cell r="A3619">
            <v>3</v>
          </cell>
          <cell r="C3619" t="str">
            <v>Bahan dasar (batu, pasir dan semen) diterima</v>
          </cell>
          <cell r="L3619" t="str">
            <v>ITEM PEMBAYARAN NO.</v>
          </cell>
          <cell r="O3619" t="str">
            <v>:  7.9</v>
          </cell>
          <cell r="R3619" t="str">
            <v>PERKIRAAN VOL. PEK.</v>
          </cell>
          <cell r="T3619" t="str">
            <v>:</v>
          </cell>
          <cell r="U3619">
            <v>225</v>
          </cell>
        </row>
        <row r="3620">
          <cell r="C3620" t="str">
            <v>seluruhnya di lokasi pekerjaan</v>
          </cell>
          <cell r="L3620" t="str">
            <v>JENIS PEKERJAAN</v>
          </cell>
          <cell r="O3620" t="str">
            <v>:  Pasangan Batu (manual)</v>
          </cell>
          <cell r="R3620" t="str">
            <v>TOTAL HARGA (Rp.)</v>
          </cell>
          <cell r="T3620" t="str">
            <v>:</v>
          </cell>
          <cell r="U3620">
            <v>118739072.53872302</v>
          </cell>
        </row>
        <row r="3621">
          <cell r="A3621">
            <v>4</v>
          </cell>
          <cell r="C3621" t="str">
            <v>Jarak rata-rata Base camp ke lokasi pekerjaan</v>
          </cell>
          <cell r="G3621" t="str">
            <v>L</v>
          </cell>
          <cell r="H3621">
            <v>5.166666666666667</v>
          </cell>
          <cell r="I3621" t="str">
            <v>KM</v>
          </cell>
          <cell r="L3621" t="str">
            <v>SATUAN PEMBAYARAN</v>
          </cell>
          <cell r="O3621" t="str">
            <v>:  M3</v>
          </cell>
          <cell r="R3621" t="str">
            <v>% THD. BIAYA PROYEK</v>
          </cell>
          <cell r="T3621" t="str">
            <v>:</v>
          </cell>
          <cell r="U3621">
            <v>35.837084771900443</v>
          </cell>
          <cell r="V3621" t="str">
            <v>%</v>
          </cell>
        </row>
        <row r="3622">
          <cell r="A3622">
            <v>5</v>
          </cell>
          <cell r="C3622" t="str">
            <v>Jam kerja efektif per-hari</v>
          </cell>
          <cell r="G3622" t="str">
            <v>Tk</v>
          </cell>
          <cell r="H3622">
            <v>7</v>
          </cell>
          <cell r="I3622" t="str">
            <v>jam</v>
          </cell>
        </row>
        <row r="3623">
          <cell r="A3623">
            <v>6</v>
          </cell>
          <cell r="C3623" t="str">
            <v>Perbandingan Pasir &amp; Semen</v>
          </cell>
          <cell r="E3623" t="str">
            <v>: - Volume Semen</v>
          </cell>
          <cell r="G3623" t="str">
            <v>Sm</v>
          </cell>
          <cell r="H3623">
            <v>25</v>
          </cell>
          <cell r="I3623" t="str">
            <v>%</v>
          </cell>
          <cell r="J3623" t="str">
            <v xml:space="preserve"> Spec.</v>
          </cell>
        </row>
        <row r="3624">
          <cell r="E3624" t="str">
            <v>: - Volume Pasir</v>
          </cell>
          <cell r="G3624" t="str">
            <v>Ps</v>
          </cell>
          <cell r="H3624">
            <v>75</v>
          </cell>
          <cell r="I3624" t="str">
            <v>%</v>
          </cell>
          <cell r="J3624" t="str">
            <v xml:space="preserve"> Spec.</v>
          </cell>
          <cell r="Q3624" t="str">
            <v>PERKIRAAN</v>
          </cell>
          <cell r="R3624" t="str">
            <v>HARGA</v>
          </cell>
          <cell r="S3624" t="str">
            <v>JUMLAH</v>
          </cell>
        </row>
        <row r="3625">
          <cell r="A3625">
            <v>7</v>
          </cell>
          <cell r="C3625" t="str">
            <v>Perbandingan Batu &amp; Mortar  :</v>
          </cell>
          <cell r="L3625" t="str">
            <v>NO.</v>
          </cell>
          <cell r="N3625" t="str">
            <v>KOMPONEN</v>
          </cell>
          <cell r="P3625" t="str">
            <v>SATUAN</v>
          </cell>
          <cell r="Q3625" t="str">
            <v>KUANTITAS</v>
          </cell>
          <cell r="R3625" t="str">
            <v>SATUAN</v>
          </cell>
          <cell r="S3625" t="str">
            <v>HARGA</v>
          </cell>
        </row>
        <row r="3626">
          <cell r="C3626" t="str">
            <v>- Batu</v>
          </cell>
          <cell r="G3626" t="str">
            <v>Bt</v>
          </cell>
          <cell r="H3626">
            <v>65</v>
          </cell>
          <cell r="I3626" t="str">
            <v>%</v>
          </cell>
          <cell r="R3626" t="str">
            <v>(Rp.)</v>
          </cell>
          <cell r="S3626" t="str">
            <v>(Rp.)</v>
          </cell>
        </row>
        <row r="3627">
          <cell r="C3627" t="str">
            <v>- Mortar (campuran semen &amp; pasir)</v>
          </cell>
          <cell r="G3627" t="str">
            <v>Mr</v>
          </cell>
          <cell r="H3627">
            <v>35</v>
          </cell>
          <cell r="I3627" t="str">
            <v>%</v>
          </cell>
        </row>
        <row r="3628">
          <cell r="A3628">
            <v>8</v>
          </cell>
          <cell r="C3628" t="str">
            <v>Berat Jenis Bahan  :</v>
          </cell>
        </row>
        <row r="3629">
          <cell r="C3629" t="str">
            <v>- Pasangan Batu Dengan Mortar</v>
          </cell>
          <cell r="G3629" t="str">
            <v>D1</v>
          </cell>
          <cell r="H3629">
            <v>2.4750999999999999</v>
          </cell>
          <cell r="I3629" t="str">
            <v>ton/M3</v>
          </cell>
          <cell r="L3629" t="str">
            <v>A.</v>
          </cell>
          <cell r="N3629" t="str">
            <v>TENAGA</v>
          </cell>
        </row>
        <row r="3630">
          <cell r="C3630" t="str">
            <v>- Batu</v>
          </cell>
          <cell r="G3630" t="str">
            <v>D2</v>
          </cell>
          <cell r="H3630">
            <v>1.7017</v>
          </cell>
          <cell r="I3630" t="str">
            <v>ton/M3</v>
          </cell>
        </row>
        <row r="3631">
          <cell r="C3631" t="str">
            <v>- Adukan (mortar)</v>
          </cell>
          <cell r="G3631" t="str">
            <v>D3</v>
          </cell>
          <cell r="H3631">
            <v>1.8</v>
          </cell>
          <cell r="I3631" t="str">
            <v>ton/M3</v>
          </cell>
          <cell r="L3631" t="str">
            <v>1.</v>
          </cell>
          <cell r="N3631" t="str">
            <v>Pekerja Biasa</v>
          </cell>
          <cell r="O3631" t="str">
            <v>(L01)</v>
          </cell>
          <cell r="P3631" t="str">
            <v>jam</v>
          </cell>
          <cell r="Q3631">
            <v>16.8</v>
          </cell>
          <cell r="R3631">
            <v>6428.5714285714284</v>
          </cell>
          <cell r="U3631">
            <v>108000</v>
          </cell>
        </row>
        <row r="3632">
          <cell r="C3632" t="str">
            <v>- Pasir</v>
          </cell>
          <cell r="G3632" t="str">
            <v>D4</v>
          </cell>
          <cell r="H3632">
            <v>1.6501999999999999</v>
          </cell>
          <cell r="I3632" t="str">
            <v>ton/M3</v>
          </cell>
          <cell r="L3632" t="str">
            <v>2.</v>
          </cell>
          <cell r="N3632" t="str">
            <v>Tukang</v>
          </cell>
          <cell r="O3632" t="str">
            <v>(L02)</v>
          </cell>
          <cell r="P3632" t="str">
            <v>jam</v>
          </cell>
          <cell r="Q3632">
            <v>4.2</v>
          </cell>
          <cell r="R3632">
            <v>7571.4285714285716</v>
          </cell>
          <cell r="U3632">
            <v>31800.000000000004</v>
          </cell>
        </row>
        <row r="3633">
          <cell r="C3633" t="str">
            <v>- Semen Portland</v>
          </cell>
          <cell r="G3633" t="str">
            <v>D5</v>
          </cell>
          <cell r="H3633">
            <v>1.2120000000000002</v>
          </cell>
          <cell r="I3633" t="str">
            <v>ton/M3</v>
          </cell>
          <cell r="L3633" t="str">
            <v>3.</v>
          </cell>
          <cell r="N3633" t="str">
            <v>Mandor</v>
          </cell>
          <cell r="O3633" t="str">
            <v>(L03)</v>
          </cell>
          <cell r="P3633" t="str">
            <v>jam</v>
          </cell>
          <cell r="Q3633">
            <v>1.4</v>
          </cell>
          <cell r="R3633">
            <v>7142.8571428571431</v>
          </cell>
          <cell r="U3633">
            <v>10000</v>
          </cell>
        </row>
        <row r="3635">
          <cell r="A3635" t="str">
            <v>II.</v>
          </cell>
          <cell r="C3635" t="str">
            <v>URUTAN KERJA</v>
          </cell>
          <cell r="Q3635" t="str">
            <v xml:space="preserve">JUMLAH HARGA TENAGA   </v>
          </cell>
          <cell r="U3635">
            <v>149800</v>
          </cell>
        </row>
        <row r="3636">
          <cell r="A3636">
            <v>1</v>
          </cell>
          <cell r="C3636" t="str">
            <v>Semen, pasir dan air dicampur dan diaduk menjadi</v>
          </cell>
        </row>
        <row r="3637">
          <cell r="C3637" t="str">
            <v>mortar dengan menggunakan alat bantu</v>
          </cell>
          <cell r="L3637" t="str">
            <v>B.</v>
          </cell>
          <cell r="N3637" t="str">
            <v>BAHAN</v>
          </cell>
        </row>
        <row r="3638">
          <cell r="A3638">
            <v>2</v>
          </cell>
          <cell r="C3638" t="str">
            <v>Batu dibersihkan dan dibasahi seluruh permukaannya</v>
          </cell>
        </row>
        <row r="3639">
          <cell r="C3639" t="str">
            <v>sebelum dipasang</v>
          </cell>
          <cell r="L3639" t="str">
            <v>1.</v>
          </cell>
          <cell r="N3639" t="str">
            <v>Batu Kali</v>
          </cell>
          <cell r="O3639" t="str">
            <v>(M02)</v>
          </cell>
          <cell r="P3639" t="str">
            <v>M3</v>
          </cell>
          <cell r="Q3639">
            <v>1.1344996180290297</v>
          </cell>
          <cell r="R3639">
            <v>105000</v>
          </cell>
          <cell r="U3639">
            <v>119122.45989304812</v>
          </cell>
        </row>
        <row r="3640">
          <cell r="A3640">
            <v>3</v>
          </cell>
          <cell r="C3640" t="str">
            <v>Penyelesaian dan perapihan setelah pemasangan</v>
          </cell>
          <cell r="L3640" t="str">
            <v>2.</v>
          </cell>
          <cell r="N3640" t="str">
            <v>Semen (PC)</v>
          </cell>
          <cell r="O3640" t="str">
            <v>(M12)</v>
          </cell>
          <cell r="P3640" t="str">
            <v>Kg</v>
          </cell>
          <cell r="Q3640">
            <v>153</v>
          </cell>
          <cell r="R3640">
            <v>1125</v>
          </cell>
          <cell r="U3640">
            <v>172125</v>
          </cell>
        </row>
        <row r="3641">
          <cell r="L3641" t="str">
            <v>3.</v>
          </cell>
          <cell r="N3641" t="str">
            <v>Pasir</v>
          </cell>
          <cell r="O3641" t="str">
            <v>(M01)</v>
          </cell>
          <cell r="P3641" t="str">
            <v>M3</v>
          </cell>
          <cell r="Q3641">
            <v>0.41340409495818692</v>
          </cell>
          <cell r="R3641">
            <v>90000</v>
          </cell>
          <cell r="U3641">
            <v>37206.368546236823</v>
          </cell>
        </row>
        <row r="3642">
          <cell r="A3642" t="str">
            <v>III.</v>
          </cell>
          <cell r="C3642" t="str">
            <v>PEMAKAIAN BAHAN, ALAT DAN TENAGA</v>
          </cell>
        </row>
        <row r="3644">
          <cell r="A3644" t="str">
            <v xml:space="preserve">   1.</v>
          </cell>
          <cell r="C3644" t="str">
            <v>BAHAN</v>
          </cell>
        </row>
        <row r="3645">
          <cell r="A3645" t="str">
            <v>1.a.</v>
          </cell>
          <cell r="C3645" t="str">
            <v>Batu     -----&gt;</v>
          </cell>
          <cell r="D3645" t="str">
            <v>{(Bt x D1 x 1 M3) : D2} x 1.20</v>
          </cell>
          <cell r="G3645" t="str">
            <v>(M02)</v>
          </cell>
          <cell r="H3645">
            <v>1.1344996180290297</v>
          </cell>
          <cell r="I3645" t="str">
            <v>M3</v>
          </cell>
          <cell r="J3645" t="str">
            <v xml:space="preserve"> Lepas</v>
          </cell>
          <cell r="Q3645" t="str">
            <v xml:space="preserve">JUMLAH HARGA BAHAN   </v>
          </cell>
          <cell r="U3645">
            <v>328453.82843928493</v>
          </cell>
        </row>
        <row r="3646">
          <cell r="A3646" t="str">
            <v>1.b.</v>
          </cell>
          <cell r="C3646" t="str">
            <v>Semen    ----&gt;</v>
          </cell>
          <cell r="D3646" t="str">
            <v>Sm x {(Mr x D1 x 1 M3} : D3} x 1.05</v>
          </cell>
          <cell r="G3646" t="str">
            <v>(M12)</v>
          </cell>
          <cell r="H3646">
            <v>0.12633322916666664</v>
          </cell>
          <cell r="I3646" t="str">
            <v>M3</v>
          </cell>
        </row>
        <row r="3647">
          <cell r="D3647" t="str">
            <v>x {D5 x (1000)}</v>
          </cell>
          <cell r="G3647" t="str">
            <v>(M12)</v>
          </cell>
          <cell r="H3647">
            <v>153</v>
          </cell>
          <cell r="I3647" t="str">
            <v>Kg</v>
          </cell>
          <cell r="L3647" t="str">
            <v>C.</v>
          </cell>
          <cell r="N3647" t="str">
            <v>PERALATAN</v>
          </cell>
        </row>
        <row r="3648">
          <cell r="A3648" t="str">
            <v>1.c.</v>
          </cell>
          <cell r="C3648" t="str">
            <v>Pasir    -----&gt;</v>
          </cell>
          <cell r="D3648" t="str">
            <v>Ps x {(Mr x D1 x 1 M3) : D4} x 1.05</v>
          </cell>
          <cell r="G3648" t="str">
            <v>(M01)</v>
          </cell>
          <cell r="H3648">
            <v>0.41340409495818692</v>
          </cell>
          <cell r="I3648" t="str">
            <v>M3</v>
          </cell>
        </row>
        <row r="3649">
          <cell r="L3649" t="str">
            <v>1.</v>
          </cell>
          <cell r="N3649" t="str">
            <v>Alat Bantu</v>
          </cell>
          <cell r="P3649" t="str">
            <v>Ls</v>
          </cell>
          <cell r="Q3649">
            <v>1</v>
          </cell>
          <cell r="R3649">
            <v>1500</v>
          </cell>
          <cell r="U3649">
            <v>1500</v>
          </cell>
        </row>
        <row r="3650">
          <cell r="A3650" t="str">
            <v>2.</v>
          </cell>
          <cell r="C3650" t="str">
            <v>ALAT</v>
          </cell>
        </row>
        <row r="3651">
          <cell r="A3651" t="str">
            <v>2.a.</v>
          </cell>
          <cell r="C3651" t="str">
            <v>ALAT BANTU</v>
          </cell>
        </row>
        <row r="3652">
          <cell r="C3652" t="str">
            <v>Diperlukan  :</v>
          </cell>
        </row>
        <row r="3653">
          <cell r="C3653" t="str">
            <v>- Sekop</v>
          </cell>
          <cell r="D3653" t="str">
            <v>=  4  buah</v>
          </cell>
        </row>
        <row r="3654">
          <cell r="C3654" t="str">
            <v>- Pacul</v>
          </cell>
          <cell r="D3654" t="str">
            <v>=  4  buah</v>
          </cell>
        </row>
        <row r="3655">
          <cell r="C3655" t="str">
            <v>- Sendok Semen</v>
          </cell>
          <cell r="D3655" t="str">
            <v>=  4  buah</v>
          </cell>
        </row>
        <row r="3656">
          <cell r="C3656" t="str">
            <v>- Ember Cor</v>
          </cell>
          <cell r="D3656" t="str">
            <v>=  4  buah</v>
          </cell>
        </row>
        <row r="3657">
          <cell r="C3657" t="str">
            <v>- Gerobak Dorong</v>
          </cell>
          <cell r="D3657" t="str">
            <v>=  2  buah</v>
          </cell>
          <cell r="Q3657" t="str">
            <v xml:space="preserve">JUMLAH HARGA PERALATAN   </v>
          </cell>
          <cell r="U3657">
            <v>1500</v>
          </cell>
        </row>
        <row r="3659">
          <cell r="A3659" t="str">
            <v>3.</v>
          </cell>
          <cell r="C3659" t="str">
            <v>TENAGA</v>
          </cell>
          <cell r="L3659" t="str">
            <v>D.</v>
          </cell>
          <cell r="N3659" t="str">
            <v>JUMLAH HARGA TENAGA, BAHAN DAN PERALATAN  ( A + B + C )</v>
          </cell>
          <cell r="U3659">
            <v>479753.82843928493</v>
          </cell>
        </row>
        <row r="3660">
          <cell r="C3660" t="str">
            <v>Produksi Pasangan Batu dalam 1 hari</v>
          </cell>
          <cell r="G3660" t="str">
            <v>Qt</v>
          </cell>
          <cell r="H3660">
            <v>5</v>
          </cell>
          <cell r="I3660" t="str">
            <v>M3</v>
          </cell>
          <cell r="L3660" t="str">
            <v>E.</v>
          </cell>
          <cell r="N3660" t="str">
            <v>OVERHEAD &amp; PROFIT</v>
          </cell>
          <cell r="P3660">
            <v>10</v>
          </cell>
          <cell r="Q3660" t="str">
            <v>%  x  D</v>
          </cell>
          <cell r="U3660">
            <v>47975.382843928499</v>
          </cell>
        </row>
        <row r="3661">
          <cell r="L3661" t="str">
            <v>F.</v>
          </cell>
          <cell r="N3661" t="str">
            <v>HARGA SATUAN PEKERJAAN  ( D + E )</v>
          </cell>
          <cell r="U3661">
            <v>527729.21128321346</v>
          </cell>
        </row>
        <row r="3662">
          <cell r="C3662" t="str">
            <v>Kebutuhan tenaga :</v>
          </cell>
          <cell r="D3662" t="str">
            <v>- Mandor</v>
          </cell>
          <cell r="G3662" t="str">
            <v>M</v>
          </cell>
          <cell r="H3662">
            <v>1</v>
          </cell>
          <cell r="I3662" t="str">
            <v>orang</v>
          </cell>
          <cell r="L3662" t="str">
            <v>Note: 1</v>
          </cell>
          <cell r="N3662" t="str">
            <v>SATUAN dapat berdasarkan atas jam operasi untuk Tenaga Kerja dan Peralatan, volume dan/atau ukuran</v>
          </cell>
        </row>
        <row r="3663">
          <cell r="D3663" t="str">
            <v>- Tukang Batu</v>
          </cell>
          <cell r="G3663" t="str">
            <v>Tb</v>
          </cell>
          <cell r="H3663">
            <v>3</v>
          </cell>
          <cell r="I3663" t="str">
            <v>orang</v>
          </cell>
          <cell r="N3663" t="str">
            <v>berat untuk bahan-bahan.</v>
          </cell>
        </row>
        <row r="3664">
          <cell r="D3664" t="str">
            <v>- Pekerja</v>
          </cell>
          <cell r="G3664" t="str">
            <v>P</v>
          </cell>
          <cell r="H3664">
            <v>12</v>
          </cell>
          <cell r="I3664" t="str">
            <v>orang</v>
          </cell>
          <cell r="L3664">
            <v>2</v>
          </cell>
          <cell r="N3664" t="str">
            <v>Kuantitas satuan adalah kuantitas setiap komponen untuk menyelesaikan satu satuan pekerjaan dari nomor</v>
          </cell>
        </row>
        <row r="3665">
          <cell r="N3665" t="str">
            <v>mata pembayaran.</v>
          </cell>
        </row>
        <row r="3666">
          <cell r="L3666">
            <v>3</v>
          </cell>
          <cell r="N3666" t="str">
            <v>Biaya satuan untuk peralatan sudah termasuk bahan bakar, bahan habis dipakai dan operator.</v>
          </cell>
        </row>
        <row r="3667">
          <cell r="L3667">
            <v>4</v>
          </cell>
          <cell r="N3667" t="str">
            <v>Biaya satuan sudah termasuk pengeluaran untuk seluruh pajak yang berkaitan (tetapi tidak termasuk PPN</v>
          </cell>
        </row>
        <row r="3668">
          <cell r="J3668" t="str">
            <v>Berlanjut ke hal. berikut.</v>
          </cell>
          <cell r="N3668" t="str">
            <v>yang dibayar dari kontrak) dan biaya-biaya lainnya.</v>
          </cell>
        </row>
        <row r="3669">
          <cell r="A3669" t="str">
            <v>ITEM PEMBAYARAN NO.</v>
          </cell>
          <cell r="D3669" t="str">
            <v>:  7.9</v>
          </cell>
          <cell r="J3669" t="str">
            <v>Analisa LI-79</v>
          </cell>
        </row>
        <row r="3670">
          <cell r="A3670" t="str">
            <v>JENIS PEKERJAAN</v>
          </cell>
          <cell r="D3670" t="str">
            <v>:  Pasangan Batu (manual)</v>
          </cell>
        </row>
        <row r="3671">
          <cell r="A3671" t="str">
            <v>SATUAN PEMBAYARAN</v>
          </cell>
          <cell r="D3671" t="str">
            <v>:  M3</v>
          </cell>
          <cell r="H3671" t="str">
            <v xml:space="preserve">        URAIAN ANALISA HARGA SATUAN</v>
          </cell>
        </row>
        <row r="3672">
          <cell r="J3672" t="str">
            <v>Lanjutan</v>
          </cell>
        </row>
        <row r="3674">
          <cell r="A3674" t="str">
            <v>No.</v>
          </cell>
          <cell r="C3674" t="str">
            <v>U R A I A N</v>
          </cell>
          <cell r="G3674" t="str">
            <v>KODE</v>
          </cell>
          <cell r="H3674" t="str">
            <v>KOEF.</v>
          </cell>
          <cell r="I3674" t="str">
            <v>SATUAN</v>
          </cell>
          <cell r="J3674" t="str">
            <v>KETERANGAN</v>
          </cell>
        </row>
        <row r="3678">
          <cell r="C3678" t="str">
            <v>Koefisien Tenaga / M3   :</v>
          </cell>
        </row>
        <row r="3679">
          <cell r="D3679" t="str">
            <v>-  Mandor</v>
          </cell>
          <cell r="E3679" t="str">
            <v>= (Tk x M) : Qt</v>
          </cell>
          <cell r="G3679" t="str">
            <v>(L03)</v>
          </cell>
          <cell r="H3679">
            <v>1.4</v>
          </cell>
          <cell r="I3679" t="str">
            <v>jam</v>
          </cell>
        </row>
        <row r="3680">
          <cell r="D3680" t="str">
            <v>-  Tukang</v>
          </cell>
          <cell r="E3680" t="str">
            <v>= (Tk x Tb) : Qt</v>
          </cell>
          <cell r="G3680" t="str">
            <v>(L02)</v>
          </cell>
          <cell r="H3680">
            <v>4.2</v>
          </cell>
          <cell r="I3680" t="str">
            <v>jam</v>
          </cell>
        </row>
        <row r="3681">
          <cell r="D3681" t="str">
            <v>-  Pekerja</v>
          </cell>
          <cell r="E3681" t="str">
            <v>= (Tk x P) : Qt</v>
          </cell>
          <cell r="G3681" t="str">
            <v>(L01)</v>
          </cell>
          <cell r="H3681">
            <v>16.8</v>
          </cell>
          <cell r="I3681" t="str">
            <v>jam</v>
          </cell>
        </row>
        <row r="3683">
          <cell r="A3683" t="str">
            <v>4.</v>
          </cell>
          <cell r="C3683" t="str">
            <v>HARGA DASAR SATUAN UPAH, BAHAN DAN ALAT</v>
          </cell>
        </row>
        <row r="3684">
          <cell r="C3684" t="str">
            <v>Lihat lampiran.</v>
          </cell>
        </row>
        <row r="3686">
          <cell r="A3686" t="str">
            <v>5.</v>
          </cell>
          <cell r="C3686" t="str">
            <v>ANALISA HARGA SATUAN PEKERJAAN</v>
          </cell>
        </row>
        <row r="3687">
          <cell r="C3687" t="str">
            <v>Lihat perhitungan dalam FORMULIR STANDAR UNTUK</v>
          </cell>
        </row>
        <row r="3688">
          <cell r="C3688" t="str">
            <v>PEREKEMAN ANALISA MASING-MASING HARGA</v>
          </cell>
        </row>
        <row r="3689">
          <cell r="C3689" t="str">
            <v>SATUAN.</v>
          </cell>
        </row>
        <row r="3690">
          <cell r="C3690" t="str">
            <v>Didapat Harga Satuan Pekerjaan :</v>
          </cell>
        </row>
        <row r="3692">
          <cell r="C3692" t="str">
            <v xml:space="preserve">Rp.  </v>
          </cell>
          <cell r="D3692">
            <v>527729.21128321346</v>
          </cell>
          <cell r="E3692" t="str">
            <v xml:space="preserve"> / M3</v>
          </cell>
        </row>
        <row r="3695">
          <cell r="A3695" t="str">
            <v>6.</v>
          </cell>
          <cell r="C3695" t="str">
            <v>MASA PELAKSANAAN YANG DIPERLUKAN</v>
          </cell>
        </row>
        <row r="3696">
          <cell r="C3696" t="str">
            <v>Masa Pelaksanaan :</v>
          </cell>
          <cell r="D3696">
            <v>12</v>
          </cell>
          <cell r="E3696" t="str">
            <v>Minggu</v>
          </cell>
        </row>
        <row r="3698">
          <cell r="A3698" t="str">
            <v>7.</v>
          </cell>
          <cell r="C3698" t="str">
            <v>VOLUME PEKERJAAN YANG DIPERLUKAN</v>
          </cell>
        </row>
        <row r="3699">
          <cell r="C3699" t="str">
            <v>Volume pekerjaan  :</v>
          </cell>
          <cell r="D3699">
            <v>225</v>
          </cell>
          <cell r="E3699" t="str">
            <v>M3</v>
          </cell>
        </row>
        <row r="3728">
          <cell r="A3728" t="str">
            <v>ITEM PEMBAYARAN NO.</v>
          </cell>
          <cell r="D3728" t="str">
            <v>:  7.9 (1)</v>
          </cell>
          <cell r="J3728" t="str">
            <v>Analisa EI-79</v>
          </cell>
          <cell r="T3728" t="str">
            <v>Analisa EI-79</v>
          </cell>
        </row>
        <row r="3729">
          <cell r="A3729" t="str">
            <v>JENIS PEKERJAAN</v>
          </cell>
          <cell r="D3729" t="str">
            <v>:  Pasangan Batu (mekanik)</v>
          </cell>
        </row>
        <row r="3730">
          <cell r="A3730" t="str">
            <v>SATUAN PEMBAYARAN</v>
          </cell>
          <cell r="D3730" t="str">
            <v>:  M3</v>
          </cell>
          <cell r="H3730" t="str">
            <v xml:space="preserve">        URAIAN ANALISA HARGA SATUAN</v>
          </cell>
          <cell r="L3730" t="str">
            <v>FORMULIR STANDAR UNTUK</v>
          </cell>
        </row>
        <row r="3731">
          <cell r="L3731" t="str">
            <v>PEREKAMAN ANALISA MASING-MASING HARGA SATUAN</v>
          </cell>
        </row>
        <row r="3732">
          <cell r="L3732" t="str">
            <v/>
          </cell>
        </row>
        <row r="3733">
          <cell r="A3733" t="str">
            <v>No.</v>
          </cell>
          <cell r="C3733" t="str">
            <v>U R A I A N</v>
          </cell>
          <cell r="G3733" t="str">
            <v>KODE</v>
          </cell>
          <cell r="H3733" t="str">
            <v>KOEF.</v>
          </cell>
          <cell r="I3733" t="str">
            <v>SATUAN</v>
          </cell>
          <cell r="J3733" t="str">
            <v>KETERANGAN</v>
          </cell>
        </row>
        <row r="3735">
          <cell r="L3735" t="str">
            <v>NAMA PAKET PEKERJAAN</v>
          </cell>
          <cell r="O3735" t="str">
            <v xml:space="preserve"> : Rehabilitasi dan Rekonstruksi Jalan Balee Ulim - Kuala (CS)</v>
          </cell>
        </row>
        <row r="3736">
          <cell r="A3736" t="str">
            <v>I.</v>
          </cell>
          <cell r="C3736" t="str">
            <v>ASUMSI</v>
          </cell>
          <cell r="L3736" t="str">
            <v>No. PAKET KONTRAK</v>
          </cell>
          <cell r="O3736" t="str">
            <v xml:space="preserve"> : PIJAY - 04</v>
          </cell>
        </row>
        <row r="3737">
          <cell r="A3737">
            <v>1</v>
          </cell>
          <cell r="C3737" t="str">
            <v>Menggunakan alat (cara mekanik)</v>
          </cell>
          <cell r="L3737" t="str">
            <v>NAMA PAKET</v>
          </cell>
          <cell r="O3737" t="str">
            <v xml:space="preserve"> : APBN 2009</v>
          </cell>
        </row>
        <row r="3738">
          <cell r="A3738">
            <v>2</v>
          </cell>
          <cell r="C3738" t="str">
            <v>Lokasi pekerjaan : sepanjang jalan</v>
          </cell>
          <cell r="L3738" t="str">
            <v>PROP / KAB / KODYA</v>
          </cell>
          <cell r="O3738" t="str">
            <v xml:space="preserve"> : Nanggroe Aceh Darussalam / Pidie Jaya</v>
          </cell>
        </row>
        <row r="3739">
          <cell r="A3739">
            <v>3</v>
          </cell>
          <cell r="C3739" t="str">
            <v>Bahan dasar (batu, pasir dan semen) diterima</v>
          </cell>
          <cell r="L3739" t="str">
            <v>ITEM PEMBAYARAN NO.</v>
          </cell>
          <cell r="O3739" t="str">
            <v>:  7.9 (1)</v>
          </cell>
          <cell r="R3739" t="str">
            <v>PERKIRAAN VOL. PEK.</v>
          </cell>
          <cell r="T3739" t="str">
            <v>:</v>
          </cell>
          <cell r="U3739">
            <v>0</v>
          </cell>
        </row>
        <row r="3740">
          <cell r="C3740" t="str">
            <v>seluruhnya di lokasi pekerjaan</v>
          </cell>
          <cell r="L3740" t="str">
            <v>JENIS PEKERJAAN</v>
          </cell>
          <cell r="O3740" t="str">
            <v>:  Pasangan Batu (mekanik)</v>
          </cell>
          <cell r="R3740" t="str">
            <v>TOTAL HARGA (Rp.)</v>
          </cell>
          <cell r="T3740" t="str">
            <v>:</v>
          </cell>
          <cell r="U3740">
            <v>0</v>
          </cell>
        </row>
        <row r="3741">
          <cell r="A3741">
            <v>4</v>
          </cell>
          <cell r="C3741" t="str">
            <v>Jarak rata-rata Base camp ke lokasi pekerjaan</v>
          </cell>
          <cell r="G3741" t="str">
            <v>L</v>
          </cell>
          <cell r="H3741">
            <v>5.166666666666667</v>
          </cell>
          <cell r="I3741" t="str">
            <v>KM</v>
          </cell>
          <cell r="L3741" t="str">
            <v>SATUAN PEMBAYARAN</v>
          </cell>
          <cell r="O3741" t="str">
            <v>:  M3</v>
          </cell>
          <cell r="R3741" t="str">
            <v>% THD. BIAYA PROYEK</v>
          </cell>
          <cell r="T3741" t="str">
            <v>:</v>
          </cell>
          <cell r="U3741">
            <v>0</v>
          </cell>
        </row>
        <row r="3742">
          <cell r="A3742">
            <v>5</v>
          </cell>
          <cell r="C3742" t="str">
            <v>Jam kerja efektif per-hari</v>
          </cell>
          <cell r="G3742" t="str">
            <v>Tk</v>
          </cell>
          <cell r="H3742">
            <v>7</v>
          </cell>
          <cell r="I3742" t="str">
            <v>jam</v>
          </cell>
        </row>
        <row r="3743">
          <cell r="A3743">
            <v>6</v>
          </cell>
          <cell r="C3743" t="str">
            <v>Perbandingan Pasir &amp; Semen</v>
          </cell>
          <cell r="E3743" t="str">
            <v>: - Volume Semen</v>
          </cell>
          <cell r="G3743" t="str">
            <v>Sm</v>
          </cell>
          <cell r="H3743">
            <v>25</v>
          </cell>
          <cell r="I3743" t="str">
            <v>%</v>
          </cell>
          <cell r="J3743" t="str">
            <v xml:space="preserve"> Spec.</v>
          </cell>
        </row>
        <row r="3744">
          <cell r="E3744" t="str">
            <v>: - Volume Pasir</v>
          </cell>
          <cell r="G3744" t="str">
            <v>Ps</v>
          </cell>
          <cell r="H3744">
            <v>75</v>
          </cell>
          <cell r="I3744" t="str">
            <v>%</v>
          </cell>
          <cell r="J3744" t="str">
            <v xml:space="preserve"> Spec.</v>
          </cell>
          <cell r="Q3744" t="str">
            <v>PERKIRAAN</v>
          </cell>
          <cell r="R3744" t="str">
            <v>HARGA</v>
          </cell>
          <cell r="S3744" t="str">
            <v>JUMLAH</v>
          </cell>
        </row>
        <row r="3745">
          <cell r="A3745">
            <v>7</v>
          </cell>
          <cell r="C3745" t="str">
            <v>Perbandingan Batu &amp; Mortar  :</v>
          </cell>
          <cell r="L3745" t="str">
            <v>NO.</v>
          </cell>
          <cell r="N3745" t="str">
            <v>KOMPONEN</v>
          </cell>
          <cell r="P3745" t="str">
            <v>SATUAN</v>
          </cell>
          <cell r="Q3745" t="str">
            <v>KUANTITAS</v>
          </cell>
          <cell r="R3745" t="str">
            <v>SATUAN</v>
          </cell>
          <cell r="S3745" t="str">
            <v>HARGA</v>
          </cell>
        </row>
        <row r="3746">
          <cell r="C3746" t="str">
            <v>- Batu</v>
          </cell>
          <cell r="G3746" t="str">
            <v>Bt</v>
          </cell>
          <cell r="H3746">
            <v>65</v>
          </cell>
          <cell r="I3746" t="str">
            <v>%</v>
          </cell>
          <cell r="R3746" t="str">
            <v>(Rp.)</v>
          </cell>
          <cell r="S3746" t="str">
            <v>(Rp.)</v>
          </cell>
        </row>
        <row r="3747">
          <cell r="C3747" t="str">
            <v>- Mortar (campuran semen &amp; pasir)</v>
          </cell>
          <cell r="G3747" t="str">
            <v>Mr</v>
          </cell>
          <cell r="H3747">
            <v>35</v>
          </cell>
          <cell r="I3747" t="str">
            <v>%</v>
          </cell>
        </row>
        <row r="3748">
          <cell r="A3748">
            <v>8</v>
          </cell>
          <cell r="C3748" t="str">
            <v>Berat Jenis Bahan  :</v>
          </cell>
        </row>
        <row r="3749">
          <cell r="C3749" t="str">
            <v>- Pasangan Batu Dengan Mortar</v>
          </cell>
          <cell r="G3749" t="str">
            <v>D1</v>
          </cell>
          <cell r="H3749">
            <v>2.4</v>
          </cell>
          <cell r="I3749" t="str">
            <v>ton/M3</v>
          </cell>
          <cell r="L3749" t="str">
            <v>A.</v>
          </cell>
          <cell r="N3749" t="str">
            <v>TENAGA</v>
          </cell>
        </row>
        <row r="3750">
          <cell r="C3750" t="str">
            <v>- Batu</v>
          </cell>
          <cell r="G3750" t="str">
            <v>D2</v>
          </cell>
          <cell r="H3750">
            <v>1.65</v>
          </cell>
          <cell r="I3750" t="str">
            <v>ton/M3</v>
          </cell>
        </row>
        <row r="3751">
          <cell r="C3751" t="str">
            <v>- Adukan (mortar)</v>
          </cell>
          <cell r="G3751" t="str">
            <v>D3</v>
          </cell>
          <cell r="H3751">
            <v>1.8</v>
          </cell>
          <cell r="I3751" t="str">
            <v>ton/M3</v>
          </cell>
          <cell r="L3751" t="str">
            <v>1.</v>
          </cell>
          <cell r="N3751" t="str">
            <v>Pekerja Biasa</v>
          </cell>
          <cell r="O3751" t="str">
            <v>(L01)</v>
          </cell>
          <cell r="P3751" t="str">
            <v>jam</v>
          </cell>
          <cell r="Q3751">
            <v>7.0682730923694779</v>
          </cell>
          <cell r="R3751">
            <v>6500</v>
          </cell>
          <cell r="U3751">
            <v>45943.775100401603</v>
          </cell>
        </row>
        <row r="3752">
          <cell r="C3752" t="str">
            <v>- Pasir</v>
          </cell>
          <cell r="G3752" t="str">
            <v>D4</v>
          </cell>
          <cell r="H3752">
            <v>1.5999999999999999</v>
          </cell>
          <cell r="I3752" t="str">
            <v>ton/M3</v>
          </cell>
          <cell r="L3752" t="str">
            <v>2.</v>
          </cell>
          <cell r="N3752" t="str">
            <v>Tukang</v>
          </cell>
          <cell r="O3752" t="str">
            <v>(L02)</v>
          </cell>
          <cell r="P3752" t="str">
            <v>jam</v>
          </cell>
          <cell r="Q3752">
            <v>1.7670682730923695</v>
          </cell>
          <cell r="R3752">
            <v>7500</v>
          </cell>
          <cell r="U3752">
            <v>13253.012048192772</v>
          </cell>
        </row>
        <row r="3753">
          <cell r="C3753" t="str">
            <v>- Semen Portland</v>
          </cell>
          <cell r="G3753" t="str">
            <v>D5</v>
          </cell>
          <cell r="H3753">
            <v>1.25</v>
          </cell>
          <cell r="I3753" t="str">
            <v>ton/M3</v>
          </cell>
          <cell r="L3753" t="str">
            <v>3.</v>
          </cell>
          <cell r="N3753" t="str">
            <v>Mandor</v>
          </cell>
          <cell r="O3753" t="str">
            <v>(L03)</v>
          </cell>
          <cell r="P3753" t="str">
            <v>jam</v>
          </cell>
          <cell r="Q3753">
            <v>0.88353413654618473</v>
          </cell>
          <cell r="R3753">
            <v>7200</v>
          </cell>
          <cell r="U3753">
            <v>6361.4457831325299</v>
          </cell>
        </row>
        <row r="3755">
          <cell r="A3755" t="str">
            <v>II.</v>
          </cell>
          <cell r="C3755" t="str">
            <v>URUTAN KERJA</v>
          </cell>
          <cell r="Q3755" t="str">
            <v xml:space="preserve">JUMLAH HARGA TENAGA   </v>
          </cell>
          <cell r="U3755">
            <v>65558.232931726903</v>
          </cell>
        </row>
        <row r="3756">
          <cell r="A3756">
            <v>1</v>
          </cell>
          <cell r="C3756" t="str">
            <v>Semen, pasir dan air dicampur dan diaduk menjadi</v>
          </cell>
        </row>
        <row r="3757">
          <cell r="C3757" t="str">
            <v>mortar dengan menggunakan Concrete Mixer</v>
          </cell>
          <cell r="L3757" t="str">
            <v>B.</v>
          </cell>
          <cell r="N3757" t="str">
            <v>BAHAN</v>
          </cell>
        </row>
        <row r="3758">
          <cell r="A3758">
            <v>2</v>
          </cell>
          <cell r="C3758" t="str">
            <v>Batu dibersihkan dan dibasahi seluruh permukaannya</v>
          </cell>
        </row>
        <row r="3759">
          <cell r="C3759" t="str">
            <v>sebelum dipasang</v>
          </cell>
          <cell r="L3759" t="str">
            <v>1.</v>
          </cell>
          <cell r="N3759" t="str">
            <v>Batu Kali</v>
          </cell>
          <cell r="O3759" t="str">
            <v>(M02)</v>
          </cell>
          <cell r="P3759" t="str">
            <v>M3</v>
          </cell>
          <cell r="Q3759">
            <v>1.1345454545454547</v>
          </cell>
          <cell r="R3759">
            <v>135000</v>
          </cell>
          <cell r="U3759">
            <v>153163.63636363638</v>
          </cell>
        </row>
        <row r="3760">
          <cell r="A3760">
            <v>3</v>
          </cell>
          <cell r="C3760" t="str">
            <v>Penyelesaian dan perapihan setelah pemasangan</v>
          </cell>
          <cell r="L3760" t="str">
            <v>2.</v>
          </cell>
          <cell r="N3760" t="str">
            <v>Semen (PC)</v>
          </cell>
          <cell r="O3760" t="str">
            <v>(M12)</v>
          </cell>
          <cell r="P3760" t="str">
            <v>Kg</v>
          </cell>
          <cell r="Q3760">
            <v>153</v>
          </cell>
          <cell r="R3760">
            <v>1250</v>
          </cell>
          <cell r="U3760">
            <v>191250</v>
          </cell>
        </row>
        <row r="3761">
          <cell r="L3761" t="str">
            <v>3.</v>
          </cell>
          <cell r="N3761" t="str">
            <v>Pasir</v>
          </cell>
          <cell r="O3761" t="str">
            <v>(M01)</v>
          </cell>
          <cell r="P3761" t="str">
            <v>M3</v>
          </cell>
          <cell r="Q3761">
            <v>0.41343750000000007</v>
          </cell>
          <cell r="R3761">
            <v>107100</v>
          </cell>
          <cell r="U3761">
            <v>44279.156250000007</v>
          </cell>
        </row>
        <row r="3762">
          <cell r="A3762" t="str">
            <v>III.</v>
          </cell>
          <cell r="C3762" t="str">
            <v>PEMAKAIAN BAHAN, ALAT DAN TENAGA</v>
          </cell>
        </row>
        <row r="3764">
          <cell r="A3764" t="str">
            <v xml:space="preserve">   1.</v>
          </cell>
          <cell r="C3764" t="str">
            <v>BAHAN</v>
          </cell>
        </row>
        <row r="3765">
          <cell r="A3765" t="str">
            <v>1.a.</v>
          </cell>
          <cell r="C3765" t="str">
            <v>Batu     -----&gt;</v>
          </cell>
          <cell r="D3765" t="str">
            <v>{(Bt x D1 x 1 M3) : D2} x 1.20</v>
          </cell>
          <cell r="G3765" t="str">
            <v>(M02)</v>
          </cell>
          <cell r="H3765">
            <v>1.1345454545454547</v>
          </cell>
          <cell r="I3765" t="str">
            <v>M3</v>
          </cell>
          <cell r="J3765" t="str">
            <v xml:space="preserve"> Lepas</v>
          </cell>
          <cell r="Q3765" t="str">
            <v xml:space="preserve">JUMLAH HARGA BAHAN   </v>
          </cell>
          <cell r="U3765">
            <v>388692.79261363635</v>
          </cell>
        </row>
        <row r="3766">
          <cell r="A3766" t="str">
            <v>1.b.</v>
          </cell>
          <cell r="C3766" t="str">
            <v>Semen    ----&gt;</v>
          </cell>
          <cell r="D3766" t="str">
            <v>Sm x {(Mr x D1 x 1 M3} : D3} x 1.05</v>
          </cell>
          <cell r="G3766" t="str">
            <v>(M12)</v>
          </cell>
          <cell r="H3766">
            <v>0.1225</v>
          </cell>
          <cell r="I3766" t="str">
            <v>M3</v>
          </cell>
        </row>
        <row r="3767">
          <cell r="D3767" t="str">
            <v>x {D5 x (1000)}</v>
          </cell>
          <cell r="G3767" t="str">
            <v>(M12)</v>
          </cell>
          <cell r="H3767">
            <v>153</v>
          </cell>
          <cell r="I3767" t="str">
            <v>Kg</v>
          </cell>
          <cell r="L3767" t="str">
            <v>C.</v>
          </cell>
          <cell r="N3767" t="str">
            <v>PERALATAN</v>
          </cell>
        </row>
        <row r="3768">
          <cell r="A3768" t="str">
            <v>1.c.</v>
          </cell>
          <cell r="C3768" t="str">
            <v>Pasir    -----&gt;</v>
          </cell>
          <cell r="D3768" t="str">
            <v>Ps x {(Mr x D1 x 1 M3) : D4} x 1.05</v>
          </cell>
          <cell r="G3768" t="str">
            <v>(M01)</v>
          </cell>
          <cell r="H3768">
            <v>0.41343750000000007</v>
          </cell>
          <cell r="I3768" t="str">
            <v>M3</v>
          </cell>
        </row>
        <row r="3769">
          <cell r="L3769" t="str">
            <v>1.</v>
          </cell>
          <cell r="N3769" t="str">
            <v>Conc. Mixer</v>
          </cell>
          <cell r="O3769" t="str">
            <v>(E06)</v>
          </cell>
          <cell r="P3769" t="str">
            <v>jam</v>
          </cell>
          <cell r="Q3769">
            <v>0.88353413654618473</v>
          </cell>
          <cell r="R3769">
            <v>47593.883755588671</v>
          </cell>
          <cell r="U3769">
            <v>42050.820988873522</v>
          </cell>
        </row>
        <row r="3770">
          <cell r="A3770" t="str">
            <v>2.</v>
          </cell>
          <cell r="C3770" t="str">
            <v>ALAT</v>
          </cell>
          <cell r="L3770" t="str">
            <v>2.</v>
          </cell>
          <cell r="N3770" t="str">
            <v>Water Tanker</v>
          </cell>
          <cell r="O3770" t="str">
            <v>(E23)</v>
          </cell>
          <cell r="P3770" t="str">
            <v>jam</v>
          </cell>
          <cell r="Q3770">
            <v>0.36867469879518072</v>
          </cell>
          <cell r="R3770">
            <v>149744.15437540313</v>
          </cell>
          <cell r="U3770">
            <v>55206.881010690791</v>
          </cell>
        </row>
        <row r="3771">
          <cell r="A3771" t="str">
            <v>2.a.</v>
          </cell>
          <cell r="C3771" t="str">
            <v>CONCRETE MIXER</v>
          </cell>
          <cell r="G3771" t="str">
            <v>(E06)</v>
          </cell>
          <cell r="L3771" t="str">
            <v>3.</v>
          </cell>
          <cell r="N3771" t="str">
            <v>Alat Bantu</v>
          </cell>
          <cell r="P3771" t="str">
            <v>Ls</v>
          </cell>
          <cell r="Q3771">
            <v>1</v>
          </cell>
          <cell r="R3771">
            <v>100</v>
          </cell>
          <cell r="U3771">
            <v>100</v>
          </cell>
        </row>
        <row r="3772">
          <cell r="C3772" t="str">
            <v>Kapasitas Alat</v>
          </cell>
          <cell r="G3772" t="str">
            <v>V</v>
          </cell>
          <cell r="H3772">
            <v>500</v>
          </cell>
          <cell r="I3772" t="str">
            <v>liter</v>
          </cell>
        </row>
        <row r="3773">
          <cell r="C3773" t="str">
            <v>Faktor Efisiensi Alat</v>
          </cell>
          <cell r="G3773" t="str">
            <v>Fa</v>
          </cell>
          <cell r="H3773">
            <v>0.83</v>
          </cell>
          <cell r="I3773" t="str">
            <v>-</v>
          </cell>
        </row>
        <row r="3774">
          <cell r="C3774" t="str">
            <v>Waktu siklus   :</v>
          </cell>
          <cell r="D3774" t="str">
            <v>(T1 + T2 + T3 + T4)</v>
          </cell>
          <cell r="G3774" t="str">
            <v>Ts</v>
          </cell>
        </row>
        <row r="3775">
          <cell r="C3775" t="str">
            <v>-  Memuat</v>
          </cell>
          <cell r="G3775" t="str">
            <v>T1</v>
          </cell>
          <cell r="H3775">
            <v>6</v>
          </cell>
          <cell r="I3775" t="str">
            <v>menit</v>
          </cell>
        </row>
        <row r="3776">
          <cell r="C3776" t="str">
            <v>-  Mengaduk</v>
          </cell>
          <cell r="G3776" t="str">
            <v>T2</v>
          </cell>
          <cell r="H3776">
            <v>4</v>
          </cell>
          <cell r="I3776" t="str">
            <v>menit</v>
          </cell>
        </row>
        <row r="3777">
          <cell r="C3777" t="str">
            <v>-  Menuang</v>
          </cell>
          <cell r="G3777" t="str">
            <v>T3</v>
          </cell>
          <cell r="H3777">
            <v>2</v>
          </cell>
          <cell r="I3777" t="str">
            <v>menit</v>
          </cell>
          <cell r="Q3777" t="str">
            <v xml:space="preserve">JUMLAH HARGA PERALATAN   </v>
          </cell>
          <cell r="U3777">
            <v>97357.701999564306</v>
          </cell>
        </row>
        <row r="3778">
          <cell r="C3778" t="str">
            <v>-  Tunggu, dll.</v>
          </cell>
          <cell r="G3778" t="str">
            <v>T4</v>
          </cell>
          <cell r="H3778">
            <v>10</v>
          </cell>
          <cell r="I3778" t="str">
            <v>menit</v>
          </cell>
        </row>
        <row r="3779">
          <cell r="G3779" t="str">
            <v>Ts</v>
          </cell>
          <cell r="H3779">
            <v>22</v>
          </cell>
          <cell r="I3779" t="str">
            <v>menit</v>
          </cell>
          <cell r="L3779" t="str">
            <v>D.</v>
          </cell>
          <cell r="N3779" t="str">
            <v>JUMLAH HARGA TENAGA, BAHAN DAN PERALATAN  ( A + B + C )</v>
          </cell>
          <cell r="U3779">
            <v>551608.7275449275</v>
          </cell>
        </row>
        <row r="3780">
          <cell r="L3780" t="str">
            <v>E.</v>
          </cell>
          <cell r="N3780" t="str">
            <v>OVERHEAD &amp; PROFIT</v>
          </cell>
          <cell r="P3780">
            <v>10</v>
          </cell>
          <cell r="Q3780" t="str">
            <v>%  x  D</v>
          </cell>
          <cell r="U3780">
            <v>55160.872754492753</v>
          </cell>
        </row>
        <row r="3781">
          <cell r="C3781" t="str">
            <v>Kap. Prod. / jam  =</v>
          </cell>
          <cell r="D3781" t="str">
            <v>V x Fa x 60</v>
          </cell>
          <cell r="G3781" t="str">
            <v>Q1</v>
          </cell>
          <cell r="H3781">
            <v>1.1318181818181818</v>
          </cell>
          <cell r="I3781" t="str">
            <v>M3</v>
          </cell>
          <cell r="L3781" t="str">
            <v>F.</v>
          </cell>
          <cell r="N3781" t="str">
            <v>HARGA SATUAN PEKERJAAN  ( D + E )</v>
          </cell>
          <cell r="U3781">
            <v>606769.6002994203</v>
          </cell>
        </row>
        <row r="3782">
          <cell r="D3782" t="str">
            <v>1000 x Ts</v>
          </cell>
          <cell r="L3782" t="str">
            <v>Note: 1</v>
          </cell>
          <cell r="N3782" t="str">
            <v>SATUAN dapat berdasarkan atas jam operasi untuk Tenaga Kerja dan Peralatan, volume dan/atau ukuran</v>
          </cell>
        </row>
        <row r="3783">
          <cell r="N3783" t="str">
            <v>berat untuk bahan-bahan.</v>
          </cell>
        </row>
        <row r="3784">
          <cell r="C3784" t="str">
            <v>Koefisien Alat / M3</v>
          </cell>
          <cell r="D3784" t="str">
            <v xml:space="preserve">  =   1  :  Q1</v>
          </cell>
          <cell r="G3784" t="str">
            <v>(E06)</v>
          </cell>
          <cell r="H3784">
            <v>0.88353413654618473</v>
          </cell>
          <cell r="I3784" t="str">
            <v>jam</v>
          </cell>
          <cell r="L3784">
            <v>2</v>
          </cell>
          <cell r="N3784" t="str">
            <v>Kuantitas satuan adalah kuantitas setiap komponen untuk menyelesaikan satu satuan pekerjaan dari nomor</v>
          </cell>
        </row>
        <row r="3785">
          <cell r="N3785" t="str">
            <v>mata pembayaran.</v>
          </cell>
        </row>
        <row r="3786">
          <cell r="L3786">
            <v>3</v>
          </cell>
          <cell r="N3786" t="str">
            <v>Biaya satuan untuk peralatan sudah termasuk bahan bakar, bahan habis dipakai dan operator.</v>
          </cell>
        </row>
        <row r="3787">
          <cell r="L3787">
            <v>4</v>
          </cell>
          <cell r="N3787" t="str">
            <v>Biaya satuan sudah termasuk pengeluaran untuk seluruh pajak yang berkaitan (tetapi tidak termasuk PPN</v>
          </cell>
        </row>
        <row r="3788">
          <cell r="J3788" t="str">
            <v>Berlanjut ke hal. berikut.</v>
          </cell>
          <cell r="N3788" t="str">
            <v>yang dibayar dari kontrak) dan biaya-biaya lainnya.</v>
          </cell>
        </row>
        <row r="3789">
          <cell r="A3789" t="str">
            <v>ITEM PEMBAYARAN NO.</v>
          </cell>
          <cell r="D3789" t="str">
            <v>:  7.9 (1)</v>
          </cell>
          <cell r="J3789" t="str">
            <v>Analisa EI-79</v>
          </cell>
        </row>
        <row r="3790">
          <cell r="A3790" t="str">
            <v>JENIS PEKERJAAN</v>
          </cell>
          <cell r="D3790" t="str">
            <v>:  Pasangan Batu (mekanik)</v>
          </cell>
        </row>
        <row r="3791">
          <cell r="A3791" t="str">
            <v>SATUAN PEMBAYARAN</v>
          </cell>
          <cell r="D3791" t="str">
            <v>:  M3</v>
          </cell>
          <cell r="H3791" t="str">
            <v xml:space="preserve">        URAIAN ANALISA HARGA SATUAN</v>
          </cell>
        </row>
        <row r="3792">
          <cell r="J3792" t="str">
            <v>Lanjutan</v>
          </cell>
        </row>
        <row r="3794">
          <cell r="A3794" t="str">
            <v>No.</v>
          </cell>
          <cell r="C3794" t="str">
            <v>U R A I A N</v>
          </cell>
          <cell r="G3794" t="str">
            <v>KODE</v>
          </cell>
          <cell r="H3794" t="str">
            <v>KOEF.</v>
          </cell>
          <cell r="I3794" t="str">
            <v>SATUAN</v>
          </cell>
          <cell r="J3794" t="str">
            <v>KETERANGAN</v>
          </cell>
        </row>
        <row r="3797">
          <cell r="A3797" t="str">
            <v>2.b.</v>
          </cell>
          <cell r="C3797" t="str">
            <v>WATER TANK TRUCK</v>
          </cell>
          <cell r="G3797" t="str">
            <v>(E23)</v>
          </cell>
        </row>
        <row r="3798">
          <cell r="C3798" t="str">
            <v>Volume Tanki Air</v>
          </cell>
          <cell r="G3798" t="str">
            <v>V</v>
          </cell>
          <cell r="H3798">
            <v>4</v>
          </cell>
          <cell r="I3798" t="str">
            <v>M3</v>
          </cell>
        </row>
        <row r="3799">
          <cell r="C3799" t="str">
            <v>Kebutuhan air / M3 pasangan batu</v>
          </cell>
          <cell r="G3799" t="str">
            <v>Wc</v>
          </cell>
          <cell r="H3799">
            <v>2.448</v>
          </cell>
          <cell r="I3799" t="str">
            <v>M3</v>
          </cell>
        </row>
        <row r="3800">
          <cell r="C3800" t="str">
            <v>Faktor Efiesiensi Alat</v>
          </cell>
          <cell r="G3800" t="str">
            <v>Fa</v>
          </cell>
          <cell r="H3800">
            <v>0.83</v>
          </cell>
          <cell r="I3800" t="str">
            <v>-</v>
          </cell>
        </row>
        <row r="3801">
          <cell r="C3801" t="str">
            <v>Pengisian Tanki / jam</v>
          </cell>
          <cell r="G3801" t="str">
            <v>n</v>
          </cell>
          <cell r="H3801">
            <v>2</v>
          </cell>
          <cell r="I3801" t="str">
            <v>kali</v>
          </cell>
        </row>
        <row r="3803">
          <cell r="C3803" t="str">
            <v>Kap. Prod. / jam  =</v>
          </cell>
          <cell r="D3803" t="str">
            <v>V x Fa x n</v>
          </cell>
          <cell r="G3803" t="str">
            <v>Q2</v>
          </cell>
          <cell r="H3803">
            <v>2.7124183006535949</v>
          </cell>
          <cell r="I3803" t="str">
            <v>M3</v>
          </cell>
        </row>
        <row r="3804">
          <cell r="D3804" t="str">
            <v>Wc</v>
          </cell>
        </row>
        <row r="3806">
          <cell r="C3806" t="str">
            <v>Koefisien Alat / M3</v>
          </cell>
          <cell r="D3806" t="str">
            <v xml:space="preserve">  =   1  :  Q2</v>
          </cell>
          <cell r="G3806" t="str">
            <v>(E23)</v>
          </cell>
          <cell r="H3806">
            <v>0.36867469879518072</v>
          </cell>
          <cell r="I3806" t="str">
            <v>jam</v>
          </cell>
        </row>
        <row r="3808">
          <cell r="A3808" t="str">
            <v>2.c.</v>
          </cell>
          <cell r="C3808" t="str">
            <v>ALAT BANTU</v>
          </cell>
        </row>
        <row r="3809">
          <cell r="C3809" t="str">
            <v>Diperlukan  :</v>
          </cell>
        </row>
        <row r="3810">
          <cell r="C3810" t="str">
            <v>- Sekop</v>
          </cell>
          <cell r="D3810" t="str">
            <v>=  2  buah</v>
          </cell>
        </row>
        <row r="3811">
          <cell r="C3811" t="str">
            <v>- Pacul</v>
          </cell>
          <cell r="D3811" t="str">
            <v>=  2  buah</v>
          </cell>
        </row>
        <row r="3812">
          <cell r="C3812" t="str">
            <v>- Sendok Semen</v>
          </cell>
          <cell r="D3812" t="str">
            <v>=  2  buah</v>
          </cell>
        </row>
        <row r="3813">
          <cell r="C3813" t="str">
            <v>- Ember Cor</v>
          </cell>
          <cell r="D3813" t="str">
            <v>=  4  buah</v>
          </cell>
        </row>
        <row r="3814">
          <cell r="C3814" t="str">
            <v>- Gerobak Dorong</v>
          </cell>
          <cell r="D3814" t="str">
            <v>=  1  buah</v>
          </cell>
        </row>
        <row r="3816">
          <cell r="A3816" t="str">
            <v>3.</v>
          </cell>
          <cell r="C3816" t="str">
            <v>TENAGA</v>
          </cell>
        </row>
        <row r="3817">
          <cell r="C3817" t="str">
            <v>Produksi menetukan :  Produksi Concrete Mxer</v>
          </cell>
          <cell r="G3817" t="str">
            <v>Q1</v>
          </cell>
          <cell r="H3817">
            <v>1.1318181818181818</v>
          </cell>
          <cell r="I3817" t="str">
            <v>M3/Jam</v>
          </cell>
        </row>
        <row r="3818">
          <cell r="C3818" t="str">
            <v>Produksi Pasangan Batu dengan Mortar / hari =  Tk x Q1</v>
          </cell>
          <cell r="G3818" t="str">
            <v>Qt</v>
          </cell>
          <cell r="H3818">
            <v>7.9227272727272728</v>
          </cell>
          <cell r="I3818" t="str">
            <v>M3</v>
          </cell>
        </row>
        <row r="3819">
          <cell r="C3819" t="str">
            <v>Kebutuhan tenaga :</v>
          </cell>
          <cell r="D3819" t="str">
            <v>- Mandor</v>
          </cell>
          <cell r="G3819" t="str">
            <v>M</v>
          </cell>
          <cell r="H3819">
            <v>1</v>
          </cell>
          <cell r="I3819" t="str">
            <v>orang</v>
          </cell>
        </row>
        <row r="3820">
          <cell r="D3820" t="str">
            <v>- Tukang Batu</v>
          </cell>
          <cell r="G3820" t="str">
            <v>Tb</v>
          </cell>
          <cell r="H3820">
            <v>2</v>
          </cell>
          <cell r="I3820" t="str">
            <v>orang</v>
          </cell>
        </row>
        <row r="3821">
          <cell r="D3821" t="str">
            <v>- Pekerja</v>
          </cell>
          <cell r="G3821" t="str">
            <v>P</v>
          </cell>
          <cell r="H3821">
            <v>8</v>
          </cell>
          <cell r="I3821" t="str">
            <v>orang</v>
          </cell>
        </row>
        <row r="3823">
          <cell r="C3823" t="str">
            <v>Koefisien Tenaga / M3   :</v>
          </cell>
        </row>
        <row r="3824">
          <cell r="D3824" t="str">
            <v>-  Mandor</v>
          </cell>
          <cell r="E3824" t="str">
            <v>= (Tk x M) : Qt</v>
          </cell>
          <cell r="G3824" t="str">
            <v>(L03)</v>
          </cell>
          <cell r="H3824">
            <v>0.88353413654618473</v>
          </cell>
          <cell r="I3824" t="str">
            <v>jam</v>
          </cell>
        </row>
        <row r="3825">
          <cell r="D3825" t="str">
            <v>-  Tukang</v>
          </cell>
          <cell r="E3825" t="str">
            <v>= (Tk x Tb) : Qt</v>
          </cell>
          <cell r="G3825" t="str">
            <v>(L02)</v>
          </cell>
          <cell r="H3825">
            <v>1.7670682730923695</v>
          </cell>
          <cell r="I3825" t="str">
            <v>jam</v>
          </cell>
        </row>
        <row r="3826">
          <cell r="D3826" t="str">
            <v>-  Pekerja</v>
          </cell>
          <cell r="E3826" t="str">
            <v>= (Tk x P) : Qt</v>
          </cell>
          <cell r="G3826" t="str">
            <v>(L01)</v>
          </cell>
          <cell r="H3826">
            <v>7.0682730923694779</v>
          </cell>
          <cell r="I3826" t="str">
            <v>jam</v>
          </cell>
        </row>
        <row r="3828">
          <cell r="A3828" t="str">
            <v>4.</v>
          </cell>
          <cell r="C3828" t="str">
            <v>HARGA DASAR SATUAN UPAH, BAHAN DAN ALAT</v>
          </cell>
        </row>
        <row r="3829">
          <cell r="C3829" t="str">
            <v>Lihat lampiran.</v>
          </cell>
        </row>
        <row r="3831">
          <cell r="A3831" t="str">
            <v>5.</v>
          </cell>
          <cell r="C3831" t="str">
            <v>ANALISA HARGA SATUAN PEKERJAAN</v>
          </cell>
        </row>
        <row r="3832">
          <cell r="C3832" t="str">
            <v>Lihat perhitungan dalam FORMULIR STANDAR UNTUK</v>
          </cell>
        </row>
        <row r="3833">
          <cell r="C3833" t="str">
            <v>PEREKEMAN ANALISA MASING-MASING HARGA</v>
          </cell>
        </row>
        <row r="3834">
          <cell r="C3834" t="str">
            <v>SATUAN.</v>
          </cell>
        </row>
        <row r="3835">
          <cell r="C3835" t="str">
            <v>Didapat Harga Satuan Pekerjaan :</v>
          </cell>
        </row>
        <row r="3837">
          <cell r="C3837" t="str">
            <v xml:space="preserve">Rp.  </v>
          </cell>
          <cell r="D3837">
            <v>606769.6002994203</v>
          </cell>
          <cell r="E3837" t="str">
            <v xml:space="preserve"> / M3</v>
          </cell>
        </row>
        <row r="3840">
          <cell r="A3840" t="str">
            <v>6.</v>
          </cell>
          <cell r="C3840" t="str">
            <v>MASA PELAKSANAAN YANG DIPERLUKAN</v>
          </cell>
        </row>
        <row r="3841">
          <cell r="C3841" t="str">
            <v>Masa Pelaksanaan :</v>
          </cell>
          <cell r="D3841" t="str">
            <v>. . . . . . . . . . . .</v>
          </cell>
        </row>
        <row r="3843">
          <cell r="A3843" t="str">
            <v>7.</v>
          </cell>
          <cell r="C3843" t="str">
            <v>VOLUME PEKERJAAN YANG DIPERLUKAN</v>
          </cell>
        </row>
        <row r="3844">
          <cell r="C3844" t="str">
            <v>Volume pekerjaan  :</v>
          </cell>
          <cell r="D3844">
            <v>0</v>
          </cell>
          <cell r="E3844" t="str">
            <v>M3</v>
          </cell>
        </row>
        <row r="4210">
          <cell r="A4210" t="str">
            <v>ITEM PEMBAYARAN NO.</v>
          </cell>
          <cell r="D4210" t="str">
            <v xml:space="preserve">:  7.6 (13) </v>
          </cell>
          <cell r="J4210" t="str">
            <v>Analisa EI-7613</v>
          </cell>
          <cell r="T4210" t="str">
            <v>Analisa EI-7613</v>
          </cell>
        </row>
        <row r="4211">
          <cell r="A4211" t="str">
            <v>JENIS PEKERJAAN</v>
          </cell>
          <cell r="D4211" t="str">
            <v>:  Pemancangan T. Pancang Baja</v>
          </cell>
          <cell r="H4211" t="str">
            <v>(Dia 500 mm)</v>
          </cell>
        </row>
        <row r="4212">
          <cell r="A4212" t="str">
            <v>SATUAN PEMBAYARAN</v>
          </cell>
          <cell r="D4212" t="str">
            <v>:  M'</v>
          </cell>
          <cell r="H4212" t="str">
            <v xml:space="preserve">        URAIAN ANALISA HARGA SATUAN</v>
          </cell>
          <cell r="L4212" t="str">
            <v>FORMULIR STANDAR UNTUK</v>
          </cell>
        </row>
        <row r="4213">
          <cell r="L4213" t="str">
            <v>PEREKAMAN ANALISA MASING-MASING HARGA SATUAN</v>
          </cell>
        </row>
        <row r="4214">
          <cell r="L4214" t="str">
            <v/>
          </cell>
        </row>
        <row r="4215">
          <cell r="A4215" t="str">
            <v>No.</v>
          </cell>
          <cell r="C4215" t="str">
            <v>U R A I A N</v>
          </cell>
          <cell r="G4215" t="str">
            <v>KODE</v>
          </cell>
          <cell r="H4215" t="str">
            <v>KOEF.</v>
          </cell>
          <cell r="I4215" t="str">
            <v>SATUAN</v>
          </cell>
          <cell r="J4215" t="str">
            <v>KETERANGAN</v>
          </cell>
        </row>
        <row r="4216">
          <cell r="L4216" t="str">
            <v>NAMA PENAWAR</v>
          </cell>
          <cell r="O4216" t="str">
            <v xml:space="preserve"> : PT. RAHIFA SECA UTAMA</v>
          </cell>
        </row>
        <row r="4217">
          <cell r="L4217" t="str">
            <v>KEGIATAN</v>
          </cell>
          <cell r="O4217" t="str">
            <v xml:space="preserve"> : Rehabilitasi dan Rekonstruksi Provinsi NAD</v>
          </cell>
        </row>
        <row r="4218">
          <cell r="A4218" t="str">
            <v>I.</v>
          </cell>
          <cell r="C4218" t="str">
            <v>ASUMSI</v>
          </cell>
          <cell r="L4218" t="str">
            <v>No. PAKET KONTRAK</v>
          </cell>
          <cell r="O4218" t="str">
            <v xml:space="preserve"> : PIJAY - 04</v>
          </cell>
        </row>
        <row r="4219">
          <cell r="A4219">
            <v>1</v>
          </cell>
          <cell r="C4219" t="str">
            <v>Menggunakan alat (cara mekanik)</v>
          </cell>
          <cell r="L4219" t="str">
            <v>NAMA PAKET</v>
          </cell>
          <cell r="O4219" t="str">
            <v xml:space="preserve"> : Rehabilitasi dan Rekonstruksi Jalan Balee Ulim - Kuala (CS)</v>
          </cell>
        </row>
        <row r="4220">
          <cell r="A4220">
            <v>2</v>
          </cell>
          <cell r="C4220" t="str">
            <v>Lokasi pekerjaan : di lokasi</v>
          </cell>
          <cell r="L4220" t="str">
            <v>PROP / KAB / KODYA</v>
          </cell>
          <cell r="O4220" t="str">
            <v xml:space="preserve"> : Nanggroe Aceh Darussalam / Pidie Jaya</v>
          </cell>
        </row>
        <row r="4221">
          <cell r="A4221">
            <v>3</v>
          </cell>
          <cell r="C4221" t="str">
            <v>Jam kerja efektif per-hari</v>
          </cell>
          <cell r="G4221" t="str">
            <v>Tk</v>
          </cell>
          <cell r="H4221">
            <v>7</v>
          </cell>
          <cell r="I4221" t="str">
            <v>jam</v>
          </cell>
          <cell r="L4221" t="str">
            <v>ITEM PEMBAYARAN NO.</v>
          </cell>
          <cell r="O4221" t="str">
            <v xml:space="preserve">:  7.6 (13) </v>
          </cell>
          <cell r="R4221" t="str">
            <v>PERKIRAAN VOL. PEK.</v>
          </cell>
          <cell r="T4221" t="str">
            <v>:</v>
          </cell>
          <cell r="U4221">
            <v>0</v>
          </cell>
        </row>
        <row r="4222">
          <cell r="A4222">
            <v>4</v>
          </cell>
          <cell r="C4222" t="str">
            <v>Panjang Tiang</v>
          </cell>
          <cell r="G4222" t="str">
            <v>p</v>
          </cell>
          <cell r="H4222">
            <v>20</v>
          </cell>
          <cell r="I4222" t="str">
            <v>M</v>
          </cell>
          <cell r="L4222" t="str">
            <v>JENIS PEKERJAAN</v>
          </cell>
          <cell r="O4222" t="str">
            <v>:  Pemancangan T. Pancang Baja</v>
          </cell>
          <cell r="R4222" t="str">
            <v>TOTAL HARGA (Rp.)</v>
          </cell>
          <cell r="T4222" t="str">
            <v>:</v>
          </cell>
          <cell r="U4222">
            <v>0</v>
          </cell>
        </row>
        <row r="4223">
          <cell r="A4223">
            <v>5</v>
          </cell>
          <cell r="C4223" t="str">
            <v>Pemakaian Kawat las dan alat Las utk penyambungan</v>
          </cell>
          <cell r="L4223" t="str">
            <v>SATUAN PEMBAYARAN</v>
          </cell>
          <cell r="O4223" t="str">
            <v>:  M'</v>
          </cell>
          <cell r="Q4223" t="str">
            <v>(Dia 500 mm)</v>
          </cell>
          <cell r="R4223" t="str">
            <v>% THD. BIAYA PROYEK</v>
          </cell>
          <cell r="T4223" t="str">
            <v>:</v>
          </cell>
          <cell r="U4223">
            <v>0</v>
          </cell>
        </row>
        <row r="4224">
          <cell r="C4224" t="str">
            <v>termasuk dalam item Penyediaan Tiang Pancang</v>
          </cell>
        </row>
        <row r="4226">
          <cell r="A4226" t="str">
            <v>II.</v>
          </cell>
          <cell r="C4226" t="str">
            <v>URUTAN KERJA</v>
          </cell>
          <cell r="Q4226" t="str">
            <v>PERKIRAAN</v>
          </cell>
          <cell r="R4226" t="str">
            <v>HARGA</v>
          </cell>
          <cell r="S4226" t="str">
            <v>JUMLAH</v>
          </cell>
        </row>
        <row r="4227">
          <cell r="A4227">
            <v>1</v>
          </cell>
          <cell r="C4227" t="str">
            <v>Material Tiang pancang yang telah siap ada dekat</v>
          </cell>
          <cell r="L4227" t="str">
            <v>NO.</v>
          </cell>
          <cell r="N4227" t="str">
            <v>KOMPONEN</v>
          </cell>
          <cell r="P4227" t="str">
            <v>SATUAN</v>
          </cell>
          <cell r="Q4227" t="str">
            <v>KUANTITAS</v>
          </cell>
          <cell r="R4227" t="str">
            <v>SATUAN</v>
          </cell>
          <cell r="S4227" t="str">
            <v>HARGA</v>
          </cell>
        </row>
        <row r="4228">
          <cell r="C4228" t="str">
            <v>lokasi pemancangan</v>
          </cell>
          <cell r="R4228" t="str">
            <v>(Rp.)</v>
          </cell>
          <cell r="S4228" t="str">
            <v>(Rp.)</v>
          </cell>
        </row>
        <row r="4229">
          <cell r="A4229">
            <v>2</v>
          </cell>
          <cell r="C4229" t="str">
            <v>Penyambungan dilakukan pada saat pemancangan</v>
          </cell>
        </row>
        <row r="4231">
          <cell r="A4231" t="str">
            <v>III.</v>
          </cell>
          <cell r="C4231" t="str">
            <v>PEMAKAIAN BAHAN, ALAT DAN TENAGA</v>
          </cell>
          <cell r="L4231" t="str">
            <v>A.</v>
          </cell>
          <cell r="N4231" t="str">
            <v>TENAGA</v>
          </cell>
        </row>
        <row r="4233">
          <cell r="A4233" t="str">
            <v xml:space="preserve">   1.</v>
          </cell>
          <cell r="C4233" t="str">
            <v>BAHAN</v>
          </cell>
          <cell r="L4233" t="str">
            <v>1.</v>
          </cell>
          <cell r="N4233" t="str">
            <v>Pekerja</v>
          </cell>
          <cell r="O4233" t="str">
            <v>(L01)</v>
          </cell>
          <cell r="P4233" t="str">
            <v>jam</v>
          </cell>
          <cell r="Q4233">
            <v>1.7068273092369481</v>
          </cell>
          <cell r="R4233">
            <v>6500</v>
          </cell>
          <cell r="U4233">
            <v>11094.377510040164</v>
          </cell>
        </row>
        <row r="4234">
          <cell r="C4234" t="str">
            <v xml:space="preserve">Pemakaian bahan pada pekerjaan penyiapan </v>
          </cell>
          <cell r="L4234" t="str">
            <v>2.</v>
          </cell>
          <cell r="N4234" t="str">
            <v>Tukang</v>
          </cell>
          <cell r="O4234" t="str">
            <v>(L02)</v>
          </cell>
          <cell r="P4234" t="str">
            <v>jam</v>
          </cell>
          <cell r="Q4234">
            <v>0.34136546184738964</v>
          </cell>
          <cell r="R4234">
            <v>7500</v>
          </cell>
          <cell r="U4234">
            <v>2560.2409638554223</v>
          </cell>
        </row>
        <row r="4235">
          <cell r="C4235" t="str">
            <v>material tiang pancang</v>
          </cell>
          <cell r="L4235" t="str">
            <v>3.</v>
          </cell>
          <cell r="N4235" t="str">
            <v>Mandor</v>
          </cell>
          <cell r="O4235" t="str">
            <v>(L03)</v>
          </cell>
          <cell r="P4235" t="str">
            <v>jam</v>
          </cell>
          <cell r="Q4235">
            <v>0.17068273092369482</v>
          </cell>
          <cell r="R4235">
            <v>7200</v>
          </cell>
          <cell r="U4235">
            <v>1228.9156626506026</v>
          </cell>
        </row>
        <row r="4237">
          <cell r="A4237" t="str">
            <v>2.</v>
          </cell>
          <cell r="C4237" t="str">
            <v>ALAT</v>
          </cell>
          <cell r="Q4237" t="str">
            <v xml:space="preserve">JUMLAH HARGA TENAGA   </v>
          </cell>
          <cell r="U4237">
            <v>14883.534136546188</v>
          </cell>
        </row>
        <row r="4239">
          <cell r="L4239" t="str">
            <v>B.</v>
          </cell>
          <cell r="N4239" t="str">
            <v>BAHAN</v>
          </cell>
        </row>
        <row r="4240">
          <cell r="A4240" t="str">
            <v>2.a</v>
          </cell>
          <cell r="C4240" t="str">
            <v>Crane on Track 35 Ton</v>
          </cell>
          <cell r="G4240" t="str">
            <v>(E31)</v>
          </cell>
        </row>
        <row r="4241">
          <cell r="C4241" t="str">
            <v>Kapasitas</v>
          </cell>
          <cell r="G4241" t="str">
            <v>V1</v>
          </cell>
          <cell r="H4241">
            <v>1</v>
          </cell>
          <cell r="I4241" t="str">
            <v>Titik</v>
          </cell>
        </row>
        <row r="4242">
          <cell r="C4242" t="str">
            <v>Faktor Efisiensi alat</v>
          </cell>
          <cell r="G4242" t="str">
            <v>Fa</v>
          </cell>
          <cell r="H4242">
            <v>0.83</v>
          </cell>
          <cell r="I4242" t="str">
            <v>-</v>
          </cell>
        </row>
        <row r="4243">
          <cell r="C4243" t="str">
            <v>Waktu siklus</v>
          </cell>
        </row>
        <row r="4244">
          <cell r="C4244" t="str">
            <v>- Waktu penggeseran dan penyetelan tiang</v>
          </cell>
          <cell r="G4244" t="str">
            <v>T1</v>
          </cell>
          <cell r="H4244">
            <v>80</v>
          </cell>
          <cell r="I4244" t="str">
            <v>menit</v>
          </cell>
        </row>
        <row r="4245">
          <cell r="C4245" t="str">
            <v>- Waktu pemancangan sampai kalendering 3 cm</v>
          </cell>
          <cell r="G4245" t="str">
            <v>T2</v>
          </cell>
          <cell r="H4245">
            <v>90</v>
          </cell>
          <cell r="I4245" t="str">
            <v>menit</v>
          </cell>
        </row>
        <row r="4246">
          <cell r="C4246" t="str">
            <v>- Waktu penjambungan tiang</v>
          </cell>
          <cell r="G4246" t="str">
            <v>T3</v>
          </cell>
          <cell r="H4246">
            <v>65</v>
          </cell>
          <cell r="I4246" t="str">
            <v>menit</v>
          </cell>
        </row>
        <row r="4247">
          <cell r="G4247" t="str">
            <v>Ts1</v>
          </cell>
          <cell r="H4247">
            <v>155</v>
          </cell>
          <cell r="I4247" t="str">
            <v>menit</v>
          </cell>
          <cell r="Q4247" t="str">
            <v xml:space="preserve">JUMLAH HARGA BAHAN   </v>
          </cell>
          <cell r="U4247">
            <v>0</v>
          </cell>
        </row>
        <row r="4249">
          <cell r="C4249" t="str">
            <v>Kap. Prod. / jam  =</v>
          </cell>
          <cell r="D4249" t="str">
            <v>V1 x p x Fa</v>
          </cell>
          <cell r="G4249" t="str">
            <v>Q1</v>
          </cell>
          <cell r="H4249">
            <v>6.4258064516129023</v>
          </cell>
          <cell r="I4249" t="str">
            <v>M1/jam</v>
          </cell>
          <cell r="L4249" t="str">
            <v>C.</v>
          </cell>
          <cell r="N4249" t="str">
            <v>PERALATAN</v>
          </cell>
        </row>
        <row r="4250">
          <cell r="D4250" t="str">
            <v>Ts1</v>
          </cell>
        </row>
        <row r="4251">
          <cell r="C4251" t="str">
            <v xml:space="preserve">Koefisien Alat / m' </v>
          </cell>
          <cell r="D4251" t="str">
            <v xml:space="preserve"> = 1 : Q1</v>
          </cell>
          <cell r="G4251" t="str">
            <v>(E31)</v>
          </cell>
          <cell r="H4251">
            <v>0.15562248995983938</v>
          </cell>
          <cell r="I4251" t="str">
            <v>Jam</v>
          </cell>
          <cell r="L4251" t="str">
            <v>1.</v>
          </cell>
          <cell r="N4251" t="str">
            <v>Crane on Track   (E31)</v>
          </cell>
          <cell r="P4251" t="str">
            <v>jam</v>
          </cell>
          <cell r="Q4251">
            <v>0.15562248995983938</v>
          </cell>
          <cell r="R4251">
            <v>344567.5856401663</v>
          </cell>
          <cell r="U4251">
            <v>53622.465636772875</v>
          </cell>
        </row>
        <row r="4252">
          <cell r="L4252" t="str">
            <v>2.</v>
          </cell>
          <cell r="N4252" t="str">
            <v>Pile Driver</v>
          </cell>
          <cell r="O4252" t="str">
            <v>(E30)</v>
          </cell>
          <cell r="P4252" t="str">
            <v>jam</v>
          </cell>
          <cell r="Q4252">
            <v>9.0361445783132543E-2</v>
          </cell>
          <cell r="R4252">
            <v>72500.76617931627</v>
          </cell>
          <cell r="U4252">
            <v>6551.2740523478569</v>
          </cell>
        </row>
        <row r="4253">
          <cell r="A4253" t="str">
            <v>2.b</v>
          </cell>
          <cell r="C4253" t="str">
            <v>PILE DRIVER HAMMER</v>
          </cell>
          <cell r="G4253" t="str">
            <v>(E30)</v>
          </cell>
          <cell r="L4253" t="str">
            <v>3.</v>
          </cell>
          <cell r="N4253" t="str">
            <v>Alat Bantu</v>
          </cell>
          <cell r="P4253" t="str">
            <v>Ls</v>
          </cell>
          <cell r="Q4253">
            <v>1</v>
          </cell>
          <cell r="R4253">
            <v>350</v>
          </cell>
          <cell r="U4253">
            <v>350</v>
          </cell>
        </row>
        <row r="4254">
          <cell r="C4254" t="str">
            <v>Kapasitas</v>
          </cell>
          <cell r="G4254" t="str">
            <v>V2</v>
          </cell>
          <cell r="H4254">
            <v>1</v>
          </cell>
          <cell r="I4254" t="str">
            <v>Titik</v>
          </cell>
        </row>
        <row r="4255">
          <cell r="C4255" t="str">
            <v>Faktor Efisiensi alat</v>
          </cell>
          <cell r="G4255" t="str">
            <v>Fa</v>
          </cell>
          <cell r="H4255">
            <v>0.83</v>
          </cell>
          <cell r="I4255" t="str">
            <v>-</v>
          </cell>
        </row>
        <row r="4256">
          <cell r="C4256" t="str">
            <v>Waktu siklus</v>
          </cell>
        </row>
        <row r="4257">
          <cell r="C4257" t="str">
            <v>- Waktu pemancangan sampai kalendering 3 cm</v>
          </cell>
          <cell r="G4257" t="str">
            <v>Ts2</v>
          </cell>
          <cell r="H4257">
            <v>90</v>
          </cell>
          <cell r="I4257" t="str">
            <v>menit</v>
          </cell>
        </row>
        <row r="4259">
          <cell r="C4259" t="str">
            <v>Kap. Prod. / jam  =</v>
          </cell>
          <cell r="D4259" t="str">
            <v>V2 x p x Fa</v>
          </cell>
          <cell r="G4259" t="str">
            <v>Q2</v>
          </cell>
          <cell r="H4259">
            <v>11.066666666666665</v>
          </cell>
          <cell r="I4259" t="str">
            <v>M1/jam</v>
          </cell>
          <cell r="Q4259" t="str">
            <v xml:space="preserve">JUMLAH HARGA PERALATAN   </v>
          </cell>
          <cell r="U4259">
            <v>60523.739689120732</v>
          </cell>
        </row>
        <row r="4260">
          <cell r="D4260" t="str">
            <v>Ts2</v>
          </cell>
        </row>
        <row r="4261">
          <cell r="C4261" t="str">
            <v xml:space="preserve">Koefisien Alat / m' </v>
          </cell>
          <cell r="D4261" t="str">
            <v xml:space="preserve"> = 1 : Q2</v>
          </cell>
          <cell r="G4261" t="str">
            <v>(E07)</v>
          </cell>
          <cell r="H4261">
            <v>9.0361445783132543E-2</v>
          </cell>
          <cell r="I4261" t="str">
            <v>Jam</v>
          </cell>
          <cell r="L4261" t="str">
            <v>D.</v>
          </cell>
          <cell r="N4261" t="str">
            <v>JUMLAH HARGA TENAGA, BAHAN DAN PERALATAN  ( A + B + C )</v>
          </cell>
          <cell r="U4261">
            <v>75407.273825666925</v>
          </cell>
        </row>
        <row r="4262">
          <cell r="L4262" t="str">
            <v>E.</v>
          </cell>
          <cell r="N4262" t="str">
            <v>OVERHEAD &amp; PROFIT</v>
          </cell>
          <cell r="P4262">
            <v>10</v>
          </cell>
          <cell r="Q4262" t="str">
            <v>%  x  D</v>
          </cell>
          <cell r="U4262">
            <v>7540.7273825666925</v>
          </cell>
        </row>
        <row r="4263">
          <cell r="L4263" t="str">
            <v>F.</v>
          </cell>
          <cell r="N4263" t="str">
            <v>HARGA SATUAN PEKERJAAN  ( D + E )</v>
          </cell>
          <cell r="U4263">
            <v>82948.001208233618</v>
          </cell>
        </row>
        <row r="4264">
          <cell r="L4264" t="str">
            <v>Note: 1</v>
          </cell>
          <cell r="N4264" t="str">
            <v>SATUAN dapat berdasarkan atas jam operasi untuk Tenaga Kerja dan Peralatan, volume dan/atau ukuran</v>
          </cell>
        </row>
        <row r="4265">
          <cell r="A4265" t="str">
            <v>2.b.</v>
          </cell>
          <cell r="C4265" t="str">
            <v>ALAT  BANTU</v>
          </cell>
          <cell r="N4265" t="str">
            <v>berat untuk bahan-bahan.</v>
          </cell>
        </row>
        <row r="4266">
          <cell r="C4266" t="str">
            <v>Diperlukan alat bantu kecil selama penyetelan dan</v>
          </cell>
          <cell r="J4266" t="str">
            <v>Lumpsum</v>
          </cell>
          <cell r="L4266">
            <v>2</v>
          </cell>
          <cell r="N4266" t="str">
            <v>Kuantitas satuan adalah kuantitas setiap komponen untuk menyelesaikan satu satuan pekerjaan dari nomor</v>
          </cell>
        </row>
        <row r="4267">
          <cell r="C4267" t="str">
            <v>penyambungan</v>
          </cell>
          <cell r="N4267" t="str">
            <v>mata pembayaran.</v>
          </cell>
        </row>
        <row r="4268">
          <cell r="C4268" t="str">
            <v>- Rantai/sling baja, dan Lain-Lain</v>
          </cell>
          <cell r="L4268">
            <v>3</v>
          </cell>
          <cell r="N4268" t="str">
            <v>Biaya satuan untuk peralatan sudah termasuk bahan bakar, bahan habis dipakai dan operator.</v>
          </cell>
        </row>
        <row r="4269">
          <cell r="L4269">
            <v>4</v>
          </cell>
          <cell r="N4269" t="str">
            <v>Biaya satuan sudah termasuk pengeluaran untuk seluruh pajak yang berkaitan (tetapi tidak termasuk PPN</v>
          </cell>
        </row>
        <row r="4270">
          <cell r="J4270" t="str">
            <v>Berlanjut ke hal. berikut.</v>
          </cell>
          <cell r="N4270" t="str">
            <v>yang dibayar dari kontrak) dan biaya-biaya lainnya.</v>
          </cell>
        </row>
        <row r="4271">
          <cell r="A4271" t="str">
            <v>ITEM PEMBAYARAN NO.</v>
          </cell>
          <cell r="D4271" t="str">
            <v xml:space="preserve">:  7.6 (13) </v>
          </cell>
          <cell r="J4271" t="str">
            <v>Analisa EI-7613</v>
          </cell>
        </row>
        <row r="4272">
          <cell r="A4272" t="str">
            <v>JENIS PEKERJAAN</v>
          </cell>
          <cell r="D4272" t="str">
            <v>:  Pemancangan T. Pancang Baja</v>
          </cell>
          <cell r="G4272" t="str">
            <v>(Dia 500 mm)</v>
          </cell>
        </row>
        <row r="4273">
          <cell r="A4273" t="str">
            <v>SATUAN PEMBAYARAN</v>
          </cell>
          <cell r="D4273" t="str">
            <v>:  M'</v>
          </cell>
          <cell r="H4273" t="str">
            <v xml:space="preserve">        URAIAN ANALISA HARGA SATUAN</v>
          </cell>
        </row>
        <row r="4274">
          <cell r="J4274" t="str">
            <v>Lanjutan</v>
          </cell>
        </row>
        <row r="4276">
          <cell r="A4276" t="str">
            <v>No.</v>
          </cell>
          <cell r="C4276" t="str">
            <v>U R A I A N</v>
          </cell>
          <cell r="G4276" t="str">
            <v>KODE</v>
          </cell>
          <cell r="H4276" t="str">
            <v>KOEF.</v>
          </cell>
          <cell r="I4276" t="str">
            <v>SATUAN</v>
          </cell>
          <cell r="J4276" t="str">
            <v>KETERANGAN</v>
          </cell>
        </row>
        <row r="4279">
          <cell r="A4279" t="str">
            <v>3.</v>
          </cell>
          <cell r="C4279" t="str">
            <v>TENAGA</v>
          </cell>
        </row>
        <row r="4280">
          <cell r="C4280" t="str">
            <v>Produksi Tiang dalam 1 hari</v>
          </cell>
          <cell r="E4280" t="str">
            <v>= Tk x Q1</v>
          </cell>
          <cell r="G4280" t="str">
            <v>Qt</v>
          </cell>
          <cell r="H4280">
            <v>44.980645161290319</v>
          </cell>
          <cell r="I4280" t="str">
            <v>M'</v>
          </cell>
        </row>
        <row r="4281">
          <cell r="C4281" t="str">
            <v>Kebutuhan tenaga tambahan di lokasi :</v>
          </cell>
        </row>
        <row r="4282">
          <cell r="D4282" t="str">
            <v>- Mandor</v>
          </cell>
          <cell r="G4282" t="str">
            <v>M</v>
          </cell>
          <cell r="H4282">
            <v>1</v>
          </cell>
          <cell r="I4282" t="str">
            <v>orang</v>
          </cell>
        </row>
        <row r="4283">
          <cell r="D4283" t="str">
            <v>- Tukang</v>
          </cell>
          <cell r="G4283" t="str">
            <v>Tb</v>
          </cell>
          <cell r="H4283">
            <v>2</v>
          </cell>
          <cell r="I4283" t="str">
            <v>orang</v>
          </cell>
        </row>
        <row r="4284">
          <cell r="D4284" t="str">
            <v>- Pekerja</v>
          </cell>
          <cell r="G4284" t="str">
            <v>P</v>
          </cell>
          <cell r="H4284">
            <v>10</v>
          </cell>
          <cell r="I4284" t="str">
            <v>orang</v>
          </cell>
        </row>
        <row r="4286">
          <cell r="C4286" t="str">
            <v>Koefisien Tenaga / M3   :</v>
          </cell>
        </row>
        <row r="4287">
          <cell r="D4287" t="str">
            <v>-  Mandor</v>
          </cell>
          <cell r="E4287" t="str">
            <v xml:space="preserve"> = ( Tk x M ) : Qt</v>
          </cell>
          <cell r="G4287" t="str">
            <v>(L03)</v>
          </cell>
          <cell r="H4287">
            <v>0.17068273092369482</v>
          </cell>
          <cell r="I4287" t="str">
            <v>jam</v>
          </cell>
        </row>
        <row r="4288">
          <cell r="D4288" t="str">
            <v>-  Tukang</v>
          </cell>
          <cell r="E4288" t="str">
            <v xml:space="preserve"> = ( Tk x Tb ) : Qt</v>
          </cell>
          <cell r="G4288" t="str">
            <v>(L02)</v>
          </cell>
          <cell r="H4288">
            <v>0.34136546184738964</v>
          </cell>
          <cell r="I4288" t="str">
            <v>jam</v>
          </cell>
        </row>
        <row r="4289">
          <cell r="D4289" t="str">
            <v>-  Pekerja</v>
          </cell>
          <cell r="E4289" t="str">
            <v xml:space="preserve"> = ( Tk x P ) : Qt</v>
          </cell>
          <cell r="G4289" t="str">
            <v>(L01)</v>
          </cell>
          <cell r="H4289">
            <v>1.7068273092369481</v>
          </cell>
          <cell r="I4289" t="str">
            <v>jam</v>
          </cell>
        </row>
        <row r="4292">
          <cell r="A4292" t="str">
            <v>4.</v>
          </cell>
          <cell r="C4292" t="str">
            <v>HARGA DASAR SATUAN UPAH, BAHAN DAN ALAT</v>
          </cell>
        </row>
        <row r="4293">
          <cell r="C4293" t="str">
            <v>Lihat lampiran.</v>
          </cell>
        </row>
        <row r="4295">
          <cell r="A4295" t="str">
            <v>5.</v>
          </cell>
          <cell r="C4295" t="str">
            <v>ANALISA HARGA SATUAN PEKERJAAN</v>
          </cell>
        </row>
        <row r="4296">
          <cell r="C4296" t="str">
            <v>Lihat perhitungan dalam FORMULIR STANDAR UNTUK</v>
          </cell>
        </row>
        <row r="4297">
          <cell r="C4297" t="str">
            <v>PEREKEMAN ANALISA MASING-MASING HARGA</v>
          </cell>
        </row>
        <row r="4298">
          <cell r="C4298" t="str">
            <v>SATUAN.</v>
          </cell>
        </row>
        <row r="4299">
          <cell r="C4299" t="str">
            <v>Didapat Harga Satuan Pekerjaan :</v>
          </cell>
        </row>
        <row r="4301">
          <cell r="C4301" t="str">
            <v xml:space="preserve">Rp.  </v>
          </cell>
          <cell r="D4301">
            <v>82948.001208233618</v>
          </cell>
          <cell r="E4301" t="str">
            <v xml:space="preserve"> / M'</v>
          </cell>
        </row>
        <row r="4305">
          <cell r="A4305" t="str">
            <v>6.</v>
          </cell>
          <cell r="C4305" t="str">
            <v>MASA PELAKSANAAN YANG DIPERLUKAN</v>
          </cell>
        </row>
        <row r="4306">
          <cell r="C4306" t="str">
            <v>Masa Pelaksanaan :</v>
          </cell>
          <cell r="D4306" t="str">
            <v>. . . . . . . . . . . .</v>
          </cell>
        </row>
        <row r="4308">
          <cell r="A4308" t="str">
            <v>7.</v>
          </cell>
          <cell r="C4308" t="str">
            <v>VOLUME PEKERJAAN YANG DIPERLUKAN</v>
          </cell>
        </row>
        <row r="4309">
          <cell r="C4309" t="str">
            <v>Volume pekerjaan  :</v>
          </cell>
          <cell r="D4309">
            <v>0</v>
          </cell>
          <cell r="E4309" t="str">
            <v xml:space="preserve">    M'</v>
          </cell>
        </row>
        <row r="4407">
          <cell r="A4407" t="str">
            <v>ITEM PEMBAYARAN NO.</v>
          </cell>
          <cell r="D4407" t="str">
            <v>:  7.6 (13) c</v>
          </cell>
          <cell r="J4407" t="str">
            <v>Analisa EI-7613</v>
          </cell>
          <cell r="T4407" t="str">
            <v>Analisa EI-7613</v>
          </cell>
        </row>
        <row r="4408">
          <cell r="A4408" t="str">
            <v>JENIS PEKERJAAN</v>
          </cell>
          <cell r="D4408" t="str">
            <v>:  Pemancangan T. Pancang Baja</v>
          </cell>
          <cell r="H4408" t="str">
            <v>(Dia 600 mm)</v>
          </cell>
        </row>
        <row r="4409">
          <cell r="A4409" t="str">
            <v>SATUAN PEMBAYARAN</v>
          </cell>
          <cell r="D4409" t="str">
            <v>:  M'</v>
          </cell>
          <cell r="H4409" t="str">
            <v xml:space="preserve">        URAIAN ANALISA HARGA SATUAN</v>
          </cell>
          <cell r="L4409" t="str">
            <v>FORMULIR STANDAR UNTUK</v>
          </cell>
        </row>
        <row r="4410">
          <cell r="L4410" t="str">
            <v>PEREKAMAN ANALISA MASING-MASING HARGA SATUAN</v>
          </cell>
        </row>
        <row r="4411">
          <cell r="L4411" t="str">
            <v/>
          </cell>
        </row>
        <row r="4412">
          <cell r="A4412" t="str">
            <v>No.</v>
          </cell>
          <cell r="C4412" t="str">
            <v>U R A I A N</v>
          </cell>
          <cell r="G4412" t="str">
            <v>KODE</v>
          </cell>
          <cell r="H4412" t="str">
            <v>KOEF.</v>
          </cell>
          <cell r="I4412" t="str">
            <v>SATUAN</v>
          </cell>
          <cell r="J4412" t="str">
            <v>KETERANGAN</v>
          </cell>
        </row>
        <row r="4414">
          <cell r="L4414" t="str">
            <v>NAMA PAKET PEKERJAAN</v>
          </cell>
          <cell r="O4414" t="str">
            <v xml:space="preserve"> : Rehabilitasi dan Rekonstruksi Jalan Balee Ulim - Kuala (CS)</v>
          </cell>
        </row>
        <row r="4415">
          <cell r="A4415" t="str">
            <v>I.</v>
          </cell>
          <cell r="C4415" t="str">
            <v>ASUMSI</v>
          </cell>
          <cell r="L4415" t="str">
            <v>No. PAKET KONTRAK</v>
          </cell>
          <cell r="O4415" t="str">
            <v xml:space="preserve"> : PIJAY - 04</v>
          </cell>
        </row>
        <row r="4416">
          <cell r="A4416">
            <v>1</v>
          </cell>
          <cell r="C4416" t="str">
            <v>Menggunakan alat (cara mekanik)</v>
          </cell>
          <cell r="L4416" t="str">
            <v>NAMA PAKET</v>
          </cell>
          <cell r="O4416" t="str">
            <v xml:space="preserve"> : APBN 2009</v>
          </cell>
        </row>
        <row r="4417">
          <cell r="A4417">
            <v>2</v>
          </cell>
          <cell r="C4417" t="str">
            <v>Lokasi pekerjaan : di lokasi</v>
          </cell>
          <cell r="L4417" t="str">
            <v>PROP / KAB / KODYA</v>
          </cell>
          <cell r="O4417" t="str">
            <v xml:space="preserve"> : Nanggroe Aceh Darussalam / Pidie Jaya</v>
          </cell>
        </row>
        <row r="4418">
          <cell r="A4418">
            <v>3</v>
          </cell>
          <cell r="C4418" t="str">
            <v>Jam kerja efektif per-hari</v>
          </cell>
          <cell r="G4418" t="str">
            <v>Tk</v>
          </cell>
          <cell r="H4418">
            <v>7</v>
          </cell>
          <cell r="I4418" t="str">
            <v>jam</v>
          </cell>
          <cell r="L4418" t="str">
            <v>ITEM PEMBAYARAN NO.</v>
          </cell>
          <cell r="O4418" t="str">
            <v>:  7.6 (13) c</v>
          </cell>
          <cell r="R4418" t="str">
            <v>PERKIRAAN VOL. PEK.</v>
          </cell>
          <cell r="T4418" t="str">
            <v>:</v>
          </cell>
          <cell r="U4418" t="e">
            <v>#REF!</v>
          </cell>
        </row>
        <row r="4419">
          <cell r="A4419">
            <v>4</v>
          </cell>
          <cell r="C4419" t="str">
            <v>Panjang Tiang</v>
          </cell>
          <cell r="G4419" t="str">
            <v>p</v>
          </cell>
          <cell r="H4419">
            <v>20</v>
          </cell>
          <cell r="I4419" t="str">
            <v>M</v>
          </cell>
          <cell r="L4419" t="str">
            <v>JENIS PEKERJAAN</v>
          </cell>
          <cell r="O4419" t="str">
            <v>:  Pemancangan T. Pancang Baja</v>
          </cell>
          <cell r="R4419" t="str">
            <v>TOTAL HARGA (Rp.)</v>
          </cell>
          <cell r="T4419" t="str">
            <v>:</v>
          </cell>
          <cell r="U4419" t="e">
            <v>#REF!</v>
          </cell>
        </row>
        <row r="4420">
          <cell r="A4420">
            <v>5</v>
          </cell>
          <cell r="C4420" t="str">
            <v>Pemakaian Kawat las dan alat Las utk penyambungan</v>
          </cell>
          <cell r="L4420" t="str">
            <v>SATUAN PEMBAYARAN</v>
          </cell>
          <cell r="O4420" t="str">
            <v>:  M'</v>
          </cell>
          <cell r="Q4420" t="str">
            <v>(Dia 600 mm)</v>
          </cell>
          <cell r="R4420" t="str">
            <v>% THD. BIAYA PROYEK</v>
          </cell>
          <cell r="T4420" t="str">
            <v>:</v>
          </cell>
          <cell r="U4420" t="e">
            <v>#REF!</v>
          </cell>
        </row>
        <row r="4421">
          <cell r="C4421" t="str">
            <v>termasuk dalam item Penyediaan Tiang Pancang</v>
          </cell>
        </row>
        <row r="4423">
          <cell r="A4423" t="str">
            <v>II.</v>
          </cell>
          <cell r="C4423" t="str">
            <v>URUTAN KERJA</v>
          </cell>
          <cell r="Q4423" t="str">
            <v>PERKIRAAN</v>
          </cell>
          <cell r="R4423" t="str">
            <v>HARGA</v>
          </cell>
          <cell r="S4423" t="str">
            <v>JUMLAH</v>
          </cell>
        </row>
        <row r="4424">
          <cell r="A4424">
            <v>1</v>
          </cell>
          <cell r="C4424" t="str">
            <v>Material Tiang pancang yang telah siap ada dekat</v>
          </cell>
          <cell r="L4424" t="str">
            <v>NO.</v>
          </cell>
          <cell r="N4424" t="str">
            <v>KOMPONEN</v>
          </cell>
          <cell r="P4424" t="str">
            <v>SATUAN</v>
          </cell>
          <cell r="Q4424" t="str">
            <v>KUANTITAS</v>
          </cell>
          <cell r="R4424" t="str">
            <v>SATUAN</v>
          </cell>
          <cell r="S4424" t="str">
            <v>HARGA</v>
          </cell>
        </row>
        <row r="4425">
          <cell r="C4425" t="str">
            <v>lokasi pemancangan</v>
          </cell>
          <cell r="R4425" t="str">
            <v>(Rp.)</v>
          </cell>
          <cell r="S4425" t="str">
            <v>(Rp.)</v>
          </cell>
        </row>
        <row r="4426">
          <cell r="A4426">
            <v>2</v>
          </cell>
          <cell r="C4426" t="str">
            <v>Penyambungan dilakukan pada saat pemancangan</v>
          </cell>
        </row>
        <row r="4428">
          <cell r="A4428" t="str">
            <v>III.</v>
          </cell>
          <cell r="C4428" t="str">
            <v>PEMAKAIAN BAHAN, ALAT DAN TENAGA</v>
          </cell>
          <cell r="L4428" t="str">
            <v>A.</v>
          </cell>
          <cell r="N4428" t="str">
            <v>TENAGA</v>
          </cell>
        </row>
        <row r="4430">
          <cell r="A4430" t="str">
            <v xml:space="preserve">   1.</v>
          </cell>
          <cell r="C4430" t="str">
            <v>BAHAN</v>
          </cell>
          <cell r="L4430" t="str">
            <v>1.</v>
          </cell>
          <cell r="N4430" t="str">
            <v>Pekerja</v>
          </cell>
          <cell r="O4430" t="str">
            <v>(L01)</v>
          </cell>
          <cell r="P4430" t="str">
            <v>jam</v>
          </cell>
          <cell r="Q4430">
            <v>2.0481927710843379</v>
          </cell>
          <cell r="R4430">
            <v>6500</v>
          </cell>
          <cell r="U4430">
            <v>13313.253012048197</v>
          </cell>
        </row>
        <row r="4431">
          <cell r="C4431" t="str">
            <v xml:space="preserve">Pemakaian bahan pada pekerjaan penyiapan </v>
          </cell>
          <cell r="L4431" t="str">
            <v>2.</v>
          </cell>
          <cell r="N4431" t="str">
            <v>Tukang</v>
          </cell>
          <cell r="O4431" t="str">
            <v>(L02)</v>
          </cell>
          <cell r="P4431" t="str">
            <v>jam</v>
          </cell>
          <cell r="Q4431">
            <v>0.34136546184738964</v>
          </cell>
          <cell r="R4431">
            <v>7500</v>
          </cell>
          <cell r="U4431">
            <v>2560.2409638554223</v>
          </cell>
        </row>
        <row r="4432">
          <cell r="C4432" t="str">
            <v>material tiang pancang</v>
          </cell>
          <cell r="L4432" t="str">
            <v>3.</v>
          </cell>
          <cell r="N4432" t="str">
            <v>Mandor</v>
          </cell>
          <cell r="O4432" t="str">
            <v>(L03)</v>
          </cell>
          <cell r="P4432" t="str">
            <v>jam</v>
          </cell>
          <cell r="Q4432">
            <v>0.17068273092369482</v>
          </cell>
          <cell r="R4432">
            <v>7200</v>
          </cell>
          <cell r="U4432">
            <v>1228.9156626506026</v>
          </cell>
        </row>
        <row r="4434">
          <cell r="A4434" t="str">
            <v>2.</v>
          </cell>
          <cell r="C4434" t="str">
            <v>ALAT</v>
          </cell>
          <cell r="Q4434" t="str">
            <v xml:space="preserve">JUMLAH HARGA TENAGA   </v>
          </cell>
          <cell r="U4434">
            <v>17102.409638554222</v>
          </cell>
        </row>
        <row r="4436">
          <cell r="L4436" t="str">
            <v>B.</v>
          </cell>
          <cell r="N4436" t="str">
            <v>BAHAN</v>
          </cell>
        </row>
        <row r="4437">
          <cell r="A4437" t="str">
            <v>2.a</v>
          </cell>
          <cell r="C4437" t="str">
            <v>Crane on Track 35 Ton</v>
          </cell>
          <cell r="G4437" t="str">
            <v>(E31)</v>
          </cell>
        </row>
        <row r="4438">
          <cell r="C4438" t="str">
            <v>Kapasitas</v>
          </cell>
          <cell r="G4438" t="str">
            <v>V1</v>
          </cell>
          <cell r="H4438">
            <v>1</v>
          </cell>
          <cell r="I4438" t="str">
            <v>Titik</v>
          </cell>
        </row>
        <row r="4439">
          <cell r="C4439" t="str">
            <v>Faktor Efisiensi alat</v>
          </cell>
          <cell r="G4439" t="str">
            <v>Fa</v>
          </cell>
          <cell r="H4439">
            <v>0.83</v>
          </cell>
          <cell r="I4439" t="str">
            <v>-</v>
          </cell>
        </row>
        <row r="4440">
          <cell r="C4440" t="str">
            <v>Waktu siklus</v>
          </cell>
        </row>
        <row r="4441">
          <cell r="C4441" t="str">
            <v>- Waktu penggeseran dan penyetelan tiang</v>
          </cell>
          <cell r="G4441" t="str">
            <v>T1</v>
          </cell>
          <cell r="H4441">
            <v>90</v>
          </cell>
          <cell r="I4441" t="str">
            <v>menit</v>
          </cell>
        </row>
        <row r="4442">
          <cell r="C4442" t="str">
            <v>- Waktu pemancangan sampai kalendering 3 cm</v>
          </cell>
          <cell r="G4442" t="str">
            <v>T2</v>
          </cell>
          <cell r="H4442">
            <v>120</v>
          </cell>
          <cell r="I4442" t="str">
            <v>menit</v>
          </cell>
        </row>
        <row r="4443">
          <cell r="C4443" t="str">
            <v>- Waktu penjambungan tiang</v>
          </cell>
          <cell r="G4443" t="str">
            <v>T3</v>
          </cell>
          <cell r="H4443">
            <v>75</v>
          </cell>
          <cell r="I4443" t="str">
            <v>menit</v>
          </cell>
        </row>
        <row r="4444">
          <cell r="G4444" t="str">
            <v>Ts1</v>
          </cell>
          <cell r="H4444">
            <v>195</v>
          </cell>
          <cell r="I4444" t="str">
            <v>menit</v>
          </cell>
          <cell r="Q4444" t="str">
            <v xml:space="preserve">JUMLAH HARGA BAHAN   </v>
          </cell>
          <cell r="U4444">
            <v>0</v>
          </cell>
        </row>
        <row r="4446">
          <cell r="C4446" t="str">
            <v>Kap. Prod. / jam  =</v>
          </cell>
          <cell r="D4446" t="str">
            <v>V1 x p x Fa</v>
          </cell>
          <cell r="G4446" t="str">
            <v>Q1</v>
          </cell>
          <cell r="H4446">
            <v>5.1076923076923064</v>
          </cell>
          <cell r="I4446" t="str">
            <v>M1/jam</v>
          </cell>
          <cell r="L4446" t="str">
            <v>C.</v>
          </cell>
          <cell r="N4446" t="str">
            <v>PERALATAN</v>
          </cell>
        </row>
        <row r="4447">
          <cell r="D4447" t="str">
            <v>Ts1</v>
          </cell>
        </row>
        <row r="4448">
          <cell r="C4448" t="str">
            <v xml:space="preserve">Koefisien Alat / m' </v>
          </cell>
          <cell r="D4448" t="str">
            <v xml:space="preserve"> = 1 : Q1</v>
          </cell>
          <cell r="G4448" t="str">
            <v>(E31)</v>
          </cell>
          <cell r="H4448">
            <v>0.19578313253012053</v>
          </cell>
          <cell r="I4448" t="str">
            <v>Jam</v>
          </cell>
          <cell r="L4448" t="str">
            <v>1.</v>
          </cell>
          <cell r="N4448" t="str">
            <v>Crane on Track   (E31)</v>
          </cell>
          <cell r="P4448" t="str">
            <v>jam</v>
          </cell>
          <cell r="Q4448">
            <v>0.19578313253012053</v>
          </cell>
          <cell r="R4448">
            <v>344567.5856401663</v>
          </cell>
          <cell r="U4448">
            <v>67460.521284972332</v>
          </cell>
        </row>
        <row r="4449">
          <cell r="L4449" t="str">
            <v>2.</v>
          </cell>
          <cell r="N4449" t="str">
            <v>Pile Driver</v>
          </cell>
          <cell r="O4449" t="str">
            <v>(E30)</v>
          </cell>
          <cell r="P4449" t="str">
            <v>jam</v>
          </cell>
          <cell r="Q4449">
            <v>0.12048192771084339</v>
          </cell>
          <cell r="R4449">
            <v>72500.76617931627</v>
          </cell>
          <cell r="U4449">
            <v>8735.032069797142</v>
          </cell>
        </row>
        <row r="4450">
          <cell r="A4450" t="str">
            <v>2.b</v>
          </cell>
          <cell r="C4450" t="str">
            <v>PILE DRIVER HAMMER</v>
          </cell>
          <cell r="G4450" t="str">
            <v>(E30)</v>
          </cell>
          <cell r="L4450" t="str">
            <v>3.</v>
          </cell>
          <cell r="N4450" t="str">
            <v>Alat Bantu</v>
          </cell>
          <cell r="P4450" t="str">
            <v>Ls</v>
          </cell>
          <cell r="Q4450">
            <v>1</v>
          </cell>
          <cell r="R4450">
            <v>400</v>
          </cell>
          <cell r="U4450">
            <v>400</v>
          </cell>
        </row>
        <row r="4451">
          <cell r="C4451" t="str">
            <v>Kapasitas</v>
          </cell>
          <cell r="G4451" t="str">
            <v>V2</v>
          </cell>
          <cell r="H4451">
            <v>1</v>
          </cell>
          <cell r="I4451" t="str">
            <v>Titik</v>
          </cell>
        </row>
        <row r="4452">
          <cell r="C4452" t="str">
            <v>Faktor Efisiensi alat</v>
          </cell>
          <cell r="G4452" t="str">
            <v>Fa</v>
          </cell>
          <cell r="H4452">
            <v>0.83</v>
          </cell>
          <cell r="I4452" t="str">
            <v>-</v>
          </cell>
        </row>
        <row r="4453">
          <cell r="C4453" t="str">
            <v>Waktu siklus</v>
          </cell>
        </row>
        <row r="4454">
          <cell r="C4454" t="str">
            <v>- Waktu pemancangan sampai kalendering 3 cm</v>
          </cell>
          <cell r="G4454" t="str">
            <v>Ts2</v>
          </cell>
          <cell r="H4454">
            <v>120</v>
          </cell>
          <cell r="I4454" t="str">
            <v>menit</v>
          </cell>
        </row>
        <row r="4456">
          <cell r="C4456" t="str">
            <v>Kap. Prod. / jam  =</v>
          </cell>
          <cell r="D4456" t="str">
            <v>V2 x p x Fa</v>
          </cell>
          <cell r="G4456" t="str">
            <v>Q2</v>
          </cell>
          <cell r="H4456">
            <v>8.2999999999999989</v>
          </cell>
          <cell r="I4456" t="str">
            <v>M1/jam</v>
          </cell>
          <cell r="Q4456" t="str">
            <v xml:space="preserve">JUMLAH HARGA PERALATAN   </v>
          </cell>
          <cell r="U4456">
            <v>76595.553354769479</v>
          </cell>
        </row>
        <row r="4457">
          <cell r="D4457" t="str">
            <v>Ts2</v>
          </cell>
        </row>
        <row r="4458">
          <cell r="C4458" t="str">
            <v xml:space="preserve">Koefisien Alat / m' </v>
          </cell>
          <cell r="D4458" t="str">
            <v xml:space="preserve"> = 1 : Q2</v>
          </cell>
          <cell r="G4458" t="str">
            <v>(E07)</v>
          </cell>
          <cell r="H4458">
            <v>0.12048192771084339</v>
          </cell>
          <cell r="I4458" t="str">
            <v>Jam</v>
          </cell>
          <cell r="L4458" t="str">
            <v>D.</v>
          </cell>
          <cell r="N4458" t="str">
            <v>JUMLAH HARGA TENAGA, BAHAN DAN PERALATAN  ( A + B + C )</v>
          </cell>
          <cell r="U4458">
            <v>93697.962993323701</v>
          </cell>
        </row>
        <row r="4459">
          <cell r="L4459" t="str">
            <v>E.</v>
          </cell>
          <cell r="N4459" t="str">
            <v>OVERHEAD &amp; PROFIT</v>
          </cell>
          <cell r="P4459">
            <v>10</v>
          </cell>
          <cell r="Q4459" t="str">
            <v>%  x  D</v>
          </cell>
          <cell r="U4459">
            <v>9369.7962993323708</v>
          </cell>
        </row>
        <row r="4460">
          <cell r="L4460" t="str">
            <v>F.</v>
          </cell>
          <cell r="N4460" t="str">
            <v>HARGA SATUAN PEKERJAAN  ( D + E )</v>
          </cell>
          <cell r="U4460">
            <v>103067.75929265608</v>
          </cell>
        </row>
        <row r="4461">
          <cell r="L4461" t="str">
            <v>Note: 1</v>
          </cell>
          <cell r="N4461" t="str">
            <v>SATUAN dapat berdasarkan atas jam operasi untuk Tenaga Kerja dan Peralatan, volume dan/atau ukuran</v>
          </cell>
        </row>
        <row r="4462">
          <cell r="A4462" t="str">
            <v>2.b.</v>
          </cell>
          <cell r="C4462" t="str">
            <v>ALAT  BANTU</v>
          </cell>
          <cell r="N4462" t="str">
            <v>berat untuk bahan-bahan.</v>
          </cell>
        </row>
        <row r="4463">
          <cell r="C4463" t="str">
            <v>Diperlukan alat bantu kecil selama penyetelan dan</v>
          </cell>
          <cell r="J4463" t="str">
            <v>Lumpsum</v>
          </cell>
          <cell r="L4463">
            <v>2</v>
          </cell>
          <cell r="N4463" t="str">
            <v>Kuantitas satuan adalah kuantitas setiap komponen untuk menyelesaikan satu satuan pekerjaan dari nomor</v>
          </cell>
        </row>
        <row r="4464">
          <cell r="C4464" t="str">
            <v>penyambungan</v>
          </cell>
          <cell r="N4464" t="str">
            <v>mata pembayaran.</v>
          </cell>
        </row>
        <row r="4465">
          <cell r="C4465" t="str">
            <v>- Rantai/sling baja, dan Lain-Lain</v>
          </cell>
          <cell r="L4465">
            <v>3</v>
          </cell>
          <cell r="N4465" t="str">
            <v>Biaya satuan untuk peralatan sudah termasuk bahan bakar, bahan habis dipakai dan operator.</v>
          </cell>
        </row>
        <row r="4466">
          <cell r="L4466">
            <v>4</v>
          </cell>
          <cell r="N4466" t="str">
            <v>Biaya satuan sudah termasuk pengeluaran untuk seluruh pajak yang berkaitan (tetapi tidak termasuk PPN</v>
          </cell>
        </row>
        <row r="4467">
          <cell r="J4467" t="str">
            <v>Berlanjut ke hal. berikut.</v>
          </cell>
          <cell r="N4467" t="str">
            <v>yang dibayar dari kontrak) dan biaya-biaya lainnya.</v>
          </cell>
        </row>
        <row r="4468">
          <cell r="A4468" t="str">
            <v>ITEM PEMBAYARAN NO.</v>
          </cell>
          <cell r="D4468" t="str">
            <v>:  7.6 (13) c</v>
          </cell>
          <cell r="J4468" t="str">
            <v>Analisa EI-7613</v>
          </cell>
        </row>
        <row r="4469">
          <cell r="A4469" t="str">
            <v>JENIS PEKERJAAN</v>
          </cell>
          <cell r="D4469" t="str">
            <v>:  Pemancangan T. Pancang Baja</v>
          </cell>
          <cell r="G4469" t="str">
            <v>(Dia 600 mm)</v>
          </cell>
        </row>
        <row r="4470">
          <cell r="A4470" t="str">
            <v>SATUAN PEMBAYARAN</v>
          </cell>
          <cell r="D4470" t="str">
            <v>:  M'</v>
          </cell>
          <cell r="H4470" t="str">
            <v xml:space="preserve">        URAIAN ANALISA HARGA SATUAN</v>
          </cell>
        </row>
        <row r="4471">
          <cell r="J4471" t="str">
            <v>Lanjutan</v>
          </cell>
        </row>
        <row r="4473">
          <cell r="A4473" t="str">
            <v>No.</v>
          </cell>
          <cell r="C4473" t="str">
            <v>U R A I A N</v>
          </cell>
          <cell r="G4473" t="str">
            <v>KODE</v>
          </cell>
          <cell r="H4473" t="str">
            <v>KOEF.</v>
          </cell>
          <cell r="I4473" t="str">
            <v>SATUAN</v>
          </cell>
          <cell r="J4473" t="str">
            <v>KETERANGAN</v>
          </cell>
        </row>
        <row r="4476">
          <cell r="A4476" t="str">
            <v>3.</v>
          </cell>
          <cell r="C4476" t="str">
            <v>TENAGA</v>
          </cell>
        </row>
        <row r="4477">
          <cell r="C4477" t="str">
            <v>Produksi Tiang dalam 1 hari</v>
          </cell>
          <cell r="E4477" t="str">
            <v>= Tk x Q1</v>
          </cell>
          <cell r="G4477" t="str">
            <v>Qt</v>
          </cell>
          <cell r="H4477">
            <v>35.753846153846148</v>
          </cell>
          <cell r="I4477" t="str">
            <v>M'</v>
          </cell>
        </row>
        <row r="4478">
          <cell r="C4478" t="str">
            <v>Kebutuhan tenaga tambahan di lokasi :</v>
          </cell>
        </row>
        <row r="4479">
          <cell r="D4479" t="str">
            <v>- Mandor</v>
          </cell>
          <cell r="G4479" t="str">
            <v>M</v>
          </cell>
          <cell r="H4479">
            <v>1</v>
          </cell>
          <cell r="I4479" t="str">
            <v>orang</v>
          </cell>
        </row>
        <row r="4480">
          <cell r="D4480" t="str">
            <v>- Tukang</v>
          </cell>
          <cell r="G4480" t="str">
            <v>Tb</v>
          </cell>
          <cell r="H4480">
            <v>2</v>
          </cell>
          <cell r="I4480" t="str">
            <v>orang</v>
          </cell>
        </row>
        <row r="4481">
          <cell r="D4481" t="str">
            <v>- Pekerja</v>
          </cell>
          <cell r="G4481" t="str">
            <v>P</v>
          </cell>
          <cell r="H4481">
            <v>12</v>
          </cell>
          <cell r="I4481" t="str">
            <v>orang</v>
          </cell>
        </row>
        <row r="4483">
          <cell r="C4483" t="str">
            <v>Koefisien Tenaga / M3   :</v>
          </cell>
        </row>
        <row r="4484">
          <cell r="D4484" t="str">
            <v>-  Mandor</v>
          </cell>
          <cell r="E4484" t="str">
            <v xml:space="preserve"> = ( Tk x M ) : Qt</v>
          </cell>
          <cell r="G4484" t="str">
            <v>(L03)</v>
          </cell>
          <cell r="H4484">
            <v>0.17068273092369482</v>
          </cell>
          <cell r="I4484" t="str">
            <v>jam</v>
          </cell>
        </row>
        <row r="4485">
          <cell r="D4485" t="str">
            <v>-  Tukang</v>
          </cell>
          <cell r="E4485" t="str">
            <v xml:space="preserve"> = ( Tk x Tb ) : Qt</v>
          </cell>
          <cell r="G4485" t="str">
            <v>(L02)</v>
          </cell>
          <cell r="H4485">
            <v>0.34136546184738964</v>
          </cell>
          <cell r="I4485" t="str">
            <v>jam</v>
          </cell>
        </row>
        <row r="4486">
          <cell r="D4486" t="str">
            <v>-  Pekerja</v>
          </cell>
          <cell r="E4486" t="str">
            <v xml:space="preserve"> = ( Tk x P ) : Qt</v>
          </cell>
          <cell r="G4486" t="str">
            <v>(L01)</v>
          </cell>
          <cell r="H4486">
            <v>2.0481927710843379</v>
          </cell>
          <cell r="I4486" t="str">
            <v>jam</v>
          </cell>
        </row>
        <row r="4489">
          <cell r="A4489" t="str">
            <v>4.</v>
          </cell>
          <cell r="C4489" t="str">
            <v>HARGA DASAR SATUAN UPAH, BAHAN DAN ALAT</v>
          </cell>
        </row>
        <row r="4490">
          <cell r="C4490" t="str">
            <v>Lihat lampiran.</v>
          </cell>
        </row>
        <row r="4492">
          <cell r="A4492" t="str">
            <v>5.</v>
          </cell>
          <cell r="C4492" t="str">
            <v>ANALISA HARGA SATUAN PEKERJAAN</v>
          </cell>
        </row>
        <row r="4493">
          <cell r="C4493" t="str">
            <v>Lihat perhitungan dalam FORMULIR STANDAR UNTUK</v>
          </cell>
        </row>
        <row r="4494">
          <cell r="C4494" t="str">
            <v>PEREKEMAN ANALISA MASING-MASING HARGA</v>
          </cell>
        </row>
        <row r="4495">
          <cell r="C4495" t="str">
            <v>SATUAN.</v>
          </cell>
        </row>
        <row r="4496">
          <cell r="C4496" t="str">
            <v>Didapat Harga Satuan Pekerjaan :</v>
          </cell>
        </row>
        <row r="4498">
          <cell r="C4498" t="str">
            <v xml:space="preserve">Rp.  </v>
          </cell>
          <cell r="D4498">
            <v>103067.75929265608</v>
          </cell>
          <cell r="E4498" t="str">
            <v xml:space="preserve"> / M'</v>
          </cell>
        </row>
        <row r="4502">
          <cell r="A4502" t="str">
            <v>6.</v>
          </cell>
          <cell r="C4502" t="str">
            <v>MASA PELAKSANAAN YANG DIPERLUKAN</v>
          </cell>
        </row>
        <row r="4503">
          <cell r="C4503" t="str">
            <v>Masa Pelaksanaan :</v>
          </cell>
          <cell r="D4503" t="str">
            <v>. . . . . . . . . . . .</v>
          </cell>
        </row>
        <row r="4505">
          <cell r="A4505" t="str">
            <v>7.</v>
          </cell>
          <cell r="C4505" t="str">
            <v>VOLUME PEKERJAAN YANG DIPERLUKAN</v>
          </cell>
        </row>
        <row r="4506">
          <cell r="C4506" t="str">
            <v>Volume pekerjaan  :</v>
          </cell>
          <cell r="D4506">
            <v>0</v>
          </cell>
          <cell r="E4506" t="str">
            <v xml:space="preserve">    M'</v>
          </cell>
        </row>
        <row r="4527">
          <cell r="A4527" t="str">
            <v>ITEM PEMBAYARAN NO.</v>
          </cell>
          <cell r="D4527" t="str">
            <v>:  7.6 (12) b</v>
          </cell>
          <cell r="J4527" t="str">
            <v>Analisa EI-7612</v>
          </cell>
          <cell r="T4527" t="str">
            <v>Analisa EI-7612</v>
          </cell>
        </row>
        <row r="4528">
          <cell r="A4528" t="str">
            <v>JENIS PEKERJAAN</v>
          </cell>
          <cell r="D4528" t="str">
            <v>:  Pemancgn. T. Pancang Beton</v>
          </cell>
          <cell r="G4528" t="str">
            <v>( 50 x 50 ) cm</v>
          </cell>
        </row>
        <row r="4529">
          <cell r="A4529" t="str">
            <v>SATUAN PEMBAYARAN</v>
          </cell>
          <cell r="D4529" t="str">
            <v>:  M'</v>
          </cell>
          <cell r="H4529" t="str">
            <v xml:space="preserve">        URAIAN ANALISA HARGA SATUAN</v>
          </cell>
          <cell r="L4529" t="str">
            <v>FORMULIR STANDAR UNTUK</v>
          </cell>
        </row>
        <row r="4530">
          <cell r="L4530" t="str">
            <v>PEREKAMAN ANALISA MASING-MASING HARGA SATUAN</v>
          </cell>
        </row>
        <row r="4531">
          <cell r="L4531" t="str">
            <v/>
          </cell>
        </row>
        <row r="4532">
          <cell r="A4532" t="str">
            <v>No.</v>
          </cell>
          <cell r="C4532" t="str">
            <v>U R A I A N</v>
          </cell>
          <cell r="G4532" t="str">
            <v>KODE</v>
          </cell>
          <cell r="H4532" t="str">
            <v>KOEF.</v>
          </cell>
          <cell r="I4532" t="str">
            <v>SATUAN</v>
          </cell>
          <cell r="J4532" t="str">
            <v>KETERANGAN</v>
          </cell>
        </row>
        <row r="4534">
          <cell r="L4534" t="str">
            <v>NAMA PAKET PEKERJAAN</v>
          </cell>
          <cell r="O4534" t="str">
            <v xml:space="preserve"> : Rehabilitasi dan Rekonstruksi Jalan Balee Ulim - Kuala (CS)</v>
          </cell>
        </row>
        <row r="4535">
          <cell r="A4535" t="str">
            <v>I.</v>
          </cell>
          <cell r="C4535" t="str">
            <v>ASUMSI</v>
          </cell>
          <cell r="L4535" t="str">
            <v>No. PAKET KONTRAK</v>
          </cell>
          <cell r="O4535" t="str">
            <v xml:space="preserve"> : PIJAY - 04</v>
          </cell>
        </row>
        <row r="4536">
          <cell r="A4536">
            <v>1</v>
          </cell>
          <cell r="C4536" t="str">
            <v>Menggunakan alat (cara mekanik)</v>
          </cell>
          <cell r="L4536" t="str">
            <v>NAMA PAKET</v>
          </cell>
          <cell r="O4536" t="str">
            <v xml:space="preserve"> : APBN 2009</v>
          </cell>
        </row>
        <row r="4537">
          <cell r="A4537">
            <v>2</v>
          </cell>
          <cell r="C4537" t="str">
            <v>Lokasi pekerjaan : di lokasi</v>
          </cell>
          <cell r="L4537" t="str">
            <v>PROP / KAB / KODYA</v>
          </cell>
          <cell r="O4537" t="str">
            <v xml:space="preserve"> : Nanggroe Aceh Darussalam / Pidie Jaya</v>
          </cell>
        </row>
        <row r="4538">
          <cell r="A4538">
            <v>3</v>
          </cell>
          <cell r="C4538" t="str">
            <v>Jam kerja efektif per-hari</v>
          </cell>
          <cell r="G4538" t="str">
            <v>Tk</v>
          </cell>
          <cell r="H4538">
            <v>7</v>
          </cell>
          <cell r="I4538" t="str">
            <v>jam</v>
          </cell>
          <cell r="L4538" t="str">
            <v>ITEM PEMBAYARAN NO.</v>
          </cell>
          <cell r="O4538" t="str">
            <v>:  7.6 (12) b</v>
          </cell>
          <cell r="R4538" t="str">
            <v>PERKIRAAN VOL. PEK.</v>
          </cell>
          <cell r="T4538" t="str">
            <v>:</v>
          </cell>
          <cell r="U4538" t="e">
            <v>#REF!</v>
          </cell>
        </row>
        <row r="4539">
          <cell r="A4539">
            <v>4</v>
          </cell>
          <cell r="C4539" t="str">
            <v>Panjang Tiang</v>
          </cell>
          <cell r="G4539" t="str">
            <v>p</v>
          </cell>
          <cell r="H4539">
            <v>20</v>
          </cell>
          <cell r="I4539" t="str">
            <v>M</v>
          </cell>
          <cell r="L4539" t="str">
            <v>JENIS PEKERJAAN</v>
          </cell>
          <cell r="O4539" t="str">
            <v>:  Pemancgn. T. Pancang Beton</v>
          </cell>
          <cell r="R4539" t="str">
            <v>TOTAL HARGA (Rp.)</v>
          </cell>
          <cell r="T4539" t="str">
            <v>:</v>
          </cell>
          <cell r="U4539" t="e">
            <v>#REF!</v>
          </cell>
        </row>
        <row r="4540">
          <cell r="A4540">
            <v>5</v>
          </cell>
          <cell r="C4540" t="str">
            <v>Ukuran Tiang sesuai keperluan</v>
          </cell>
          <cell r="L4540" t="str">
            <v>SATUAN PEMBAYARAN</v>
          </cell>
          <cell r="O4540" t="str">
            <v>:  M'</v>
          </cell>
          <cell r="Q4540" t="str">
            <v>( 50 x 50 ) cm</v>
          </cell>
          <cell r="R4540" t="str">
            <v>% THD. BIAYA PROYEK</v>
          </cell>
          <cell r="T4540" t="str">
            <v>:</v>
          </cell>
          <cell r="U4540" t="e">
            <v>#REF!</v>
          </cell>
        </row>
        <row r="4541">
          <cell r="A4541">
            <v>6</v>
          </cell>
          <cell r="C4541" t="str">
            <v>Pemakaian Kawat las dan alat Las utk penyambungan</v>
          </cell>
        </row>
        <row r="4542">
          <cell r="C4542" t="str">
            <v>termasuk dlm item Penyediaan Tiang Pancang Beton</v>
          </cell>
        </row>
        <row r="4543">
          <cell r="Q4543" t="str">
            <v>PERKIRAAN</v>
          </cell>
          <cell r="R4543" t="str">
            <v>HARGA</v>
          </cell>
          <cell r="S4543" t="str">
            <v>JUMLAH</v>
          </cell>
        </row>
        <row r="4544">
          <cell r="L4544" t="str">
            <v>NO.</v>
          </cell>
          <cell r="N4544" t="str">
            <v>KOMPONEN</v>
          </cell>
          <cell r="P4544" t="str">
            <v>SATUAN</v>
          </cell>
          <cell r="Q4544" t="str">
            <v>KUANTITAS</v>
          </cell>
          <cell r="R4544" t="str">
            <v>SATUAN</v>
          </cell>
          <cell r="S4544" t="str">
            <v>HARGA</v>
          </cell>
        </row>
        <row r="4545">
          <cell r="A4545" t="str">
            <v>II.</v>
          </cell>
          <cell r="C4545" t="str">
            <v>URUTAN KERJA</v>
          </cell>
          <cell r="R4545" t="str">
            <v>(Rp.)</v>
          </cell>
          <cell r="S4545" t="str">
            <v>(Rp.)</v>
          </cell>
        </row>
        <row r="4546">
          <cell r="A4546">
            <v>1</v>
          </cell>
          <cell r="C4546" t="str">
            <v>Material Tiang pancang yang telah siap ada dekat lokasi</v>
          </cell>
        </row>
        <row r="4547">
          <cell r="C4547" t="str">
            <v>pemancangan</v>
          </cell>
        </row>
        <row r="4548">
          <cell r="A4548">
            <v>2</v>
          </cell>
          <cell r="C4548" t="str">
            <v>Penyambungan dilakukan pada saat pemancangan</v>
          </cell>
          <cell r="L4548" t="str">
            <v>A.</v>
          </cell>
          <cell r="N4548" t="str">
            <v>TENAGA</v>
          </cell>
        </row>
        <row r="4550">
          <cell r="A4550" t="str">
            <v>III.</v>
          </cell>
          <cell r="C4550" t="str">
            <v>PEMAKAIAN BAHAN, ALAT DAN TENAGA</v>
          </cell>
          <cell r="L4550" t="str">
            <v>1.</v>
          </cell>
          <cell r="N4550" t="str">
            <v>Pekerja</v>
          </cell>
          <cell r="O4550" t="str">
            <v>(L01)</v>
          </cell>
          <cell r="P4550" t="str">
            <v>jam</v>
          </cell>
          <cell r="Q4550">
            <v>1.626506024096386</v>
          </cell>
          <cell r="R4550">
            <v>6500</v>
          </cell>
          <cell r="U4550">
            <v>10572.28915662651</v>
          </cell>
        </row>
        <row r="4551">
          <cell r="L4551" t="str">
            <v>2.</v>
          </cell>
          <cell r="N4551" t="str">
            <v>Tukang</v>
          </cell>
          <cell r="O4551" t="str">
            <v>(L02)</v>
          </cell>
          <cell r="P4551" t="str">
            <v>jam</v>
          </cell>
          <cell r="Q4551">
            <v>0.27108433734939769</v>
          </cell>
          <cell r="R4551">
            <v>7500</v>
          </cell>
          <cell r="U4551">
            <v>2033.1325301204827</v>
          </cell>
        </row>
        <row r="4552">
          <cell r="A4552" t="str">
            <v xml:space="preserve">   1.</v>
          </cell>
          <cell r="C4552" t="str">
            <v>BAHAN</v>
          </cell>
          <cell r="L4552" t="str">
            <v>3.</v>
          </cell>
          <cell r="N4552" t="str">
            <v>Mandor</v>
          </cell>
          <cell r="O4552" t="str">
            <v>(L03)</v>
          </cell>
          <cell r="P4552" t="str">
            <v>jam</v>
          </cell>
          <cell r="Q4552">
            <v>0.13554216867469884</v>
          </cell>
          <cell r="R4552">
            <v>7200</v>
          </cell>
          <cell r="U4552">
            <v>975.90361445783162</v>
          </cell>
        </row>
        <row r="4553">
          <cell r="C4553" t="str">
            <v xml:space="preserve">Pemakaian bahan pada pekerjaan penyiapan </v>
          </cell>
        </row>
        <row r="4554">
          <cell r="C4554" t="str">
            <v>material tiang pancang</v>
          </cell>
          <cell r="Q4554" t="str">
            <v xml:space="preserve">JUMLAH HARGA TENAGA   </v>
          </cell>
          <cell r="U4554">
            <v>13581.325301204824</v>
          </cell>
        </row>
        <row r="4556">
          <cell r="A4556" t="str">
            <v>2.</v>
          </cell>
          <cell r="C4556" t="str">
            <v>ALAT</v>
          </cell>
          <cell r="L4556" t="str">
            <v>B.</v>
          </cell>
          <cell r="N4556" t="str">
            <v>BAHAN</v>
          </cell>
        </row>
        <row r="4557">
          <cell r="H4557">
            <v>0</v>
          </cell>
        </row>
        <row r="4558">
          <cell r="A4558" t="str">
            <v>2.a</v>
          </cell>
          <cell r="C4558" t="str">
            <v>Crane on Track 35 Ton</v>
          </cell>
          <cell r="G4558" t="str">
            <v>(E31)</v>
          </cell>
        </row>
        <row r="4559">
          <cell r="C4559" t="str">
            <v>Kapasitas</v>
          </cell>
          <cell r="G4559" t="str">
            <v>V1</v>
          </cell>
          <cell r="H4559">
            <v>1</v>
          </cell>
          <cell r="I4559" t="str">
            <v>Titik</v>
          </cell>
        </row>
        <row r="4560">
          <cell r="C4560" t="str">
            <v>Faktor Efisiensi alat</v>
          </cell>
          <cell r="G4560" t="str">
            <v>Fa</v>
          </cell>
          <cell r="H4560">
            <v>0.83</v>
          </cell>
          <cell r="I4560" t="str">
            <v>-</v>
          </cell>
        </row>
        <row r="4561">
          <cell r="C4561" t="str">
            <v>Waktu siklus</v>
          </cell>
        </row>
        <row r="4562">
          <cell r="C4562" t="str">
            <v>- Waktu penggeseran dan penyetelan tiang</v>
          </cell>
          <cell r="G4562" t="str">
            <v>T1</v>
          </cell>
          <cell r="H4562">
            <v>80</v>
          </cell>
          <cell r="I4562" t="str">
            <v>menit</v>
          </cell>
        </row>
        <row r="4563">
          <cell r="C4563" t="str">
            <v>- Waktu pemancangan sampai kalendering 3 cm</v>
          </cell>
          <cell r="G4563" t="str">
            <v>T2</v>
          </cell>
          <cell r="H4563">
            <v>90</v>
          </cell>
          <cell r="I4563" t="str">
            <v>menit</v>
          </cell>
        </row>
        <row r="4564">
          <cell r="C4564" t="str">
            <v>- Waktu penjambunag tiang</v>
          </cell>
          <cell r="G4564" t="str">
            <v>T3</v>
          </cell>
          <cell r="H4564">
            <v>65</v>
          </cell>
          <cell r="I4564" t="str">
            <v>menit</v>
          </cell>
          <cell r="Q4564" t="str">
            <v xml:space="preserve">JUMLAH HARGA BAHAN   </v>
          </cell>
          <cell r="U4564">
            <v>0</v>
          </cell>
        </row>
        <row r="4565">
          <cell r="G4565" t="str">
            <v>Ts1</v>
          </cell>
          <cell r="H4565">
            <v>155</v>
          </cell>
          <cell r="I4565" t="str">
            <v>menit</v>
          </cell>
        </row>
        <row r="4566">
          <cell r="L4566" t="str">
            <v>C.</v>
          </cell>
          <cell r="N4566" t="str">
            <v>PERALATAN</v>
          </cell>
        </row>
        <row r="4567">
          <cell r="C4567" t="str">
            <v>Kap. Prod. / jam  =</v>
          </cell>
          <cell r="D4567" t="str">
            <v>V1 x p x Fa</v>
          </cell>
          <cell r="G4567" t="str">
            <v>Q1</v>
          </cell>
          <cell r="H4567">
            <v>6.4258064516129023</v>
          </cell>
          <cell r="I4567" t="str">
            <v>M1/jam</v>
          </cell>
        </row>
        <row r="4568">
          <cell r="D4568" t="str">
            <v>Ts1</v>
          </cell>
          <cell r="L4568" t="str">
            <v>1.</v>
          </cell>
          <cell r="N4568" t="str">
            <v>Crane on Track   (E31)</v>
          </cell>
          <cell r="P4568" t="str">
            <v>jam</v>
          </cell>
          <cell r="Q4568">
            <v>0.15562248995983938</v>
          </cell>
          <cell r="R4568">
            <v>344567.5856401663</v>
          </cell>
          <cell r="U4568">
            <v>53622.465636772875</v>
          </cell>
        </row>
        <row r="4569">
          <cell r="C4569" t="str">
            <v xml:space="preserve">Koefisien Alat / m' </v>
          </cell>
          <cell r="D4569" t="str">
            <v>= 1 : Q1</v>
          </cell>
          <cell r="G4569" t="str">
            <v>(E31)</v>
          </cell>
          <cell r="H4569">
            <v>0.15562248995983938</v>
          </cell>
          <cell r="I4569" t="str">
            <v>Jam</v>
          </cell>
          <cell r="L4569" t="str">
            <v>2.</v>
          </cell>
          <cell r="N4569" t="str">
            <v>Pile Driver</v>
          </cell>
          <cell r="O4569" t="str">
            <v>(E30)</v>
          </cell>
          <cell r="P4569" t="str">
            <v>jam</v>
          </cell>
          <cell r="Q4569">
            <v>9.0361445783132543E-2</v>
          </cell>
          <cell r="R4569">
            <v>72500.76617931627</v>
          </cell>
          <cell r="U4569">
            <v>6551.2740523478569</v>
          </cell>
        </row>
        <row r="4570">
          <cell r="L4570" t="str">
            <v>3.</v>
          </cell>
          <cell r="N4570" t="str">
            <v>Alat Bantu</v>
          </cell>
          <cell r="P4570" t="str">
            <v>Ls</v>
          </cell>
          <cell r="Q4570">
            <v>1</v>
          </cell>
          <cell r="R4570">
            <v>350</v>
          </cell>
          <cell r="U4570">
            <v>350</v>
          </cell>
        </row>
        <row r="4571">
          <cell r="A4571" t="str">
            <v>2.b</v>
          </cell>
          <cell r="C4571" t="str">
            <v>PILE DRIVER HAMMER</v>
          </cell>
          <cell r="G4571" t="str">
            <v>(E30)</v>
          </cell>
        </row>
        <row r="4572">
          <cell r="C4572" t="str">
            <v>Kapasitas</v>
          </cell>
          <cell r="G4572" t="str">
            <v>V2</v>
          </cell>
          <cell r="H4572">
            <v>1</v>
          </cell>
          <cell r="I4572" t="str">
            <v>Titik</v>
          </cell>
        </row>
        <row r="4573">
          <cell r="C4573" t="str">
            <v>Faktor Efisiensi alat</v>
          </cell>
          <cell r="G4573" t="str">
            <v>Fa</v>
          </cell>
          <cell r="H4573">
            <v>0.83</v>
          </cell>
          <cell r="I4573" t="str">
            <v>-</v>
          </cell>
        </row>
        <row r="4574">
          <cell r="C4574" t="str">
            <v>Waktu siklus</v>
          </cell>
        </row>
        <row r="4575">
          <cell r="C4575" t="str">
            <v>- Waktu pemancangan sampai kalendering 3 cm</v>
          </cell>
          <cell r="G4575" t="str">
            <v>Ts2</v>
          </cell>
          <cell r="H4575">
            <v>90</v>
          </cell>
          <cell r="I4575" t="str">
            <v>menit</v>
          </cell>
        </row>
        <row r="4576">
          <cell r="Q4576" t="str">
            <v xml:space="preserve">JUMLAH HARGA PERALATAN   </v>
          </cell>
          <cell r="U4576">
            <v>60523.739689120732</v>
          </cell>
        </row>
        <row r="4577">
          <cell r="C4577" t="str">
            <v>Kap. Prod. / jam  =</v>
          </cell>
          <cell r="D4577" t="str">
            <v>V2 x p x Fa</v>
          </cell>
          <cell r="G4577" t="str">
            <v>Q1</v>
          </cell>
          <cell r="H4577">
            <v>11.066666666666665</v>
          </cell>
          <cell r="I4577" t="str">
            <v>M1/jam</v>
          </cell>
        </row>
        <row r="4578">
          <cell r="D4578" t="str">
            <v>Ts2</v>
          </cell>
          <cell r="L4578" t="str">
            <v>D.</v>
          </cell>
          <cell r="N4578" t="str">
            <v>JUMLAH HARGA TENAGA, BAHAN DAN PERALATAN  ( A + B + C )</v>
          </cell>
          <cell r="U4578">
            <v>74105.064990325554</v>
          </cell>
        </row>
        <row r="4579">
          <cell r="C4579" t="str">
            <v xml:space="preserve">Koefisien Alat / m' </v>
          </cell>
          <cell r="D4579" t="str">
            <v>= 1 : Q1</v>
          </cell>
          <cell r="G4579" t="str">
            <v>(E07)</v>
          </cell>
          <cell r="H4579">
            <v>9.0361445783132543E-2</v>
          </cell>
          <cell r="I4579" t="str">
            <v>Jam</v>
          </cell>
          <cell r="L4579" t="str">
            <v>E.</v>
          </cell>
          <cell r="N4579" t="str">
            <v>OVERHEAD &amp; PROFIT</v>
          </cell>
          <cell r="P4579">
            <v>10</v>
          </cell>
          <cell r="Q4579" t="str">
            <v>%  x  D</v>
          </cell>
          <cell r="U4579">
            <v>7410.5064990325554</v>
          </cell>
        </row>
        <row r="4580">
          <cell r="L4580" t="str">
            <v>F.</v>
          </cell>
          <cell r="N4580" t="str">
            <v>HARGA SATUAN PEKERJAAN  ( D + E )</v>
          </cell>
          <cell r="U4580">
            <v>81515.571489358117</v>
          </cell>
        </row>
        <row r="4581">
          <cell r="L4581" t="str">
            <v>Note: 1</v>
          </cell>
          <cell r="N4581" t="str">
            <v>SATUAN dapat berdasarkan atas jam operasi untuk Tenaga Kerja dan Peralatan, volume dan/atau ukuran</v>
          </cell>
        </row>
        <row r="4582">
          <cell r="A4582" t="str">
            <v>2.b.</v>
          </cell>
          <cell r="C4582" t="str">
            <v>ALAT  BANTU</v>
          </cell>
          <cell r="N4582" t="str">
            <v>berat untuk bahan-bahan.</v>
          </cell>
        </row>
        <row r="4583">
          <cell r="C4583" t="str">
            <v>Diperlukan alat bantu kecil selama penyetelan dan</v>
          </cell>
          <cell r="J4583" t="str">
            <v>Lumpsum</v>
          </cell>
          <cell r="L4583">
            <v>2</v>
          </cell>
          <cell r="N4583" t="str">
            <v>Kuantitas satuan adalah kuantitas setiap komponen untuk menyelesaikan satu satuan pekerjaan dari nomor</v>
          </cell>
        </row>
        <row r="4584">
          <cell r="C4584" t="str">
            <v xml:space="preserve">    penyambungan</v>
          </cell>
          <cell r="N4584" t="str">
            <v>mata pembayaran.</v>
          </cell>
        </row>
        <row r="4585">
          <cell r="C4585" t="str">
            <v>- Rantai/sling baja</v>
          </cell>
          <cell r="L4585">
            <v>3</v>
          </cell>
          <cell r="N4585" t="str">
            <v>Biaya satuan untuk peralatan sudah termasuk bahan bakar, bahan habis dipakai dan operator.</v>
          </cell>
        </row>
        <row r="4586">
          <cell r="L4586">
            <v>4</v>
          </cell>
          <cell r="N4586" t="str">
            <v>Biaya satuan sudah termasuk pengeluaran untuk seluruh pajak yang berkaitan (tetapi tidak termasuk PPN</v>
          </cell>
        </row>
        <row r="4587">
          <cell r="J4587" t="str">
            <v>Berlanjut ke hal. berikut.</v>
          </cell>
          <cell r="N4587" t="str">
            <v>yang dibayar dari kontrak) dan biaya-biaya lainnya.</v>
          </cell>
        </row>
        <row r="4588">
          <cell r="A4588" t="str">
            <v>ITEM PEMBAYARAN NO.</v>
          </cell>
          <cell r="D4588" t="str">
            <v>:  7.6 (12) b</v>
          </cell>
          <cell r="J4588" t="str">
            <v>Analisa EI-7612</v>
          </cell>
        </row>
        <row r="4589">
          <cell r="A4589" t="str">
            <v>JENIS PEKERJAAN</v>
          </cell>
          <cell r="D4589" t="str">
            <v>:  Pemancgn. T. Pancang Beton</v>
          </cell>
          <cell r="F4589" t="str">
            <v>( 50 x 50 ) cm</v>
          </cell>
        </row>
        <row r="4590">
          <cell r="A4590" t="str">
            <v>SATUAN PEMBAYARAN</v>
          </cell>
          <cell r="D4590" t="str">
            <v>:  M'</v>
          </cell>
          <cell r="H4590" t="str">
            <v xml:space="preserve">        URAIAN ANALISA HARGA SATUAN</v>
          </cell>
        </row>
        <row r="4591">
          <cell r="J4591" t="str">
            <v>Lanjutan</v>
          </cell>
        </row>
        <row r="4593">
          <cell r="A4593" t="str">
            <v>No.</v>
          </cell>
          <cell r="C4593" t="str">
            <v>U R A I A N</v>
          </cell>
          <cell r="G4593" t="str">
            <v>KODE</v>
          </cell>
          <cell r="H4593" t="str">
            <v>KOEF.</v>
          </cell>
          <cell r="I4593" t="str">
            <v>SATUAN</v>
          </cell>
          <cell r="J4593" t="str">
            <v>KETERANGAN</v>
          </cell>
        </row>
        <row r="4596">
          <cell r="A4596" t="str">
            <v>3.</v>
          </cell>
          <cell r="C4596" t="str">
            <v>TENAGA</v>
          </cell>
        </row>
        <row r="4597">
          <cell r="C4597" t="str">
            <v>Produksi Tiang dalam 1 hari</v>
          </cell>
          <cell r="E4597" t="str">
            <v>= Tk x Q1</v>
          </cell>
          <cell r="G4597" t="str">
            <v>Qt</v>
          </cell>
          <cell r="H4597">
            <v>44.980645161290319</v>
          </cell>
          <cell r="I4597" t="str">
            <v>M'</v>
          </cell>
        </row>
        <row r="4598">
          <cell r="C4598" t="str">
            <v>Kebutuhan tenaga tambahan di lokasi ::</v>
          </cell>
        </row>
        <row r="4599">
          <cell r="D4599" t="str">
            <v>- Mandor</v>
          </cell>
          <cell r="G4599" t="str">
            <v>M</v>
          </cell>
          <cell r="H4599">
            <v>1</v>
          </cell>
          <cell r="I4599" t="str">
            <v>orang</v>
          </cell>
        </row>
        <row r="4600">
          <cell r="D4600" t="str">
            <v>- Tukang</v>
          </cell>
          <cell r="G4600" t="str">
            <v>Tb</v>
          </cell>
          <cell r="H4600">
            <v>2</v>
          </cell>
          <cell r="I4600" t="str">
            <v>orang</v>
          </cell>
        </row>
        <row r="4601">
          <cell r="D4601" t="str">
            <v>- Pekerja</v>
          </cell>
          <cell r="G4601" t="str">
            <v>P</v>
          </cell>
          <cell r="H4601">
            <v>12</v>
          </cell>
          <cell r="I4601" t="str">
            <v>orang</v>
          </cell>
        </row>
        <row r="4603">
          <cell r="C4603" t="str">
            <v>Koefisien Tenaga / M3   :</v>
          </cell>
        </row>
        <row r="4604">
          <cell r="D4604" t="str">
            <v>-  Mandor</v>
          </cell>
          <cell r="E4604" t="str">
            <v xml:space="preserve"> = ( Tk x M ) : Qt</v>
          </cell>
          <cell r="G4604" t="str">
            <v>(L03)</v>
          </cell>
          <cell r="H4604">
            <v>0.13554216867469884</v>
          </cell>
          <cell r="I4604" t="str">
            <v>jam</v>
          </cell>
        </row>
        <row r="4605">
          <cell r="D4605" t="str">
            <v>-  Tukang</v>
          </cell>
          <cell r="E4605" t="str">
            <v xml:space="preserve"> = ( Tk x Tb ) : Qt</v>
          </cell>
          <cell r="G4605" t="str">
            <v>(L02)</v>
          </cell>
          <cell r="H4605">
            <v>0.27108433734939769</v>
          </cell>
          <cell r="I4605" t="str">
            <v>jam</v>
          </cell>
        </row>
        <row r="4606">
          <cell r="D4606" t="str">
            <v>-  Pekerja</v>
          </cell>
          <cell r="E4606" t="str">
            <v xml:space="preserve"> = ( Tk x P ) : Qt</v>
          </cell>
          <cell r="G4606" t="str">
            <v>(L01)</v>
          </cell>
          <cell r="H4606">
            <v>1.626506024096386</v>
          </cell>
          <cell r="I4606" t="str">
            <v>jam</v>
          </cell>
        </row>
        <row r="4609">
          <cell r="A4609" t="str">
            <v>4.</v>
          </cell>
          <cell r="C4609" t="str">
            <v>HARGA DASAR SATUAN UPAH, BAHAN DAN ALAT</v>
          </cell>
        </row>
        <row r="4610">
          <cell r="C4610" t="str">
            <v>Lihat lampiran.</v>
          </cell>
        </row>
        <row r="4612">
          <cell r="A4612" t="str">
            <v>5.</v>
          </cell>
          <cell r="C4612" t="str">
            <v>ANALISA HARGA SATUAN PEKERJAAN</v>
          </cell>
        </row>
        <row r="4613">
          <cell r="C4613" t="str">
            <v>Lihat perhitungan dalam FORMULIR STANDAR UNTUK</v>
          </cell>
        </row>
        <row r="4614">
          <cell r="C4614" t="str">
            <v>PEREKEMAN ANALISA MASING-MASING HARGA</v>
          </cell>
        </row>
        <row r="4615">
          <cell r="C4615" t="str">
            <v>SATUAN.</v>
          </cell>
        </row>
        <row r="4616">
          <cell r="C4616" t="str">
            <v>Didapat Harga Satuan Pekerjaan :</v>
          </cell>
        </row>
        <row r="4618">
          <cell r="C4618" t="str">
            <v xml:space="preserve">Rp.  </v>
          </cell>
          <cell r="D4618">
            <v>81515.571489358117</v>
          </cell>
          <cell r="E4618" t="str">
            <v xml:space="preserve"> / M'</v>
          </cell>
        </row>
        <row r="4622">
          <cell r="A4622" t="str">
            <v>6.</v>
          </cell>
          <cell r="C4622" t="str">
            <v>MASA PELAKSANAAN YANG DIPERLUKAN</v>
          </cell>
        </row>
        <row r="4623">
          <cell r="C4623" t="str">
            <v>Masa Pelaksanaan :</v>
          </cell>
          <cell r="D4623" t="str">
            <v>. . . . . . . . . . . .</v>
          </cell>
        </row>
        <row r="4625">
          <cell r="A4625" t="str">
            <v>7.</v>
          </cell>
          <cell r="C4625" t="str">
            <v>VOLUME PEKERJAAN YANG DIPERLUKAN</v>
          </cell>
        </row>
        <row r="4626">
          <cell r="C4626" t="str">
            <v>Volume pekerjaan  :</v>
          </cell>
          <cell r="D4626">
            <v>0</v>
          </cell>
          <cell r="E4626" t="str">
            <v>M'</v>
          </cell>
        </row>
        <row r="4647">
          <cell r="A4647" t="str">
            <v>ITEM PEMBAYARAN NO.</v>
          </cell>
          <cell r="D4647" t="str">
            <v>:  7.6 (12) c</v>
          </cell>
          <cell r="J4647" t="str">
            <v>Analisa EI-7612</v>
          </cell>
          <cell r="T4647" t="str">
            <v>Analisa EI-7612</v>
          </cell>
        </row>
        <row r="4648">
          <cell r="A4648" t="str">
            <v>JENIS PEKERJAAN</v>
          </cell>
          <cell r="D4648" t="str">
            <v>:  Pemancgn. T. Pancang Beton</v>
          </cell>
          <cell r="G4648" t="str">
            <v>( 60 x 60 ) cm</v>
          </cell>
        </row>
        <row r="4649">
          <cell r="A4649" t="str">
            <v>SATUAN PEMBAYARAN</v>
          </cell>
          <cell r="D4649" t="str">
            <v>:  M'</v>
          </cell>
          <cell r="H4649" t="str">
            <v xml:space="preserve">        URAIAN ANALISA HARGA SATUAN</v>
          </cell>
          <cell r="L4649" t="str">
            <v>FORMULIR STANDAR UNTUK</v>
          </cell>
        </row>
        <row r="4650">
          <cell r="L4650" t="str">
            <v>PEREKAMAN ANALISA MASING-MASING HARGA SATUAN</v>
          </cell>
        </row>
        <row r="4651">
          <cell r="L4651" t="str">
            <v/>
          </cell>
        </row>
        <row r="4652">
          <cell r="A4652" t="str">
            <v>No.</v>
          </cell>
          <cell r="C4652" t="str">
            <v>U R A I A N</v>
          </cell>
          <cell r="G4652" t="str">
            <v>KODE</v>
          </cell>
          <cell r="H4652" t="str">
            <v>KOEF.</v>
          </cell>
          <cell r="I4652" t="str">
            <v>SATUAN</v>
          </cell>
          <cell r="J4652" t="str">
            <v>KETERANGAN</v>
          </cell>
        </row>
        <row r="4654">
          <cell r="L4654" t="str">
            <v>NAMA PAKET PEKERJAAN</v>
          </cell>
          <cell r="O4654" t="str">
            <v xml:space="preserve"> : Rehabilitasi dan Rekonstruksi Jalan Balee Ulim - Kuala (CS)</v>
          </cell>
        </row>
        <row r="4655">
          <cell r="A4655" t="str">
            <v>I.</v>
          </cell>
          <cell r="C4655" t="str">
            <v>ASUMSI</v>
          </cell>
          <cell r="L4655" t="str">
            <v>No. PAKET KONTRAK</v>
          </cell>
          <cell r="O4655" t="str">
            <v xml:space="preserve"> : PIJAY - 04</v>
          </cell>
        </row>
        <row r="4656">
          <cell r="A4656">
            <v>1</v>
          </cell>
          <cell r="C4656" t="str">
            <v>Menggunakan alat (cara mekanik)</v>
          </cell>
          <cell r="L4656" t="str">
            <v>NAMA PAKET</v>
          </cell>
          <cell r="O4656" t="str">
            <v xml:space="preserve"> : APBN 2009</v>
          </cell>
        </row>
        <row r="4657">
          <cell r="A4657">
            <v>2</v>
          </cell>
          <cell r="C4657" t="str">
            <v>Lokasi pekerjaan : di lokasi</v>
          </cell>
          <cell r="L4657" t="str">
            <v>PROP / KAB / KODYA</v>
          </cell>
          <cell r="O4657" t="str">
            <v xml:space="preserve"> : Nanggroe Aceh Darussalam / Pidie Jaya</v>
          </cell>
        </row>
        <row r="4658">
          <cell r="A4658">
            <v>3</v>
          </cell>
          <cell r="C4658" t="str">
            <v>Jam kerja efektif per-hari</v>
          </cell>
          <cell r="G4658" t="str">
            <v>Tk</v>
          </cell>
          <cell r="H4658">
            <v>7</v>
          </cell>
          <cell r="I4658" t="str">
            <v>jam</v>
          </cell>
          <cell r="L4658" t="str">
            <v>ITEM PEMBAYARAN NO.</v>
          </cell>
          <cell r="O4658" t="str">
            <v>:  7.6 (12) c</v>
          </cell>
          <cell r="R4658" t="str">
            <v>PERKIRAAN VOL. PEK.</v>
          </cell>
          <cell r="T4658" t="str">
            <v>:</v>
          </cell>
          <cell r="U4658" t="e">
            <v>#REF!</v>
          </cell>
        </row>
        <row r="4659">
          <cell r="A4659">
            <v>4</v>
          </cell>
          <cell r="C4659" t="str">
            <v>Panjang Tiang</v>
          </cell>
          <cell r="G4659" t="str">
            <v>p</v>
          </cell>
          <cell r="H4659">
            <v>20</v>
          </cell>
          <cell r="I4659" t="str">
            <v>M</v>
          </cell>
          <cell r="L4659" t="str">
            <v>JENIS PEKERJAAN</v>
          </cell>
          <cell r="O4659" t="str">
            <v>:  Pemancgn. T. Pancang Beton</v>
          </cell>
          <cell r="R4659" t="str">
            <v>TOTAL HARGA (Rp.)</v>
          </cell>
          <cell r="T4659" t="str">
            <v>:</v>
          </cell>
          <cell r="U4659" t="e">
            <v>#REF!</v>
          </cell>
        </row>
        <row r="4660">
          <cell r="A4660">
            <v>5</v>
          </cell>
          <cell r="C4660" t="str">
            <v>Ukuran Tiang sesuai keperluan</v>
          </cell>
          <cell r="L4660" t="str">
            <v>SATUAN PEMBAYARAN</v>
          </cell>
          <cell r="O4660" t="str">
            <v>:  M'</v>
          </cell>
          <cell r="Q4660" t="str">
            <v>( 60 x 60 ) cm</v>
          </cell>
          <cell r="R4660" t="str">
            <v>% THD. BIAYA PROYEK</v>
          </cell>
          <cell r="T4660" t="str">
            <v>:</v>
          </cell>
          <cell r="U4660" t="e">
            <v>#REF!</v>
          </cell>
        </row>
        <row r="4661">
          <cell r="A4661">
            <v>6</v>
          </cell>
          <cell r="C4661" t="str">
            <v>Pemakaian Kawat las dan alat Las utk penyambungan</v>
          </cell>
        </row>
        <row r="4662">
          <cell r="C4662" t="str">
            <v>termasuk dlm item Penyediaan Tiang Pancang Beton</v>
          </cell>
        </row>
        <row r="4663">
          <cell r="Q4663" t="str">
            <v>PERKIRAAN</v>
          </cell>
          <cell r="R4663" t="str">
            <v>HARGA</v>
          </cell>
          <cell r="S4663" t="str">
            <v>JUMLAH</v>
          </cell>
        </row>
        <row r="4664">
          <cell r="L4664" t="str">
            <v>NO.</v>
          </cell>
          <cell r="N4664" t="str">
            <v>KOMPONEN</v>
          </cell>
          <cell r="P4664" t="str">
            <v>SATUAN</v>
          </cell>
          <cell r="Q4664" t="str">
            <v>KUANTITAS</v>
          </cell>
          <cell r="R4664" t="str">
            <v>SATUAN</v>
          </cell>
          <cell r="S4664" t="str">
            <v>HARGA</v>
          </cell>
        </row>
        <row r="4665">
          <cell r="A4665" t="str">
            <v>II.</v>
          </cell>
          <cell r="C4665" t="str">
            <v>URUTAN KERJA</v>
          </cell>
          <cell r="R4665" t="str">
            <v>(Rp.)</v>
          </cell>
          <cell r="S4665" t="str">
            <v>(Rp.)</v>
          </cell>
        </row>
        <row r="4666">
          <cell r="A4666">
            <v>1</v>
          </cell>
          <cell r="C4666" t="str">
            <v>Material Tiang pancang yang telah siap ada dekat lokasi</v>
          </cell>
        </row>
        <row r="4667">
          <cell r="C4667" t="str">
            <v>pemancangan</v>
          </cell>
        </row>
        <row r="4668">
          <cell r="A4668">
            <v>2</v>
          </cell>
          <cell r="C4668" t="str">
            <v>Penyambungan dilakukan pada saat pemancangan</v>
          </cell>
          <cell r="L4668" t="str">
            <v>A.</v>
          </cell>
          <cell r="N4668" t="str">
            <v>TENAGA</v>
          </cell>
        </row>
        <row r="4670">
          <cell r="A4670" t="str">
            <v>III.</v>
          </cell>
          <cell r="C4670" t="str">
            <v>PEMAKAIAN BAHAN, ALAT DAN TENAGA</v>
          </cell>
          <cell r="L4670" t="str">
            <v>1.</v>
          </cell>
          <cell r="N4670" t="str">
            <v>Pekerja</v>
          </cell>
          <cell r="O4670" t="str">
            <v>(L01)</v>
          </cell>
          <cell r="P4670" t="str">
            <v>jam</v>
          </cell>
          <cell r="Q4670">
            <v>2.0331325301204823</v>
          </cell>
          <cell r="R4670">
            <v>6500</v>
          </cell>
          <cell r="U4670">
            <v>13215.361445783135</v>
          </cell>
        </row>
        <row r="4671">
          <cell r="L4671" t="str">
            <v>2.</v>
          </cell>
          <cell r="N4671" t="str">
            <v>Tukang</v>
          </cell>
          <cell r="O4671" t="str">
            <v>(L02)</v>
          </cell>
          <cell r="P4671" t="str">
            <v>jam</v>
          </cell>
          <cell r="Q4671">
            <v>0.27108433734939769</v>
          </cell>
          <cell r="R4671">
            <v>7500</v>
          </cell>
          <cell r="U4671">
            <v>2033.1325301204827</v>
          </cell>
        </row>
        <row r="4672">
          <cell r="A4672" t="str">
            <v xml:space="preserve">   1.</v>
          </cell>
          <cell r="C4672" t="str">
            <v>BAHAN</v>
          </cell>
          <cell r="L4672" t="str">
            <v>3.</v>
          </cell>
          <cell r="N4672" t="str">
            <v>Mandor</v>
          </cell>
          <cell r="O4672" t="str">
            <v>(L03)</v>
          </cell>
          <cell r="P4672" t="str">
            <v>jam</v>
          </cell>
          <cell r="Q4672">
            <v>0.13554216867469884</v>
          </cell>
          <cell r="R4672">
            <v>7200</v>
          </cell>
          <cell r="U4672">
            <v>975.90361445783162</v>
          </cell>
        </row>
        <row r="4673">
          <cell r="C4673" t="str">
            <v xml:space="preserve">Pemakaian bahan pada pekerjaan penyiapan </v>
          </cell>
        </row>
        <row r="4674">
          <cell r="C4674" t="str">
            <v>material tiang pancang</v>
          </cell>
          <cell r="Q4674" t="str">
            <v xml:space="preserve">JUMLAH HARGA TENAGA   </v>
          </cell>
          <cell r="U4674">
            <v>16224.39759036145</v>
          </cell>
        </row>
        <row r="4676">
          <cell r="A4676" t="str">
            <v>2.</v>
          </cell>
          <cell r="C4676" t="str">
            <v>ALAT</v>
          </cell>
          <cell r="L4676" t="str">
            <v>B.</v>
          </cell>
          <cell r="N4676" t="str">
            <v>BAHAN</v>
          </cell>
        </row>
        <row r="4677">
          <cell r="H4677">
            <v>0</v>
          </cell>
        </row>
        <row r="4678">
          <cell r="A4678" t="str">
            <v>2.a</v>
          </cell>
          <cell r="C4678" t="str">
            <v>Crane on Track 35 Ton</v>
          </cell>
          <cell r="G4678" t="str">
            <v>(E31)</v>
          </cell>
        </row>
        <row r="4679">
          <cell r="C4679" t="str">
            <v>Kapasitas</v>
          </cell>
          <cell r="G4679" t="str">
            <v>V1</v>
          </cell>
          <cell r="H4679">
            <v>1</v>
          </cell>
          <cell r="I4679" t="str">
            <v>Titik</v>
          </cell>
        </row>
        <row r="4680">
          <cell r="C4680" t="str">
            <v>Faktor Efisiensi alat</v>
          </cell>
          <cell r="G4680" t="str">
            <v>Fa</v>
          </cell>
          <cell r="H4680">
            <v>0.83</v>
          </cell>
          <cell r="I4680" t="str">
            <v>-</v>
          </cell>
        </row>
        <row r="4681">
          <cell r="C4681" t="str">
            <v>Waktu siklus</v>
          </cell>
        </row>
        <row r="4682">
          <cell r="C4682" t="str">
            <v>- Waktu penggeseran dan penyetelan tiang</v>
          </cell>
          <cell r="G4682" t="str">
            <v>T1</v>
          </cell>
          <cell r="H4682">
            <v>90</v>
          </cell>
          <cell r="I4682" t="str">
            <v>menit</v>
          </cell>
        </row>
        <row r="4683">
          <cell r="C4683" t="str">
            <v>- Waktu pemancangan sampai kalendering 3 cm</v>
          </cell>
          <cell r="G4683" t="str">
            <v>T2</v>
          </cell>
          <cell r="H4683">
            <v>120</v>
          </cell>
          <cell r="I4683" t="str">
            <v>menit</v>
          </cell>
        </row>
        <row r="4684">
          <cell r="C4684" t="str">
            <v>- Waktu penjambunag tiang</v>
          </cell>
          <cell r="G4684" t="str">
            <v>T3</v>
          </cell>
          <cell r="H4684">
            <v>75</v>
          </cell>
          <cell r="I4684" t="str">
            <v>menit</v>
          </cell>
          <cell r="Q4684" t="str">
            <v xml:space="preserve">JUMLAH HARGA BAHAN   </v>
          </cell>
          <cell r="U4684">
            <v>0</v>
          </cell>
        </row>
        <row r="4685">
          <cell r="G4685" t="str">
            <v>Ts1</v>
          </cell>
          <cell r="H4685">
            <v>195</v>
          </cell>
          <cell r="I4685" t="str">
            <v>menit</v>
          </cell>
        </row>
        <row r="4686">
          <cell r="L4686" t="str">
            <v>C.</v>
          </cell>
          <cell r="N4686" t="str">
            <v>PERALATAN</v>
          </cell>
        </row>
        <row r="4687">
          <cell r="C4687" t="str">
            <v>Kap. Prod. / jam  =</v>
          </cell>
          <cell r="D4687" t="str">
            <v>V1 x p x Fa</v>
          </cell>
          <cell r="G4687" t="str">
            <v>Q1</v>
          </cell>
          <cell r="H4687">
            <v>5.1076923076923064</v>
          </cell>
          <cell r="I4687" t="str">
            <v>M1/jam</v>
          </cell>
        </row>
        <row r="4688">
          <cell r="D4688" t="str">
            <v>Ts1</v>
          </cell>
          <cell r="L4688" t="str">
            <v>1.</v>
          </cell>
          <cell r="N4688" t="str">
            <v>Crane on Track   (E31)</v>
          </cell>
          <cell r="P4688" t="str">
            <v>jam</v>
          </cell>
          <cell r="Q4688">
            <v>0.19578313253012053</v>
          </cell>
          <cell r="R4688">
            <v>344567.5856401663</v>
          </cell>
          <cell r="U4688">
            <v>67460.521284972332</v>
          </cell>
        </row>
        <row r="4689">
          <cell r="C4689" t="str">
            <v xml:space="preserve">Koefisien Alat / m' </v>
          </cell>
          <cell r="D4689" t="str">
            <v>= 1 : Q1</v>
          </cell>
          <cell r="G4689" t="str">
            <v>(E31)</v>
          </cell>
          <cell r="H4689">
            <v>0.19578313253012053</v>
          </cell>
          <cell r="I4689" t="str">
            <v>Jam</v>
          </cell>
          <cell r="L4689" t="str">
            <v>2.</v>
          </cell>
          <cell r="N4689" t="str">
            <v>Pile Driver</v>
          </cell>
          <cell r="O4689" t="str">
            <v>(E30)</v>
          </cell>
          <cell r="P4689" t="str">
            <v>jam</v>
          </cell>
          <cell r="Q4689">
            <v>0.12048192771084339</v>
          </cell>
          <cell r="R4689">
            <v>72500.76617931627</v>
          </cell>
          <cell r="U4689">
            <v>8735.032069797142</v>
          </cell>
        </row>
        <row r="4690">
          <cell r="L4690" t="str">
            <v>3.</v>
          </cell>
          <cell r="N4690" t="str">
            <v>Alat Bantu</v>
          </cell>
          <cell r="P4690" t="str">
            <v>Ls</v>
          </cell>
          <cell r="Q4690">
            <v>1</v>
          </cell>
          <cell r="R4690">
            <v>400</v>
          </cell>
          <cell r="U4690">
            <v>400</v>
          </cell>
        </row>
        <row r="4691">
          <cell r="A4691" t="str">
            <v>2.b</v>
          </cell>
          <cell r="C4691" t="str">
            <v>PILE DRIVER HAMMER</v>
          </cell>
          <cell r="G4691" t="str">
            <v>(E30)</v>
          </cell>
        </row>
        <row r="4692">
          <cell r="C4692" t="str">
            <v>Kapasitas</v>
          </cell>
          <cell r="G4692" t="str">
            <v>V2</v>
          </cell>
          <cell r="H4692">
            <v>1</v>
          </cell>
          <cell r="I4692" t="str">
            <v>Titik</v>
          </cell>
        </row>
        <row r="4693">
          <cell r="C4693" t="str">
            <v>Faktor Efisiensi alat</v>
          </cell>
          <cell r="G4693" t="str">
            <v>Fa</v>
          </cell>
          <cell r="H4693">
            <v>0.83</v>
          </cell>
          <cell r="I4693" t="str">
            <v>-</v>
          </cell>
        </row>
        <row r="4694">
          <cell r="C4694" t="str">
            <v>Waktu siklus</v>
          </cell>
        </row>
        <row r="4695">
          <cell r="C4695" t="str">
            <v>- Waktu pemancangan sampai kalendering 3 cm</v>
          </cell>
          <cell r="G4695" t="str">
            <v>Ts2</v>
          </cell>
          <cell r="H4695">
            <v>120</v>
          </cell>
          <cell r="I4695" t="str">
            <v>menit</v>
          </cell>
        </row>
        <row r="4696">
          <cell r="Q4696" t="str">
            <v xml:space="preserve">JUMLAH HARGA PERALATAN   </v>
          </cell>
          <cell r="U4696">
            <v>76595.553354769479</v>
          </cell>
        </row>
        <row r="4697">
          <cell r="C4697" t="str">
            <v>Kap. Prod. / jam  =</v>
          </cell>
          <cell r="D4697" t="str">
            <v>V2 x p x Fa</v>
          </cell>
          <cell r="G4697" t="str">
            <v>Q1</v>
          </cell>
          <cell r="H4697">
            <v>8.2999999999999989</v>
          </cell>
          <cell r="I4697" t="str">
            <v>M1/jam</v>
          </cell>
        </row>
        <row r="4698">
          <cell r="D4698" t="str">
            <v>Ts2</v>
          </cell>
          <cell r="L4698" t="str">
            <v>D.</v>
          </cell>
          <cell r="N4698" t="str">
            <v>JUMLAH HARGA TENAGA, BAHAN DAN PERALATAN  ( A + B + C )</v>
          </cell>
          <cell r="U4698">
            <v>92819.950945130928</v>
          </cell>
        </row>
        <row r="4699">
          <cell r="C4699" t="str">
            <v xml:space="preserve">Koefisien Alat / m' </v>
          </cell>
          <cell r="D4699" t="str">
            <v>= 1 : Q1</v>
          </cell>
          <cell r="G4699" t="str">
            <v>(E07)</v>
          </cell>
          <cell r="H4699">
            <v>0.12048192771084339</v>
          </cell>
          <cell r="I4699" t="str">
            <v>Jam</v>
          </cell>
          <cell r="L4699" t="str">
            <v>E.</v>
          </cell>
          <cell r="N4699" t="str">
            <v>OVERHEAD &amp; PROFIT</v>
          </cell>
          <cell r="P4699">
            <v>10</v>
          </cell>
          <cell r="Q4699" t="str">
            <v>%  x  D</v>
          </cell>
          <cell r="U4699">
            <v>9281.9950945130931</v>
          </cell>
        </row>
        <row r="4700">
          <cell r="L4700" t="str">
            <v>F.</v>
          </cell>
          <cell r="N4700" t="str">
            <v>HARGA SATUAN PEKERJAAN  ( D + E )</v>
          </cell>
          <cell r="U4700">
            <v>102101.94603964403</v>
          </cell>
        </row>
        <row r="4701">
          <cell r="L4701" t="str">
            <v>Note: 1</v>
          </cell>
          <cell r="N4701" t="str">
            <v>SATUAN dapat berdasarkan atas jam operasi untuk Tenaga Kerja dan Peralatan, volume dan/atau ukuran</v>
          </cell>
        </row>
        <row r="4702">
          <cell r="A4702" t="str">
            <v>2.b.</v>
          </cell>
          <cell r="C4702" t="str">
            <v>ALAT  BANTU</v>
          </cell>
          <cell r="N4702" t="str">
            <v>berat untuk bahan-bahan.</v>
          </cell>
        </row>
        <row r="4703">
          <cell r="C4703" t="str">
            <v>Diperlukan alat bantu kecil selama penyetelan dan</v>
          </cell>
          <cell r="J4703" t="str">
            <v>Lumpsum</v>
          </cell>
          <cell r="L4703">
            <v>2</v>
          </cell>
          <cell r="N4703" t="str">
            <v>Kuantitas satuan adalah kuantitas setiap komponen untuk menyelesaikan satu satuan pekerjaan dari nomor</v>
          </cell>
        </row>
        <row r="4704">
          <cell r="C4704" t="str">
            <v xml:space="preserve">    penyambungan</v>
          </cell>
          <cell r="N4704" t="str">
            <v>mata pembayaran.</v>
          </cell>
        </row>
        <row r="4705">
          <cell r="C4705" t="str">
            <v>- Rantai/sling baja</v>
          </cell>
          <cell r="L4705">
            <v>3</v>
          </cell>
          <cell r="N4705" t="str">
            <v>Biaya satuan untuk peralatan sudah termasuk bahan bakar, bahan habis dipakai dan operator.</v>
          </cell>
        </row>
        <row r="4706">
          <cell r="L4706">
            <v>4</v>
          </cell>
          <cell r="N4706" t="str">
            <v>Biaya satuan sudah termasuk pengeluaran untuk seluruh pajak yang berkaitan (tetapi tidak termasuk PPN</v>
          </cell>
        </row>
        <row r="4707">
          <cell r="J4707" t="str">
            <v>Berlanjut ke hal. berikut.</v>
          </cell>
          <cell r="N4707" t="str">
            <v>yang dibayar dari kontrak) dan biaya-biaya lainnya.</v>
          </cell>
        </row>
        <row r="4708">
          <cell r="A4708" t="str">
            <v>ITEM PEMBAYARAN NO.</v>
          </cell>
          <cell r="D4708" t="str">
            <v>:  7.6 (12) c</v>
          </cell>
          <cell r="J4708" t="str">
            <v>Analisa EI-7612</v>
          </cell>
        </row>
        <row r="4709">
          <cell r="A4709" t="str">
            <v>JENIS PEKERJAAN</v>
          </cell>
          <cell r="D4709" t="str">
            <v>:  Pemancgn. T. Pancang Beton</v>
          </cell>
          <cell r="F4709" t="str">
            <v>( 60 x 60 ) cm</v>
          </cell>
        </row>
        <row r="4710">
          <cell r="A4710" t="str">
            <v>SATUAN PEMBAYARAN</v>
          </cell>
          <cell r="D4710" t="str">
            <v>:  M'</v>
          </cell>
          <cell r="H4710" t="str">
            <v xml:space="preserve">        URAIAN ANALISA HARGA SATUAN</v>
          </cell>
        </row>
        <row r="4711">
          <cell r="J4711" t="str">
            <v>Lanjutan</v>
          </cell>
        </row>
        <row r="4713">
          <cell r="A4713" t="str">
            <v>No.</v>
          </cell>
          <cell r="C4713" t="str">
            <v>U R A I A N</v>
          </cell>
          <cell r="G4713" t="str">
            <v>KODE</v>
          </cell>
          <cell r="H4713" t="str">
            <v>KOEF.</v>
          </cell>
          <cell r="I4713" t="str">
            <v>SATUAN</v>
          </cell>
          <cell r="J4713" t="str">
            <v>KETERANGAN</v>
          </cell>
        </row>
        <row r="4716">
          <cell r="A4716" t="str">
            <v>3.</v>
          </cell>
          <cell r="C4716" t="str">
            <v>TENAGA</v>
          </cell>
        </row>
        <row r="4717">
          <cell r="C4717" t="str">
            <v>Produksi Tiang dalam 1 hari</v>
          </cell>
          <cell r="E4717" t="str">
            <v>= Tk x Q1</v>
          </cell>
          <cell r="G4717" t="str">
            <v>Qt</v>
          </cell>
          <cell r="H4717">
            <v>35.753846153846148</v>
          </cell>
          <cell r="I4717" t="str">
            <v>M'</v>
          </cell>
        </row>
        <row r="4718">
          <cell r="C4718" t="str">
            <v>Kebutuhan tenaga tambahan di lokasi ::</v>
          </cell>
        </row>
        <row r="4719">
          <cell r="D4719" t="str">
            <v>- Mandor</v>
          </cell>
          <cell r="G4719" t="str">
            <v>M</v>
          </cell>
          <cell r="H4719">
            <v>1</v>
          </cell>
          <cell r="I4719" t="str">
            <v>orang</v>
          </cell>
        </row>
        <row r="4720">
          <cell r="D4720" t="str">
            <v>- Tukang</v>
          </cell>
          <cell r="G4720" t="str">
            <v>Tb</v>
          </cell>
          <cell r="H4720">
            <v>2</v>
          </cell>
          <cell r="I4720" t="str">
            <v>orang</v>
          </cell>
        </row>
        <row r="4721">
          <cell r="D4721" t="str">
            <v>- Pekerja</v>
          </cell>
          <cell r="G4721" t="str">
            <v>P</v>
          </cell>
          <cell r="H4721">
            <v>15</v>
          </cell>
          <cell r="I4721" t="str">
            <v>orang</v>
          </cell>
        </row>
        <row r="4723">
          <cell r="C4723" t="str">
            <v>Koefisien Tenaga / M3   :</v>
          </cell>
        </row>
        <row r="4724">
          <cell r="D4724" t="str">
            <v>-  Mandor</v>
          </cell>
          <cell r="E4724" t="str">
            <v xml:space="preserve"> = ( Tk x M ) : Qt</v>
          </cell>
          <cell r="G4724" t="str">
            <v>(L03)</v>
          </cell>
          <cell r="H4724">
            <v>0.13554216867469884</v>
          </cell>
          <cell r="I4724" t="str">
            <v>jam</v>
          </cell>
        </row>
        <row r="4725">
          <cell r="D4725" t="str">
            <v>-  Tukang</v>
          </cell>
          <cell r="E4725" t="str">
            <v xml:space="preserve"> = ( Tk x Tb ) : Qt</v>
          </cell>
          <cell r="G4725" t="str">
            <v>(L02)</v>
          </cell>
          <cell r="H4725">
            <v>0.27108433734939769</v>
          </cell>
          <cell r="I4725" t="str">
            <v>jam</v>
          </cell>
        </row>
        <row r="4726">
          <cell r="D4726" t="str">
            <v>-  Pekerja</v>
          </cell>
          <cell r="E4726" t="str">
            <v xml:space="preserve"> = ( Tk x P ) : Qt</v>
          </cell>
          <cell r="G4726" t="str">
            <v>(L01)</v>
          </cell>
          <cell r="H4726">
            <v>2.0331325301204823</v>
          </cell>
          <cell r="I4726" t="str">
            <v>jam</v>
          </cell>
        </row>
        <row r="4729">
          <cell r="A4729" t="str">
            <v>4.</v>
          </cell>
          <cell r="C4729" t="str">
            <v>HARGA DASAR SATUAN UPAH, BAHAN DAN ALAT</v>
          </cell>
        </row>
        <row r="4730">
          <cell r="C4730" t="str">
            <v>Lihat lampiran.</v>
          </cell>
        </row>
        <row r="4732">
          <cell r="A4732" t="str">
            <v>5.</v>
          </cell>
          <cell r="C4732" t="str">
            <v>ANALISA HARGA SATUAN PEKERJAAN</v>
          </cell>
        </row>
        <row r="4733">
          <cell r="C4733" t="str">
            <v>Lihat perhitungan dalam FORMULIR STANDAR UNTUK</v>
          </cell>
        </row>
        <row r="4734">
          <cell r="C4734" t="str">
            <v>PEREKEMAN ANALISA MASING-MASING HARGA</v>
          </cell>
        </row>
        <row r="4735">
          <cell r="C4735" t="str">
            <v>SATUAN.</v>
          </cell>
        </row>
        <row r="4736">
          <cell r="C4736" t="str">
            <v>Didapat Harga Satuan Pekerjaan :</v>
          </cell>
        </row>
        <row r="4738">
          <cell r="C4738" t="str">
            <v xml:space="preserve">Rp.  </v>
          </cell>
          <cell r="D4738">
            <v>102101.94603964403</v>
          </cell>
          <cell r="E4738" t="str">
            <v xml:space="preserve"> / M'</v>
          </cell>
        </row>
        <row r="4742">
          <cell r="A4742" t="str">
            <v>6.</v>
          </cell>
          <cell r="C4742" t="str">
            <v>MASA PELAKSANAAN YANG DIPERLUKAN</v>
          </cell>
        </row>
        <row r="4743">
          <cell r="C4743" t="str">
            <v>Masa Pelaksanaan :</v>
          </cell>
          <cell r="D4743" t="str">
            <v>. . . . . . . . . . . .</v>
          </cell>
        </row>
        <row r="4745">
          <cell r="A4745" t="str">
            <v>7.</v>
          </cell>
          <cell r="C4745" t="str">
            <v>VOLUME PEKERJAAN YANG DIPERLUKAN</v>
          </cell>
        </row>
        <row r="4746">
          <cell r="C4746" t="str">
            <v>Volume pekerjaan  :</v>
          </cell>
          <cell r="D4746">
            <v>0</v>
          </cell>
          <cell r="E4746" t="str">
            <v>M'</v>
          </cell>
        </row>
      </sheetData>
      <sheetData sheetId="1">
        <row r="1">
          <cell r="A1" t="str">
            <v>ITEM PEMBAYARAN NO.</v>
          </cell>
          <cell r="D1" t="str">
            <v>:  7.1 (1)</v>
          </cell>
          <cell r="J1" t="str">
            <v>Analisa EI-711</v>
          </cell>
          <cell r="T1" t="str">
            <v>Analisa EI-711</v>
          </cell>
        </row>
        <row r="2">
          <cell r="A2" t="str">
            <v>JENIS PEKERJAAN</v>
          </cell>
          <cell r="D2" t="str">
            <v>:  Beton K-500</v>
          </cell>
        </row>
        <row r="3">
          <cell r="A3" t="str">
            <v>SATUAN PEMBAYARAN</v>
          </cell>
          <cell r="D3" t="str">
            <v>:  M3</v>
          </cell>
          <cell r="H3" t="str">
            <v xml:space="preserve">        URAIAN ANALISA HARGA SATUAN</v>
          </cell>
          <cell r="L3" t="str">
            <v>FORMULIR STANDAR UNTUK</v>
          </cell>
        </row>
        <row r="4">
          <cell r="L4" t="str">
            <v>PEREKAMAN ANALISA MASING-MASING HARGA SATUAN</v>
          </cell>
        </row>
        <row r="5">
          <cell r="L5" t="str">
            <v/>
          </cell>
        </row>
        <row r="6">
          <cell r="A6" t="str">
            <v>No.</v>
          </cell>
          <cell r="C6" t="str">
            <v>U R A I A N</v>
          </cell>
          <cell r="G6" t="str">
            <v>KODE</v>
          </cell>
          <cell r="H6" t="str">
            <v>KOEF.</v>
          </cell>
          <cell r="I6" t="str">
            <v>SATUAN</v>
          </cell>
          <cell r="J6" t="str">
            <v>KETERANGAN</v>
          </cell>
        </row>
        <row r="8">
          <cell r="L8" t="str">
            <v>NAMA PAKET PEKERJAAN</v>
          </cell>
          <cell r="O8" t="str">
            <v xml:space="preserve"> : Rehabilitasi dan Rekonstruksi Jalan Balee Ulim - Kuala (CS)</v>
          </cell>
        </row>
        <row r="9">
          <cell r="A9" t="str">
            <v>I.</v>
          </cell>
          <cell r="C9" t="str">
            <v>ASUMSI</v>
          </cell>
          <cell r="L9" t="str">
            <v>No. PAKET KONTRAK</v>
          </cell>
          <cell r="O9" t="str">
            <v xml:space="preserve"> : PIJAY - 04</v>
          </cell>
        </row>
        <row r="10">
          <cell r="A10">
            <v>1</v>
          </cell>
          <cell r="C10" t="str">
            <v>Menggunakan alat (cara mekanik)</v>
          </cell>
          <cell r="L10" t="str">
            <v>NAMA PAKET</v>
          </cell>
          <cell r="O10" t="str">
            <v xml:space="preserve"> : APBN 2009</v>
          </cell>
        </row>
        <row r="11">
          <cell r="A11">
            <v>2</v>
          </cell>
          <cell r="C11" t="str">
            <v>Lokasi pekerjaan : sepanjang jalan</v>
          </cell>
          <cell r="L11" t="str">
            <v>PROP / KAB / KODYA</v>
          </cell>
          <cell r="O11" t="str">
            <v xml:space="preserve"> : Nanggroe Aceh Darussalam / Pidie Jaya</v>
          </cell>
        </row>
        <row r="12">
          <cell r="A12">
            <v>3</v>
          </cell>
          <cell r="C12" t="str">
            <v>Bahan dasar (batu, pasir dan semen) diterima</v>
          </cell>
          <cell r="L12" t="str">
            <v>ITEM PEMBAYARAN NO.</v>
          </cell>
          <cell r="O12" t="str">
            <v>:  7.1 (1)</v>
          </cell>
          <cell r="R12" t="str">
            <v>PERKIRAAN VOL. PEK.</v>
          </cell>
          <cell r="T12" t="str">
            <v>:</v>
          </cell>
          <cell r="U12">
            <v>0</v>
          </cell>
        </row>
        <row r="13">
          <cell r="C13" t="str">
            <v>seluruhnya di lokasi pekerjaan</v>
          </cell>
          <cell r="L13" t="str">
            <v>JENIS PEKERJAAN</v>
          </cell>
          <cell r="O13" t="str">
            <v>:  Beton K-500</v>
          </cell>
          <cell r="R13" t="str">
            <v>TOTAL HARGA (Rp.)</v>
          </cell>
          <cell r="T13" t="str">
            <v>:</v>
          </cell>
          <cell r="U13">
            <v>0</v>
          </cell>
        </row>
        <row r="14">
          <cell r="A14">
            <v>4</v>
          </cell>
          <cell r="C14" t="str">
            <v>Jarak rata-rata Base camp ke lokasi pekerjaan</v>
          </cell>
          <cell r="G14" t="str">
            <v>L</v>
          </cell>
          <cell r="H14">
            <v>5.166666666666667</v>
          </cell>
          <cell r="I14" t="str">
            <v>KM</v>
          </cell>
          <cell r="L14" t="str">
            <v>SATUAN PEMBAYARAN</v>
          </cell>
          <cell r="O14" t="str">
            <v>:  M3</v>
          </cell>
          <cell r="R14" t="str">
            <v>% THD. BIAYA PROYEK</v>
          </cell>
          <cell r="T14" t="str">
            <v>:</v>
          </cell>
          <cell r="U14" t="e">
            <v>#DIV/0!</v>
          </cell>
        </row>
        <row r="15">
          <cell r="A15">
            <v>5</v>
          </cell>
          <cell r="C15" t="str">
            <v>Jam kerja efektif per-hari</v>
          </cell>
          <cell r="G15" t="str">
            <v>Tk</v>
          </cell>
          <cell r="H15">
            <v>7</v>
          </cell>
          <cell r="I15" t="str">
            <v>jam</v>
          </cell>
        </row>
        <row r="16">
          <cell r="A16">
            <v>6</v>
          </cell>
          <cell r="C16" t="str">
            <v>Kadar Semen Minimum (Spesifikasi)</v>
          </cell>
          <cell r="G16" t="str">
            <v>Ks</v>
          </cell>
          <cell r="H16">
            <v>450</v>
          </cell>
          <cell r="I16" t="str">
            <v>Kg/M3</v>
          </cell>
        </row>
        <row r="17">
          <cell r="A17">
            <v>7</v>
          </cell>
          <cell r="C17" t="str">
            <v>Ukuran Agregat Maksimum</v>
          </cell>
          <cell r="G17" t="str">
            <v>Ag</v>
          </cell>
          <cell r="H17">
            <v>19</v>
          </cell>
          <cell r="I17" t="str">
            <v>mm</v>
          </cell>
          <cell r="Q17" t="str">
            <v>PERKIRAAN</v>
          </cell>
          <cell r="R17" t="str">
            <v>HARGA</v>
          </cell>
          <cell r="S17" t="str">
            <v>JUMLAH</v>
          </cell>
        </row>
        <row r="18">
          <cell r="A18">
            <v>8</v>
          </cell>
          <cell r="C18" t="str">
            <v>Faktor kembang susut campuran</v>
          </cell>
          <cell r="G18" t="str">
            <v>fks</v>
          </cell>
          <cell r="H18">
            <v>2.5</v>
          </cell>
          <cell r="I18" t="str">
            <v>%</v>
          </cell>
          <cell r="L18" t="str">
            <v>NO.</v>
          </cell>
          <cell r="N18" t="str">
            <v>KOMPONEN</v>
          </cell>
          <cell r="P18" t="str">
            <v>SATUAN</v>
          </cell>
          <cell r="Q18" t="str">
            <v>KUANTITAS</v>
          </cell>
          <cell r="R18" t="str">
            <v>SATUAN</v>
          </cell>
          <cell r="S18" t="str">
            <v>HARGA</v>
          </cell>
        </row>
        <row r="19">
          <cell r="A19">
            <v>9</v>
          </cell>
          <cell r="C19" t="str">
            <v>Perbandingan Air/Semen Maksimum (Spesifikasi)</v>
          </cell>
          <cell r="G19" t="str">
            <v>Wcr</v>
          </cell>
          <cell r="H19">
            <v>0.375</v>
          </cell>
          <cell r="I19" t="str">
            <v>-</v>
          </cell>
          <cell r="J19" t="str">
            <v xml:space="preserve"> Berdasarkan</v>
          </cell>
          <cell r="R19" t="str">
            <v>(Rp.)</v>
          </cell>
          <cell r="S19" t="str">
            <v>(Rp.)</v>
          </cell>
        </row>
        <row r="20">
          <cell r="A20">
            <v>10</v>
          </cell>
          <cell r="C20" t="str">
            <v>Perbandingan Camp.</v>
          </cell>
          <cell r="D20">
            <v>1</v>
          </cell>
          <cell r="E20" t="str">
            <v>:  Semen</v>
          </cell>
          <cell r="G20" t="str">
            <v>Sm</v>
          </cell>
          <cell r="H20">
            <v>25.575447570332482</v>
          </cell>
          <cell r="I20" t="str">
            <v>%</v>
          </cell>
          <cell r="J20" t="str">
            <v xml:space="preserve"> JMF &amp; sesuai</v>
          </cell>
        </row>
        <row r="21">
          <cell r="D21">
            <v>1.02</v>
          </cell>
          <cell r="E21" t="str">
            <v>:  Pasir</v>
          </cell>
          <cell r="G21" t="str">
            <v>Ps</v>
          </cell>
          <cell r="H21">
            <v>26.086956521739129</v>
          </cell>
          <cell r="I21" t="str">
            <v>%</v>
          </cell>
          <cell r="J21" t="str">
            <v xml:space="preserve"> dgn Spesifikasi</v>
          </cell>
        </row>
        <row r="22">
          <cell r="A22" t="str">
            <v/>
          </cell>
          <cell r="D22">
            <v>1.89</v>
          </cell>
          <cell r="E22" t="str">
            <v>:  Agregat Kasar</v>
          </cell>
          <cell r="G22" t="str">
            <v>Kr</v>
          </cell>
          <cell r="H22">
            <v>48.337595907928382</v>
          </cell>
          <cell r="I22" t="str">
            <v>%</v>
          </cell>
          <cell r="L22" t="str">
            <v>A.</v>
          </cell>
          <cell r="N22" t="str">
            <v>TENAGA</v>
          </cell>
        </row>
        <row r="23">
          <cell r="A23">
            <v>11</v>
          </cell>
          <cell r="C23" t="str">
            <v>Berat Jenis Material :</v>
          </cell>
        </row>
        <row r="24">
          <cell r="C24" t="str">
            <v>-  Beton</v>
          </cell>
          <cell r="G24" t="str">
            <v>D1</v>
          </cell>
          <cell r="H24">
            <v>2.4500000000000002</v>
          </cell>
          <cell r="I24" t="str">
            <v>T/M3</v>
          </cell>
          <cell r="L24" t="str">
            <v>1.</v>
          </cell>
          <cell r="N24" t="str">
            <v>Pekerja</v>
          </cell>
          <cell r="O24" t="str">
            <v>(L01)</v>
          </cell>
          <cell r="P24" t="str">
            <v>jam</v>
          </cell>
          <cell r="Q24">
            <v>5.3012048192771086</v>
          </cell>
          <cell r="R24">
            <v>6500</v>
          </cell>
          <cell r="U24">
            <v>34457.831325301209</v>
          </cell>
        </row>
        <row r="25">
          <cell r="C25" t="str">
            <v>-  Semen</v>
          </cell>
          <cell r="G25" t="str">
            <v>D2</v>
          </cell>
          <cell r="H25">
            <v>1.25</v>
          </cell>
          <cell r="I25" t="str">
            <v>T/M3</v>
          </cell>
          <cell r="L25" t="str">
            <v>2.</v>
          </cell>
          <cell r="N25" t="str">
            <v>Tukang</v>
          </cell>
          <cell r="O25" t="str">
            <v>(L02)</v>
          </cell>
          <cell r="P25" t="str">
            <v>jam</v>
          </cell>
          <cell r="Q25">
            <v>1.7670682730923695</v>
          </cell>
          <cell r="R25">
            <v>7500</v>
          </cell>
          <cell r="U25">
            <v>13253.012048192772</v>
          </cell>
        </row>
        <row r="26">
          <cell r="C26" t="str">
            <v>-  Pasir</v>
          </cell>
          <cell r="G26" t="str">
            <v>D3</v>
          </cell>
          <cell r="H26">
            <v>1.6</v>
          </cell>
          <cell r="I26" t="str">
            <v>T/M3</v>
          </cell>
          <cell r="L26" t="str">
            <v>3.</v>
          </cell>
          <cell r="N26" t="str">
            <v>Mandor</v>
          </cell>
          <cell r="O26" t="str">
            <v>(L03)</v>
          </cell>
          <cell r="P26" t="str">
            <v>jam</v>
          </cell>
          <cell r="Q26">
            <v>0.44176706827309237</v>
          </cell>
          <cell r="R26">
            <v>7200</v>
          </cell>
          <cell r="U26">
            <v>3180.7228915662649</v>
          </cell>
        </row>
        <row r="27">
          <cell r="C27" t="str">
            <v>-  Agregat Kasar</v>
          </cell>
          <cell r="G27" t="str">
            <v>D4</v>
          </cell>
          <cell r="H27">
            <v>1.65</v>
          </cell>
          <cell r="I27" t="str">
            <v>T/M3</v>
          </cell>
        </row>
        <row r="28">
          <cell r="A28" t="str">
            <v>II.</v>
          </cell>
          <cell r="C28" t="str">
            <v>URUTAN KERJA</v>
          </cell>
          <cell r="Q28" t="str">
            <v xml:space="preserve">JUMLAH HARGA TENAGA   </v>
          </cell>
          <cell r="U28">
            <v>50891.566265060246</v>
          </cell>
        </row>
        <row r="29">
          <cell r="A29">
            <v>1</v>
          </cell>
          <cell r="C29" t="str">
            <v>Semen, pasir, batu kerikil dan air dicampur dan diaduk</v>
          </cell>
        </row>
        <row r="30">
          <cell r="C30" t="str">
            <v>menjadi beton dengan menggunakan Concrete Mixer</v>
          </cell>
          <cell r="L30" t="str">
            <v>B.</v>
          </cell>
          <cell r="N30" t="str">
            <v>BAHAN</v>
          </cell>
        </row>
        <row r="31">
          <cell r="A31">
            <v>2</v>
          </cell>
          <cell r="C31" t="str">
            <v>Beton di-cor ke dalam bekisting yang telah disiapkan</v>
          </cell>
        </row>
        <row r="32">
          <cell r="A32">
            <v>3</v>
          </cell>
          <cell r="C32" t="str">
            <v>Penyelesaian dan perapihan setelah pemasangan</v>
          </cell>
          <cell r="L32" t="str">
            <v>1.</v>
          </cell>
          <cell r="N32" t="str">
            <v>Semen</v>
          </cell>
          <cell r="O32" t="str">
            <v>(M12)</v>
          </cell>
          <cell r="P32" t="str">
            <v>Kg</v>
          </cell>
          <cell r="Q32">
            <v>513.81074168797966</v>
          </cell>
          <cell r="R32">
            <v>1250</v>
          </cell>
          <cell r="U32">
            <v>642263.42710997455</v>
          </cell>
        </row>
        <row r="33">
          <cell r="L33" t="str">
            <v>2.</v>
          </cell>
          <cell r="N33" t="str">
            <v>Pasir</v>
          </cell>
          <cell r="O33" t="str">
            <v>(M01)</v>
          </cell>
          <cell r="P33" t="str">
            <v>M3</v>
          </cell>
          <cell r="Q33">
            <v>0</v>
          </cell>
          <cell r="R33">
            <v>107100</v>
          </cell>
          <cell r="U33">
            <v>0</v>
          </cell>
        </row>
        <row r="34">
          <cell r="A34" t="str">
            <v>III.</v>
          </cell>
          <cell r="C34" t="str">
            <v>PEMAKAIAN BAHAN, ALAT DAN TENAGA</v>
          </cell>
          <cell r="L34" t="str">
            <v>3.</v>
          </cell>
          <cell r="N34" t="str">
            <v>Agregat Kasar</v>
          </cell>
          <cell r="O34" t="str">
            <v>(M03)</v>
          </cell>
          <cell r="P34" t="str">
            <v>M3</v>
          </cell>
          <cell r="Q34">
            <v>0</v>
          </cell>
          <cell r="R34">
            <v>199627.51734927547</v>
          </cell>
          <cell r="U34">
            <v>0</v>
          </cell>
        </row>
        <row r="35">
          <cell r="L35" t="str">
            <v>4.</v>
          </cell>
          <cell r="N35" t="str">
            <v>Kayu Perancah</v>
          </cell>
          <cell r="O35" t="str">
            <v>(M19)</v>
          </cell>
          <cell r="P35" t="str">
            <v>M3</v>
          </cell>
          <cell r="Q35">
            <v>0.15</v>
          </cell>
          <cell r="R35">
            <v>2600000</v>
          </cell>
          <cell r="U35">
            <v>390000</v>
          </cell>
        </row>
        <row r="36">
          <cell r="A36" t="str">
            <v xml:space="preserve">   1.</v>
          </cell>
          <cell r="C36" t="str">
            <v>BAHAN</v>
          </cell>
          <cell r="L36" t="str">
            <v>5.</v>
          </cell>
          <cell r="N36" t="str">
            <v>Paku</v>
          </cell>
          <cell r="O36" t="str">
            <v>(M18)</v>
          </cell>
          <cell r="P36" t="str">
            <v>Kg</v>
          </cell>
          <cell r="Q36">
            <v>1.5</v>
          </cell>
          <cell r="R36">
            <v>15600</v>
          </cell>
          <cell r="U36">
            <v>23400</v>
          </cell>
        </row>
        <row r="37">
          <cell r="A37" t="str">
            <v>1.a.</v>
          </cell>
          <cell r="C37" t="str">
            <v>Semen (PC)          =</v>
          </cell>
          <cell r="D37" t="str">
            <v>{Sm x D1 x 1000}:D2 x fks</v>
          </cell>
          <cell r="G37" t="str">
            <v>(M12)</v>
          </cell>
          <cell r="H37">
            <v>513.81074168797966</v>
          </cell>
          <cell r="I37" t="str">
            <v>Kg</v>
          </cell>
        </row>
        <row r="38">
          <cell r="A38" t="str">
            <v>1.b.</v>
          </cell>
          <cell r="C38" t="str">
            <v>Pasir Beton           =</v>
          </cell>
          <cell r="D38" t="str">
            <v>{(Ps x D1) : D3} x 1.025</v>
          </cell>
          <cell r="G38" t="str">
            <v>(M01)</v>
          </cell>
          <cell r="H38">
            <v>0</v>
          </cell>
          <cell r="I38" t="str">
            <v>M3</v>
          </cell>
          <cell r="J38">
            <v>0</v>
          </cell>
          <cell r="Q38" t="str">
            <v xml:space="preserve">JUMLAH HARGA BAHAN   </v>
          </cell>
          <cell r="U38">
            <v>1055663.4271099744</v>
          </cell>
        </row>
        <row r="39">
          <cell r="A39" t="str">
            <v>1.c.</v>
          </cell>
          <cell r="C39" t="str">
            <v>Agregat  Kasar      =</v>
          </cell>
          <cell r="D39" t="str">
            <v>{(Kr x D1) : D4} x 1.025</v>
          </cell>
          <cell r="G39" t="str">
            <v>(M03)</v>
          </cell>
          <cell r="H39">
            <v>0</v>
          </cell>
          <cell r="I39" t="str">
            <v>M3</v>
          </cell>
          <cell r="J39">
            <v>0</v>
          </cell>
        </row>
        <row r="40">
          <cell r="A40" t="str">
            <v>1.d.</v>
          </cell>
          <cell r="C40" t="str">
            <v>Kayu Perancah dan/atau Bekisting</v>
          </cell>
          <cell r="G40" t="str">
            <v>(M19)</v>
          </cell>
          <cell r="H40">
            <v>0.15</v>
          </cell>
          <cell r="I40" t="str">
            <v>M3</v>
          </cell>
          <cell r="L40" t="str">
            <v>C.</v>
          </cell>
          <cell r="N40" t="str">
            <v>PERALATAN</v>
          </cell>
        </row>
        <row r="41">
          <cell r="A41" t="str">
            <v>1.e.</v>
          </cell>
          <cell r="C41" t="str">
            <v>Paku</v>
          </cell>
          <cell r="G41" t="str">
            <v>(M18)</v>
          </cell>
          <cell r="H41">
            <v>1.5</v>
          </cell>
          <cell r="I41" t="str">
            <v>Kg</v>
          </cell>
        </row>
        <row r="42">
          <cell r="L42" t="str">
            <v>1.</v>
          </cell>
          <cell r="N42" t="str">
            <v>Conc. Mixer</v>
          </cell>
          <cell r="O42" t="str">
            <v>(E06)</v>
          </cell>
          <cell r="P42" t="str">
            <v>jam</v>
          </cell>
          <cell r="Q42">
            <v>0.44176706827309237</v>
          </cell>
          <cell r="R42">
            <v>47593.883755588671</v>
          </cell>
          <cell r="U42">
            <v>21025.410494436761</v>
          </cell>
        </row>
        <row r="43">
          <cell r="A43" t="str">
            <v>2.</v>
          </cell>
          <cell r="C43" t="str">
            <v>ALAT</v>
          </cell>
          <cell r="L43" t="str">
            <v>2.</v>
          </cell>
          <cell r="N43" t="str">
            <v>Water Tanker</v>
          </cell>
          <cell r="O43" t="str">
            <v>(E23)</v>
          </cell>
          <cell r="P43" t="str">
            <v>jam</v>
          </cell>
          <cell r="Q43">
            <v>0.38690567898191247</v>
          </cell>
          <cell r="R43">
            <v>149744.15437540313</v>
          </cell>
          <cell r="U43">
            <v>57936.863722187671</v>
          </cell>
        </row>
        <row r="44">
          <cell r="A44" t="str">
            <v>2.a.</v>
          </cell>
          <cell r="C44" t="str">
            <v>CONCRETE MIXER</v>
          </cell>
          <cell r="G44" t="str">
            <v>(E06)</v>
          </cell>
          <cell r="L44" t="str">
            <v>3.</v>
          </cell>
          <cell r="N44" t="str">
            <v>Con. Vibrator</v>
          </cell>
          <cell r="O44" t="str">
            <v>(E20)</v>
          </cell>
          <cell r="P44" t="str">
            <v>jam</v>
          </cell>
          <cell r="Q44">
            <v>0.44176706827309237</v>
          </cell>
          <cell r="R44">
            <v>43313.476005961253</v>
          </cell>
          <cell r="U44">
            <v>19134.467311870434</v>
          </cell>
        </row>
        <row r="45">
          <cell r="C45" t="str">
            <v>Kapasitas Alat</v>
          </cell>
          <cell r="G45" t="str">
            <v>V</v>
          </cell>
          <cell r="H45">
            <v>500</v>
          </cell>
          <cell r="I45" t="str">
            <v>liter</v>
          </cell>
          <cell r="L45" t="str">
            <v>4.</v>
          </cell>
          <cell r="N45" t="str">
            <v>Con, Pump</v>
          </cell>
          <cell r="O45" t="str">
            <v>(E28)</v>
          </cell>
          <cell r="P45" t="str">
            <v>jam</v>
          </cell>
          <cell r="Q45">
            <v>0.44176706827309237</v>
          </cell>
          <cell r="R45">
            <v>153310.81370242662</v>
          </cell>
          <cell r="U45">
            <v>67727.668703883246</v>
          </cell>
        </row>
        <row r="46">
          <cell r="C46" t="str">
            <v>Faktor Efisiensi Alat</v>
          </cell>
          <cell r="G46" t="str">
            <v>Fa</v>
          </cell>
          <cell r="H46">
            <v>0.83</v>
          </cell>
          <cell r="I46" t="str">
            <v>-</v>
          </cell>
          <cell r="L46" t="str">
            <v>5.</v>
          </cell>
          <cell r="N46" t="str">
            <v>Alat Bantu</v>
          </cell>
          <cell r="P46" t="str">
            <v>Ls</v>
          </cell>
          <cell r="Q46">
            <v>1</v>
          </cell>
          <cell r="R46">
            <v>1200</v>
          </cell>
          <cell r="U46">
            <v>1200</v>
          </cell>
        </row>
        <row r="47">
          <cell r="C47" t="str">
            <v>Waktu siklus   :</v>
          </cell>
          <cell r="D47" t="str">
            <v>(T1 + T2 + T3 + T4)</v>
          </cell>
          <cell r="G47" t="str">
            <v>Ts</v>
          </cell>
        </row>
        <row r="48">
          <cell r="C48" t="str">
            <v>-  Memuat</v>
          </cell>
          <cell r="G48" t="str">
            <v>T1</v>
          </cell>
          <cell r="H48">
            <v>3</v>
          </cell>
          <cell r="I48" t="str">
            <v>menit</v>
          </cell>
        </row>
        <row r="49">
          <cell r="C49" t="str">
            <v>-  Mengaduk</v>
          </cell>
          <cell r="G49" t="str">
            <v>T2</v>
          </cell>
          <cell r="H49">
            <v>2</v>
          </cell>
          <cell r="I49" t="str">
            <v>menit</v>
          </cell>
        </row>
        <row r="50">
          <cell r="C50" t="str">
            <v>-  Menuang</v>
          </cell>
          <cell r="G50" t="str">
            <v>T3</v>
          </cell>
          <cell r="H50">
            <v>3</v>
          </cell>
          <cell r="I50" t="str">
            <v>menit</v>
          </cell>
          <cell r="Q50" t="str">
            <v xml:space="preserve">JUMLAH HARGA PERALATAN   </v>
          </cell>
          <cell r="U50">
            <v>167024.41023237811</v>
          </cell>
        </row>
        <row r="51">
          <cell r="C51" t="str">
            <v>-  Tunggu, dll.</v>
          </cell>
          <cell r="G51" t="str">
            <v>T4</v>
          </cell>
          <cell r="H51">
            <v>3</v>
          </cell>
          <cell r="I51" t="str">
            <v>menit</v>
          </cell>
        </row>
        <row r="52">
          <cell r="G52" t="str">
            <v>Ts</v>
          </cell>
          <cell r="H52">
            <v>11</v>
          </cell>
          <cell r="I52" t="str">
            <v>menit</v>
          </cell>
          <cell r="L52" t="str">
            <v>D.</v>
          </cell>
          <cell r="N52" t="str">
            <v>JUMLAH HARGA TENAGA, BAHAN DAN PERALATAN  ( A + B + C )</v>
          </cell>
          <cell r="U52">
            <v>1273579.4036074129</v>
          </cell>
        </row>
        <row r="53">
          <cell r="L53" t="str">
            <v>E.</v>
          </cell>
          <cell r="N53" t="str">
            <v>OVERHEAD &amp; PROFIT</v>
          </cell>
          <cell r="P53">
            <v>10</v>
          </cell>
          <cell r="Q53" t="str">
            <v>%  x  D</v>
          </cell>
          <cell r="U53">
            <v>127357.9403607413</v>
          </cell>
        </row>
        <row r="54">
          <cell r="C54" t="str">
            <v>Kap. Prod. / jam  =</v>
          </cell>
          <cell r="D54" t="str">
            <v>V x Fa x 60</v>
          </cell>
          <cell r="G54" t="str">
            <v>Q1</v>
          </cell>
          <cell r="H54">
            <v>2.2636363636363637</v>
          </cell>
          <cell r="I54" t="str">
            <v>M3/jam</v>
          </cell>
          <cell r="L54" t="str">
            <v>F.</v>
          </cell>
          <cell r="N54" t="str">
            <v>HARGA SATUAN PEKERJAAN  ( D + E )</v>
          </cell>
          <cell r="U54">
            <v>1400937.3439681542</v>
          </cell>
        </row>
        <row r="55">
          <cell r="D55" t="str">
            <v>1000 x Ts</v>
          </cell>
          <cell r="L55" t="str">
            <v>Note: 1</v>
          </cell>
          <cell r="N55" t="str">
            <v>SATUAN dapat berdasarkan atas jam operasi untuk Tenaga Kerja dan Peralatan, volume dan/atau ukuran</v>
          </cell>
        </row>
        <row r="56">
          <cell r="N56" t="str">
            <v>berat untuk bahan-bahan.</v>
          </cell>
        </row>
        <row r="57">
          <cell r="C57" t="str">
            <v>Koefisien Alat / M3</v>
          </cell>
          <cell r="D57" t="str">
            <v xml:space="preserve">  =   1  :  Q1</v>
          </cell>
          <cell r="G57" t="str">
            <v>(E06)</v>
          </cell>
          <cell r="H57">
            <v>0.44176706827309237</v>
          </cell>
          <cell r="I57" t="str">
            <v>jam</v>
          </cell>
          <cell r="L57">
            <v>2</v>
          </cell>
          <cell r="N57" t="str">
            <v>Kuantitas satuan adalah kuantitas setiap komponen untuk menyelesaikan satu satuan pekerjaan dari nomor</v>
          </cell>
        </row>
        <row r="58">
          <cell r="N58" t="str">
            <v>mata pembayaran.</v>
          </cell>
        </row>
        <row r="59">
          <cell r="L59">
            <v>3</v>
          </cell>
          <cell r="N59" t="str">
            <v>Biaya satuan untuk peralatan sudah termasuk bahan bakar, bahan habis dipakai dan operator.</v>
          </cell>
        </row>
        <row r="60">
          <cell r="L60">
            <v>4</v>
          </cell>
          <cell r="N60" t="str">
            <v>Biaya satuan sudah termasuk pengeluaran untuk seluruh pajak yang berkaitan (tetapi tidak termasuk PPN</v>
          </cell>
        </row>
        <row r="61">
          <cell r="J61" t="str">
            <v>Berlanjut ke hal. berikut.</v>
          </cell>
          <cell r="N61" t="str">
            <v>yang dibayar dari kontrak) dan biaya-biaya lainnya.</v>
          </cell>
        </row>
        <row r="62">
          <cell r="A62" t="str">
            <v>ITEM PEMBAYARAN NO.</v>
          </cell>
          <cell r="D62" t="str">
            <v>:  7.1 (1)</v>
          </cell>
          <cell r="J62" t="str">
            <v>Analisa EI-711</v>
          </cell>
        </row>
        <row r="63">
          <cell r="A63" t="str">
            <v>JENIS PEKERJAAN</v>
          </cell>
          <cell r="D63" t="str">
            <v>:  Beton K-500</v>
          </cell>
        </row>
        <row r="64">
          <cell r="A64" t="str">
            <v>SATUAN PEMBAYARAN</v>
          </cell>
          <cell r="D64" t="str">
            <v>:  M3</v>
          </cell>
          <cell r="H64" t="str">
            <v xml:space="preserve">        URAIAN ANALISA HARGA SATUAN</v>
          </cell>
        </row>
        <row r="65">
          <cell r="J65" t="str">
            <v>Lanjutan</v>
          </cell>
        </row>
        <row r="67">
          <cell r="A67" t="str">
            <v>No.</v>
          </cell>
          <cell r="C67" t="str">
            <v>U R A I A N</v>
          </cell>
          <cell r="G67" t="str">
            <v>KODE</v>
          </cell>
          <cell r="H67" t="str">
            <v>KOEF.</v>
          </cell>
          <cell r="I67" t="str">
            <v>SATUAN</v>
          </cell>
          <cell r="J67" t="str">
            <v>KETERANGAN</v>
          </cell>
        </row>
        <row r="70">
          <cell r="A70" t="str">
            <v>2.b.</v>
          </cell>
          <cell r="C70" t="str">
            <v>WATER TANK TRUCK</v>
          </cell>
          <cell r="G70" t="str">
            <v>(E23)</v>
          </cell>
        </row>
        <row r="71">
          <cell r="C71" t="str">
            <v>Volume Tanki Air</v>
          </cell>
          <cell r="G71" t="str">
            <v>V</v>
          </cell>
          <cell r="H71">
            <v>4</v>
          </cell>
          <cell r="I71" t="str">
            <v>M3</v>
          </cell>
        </row>
        <row r="72">
          <cell r="C72" t="str">
            <v>Kebutuhan air / M3 beton</v>
          </cell>
          <cell r="G72" t="str">
            <v>Wc</v>
          </cell>
          <cell r="H72">
            <v>1.2845268542199493</v>
          </cell>
          <cell r="I72" t="str">
            <v>M3</v>
          </cell>
        </row>
        <row r="73">
          <cell r="C73" t="str">
            <v>Faktor Efiesiensi Alat</v>
          </cell>
          <cell r="G73" t="str">
            <v>Fa</v>
          </cell>
          <cell r="H73">
            <v>0.83</v>
          </cell>
          <cell r="I73" t="str">
            <v>-</v>
          </cell>
        </row>
        <row r="74">
          <cell r="C74" t="str">
            <v>Pengisian Tanki / jam</v>
          </cell>
          <cell r="G74" t="str">
            <v>n</v>
          </cell>
          <cell r="H74">
            <v>1</v>
          </cell>
          <cell r="I74" t="str">
            <v>kali</v>
          </cell>
        </row>
        <row r="76">
          <cell r="C76" t="str">
            <v>Kap. Prod. / jam  =</v>
          </cell>
          <cell r="D76" t="str">
            <v>V x Fa x n</v>
          </cell>
          <cell r="G76" t="str">
            <v>Q2</v>
          </cell>
          <cell r="H76">
            <v>2.5846092583374802</v>
          </cell>
          <cell r="I76" t="str">
            <v>M3</v>
          </cell>
        </row>
        <row r="77">
          <cell r="D77" t="str">
            <v>Wc</v>
          </cell>
        </row>
        <row r="79">
          <cell r="C79" t="str">
            <v>Koefisien Alat / M3</v>
          </cell>
          <cell r="D79" t="str">
            <v xml:space="preserve">  =   1  :  Q2</v>
          </cell>
          <cell r="G79" t="str">
            <v>(E23)</v>
          </cell>
          <cell r="H79">
            <v>0.38690567898191247</v>
          </cell>
          <cell r="I79" t="str">
            <v>jam</v>
          </cell>
        </row>
        <row r="81">
          <cell r="A81" t="str">
            <v>2.c.</v>
          </cell>
          <cell r="C81" t="str">
            <v>CONCRETE VIBRATOR</v>
          </cell>
          <cell r="G81" t="str">
            <v>(E20)</v>
          </cell>
        </row>
        <row r="82">
          <cell r="C82" t="str">
            <v>Kebutuhan Alat Penggetar Beton ini disesuaikan dgn</v>
          </cell>
        </row>
        <row r="83">
          <cell r="C83" t="str">
            <v>kapasitas produksi Alat Pencampur (Concrete Mixer)</v>
          </cell>
        </row>
        <row r="85">
          <cell r="C85" t="str">
            <v>Kap. Prod. / jam  =</v>
          </cell>
          <cell r="D85" t="str">
            <v>Kap. Prod./jam Concrete Mixer</v>
          </cell>
          <cell r="G85" t="str">
            <v>Q3</v>
          </cell>
          <cell r="H85">
            <v>2.2636363636363637</v>
          </cell>
          <cell r="I85" t="str">
            <v>M3</v>
          </cell>
        </row>
        <row r="87">
          <cell r="C87" t="str">
            <v>Koefisien Alat / M3</v>
          </cell>
          <cell r="D87" t="str">
            <v xml:space="preserve">  =   1  :  Q3</v>
          </cell>
          <cell r="G87" t="str">
            <v>(E20)</v>
          </cell>
          <cell r="H87">
            <v>0.44176706827309237</v>
          </cell>
          <cell r="I87" t="str">
            <v>jam</v>
          </cell>
        </row>
        <row r="89">
          <cell r="A89" t="str">
            <v>2.d.</v>
          </cell>
          <cell r="C89" t="str">
            <v>CONCRETTE PUMP</v>
          </cell>
          <cell r="G89" t="str">
            <v>(E28)</v>
          </cell>
        </row>
        <row r="90">
          <cell r="C90" t="str">
            <v>Kapasitas Alat</v>
          </cell>
          <cell r="G90" t="str">
            <v>V</v>
          </cell>
          <cell r="H90">
            <v>8</v>
          </cell>
          <cell r="I90" t="str">
            <v>M3</v>
          </cell>
        </row>
        <row r="91">
          <cell r="C91" t="str">
            <v>Faktor Efisiensi Alat</v>
          </cell>
          <cell r="G91" t="str">
            <v>Fa</v>
          </cell>
          <cell r="H91">
            <v>0.83</v>
          </cell>
          <cell r="I91" t="str">
            <v>-</v>
          </cell>
        </row>
        <row r="93">
          <cell r="C93" t="str">
            <v>Kap. Prod. / jam  =</v>
          </cell>
          <cell r="D93" t="str">
            <v>Kap. Prod./jam Concrete Mixer</v>
          </cell>
          <cell r="G93" t="str">
            <v>Q2</v>
          </cell>
          <cell r="H93">
            <v>2.2636363636363637</v>
          </cell>
          <cell r="I93" t="str">
            <v>M3</v>
          </cell>
        </row>
        <row r="95">
          <cell r="C95" t="str">
            <v>Koefisien Alat / M3</v>
          </cell>
          <cell r="D95" t="str">
            <v xml:space="preserve">  =   1  :  Q3</v>
          </cell>
          <cell r="G95" t="str">
            <v>(E28)</v>
          </cell>
          <cell r="H95">
            <v>0.44176706827309237</v>
          </cell>
          <cell r="I95" t="str">
            <v>jam</v>
          </cell>
        </row>
        <row r="97">
          <cell r="A97" t="str">
            <v>2.e.</v>
          </cell>
          <cell r="C97" t="str">
            <v>ALAT BANTU</v>
          </cell>
        </row>
        <row r="98">
          <cell r="C98" t="str">
            <v>Diperlukan  :</v>
          </cell>
        </row>
        <row r="99">
          <cell r="C99" t="str">
            <v>- Sekop</v>
          </cell>
          <cell r="D99" t="str">
            <v>=  2  buah</v>
          </cell>
        </row>
        <row r="100">
          <cell r="C100" t="str">
            <v>- Pacul</v>
          </cell>
          <cell r="D100" t="str">
            <v>=  2  buah</v>
          </cell>
        </row>
        <row r="101">
          <cell r="C101" t="str">
            <v>- Sendok Semen</v>
          </cell>
          <cell r="D101" t="str">
            <v>=  3  buah</v>
          </cell>
        </row>
        <row r="102">
          <cell r="C102" t="str">
            <v>- Ember Cor</v>
          </cell>
          <cell r="D102" t="str">
            <v>=  8  buah</v>
          </cell>
        </row>
        <row r="104">
          <cell r="A104" t="str">
            <v>3.</v>
          </cell>
          <cell r="C104" t="str">
            <v>TENAGA</v>
          </cell>
        </row>
        <row r="105">
          <cell r="C105" t="str">
            <v>Produksi Beton dalam 1 hari</v>
          </cell>
          <cell r="E105" t="str">
            <v>=  Tk x Q1</v>
          </cell>
          <cell r="G105" t="str">
            <v>Qt</v>
          </cell>
          <cell r="H105">
            <v>15.845454545454546</v>
          </cell>
          <cell r="I105" t="str">
            <v>M3</v>
          </cell>
        </row>
        <row r="107">
          <cell r="C107" t="str">
            <v>Kebutuhan tenaga :</v>
          </cell>
          <cell r="D107" t="str">
            <v>- Mandor</v>
          </cell>
          <cell r="G107" t="str">
            <v>M</v>
          </cell>
          <cell r="H107">
            <v>1</v>
          </cell>
          <cell r="I107" t="str">
            <v>orang</v>
          </cell>
        </row>
        <row r="108">
          <cell r="D108" t="str">
            <v>- Tukang</v>
          </cell>
          <cell r="G108" t="str">
            <v>Tb</v>
          </cell>
          <cell r="H108">
            <v>4</v>
          </cell>
          <cell r="I108" t="str">
            <v>orang</v>
          </cell>
        </row>
        <row r="109">
          <cell r="D109" t="str">
            <v>- Pekerja</v>
          </cell>
          <cell r="G109" t="str">
            <v>P</v>
          </cell>
          <cell r="H109">
            <v>12</v>
          </cell>
          <cell r="I109" t="str">
            <v>orang</v>
          </cell>
        </row>
        <row r="111">
          <cell r="C111" t="str">
            <v>Koefisien Tenaga / M3   :</v>
          </cell>
        </row>
        <row r="112">
          <cell r="D112" t="str">
            <v>-  Mandor</v>
          </cell>
          <cell r="E112" t="str">
            <v>= (Tk x M) : Qt</v>
          </cell>
          <cell r="G112" t="str">
            <v>(L03)</v>
          </cell>
          <cell r="H112">
            <v>0.44176706827309237</v>
          </cell>
          <cell r="I112" t="str">
            <v>jam</v>
          </cell>
        </row>
        <row r="113">
          <cell r="D113" t="str">
            <v>-  Tukang</v>
          </cell>
          <cell r="E113" t="str">
            <v>= (Tk x Tb) : Qt</v>
          </cell>
          <cell r="G113" t="str">
            <v>(L02)</v>
          </cell>
          <cell r="H113">
            <v>1.7670682730923695</v>
          </cell>
          <cell r="I113" t="str">
            <v>jam</v>
          </cell>
        </row>
        <row r="114">
          <cell r="D114" t="str">
            <v>-  Pekerja</v>
          </cell>
          <cell r="E114" t="str">
            <v>= (Tk x P) : Qt</v>
          </cell>
          <cell r="G114" t="str">
            <v>(L01)</v>
          </cell>
          <cell r="H114">
            <v>5.3012048192771086</v>
          </cell>
          <cell r="I114" t="str">
            <v>jam</v>
          </cell>
        </row>
        <row r="117">
          <cell r="A117" t="str">
            <v>4.</v>
          </cell>
          <cell r="C117" t="str">
            <v>HARGA DASAR SATUAN UPAH, BAHAN DAN ALAT</v>
          </cell>
        </row>
        <row r="118">
          <cell r="C118" t="str">
            <v>Lihat lampiran.</v>
          </cell>
        </row>
        <row r="120">
          <cell r="J120" t="str">
            <v>Berlanjut ke hal. berikut.</v>
          </cell>
        </row>
        <row r="121">
          <cell r="A121" t="str">
            <v>ITEM PEMBAYARAN NO.</v>
          </cell>
          <cell r="D121" t="str">
            <v>:  7.1 (1)</v>
          </cell>
          <cell r="J121" t="str">
            <v>Analisa EI-711</v>
          </cell>
        </row>
        <row r="122">
          <cell r="A122" t="str">
            <v>JENIS PEKERJAAN</v>
          </cell>
          <cell r="D122" t="str">
            <v>:  Beton K-500</v>
          </cell>
        </row>
        <row r="123">
          <cell r="A123" t="str">
            <v>SATUAN PEMBAYARAN</v>
          </cell>
          <cell r="D123" t="str">
            <v>:  M3</v>
          </cell>
          <cell r="H123" t="str">
            <v xml:space="preserve">        URAIAN ANALISA HARGA SATUAN</v>
          </cell>
        </row>
        <row r="124">
          <cell r="J124" t="str">
            <v>Lanjutan</v>
          </cell>
        </row>
        <row r="126">
          <cell r="A126" t="str">
            <v>No.</v>
          </cell>
          <cell r="C126" t="str">
            <v>U R A I A N</v>
          </cell>
          <cell r="G126" t="str">
            <v>KODE</v>
          </cell>
          <cell r="H126" t="str">
            <v>KOEF.</v>
          </cell>
          <cell r="I126" t="str">
            <v>SATUAN</v>
          </cell>
          <cell r="J126" t="str">
            <v>KETERANGAN</v>
          </cell>
        </row>
        <row r="129">
          <cell r="A129" t="str">
            <v>5.</v>
          </cell>
          <cell r="C129" t="str">
            <v>ANALISA HARGA SATUAN PEKERJAAN</v>
          </cell>
        </row>
        <row r="130">
          <cell r="C130" t="str">
            <v>Lihat perhitungan dalam FORMULIR STANDAR UNTUK</v>
          </cell>
        </row>
        <row r="131">
          <cell r="C131" t="str">
            <v>PEREKEMAN ANALISA MASING-MASING HARGA</v>
          </cell>
        </row>
        <row r="132">
          <cell r="C132" t="str">
            <v>SATUAN.</v>
          </cell>
        </row>
        <row r="133">
          <cell r="C133" t="str">
            <v>Didapat Harga Satuan Pekerjaan :</v>
          </cell>
        </row>
        <row r="135">
          <cell r="C135" t="str">
            <v xml:space="preserve">Rp.  </v>
          </cell>
          <cell r="D135">
            <v>1400937.3439681542</v>
          </cell>
          <cell r="E135" t="str">
            <v xml:space="preserve"> / M3</v>
          </cell>
        </row>
        <row r="138">
          <cell r="A138" t="str">
            <v>6.</v>
          </cell>
          <cell r="C138" t="str">
            <v>MASA PELAKSANAAN YANG DIPERLUKAN</v>
          </cell>
        </row>
        <row r="139">
          <cell r="C139" t="str">
            <v>Masa Pelaksanaan :</v>
          </cell>
          <cell r="D139">
            <v>0</v>
          </cell>
          <cell r="E139" t="str">
            <v>bulan</v>
          </cell>
        </row>
        <row r="141">
          <cell r="A141" t="str">
            <v>7.</v>
          </cell>
          <cell r="C141" t="str">
            <v>VOLUME PEKERJAAN YANG DIPERLUKAN</v>
          </cell>
        </row>
        <row r="142">
          <cell r="C142" t="str">
            <v>Volume pekerjaan  :</v>
          </cell>
          <cell r="D142">
            <v>0</v>
          </cell>
          <cell r="E142" t="str">
            <v>M3</v>
          </cell>
        </row>
        <row r="180">
          <cell r="A180" t="str">
            <v>ITEM PEMBAYARAN NO.</v>
          </cell>
          <cell r="D180" t="str">
            <v>:  7.1 (4)</v>
          </cell>
          <cell r="J180" t="str">
            <v>Analisa EI-714</v>
          </cell>
          <cell r="T180" t="str">
            <v>Analisa EI-714</v>
          </cell>
        </row>
        <row r="181">
          <cell r="A181" t="str">
            <v>JENIS PEKERJAAN</v>
          </cell>
          <cell r="D181" t="str">
            <v>:  Beton K-300</v>
          </cell>
        </row>
        <row r="182">
          <cell r="A182" t="str">
            <v>SATUAN PEMBAYARAN</v>
          </cell>
          <cell r="D182" t="str">
            <v>:  M3</v>
          </cell>
          <cell r="H182" t="str">
            <v xml:space="preserve">        URAIAN ANALISA HARGA SATUAN</v>
          </cell>
          <cell r="L182" t="str">
            <v>FORMULIR STANDAR UNTUK</v>
          </cell>
        </row>
        <row r="183">
          <cell r="L183" t="str">
            <v>PEREKAMAN ANALISA MASING-MASING HARGA SATUAN</v>
          </cell>
        </row>
        <row r="184">
          <cell r="L184" t="str">
            <v/>
          </cell>
        </row>
        <row r="185">
          <cell r="A185" t="str">
            <v>No.</v>
          </cell>
          <cell r="C185" t="str">
            <v>U R A I A N</v>
          </cell>
          <cell r="G185" t="str">
            <v>KODE</v>
          </cell>
          <cell r="H185" t="str">
            <v>KOEF.</v>
          </cell>
          <cell r="I185" t="str">
            <v>SATUAN</v>
          </cell>
          <cell r="J185" t="str">
            <v>KETERANGAN</v>
          </cell>
        </row>
        <row r="187">
          <cell r="L187" t="str">
            <v>NAMA PAKET PEKERJAAN</v>
          </cell>
          <cell r="O187" t="str">
            <v xml:space="preserve"> : Rehabilitasi dan Rekonstruksi Jalan Balee Ulim - Kuala (CS)</v>
          </cell>
        </row>
        <row r="188">
          <cell r="A188" t="str">
            <v>I.</v>
          </cell>
          <cell r="C188" t="str">
            <v>ASUMSI</v>
          </cell>
          <cell r="L188" t="str">
            <v>No. PAKET KONTRAK</v>
          </cell>
          <cell r="O188" t="str">
            <v xml:space="preserve"> : PIJAY - 04</v>
          </cell>
        </row>
        <row r="189">
          <cell r="A189">
            <v>1</v>
          </cell>
          <cell r="C189" t="str">
            <v>Menggunakan alat (cara mekanik)</v>
          </cell>
          <cell r="L189" t="str">
            <v>NAMA PAKET</v>
          </cell>
          <cell r="O189" t="str">
            <v xml:space="preserve"> : APBN 2009</v>
          </cell>
        </row>
        <row r="190">
          <cell r="A190">
            <v>2</v>
          </cell>
          <cell r="C190" t="str">
            <v>Lokasi pekerjaan : sepanjang jalan</v>
          </cell>
          <cell r="L190" t="str">
            <v>PROP / KAB / KODYA</v>
          </cell>
          <cell r="O190" t="str">
            <v xml:space="preserve"> : Nanggroe Aceh Darussalam / Pidie Jaya</v>
          </cell>
        </row>
        <row r="191">
          <cell r="A191">
            <v>3</v>
          </cell>
          <cell r="C191" t="str">
            <v>Bahan dasar (batu, pasir dan semen) diterima</v>
          </cell>
          <cell r="L191" t="str">
            <v>ITEM PEMBAYARAN NO.</v>
          </cell>
          <cell r="O191" t="str">
            <v>:  7.1 (4)</v>
          </cell>
          <cell r="R191" t="str">
            <v>PERKIRAAN VOL. PEK.</v>
          </cell>
          <cell r="T191" t="str">
            <v>:</v>
          </cell>
          <cell r="U191">
            <v>0</v>
          </cell>
        </row>
        <row r="192">
          <cell r="C192" t="str">
            <v>seluruhnya di lokasi pekerjaan</v>
          </cell>
          <cell r="L192" t="str">
            <v>JENIS PEKERJAAN</v>
          </cell>
          <cell r="O192" t="str">
            <v>:  Beton K-300</v>
          </cell>
          <cell r="R192" t="str">
            <v>TOTAL HARGA (Rp.)</v>
          </cell>
          <cell r="T192" t="str">
            <v>:</v>
          </cell>
          <cell r="U192">
            <v>0</v>
          </cell>
        </row>
        <row r="193">
          <cell r="A193">
            <v>4</v>
          </cell>
          <cell r="C193" t="str">
            <v>Jarak rata-rata Base camp ke lokasi pekerjaan</v>
          </cell>
          <cell r="G193" t="str">
            <v>L</v>
          </cell>
          <cell r="H193">
            <v>5.166666666666667</v>
          </cell>
          <cell r="I193" t="str">
            <v>KM</v>
          </cell>
          <cell r="L193" t="str">
            <v>SATUAN PEMBAYARAN</v>
          </cell>
          <cell r="O193" t="str">
            <v>:  M3</v>
          </cell>
          <cell r="R193" t="str">
            <v>% THD. BIAYA PROYEK</v>
          </cell>
          <cell r="T193" t="str">
            <v>:</v>
          </cell>
          <cell r="U193">
            <v>0</v>
          </cell>
        </row>
        <row r="194">
          <cell r="A194">
            <v>5</v>
          </cell>
          <cell r="C194" t="str">
            <v>Jam kerja efektif per-hari</v>
          </cell>
          <cell r="G194" t="str">
            <v>Tk</v>
          </cell>
          <cell r="H194">
            <v>7</v>
          </cell>
          <cell r="I194" t="str">
            <v>jam</v>
          </cell>
        </row>
        <row r="195">
          <cell r="A195">
            <v>6</v>
          </cell>
          <cell r="C195" t="str">
            <v>Kadar Semen Minimum (Spesifikasi)</v>
          </cell>
          <cell r="G195" t="str">
            <v>Ks</v>
          </cell>
          <cell r="H195">
            <v>350</v>
          </cell>
          <cell r="I195" t="str">
            <v>Kg/M3</v>
          </cell>
        </row>
        <row r="196">
          <cell r="A196">
            <v>7</v>
          </cell>
          <cell r="C196" t="str">
            <v>Ukuran Agregat Maksimum</v>
          </cell>
          <cell r="G196" t="str">
            <v>Ag</v>
          </cell>
          <cell r="H196">
            <v>19</v>
          </cell>
          <cell r="I196" t="str">
            <v>mm</v>
          </cell>
          <cell r="Q196" t="str">
            <v>PERKIRAAN</v>
          </cell>
          <cell r="R196" t="str">
            <v>HARGA</v>
          </cell>
          <cell r="S196" t="str">
            <v>JUMLAH</v>
          </cell>
        </row>
        <row r="197">
          <cell r="A197">
            <v>8</v>
          </cell>
          <cell r="C197" t="str">
            <v>Faktor kembang susut campuran</v>
          </cell>
          <cell r="G197" t="str">
            <v>fks</v>
          </cell>
          <cell r="H197">
            <v>2.5</v>
          </cell>
          <cell r="I197" t="str">
            <v>%</v>
          </cell>
          <cell r="L197" t="str">
            <v>NO.</v>
          </cell>
          <cell r="N197" t="str">
            <v>KOMPONEN</v>
          </cell>
          <cell r="P197" t="str">
            <v>SATUAN</v>
          </cell>
          <cell r="Q197" t="str">
            <v>KUANTITAS</v>
          </cell>
          <cell r="R197" t="str">
            <v>SATUAN</v>
          </cell>
          <cell r="S197" t="str">
            <v>HARGA</v>
          </cell>
        </row>
        <row r="198">
          <cell r="A198">
            <v>9</v>
          </cell>
          <cell r="C198" t="str">
            <v>Perbandingan Air/Semen Maksimum (Spesifikasi)</v>
          </cell>
          <cell r="G198" t="str">
            <v>Wcr</v>
          </cell>
          <cell r="H198">
            <v>0.45</v>
          </cell>
          <cell r="I198" t="str">
            <v>-</v>
          </cell>
          <cell r="J198" t="str">
            <v xml:space="preserve"> Berdasarkan</v>
          </cell>
          <cell r="R198" t="str">
            <v>(Rp.)</v>
          </cell>
          <cell r="S198" t="str">
            <v>(Rp.)</v>
          </cell>
        </row>
        <row r="199">
          <cell r="A199">
            <v>10</v>
          </cell>
          <cell r="C199" t="str">
            <v>Perbandingan Camp.</v>
          </cell>
          <cell r="D199">
            <v>1</v>
          </cell>
          <cell r="E199" t="str">
            <v>:  Semen</v>
          </cell>
          <cell r="G199" t="str">
            <v>Sm</v>
          </cell>
          <cell r="H199">
            <v>20.964360587002094</v>
          </cell>
          <cell r="I199" t="str">
            <v>%</v>
          </cell>
          <cell r="J199" t="str">
            <v xml:space="preserve"> JMF &amp; sesuai</v>
          </cell>
        </row>
        <row r="200">
          <cell r="D200">
            <v>1.32</v>
          </cell>
          <cell r="E200" t="str">
            <v>:  Pasir</v>
          </cell>
          <cell r="G200" t="str">
            <v>Ps</v>
          </cell>
          <cell r="H200">
            <v>27.672955974842768</v>
          </cell>
          <cell r="I200" t="str">
            <v>%</v>
          </cell>
          <cell r="J200" t="str">
            <v xml:space="preserve"> dgn Spesifikasi</v>
          </cell>
        </row>
        <row r="201">
          <cell r="A201" t="str">
            <v/>
          </cell>
          <cell r="D201">
            <v>2.4500000000000002</v>
          </cell>
          <cell r="E201" t="str">
            <v>:  Agregat Kasar</v>
          </cell>
          <cell r="G201" t="str">
            <v>Kr</v>
          </cell>
          <cell r="H201">
            <v>51.36268343815513</v>
          </cell>
          <cell r="I201" t="str">
            <v>%</v>
          </cell>
          <cell r="L201" t="str">
            <v>A.</v>
          </cell>
          <cell r="N201" t="str">
            <v>TENAGA</v>
          </cell>
        </row>
        <row r="202">
          <cell r="A202">
            <v>11</v>
          </cell>
          <cell r="C202" t="str">
            <v>Berat Jenis Material :</v>
          </cell>
        </row>
        <row r="203">
          <cell r="C203" t="str">
            <v>-  Beton</v>
          </cell>
          <cell r="G203" t="str">
            <v>D1</v>
          </cell>
          <cell r="H203">
            <v>2.4</v>
          </cell>
          <cell r="I203" t="str">
            <v>T/M3</v>
          </cell>
          <cell r="L203" t="str">
            <v>1.</v>
          </cell>
          <cell r="N203" t="str">
            <v>Pekerja</v>
          </cell>
          <cell r="O203" t="str">
            <v>(L01)</v>
          </cell>
          <cell r="P203" t="str">
            <v>jam</v>
          </cell>
          <cell r="Q203">
            <v>5.3012048192771086</v>
          </cell>
          <cell r="R203">
            <v>6500</v>
          </cell>
          <cell r="U203">
            <v>34457.831325301209</v>
          </cell>
        </row>
        <row r="204">
          <cell r="C204" t="str">
            <v>-  Semen</v>
          </cell>
          <cell r="G204" t="str">
            <v>D2</v>
          </cell>
          <cell r="H204">
            <v>1.25</v>
          </cell>
          <cell r="I204" t="str">
            <v>T/M3</v>
          </cell>
          <cell r="L204" t="str">
            <v>2.</v>
          </cell>
          <cell r="N204" t="str">
            <v>Tukang</v>
          </cell>
          <cell r="O204" t="str">
            <v>(L02)</v>
          </cell>
          <cell r="P204" t="str">
            <v>jam</v>
          </cell>
          <cell r="Q204">
            <v>1.7670682730923695</v>
          </cell>
          <cell r="R204">
            <v>7500</v>
          </cell>
          <cell r="U204">
            <v>13253.012048192772</v>
          </cell>
        </row>
        <row r="205">
          <cell r="C205" t="str">
            <v>-  Pasir</v>
          </cell>
          <cell r="G205" t="str">
            <v>D3</v>
          </cell>
          <cell r="H205">
            <v>1.6</v>
          </cell>
          <cell r="I205" t="str">
            <v>T/M3</v>
          </cell>
          <cell r="L205" t="str">
            <v>3.</v>
          </cell>
          <cell r="N205" t="str">
            <v>Mandor</v>
          </cell>
          <cell r="O205" t="str">
            <v>(L03)</v>
          </cell>
          <cell r="P205" t="str">
            <v>jam</v>
          </cell>
          <cell r="Q205">
            <v>0.44176706827309237</v>
          </cell>
          <cell r="R205">
            <v>7200</v>
          </cell>
          <cell r="U205">
            <v>3180.7228915662649</v>
          </cell>
        </row>
        <row r="206">
          <cell r="C206" t="str">
            <v>-  Agregat Kasar</v>
          </cell>
          <cell r="G206" t="str">
            <v>D4</v>
          </cell>
          <cell r="H206">
            <v>1.65</v>
          </cell>
          <cell r="I206" t="str">
            <v>T/M3</v>
          </cell>
        </row>
        <row r="207">
          <cell r="Q207" t="str">
            <v xml:space="preserve">JUMLAH HARGA TENAGA   </v>
          </cell>
          <cell r="U207">
            <v>50891.566265060246</v>
          </cell>
        </row>
        <row r="208">
          <cell r="A208" t="str">
            <v>II.</v>
          </cell>
          <cell r="C208" t="str">
            <v>URUTAN KERJA</v>
          </cell>
        </row>
        <row r="209">
          <cell r="A209">
            <v>1</v>
          </cell>
          <cell r="C209" t="str">
            <v>Semen, pasir, batu kerikil dan air dicampur dan diaduk</v>
          </cell>
          <cell r="L209" t="str">
            <v>B.</v>
          </cell>
          <cell r="N209" t="str">
            <v>BAHAN</v>
          </cell>
        </row>
        <row r="210">
          <cell r="C210" t="str">
            <v>menjadi beton dengan menggunakan Concrete Mixer</v>
          </cell>
        </row>
        <row r="211">
          <cell r="A211">
            <v>2</v>
          </cell>
          <cell r="C211" t="str">
            <v>Beton di-cor ke dalam bekisting yang telah disiapkan</v>
          </cell>
          <cell r="L211" t="str">
            <v>1.</v>
          </cell>
          <cell r="N211" t="str">
            <v>Semen</v>
          </cell>
          <cell r="O211" t="str">
            <v>(M12)</v>
          </cell>
          <cell r="P211" t="str">
            <v>Kg</v>
          </cell>
          <cell r="Q211">
            <v>412.57861635220127</v>
          </cell>
          <cell r="R211">
            <v>1250</v>
          </cell>
          <cell r="U211">
            <v>515723.27044025157</v>
          </cell>
        </row>
        <row r="212">
          <cell r="A212">
            <v>3</v>
          </cell>
          <cell r="C212" t="str">
            <v>Penyelesaian dan perapihan setelah pemasangan</v>
          </cell>
          <cell r="L212" t="str">
            <v>2.</v>
          </cell>
          <cell r="N212" t="str">
            <v>Pasir</v>
          </cell>
          <cell r="O212" t="str">
            <v>(M01)</v>
          </cell>
          <cell r="P212" t="str">
            <v>M3</v>
          </cell>
          <cell r="Q212">
            <v>0.42547169811320745</v>
          </cell>
          <cell r="R212">
            <v>107100</v>
          </cell>
          <cell r="U212">
            <v>45568.018867924518</v>
          </cell>
        </row>
        <row r="213">
          <cell r="L213" t="str">
            <v>3.</v>
          </cell>
          <cell r="N213" t="str">
            <v>Agregat Kasar</v>
          </cell>
          <cell r="O213" t="str">
            <v>(M03)</v>
          </cell>
          <cell r="P213" t="str">
            <v>M3</v>
          </cell>
          <cell r="Q213">
            <v>0.76577091671431285</v>
          </cell>
          <cell r="R213">
            <v>199627.51734927547</v>
          </cell>
          <cell r="U213">
            <v>152868.94696195706</v>
          </cell>
        </row>
        <row r="214">
          <cell r="A214" t="str">
            <v>III.</v>
          </cell>
          <cell r="C214" t="str">
            <v>PEMAKAIAN BAHAN, ALAT DAN TENAGA</v>
          </cell>
          <cell r="L214" t="str">
            <v>4.</v>
          </cell>
          <cell r="N214" t="str">
            <v>Kayu Perancah</v>
          </cell>
          <cell r="O214" t="str">
            <v>(M19)</v>
          </cell>
          <cell r="P214" t="str">
            <v>M3</v>
          </cell>
          <cell r="Q214">
            <v>0.1</v>
          </cell>
          <cell r="R214">
            <v>2600000</v>
          </cell>
          <cell r="U214">
            <v>260000</v>
          </cell>
        </row>
        <row r="215">
          <cell r="L215" t="str">
            <v>5.</v>
          </cell>
          <cell r="N215" t="str">
            <v>Paku</v>
          </cell>
          <cell r="O215" t="str">
            <v>(M18)</v>
          </cell>
          <cell r="P215" t="str">
            <v>Kg</v>
          </cell>
          <cell r="Q215">
            <v>1</v>
          </cell>
          <cell r="R215">
            <v>15600</v>
          </cell>
          <cell r="U215">
            <v>15600</v>
          </cell>
        </row>
        <row r="216">
          <cell r="A216" t="str">
            <v xml:space="preserve">   1.</v>
          </cell>
          <cell r="C216" t="str">
            <v>BAHAN</v>
          </cell>
        </row>
        <row r="217">
          <cell r="A217" t="str">
            <v>1.a.</v>
          </cell>
          <cell r="C217" t="str">
            <v>Semen (PC)          =</v>
          </cell>
          <cell r="D217" t="str">
            <v>{(Sm x D1/D2)} x 1000} x 1.025</v>
          </cell>
          <cell r="G217" t="str">
            <v>(M12)</v>
          </cell>
          <cell r="H217">
            <v>412.57861635220127</v>
          </cell>
          <cell r="I217" t="str">
            <v>Kg</v>
          </cell>
          <cell r="J217">
            <v>680.75471698113199</v>
          </cell>
          <cell r="Q217" t="str">
            <v xml:space="preserve">JUMLAH HARGA BAHAN   </v>
          </cell>
          <cell r="U217">
            <v>989760.23627013317</v>
          </cell>
        </row>
        <row r="218">
          <cell r="A218" t="str">
            <v>1.b.</v>
          </cell>
          <cell r="C218" t="str">
            <v>Pasir Beton           =</v>
          </cell>
          <cell r="D218" t="str">
            <v>{(Ps x D1) : D3} x 1.025</v>
          </cell>
          <cell r="G218" t="str">
            <v>(M01)</v>
          </cell>
          <cell r="H218">
            <v>0.42547169811320745</v>
          </cell>
          <cell r="I218" t="str">
            <v>M3</v>
          </cell>
          <cell r="J218">
            <v>1263.5220125786161</v>
          </cell>
        </row>
        <row r="219">
          <cell r="A219" t="str">
            <v>1.c.</v>
          </cell>
          <cell r="C219" t="str">
            <v>Agregat  Kasar      =</v>
          </cell>
          <cell r="D219" t="str">
            <v>{(Kr x D1) : D4} x 1.025</v>
          </cell>
          <cell r="G219" t="str">
            <v>(M03)</v>
          </cell>
          <cell r="H219">
            <v>0.76577091671431285</v>
          </cell>
          <cell r="I219" t="str">
            <v>M3</v>
          </cell>
          <cell r="L219" t="str">
            <v>C.</v>
          </cell>
          <cell r="N219" t="str">
            <v>PERALATAN</v>
          </cell>
        </row>
        <row r="220">
          <cell r="A220" t="str">
            <v>1.d.</v>
          </cell>
          <cell r="C220" t="str">
            <v>Kayu Perancah dan/atau Bekisting</v>
          </cell>
          <cell r="G220" t="str">
            <v>(M19)</v>
          </cell>
          <cell r="H220">
            <v>0.1</v>
          </cell>
          <cell r="I220" t="str">
            <v>M3</v>
          </cell>
        </row>
        <row r="221">
          <cell r="A221" t="str">
            <v>1.e.</v>
          </cell>
          <cell r="C221" t="str">
            <v>Paku</v>
          </cell>
          <cell r="G221" t="str">
            <v>(M18)</v>
          </cell>
          <cell r="H221">
            <v>1</v>
          </cell>
          <cell r="I221" t="str">
            <v>Kg</v>
          </cell>
          <cell r="L221" t="str">
            <v>1.</v>
          </cell>
          <cell r="N221" t="str">
            <v>Conc. Mixer</v>
          </cell>
          <cell r="O221" t="str">
            <v>(E06)</v>
          </cell>
          <cell r="P221" t="str">
            <v>jam</v>
          </cell>
          <cell r="Q221">
            <v>0.44176706827309237</v>
          </cell>
          <cell r="R221">
            <v>47593.883755588671</v>
          </cell>
          <cell r="U221">
            <v>21025.410494436761</v>
          </cell>
        </row>
        <row r="222">
          <cell r="L222" t="str">
            <v>2.</v>
          </cell>
          <cell r="N222" t="str">
            <v>Water Tanker</v>
          </cell>
          <cell r="O222" t="str">
            <v>(E23)</v>
          </cell>
          <cell r="P222" t="str">
            <v>jam</v>
          </cell>
          <cell r="Q222">
            <v>5.5921800409183903E-2</v>
          </cell>
          <cell r="R222">
            <v>149744.15437540313</v>
          </cell>
          <cell r="U222">
            <v>8373.962713423316</v>
          </cell>
        </row>
        <row r="223">
          <cell r="A223" t="str">
            <v>2.</v>
          </cell>
          <cell r="C223" t="str">
            <v>ALAT</v>
          </cell>
          <cell r="L223" t="str">
            <v>3.</v>
          </cell>
          <cell r="N223" t="str">
            <v>Con. Vibrator</v>
          </cell>
          <cell r="O223" t="str">
            <v>(E20)</v>
          </cell>
          <cell r="P223" t="str">
            <v>jam</v>
          </cell>
          <cell r="Q223">
            <v>0.44176706827309237</v>
          </cell>
          <cell r="R223">
            <v>43313.476005961253</v>
          </cell>
          <cell r="U223">
            <v>19134.467311870434</v>
          </cell>
        </row>
        <row r="224">
          <cell r="A224" t="str">
            <v>2.a.</v>
          </cell>
          <cell r="C224" t="str">
            <v>CONCRETE MIXER</v>
          </cell>
          <cell r="G224" t="str">
            <v>(E06)</v>
          </cell>
          <cell r="L224" t="str">
            <v>4.</v>
          </cell>
          <cell r="N224" t="str">
            <v>Con, Pump</v>
          </cell>
          <cell r="O224" t="str">
            <v>(E28)</v>
          </cell>
          <cell r="P224" t="str">
            <v>jam</v>
          </cell>
          <cell r="Q224">
            <v>0.44176706827309237</v>
          </cell>
          <cell r="R224">
            <v>153310.81370242662</v>
          </cell>
          <cell r="U224">
            <v>67727.668703883246</v>
          </cell>
        </row>
        <row r="225">
          <cell r="C225" t="str">
            <v>Kapasitas Alat</v>
          </cell>
          <cell r="G225" t="str">
            <v>V</v>
          </cell>
          <cell r="H225">
            <v>500</v>
          </cell>
          <cell r="I225" t="str">
            <v>liter</v>
          </cell>
          <cell r="L225" t="str">
            <v>5.</v>
          </cell>
          <cell r="N225" t="str">
            <v>Alat Bantu</v>
          </cell>
          <cell r="P225" t="str">
            <v>Ls</v>
          </cell>
          <cell r="Q225">
            <v>1</v>
          </cell>
          <cell r="R225">
            <v>1200</v>
          </cell>
          <cell r="U225">
            <v>1200</v>
          </cell>
        </row>
        <row r="226">
          <cell r="C226" t="str">
            <v>Faktor Efisiensi Alat</v>
          </cell>
          <cell r="G226" t="str">
            <v>Fa</v>
          </cell>
          <cell r="H226">
            <v>0.83</v>
          </cell>
          <cell r="I226" t="str">
            <v>-</v>
          </cell>
        </row>
        <row r="227">
          <cell r="C227" t="str">
            <v>Waktu siklus   :</v>
          </cell>
          <cell r="D227" t="str">
            <v>(T1 + T2 + T3 + T4)</v>
          </cell>
          <cell r="G227" t="str">
            <v>Ts</v>
          </cell>
        </row>
        <row r="228">
          <cell r="C228" t="str">
            <v>-  Memuat</v>
          </cell>
          <cell r="G228" t="str">
            <v>T1</v>
          </cell>
          <cell r="H228">
            <v>3</v>
          </cell>
          <cell r="I228" t="str">
            <v>menit</v>
          </cell>
        </row>
        <row r="229">
          <cell r="C229" t="str">
            <v>-  Mengaduk</v>
          </cell>
          <cell r="G229" t="str">
            <v>T2</v>
          </cell>
          <cell r="H229">
            <v>2</v>
          </cell>
          <cell r="I229" t="str">
            <v>menit</v>
          </cell>
          <cell r="Q229" t="str">
            <v xml:space="preserve">JUMLAH HARGA PERALATAN   </v>
          </cell>
          <cell r="U229">
            <v>117461.50922361376</v>
          </cell>
        </row>
        <row r="230">
          <cell r="C230" t="str">
            <v>-  Menuang</v>
          </cell>
          <cell r="G230" t="str">
            <v>T3</v>
          </cell>
          <cell r="H230">
            <v>3</v>
          </cell>
          <cell r="I230" t="str">
            <v>menit</v>
          </cell>
        </row>
        <row r="231">
          <cell r="C231" t="str">
            <v>-  Tunggu, dll.</v>
          </cell>
          <cell r="G231" t="str">
            <v>T4</v>
          </cell>
          <cell r="H231">
            <v>3</v>
          </cell>
          <cell r="I231" t="str">
            <v>menit</v>
          </cell>
          <cell r="L231" t="str">
            <v>D.</v>
          </cell>
          <cell r="N231" t="str">
            <v>JUMLAH HARGA TENAGA, BAHAN DAN PERALATAN  ( A + B + C )</v>
          </cell>
          <cell r="U231">
            <v>1158113.3117588072</v>
          </cell>
        </row>
        <row r="232">
          <cell r="G232" t="str">
            <v>Ts</v>
          </cell>
          <cell r="H232">
            <v>11</v>
          </cell>
          <cell r="I232" t="str">
            <v>menit</v>
          </cell>
          <cell r="L232" t="str">
            <v>E.</v>
          </cell>
          <cell r="N232" t="str">
            <v>OVERHEAD &amp; PROFIT</v>
          </cell>
          <cell r="P232">
            <v>10</v>
          </cell>
          <cell r="Q232" t="str">
            <v>%  x  D</v>
          </cell>
          <cell r="U232">
            <v>115811.33117588072</v>
          </cell>
        </row>
        <row r="233">
          <cell r="L233" t="str">
            <v>F.</v>
          </cell>
          <cell r="N233" t="str">
            <v>HARGA SATUAN PEKERJAAN  ( D + E )</v>
          </cell>
          <cell r="U233">
            <v>1273924.6429346879</v>
          </cell>
        </row>
        <row r="234">
          <cell r="C234" t="str">
            <v>Kap. Prod. / jam  =</v>
          </cell>
          <cell r="D234" t="str">
            <v>V x Fa x 60</v>
          </cell>
          <cell r="G234" t="str">
            <v>Q1</v>
          </cell>
          <cell r="H234">
            <v>2.2636363636363637</v>
          </cell>
          <cell r="I234" t="str">
            <v>M3/jam</v>
          </cell>
          <cell r="L234" t="str">
            <v>Note: 1</v>
          </cell>
          <cell r="N234" t="str">
            <v>SATUAN dapat berdasarkan atas jam operasi untuk Tenaga Kerja dan Peralatan, volume dan/atau ukuran</v>
          </cell>
        </row>
        <row r="235">
          <cell r="D235" t="str">
            <v>1000 x Ts</v>
          </cell>
          <cell r="N235" t="str">
            <v>berat untuk bahan-bahan.</v>
          </cell>
        </row>
        <row r="236">
          <cell r="L236">
            <v>2</v>
          </cell>
          <cell r="N236" t="str">
            <v>Kuantitas satuan adalah kuantitas setiap komponen untuk menyelesaikan satu satuan pekerjaan dari nomor</v>
          </cell>
        </row>
        <row r="237">
          <cell r="C237" t="str">
            <v>Koefisien Alat / M3</v>
          </cell>
          <cell r="D237" t="str">
            <v xml:space="preserve">  =   1  :  Q1</v>
          </cell>
          <cell r="G237" t="str">
            <v>(E06)</v>
          </cell>
          <cell r="H237">
            <v>0.44176706827309237</v>
          </cell>
          <cell r="I237" t="str">
            <v>jam</v>
          </cell>
          <cell r="N237" t="str">
            <v>mata pembayaran.</v>
          </cell>
        </row>
        <row r="238">
          <cell r="L238">
            <v>3</v>
          </cell>
          <cell r="N238" t="str">
            <v>Biaya satuan untuk peralatan sudah termasuk bahan bakar, bahan habis dipakai dan operator.</v>
          </cell>
        </row>
        <row r="239">
          <cell r="L239">
            <v>4</v>
          </cell>
          <cell r="N239" t="str">
            <v>Biaya satuan sudah termasuk pengeluaran untuk seluruh pajak yang berkaitan (tetapi tidak termasuk PPN</v>
          </cell>
        </row>
        <row r="240">
          <cell r="J240" t="str">
            <v>Berlanjut ke hal. berikut.</v>
          </cell>
          <cell r="N240" t="str">
            <v>yang dibayar dari kontrak) dan biaya-biaya lainnya.</v>
          </cell>
        </row>
        <row r="241">
          <cell r="A241" t="str">
            <v>ITEM PEMBAYARAN NO.</v>
          </cell>
          <cell r="D241" t="str">
            <v>:  7.1 (4)</v>
          </cell>
          <cell r="J241" t="str">
            <v>Analisa EI-714</v>
          </cell>
        </row>
        <row r="242">
          <cell r="A242" t="str">
            <v>JENIS PEKERJAAN</v>
          </cell>
          <cell r="D242" t="str">
            <v>:  Beton K-300</v>
          </cell>
        </row>
        <row r="243">
          <cell r="A243" t="str">
            <v>SATUAN PEMBAYARAN</v>
          </cell>
          <cell r="D243" t="str">
            <v>:  M3</v>
          </cell>
          <cell r="H243" t="str">
            <v xml:space="preserve">        URAIAN ANALISA HARGA SATUAN</v>
          </cell>
        </row>
        <row r="244">
          <cell r="J244" t="str">
            <v>Lanjutan</v>
          </cell>
        </row>
        <row r="246">
          <cell r="A246" t="str">
            <v>No.</v>
          </cell>
          <cell r="C246" t="str">
            <v>U R A I A N</v>
          </cell>
          <cell r="G246" t="str">
            <v>KODE</v>
          </cell>
          <cell r="H246" t="str">
            <v>KOEF.</v>
          </cell>
          <cell r="I246" t="str">
            <v>SATUAN</v>
          </cell>
          <cell r="J246" t="str">
            <v>KETERANGAN</v>
          </cell>
        </row>
        <row r="249">
          <cell r="A249" t="str">
            <v>2.b.</v>
          </cell>
          <cell r="C249" t="str">
            <v>WATER TANK TRUCK</v>
          </cell>
          <cell r="G249" t="str">
            <v>(E23)</v>
          </cell>
        </row>
        <row r="250">
          <cell r="C250" t="str">
            <v>Volume Tanki Air</v>
          </cell>
          <cell r="G250" t="str">
            <v>V</v>
          </cell>
          <cell r="H250">
            <v>4</v>
          </cell>
          <cell r="I250" t="str">
            <v>M3</v>
          </cell>
        </row>
        <row r="251">
          <cell r="C251" t="str">
            <v>Kebutuhan air / M3 beton</v>
          </cell>
          <cell r="G251" t="str">
            <v>Wc</v>
          </cell>
          <cell r="H251">
            <v>0.18566037735849056</v>
          </cell>
          <cell r="I251" t="str">
            <v>M3</v>
          </cell>
        </row>
        <row r="252">
          <cell r="C252" t="str">
            <v>Faktor Efiesiensi Alat</v>
          </cell>
          <cell r="G252" t="str">
            <v>Fa</v>
          </cell>
          <cell r="H252">
            <v>0.83</v>
          </cell>
          <cell r="I252" t="str">
            <v>-</v>
          </cell>
        </row>
        <row r="253">
          <cell r="C253" t="str">
            <v>Pengisian Tanki / jam</v>
          </cell>
          <cell r="G253" t="str">
            <v>n</v>
          </cell>
          <cell r="H253">
            <v>1</v>
          </cell>
          <cell r="I253" t="str">
            <v>kali</v>
          </cell>
        </row>
        <row r="255">
          <cell r="C255" t="str">
            <v>Kap. Prod. / jam  =</v>
          </cell>
          <cell r="D255" t="str">
            <v>V x Fa x n</v>
          </cell>
          <cell r="G255" t="str">
            <v>Q2</v>
          </cell>
          <cell r="H255">
            <v>17.882113821138212</v>
          </cell>
          <cell r="I255" t="str">
            <v>M3</v>
          </cell>
        </row>
        <row r="256">
          <cell r="D256" t="str">
            <v>Wc</v>
          </cell>
        </row>
        <row r="258">
          <cell r="C258" t="str">
            <v>Koefisien Alat / M3</v>
          </cell>
          <cell r="D258" t="str">
            <v xml:space="preserve">  =   1  :  Q2</v>
          </cell>
          <cell r="G258" t="str">
            <v>(E23)</v>
          </cell>
          <cell r="H258">
            <v>5.5921800409183903E-2</v>
          </cell>
          <cell r="I258" t="str">
            <v>jam</v>
          </cell>
        </row>
        <row r="260">
          <cell r="A260" t="str">
            <v>2.c.</v>
          </cell>
          <cell r="C260" t="str">
            <v>CONCRETE VIBRATOR</v>
          </cell>
          <cell r="G260" t="str">
            <v>(E20)</v>
          </cell>
        </row>
        <row r="261">
          <cell r="C261" t="str">
            <v>Kebutuhan Alat Penggetar Beton ini disesuaikan dgn</v>
          </cell>
        </row>
        <row r="262">
          <cell r="C262" t="str">
            <v>kapasitas produksi Alat Pencampur (Concrete Mixer)</v>
          </cell>
        </row>
        <row r="264">
          <cell r="C264" t="str">
            <v>Kap. Prod. / jam  =</v>
          </cell>
          <cell r="D264" t="str">
            <v>Kap. Prod./jam Concrete Mixer</v>
          </cell>
          <cell r="G264" t="str">
            <v>Q3</v>
          </cell>
          <cell r="H264">
            <v>2.2636363636363637</v>
          </cell>
          <cell r="I264" t="str">
            <v>M3</v>
          </cell>
        </row>
        <row r="266">
          <cell r="C266" t="str">
            <v>Koefisien Alat / M3</v>
          </cell>
          <cell r="D266" t="str">
            <v xml:space="preserve">  =   1  :  Q3</v>
          </cell>
          <cell r="G266" t="str">
            <v>(E20)</v>
          </cell>
          <cell r="H266">
            <v>0.44176706827309237</v>
          </cell>
          <cell r="I266" t="str">
            <v>jam</v>
          </cell>
        </row>
        <row r="268">
          <cell r="A268" t="str">
            <v>2.d.</v>
          </cell>
          <cell r="C268" t="str">
            <v>CONCRETTE PUMP</v>
          </cell>
          <cell r="G268" t="str">
            <v>(E28)</v>
          </cell>
        </row>
        <row r="269">
          <cell r="C269" t="str">
            <v>Kapasitas Alat</v>
          </cell>
          <cell r="G269" t="str">
            <v>V</v>
          </cell>
          <cell r="H269">
            <v>8</v>
          </cell>
          <cell r="I269" t="str">
            <v>M3</v>
          </cell>
        </row>
        <row r="270">
          <cell r="C270" t="str">
            <v>Faktor Efisiensi Alat</v>
          </cell>
          <cell r="G270" t="str">
            <v>Fa</v>
          </cell>
          <cell r="H270">
            <v>0.83</v>
          </cell>
          <cell r="I270" t="str">
            <v>-</v>
          </cell>
        </row>
        <row r="272">
          <cell r="C272" t="str">
            <v>Kap. Prod. / jam  =</v>
          </cell>
          <cell r="D272" t="str">
            <v>Kap. Prod./jam Concrete Mixer</v>
          </cell>
          <cell r="G272" t="str">
            <v>Q2</v>
          </cell>
          <cell r="H272">
            <v>2.2636363636363637</v>
          </cell>
          <cell r="I272" t="str">
            <v>M3</v>
          </cell>
        </row>
        <row r="274">
          <cell r="C274" t="str">
            <v>Koefisien Alat / M3</v>
          </cell>
          <cell r="D274" t="str">
            <v xml:space="preserve">  =   1  :  Q3</v>
          </cell>
          <cell r="G274" t="str">
            <v>(E28)</v>
          </cell>
          <cell r="H274">
            <v>0.44176706827309237</v>
          </cell>
          <cell r="I274" t="str">
            <v>jam</v>
          </cell>
        </row>
        <row r="276">
          <cell r="A276" t="str">
            <v>2.e.</v>
          </cell>
          <cell r="C276" t="str">
            <v>ALAT BANTU</v>
          </cell>
        </row>
        <row r="277">
          <cell r="C277" t="str">
            <v>Diperlukan  :</v>
          </cell>
        </row>
        <row r="278">
          <cell r="C278" t="str">
            <v>- Sekop</v>
          </cell>
          <cell r="D278" t="str">
            <v>=  2  buah</v>
          </cell>
        </row>
        <row r="279">
          <cell r="C279" t="str">
            <v>- Pacul</v>
          </cell>
          <cell r="D279" t="str">
            <v>=  2  buah</v>
          </cell>
        </row>
        <row r="280">
          <cell r="C280" t="str">
            <v>- Sendok Semen</v>
          </cell>
          <cell r="D280" t="str">
            <v>=  3  buah</v>
          </cell>
        </row>
        <row r="281">
          <cell r="C281" t="str">
            <v>- Ember Cor</v>
          </cell>
          <cell r="D281" t="str">
            <v>=  8  buah</v>
          </cell>
        </row>
        <row r="283">
          <cell r="A283" t="str">
            <v>3.</v>
          </cell>
          <cell r="C283" t="str">
            <v>TENAGA</v>
          </cell>
        </row>
        <row r="284">
          <cell r="C284" t="str">
            <v>Produksi Beton dalam 1 hari</v>
          </cell>
          <cell r="E284" t="str">
            <v>=  Tk x Q1</v>
          </cell>
          <cell r="G284" t="str">
            <v>Qt</v>
          </cell>
          <cell r="H284">
            <v>15.845454545454546</v>
          </cell>
          <cell r="I284" t="str">
            <v>M3</v>
          </cell>
        </row>
        <row r="286">
          <cell r="C286" t="str">
            <v>Kebutuhan tenaga :</v>
          </cell>
          <cell r="D286" t="str">
            <v>- Mandor</v>
          </cell>
          <cell r="G286" t="str">
            <v>M</v>
          </cell>
          <cell r="H286">
            <v>1</v>
          </cell>
          <cell r="I286" t="str">
            <v>orang</v>
          </cell>
        </row>
        <row r="287">
          <cell r="D287" t="str">
            <v>- Tukang</v>
          </cell>
          <cell r="G287" t="str">
            <v>Tb</v>
          </cell>
          <cell r="H287">
            <v>4</v>
          </cell>
          <cell r="I287" t="str">
            <v>orang</v>
          </cell>
        </row>
        <row r="288">
          <cell r="D288" t="str">
            <v>- Pekerja</v>
          </cell>
          <cell r="G288" t="str">
            <v>P</v>
          </cell>
          <cell r="H288">
            <v>12</v>
          </cell>
          <cell r="I288" t="str">
            <v>orang</v>
          </cell>
        </row>
        <row r="290">
          <cell r="C290" t="str">
            <v>Koefisien Tenaga / M3   :</v>
          </cell>
        </row>
        <row r="291">
          <cell r="D291" t="str">
            <v>-  Mandor</v>
          </cell>
          <cell r="E291" t="str">
            <v>= (Tk x M) : Qt</v>
          </cell>
          <cell r="G291" t="str">
            <v>(L03)</v>
          </cell>
          <cell r="H291">
            <v>0.44176706827309237</v>
          </cell>
          <cell r="I291" t="str">
            <v>jam</v>
          </cell>
        </row>
        <row r="292">
          <cell r="D292" t="str">
            <v>-  Tukang</v>
          </cell>
          <cell r="E292" t="str">
            <v>= (Tk x Tb) : Qt</v>
          </cell>
          <cell r="G292" t="str">
            <v>(L02)</v>
          </cell>
          <cell r="H292">
            <v>1.7670682730923695</v>
          </cell>
          <cell r="I292" t="str">
            <v>jam</v>
          </cell>
        </row>
        <row r="293">
          <cell r="D293" t="str">
            <v>-  Pekerja</v>
          </cell>
          <cell r="E293" t="str">
            <v>= (Tk x P) : Qt</v>
          </cell>
          <cell r="G293" t="str">
            <v>(L01)</v>
          </cell>
          <cell r="H293">
            <v>5.3012048192771086</v>
          </cell>
          <cell r="I293" t="str">
            <v>jam</v>
          </cell>
        </row>
        <row r="296">
          <cell r="A296" t="str">
            <v>4.</v>
          </cell>
          <cell r="C296" t="str">
            <v>HARGA DASAR SATUAN UPAH, BAHAN DAN ALAT</v>
          </cell>
        </row>
        <row r="297">
          <cell r="C297" t="str">
            <v>Lihat lampiran.</v>
          </cell>
        </row>
        <row r="299">
          <cell r="J299" t="str">
            <v>Berlanjut ke hal. berikut.</v>
          </cell>
        </row>
        <row r="300">
          <cell r="A300" t="str">
            <v>ITEM PEMBAYARAN NO.</v>
          </cell>
          <cell r="D300" t="str">
            <v>:  7.1 (4)</v>
          </cell>
          <cell r="J300" t="str">
            <v>Analisa EI-714</v>
          </cell>
        </row>
        <row r="301">
          <cell r="A301" t="str">
            <v>JENIS PEKERJAAN</v>
          </cell>
          <cell r="D301" t="str">
            <v>:  Beton K-300</v>
          </cell>
        </row>
        <row r="302">
          <cell r="A302" t="str">
            <v>SATUAN PEMBAYARAN</v>
          </cell>
          <cell r="D302" t="str">
            <v>:  M3</v>
          </cell>
          <cell r="H302" t="str">
            <v xml:space="preserve">        URAIAN ANALISA HARGA SATUAN</v>
          </cell>
        </row>
        <row r="303">
          <cell r="J303" t="str">
            <v>Lanjutan</v>
          </cell>
        </row>
        <row r="305">
          <cell r="A305" t="str">
            <v>No.</v>
          </cell>
          <cell r="C305" t="str">
            <v>U R A I A N</v>
          </cell>
          <cell r="G305" t="str">
            <v>KODE</v>
          </cell>
          <cell r="H305" t="str">
            <v>KOEF.</v>
          </cell>
          <cell r="I305" t="str">
            <v>SATUAN</v>
          </cell>
          <cell r="J305" t="str">
            <v>KETERANGAN</v>
          </cell>
        </row>
        <row r="308">
          <cell r="A308" t="str">
            <v>5.</v>
          </cell>
          <cell r="C308" t="str">
            <v>ANALISA HARGA SATUAN PEKERJAAN</v>
          </cell>
        </row>
        <row r="309">
          <cell r="C309" t="str">
            <v>Lihat perhitungan dalam FORMULIR STANDAR UNTUK</v>
          </cell>
        </row>
        <row r="310">
          <cell r="C310" t="str">
            <v>PEREKEMAN ANALISA MASING-MASING HARGA</v>
          </cell>
        </row>
        <row r="311">
          <cell r="C311" t="str">
            <v>SATUAN.</v>
          </cell>
        </row>
        <row r="312">
          <cell r="C312" t="str">
            <v>Didapat Harga Satuan Pekerjaan :</v>
          </cell>
        </row>
        <row r="314">
          <cell r="C314" t="str">
            <v xml:space="preserve">Rp.  </v>
          </cell>
          <cell r="D314">
            <v>1273924.6429346879</v>
          </cell>
          <cell r="E314" t="str">
            <v xml:space="preserve"> / M3</v>
          </cell>
        </row>
        <row r="317">
          <cell r="A317" t="str">
            <v>6.</v>
          </cell>
          <cell r="C317" t="str">
            <v>MASA PELAKSANAAN YANG DIPERLUKAN</v>
          </cell>
        </row>
        <row r="318">
          <cell r="C318" t="str">
            <v>Masa Pelaksanaan :</v>
          </cell>
          <cell r="D318">
            <v>0</v>
          </cell>
          <cell r="E318" t="str">
            <v>bulan</v>
          </cell>
        </row>
        <row r="320">
          <cell r="A320" t="str">
            <v>7.</v>
          </cell>
          <cell r="C320" t="str">
            <v>VOLUME PEKERJAAN YANG DIPERLUKAN</v>
          </cell>
        </row>
        <row r="321">
          <cell r="C321" t="str">
            <v>Volume pekerjaan  :</v>
          </cell>
          <cell r="D321">
            <v>0</v>
          </cell>
          <cell r="E321" t="str">
            <v>M3</v>
          </cell>
        </row>
        <row r="359">
          <cell r="A359" t="str">
            <v>ITEM PEMBAYARAN NO.</v>
          </cell>
          <cell r="D359" t="str">
            <v>:  7.7 (1) a</v>
          </cell>
          <cell r="J359" t="str">
            <v>Analisa EI-771</v>
          </cell>
          <cell r="T359" t="str">
            <v>Analisa EI-771</v>
          </cell>
        </row>
        <row r="360">
          <cell r="A360" t="str">
            <v>JENIS PEKERJAAN</v>
          </cell>
          <cell r="D360" t="str">
            <v>:  Penyediaan Caison Dia. 250 cm</v>
          </cell>
        </row>
        <row r="361">
          <cell r="A361" t="str">
            <v>SATUAN PEMBAYARAN</v>
          </cell>
          <cell r="D361" t="str">
            <v>:  M1</v>
          </cell>
          <cell r="H361" t="str">
            <v xml:space="preserve">        URAIAN ANALISA HARGA SATUAN</v>
          </cell>
          <cell r="L361" t="str">
            <v>FORMULIR STANDAR UNTUK</v>
          </cell>
        </row>
        <row r="362">
          <cell r="L362" t="str">
            <v>PEREKAMAN ANALISA MASING-MASING HARGA SATUAN</v>
          </cell>
        </row>
        <row r="363">
          <cell r="L363" t="str">
            <v/>
          </cell>
        </row>
        <row r="364">
          <cell r="A364" t="str">
            <v>No.</v>
          </cell>
          <cell r="C364" t="str">
            <v>U R A I A N</v>
          </cell>
          <cell r="G364" t="str">
            <v>KODE</v>
          </cell>
          <cell r="H364" t="str">
            <v>KOEF.</v>
          </cell>
          <cell r="I364" t="str">
            <v>SATUAN</v>
          </cell>
          <cell r="J364" t="str">
            <v>KETERANGAN</v>
          </cell>
        </row>
        <row r="366">
          <cell r="L366" t="str">
            <v>NAMA PAKET PEKERJAAN</v>
          </cell>
          <cell r="O366" t="str">
            <v xml:space="preserve"> : Rehabilitasi dan Rekonstruksi Jalan Balee Ulim - Kuala (CS)</v>
          </cell>
        </row>
        <row r="367">
          <cell r="A367" t="str">
            <v>I.</v>
          </cell>
          <cell r="C367" t="str">
            <v>ASUMSI</v>
          </cell>
          <cell r="L367" t="str">
            <v>No. PAKET KONTRAK</v>
          </cell>
          <cell r="O367" t="str">
            <v xml:space="preserve"> : PIJAY - 04</v>
          </cell>
        </row>
        <row r="368">
          <cell r="A368">
            <v>1</v>
          </cell>
          <cell r="C368" t="str">
            <v>Pekerjaan dilakukan secara mekanik/manual</v>
          </cell>
          <cell r="L368" t="str">
            <v>NAMA PAKET</v>
          </cell>
          <cell r="O368" t="str">
            <v xml:space="preserve"> : APBN 2009</v>
          </cell>
        </row>
        <row r="369">
          <cell r="A369">
            <v>2</v>
          </cell>
          <cell r="C369" t="str">
            <v>Lokasi pekerjaan : sekitar jembatan</v>
          </cell>
          <cell r="L369" t="str">
            <v>PROP / KAB / KODYA</v>
          </cell>
          <cell r="O369" t="str">
            <v xml:space="preserve"> : Nanggroe Aceh Darussalam / Pidie Jaya</v>
          </cell>
        </row>
        <row r="370">
          <cell r="A370">
            <v>3</v>
          </cell>
          <cell r="C370" t="str">
            <v>Diameter bagian luar Caison</v>
          </cell>
          <cell r="G370" t="str">
            <v>d</v>
          </cell>
          <cell r="H370">
            <v>2.5</v>
          </cell>
          <cell r="I370" t="str">
            <v>M</v>
          </cell>
          <cell r="L370" t="str">
            <v>ITEM PEMBAYARAN NO.</v>
          </cell>
          <cell r="O370" t="str">
            <v>:  7.7 (1) a</v>
          </cell>
          <cell r="R370" t="str">
            <v>PERKIRAAN VOL. PEK.</v>
          </cell>
          <cell r="T370" t="str">
            <v>:</v>
          </cell>
          <cell r="U370">
            <v>0</v>
          </cell>
        </row>
        <row r="371">
          <cell r="A371">
            <v>4</v>
          </cell>
          <cell r="C371" t="str">
            <v>Jarak rata-rata Base Camp ke lokasi pekerjaan</v>
          </cell>
          <cell r="G371" t="str">
            <v>L</v>
          </cell>
          <cell r="H371">
            <v>5.166666666666667</v>
          </cell>
          <cell r="I371" t="str">
            <v>Km</v>
          </cell>
          <cell r="L371" t="str">
            <v>JENIS PEKERJAAN</v>
          </cell>
          <cell r="O371" t="str">
            <v>:  Penyediaan Caison Dia. 250 cm</v>
          </cell>
          <cell r="R371" t="str">
            <v>TOTAL HARGA (Rp.)</v>
          </cell>
          <cell r="T371" t="str">
            <v>:</v>
          </cell>
          <cell r="U371">
            <v>0</v>
          </cell>
        </row>
        <row r="372">
          <cell r="A372">
            <v>5</v>
          </cell>
          <cell r="C372" t="str">
            <v>Jam kerja efektif per-hari</v>
          </cell>
          <cell r="G372" t="str">
            <v>Tk</v>
          </cell>
          <cell r="H372">
            <v>7</v>
          </cell>
          <cell r="I372" t="str">
            <v>Jam</v>
          </cell>
          <cell r="L372" t="str">
            <v>SATUAN PEMBAYARAN</v>
          </cell>
          <cell r="O372" t="str">
            <v>:  M1</v>
          </cell>
          <cell r="R372" t="str">
            <v>% THD. BIAYA PROYEK</v>
          </cell>
          <cell r="T372" t="str">
            <v>:</v>
          </cell>
          <cell r="U372" t="e">
            <v>#DIV/0!</v>
          </cell>
        </row>
        <row r="373">
          <cell r="A373">
            <v>6</v>
          </cell>
          <cell r="C373" t="str">
            <v>Tebal Caison</v>
          </cell>
          <cell r="G373" t="str">
            <v>t</v>
          </cell>
          <cell r="H373">
            <v>0.4</v>
          </cell>
          <cell r="I373" t="str">
            <v>M</v>
          </cell>
        </row>
        <row r="374">
          <cell r="A374">
            <v>7</v>
          </cell>
          <cell r="C374" t="str">
            <v>Kebutuhan baja tulangan</v>
          </cell>
          <cell r="G374" t="str">
            <v>Mb</v>
          </cell>
          <cell r="H374">
            <v>150</v>
          </cell>
          <cell r="I374" t="str">
            <v xml:space="preserve"> Kg/M3</v>
          </cell>
        </row>
        <row r="375">
          <cell r="Q375" t="str">
            <v>PERKIRAAN</v>
          </cell>
          <cell r="R375" t="str">
            <v>HARGA</v>
          </cell>
          <cell r="S375" t="str">
            <v>JUMLAH</v>
          </cell>
        </row>
        <row r="376">
          <cell r="A376" t="str">
            <v>II.</v>
          </cell>
          <cell r="C376" t="str">
            <v>URUTAN KERJA</v>
          </cell>
          <cell r="L376" t="str">
            <v>NO.</v>
          </cell>
          <cell r="N376" t="str">
            <v>KOMPONEN</v>
          </cell>
          <cell r="P376" t="str">
            <v>SATUAN</v>
          </cell>
          <cell r="Q376" t="str">
            <v>KUANTITAS</v>
          </cell>
          <cell r="R376" t="str">
            <v>SATUAN</v>
          </cell>
          <cell r="S376" t="str">
            <v>HARGA</v>
          </cell>
        </row>
        <row r="377">
          <cell r="A377">
            <v>1</v>
          </cell>
          <cell r="C377" t="str">
            <v>Caison dicetak di Lokasi</v>
          </cell>
          <cell r="R377" t="str">
            <v>(Rp.)</v>
          </cell>
          <cell r="S377" t="str">
            <v>(Rp.)</v>
          </cell>
        </row>
        <row r="378">
          <cell r="A378">
            <v>2</v>
          </cell>
          <cell r="C378" t="str">
            <v xml:space="preserve">Pengecoran dengan Beton K 250 berdasarkan </v>
          </cell>
          <cell r="J378" t="str">
            <v xml:space="preserve"> Spec.</v>
          </cell>
        </row>
        <row r="379">
          <cell r="C379" t="str">
            <v>analisa item pekerjaan ybs</v>
          </cell>
        </row>
        <row r="380">
          <cell r="A380">
            <v>3</v>
          </cell>
          <cell r="C380" t="str">
            <v>Sekelompok pekerja akan mengerjakan pekerjaan</v>
          </cell>
          <cell r="L380" t="str">
            <v>A.</v>
          </cell>
          <cell r="N380" t="str">
            <v>TENAGA</v>
          </cell>
        </row>
        <row r="381">
          <cell r="C381" t="str">
            <v>dengan cara manual dengan menggunakan alat bantu</v>
          </cell>
        </row>
        <row r="382">
          <cell r="L382" t="str">
            <v>1.</v>
          </cell>
          <cell r="N382" t="str">
            <v>Pekerja</v>
          </cell>
          <cell r="O382" t="str">
            <v>(L01)</v>
          </cell>
          <cell r="P382" t="str">
            <v>Jam</v>
          </cell>
          <cell r="Q382">
            <v>10.5</v>
          </cell>
          <cell r="R382">
            <v>6500</v>
          </cell>
          <cell r="U382">
            <v>68250</v>
          </cell>
        </row>
        <row r="383">
          <cell r="A383" t="str">
            <v>III.</v>
          </cell>
          <cell r="C383" t="str">
            <v>PEMAKAIAN BAHAN, ALAT DAN TENAGA</v>
          </cell>
          <cell r="L383" t="str">
            <v>2.</v>
          </cell>
          <cell r="N383" t="str">
            <v>Tukang</v>
          </cell>
          <cell r="O383" t="str">
            <v>(L02)</v>
          </cell>
          <cell r="P383" t="str">
            <v>Jam</v>
          </cell>
          <cell r="Q383">
            <v>3.5</v>
          </cell>
          <cell r="R383">
            <v>7500</v>
          </cell>
          <cell r="U383">
            <v>26250</v>
          </cell>
        </row>
        <row r="384">
          <cell r="A384" t="str">
            <v xml:space="preserve">   1.</v>
          </cell>
          <cell r="C384" t="str">
            <v>BAHAN</v>
          </cell>
          <cell r="L384" t="str">
            <v>3.</v>
          </cell>
          <cell r="N384" t="str">
            <v>Mandor</v>
          </cell>
          <cell r="O384" t="str">
            <v>(L03)</v>
          </cell>
          <cell r="P384" t="str">
            <v>Jam</v>
          </cell>
          <cell r="Q384">
            <v>1.1666666666666667</v>
          </cell>
          <cell r="R384">
            <v>7200</v>
          </cell>
          <cell r="U384">
            <v>8400</v>
          </cell>
        </row>
        <row r="385">
          <cell r="C385" t="str">
            <v>Kebutuhan bahan untuk 1 M' Caison</v>
          </cell>
        </row>
        <row r="386">
          <cell r="Q386" t="str">
            <v xml:space="preserve">JUMLAH HARGA TENAGA   </v>
          </cell>
          <cell r="U386">
            <v>102900</v>
          </cell>
        </row>
        <row r="387">
          <cell r="C387" t="str">
            <v>- Beton K-250</v>
          </cell>
          <cell r="D387" t="str">
            <v>= { Phi {(d/2)^2 - {(d-t)/2}^2)}</v>
          </cell>
          <cell r="G387" t="str">
            <v>(M37)</v>
          </cell>
          <cell r="H387">
            <v>1.4451326206513047</v>
          </cell>
          <cell r="I387" t="str">
            <v>M3</v>
          </cell>
        </row>
        <row r="388">
          <cell r="C388" t="str">
            <v>- Baja Tulangan</v>
          </cell>
          <cell r="D388" t="str">
            <v>= (M37 x Mb)</v>
          </cell>
          <cell r="G388" t="str">
            <v>(M39)</v>
          </cell>
          <cell r="H388">
            <v>216.7698930976957</v>
          </cell>
          <cell r="I388" t="str">
            <v>Kg</v>
          </cell>
          <cell r="L388" t="str">
            <v>B.</v>
          </cell>
          <cell r="N388" t="str">
            <v>BAHAN</v>
          </cell>
        </row>
        <row r="389">
          <cell r="C389" t="str">
            <v>- Kayu Bekisting = (2 x phi x (d/2) x 1 x 0.025 x 2 x 1.5)</v>
          </cell>
          <cell r="G389" t="str">
            <v>(M19)</v>
          </cell>
          <cell r="H389">
            <v>0.58904862254808621</v>
          </cell>
          <cell r="I389" t="str">
            <v>M3</v>
          </cell>
          <cell r="J389" t="str">
            <v xml:space="preserve"> Tambahan</v>
          </cell>
        </row>
        <row r="390">
          <cell r="C390" t="str">
            <v xml:space="preserve">- Paku </v>
          </cell>
          <cell r="G390" t="str">
            <v>(M18)</v>
          </cell>
          <cell r="H390">
            <v>2</v>
          </cell>
          <cell r="I390" t="str">
            <v>Kg</v>
          </cell>
          <cell r="J390" t="str">
            <v xml:space="preserve"> Tambahan</v>
          </cell>
          <cell r="L390" t="str">
            <v>1.</v>
          </cell>
          <cell r="N390" t="str">
            <v>Beton K-250</v>
          </cell>
          <cell r="O390" t="str">
            <v>(EI-715)</v>
          </cell>
          <cell r="P390" t="str">
            <v>M3</v>
          </cell>
          <cell r="Q390">
            <v>1.4451326206513047</v>
          </cell>
          <cell r="R390">
            <v>1066367.7486838582</v>
          </cell>
          <cell r="U390">
            <v>1541042.8192335358</v>
          </cell>
        </row>
        <row r="391">
          <cell r="L391" t="str">
            <v>2.</v>
          </cell>
          <cell r="N391" t="str">
            <v>Baja Tulangan</v>
          </cell>
          <cell r="O391" t="str">
            <v>(EI-73)</v>
          </cell>
          <cell r="P391" t="str">
            <v>Kg</v>
          </cell>
          <cell r="Q391">
            <v>216.7698930976957</v>
          </cell>
          <cell r="R391">
            <v>16197.000000000002</v>
          </cell>
          <cell r="U391">
            <v>3511021.9585033776</v>
          </cell>
        </row>
        <row r="392">
          <cell r="A392" t="str">
            <v xml:space="preserve">   2.</v>
          </cell>
          <cell r="C392" t="str">
            <v>ALAT</v>
          </cell>
          <cell r="L392" t="str">
            <v>3.</v>
          </cell>
          <cell r="N392" t="str">
            <v>Kayu Perancah</v>
          </cell>
          <cell r="O392" t="str">
            <v>(M19)</v>
          </cell>
          <cell r="P392" t="str">
            <v>M3</v>
          </cell>
          <cell r="Q392">
            <v>0.58904862254808621</v>
          </cell>
          <cell r="R392">
            <v>2600000</v>
          </cell>
          <cell r="U392">
            <v>1531526.4186250241</v>
          </cell>
        </row>
        <row r="393">
          <cell r="C393" t="str">
            <v>ALAT  BANTU</v>
          </cell>
          <cell r="L393" t="str">
            <v>4.</v>
          </cell>
          <cell r="N393" t="str">
            <v>Paku</v>
          </cell>
          <cell r="O393" t="str">
            <v>(M18)</v>
          </cell>
          <cell r="P393" t="str">
            <v>Kg</v>
          </cell>
          <cell r="Q393">
            <v>2</v>
          </cell>
          <cell r="R393">
            <v>15600</v>
          </cell>
          <cell r="U393">
            <v>31200</v>
          </cell>
        </row>
        <row r="394">
          <cell r="C394" t="str">
            <v>Diperlukan alat-alat bantu kecil</v>
          </cell>
        </row>
        <row r="395">
          <cell r="C395" t="str">
            <v>- Sekop    =         2   buah</v>
          </cell>
        </row>
        <row r="396">
          <cell r="C396" t="str">
            <v>- Alat-alat kecil lain</v>
          </cell>
          <cell r="Q396" t="str">
            <v xml:space="preserve">JUMLAH HARGA BAHAN   </v>
          </cell>
          <cell r="U396">
            <v>6614791.1963619376</v>
          </cell>
        </row>
        <row r="398">
          <cell r="A398" t="str">
            <v xml:space="preserve">   3.</v>
          </cell>
          <cell r="C398" t="str">
            <v>TENAGA</v>
          </cell>
          <cell r="L398" t="str">
            <v>C.</v>
          </cell>
          <cell r="N398" t="str">
            <v>PERALATAN</v>
          </cell>
        </row>
        <row r="399">
          <cell r="C399" t="str">
            <v>Produksi Caison / hari</v>
          </cell>
          <cell r="G399" t="str">
            <v>Qt</v>
          </cell>
          <cell r="H399">
            <v>6</v>
          </cell>
          <cell r="I399" t="str">
            <v>M'</v>
          </cell>
        </row>
        <row r="400">
          <cell r="C400" t="str">
            <v>Kebutuhan tenaga tambahan :</v>
          </cell>
          <cell r="L400" t="str">
            <v>1.</v>
          </cell>
          <cell r="N400" t="str">
            <v>Alat  Bantu</v>
          </cell>
          <cell r="P400" t="str">
            <v>Ls</v>
          </cell>
          <cell r="Q400">
            <v>1</v>
          </cell>
          <cell r="R400">
            <v>2500</v>
          </cell>
          <cell r="U400">
            <v>2500</v>
          </cell>
        </row>
        <row r="401">
          <cell r="D401" t="str">
            <v>- Pekerja</v>
          </cell>
          <cell r="G401" t="str">
            <v>P</v>
          </cell>
          <cell r="H401">
            <v>9</v>
          </cell>
          <cell r="I401" t="str">
            <v>orang</v>
          </cell>
        </row>
        <row r="402">
          <cell r="D402" t="str">
            <v>- Tukang</v>
          </cell>
          <cell r="G402" t="str">
            <v>T</v>
          </cell>
          <cell r="H402">
            <v>3</v>
          </cell>
          <cell r="I402" t="str">
            <v>orang</v>
          </cell>
        </row>
        <row r="403">
          <cell r="D403" t="str">
            <v>- Mandor</v>
          </cell>
          <cell r="G403" t="str">
            <v>M</v>
          </cell>
          <cell r="H403">
            <v>1</v>
          </cell>
          <cell r="I403" t="str">
            <v>orang</v>
          </cell>
        </row>
        <row r="405">
          <cell r="C405" t="str">
            <v>Koefisien tenaga / M'   :</v>
          </cell>
        </row>
        <row r="406">
          <cell r="D406" t="str">
            <v>- Pekerja</v>
          </cell>
          <cell r="E406" t="str">
            <v>= (Tk x P) : Qt</v>
          </cell>
          <cell r="G406" t="str">
            <v>(L01)</v>
          </cell>
          <cell r="H406">
            <v>10.5</v>
          </cell>
          <cell r="I406" t="str">
            <v>jam</v>
          </cell>
        </row>
        <row r="407">
          <cell r="D407" t="str">
            <v>- Tukang</v>
          </cell>
          <cell r="E407" t="str">
            <v>= (Tk x T) : Qt</v>
          </cell>
          <cell r="G407" t="str">
            <v>(L02)</v>
          </cell>
          <cell r="H407">
            <v>3.5</v>
          </cell>
          <cell r="I407" t="str">
            <v>jam</v>
          </cell>
        </row>
        <row r="408">
          <cell r="D408" t="str">
            <v>- Mandor</v>
          </cell>
          <cell r="E408" t="str">
            <v>= (Tk x M) : Qt</v>
          </cell>
          <cell r="G408" t="str">
            <v>(L03)</v>
          </cell>
          <cell r="H408">
            <v>1.1666666666666667</v>
          </cell>
          <cell r="I408" t="str">
            <v>jam</v>
          </cell>
          <cell r="Q408" t="str">
            <v xml:space="preserve">JUMLAH HARGA PERALATAN   </v>
          </cell>
          <cell r="U408">
            <v>2500</v>
          </cell>
        </row>
        <row r="410">
          <cell r="A410" t="str">
            <v>4.</v>
          </cell>
          <cell r="C410" t="str">
            <v>HARGA DASAR SATUAN UPAH, BAHAN DAN ALAT</v>
          </cell>
          <cell r="L410" t="str">
            <v>D.</v>
          </cell>
          <cell r="N410" t="str">
            <v>JUMLAH HARGA TENAGA, BAHAN DAN PERALATAN  ( A + B + C )</v>
          </cell>
          <cell r="U410">
            <v>6720191.1963619376</v>
          </cell>
        </row>
        <row r="411">
          <cell r="C411" t="str">
            <v>Lihat lampiran.</v>
          </cell>
          <cell r="L411" t="str">
            <v>E.</v>
          </cell>
          <cell r="N411" t="str">
            <v>OVERHEAD &amp; PROFIT</v>
          </cell>
          <cell r="P411">
            <v>10</v>
          </cell>
          <cell r="Q411" t="str">
            <v>%  x  D</v>
          </cell>
          <cell r="U411">
            <v>672019.11963619385</v>
          </cell>
        </row>
        <row r="412">
          <cell r="L412" t="str">
            <v>F.</v>
          </cell>
          <cell r="N412" t="str">
            <v>HARGA SATUAN PEKERJAAN  ( D + E )</v>
          </cell>
          <cell r="U412">
            <v>7392210.3159981314</v>
          </cell>
        </row>
        <row r="413">
          <cell r="L413" t="str">
            <v>Note: 1</v>
          </cell>
          <cell r="N413" t="str">
            <v>SATUAN dapat berdasarkan atas jam operasi untuk Tenaga Kerja dan Peralatan, volume dan/atau ukuran</v>
          </cell>
        </row>
        <row r="414">
          <cell r="N414" t="str">
            <v>berat untuk bahan-bahan.</v>
          </cell>
        </row>
        <row r="415">
          <cell r="L415">
            <v>2</v>
          </cell>
          <cell r="N415" t="str">
            <v>Kuantitas satuan adalah kuantitas setiap komponen untuk menyelesaikan satu satuan pekerjaan dari nomor</v>
          </cell>
        </row>
        <row r="416">
          <cell r="N416" t="str">
            <v>mata pembayaran.</v>
          </cell>
        </row>
        <row r="417">
          <cell r="L417">
            <v>3</v>
          </cell>
          <cell r="N417" t="str">
            <v>Biaya satuan untuk peralatan sudah termasuk bahan bakar, bahan habis dipakai dan operator.</v>
          </cell>
        </row>
        <row r="418">
          <cell r="L418">
            <v>4</v>
          </cell>
          <cell r="N418" t="str">
            <v>Biaya satuan sudah termasuk pengeluaran untuk seluruh pajak yang berkaitan (tetapi tidak termasuk PPN</v>
          </cell>
        </row>
        <row r="419">
          <cell r="J419" t="str">
            <v>Berlanjut ke hal. berikut.</v>
          </cell>
          <cell r="N419" t="str">
            <v>yang dibayar dari kontrak) dan biaya-biaya lainnya.</v>
          </cell>
        </row>
        <row r="420">
          <cell r="A420" t="str">
            <v>ITEM PEMBAYARAN NO.</v>
          </cell>
          <cell r="D420" t="str">
            <v>:  7.7 (1) a</v>
          </cell>
          <cell r="J420" t="str">
            <v>Analisa EI-771</v>
          </cell>
        </row>
        <row r="421">
          <cell r="A421" t="str">
            <v>JENIS PEKERJAAN</v>
          </cell>
          <cell r="D421" t="str">
            <v>:  Penyediaan Caison Dia. 250 cm</v>
          </cell>
        </row>
        <row r="422">
          <cell r="A422" t="str">
            <v>SATUAN PEMBAYARAN</v>
          </cell>
          <cell r="D422" t="str">
            <v>:  M1</v>
          </cell>
          <cell r="H422" t="str">
            <v xml:space="preserve">        URAIAN ANALISA HARGA SATUAN</v>
          </cell>
        </row>
        <row r="423">
          <cell r="J423" t="str">
            <v>Lanjutan</v>
          </cell>
        </row>
        <row r="425">
          <cell r="A425" t="str">
            <v>No.</v>
          </cell>
          <cell r="C425" t="str">
            <v>U R A I A N</v>
          </cell>
          <cell r="G425" t="str">
            <v>KODE</v>
          </cell>
          <cell r="H425" t="str">
            <v>KOEF.</v>
          </cell>
          <cell r="I425" t="str">
            <v>SATUAN</v>
          </cell>
          <cell r="J425" t="str">
            <v>KETERANGAN</v>
          </cell>
        </row>
        <row r="428">
          <cell r="A428" t="str">
            <v>5.</v>
          </cell>
          <cell r="C428" t="str">
            <v>ANALISA HARGA SATUAN PEKERJAAN</v>
          </cell>
        </row>
        <row r="429">
          <cell r="C429" t="str">
            <v>Lihat perhitungan dalam FORMULIR STANDAR UNTUK</v>
          </cell>
        </row>
        <row r="430">
          <cell r="C430" t="str">
            <v>PEREKEMAN ANALISA MASING-MASING HARGA</v>
          </cell>
        </row>
        <row r="431">
          <cell r="C431" t="str">
            <v>SATUAN.</v>
          </cell>
        </row>
        <row r="432">
          <cell r="C432" t="str">
            <v>Didapat Harga Satuan Pekerjaan :</v>
          </cell>
        </row>
        <row r="434">
          <cell r="C434" t="str">
            <v xml:space="preserve">Rp.  </v>
          </cell>
          <cell r="D434">
            <v>7392210.3159981314</v>
          </cell>
          <cell r="E434" t="str">
            <v xml:space="preserve"> / M'</v>
          </cell>
        </row>
        <row r="437">
          <cell r="A437" t="str">
            <v>6.</v>
          </cell>
          <cell r="C437" t="str">
            <v>WAKTU PELAKSANAAN YANG DIPERLUKAN</v>
          </cell>
        </row>
        <row r="438">
          <cell r="C438" t="str">
            <v>Masa Pelaksanaan :</v>
          </cell>
          <cell r="D438" t="str">
            <v>. . . . . . . . . . . .</v>
          </cell>
          <cell r="E438" t="str">
            <v>bulan</v>
          </cell>
        </row>
        <row r="440">
          <cell r="A440" t="str">
            <v>7.</v>
          </cell>
          <cell r="C440" t="str">
            <v>VOLUME PEKERJAAN YANG DIPERLUKAN</v>
          </cell>
        </row>
        <row r="441">
          <cell r="C441" t="str">
            <v>Volume pekerjaan  :</v>
          </cell>
          <cell r="D441">
            <v>0</v>
          </cell>
          <cell r="E441" t="str">
            <v>M'</v>
          </cell>
        </row>
        <row r="479">
          <cell r="A479" t="str">
            <v>ITEM PEMBAYARAN NO.</v>
          </cell>
          <cell r="D479" t="str">
            <v>:  7.7 (1) b</v>
          </cell>
          <cell r="J479" t="str">
            <v>Analisa EI-771</v>
          </cell>
          <cell r="T479" t="str">
            <v>Analisa EI-771</v>
          </cell>
        </row>
        <row r="480">
          <cell r="A480" t="str">
            <v>JENIS PEKERJAAN</v>
          </cell>
          <cell r="D480" t="str">
            <v>:  Pengadaan Caison Dia. 300 cm</v>
          </cell>
        </row>
        <row r="481">
          <cell r="A481" t="str">
            <v>SATUAN PEMBAYARAN</v>
          </cell>
          <cell r="D481" t="str">
            <v>:  M1</v>
          </cell>
          <cell r="H481" t="str">
            <v xml:space="preserve">        URAIAN ANALISA HARGA SATUAN</v>
          </cell>
          <cell r="L481" t="str">
            <v>FORMULIR STANDAR UNTUK</v>
          </cell>
        </row>
        <row r="482">
          <cell r="L482" t="str">
            <v>PEREKAMAN ANALISA MASING-MASING HARGA SATUAN</v>
          </cell>
        </row>
        <row r="483">
          <cell r="L483" t="str">
            <v/>
          </cell>
        </row>
        <row r="484">
          <cell r="A484" t="str">
            <v>No.</v>
          </cell>
          <cell r="C484" t="str">
            <v>U R A I A N</v>
          </cell>
          <cell r="G484" t="str">
            <v>KODE</v>
          </cell>
          <cell r="H484" t="str">
            <v>KOEF.</v>
          </cell>
          <cell r="I484" t="str">
            <v>SATUAN</v>
          </cell>
          <cell r="J484" t="str">
            <v>KETERANGAN</v>
          </cell>
        </row>
        <row r="486">
          <cell r="L486" t="str">
            <v>NAMA PAKET PEKERJAAN</v>
          </cell>
          <cell r="O486" t="str">
            <v>:</v>
          </cell>
        </row>
        <row r="487">
          <cell r="A487" t="str">
            <v>I.</v>
          </cell>
          <cell r="C487" t="str">
            <v>ASUMSI</v>
          </cell>
          <cell r="L487" t="str">
            <v>No. PAKET KONTRAK</v>
          </cell>
          <cell r="O487" t="str">
            <v>:</v>
          </cell>
        </row>
        <row r="488">
          <cell r="A488">
            <v>1</v>
          </cell>
          <cell r="C488" t="str">
            <v>Pekerjaan dilakukan secara mekanik/manual</v>
          </cell>
          <cell r="L488" t="str">
            <v>NAMA PAKET</v>
          </cell>
          <cell r="O488" t="str">
            <v>:</v>
          </cell>
        </row>
        <row r="489">
          <cell r="A489">
            <v>2</v>
          </cell>
          <cell r="C489" t="str">
            <v>Lokasi pekerjaan : sekitar jembatan</v>
          </cell>
          <cell r="L489" t="str">
            <v>PROP / KAB / KODYA</v>
          </cell>
          <cell r="O489" t="str">
            <v>:</v>
          </cell>
        </row>
        <row r="490">
          <cell r="A490">
            <v>3</v>
          </cell>
          <cell r="C490" t="str">
            <v>Diameter bagian luar Caison</v>
          </cell>
          <cell r="G490" t="str">
            <v>d</v>
          </cell>
          <cell r="H490">
            <v>3</v>
          </cell>
          <cell r="I490" t="str">
            <v>M</v>
          </cell>
          <cell r="L490" t="str">
            <v>ITEM PEMBAYARAN NO.</v>
          </cell>
          <cell r="O490" t="str">
            <v>:  7.7 (1) b</v>
          </cell>
          <cell r="R490" t="str">
            <v>PERKIRAAN VOL. PEK.</v>
          </cell>
          <cell r="T490" t="str">
            <v>:</v>
          </cell>
          <cell r="U490" t="e">
            <v>#REF!</v>
          </cell>
        </row>
        <row r="491">
          <cell r="A491">
            <v>4</v>
          </cell>
          <cell r="C491" t="str">
            <v>Jarak rata-rata Base Camp ke lokasi pekerjaan</v>
          </cell>
          <cell r="G491" t="str">
            <v>L</v>
          </cell>
          <cell r="H491">
            <v>5.166666666666667</v>
          </cell>
          <cell r="I491" t="str">
            <v>Km</v>
          </cell>
          <cell r="L491" t="str">
            <v>JENIS PEKERJAAN</v>
          </cell>
          <cell r="O491" t="str">
            <v>:  Pengadaan Caison Dia. 300 cm</v>
          </cell>
          <cell r="R491" t="str">
            <v>TOTAL HARGA (Rp.)</v>
          </cell>
          <cell r="T491" t="str">
            <v>:</v>
          </cell>
          <cell r="U491" t="e">
            <v>#REF!</v>
          </cell>
        </row>
        <row r="492">
          <cell r="A492">
            <v>5</v>
          </cell>
          <cell r="C492" t="str">
            <v>Jam kerja efektif per-hari</v>
          </cell>
          <cell r="G492" t="str">
            <v>Tk</v>
          </cell>
          <cell r="H492">
            <v>7</v>
          </cell>
          <cell r="I492" t="str">
            <v>Jam</v>
          </cell>
          <cell r="L492" t="str">
            <v>SATUAN PEMBAYARAN</v>
          </cell>
          <cell r="O492" t="str">
            <v>:  M1</v>
          </cell>
          <cell r="R492" t="str">
            <v>% THD. BIAYA PROYEK</v>
          </cell>
          <cell r="T492" t="str">
            <v>:</v>
          </cell>
          <cell r="U492" t="e">
            <v>#REF!</v>
          </cell>
        </row>
        <row r="493">
          <cell r="A493">
            <v>6</v>
          </cell>
          <cell r="C493" t="str">
            <v>Tebal Caison</v>
          </cell>
          <cell r="G493" t="str">
            <v>t</v>
          </cell>
          <cell r="H493">
            <v>0.4</v>
          </cell>
          <cell r="I493" t="str">
            <v>M</v>
          </cell>
        </row>
        <row r="494">
          <cell r="A494">
            <v>7</v>
          </cell>
          <cell r="C494" t="str">
            <v>Kebutuhan baja tulangan</v>
          </cell>
          <cell r="G494" t="str">
            <v>Mb</v>
          </cell>
          <cell r="H494">
            <v>150</v>
          </cell>
          <cell r="I494" t="str">
            <v xml:space="preserve"> Kg/M3</v>
          </cell>
        </row>
        <row r="495">
          <cell r="Q495" t="str">
            <v>PERKIRAAN</v>
          </cell>
          <cell r="R495" t="str">
            <v>HARGA</v>
          </cell>
          <cell r="S495" t="str">
            <v>JUMLAH</v>
          </cell>
        </row>
        <row r="496">
          <cell r="A496" t="str">
            <v>II.</v>
          </cell>
          <cell r="C496" t="str">
            <v>URUTAN KERJA</v>
          </cell>
          <cell r="L496" t="str">
            <v>NO.</v>
          </cell>
          <cell r="N496" t="str">
            <v>KOMPONEN</v>
          </cell>
          <cell r="P496" t="str">
            <v>SATUAN</v>
          </cell>
          <cell r="Q496" t="str">
            <v>KUANTITAS</v>
          </cell>
          <cell r="R496" t="str">
            <v>SATUAN</v>
          </cell>
          <cell r="S496" t="str">
            <v>HARGA</v>
          </cell>
        </row>
        <row r="497">
          <cell r="A497">
            <v>1</v>
          </cell>
          <cell r="C497" t="str">
            <v>Caison dicetak di Lokasi</v>
          </cell>
          <cell r="R497" t="str">
            <v>(Rp.)</v>
          </cell>
          <cell r="S497" t="str">
            <v>(Rp.)</v>
          </cell>
        </row>
        <row r="498">
          <cell r="A498">
            <v>2</v>
          </cell>
          <cell r="C498" t="str">
            <v xml:space="preserve">Pengecoran dengan Beton K 250 berdasarkan </v>
          </cell>
          <cell r="J498" t="str">
            <v xml:space="preserve"> Spec.</v>
          </cell>
        </row>
        <row r="499">
          <cell r="C499" t="str">
            <v>analisa item pekerjaan ybs</v>
          </cell>
        </row>
        <row r="500">
          <cell r="A500">
            <v>3</v>
          </cell>
          <cell r="C500" t="str">
            <v>Sekelompok pekerja akan mengerjakan pekerjaan</v>
          </cell>
          <cell r="L500" t="str">
            <v>A.</v>
          </cell>
          <cell r="N500" t="str">
            <v>TENAGA</v>
          </cell>
        </row>
        <row r="501">
          <cell r="C501" t="str">
            <v>dengan cara manual dengan menggunakan alat bantu</v>
          </cell>
        </row>
        <row r="502">
          <cell r="L502" t="str">
            <v>1.</v>
          </cell>
          <cell r="N502" t="str">
            <v>Pekerja</v>
          </cell>
          <cell r="O502" t="str">
            <v>(L01)</v>
          </cell>
          <cell r="P502" t="str">
            <v>Jam</v>
          </cell>
          <cell r="Q502">
            <v>10.5</v>
          </cell>
          <cell r="R502">
            <v>6500</v>
          </cell>
          <cell r="U502">
            <v>68250</v>
          </cell>
        </row>
        <row r="503">
          <cell r="A503" t="str">
            <v>III.</v>
          </cell>
          <cell r="C503" t="str">
            <v>PEMAKAIAN BAHAN, ALAT DAN TENAGA</v>
          </cell>
          <cell r="L503" t="str">
            <v>2.</v>
          </cell>
          <cell r="N503" t="str">
            <v>Tukang</v>
          </cell>
          <cell r="O503" t="str">
            <v>(L02)</v>
          </cell>
          <cell r="P503" t="str">
            <v>Jam</v>
          </cell>
          <cell r="Q503">
            <v>3.5</v>
          </cell>
          <cell r="R503">
            <v>7500</v>
          </cell>
          <cell r="U503">
            <v>26250</v>
          </cell>
        </row>
        <row r="504">
          <cell r="A504" t="str">
            <v xml:space="preserve">   1.</v>
          </cell>
          <cell r="C504" t="str">
            <v>BAHAN</v>
          </cell>
          <cell r="L504" t="str">
            <v>3.</v>
          </cell>
          <cell r="N504" t="str">
            <v>Mandor</v>
          </cell>
          <cell r="O504" t="str">
            <v>(L03)</v>
          </cell>
          <cell r="P504" t="str">
            <v>Jam</v>
          </cell>
          <cell r="Q504">
            <v>1.1666666666666667</v>
          </cell>
          <cell r="R504">
            <v>7200</v>
          </cell>
          <cell r="U504">
            <v>8400</v>
          </cell>
        </row>
        <row r="505">
          <cell r="C505" t="str">
            <v>Kebutuhan bahan untuk 1 M' Caison</v>
          </cell>
        </row>
        <row r="506">
          <cell r="Q506" t="str">
            <v xml:space="preserve">JUMLAH HARGA TENAGA   </v>
          </cell>
          <cell r="U506">
            <v>102900</v>
          </cell>
        </row>
        <row r="507">
          <cell r="C507" t="str">
            <v>- Beton K-250</v>
          </cell>
          <cell r="D507" t="str">
            <v>= { Phi {(d/2)^2 - {(d-t)/2}^2)}</v>
          </cell>
          <cell r="G507" t="str">
            <v>(M37)</v>
          </cell>
          <cell r="H507">
            <v>1.7592918860102835</v>
          </cell>
          <cell r="I507" t="str">
            <v>M3</v>
          </cell>
        </row>
        <row r="508">
          <cell r="C508" t="str">
            <v>- Baja Tulangan</v>
          </cell>
          <cell r="D508" t="str">
            <v>= (M37 x Mb)</v>
          </cell>
          <cell r="G508" t="str">
            <v>(M39)</v>
          </cell>
          <cell r="H508">
            <v>263.89378290154252</v>
          </cell>
          <cell r="I508" t="str">
            <v>Kg</v>
          </cell>
          <cell r="L508" t="str">
            <v>B.</v>
          </cell>
          <cell r="N508" t="str">
            <v>BAHAN</v>
          </cell>
        </row>
        <row r="509">
          <cell r="C509" t="str">
            <v>- Kayu Bekisting = (2 x phi x (d/2) x 1 x 0.025 x 2 x 1.5)</v>
          </cell>
          <cell r="G509" t="str">
            <v>(M19)</v>
          </cell>
          <cell r="H509">
            <v>0.70685834705770345</v>
          </cell>
          <cell r="I509" t="str">
            <v>M3</v>
          </cell>
          <cell r="J509" t="str">
            <v xml:space="preserve"> Tambahan</v>
          </cell>
        </row>
        <row r="510">
          <cell r="C510" t="str">
            <v xml:space="preserve">- Paku </v>
          </cell>
          <cell r="G510" t="str">
            <v>(M18)</v>
          </cell>
          <cell r="H510">
            <v>2</v>
          </cell>
          <cell r="I510" t="str">
            <v>Kg</v>
          </cell>
          <cell r="J510" t="str">
            <v xml:space="preserve"> Tambahan</v>
          </cell>
          <cell r="L510" t="str">
            <v>1.</v>
          </cell>
          <cell r="N510" t="str">
            <v>Beton K-250</v>
          </cell>
          <cell r="O510" t="str">
            <v>(EI-715)</v>
          </cell>
          <cell r="P510" t="str">
            <v>M3</v>
          </cell>
          <cell r="Q510">
            <v>1.7592918860102835</v>
          </cell>
          <cell r="R510">
            <v>1066367.7486838582</v>
          </cell>
          <cell r="U510">
            <v>1876052.1277625649</v>
          </cell>
        </row>
        <row r="511">
          <cell r="L511" t="str">
            <v>2.</v>
          </cell>
          <cell r="N511" t="str">
            <v>Baja Tulangan</v>
          </cell>
          <cell r="O511" t="str">
            <v>(EI-73)</v>
          </cell>
          <cell r="P511" t="str">
            <v>Kg</v>
          </cell>
          <cell r="Q511">
            <v>263.89378290154252</v>
          </cell>
          <cell r="R511">
            <v>16197.000000000002</v>
          </cell>
          <cell r="U511">
            <v>4274287.6016562851</v>
          </cell>
        </row>
        <row r="512">
          <cell r="A512" t="str">
            <v xml:space="preserve">   2.</v>
          </cell>
          <cell r="C512" t="str">
            <v>ALAT</v>
          </cell>
          <cell r="L512" t="str">
            <v>3.</v>
          </cell>
          <cell r="N512" t="str">
            <v>Kayu Perancah</v>
          </cell>
          <cell r="O512" t="str">
            <v>(M19)</v>
          </cell>
          <cell r="P512" t="str">
            <v>M3</v>
          </cell>
          <cell r="Q512">
            <v>0.70685834705770345</v>
          </cell>
          <cell r="R512">
            <v>2600000</v>
          </cell>
          <cell r="U512">
            <v>1837831.702350029</v>
          </cell>
        </row>
        <row r="513">
          <cell r="C513" t="str">
            <v>ALAT  BANTU</v>
          </cell>
          <cell r="L513" t="str">
            <v>4.</v>
          </cell>
          <cell r="N513" t="str">
            <v>Paku</v>
          </cell>
          <cell r="O513" t="str">
            <v>(M18)</v>
          </cell>
          <cell r="P513" t="str">
            <v>Kg</v>
          </cell>
          <cell r="Q513">
            <v>2</v>
          </cell>
          <cell r="R513">
            <v>15600</v>
          </cell>
          <cell r="U513">
            <v>31200</v>
          </cell>
        </row>
        <row r="514">
          <cell r="C514" t="str">
            <v>Diperlukan alat-alat bantu kecil</v>
          </cell>
        </row>
        <row r="515">
          <cell r="C515" t="str">
            <v>- Sekop    =         2   buah</v>
          </cell>
        </row>
        <row r="516">
          <cell r="C516" t="str">
            <v>- Alat-alat kecil lain</v>
          </cell>
          <cell r="Q516" t="str">
            <v xml:space="preserve">JUMLAH HARGA BAHAN   </v>
          </cell>
          <cell r="U516">
            <v>8019371.4317688784</v>
          </cell>
        </row>
        <row r="518">
          <cell r="A518" t="str">
            <v xml:space="preserve">   3.</v>
          </cell>
          <cell r="C518" t="str">
            <v>TENAGA</v>
          </cell>
          <cell r="L518" t="str">
            <v>C.</v>
          </cell>
          <cell r="N518" t="str">
            <v>PERALATAN</v>
          </cell>
        </row>
        <row r="519">
          <cell r="C519" t="str">
            <v>Produksi Caison / hari</v>
          </cell>
          <cell r="G519" t="str">
            <v>Qt</v>
          </cell>
          <cell r="H519">
            <v>6</v>
          </cell>
          <cell r="I519" t="str">
            <v>M'</v>
          </cell>
        </row>
        <row r="520">
          <cell r="C520" t="str">
            <v>Kebutuhan tenaga tambahan :</v>
          </cell>
          <cell r="L520" t="str">
            <v>1.</v>
          </cell>
          <cell r="N520" t="str">
            <v>Alat  Bantu</v>
          </cell>
          <cell r="P520" t="str">
            <v>Ls</v>
          </cell>
          <cell r="Q520">
            <v>1</v>
          </cell>
          <cell r="R520">
            <v>2500</v>
          </cell>
          <cell r="U520">
            <v>2500</v>
          </cell>
        </row>
        <row r="521">
          <cell r="D521" t="str">
            <v>- Pekerja</v>
          </cell>
          <cell r="G521" t="str">
            <v>P</v>
          </cell>
          <cell r="H521">
            <v>9</v>
          </cell>
          <cell r="I521" t="str">
            <v>orang</v>
          </cell>
        </row>
        <row r="522">
          <cell r="D522" t="str">
            <v>- Tukang</v>
          </cell>
          <cell r="G522" t="str">
            <v>T</v>
          </cell>
          <cell r="H522">
            <v>3</v>
          </cell>
          <cell r="I522" t="str">
            <v>orang</v>
          </cell>
        </row>
        <row r="523">
          <cell r="D523" t="str">
            <v>- Mandor</v>
          </cell>
          <cell r="G523" t="str">
            <v>M</v>
          </cell>
          <cell r="H523">
            <v>1</v>
          </cell>
          <cell r="I523" t="str">
            <v>orang</v>
          </cell>
        </row>
        <row r="525">
          <cell r="C525" t="str">
            <v>Koefisien tenaga / M'   :</v>
          </cell>
        </row>
        <row r="526">
          <cell r="D526" t="str">
            <v>- Pekerja</v>
          </cell>
          <cell r="E526" t="str">
            <v>= (Tk x P) : Qt</v>
          </cell>
          <cell r="G526" t="str">
            <v>(L01)</v>
          </cell>
          <cell r="H526">
            <v>10.5</v>
          </cell>
          <cell r="I526" t="str">
            <v>jam</v>
          </cell>
        </row>
        <row r="527">
          <cell r="D527" t="str">
            <v>- Tukang</v>
          </cell>
          <cell r="E527" t="str">
            <v>= (Tk x T) : Qt</v>
          </cell>
          <cell r="G527" t="str">
            <v>(L02)</v>
          </cell>
          <cell r="H527">
            <v>3.5</v>
          </cell>
          <cell r="I527" t="str">
            <v>jam</v>
          </cell>
        </row>
        <row r="528">
          <cell r="D528" t="str">
            <v>- Mandor</v>
          </cell>
          <cell r="E528" t="str">
            <v>= (Tk x M) : Qt</v>
          </cell>
          <cell r="G528" t="str">
            <v>(L03)</v>
          </cell>
          <cell r="H528">
            <v>1.1666666666666667</v>
          </cell>
          <cell r="I528" t="str">
            <v>jam</v>
          </cell>
          <cell r="Q528" t="str">
            <v xml:space="preserve">JUMLAH HARGA PERALATAN   </v>
          </cell>
          <cell r="U528">
            <v>2500</v>
          </cell>
        </row>
        <row r="530">
          <cell r="A530" t="str">
            <v>4.</v>
          </cell>
          <cell r="C530" t="str">
            <v>HARGA DASAR SATUAN UPAH, BAHAN DAN ALAT</v>
          </cell>
          <cell r="L530" t="str">
            <v>D.</v>
          </cell>
          <cell r="N530" t="str">
            <v>JUMLAH HARGA TENAGA, BAHAN DAN PERALATAN  ( A + B + C )</v>
          </cell>
          <cell r="U530">
            <v>8124771.4317688784</v>
          </cell>
        </row>
        <row r="531">
          <cell r="C531" t="str">
            <v>Lihat lampiran.</v>
          </cell>
          <cell r="L531" t="str">
            <v>E.</v>
          </cell>
          <cell r="N531" t="str">
            <v>OVERHEAD &amp; PROFIT</v>
          </cell>
          <cell r="P531">
            <v>10</v>
          </cell>
          <cell r="Q531" t="str">
            <v>%  x  D</v>
          </cell>
          <cell r="U531">
            <v>812477.14317688788</v>
          </cell>
        </row>
        <row r="532">
          <cell r="L532" t="str">
            <v>F.</v>
          </cell>
          <cell r="N532" t="str">
            <v>HARGA SATUAN PEKERJAAN  ( D + E )</v>
          </cell>
          <cell r="U532">
            <v>8937248.5749457665</v>
          </cell>
        </row>
        <row r="533">
          <cell r="L533" t="str">
            <v>Note: 1</v>
          </cell>
          <cell r="N533" t="str">
            <v>SATUAN dapat berdasarkan atas jam operasi untuk Tenaga Kerja dan Peralatan, volume dan/atau ukuran</v>
          </cell>
        </row>
        <row r="534">
          <cell r="N534" t="str">
            <v>berat untuk bahan-bahan.</v>
          </cell>
        </row>
        <row r="535">
          <cell r="L535">
            <v>2</v>
          </cell>
          <cell r="N535" t="str">
            <v>Kuantitas satuan adalah kuantitas setiap komponen untuk menyelesaikan satu satuan pekerjaan dari nomor</v>
          </cell>
        </row>
        <row r="536">
          <cell r="N536" t="str">
            <v>mata pembayaran.</v>
          </cell>
        </row>
        <row r="537">
          <cell r="L537">
            <v>3</v>
          </cell>
          <cell r="N537" t="str">
            <v>Biaya satuan untuk peralatan sudah termasuk bahan bakar, bahan habis dipakai dan operator.</v>
          </cell>
        </row>
        <row r="538">
          <cell r="L538">
            <v>4</v>
          </cell>
          <cell r="N538" t="str">
            <v>Biaya satuan sudah termasuk pengeluaran untuk seluruh pajak yang berkaitan (tetapi tidak termasuk PPN</v>
          </cell>
        </row>
        <row r="539">
          <cell r="J539" t="str">
            <v>Berlanjut ke hal. berikut.</v>
          </cell>
          <cell r="N539" t="str">
            <v>yang dibayar dari kontrak) dan biaya-biaya lainnya.</v>
          </cell>
        </row>
        <row r="540">
          <cell r="A540" t="str">
            <v>ITEM PEMBAYARAN NO.</v>
          </cell>
          <cell r="D540" t="str">
            <v>:  7.7 (1) b</v>
          </cell>
          <cell r="J540" t="str">
            <v>Analisa EI-771</v>
          </cell>
        </row>
        <row r="541">
          <cell r="A541" t="str">
            <v>JENIS PEKERJAAN</v>
          </cell>
          <cell r="D541" t="str">
            <v>:  Pengadaan Caison Dia. 300 cm</v>
          </cell>
        </row>
        <row r="542">
          <cell r="A542" t="str">
            <v>SATUAN PEMBAYARAN</v>
          </cell>
          <cell r="D542" t="str">
            <v>:  M1</v>
          </cell>
          <cell r="H542" t="str">
            <v xml:space="preserve">        URAIAN ANALISA HARGA SATUAN</v>
          </cell>
        </row>
        <row r="543">
          <cell r="J543" t="str">
            <v>Lanjutan</v>
          </cell>
        </row>
        <row r="545">
          <cell r="A545" t="str">
            <v>No.</v>
          </cell>
          <cell r="C545" t="str">
            <v>U R A I A N</v>
          </cell>
          <cell r="G545" t="str">
            <v>KODE</v>
          </cell>
          <cell r="H545" t="str">
            <v>KOEF.</v>
          </cell>
          <cell r="I545" t="str">
            <v>SATUAN</v>
          </cell>
          <cell r="J545" t="str">
            <v>KETERANGAN</v>
          </cell>
        </row>
        <row r="548">
          <cell r="A548" t="str">
            <v>5.</v>
          </cell>
          <cell r="C548" t="str">
            <v>ANALISA HARGA SATUAN PEKERJAAN</v>
          </cell>
        </row>
        <row r="549">
          <cell r="C549" t="str">
            <v>Lihat perhitungan dalam FORMULIR STANDAR UNTUK</v>
          </cell>
        </row>
        <row r="550">
          <cell r="C550" t="str">
            <v>PEREKEMAN ANALISA MASING-MASING HARGA</v>
          </cell>
        </row>
        <row r="551">
          <cell r="C551" t="str">
            <v>SATUAN.</v>
          </cell>
        </row>
        <row r="552">
          <cell r="C552" t="str">
            <v>Didapat Harga Satuan Pekerjaan :</v>
          </cell>
        </row>
        <row r="554">
          <cell r="C554" t="str">
            <v xml:space="preserve">Rp.  </v>
          </cell>
          <cell r="D554">
            <v>8937248.5749457665</v>
          </cell>
          <cell r="E554" t="str">
            <v xml:space="preserve"> / M'</v>
          </cell>
        </row>
        <row r="557">
          <cell r="A557" t="str">
            <v>6.</v>
          </cell>
          <cell r="C557" t="str">
            <v>WAKTU PELAKSANAAN YANG DIPERLUKAN</v>
          </cell>
        </row>
        <row r="558">
          <cell r="C558" t="str">
            <v>Masa Pelaksanaan :</v>
          </cell>
          <cell r="D558" t="str">
            <v>. . . . . . . . . . . .</v>
          </cell>
          <cell r="E558" t="str">
            <v>bulan</v>
          </cell>
        </row>
        <row r="560">
          <cell r="A560" t="str">
            <v>7.</v>
          </cell>
          <cell r="C560" t="str">
            <v>VOLUME PEKERJAAN YANG DIPERLUKAN</v>
          </cell>
        </row>
        <row r="561">
          <cell r="C561" t="str">
            <v>Volume pekerjaan  :</v>
          </cell>
          <cell r="D561" t="e">
            <v>#REF!</v>
          </cell>
          <cell r="E561" t="str">
            <v>M'</v>
          </cell>
        </row>
        <row r="599">
          <cell r="A599" t="str">
            <v>ITEM PEMBAYARAN NO.</v>
          </cell>
          <cell r="D599" t="str">
            <v>:  7.7 (1) c</v>
          </cell>
          <cell r="J599" t="str">
            <v>Analisa EI-771</v>
          </cell>
          <cell r="T599" t="str">
            <v>Analisa EI-771</v>
          </cell>
        </row>
        <row r="600">
          <cell r="A600" t="str">
            <v>JENIS PEKERJAAN</v>
          </cell>
          <cell r="D600" t="str">
            <v>:  Pengadaan Caison Dia. 350 cm</v>
          </cell>
        </row>
        <row r="601">
          <cell r="A601" t="str">
            <v>SATUAN PEMBAYARAN</v>
          </cell>
          <cell r="D601" t="str">
            <v>:  M1</v>
          </cell>
          <cell r="H601" t="str">
            <v xml:space="preserve">        URAIAN ANALISA HARGA SATUAN</v>
          </cell>
          <cell r="L601" t="str">
            <v>FORMULIR STANDAR UNTUK</v>
          </cell>
        </row>
        <row r="602">
          <cell r="L602" t="str">
            <v>PEREKAMAN ANALISA MASING-MASING HARGA SATUAN</v>
          </cell>
        </row>
        <row r="603">
          <cell r="L603" t="str">
            <v/>
          </cell>
        </row>
        <row r="604">
          <cell r="A604" t="str">
            <v>No.</v>
          </cell>
          <cell r="C604" t="str">
            <v>U R A I A N</v>
          </cell>
          <cell r="G604" t="str">
            <v>KODE</v>
          </cell>
          <cell r="H604" t="str">
            <v>KOEF.</v>
          </cell>
          <cell r="I604" t="str">
            <v>SATUAN</v>
          </cell>
          <cell r="J604" t="str">
            <v>KETERANGAN</v>
          </cell>
        </row>
        <row r="606">
          <cell r="L606" t="str">
            <v>PROYEK</v>
          </cell>
          <cell r="O606" t="str">
            <v>:</v>
          </cell>
        </row>
        <row r="607">
          <cell r="A607" t="str">
            <v>I.</v>
          </cell>
          <cell r="C607" t="str">
            <v>ASUMSI</v>
          </cell>
          <cell r="L607" t="str">
            <v>No. PAKET KONTRAK</v>
          </cell>
          <cell r="O607" t="str">
            <v>:</v>
          </cell>
        </row>
        <row r="608">
          <cell r="A608">
            <v>1</v>
          </cell>
          <cell r="C608" t="str">
            <v>Pekerjaan dilakukan secara mekanik/manual</v>
          </cell>
          <cell r="L608" t="str">
            <v>NAMA PAKET</v>
          </cell>
          <cell r="O608" t="str">
            <v>:</v>
          </cell>
        </row>
        <row r="609">
          <cell r="A609">
            <v>2</v>
          </cell>
          <cell r="C609" t="str">
            <v>Lokasi pekerjaan : sekitar jembatan</v>
          </cell>
          <cell r="L609" t="str">
            <v>PROP / KAB / KODYA</v>
          </cell>
          <cell r="O609" t="str">
            <v>:</v>
          </cell>
        </row>
        <row r="610">
          <cell r="A610">
            <v>3</v>
          </cell>
          <cell r="C610" t="str">
            <v>Diameter bagian luar Caison</v>
          </cell>
          <cell r="G610" t="str">
            <v>d</v>
          </cell>
          <cell r="H610">
            <v>3.5</v>
          </cell>
          <cell r="I610" t="str">
            <v>M</v>
          </cell>
          <cell r="L610" t="str">
            <v>ITEM PEMBAYARAN NO.</v>
          </cell>
          <cell r="O610" t="str">
            <v>:  7.7 (1) c</v>
          </cell>
          <cell r="R610" t="str">
            <v>PERKIRAAN VOL. PEK.</v>
          </cell>
          <cell r="T610" t="str">
            <v>:</v>
          </cell>
          <cell r="U610" t="e">
            <v>#REF!</v>
          </cell>
        </row>
        <row r="611">
          <cell r="A611">
            <v>4</v>
          </cell>
          <cell r="C611" t="str">
            <v>Jarak rata-rata Base Camp ke lokasi pekerjaan</v>
          </cell>
          <cell r="G611" t="str">
            <v>L</v>
          </cell>
          <cell r="H611">
            <v>5.166666666666667</v>
          </cell>
          <cell r="I611" t="str">
            <v>Km</v>
          </cell>
          <cell r="L611" t="str">
            <v>JENIS PEKERJAAN</v>
          </cell>
          <cell r="O611" t="str">
            <v>:  Pengadaan Caison Dia. 350 cm</v>
          </cell>
          <cell r="R611" t="str">
            <v>TOTAL HARGA (Rp.)</v>
          </cell>
          <cell r="T611" t="str">
            <v>:</v>
          </cell>
          <cell r="U611" t="e">
            <v>#REF!</v>
          </cell>
        </row>
        <row r="612">
          <cell r="A612">
            <v>5</v>
          </cell>
          <cell r="C612" t="str">
            <v>Jam kerja efektif per-hari</v>
          </cell>
          <cell r="G612" t="str">
            <v>Tk</v>
          </cell>
          <cell r="H612">
            <v>7</v>
          </cell>
          <cell r="I612" t="str">
            <v>Jam</v>
          </cell>
          <cell r="L612" t="str">
            <v>SATUAN PEMBAYARAN</v>
          </cell>
          <cell r="O612" t="str">
            <v>:  M1</v>
          </cell>
          <cell r="R612" t="str">
            <v>% THD. BIAYA PROYEK</v>
          </cell>
          <cell r="T612" t="str">
            <v>:</v>
          </cell>
          <cell r="U612" t="e">
            <v>#REF!</v>
          </cell>
        </row>
        <row r="613">
          <cell r="A613">
            <v>6</v>
          </cell>
          <cell r="C613" t="str">
            <v>Tebal Caison</v>
          </cell>
          <cell r="G613" t="str">
            <v>t</v>
          </cell>
          <cell r="H613">
            <v>0.4</v>
          </cell>
          <cell r="I613" t="str">
            <v>M</v>
          </cell>
        </row>
        <row r="614">
          <cell r="A614">
            <v>7</v>
          </cell>
          <cell r="C614" t="str">
            <v>Kebutuhan baja tulangan</v>
          </cell>
          <cell r="G614" t="str">
            <v>Mb</v>
          </cell>
          <cell r="H614">
            <v>150</v>
          </cell>
          <cell r="I614" t="str">
            <v xml:space="preserve"> Kg/M3</v>
          </cell>
        </row>
        <row r="615">
          <cell r="Q615" t="str">
            <v>PERKIRAAN</v>
          </cell>
          <cell r="R615" t="str">
            <v>HARGA</v>
          </cell>
          <cell r="S615" t="str">
            <v>JUMLAH</v>
          </cell>
        </row>
        <row r="616">
          <cell r="A616" t="str">
            <v>II.</v>
          </cell>
          <cell r="C616" t="str">
            <v>URUTAN KERJA</v>
          </cell>
          <cell r="L616" t="str">
            <v>NO.</v>
          </cell>
          <cell r="N616" t="str">
            <v>KOMPONEN</v>
          </cell>
          <cell r="P616" t="str">
            <v>SATUAN</v>
          </cell>
          <cell r="Q616" t="str">
            <v>KUANTITAS</v>
          </cell>
          <cell r="R616" t="str">
            <v>SATUAN</v>
          </cell>
          <cell r="S616" t="str">
            <v>HARGA</v>
          </cell>
        </row>
        <row r="617">
          <cell r="A617">
            <v>1</v>
          </cell>
          <cell r="C617" t="str">
            <v>Caison dicetak di Lokasi</v>
          </cell>
          <cell r="R617" t="str">
            <v>(Rp.)</v>
          </cell>
          <cell r="S617" t="str">
            <v>(Rp.)</v>
          </cell>
        </row>
        <row r="618">
          <cell r="A618">
            <v>2</v>
          </cell>
          <cell r="C618" t="str">
            <v xml:space="preserve">Pengecoran dengan Beton K 250 berdasarkan </v>
          </cell>
          <cell r="J618" t="str">
            <v xml:space="preserve"> Spec.</v>
          </cell>
        </row>
        <row r="619">
          <cell r="C619" t="str">
            <v>analisa item pekerjaan ybs</v>
          </cell>
        </row>
        <row r="620">
          <cell r="A620">
            <v>3</v>
          </cell>
          <cell r="C620" t="str">
            <v>Sekelompok pekerja akan mengerjakan pekerjaan</v>
          </cell>
          <cell r="L620" t="str">
            <v>A.</v>
          </cell>
          <cell r="N620" t="str">
            <v>TENAGA</v>
          </cell>
        </row>
        <row r="621">
          <cell r="C621" t="str">
            <v>dengan cara manual dengan menggunakan alat bantu</v>
          </cell>
        </row>
        <row r="622">
          <cell r="L622" t="str">
            <v>1.</v>
          </cell>
          <cell r="N622" t="str">
            <v>Pekerja</v>
          </cell>
          <cell r="O622" t="str">
            <v>(L01)</v>
          </cell>
          <cell r="P622" t="str">
            <v>Jam</v>
          </cell>
          <cell r="Q622">
            <v>12.6</v>
          </cell>
          <cell r="R622">
            <v>6500</v>
          </cell>
          <cell r="U622">
            <v>81900</v>
          </cell>
        </row>
        <row r="623">
          <cell r="A623" t="str">
            <v>III.</v>
          </cell>
          <cell r="C623" t="str">
            <v>PEMAKAIAN BAHAN, ALAT DAN TENAGA</v>
          </cell>
          <cell r="L623" t="str">
            <v>2.</v>
          </cell>
          <cell r="N623" t="str">
            <v>Tukang</v>
          </cell>
          <cell r="O623" t="str">
            <v>(L02)</v>
          </cell>
          <cell r="P623" t="str">
            <v>Jam</v>
          </cell>
          <cell r="Q623">
            <v>4.2</v>
          </cell>
          <cell r="R623">
            <v>7500</v>
          </cell>
          <cell r="U623">
            <v>31500</v>
          </cell>
        </row>
        <row r="624">
          <cell r="A624" t="str">
            <v xml:space="preserve">   1.</v>
          </cell>
          <cell r="C624" t="str">
            <v>BAHAN</v>
          </cell>
          <cell r="L624" t="str">
            <v>3.</v>
          </cell>
          <cell r="N624" t="str">
            <v>Mandor</v>
          </cell>
          <cell r="O624" t="str">
            <v>(L03)</v>
          </cell>
          <cell r="P624" t="str">
            <v>Jam</v>
          </cell>
          <cell r="Q624">
            <v>1.4</v>
          </cell>
          <cell r="R624">
            <v>7200</v>
          </cell>
          <cell r="U624">
            <v>10080</v>
          </cell>
        </row>
        <row r="625">
          <cell r="C625" t="str">
            <v>Kebutuhan bahan untuk 1 M' Caison</v>
          </cell>
        </row>
        <row r="626">
          <cell r="Q626" t="str">
            <v xml:space="preserve">JUMLAH HARGA TENAGA   </v>
          </cell>
          <cell r="U626">
            <v>123480</v>
          </cell>
        </row>
        <row r="627">
          <cell r="C627" t="str">
            <v>- Beton K-250</v>
          </cell>
          <cell r="D627" t="str">
            <v>= { Phi {(d/2)^2 - {(d-t)/2}^2)}</v>
          </cell>
          <cell r="G627" t="str">
            <v>(M37)</v>
          </cell>
          <cell r="H627">
            <v>2.0734511513692624</v>
          </cell>
          <cell r="I627" t="str">
            <v>M3</v>
          </cell>
        </row>
        <row r="628">
          <cell r="C628" t="str">
            <v>- Baja Tulangan</v>
          </cell>
          <cell r="D628" t="str">
            <v>= (M37 x Mb)</v>
          </cell>
          <cell r="G628" t="str">
            <v>(M39)</v>
          </cell>
          <cell r="H628">
            <v>311.01767270538937</v>
          </cell>
          <cell r="I628" t="str">
            <v>Kg</v>
          </cell>
          <cell r="L628" t="str">
            <v>B.</v>
          </cell>
          <cell r="N628" t="str">
            <v>BAHAN</v>
          </cell>
        </row>
        <row r="629">
          <cell r="C629" t="str">
            <v>- Kayu Bekisting = (2 x phi x (d/2) x 1 x 0.025 x 2 x 1.5)</v>
          </cell>
          <cell r="G629" t="str">
            <v>(M19)</v>
          </cell>
          <cell r="H629">
            <v>0.82466807156732069</v>
          </cell>
          <cell r="I629" t="str">
            <v>M3</v>
          </cell>
          <cell r="J629" t="str">
            <v xml:space="preserve"> Tambahan</v>
          </cell>
        </row>
        <row r="630">
          <cell r="C630" t="str">
            <v xml:space="preserve">- Paku </v>
          </cell>
          <cell r="G630" t="str">
            <v>(M18)</v>
          </cell>
          <cell r="H630">
            <v>3</v>
          </cell>
          <cell r="I630" t="str">
            <v>Kg</v>
          </cell>
          <cell r="J630" t="str">
            <v xml:space="preserve"> Tambahan</v>
          </cell>
          <cell r="L630" t="str">
            <v>1.</v>
          </cell>
          <cell r="N630" t="str">
            <v>Beton K-250</v>
          </cell>
          <cell r="O630" t="str">
            <v>(EI-715)</v>
          </cell>
          <cell r="P630" t="str">
            <v>M3</v>
          </cell>
          <cell r="Q630">
            <v>2.0734511513692624</v>
          </cell>
          <cell r="R630">
            <v>1066367.7486838582</v>
          </cell>
          <cell r="U630">
            <v>2211061.4362915941</v>
          </cell>
        </row>
        <row r="631">
          <cell r="L631" t="str">
            <v>2.</v>
          </cell>
          <cell r="N631" t="str">
            <v>Baja Tulangan</v>
          </cell>
          <cell r="O631" t="str">
            <v>(EI-73)</v>
          </cell>
          <cell r="P631" t="str">
            <v>Kg</v>
          </cell>
          <cell r="Q631">
            <v>311.01767270538937</v>
          </cell>
          <cell r="R631">
            <v>16197.000000000002</v>
          </cell>
          <cell r="U631">
            <v>5037553.2448091926</v>
          </cell>
        </row>
        <row r="632">
          <cell r="A632" t="str">
            <v xml:space="preserve">   2.</v>
          </cell>
          <cell r="C632" t="str">
            <v>ALAT</v>
          </cell>
          <cell r="L632" t="str">
            <v>3.</v>
          </cell>
          <cell r="N632" t="str">
            <v>Kayu Perancah</v>
          </cell>
          <cell r="O632" t="str">
            <v>(M19)</v>
          </cell>
          <cell r="P632" t="str">
            <v>M3</v>
          </cell>
          <cell r="Q632">
            <v>0.82466807156732069</v>
          </cell>
          <cell r="R632">
            <v>2600000</v>
          </cell>
          <cell r="U632">
            <v>2144136.9860750339</v>
          </cell>
        </row>
        <row r="633">
          <cell r="C633" t="str">
            <v>ALAT  BANTU</v>
          </cell>
          <cell r="L633" t="str">
            <v>4.</v>
          </cell>
          <cell r="N633" t="str">
            <v>Paku</v>
          </cell>
          <cell r="O633" t="str">
            <v>(M18)</v>
          </cell>
          <cell r="P633" t="str">
            <v>Kg</v>
          </cell>
          <cell r="Q633">
            <v>3</v>
          </cell>
          <cell r="R633">
            <v>15600</v>
          </cell>
          <cell r="U633">
            <v>46800</v>
          </cell>
        </row>
        <row r="634">
          <cell r="C634" t="str">
            <v>Diperlukan alat-alat bantu kecil</v>
          </cell>
        </row>
        <row r="635">
          <cell r="C635" t="str">
            <v>- Sekop    =         2   buah</v>
          </cell>
        </row>
        <row r="636">
          <cell r="C636" t="str">
            <v>- Alat-alat kecil lain</v>
          </cell>
          <cell r="Q636" t="str">
            <v xml:space="preserve">JUMLAH HARGA BAHAN   </v>
          </cell>
          <cell r="U636">
            <v>9439551.6671758201</v>
          </cell>
        </row>
        <row r="638">
          <cell r="A638" t="str">
            <v xml:space="preserve">   3.</v>
          </cell>
          <cell r="C638" t="str">
            <v>TENAGA</v>
          </cell>
          <cell r="L638" t="str">
            <v>C.</v>
          </cell>
          <cell r="N638" t="str">
            <v>PERALATAN</v>
          </cell>
        </row>
        <row r="639">
          <cell r="C639" t="str">
            <v>Produksi Caison / hari</v>
          </cell>
          <cell r="G639" t="str">
            <v>Qt</v>
          </cell>
          <cell r="H639">
            <v>5</v>
          </cell>
          <cell r="I639" t="str">
            <v>M'</v>
          </cell>
        </row>
        <row r="640">
          <cell r="C640" t="str">
            <v>Kebutuhan tenaga tambahan :</v>
          </cell>
          <cell r="L640" t="str">
            <v>1.</v>
          </cell>
          <cell r="N640" t="str">
            <v>Alat  Bantu</v>
          </cell>
          <cell r="P640" t="str">
            <v>Ls</v>
          </cell>
          <cell r="Q640">
            <v>1</v>
          </cell>
          <cell r="R640">
            <v>2500</v>
          </cell>
          <cell r="U640">
            <v>2500</v>
          </cell>
        </row>
        <row r="641">
          <cell r="D641" t="str">
            <v>- Pekerja</v>
          </cell>
          <cell r="G641" t="str">
            <v>P</v>
          </cell>
          <cell r="H641">
            <v>9</v>
          </cell>
          <cell r="I641" t="str">
            <v>orang</v>
          </cell>
        </row>
        <row r="642">
          <cell r="D642" t="str">
            <v>- Tukang</v>
          </cell>
          <cell r="G642" t="str">
            <v>T</v>
          </cell>
          <cell r="H642">
            <v>3</v>
          </cell>
          <cell r="I642" t="str">
            <v>orang</v>
          </cell>
        </row>
        <row r="643">
          <cell r="D643" t="str">
            <v>- Mandor</v>
          </cell>
          <cell r="G643" t="str">
            <v>M</v>
          </cell>
          <cell r="H643">
            <v>1</v>
          </cell>
          <cell r="I643" t="str">
            <v>orang</v>
          </cell>
        </row>
        <row r="645">
          <cell r="C645" t="str">
            <v>Koefisien tenaga / M'   :</v>
          </cell>
        </row>
        <row r="646">
          <cell r="D646" t="str">
            <v>- Pekerja</v>
          </cell>
          <cell r="E646" t="str">
            <v>= (Tk x P) : Qt</v>
          </cell>
          <cell r="G646" t="str">
            <v>(L01)</v>
          </cell>
          <cell r="H646">
            <v>12.6</v>
          </cell>
          <cell r="I646" t="str">
            <v>jam</v>
          </cell>
        </row>
        <row r="647">
          <cell r="D647" t="str">
            <v>- Tukang</v>
          </cell>
          <cell r="E647" t="str">
            <v>= (Tk x T) : Qt</v>
          </cell>
          <cell r="G647" t="str">
            <v>(L02)</v>
          </cell>
          <cell r="H647">
            <v>4.2</v>
          </cell>
          <cell r="I647" t="str">
            <v>jam</v>
          </cell>
        </row>
        <row r="648">
          <cell r="D648" t="str">
            <v>- Mandor</v>
          </cell>
          <cell r="E648" t="str">
            <v>= (Tk x M) : Qt</v>
          </cell>
          <cell r="G648" t="str">
            <v>(L03)</v>
          </cell>
          <cell r="H648">
            <v>1.4</v>
          </cell>
          <cell r="I648" t="str">
            <v>jam</v>
          </cell>
          <cell r="Q648" t="str">
            <v xml:space="preserve">JUMLAH HARGA PERALATAN   </v>
          </cell>
          <cell r="U648">
            <v>2500</v>
          </cell>
        </row>
        <row r="650">
          <cell r="A650" t="str">
            <v>4.</v>
          </cell>
          <cell r="C650" t="str">
            <v>HARGA DASAR SATUAN UPAH, BAHAN DAN ALAT</v>
          </cell>
          <cell r="L650" t="str">
            <v>D.</v>
          </cell>
          <cell r="N650" t="str">
            <v>JUMLAH HARGA TENAGA, BAHAN DAN PERALATAN  ( A + B + C )</v>
          </cell>
          <cell r="U650">
            <v>9565531.6671758201</v>
          </cell>
        </row>
        <row r="651">
          <cell r="C651" t="str">
            <v>Lihat lampiran.</v>
          </cell>
          <cell r="L651" t="str">
            <v>E.</v>
          </cell>
          <cell r="N651" t="str">
            <v>OVERHEAD &amp; PROFIT</v>
          </cell>
          <cell r="P651">
            <v>10</v>
          </cell>
          <cell r="Q651" t="str">
            <v>%  x  D</v>
          </cell>
          <cell r="U651">
            <v>956553.16671758203</v>
          </cell>
        </row>
        <row r="652">
          <cell r="L652" t="str">
            <v>F.</v>
          </cell>
          <cell r="N652" t="str">
            <v>HARGA SATUAN PEKERJAAN  ( D + E )</v>
          </cell>
          <cell r="U652">
            <v>10522084.833893402</v>
          </cell>
        </row>
        <row r="653">
          <cell r="L653" t="str">
            <v>Note: 1</v>
          </cell>
          <cell r="N653" t="str">
            <v>SATUAN dapat berdasarkan atas jam operasi untuk Tenaga Kerja dan Peralatan, volume dan/atau ukuran</v>
          </cell>
        </row>
        <row r="654">
          <cell r="N654" t="str">
            <v>berat untuk bahan-bahan.</v>
          </cell>
        </row>
        <row r="655">
          <cell r="L655">
            <v>2</v>
          </cell>
          <cell r="N655" t="str">
            <v>Kuantitas satuan adalah kuantitas setiap komponen untuk menyelesaikan satu satuan pekerjaan dari nomor</v>
          </cell>
        </row>
        <row r="656">
          <cell r="N656" t="str">
            <v>mata pembayaran.</v>
          </cell>
        </row>
        <row r="657">
          <cell r="L657">
            <v>3</v>
          </cell>
          <cell r="N657" t="str">
            <v>Biaya satuan untuk peralatan sudah termasuk bahan bakar, bahan habis dipakai dan operator.</v>
          </cell>
        </row>
        <row r="658">
          <cell r="L658">
            <v>4</v>
          </cell>
          <cell r="N658" t="str">
            <v>Biaya satuan sudah termasuk pengeluaran untuk seluruh pajak yang berkaitan (tetapi tidak termasuk PPN</v>
          </cell>
        </row>
        <row r="659">
          <cell r="J659" t="str">
            <v>Berlanjut ke hal. berikut.</v>
          </cell>
          <cell r="N659" t="str">
            <v>yang dibayar dari kontrak) dan biaya-biaya lainnya.</v>
          </cell>
        </row>
        <row r="660">
          <cell r="A660" t="str">
            <v>ITEM PEMBAYARAN NO.</v>
          </cell>
          <cell r="D660" t="str">
            <v>:  7.7 (1) c</v>
          </cell>
          <cell r="J660" t="str">
            <v>Analisa EI-771</v>
          </cell>
        </row>
        <row r="661">
          <cell r="A661" t="str">
            <v>JENIS PEKERJAAN</v>
          </cell>
          <cell r="D661" t="str">
            <v>:  Pengadaan Caison Dia. 350 cm</v>
          </cell>
        </row>
        <row r="662">
          <cell r="A662" t="str">
            <v>SATUAN PEMBAYARAN</v>
          </cell>
          <cell r="D662" t="str">
            <v>:  M1</v>
          </cell>
          <cell r="H662" t="str">
            <v xml:space="preserve">        URAIAN ANALISA HARGA SATUAN</v>
          </cell>
        </row>
        <row r="663">
          <cell r="J663" t="str">
            <v>Lanjutan</v>
          </cell>
        </row>
        <row r="665">
          <cell r="A665" t="str">
            <v>No.</v>
          </cell>
          <cell r="C665" t="str">
            <v>U R A I A N</v>
          </cell>
          <cell r="G665" t="str">
            <v>KODE</v>
          </cell>
          <cell r="H665" t="str">
            <v>KOEF.</v>
          </cell>
          <cell r="I665" t="str">
            <v>SATUAN</v>
          </cell>
          <cell r="J665" t="str">
            <v>KETERANGAN</v>
          </cell>
        </row>
        <row r="668">
          <cell r="A668" t="str">
            <v>5.</v>
          </cell>
          <cell r="C668" t="str">
            <v>ANALISA HARGA SATUAN PEKERJAAN</v>
          </cell>
        </row>
        <row r="669">
          <cell r="C669" t="str">
            <v>Lihat perhitungan dalam FORMULIR STANDAR UNTUK</v>
          </cell>
        </row>
        <row r="670">
          <cell r="C670" t="str">
            <v>PEREKEMAN ANALISA MASING-MASING HARGA</v>
          </cell>
        </row>
        <row r="671">
          <cell r="C671" t="str">
            <v>SATUAN.</v>
          </cell>
        </row>
        <row r="672">
          <cell r="C672" t="str">
            <v>Didapat Harga Satuan Pekerjaan :</v>
          </cell>
        </row>
        <row r="674">
          <cell r="C674" t="str">
            <v xml:space="preserve">Rp.  </v>
          </cell>
          <cell r="D674">
            <v>10522084.833893402</v>
          </cell>
          <cell r="E674" t="str">
            <v xml:space="preserve"> / M'</v>
          </cell>
        </row>
        <row r="677">
          <cell r="A677" t="str">
            <v>6.</v>
          </cell>
          <cell r="C677" t="str">
            <v>WAKTU PELAKSANAAN YANG DIPERLUKAN</v>
          </cell>
        </row>
        <row r="678">
          <cell r="C678" t="str">
            <v>Masa Pelaksanaan :</v>
          </cell>
          <cell r="D678" t="str">
            <v>. . . . . . . . . . . .</v>
          </cell>
          <cell r="E678" t="str">
            <v>bulan</v>
          </cell>
        </row>
        <row r="680">
          <cell r="A680" t="str">
            <v>7.</v>
          </cell>
          <cell r="C680" t="str">
            <v>VOLUME PEKERJAAN YANG DIPERLUKAN</v>
          </cell>
        </row>
        <row r="681">
          <cell r="C681" t="str">
            <v>Volume pekerjaan  :</v>
          </cell>
          <cell r="D681" t="e">
            <v>#REF!</v>
          </cell>
          <cell r="E681" t="str">
            <v>M'</v>
          </cell>
        </row>
        <row r="719">
          <cell r="A719" t="str">
            <v>ITEM PEMBAYARAN NO.</v>
          </cell>
          <cell r="D719" t="str">
            <v>:  7.7 (1) d</v>
          </cell>
          <cell r="J719" t="str">
            <v>Analisa EI-771</v>
          </cell>
          <cell r="T719" t="str">
            <v>Analisa EI-771</v>
          </cell>
        </row>
        <row r="720">
          <cell r="A720" t="str">
            <v>JENIS PEKERJAAN</v>
          </cell>
          <cell r="D720" t="str">
            <v>:  Pengadaan Caison Dia. 400 cm</v>
          </cell>
        </row>
        <row r="721">
          <cell r="A721" t="str">
            <v>SATUAN PEMBAYARAN</v>
          </cell>
          <cell r="D721" t="str">
            <v>:  M1</v>
          </cell>
          <cell r="H721" t="str">
            <v xml:space="preserve">        URAIAN ANALISA HARGA SATUAN</v>
          </cell>
          <cell r="L721" t="str">
            <v>FORMULIR STANDAR UNTUK</v>
          </cell>
        </row>
        <row r="722">
          <cell r="L722" t="str">
            <v>PEREKAMAN ANALISA MASING-MASING HARGA SATUAN</v>
          </cell>
        </row>
        <row r="723">
          <cell r="L723" t="str">
            <v/>
          </cell>
        </row>
        <row r="724">
          <cell r="A724" t="str">
            <v>No.</v>
          </cell>
          <cell r="C724" t="str">
            <v>U R A I A N</v>
          </cell>
          <cell r="G724" t="str">
            <v>KODE</v>
          </cell>
          <cell r="H724" t="str">
            <v>KOEF.</v>
          </cell>
          <cell r="I724" t="str">
            <v>SATUAN</v>
          </cell>
          <cell r="J724" t="str">
            <v>KETERANGAN</v>
          </cell>
        </row>
        <row r="726">
          <cell r="L726" t="str">
            <v>PROYEK</v>
          </cell>
          <cell r="O726" t="str">
            <v>:</v>
          </cell>
        </row>
        <row r="727">
          <cell r="A727" t="str">
            <v>I.</v>
          </cell>
          <cell r="C727" t="str">
            <v>ASUMSI</v>
          </cell>
          <cell r="L727" t="str">
            <v>No. PAKET KONTRAK</v>
          </cell>
          <cell r="O727" t="str">
            <v>:</v>
          </cell>
        </row>
        <row r="728">
          <cell r="A728">
            <v>1</v>
          </cell>
          <cell r="C728" t="str">
            <v>Pekerjaan dilakukan secara mekanik/manual</v>
          </cell>
          <cell r="L728" t="str">
            <v>NAMA PAKET</v>
          </cell>
          <cell r="O728" t="str">
            <v>:</v>
          </cell>
        </row>
        <row r="729">
          <cell r="A729">
            <v>2</v>
          </cell>
          <cell r="C729" t="str">
            <v>Lokasi pekerjaan : sekitar jembatan</v>
          </cell>
          <cell r="L729" t="str">
            <v>PROP / KAB / KODYA</v>
          </cell>
          <cell r="O729" t="str">
            <v>:</v>
          </cell>
        </row>
        <row r="730">
          <cell r="A730">
            <v>3</v>
          </cell>
          <cell r="C730" t="str">
            <v>Diameter bagian luar Caison</v>
          </cell>
          <cell r="G730" t="str">
            <v>d</v>
          </cell>
          <cell r="H730">
            <v>4</v>
          </cell>
          <cell r="I730" t="str">
            <v>M</v>
          </cell>
          <cell r="L730" t="str">
            <v>ITEM PEMBAYARAN NO.</v>
          </cell>
          <cell r="O730" t="str">
            <v>:  7.7 (1) d</v>
          </cell>
          <cell r="R730" t="str">
            <v>PERKIRAAN VOL. PEK.</v>
          </cell>
          <cell r="T730" t="str">
            <v>:</v>
          </cell>
          <cell r="U730" t="e">
            <v>#REF!</v>
          </cell>
        </row>
        <row r="731">
          <cell r="A731">
            <v>4</v>
          </cell>
          <cell r="C731" t="str">
            <v>Jarak rata-rata Base Camp ke lokasi pekerjaan</v>
          </cell>
          <cell r="G731" t="str">
            <v>L</v>
          </cell>
          <cell r="H731">
            <v>5.166666666666667</v>
          </cell>
          <cell r="I731" t="str">
            <v>Km</v>
          </cell>
          <cell r="L731" t="str">
            <v>JENIS PEKERJAAN</v>
          </cell>
          <cell r="O731" t="str">
            <v>:  Pengadaan Caison Dia. 400 cm</v>
          </cell>
          <cell r="R731" t="str">
            <v>TOTAL HARGA (Rp.)</v>
          </cell>
          <cell r="T731" t="str">
            <v>:</v>
          </cell>
          <cell r="U731" t="e">
            <v>#REF!</v>
          </cell>
        </row>
        <row r="732">
          <cell r="A732">
            <v>5</v>
          </cell>
          <cell r="C732" t="str">
            <v>Jam kerja efektif per-hari</v>
          </cell>
          <cell r="G732" t="str">
            <v>Tk</v>
          </cell>
          <cell r="H732">
            <v>7</v>
          </cell>
          <cell r="I732" t="str">
            <v>Jam</v>
          </cell>
          <cell r="L732" t="str">
            <v>SATUAN PEMBAYARAN</v>
          </cell>
          <cell r="O732" t="str">
            <v>:  M1</v>
          </cell>
          <cell r="R732" t="str">
            <v>% THD. BIAYA PROYEK</v>
          </cell>
          <cell r="T732" t="str">
            <v>:</v>
          </cell>
          <cell r="U732" t="e">
            <v>#REF!</v>
          </cell>
        </row>
        <row r="733">
          <cell r="A733">
            <v>6</v>
          </cell>
          <cell r="C733" t="str">
            <v>Tebal Caison</v>
          </cell>
          <cell r="G733" t="str">
            <v>t</v>
          </cell>
          <cell r="H733">
            <v>0.45</v>
          </cell>
          <cell r="I733" t="str">
            <v>M</v>
          </cell>
        </row>
        <row r="734">
          <cell r="A734">
            <v>7</v>
          </cell>
          <cell r="C734" t="str">
            <v>Kebutuhan baja tulangan</v>
          </cell>
          <cell r="G734" t="str">
            <v>Mb</v>
          </cell>
          <cell r="H734">
            <v>150</v>
          </cell>
          <cell r="I734" t="str">
            <v xml:space="preserve"> Kg/M3</v>
          </cell>
        </row>
        <row r="735">
          <cell r="Q735" t="str">
            <v>PERKIRAAN</v>
          </cell>
          <cell r="R735" t="str">
            <v>HARGA</v>
          </cell>
          <cell r="S735" t="str">
            <v>JUMLAH</v>
          </cell>
        </row>
        <row r="736">
          <cell r="A736" t="str">
            <v>II.</v>
          </cell>
          <cell r="C736" t="str">
            <v>URUTAN KERJA</v>
          </cell>
          <cell r="L736" t="str">
            <v>NO.</v>
          </cell>
          <cell r="N736" t="str">
            <v>KOMPONEN</v>
          </cell>
          <cell r="P736" t="str">
            <v>SATUAN</v>
          </cell>
          <cell r="Q736" t="str">
            <v>KUANTITAS</v>
          </cell>
          <cell r="R736" t="str">
            <v>SATUAN</v>
          </cell>
          <cell r="S736" t="str">
            <v>HARGA</v>
          </cell>
        </row>
        <row r="737">
          <cell r="A737">
            <v>1</v>
          </cell>
          <cell r="C737" t="str">
            <v>Caison dicetak di Lokasi</v>
          </cell>
          <cell r="R737" t="str">
            <v>(Rp.)</v>
          </cell>
          <cell r="S737" t="str">
            <v>(Rp.)</v>
          </cell>
        </row>
        <row r="738">
          <cell r="A738">
            <v>2</v>
          </cell>
          <cell r="C738" t="str">
            <v xml:space="preserve">Pengecoran dengan Beton K 250 berdasarkan </v>
          </cell>
          <cell r="J738" t="str">
            <v xml:space="preserve"> Spec.</v>
          </cell>
        </row>
        <row r="739">
          <cell r="C739" t="str">
            <v>analisa item pekerjaan ybs</v>
          </cell>
        </row>
        <row r="740">
          <cell r="A740">
            <v>3</v>
          </cell>
          <cell r="C740" t="str">
            <v>Sekelompok pekerja akan mengerjakan pekerjaan</v>
          </cell>
          <cell r="L740" t="str">
            <v>A.</v>
          </cell>
          <cell r="N740" t="str">
            <v>TENAGA</v>
          </cell>
        </row>
        <row r="741">
          <cell r="C741" t="str">
            <v>dengan cara manual dengan menggunakan alat bantu</v>
          </cell>
        </row>
        <row r="742">
          <cell r="L742" t="str">
            <v>1.</v>
          </cell>
          <cell r="N742" t="str">
            <v>Pekerja</v>
          </cell>
          <cell r="O742" t="str">
            <v>(L01)</v>
          </cell>
          <cell r="P742" t="str">
            <v>Jam</v>
          </cell>
          <cell r="Q742">
            <v>12.6</v>
          </cell>
          <cell r="R742">
            <v>6500</v>
          </cell>
          <cell r="U742">
            <v>81900</v>
          </cell>
        </row>
        <row r="743">
          <cell r="A743" t="str">
            <v>III.</v>
          </cell>
          <cell r="C743" t="str">
            <v>PEMAKAIAN BAHAN, ALAT DAN TENAGA</v>
          </cell>
          <cell r="L743" t="str">
            <v>2.</v>
          </cell>
          <cell r="N743" t="str">
            <v>Tukang</v>
          </cell>
          <cell r="O743" t="str">
            <v>(L02)</v>
          </cell>
          <cell r="P743" t="str">
            <v>Jam</v>
          </cell>
          <cell r="Q743">
            <v>4.2</v>
          </cell>
          <cell r="R743">
            <v>7500</v>
          </cell>
          <cell r="U743">
            <v>31500</v>
          </cell>
        </row>
        <row r="744">
          <cell r="A744" t="str">
            <v xml:space="preserve">   1.</v>
          </cell>
          <cell r="C744" t="str">
            <v>BAHAN</v>
          </cell>
          <cell r="L744" t="str">
            <v>3.</v>
          </cell>
          <cell r="N744" t="str">
            <v>Mandor</v>
          </cell>
          <cell r="O744" t="str">
            <v>(L03)</v>
          </cell>
          <cell r="P744" t="str">
            <v>Jam</v>
          </cell>
          <cell r="Q744">
            <v>1.4</v>
          </cell>
          <cell r="R744">
            <v>7200</v>
          </cell>
          <cell r="U744">
            <v>10080</v>
          </cell>
        </row>
        <row r="745">
          <cell r="C745" t="str">
            <v>Kebutuhan bahan untuk 1 M' Caison</v>
          </cell>
        </row>
        <row r="746">
          <cell r="Q746" t="str">
            <v xml:space="preserve">JUMLAH HARGA TENAGA   </v>
          </cell>
          <cell r="U746">
            <v>123480</v>
          </cell>
        </row>
        <row r="747">
          <cell r="C747" t="str">
            <v>- Beton K-250</v>
          </cell>
          <cell r="D747" t="str">
            <v>= { Phi {(d/2)^2 - {(d-t)/2}^2)}</v>
          </cell>
          <cell r="G747" t="str">
            <v>(M37)</v>
          </cell>
          <cell r="H747">
            <v>2.6683902601428313</v>
          </cell>
          <cell r="I747" t="str">
            <v>M3</v>
          </cell>
        </row>
        <row r="748">
          <cell r="C748" t="str">
            <v>- Baja Tulangan</v>
          </cell>
          <cell r="D748" t="str">
            <v>= (M37 x Mb)</v>
          </cell>
          <cell r="G748" t="str">
            <v>(M39)</v>
          </cell>
          <cell r="H748">
            <v>400.25853902142472</v>
          </cell>
          <cell r="I748" t="str">
            <v>Kg</v>
          </cell>
          <cell r="L748" t="str">
            <v>B.</v>
          </cell>
          <cell r="N748" t="str">
            <v>BAHAN</v>
          </cell>
        </row>
        <row r="749">
          <cell r="C749" t="str">
            <v>- Kayu Bekisting = (2 x phi x (d/2) x 1 x 0.025 x 2 x 1.5)</v>
          </cell>
          <cell r="G749" t="str">
            <v>(M19)</v>
          </cell>
          <cell r="H749">
            <v>0.94247779607693793</v>
          </cell>
          <cell r="I749" t="str">
            <v>M3</v>
          </cell>
          <cell r="J749" t="str">
            <v xml:space="preserve"> Tambahan</v>
          </cell>
        </row>
        <row r="750">
          <cell r="C750" t="str">
            <v xml:space="preserve">- Paku </v>
          </cell>
          <cell r="G750" t="str">
            <v>(M18)</v>
          </cell>
          <cell r="H750">
            <v>3</v>
          </cell>
          <cell r="I750" t="str">
            <v>Kg</v>
          </cell>
          <cell r="J750" t="str">
            <v xml:space="preserve"> Tambahan</v>
          </cell>
          <cell r="L750" t="str">
            <v>1.</v>
          </cell>
          <cell r="N750" t="str">
            <v>Beton K-250</v>
          </cell>
          <cell r="O750" t="str">
            <v>(EI-715)</v>
          </cell>
          <cell r="P750" t="str">
            <v>M3</v>
          </cell>
          <cell r="Q750">
            <v>2.6683902601428313</v>
          </cell>
          <cell r="R750">
            <v>1066367.7486838582</v>
          </cell>
          <cell r="U750">
            <v>2845485.3143184455</v>
          </cell>
        </row>
        <row r="751">
          <cell r="L751" t="str">
            <v>2.</v>
          </cell>
          <cell r="N751" t="str">
            <v>Baja Tulangan</v>
          </cell>
          <cell r="O751" t="str">
            <v>(EI-73)</v>
          </cell>
          <cell r="P751" t="str">
            <v>Kg</v>
          </cell>
          <cell r="Q751">
            <v>400.25853902142472</v>
          </cell>
          <cell r="R751">
            <v>16197.000000000002</v>
          </cell>
          <cell r="U751">
            <v>6482987.5565300174</v>
          </cell>
        </row>
        <row r="752">
          <cell r="A752" t="str">
            <v xml:space="preserve">   2.</v>
          </cell>
          <cell r="C752" t="str">
            <v>ALAT</v>
          </cell>
          <cell r="L752" t="str">
            <v>3.</v>
          </cell>
          <cell r="N752" t="str">
            <v>Kayu Perancah</v>
          </cell>
          <cell r="O752" t="str">
            <v>(M19)</v>
          </cell>
          <cell r="P752" t="str">
            <v>M3</v>
          </cell>
          <cell r="Q752">
            <v>0.94247779607693793</v>
          </cell>
          <cell r="R752">
            <v>2600000</v>
          </cell>
          <cell r="U752">
            <v>2450442.2698000385</v>
          </cell>
        </row>
        <row r="753">
          <cell r="C753" t="str">
            <v>ALAT  BANTU</v>
          </cell>
          <cell r="L753" t="str">
            <v>4.</v>
          </cell>
          <cell r="N753" t="str">
            <v>Paku</v>
          </cell>
          <cell r="O753" t="str">
            <v>(M18)</v>
          </cell>
          <cell r="P753" t="str">
            <v>Kg</v>
          </cell>
          <cell r="Q753">
            <v>3</v>
          </cell>
          <cell r="R753">
            <v>15600</v>
          </cell>
          <cell r="U753">
            <v>46800</v>
          </cell>
        </row>
        <row r="754">
          <cell r="C754" t="str">
            <v>Diperlukan alat-alat bantu kecil</v>
          </cell>
        </row>
        <row r="755">
          <cell r="C755" t="str">
            <v>- Sekop    =         2   buah</v>
          </cell>
        </row>
        <row r="756">
          <cell r="C756" t="str">
            <v>- Alat-alat kecil lain</v>
          </cell>
          <cell r="Q756" t="str">
            <v xml:space="preserve">JUMLAH HARGA BAHAN   </v>
          </cell>
          <cell r="U756">
            <v>11825715.140648501</v>
          </cell>
        </row>
        <row r="758">
          <cell r="A758" t="str">
            <v xml:space="preserve">   3.</v>
          </cell>
          <cell r="C758" t="str">
            <v>TENAGA</v>
          </cell>
          <cell r="L758" t="str">
            <v>C.</v>
          </cell>
          <cell r="N758" t="str">
            <v>PERALATAN</v>
          </cell>
        </row>
        <row r="759">
          <cell r="C759" t="str">
            <v>Produksi Caison / hari</v>
          </cell>
          <cell r="G759" t="str">
            <v>Qt</v>
          </cell>
          <cell r="H759">
            <v>5</v>
          </cell>
          <cell r="I759" t="str">
            <v>M'</v>
          </cell>
        </row>
        <row r="760">
          <cell r="C760" t="str">
            <v>Kebutuhan tenaga tambahan :</v>
          </cell>
          <cell r="L760" t="str">
            <v>1.</v>
          </cell>
          <cell r="N760" t="str">
            <v>Alat  Bantu</v>
          </cell>
          <cell r="P760" t="str">
            <v>Ls</v>
          </cell>
          <cell r="Q760">
            <v>1</v>
          </cell>
          <cell r="R760">
            <v>2750</v>
          </cell>
          <cell r="U760">
            <v>2750</v>
          </cell>
        </row>
        <row r="761">
          <cell r="D761" t="str">
            <v>- Pekerja</v>
          </cell>
          <cell r="G761" t="str">
            <v>P</v>
          </cell>
          <cell r="H761">
            <v>9</v>
          </cell>
          <cell r="I761" t="str">
            <v>orang</v>
          </cell>
        </row>
        <row r="762">
          <cell r="D762" t="str">
            <v>- Tukang</v>
          </cell>
          <cell r="G762" t="str">
            <v>T</v>
          </cell>
          <cell r="H762">
            <v>3</v>
          </cell>
          <cell r="I762" t="str">
            <v>orang</v>
          </cell>
        </row>
        <row r="763">
          <cell r="D763" t="str">
            <v>- Mandor</v>
          </cell>
          <cell r="G763" t="str">
            <v>M</v>
          </cell>
          <cell r="H763">
            <v>1</v>
          </cell>
          <cell r="I763" t="str">
            <v>orang</v>
          </cell>
        </row>
        <row r="765">
          <cell r="C765" t="str">
            <v>Koefisien tenaga / M'   :</v>
          </cell>
        </row>
        <row r="766">
          <cell r="D766" t="str">
            <v>- Pekerja</v>
          </cell>
          <cell r="E766" t="str">
            <v>= (Tk x P) : Qt</v>
          </cell>
          <cell r="G766" t="str">
            <v>(L01)</v>
          </cell>
          <cell r="H766">
            <v>12.6</v>
          </cell>
          <cell r="I766" t="str">
            <v>jam</v>
          </cell>
        </row>
        <row r="767">
          <cell r="D767" t="str">
            <v>- Tukang</v>
          </cell>
          <cell r="E767" t="str">
            <v>= (Tk x T) : Qt</v>
          </cell>
          <cell r="G767" t="str">
            <v>(L02)</v>
          </cell>
          <cell r="H767">
            <v>4.2</v>
          </cell>
          <cell r="I767" t="str">
            <v>jam</v>
          </cell>
        </row>
        <row r="768">
          <cell r="D768" t="str">
            <v>- Mandor</v>
          </cell>
          <cell r="E768" t="str">
            <v>= (Tk x M) : Qt</v>
          </cell>
          <cell r="G768" t="str">
            <v>(L03)</v>
          </cell>
          <cell r="H768">
            <v>1.4</v>
          </cell>
          <cell r="I768" t="str">
            <v>jam</v>
          </cell>
          <cell r="Q768" t="str">
            <v xml:space="preserve">JUMLAH HARGA PERALATAN   </v>
          </cell>
          <cell r="U768">
            <v>2750</v>
          </cell>
        </row>
        <row r="770">
          <cell r="A770" t="str">
            <v>4.</v>
          </cell>
          <cell r="C770" t="str">
            <v>HARGA DASAR SATUAN UPAH, BAHAN DAN ALAT</v>
          </cell>
          <cell r="L770" t="str">
            <v>D.</v>
          </cell>
          <cell r="N770" t="str">
            <v>JUMLAH HARGA TENAGA, BAHAN DAN PERALATAN  ( A + B + C )</v>
          </cell>
          <cell r="U770">
            <v>11951945.140648501</v>
          </cell>
        </row>
        <row r="771">
          <cell r="C771" t="str">
            <v>Lihat lampiran.</v>
          </cell>
          <cell r="L771" t="str">
            <v>E.</v>
          </cell>
          <cell r="N771" t="str">
            <v>OVERHEAD &amp; PROFIT</v>
          </cell>
          <cell r="P771">
            <v>10</v>
          </cell>
          <cell r="Q771" t="str">
            <v>%  x  D</v>
          </cell>
          <cell r="U771">
            <v>1195194.5140648501</v>
          </cell>
        </row>
        <row r="772">
          <cell r="L772" t="str">
            <v>F.</v>
          </cell>
          <cell r="N772" t="str">
            <v>HARGA SATUAN PEKERJAAN  ( D + E )</v>
          </cell>
          <cell r="U772">
            <v>13147139.654713351</v>
          </cell>
        </row>
        <row r="773">
          <cell r="L773" t="str">
            <v>Note: 1</v>
          </cell>
          <cell r="N773" t="str">
            <v>SATUAN dapat berdasarkan atas jam operasi untuk Tenaga Kerja dan Peralatan, volume dan/atau ukuran</v>
          </cell>
        </row>
        <row r="774">
          <cell r="N774" t="str">
            <v>berat untuk bahan-bahan.</v>
          </cell>
        </row>
        <row r="775">
          <cell r="L775">
            <v>2</v>
          </cell>
          <cell r="N775" t="str">
            <v>Kuantitas satuan adalah kuantitas setiap komponen untuk menyelesaikan satu satuan pekerjaan dari nomor</v>
          </cell>
        </row>
        <row r="776">
          <cell r="N776" t="str">
            <v>mata pembayaran.</v>
          </cell>
        </row>
        <row r="777">
          <cell r="L777">
            <v>3</v>
          </cell>
          <cell r="N777" t="str">
            <v>Biaya satuan untuk peralatan sudah termasuk bahan bakar, bahan habis dipakai dan operator.</v>
          </cell>
        </row>
        <row r="778">
          <cell r="L778">
            <v>4</v>
          </cell>
          <cell r="N778" t="str">
            <v>Biaya satuan sudah termasuk pengeluaran untuk seluruh pajak yang berkaitan (tetapi tidak termasuk PPN</v>
          </cell>
        </row>
        <row r="779">
          <cell r="J779" t="str">
            <v>Berlanjut ke hal. berikut.</v>
          </cell>
          <cell r="N779" t="str">
            <v>yang dibayar dari kontrak) dan biaya-biaya lainnya.</v>
          </cell>
        </row>
        <row r="780">
          <cell r="A780" t="str">
            <v>ITEM PEMBAYARAN NO.</v>
          </cell>
          <cell r="D780" t="str">
            <v>:  7.7 (1) d</v>
          </cell>
          <cell r="J780" t="str">
            <v>Analisa EI-771</v>
          </cell>
        </row>
        <row r="781">
          <cell r="A781" t="str">
            <v>JENIS PEKERJAAN</v>
          </cell>
          <cell r="D781" t="str">
            <v>:  Pengadaan Caison Dia. 400 cm</v>
          </cell>
        </row>
        <row r="782">
          <cell r="A782" t="str">
            <v>SATUAN PEMBAYARAN</v>
          </cell>
          <cell r="D782" t="str">
            <v>:  M1</v>
          </cell>
          <cell r="H782" t="str">
            <v xml:space="preserve">        URAIAN ANALISA HARGA SATUAN</v>
          </cell>
        </row>
        <row r="783">
          <cell r="J783" t="str">
            <v>Lanjutan</v>
          </cell>
        </row>
        <row r="785">
          <cell r="A785" t="str">
            <v>No.</v>
          </cell>
          <cell r="C785" t="str">
            <v>U R A I A N</v>
          </cell>
          <cell r="G785" t="str">
            <v>KODE</v>
          </cell>
          <cell r="H785" t="str">
            <v>KOEF.</v>
          </cell>
          <cell r="I785" t="str">
            <v>SATUAN</v>
          </cell>
          <cell r="J785" t="str">
            <v>KETERANGAN</v>
          </cell>
        </row>
        <row r="788">
          <cell r="A788" t="str">
            <v>5.</v>
          </cell>
          <cell r="C788" t="str">
            <v>ANALISA HARGA SATUAN PEKERJAAN</v>
          </cell>
        </row>
        <row r="789">
          <cell r="C789" t="str">
            <v>Lihat perhitungan dalam FORMULIR STANDAR UNTUK</v>
          </cell>
        </row>
        <row r="790">
          <cell r="C790" t="str">
            <v>PEREKEMAN ANALISA MASING-MASING HARGA</v>
          </cell>
        </row>
        <row r="791">
          <cell r="C791" t="str">
            <v>SATUAN.</v>
          </cell>
        </row>
        <row r="792">
          <cell r="C792" t="str">
            <v>Didapat Harga Satuan Pekerjaan :</v>
          </cell>
        </row>
        <row r="794">
          <cell r="C794" t="str">
            <v xml:space="preserve">Rp.  </v>
          </cell>
          <cell r="D794">
            <v>13147139.654713351</v>
          </cell>
          <cell r="E794" t="str">
            <v xml:space="preserve"> / M'</v>
          </cell>
        </row>
        <row r="797">
          <cell r="A797" t="str">
            <v>6.</v>
          </cell>
          <cell r="C797" t="str">
            <v>WAKTU PELAKSANAAN YANG DIPERLUKAN</v>
          </cell>
        </row>
        <row r="798">
          <cell r="C798" t="str">
            <v>Masa Pelaksanaan :</v>
          </cell>
          <cell r="D798" t="str">
            <v>. . . . . . . . . . . .</v>
          </cell>
          <cell r="E798" t="str">
            <v>bulan</v>
          </cell>
        </row>
        <row r="800">
          <cell r="A800" t="str">
            <v>7.</v>
          </cell>
          <cell r="C800" t="str">
            <v>VOLUME PEKERJAAN YANG DIPERLUKAN</v>
          </cell>
        </row>
        <row r="801">
          <cell r="C801" t="str">
            <v>Volume pekerjaan  :</v>
          </cell>
          <cell r="D801" t="e">
            <v>#REF!</v>
          </cell>
          <cell r="E801" t="str">
            <v>M'</v>
          </cell>
        </row>
        <row r="839">
          <cell r="A839" t="str">
            <v>ITEM PEMBAYARAN NO.</v>
          </cell>
          <cell r="D839" t="str">
            <v>:  7.7 (2) a</v>
          </cell>
          <cell r="J839" t="str">
            <v>Analisa EI-772</v>
          </cell>
          <cell r="T839" t="str">
            <v>Analisa EI-772</v>
          </cell>
        </row>
        <row r="840">
          <cell r="A840" t="str">
            <v>JENIS PEKERJAAN</v>
          </cell>
          <cell r="D840" t="str">
            <v>:  Penurunan Caison Dia  250 cm</v>
          </cell>
        </row>
        <row r="841">
          <cell r="A841" t="str">
            <v>SATUAN PEMBAYARAN</v>
          </cell>
          <cell r="D841" t="str">
            <v>:  M1</v>
          </cell>
          <cell r="H841" t="str">
            <v xml:space="preserve">        URAIAN ANALISA HARGA SATUAN</v>
          </cell>
          <cell r="L841" t="str">
            <v>FORMULIR STANDAR UNTUK</v>
          </cell>
        </row>
        <row r="842">
          <cell r="L842" t="str">
            <v>PEREKAMAN ANALISA MASING-MASING HARGA SATUAN</v>
          </cell>
        </row>
        <row r="843">
          <cell r="L843" t="str">
            <v/>
          </cell>
        </row>
        <row r="844">
          <cell r="A844" t="str">
            <v>No.</v>
          </cell>
          <cell r="C844" t="str">
            <v>U R A I A N</v>
          </cell>
          <cell r="G844" t="str">
            <v>KODE</v>
          </cell>
          <cell r="H844" t="str">
            <v>KOEF.</v>
          </cell>
          <cell r="I844" t="str">
            <v>SATUAN</v>
          </cell>
          <cell r="J844" t="str">
            <v>KETERANGAN</v>
          </cell>
        </row>
        <row r="846">
          <cell r="L846" t="str">
            <v>PROYEK</v>
          </cell>
          <cell r="O846" t="str">
            <v>:</v>
          </cell>
        </row>
        <row r="847">
          <cell r="A847" t="str">
            <v>I.</v>
          </cell>
          <cell r="C847" t="str">
            <v>ASUMSI</v>
          </cell>
          <cell r="L847" t="str">
            <v>No. PAKET KONTRAK</v>
          </cell>
          <cell r="O847" t="str">
            <v>:</v>
          </cell>
        </row>
        <row r="848">
          <cell r="A848">
            <v>1</v>
          </cell>
          <cell r="C848" t="str">
            <v>Pekerjaan dilakukan secara mekanik/manual</v>
          </cell>
          <cell r="L848" t="str">
            <v>NAMA PAKET</v>
          </cell>
          <cell r="O848" t="str">
            <v>:</v>
          </cell>
        </row>
        <row r="849">
          <cell r="A849">
            <v>2</v>
          </cell>
          <cell r="C849" t="str">
            <v>Lokasi pekerjaan : sekitar jembatan</v>
          </cell>
          <cell r="L849" t="str">
            <v>PROP / KAB / KODYA</v>
          </cell>
          <cell r="O849" t="str">
            <v>:</v>
          </cell>
        </row>
        <row r="850">
          <cell r="A850">
            <v>3</v>
          </cell>
          <cell r="C850" t="str">
            <v>Diameter bagian luar Caison</v>
          </cell>
          <cell r="G850" t="str">
            <v>d</v>
          </cell>
          <cell r="H850">
            <v>2.5</v>
          </cell>
          <cell r="I850" t="str">
            <v>M</v>
          </cell>
          <cell r="L850" t="str">
            <v>ITEM PEMBAYARAN NO.</v>
          </cell>
          <cell r="O850" t="str">
            <v>:  7.7 (2) a</v>
          </cell>
          <cell r="R850" t="str">
            <v>PERKIRAAN VOL. PEK.</v>
          </cell>
          <cell r="T850" t="str">
            <v>:</v>
          </cell>
          <cell r="U850">
            <v>0</v>
          </cell>
        </row>
        <row r="851">
          <cell r="A851">
            <v>4</v>
          </cell>
          <cell r="C851" t="str">
            <v>Jarak rata-rata Base Camp ke lokasi pekerjaan</v>
          </cell>
          <cell r="G851" t="str">
            <v>L</v>
          </cell>
          <cell r="H851">
            <v>5.166666666666667</v>
          </cell>
          <cell r="I851" t="str">
            <v>Km</v>
          </cell>
          <cell r="L851" t="str">
            <v>JENIS PEKERJAAN</v>
          </cell>
          <cell r="O851" t="str">
            <v>:  Penurunan Caison Dia  250 cm</v>
          </cell>
          <cell r="R851" t="str">
            <v>TOTAL HARGA (Rp.)</v>
          </cell>
          <cell r="T851" t="str">
            <v>:</v>
          </cell>
          <cell r="U851">
            <v>0</v>
          </cell>
        </row>
        <row r="852">
          <cell r="A852">
            <v>5</v>
          </cell>
          <cell r="C852" t="str">
            <v>Jam kerja efektif per-hari</v>
          </cell>
          <cell r="G852" t="str">
            <v>Tk</v>
          </cell>
          <cell r="H852">
            <v>7</v>
          </cell>
          <cell r="I852" t="str">
            <v>Jam</v>
          </cell>
          <cell r="L852" t="str">
            <v>SATUAN PEMBAYARAN</v>
          </cell>
          <cell r="O852" t="str">
            <v>:  M1</v>
          </cell>
          <cell r="R852" t="str">
            <v>% THD. BIAYA PROYEK</v>
          </cell>
          <cell r="T852" t="str">
            <v>:</v>
          </cell>
          <cell r="U852" t="e">
            <v>#DIV/0!</v>
          </cell>
        </row>
        <row r="853">
          <cell r="A853">
            <v>6</v>
          </cell>
          <cell r="C853" t="str">
            <v>Tebal Caison</v>
          </cell>
          <cell r="G853" t="str">
            <v>t</v>
          </cell>
          <cell r="H853">
            <v>0.4</v>
          </cell>
          <cell r="I853" t="str">
            <v>M</v>
          </cell>
        </row>
        <row r="854">
          <cell r="A854">
            <v>7</v>
          </cell>
          <cell r="C854" t="str">
            <v>Banyak Galian pada Caison / M'</v>
          </cell>
          <cell r="G854" t="str">
            <v>Vt</v>
          </cell>
          <cell r="H854">
            <v>4.908738521234052</v>
          </cell>
          <cell r="I854" t="str">
            <v>M3</v>
          </cell>
        </row>
        <row r="855">
          <cell r="A855">
            <v>8</v>
          </cell>
          <cell r="C855" t="str">
            <v>Faktor pengembangan bahan</v>
          </cell>
          <cell r="G855" t="str">
            <v>Fk</v>
          </cell>
          <cell r="H855">
            <v>1.2</v>
          </cell>
          <cell r="I855" t="str">
            <v>-</v>
          </cell>
          <cell r="Q855" t="str">
            <v>PERKIRAAN</v>
          </cell>
          <cell r="R855" t="str">
            <v>HARGA</v>
          </cell>
          <cell r="S855" t="str">
            <v>JUMLAH</v>
          </cell>
        </row>
        <row r="856">
          <cell r="L856" t="str">
            <v>NO.</v>
          </cell>
          <cell r="N856" t="str">
            <v>KOMPONEN</v>
          </cell>
          <cell r="P856" t="str">
            <v>SATUAN</v>
          </cell>
          <cell r="Q856" t="str">
            <v>KUANTITAS</v>
          </cell>
          <cell r="R856" t="str">
            <v>SATUAN</v>
          </cell>
          <cell r="S856" t="str">
            <v>HARGA</v>
          </cell>
        </row>
        <row r="857">
          <cell r="A857" t="str">
            <v>II.</v>
          </cell>
          <cell r="C857" t="str">
            <v>URUTAN KERJA</v>
          </cell>
          <cell r="R857" t="str">
            <v>(Rp.)</v>
          </cell>
          <cell r="S857" t="str">
            <v>(Rp.)</v>
          </cell>
        </row>
        <row r="858">
          <cell r="A858">
            <v>1</v>
          </cell>
          <cell r="C858" t="str">
            <v>Penggalian dilakukan dengan menggunakan Excavator</v>
          </cell>
        </row>
        <row r="859">
          <cell r="C859" t="str">
            <v>dan tenaga manusia. Excavator menuangkan material</v>
          </cell>
        </row>
        <row r="860">
          <cell r="C860" t="str">
            <v>hasil galian kedalam Dump Truck</v>
          </cell>
          <cell r="L860" t="str">
            <v>A.</v>
          </cell>
          <cell r="N860" t="str">
            <v>TENAGA</v>
          </cell>
        </row>
        <row r="861">
          <cell r="A861">
            <v>2</v>
          </cell>
          <cell r="C861" t="str">
            <v>Dump Truck membuang material hasil galian keluar</v>
          </cell>
        </row>
        <row r="862">
          <cell r="C862" t="str">
            <v>lokasi jalan sejauh</v>
          </cell>
          <cell r="G862" t="str">
            <v>Lb</v>
          </cell>
          <cell r="H862">
            <v>2</v>
          </cell>
          <cell r="I862" t="str">
            <v>Km</v>
          </cell>
          <cell r="L862" t="str">
            <v>1.</v>
          </cell>
          <cell r="N862" t="str">
            <v>Pekerja</v>
          </cell>
          <cell r="O862" t="str">
            <v>(L01)</v>
          </cell>
          <cell r="P862" t="str">
            <v>Jam</v>
          </cell>
          <cell r="Q862">
            <v>2.5702811244979924</v>
          </cell>
          <cell r="R862">
            <v>6500</v>
          </cell>
          <cell r="U862">
            <v>16706.827309236949</v>
          </cell>
        </row>
        <row r="863">
          <cell r="L863" t="str">
            <v>3.</v>
          </cell>
          <cell r="N863" t="str">
            <v>Mandor</v>
          </cell>
          <cell r="O863" t="str">
            <v>(L03)</v>
          </cell>
          <cell r="P863" t="str">
            <v>Jam</v>
          </cell>
          <cell r="Q863">
            <v>0.32128514056224905</v>
          </cell>
          <cell r="R863">
            <v>7200</v>
          </cell>
          <cell r="U863">
            <v>2313.2530120481933</v>
          </cell>
        </row>
        <row r="864">
          <cell r="A864" t="str">
            <v>III.</v>
          </cell>
          <cell r="C864" t="str">
            <v>PEMAKAIAN BAHAN, ALAT DAN TENAGA</v>
          </cell>
        </row>
        <row r="865">
          <cell r="A865" t="str">
            <v xml:space="preserve">   1.</v>
          </cell>
          <cell r="C865" t="str">
            <v>BAHAN</v>
          </cell>
        </row>
        <row r="866">
          <cell r="C866" t="str">
            <v>Tidak ada bahan yang diperlukan</v>
          </cell>
          <cell r="Q866" t="str">
            <v xml:space="preserve">JUMLAH HARGA TENAGA   </v>
          </cell>
          <cell r="U866">
            <v>19020.080321285142</v>
          </cell>
        </row>
        <row r="868">
          <cell r="A868" t="str">
            <v xml:space="preserve">   2.</v>
          </cell>
          <cell r="C868" t="str">
            <v>ALAT</v>
          </cell>
          <cell r="L868" t="str">
            <v>B.</v>
          </cell>
          <cell r="N868" t="str">
            <v>BAHAN</v>
          </cell>
        </row>
        <row r="869">
          <cell r="A869" t="str">
            <v xml:space="preserve">   2.a.</v>
          </cell>
          <cell r="C869" t="str">
            <v>EXCAVATOR</v>
          </cell>
          <cell r="G869" t="str">
            <v>(E10)</v>
          </cell>
        </row>
        <row r="870">
          <cell r="C870" t="str">
            <v>Kapasitas Bucket</v>
          </cell>
          <cell r="G870" t="str">
            <v>V</v>
          </cell>
          <cell r="H870">
            <v>0.5</v>
          </cell>
          <cell r="I870" t="str">
            <v>M3</v>
          </cell>
        </row>
        <row r="871">
          <cell r="C871" t="str">
            <v>Faktor Bucket</v>
          </cell>
          <cell r="G871" t="str">
            <v>Fb</v>
          </cell>
          <cell r="H871">
            <v>0.75</v>
          </cell>
          <cell r="I871" t="str">
            <v>-</v>
          </cell>
        </row>
        <row r="872">
          <cell r="C872" t="str">
            <v>Faktor  Efisiensi alat</v>
          </cell>
          <cell r="G872" t="str">
            <v>Fa</v>
          </cell>
          <cell r="H872">
            <v>0.83</v>
          </cell>
          <cell r="I872" t="str">
            <v>-</v>
          </cell>
        </row>
        <row r="874">
          <cell r="C874" t="str">
            <v>Waktu siklus</v>
          </cell>
          <cell r="G874" t="str">
            <v>Ts1</v>
          </cell>
          <cell r="I874" t="str">
            <v>menit</v>
          </cell>
        </row>
        <row r="875">
          <cell r="C875" t="str">
            <v>- Menggali / memuat</v>
          </cell>
          <cell r="G875" t="str">
            <v>T1</v>
          </cell>
          <cell r="H875">
            <v>0.5</v>
          </cell>
          <cell r="I875" t="str">
            <v>menit</v>
          </cell>
        </row>
        <row r="876">
          <cell r="C876" t="str">
            <v>- Lain-lain</v>
          </cell>
          <cell r="G876" t="str">
            <v>T2</v>
          </cell>
          <cell r="H876">
            <v>0.5</v>
          </cell>
          <cell r="I876" t="str">
            <v>menit</v>
          </cell>
          <cell r="Q876" t="str">
            <v xml:space="preserve">JUMLAH HARGA BAHAN   </v>
          </cell>
          <cell r="U876">
            <v>0</v>
          </cell>
        </row>
        <row r="877">
          <cell r="G877" t="str">
            <v>Ts1</v>
          </cell>
          <cell r="H877">
            <v>1</v>
          </cell>
          <cell r="I877" t="str">
            <v>menit</v>
          </cell>
        </row>
        <row r="878">
          <cell r="L878" t="str">
            <v>C.</v>
          </cell>
          <cell r="N878" t="str">
            <v>PERALATAN</v>
          </cell>
        </row>
        <row r="879">
          <cell r="C879" t="str">
            <v>Kap. Prod. / jam =</v>
          </cell>
          <cell r="D879" t="str">
            <v>V  x Fb x Fa x 60</v>
          </cell>
          <cell r="G879" t="str">
            <v>Q1</v>
          </cell>
          <cell r="H879">
            <v>15.562499999999998</v>
          </cell>
          <cell r="I879" t="str">
            <v>M3/Jam</v>
          </cell>
        </row>
        <row r="880">
          <cell r="D880" t="str">
            <v>Ts1 x Fk</v>
          </cell>
          <cell r="G880" t="str">
            <v>Q1</v>
          </cell>
          <cell r="H880">
            <v>3.1703664663905546</v>
          </cell>
          <cell r="I880" t="str">
            <v>M'/Jam</v>
          </cell>
          <cell r="L880" t="str">
            <v>1.</v>
          </cell>
        </row>
        <row r="881">
          <cell r="N881" t="str">
            <v>Excavator</v>
          </cell>
          <cell r="O881" t="str">
            <v>(E10)</v>
          </cell>
          <cell r="P881" t="str">
            <v>Jam</v>
          </cell>
          <cell r="Q881">
            <v>0.31542094915560176</v>
          </cell>
          <cell r="R881">
            <v>251879.60653622876</v>
          </cell>
          <cell r="U881">
            <v>79448.104566596783</v>
          </cell>
        </row>
        <row r="882">
          <cell r="C882" t="str">
            <v>Koefisien Alat / M'</v>
          </cell>
          <cell r="D882" t="str">
            <v xml:space="preserve"> =  1  :  Q1</v>
          </cell>
          <cell r="G882" t="str">
            <v>(E10)</v>
          </cell>
          <cell r="H882">
            <v>0.31542094915560176</v>
          </cell>
          <cell r="I882" t="str">
            <v>Jam</v>
          </cell>
          <cell r="N882" t="str">
            <v>Dump Truck</v>
          </cell>
          <cell r="O882" t="str">
            <v>(E08)</v>
          </cell>
          <cell r="P882" t="str">
            <v>Jam</v>
          </cell>
          <cell r="Q882">
            <v>0.72216671378584874</v>
          </cell>
          <cell r="R882">
            <v>162154.46463126209</v>
          </cell>
          <cell r="U882">
            <v>117102.55684846218</v>
          </cell>
        </row>
        <row r="883">
          <cell r="N883" t="str">
            <v>Alat Bantu</v>
          </cell>
          <cell r="P883" t="str">
            <v>Ls</v>
          </cell>
          <cell r="Q883">
            <v>1</v>
          </cell>
          <cell r="R883">
            <v>1500</v>
          </cell>
          <cell r="U883">
            <v>1500</v>
          </cell>
        </row>
        <row r="884">
          <cell r="A884" t="str">
            <v xml:space="preserve">   2.b.</v>
          </cell>
          <cell r="C884" t="str">
            <v>DUMP TRUCK</v>
          </cell>
          <cell r="G884" t="str">
            <v>(E08)</v>
          </cell>
        </row>
        <row r="885">
          <cell r="C885" t="str">
            <v>Kapasitas bak</v>
          </cell>
          <cell r="G885" t="str">
            <v>V</v>
          </cell>
          <cell r="H885">
            <v>4</v>
          </cell>
          <cell r="I885" t="str">
            <v>M3</v>
          </cell>
        </row>
        <row r="886">
          <cell r="C886" t="str">
            <v>Faktor  efisiensi alat</v>
          </cell>
          <cell r="G886" t="str">
            <v>Fa</v>
          </cell>
          <cell r="H886">
            <v>0.83</v>
          </cell>
          <cell r="I886" t="str">
            <v>-</v>
          </cell>
        </row>
        <row r="887">
          <cell r="C887" t="str">
            <v>Kecepatan rata-rata bermuatan</v>
          </cell>
          <cell r="G887" t="str">
            <v>v1</v>
          </cell>
          <cell r="H887">
            <v>30</v>
          </cell>
          <cell r="I887" t="str">
            <v>KM/Jam</v>
          </cell>
        </row>
        <row r="888">
          <cell r="C888" t="str">
            <v>Kecepatan rata-rata kosong</v>
          </cell>
          <cell r="G888" t="str">
            <v>v2</v>
          </cell>
          <cell r="H888">
            <v>60</v>
          </cell>
          <cell r="I888" t="str">
            <v>KM/Jam</v>
          </cell>
          <cell r="Q888" t="str">
            <v xml:space="preserve">JUMLAH HARGA PERALATAN   </v>
          </cell>
          <cell r="U888">
            <v>198050.66141505894</v>
          </cell>
        </row>
        <row r="889">
          <cell r="C889" t="str">
            <v>Waktu  siklus</v>
          </cell>
          <cell r="G889" t="str">
            <v>Ts2</v>
          </cell>
          <cell r="I889" t="str">
            <v>menit</v>
          </cell>
        </row>
        <row r="890">
          <cell r="C890" t="str">
            <v>- Waktu tempuh isi</v>
          </cell>
          <cell r="E890" t="str">
            <v>=   (L  :  v1)  x  60</v>
          </cell>
          <cell r="G890" t="str">
            <v>T1</v>
          </cell>
          <cell r="H890">
            <v>4</v>
          </cell>
          <cell r="I890" t="str">
            <v>menit</v>
          </cell>
          <cell r="L890" t="str">
            <v>D.</v>
          </cell>
          <cell r="N890" t="str">
            <v>JUMLAH HARGA TENAGA, BAHAN DAN PERALATAN  ( A + B + C )</v>
          </cell>
          <cell r="U890">
            <v>217070.74173634409</v>
          </cell>
        </row>
        <row r="891">
          <cell r="C891" t="str">
            <v>- Waktu tempuh kosong</v>
          </cell>
          <cell r="E891" t="str">
            <v>=   (L  :  v2)  x  60</v>
          </cell>
          <cell r="G891" t="str">
            <v>T2</v>
          </cell>
          <cell r="H891">
            <v>2</v>
          </cell>
          <cell r="I891" t="str">
            <v>menit</v>
          </cell>
          <cell r="L891" t="str">
            <v>E.</v>
          </cell>
          <cell r="N891" t="str">
            <v>OVERHEAD &amp; PROFIT</v>
          </cell>
          <cell r="P891">
            <v>10</v>
          </cell>
          <cell r="Q891" t="str">
            <v>%  x  D</v>
          </cell>
          <cell r="U891">
            <v>21707.07417363441</v>
          </cell>
        </row>
        <row r="892">
          <cell r="C892" t="str">
            <v>- Muat</v>
          </cell>
          <cell r="E892" t="str">
            <v>=   (V  :  Q1) x 60</v>
          </cell>
          <cell r="G892" t="str">
            <v>T3</v>
          </cell>
          <cell r="H892">
            <v>15.421686746987953</v>
          </cell>
          <cell r="I892" t="str">
            <v>menit</v>
          </cell>
          <cell r="L892" t="str">
            <v>F.</v>
          </cell>
          <cell r="N892" t="str">
            <v>HARGA SATUAN PEKERJAAN  ( D + E )</v>
          </cell>
          <cell r="U892">
            <v>238777.8159099785</v>
          </cell>
        </row>
        <row r="893">
          <cell r="C893" t="str">
            <v>- Dump, dan lain-lain</v>
          </cell>
          <cell r="G893" t="str">
            <v>T4</v>
          </cell>
          <cell r="H893">
            <v>3</v>
          </cell>
          <cell r="I893" t="str">
            <v>menit</v>
          </cell>
          <cell r="L893" t="str">
            <v>Note: 1</v>
          </cell>
          <cell r="N893" t="str">
            <v>SATUAN dapat berdasarkan atas jam operasi untuk Tenaga Kerja dan Peralatan, volume dan/atau ukuran</v>
          </cell>
        </row>
        <row r="894">
          <cell r="G894" t="str">
            <v>Ts2</v>
          </cell>
          <cell r="H894">
            <v>24.421686746987952</v>
          </cell>
          <cell r="I894" t="str">
            <v>menit</v>
          </cell>
          <cell r="N894" t="str">
            <v>berat untuk bahan-bahan.</v>
          </cell>
        </row>
        <row r="895">
          <cell r="L895">
            <v>2</v>
          </cell>
          <cell r="N895" t="str">
            <v>Kuantitas satuan adalah kuantitas setiap komponen untuk menyelesaikan satu satuan pekerjaan dari nomor</v>
          </cell>
        </row>
        <row r="896">
          <cell r="C896" t="str">
            <v>Kapasitas Produksi / Jam   =</v>
          </cell>
          <cell r="E896" t="str">
            <v>V x Fa x 60</v>
          </cell>
          <cell r="G896" t="str">
            <v>Q2</v>
          </cell>
          <cell r="H896">
            <v>6.7972372964972863</v>
          </cell>
          <cell r="I896" t="str">
            <v xml:space="preserve">M3/Jam </v>
          </cell>
          <cell r="N896" t="str">
            <v>mata pembayaran.</v>
          </cell>
        </row>
        <row r="897">
          <cell r="E897" t="str">
            <v xml:space="preserve">    Fk x Ts2</v>
          </cell>
          <cell r="G897" t="str">
            <v>Q2</v>
          </cell>
          <cell r="H897">
            <v>1.3847218113358517</v>
          </cell>
          <cell r="I897" t="str">
            <v xml:space="preserve">M'/Jam </v>
          </cell>
          <cell r="L897">
            <v>3</v>
          </cell>
          <cell r="N897" t="str">
            <v>Biaya satuan untuk peralatan sudah termasuk bahan bakar, bahan habis dipakai dan operator.</v>
          </cell>
        </row>
        <row r="898">
          <cell r="L898">
            <v>4</v>
          </cell>
          <cell r="N898" t="str">
            <v>Biaya satuan sudah termasuk pengeluaran untuk seluruh pajak yang berkaitan (tetapi tidak termasuk PPN</v>
          </cell>
        </row>
        <row r="899">
          <cell r="J899" t="str">
            <v>Berlanjut ke hal. berikut.</v>
          </cell>
          <cell r="N899" t="str">
            <v>yang dibayar dari kontrak) dan biaya-biaya lainnya.</v>
          </cell>
        </row>
        <row r="900">
          <cell r="A900" t="str">
            <v>ITEM PEMBAYARAN NO.</v>
          </cell>
          <cell r="D900" t="str">
            <v>:  7.7 (2) a</v>
          </cell>
          <cell r="J900" t="str">
            <v>Analisa EI-772</v>
          </cell>
        </row>
        <row r="901">
          <cell r="A901" t="str">
            <v>JENIS PEKERJAAN</v>
          </cell>
          <cell r="D901" t="str">
            <v>:  Penurunan Caison Dia  250 cm</v>
          </cell>
        </row>
        <row r="902">
          <cell r="A902" t="str">
            <v>SATUAN PEMBAYARAN</v>
          </cell>
          <cell r="D902" t="str">
            <v>:  M1</v>
          </cell>
          <cell r="H902" t="str">
            <v xml:space="preserve">        URAIAN ANALISA HARGA SATUAN</v>
          </cell>
        </row>
        <row r="903">
          <cell r="J903" t="str">
            <v>Lanjutan</v>
          </cell>
        </row>
        <row r="905">
          <cell r="A905" t="str">
            <v>No.</v>
          </cell>
          <cell r="C905" t="str">
            <v>U R A I A N</v>
          </cell>
          <cell r="G905" t="str">
            <v>KODE</v>
          </cell>
          <cell r="H905" t="str">
            <v>KOEF.</v>
          </cell>
          <cell r="I905" t="str">
            <v>SATUAN</v>
          </cell>
          <cell r="J905" t="str">
            <v>KETERANGAN</v>
          </cell>
        </row>
        <row r="908">
          <cell r="C908" t="str">
            <v>Koefisien Alat / M'</v>
          </cell>
          <cell r="D908" t="str">
            <v xml:space="preserve"> =  1  :  Q2</v>
          </cell>
          <cell r="G908" t="str">
            <v>(E08)</v>
          </cell>
          <cell r="H908">
            <v>0.72216671378584874</v>
          </cell>
          <cell r="I908" t="str">
            <v>Jam</v>
          </cell>
        </row>
        <row r="911">
          <cell r="A911" t="str">
            <v>2.d.</v>
          </cell>
          <cell r="C911" t="str">
            <v>ALAT  BANTU</v>
          </cell>
        </row>
        <row r="912">
          <cell r="C912" t="str">
            <v>Diperlukan alat-alat bantu kecil</v>
          </cell>
          <cell r="J912" t="str">
            <v>Lump Sump</v>
          </cell>
        </row>
        <row r="913">
          <cell r="C913" t="str">
            <v>- Sekop</v>
          </cell>
        </row>
        <row r="914">
          <cell r="C914" t="str">
            <v>- Keranjang, dan lain-lain</v>
          </cell>
        </row>
        <row r="916">
          <cell r="A916" t="str">
            <v xml:space="preserve">   3.</v>
          </cell>
          <cell r="C916" t="str">
            <v>TENAGA</v>
          </cell>
        </row>
        <row r="917">
          <cell r="C917" t="str">
            <v>Produksi menentukan : EXCAVATOR</v>
          </cell>
          <cell r="G917" t="str">
            <v>Q1</v>
          </cell>
          <cell r="H917">
            <v>3.1703664663905546</v>
          </cell>
          <cell r="I917" t="str">
            <v>M'/Jam</v>
          </cell>
        </row>
        <row r="918">
          <cell r="C918" t="str">
            <v>Produksi Galian / hari  =  Tk x Q1 x Vt</v>
          </cell>
          <cell r="G918" t="str">
            <v>Qt</v>
          </cell>
          <cell r="H918">
            <v>108.93749999999999</v>
          </cell>
          <cell r="I918" t="str">
            <v>M3</v>
          </cell>
        </row>
        <row r="919">
          <cell r="C919" t="str">
            <v>Kebutuhan tenaga untuk 20% galian :</v>
          </cell>
        </row>
        <row r="920">
          <cell r="D920" t="str">
            <v>- Pekerja</v>
          </cell>
          <cell r="G920" t="str">
            <v>P</v>
          </cell>
          <cell r="H920">
            <v>8</v>
          </cell>
          <cell r="I920" t="str">
            <v>orang</v>
          </cell>
        </row>
        <row r="921">
          <cell r="D921" t="str">
            <v>- Mandor</v>
          </cell>
          <cell r="G921" t="str">
            <v>M</v>
          </cell>
          <cell r="H921">
            <v>1</v>
          </cell>
          <cell r="I921" t="str">
            <v>orang</v>
          </cell>
        </row>
        <row r="923">
          <cell r="C923" t="str">
            <v>Koefisien tenaga / M'   :</v>
          </cell>
        </row>
        <row r="924">
          <cell r="D924" t="str">
            <v>- Pekerja</v>
          </cell>
          <cell r="E924" t="str">
            <v>= (Tk x P) : (20%Qt)</v>
          </cell>
          <cell r="G924" t="str">
            <v>(L01)</v>
          </cell>
          <cell r="H924">
            <v>2.5702811244979924</v>
          </cell>
          <cell r="I924" t="str">
            <v>Jam</v>
          </cell>
        </row>
        <row r="925">
          <cell r="D925" t="str">
            <v>- Mandor</v>
          </cell>
          <cell r="E925" t="str">
            <v>= (Tk x M) : (20%Qt)</v>
          </cell>
          <cell r="G925" t="str">
            <v>(L03)</v>
          </cell>
          <cell r="H925">
            <v>0.32128514056224905</v>
          </cell>
          <cell r="I925" t="str">
            <v>Jam</v>
          </cell>
        </row>
        <row r="927">
          <cell r="A927" t="str">
            <v>4.</v>
          </cell>
          <cell r="C927" t="str">
            <v>HARGA DASAR SATUAN UPAH, BAHAN DAN ALAT</v>
          </cell>
        </row>
        <row r="928">
          <cell r="C928" t="str">
            <v>Lihat lampiran.</v>
          </cell>
        </row>
        <row r="930">
          <cell r="A930" t="str">
            <v>5.</v>
          </cell>
          <cell r="C930" t="str">
            <v>ANALISA HARGA SATUAN PEKERJAAN</v>
          </cell>
        </row>
        <row r="931">
          <cell r="C931" t="str">
            <v>Lihat perhitungan dalam FORMULIR STANDAR UNTUK</v>
          </cell>
        </row>
        <row r="932">
          <cell r="C932" t="str">
            <v>PEREKEMAN ANALISA MASING-MASING HARGA</v>
          </cell>
        </row>
        <row r="933">
          <cell r="C933" t="str">
            <v>SATUAN.</v>
          </cell>
        </row>
        <row r="934">
          <cell r="C934" t="str">
            <v>Didapat Harga Satuan Pekerjaan :</v>
          </cell>
        </row>
        <row r="936">
          <cell r="C936" t="str">
            <v xml:space="preserve">Rp.  </v>
          </cell>
          <cell r="D936">
            <v>238777.8159099785</v>
          </cell>
          <cell r="E936" t="str">
            <v xml:space="preserve"> / M'</v>
          </cell>
        </row>
        <row r="939">
          <cell r="A939" t="str">
            <v>6.</v>
          </cell>
          <cell r="C939" t="str">
            <v>WAKTU PELAKSANAAN YANG DIPERLUKAN</v>
          </cell>
        </row>
        <row r="940">
          <cell r="C940" t="str">
            <v>Masa Pelaksanaan :</v>
          </cell>
          <cell r="D940" t="str">
            <v>. . . . . . . . . . . .</v>
          </cell>
          <cell r="E940" t="str">
            <v>bulan</v>
          </cell>
        </row>
        <row r="942">
          <cell r="A942" t="str">
            <v>7.</v>
          </cell>
          <cell r="C942" t="str">
            <v>VOLUME PEKERJAAN YANG DIPERLUKAN</v>
          </cell>
        </row>
        <row r="943">
          <cell r="C943" t="str">
            <v>Volume pekerjaan  :</v>
          </cell>
          <cell r="D943">
            <v>0</v>
          </cell>
          <cell r="E943" t="str">
            <v>M'</v>
          </cell>
        </row>
        <row r="959">
          <cell r="A959" t="str">
            <v>ITEM PEMBAYARAN NO.</v>
          </cell>
          <cell r="D959" t="str">
            <v>:  7.7 (2) b</v>
          </cell>
          <cell r="J959" t="str">
            <v>Analisa EI-772</v>
          </cell>
          <cell r="T959" t="str">
            <v>Analisa EI-772</v>
          </cell>
        </row>
        <row r="960">
          <cell r="A960" t="str">
            <v>JENIS PEKERJAAN</v>
          </cell>
          <cell r="D960" t="str">
            <v>:  Penurunan Caison Dia  300 cm</v>
          </cell>
        </row>
        <row r="961">
          <cell r="A961" t="str">
            <v>SATUAN PEMBAYARAN</v>
          </cell>
          <cell r="D961" t="str">
            <v>:  M1</v>
          </cell>
          <cell r="H961" t="str">
            <v xml:space="preserve">        URAIAN ANALISA HARGA SATUAN</v>
          </cell>
          <cell r="L961" t="str">
            <v>FORMULIR STANDAR UNTUK</v>
          </cell>
        </row>
        <row r="962">
          <cell r="L962" t="str">
            <v>PEREKAMAN ANALISA MASING-MASING HARGA SATUAN</v>
          </cell>
        </row>
        <row r="963">
          <cell r="L963" t="str">
            <v/>
          </cell>
        </row>
        <row r="964">
          <cell r="A964" t="str">
            <v>No.</v>
          </cell>
          <cell r="C964" t="str">
            <v>U R A I A N</v>
          </cell>
          <cell r="G964" t="str">
            <v>KODE</v>
          </cell>
          <cell r="H964" t="str">
            <v>KOEF.</v>
          </cell>
          <cell r="I964" t="str">
            <v>SATUAN</v>
          </cell>
          <cell r="J964" t="str">
            <v>KETERANGAN</v>
          </cell>
        </row>
        <row r="966">
          <cell r="L966" t="str">
            <v>PROYEK</v>
          </cell>
          <cell r="O966" t="str">
            <v>:</v>
          </cell>
        </row>
        <row r="967">
          <cell r="A967" t="str">
            <v>I.</v>
          </cell>
          <cell r="C967" t="str">
            <v>ASUMSI</v>
          </cell>
          <cell r="L967" t="str">
            <v>No. PAKET KONTRAK</v>
          </cell>
          <cell r="O967" t="str">
            <v>:</v>
          </cell>
        </row>
        <row r="968">
          <cell r="A968">
            <v>1</v>
          </cell>
          <cell r="C968" t="str">
            <v>Pekerjaan dilakukan secara mekanik/manual</v>
          </cell>
          <cell r="L968" t="str">
            <v>NAMA PAKET</v>
          </cell>
          <cell r="O968" t="str">
            <v>:</v>
          </cell>
        </row>
        <row r="969">
          <cell r="A969">
            <v>2</v>
          </cell>
          <cell r="C969" t="str">
            <v>Lokasi pekerjaan : sekitar jembatan</v>
          </cell>
          <cell r="L969" t="str">
            <v>PROP / KAB / KODYA</v>
          </cell>
          <cell r="O969" t="str">
            <v>:</v>
          </cell>
        </row>
        <row r="970">
          <cell r="A970">
            <v>3</v>
          </cell>
          <cell r="C970" t="str">
            <v>Diameter bagian luar Caison</v>
          </cell>
          <cell r="G970" t="str">
            <v>d</v>
          </cell>
          <cell r="H970">
            <v>3</v>
          </cell>
          <cell r="I970" t="str">
            <v>M</v>
          </cell>
          <cell r="L970" t="str">
            <v>ITEM PEMBAYARAN NO.</v>
          </cell>
          <cell r="O970" t="str">
            <v>:  7.7 (2) b</v>
          </cell>
          <cell r="R970" t="str">
            <v>PERKIRAAN VOL. PEK.</v>
          </cell>
          <cell r="T970" t="str">
            <v>:</v>
          </cell>
          <cell r="U970" t="e">
            <v>#REF!</v>
          </cell>
        </row>
        <row r="971">
          <cell r="A971">
            <v>4</v>
          </cell>
          <cell r="C971" t="str">
            <v>Jarak rata-rata Base Camp ke lokasi pekerjaan</v>
          </cell>
          <cell r="G971" t="str">
            <v>L</v>
          </cell>
          <cell r="H971">
            <v>5.166666666666667</v>
          </cell>
          <cell r="I971" t="str">
            <v>Km</v>
          </cell>
          <cell r="L971" t="str">
            <v>JENIS PEKERJAAN</v>
          </cell>
          <cell r="O971" t="str">
            <v>:  Penurunan Caison Dia  300 cm</v>
          </cell>
          <cell r="R971" t="str">
            <v>TOTAL HARGA (Rp.)</v>
          </cell>
          <cell r="T971" t="str">
            <v>:</v>
          </cell>
          <cell r="U971" t="e">
            <v>#REF!</v>
          </cell>
        </row>
        <row r="972">
          <cell r="A972">
            <v>5</v>
          </cell>
          <cell r="C972" t="str">
            <v>Jam kerja efektif per-hari</v>
          </cell>
          <cell r="G972" t="str">
            <v>Tk</v>
          </cell>
          <cell r="H972">
            <v>7</v>
          </cell>
          <cell r="I972" t="str">
            <v>Jam</v>
          </cell>
          <cell r="L972" t="str">
            <v>SATUAN PEMBAYARAN</v>
          </cell>
          <cell r="O972" t="str">
            <v>:  M1</v>
          </cell>
          <cell r="R972" t="str">
            <v>% THD. BIAYA PROYEK</v>
          </cell>
          <cell r="T972" t="str">
            <v>:</v>
          </cell>
          <cell r="U972" t="e">
            <v>#REF!</v>
          </cell>
        </row>
        <row r="973">
          <cell r="A973">
            <v>6</v>
          </cell>
          <cell r="C973" t="str">
            <v>Tebal Caison</v>
          </cell>
          <cell r="G973" t="str">
            <v>t</v>
          </cell>
          <cell r="H973">
            <v>0.45</v>
          </cell>
          <cell r="I973" t="str">
            <v>M</v>
          </cell>
        </row>
        <row r="974">
          <cell r="A974">
            <v>7</v>
          </cell>
          <cell r="C974" t="str">
            <v>Banyak Galian pada Caison / M'</v>
          </cell>
          <cell r="G974" t="str">
            <v>Vt</v>
          </cell>
          <cell r="H974">
            <v>7.0685834705770345</v>
          </cell>
          <cell r="I974" t="str">
            <v>M3</v>
          </cell>
        </row>
        <row r="975">
          <cell r="A975">
            <v>8</v>
          </cell>
          <cell r="C975" t="str">
            <v>Faktor pengembangan bahan</v>
          </cell>
          <cell r="G975" t="str">
            <v>Fk</v>
          </cell>
          <cell r="H975">
            <v>1.2</v>
          </cell>
          <cell r="I975" t="str">
            <v>-</v>
          </cell>
          <cell r="Q975" t="str">
            <v>PERKIRAAN</v>
          </cell>
          <cell r="R975" t="str">
            <v>HARGA</v>
          </cell>
          <cell r="S975" t="str">
            <v>JUMLAH</v>
          </cell>
        </row>
        <row r="976">
          <cell r="L976" t="str">
            <v>NO.</v>
          </cell>
          <cell r="N976" t="str">
            <v>KOMPONEN</v>
          </cell>
          <cell r="P976" t="str">
            <v>SATUAN</v>
          </cell>
          <cell r="Q976" t="str">
            <v>KUANTITAS</v>
          </cell>
          <cell r="R976" t="str">
            <v>SATUAN</v>
          </cell>
          <cell r="S976" t="str">
            <v>HARGA</v>
          </cell>
        </row>
        <row r="977">
          <cell r="A977" t="str">
            <v>II.</v>
          </cell>
          <cell r="C977" t="str">
            <v>URUTAN KERJA</v>
          </cell>
          <cell r="R977" t="str">
            <v>(Rp.)</v>
          </cell>
          <cell r="S977" t="str">
            <v>(Rp.)</v>
          </cell>
        </row>
        <row r="978">
          <cell r="A978">
            <v>1</v>
          </cell>
          <cell r="C978" t="str">
            <v>Penggalian dilakukan dengan menggunakan Excavator</v>
          </cell>
        </row>
        <row r="979">
          <cell r="C979" t="str">
            <v>dan tenaga manusia. Excavator menuangkan material</v>
          </cell>
        </row>
        <row r="980">
          <cell r="C980" t="str">
            <v>hasil galian kedalam Dump Truck</v>
          </cell>
          <cell r="L980" t="str">
            <v>A.</v>
          </cell>
          <cell r="N980" t="str">
            <v>TENAGA</v>
          </cell>
        </row>
        <row r="981">
          <cell r="A981">
            <v>2</v>
          </cell>
          <cell r="C981" t="str">
            <v>Dump Truck membuang material hasil galian keluar</v>
          </cell>
        </row>
        <row r="982">
          <cell r="C982" t="str">
            <v>lokasi jalan sejauh</v>
          </cell>
          <cell r="G982" t="str">
            <v>Lb</v>
          </cell>
          <cell r="H982">
            <v>2</v>
          </cell>
          <cell r="I982" t="str">
            <v>Km</v>
          </cell>
          <cell r="L982" t="str">
            <v>1.</v>
          </cell>
          <cell r="N982" t="str">
            <v>Pekerja</v>
          </cell>
          <cell r="O982" t="str">
            <v>(L01)</v>
          </cell>
          <cell r="P982" t="str">
            <v>Jam</v>
          </cell>
          <cell r="Q982">
            <v>3.2128514056224904</v>
          </cell>
          <cell r="R982">
            <v>6500</v>
          </cell>
          <cell r="U982">
            <v>20883.534136546186</v>
          </cell>
        </row>
        <row r="983">
          <cell r="L983" t="str">
            <v>2.</v>
          </cell>
          <cell r="N983" t="str">
            <v>Mandor</v>
          </cell>
          <cell r="O983" t="str">
            <v>(L03)</v>
          </cell>
          <cell r="P983" t="str">
            <v>Jam</v>
          </cell>
          <cell r="Q983">
            <v>0.32128514056224905</v>
          </cell>
          <cell r="R983">
            <v>7200</v>
          </cell>
          <cell r="U983">
            <v>2313.2530120481933</v>
          </cell>
        </row>
        <row r="984">
          <cell r="A984" t="str">
            <v>III.</v>
          </cell>
          <cell r="C984" t="str">
            <v>PEMAKAIAN BAHAN, ALAT DAN TENAGA</v>
          </cell>
        </row>
        <row r="985">
          <cell r="A985" t="str">
            <v xml:space="preserve">   1.</v>
          </cell>
          <cell r="C985" t="str">
            <v>BAHAN</v>
          </cell>
        </row>
        <row r="986">
          <cell r="C986" t="str">
            <v>Tidak ada bahan yang diperlukan</v>
          </cell>
          <cell r="Q986" t="str">
            <v xml:space="preserve">JUMLAH HARGA TENAGA   </v>
          </cell>
          <cell r="U986">
            <v>23196.78714859438</v>
          </cell>
        </row>
        <row r="988">
          <cell r="A988" t="str">
            <v xml:space="preserve">   2.</v>
          </cell>
          <cell r="C988" t="str">
            <v>ALAT</v>
          </cell>
          <cell r="L988" t="str">
            <v>B.</v>
          </cell>
          <cell r="N988" t="str">
            <v>BAHAN</v>
          </cell>
        </row>
        <row r="989">
          <cell r="A989" t="str">
            <v xml:space="preserve">   2.a.</v>
          </cell>
          <cell r="C989" t="str">
            <v>EXCAVATOR</v>
          </cell>
          <cell r="G989" t="str">
            <v>(E10)</v>
          </cell>
        </row>
        <row r="990">
          <cell r="C990" t="str">
            <v>Kapasitas Bucket</v>
          </cell>
          <cell r="G990" t="str">
            <v>V</v>
          </cell>
          <cell r="H990">
            <v>0.5</v>
          </cell>
          <cell r="I990" t="str">
            <v>M3</v>
          </cell>
        </row>
        <row r="991">
          <cell r="C991" t="str">
            <v>Faktor Bucket</v>
          </cell>
          <cell r="G991" t="str">
            <v>Fb</v>
          </cell>
          <cell r="H991">
            <v>0.75</v>
          </cell>
          <cell r="I991" t="str">
            <v>-</v>
          </cell>
        </row>
        <row r="992">
          <cell r="C992" t="str">
            <v>Faktor  Efisiensi alat</v>
          </cell>
          <cell r="G992" t="str">
            <v>Fa</v>
          </cell>
          <cell r="H992">
            <v>0.83</v>
          </cell>
          <cell r="I992" t="str">
            <v>-</v>
          </cell>
        </row>
        <row r="994">
          <cell r="C994" t="str">
            <v>Waktu siklus</v>
          </cell>
          <cell r="G994" t="str">
            <v>Ts1</v>
          </cell>
          <cell r="I994" t="str">
            <v>menit</v>
          </cell>
        </row>
        <row r="995">
          <cell r="C995" t="str">
            <v>- Menggali / memuat</v>
          </cell>
          <cell r="G995" t="str">
            <v>T1</v>
          </cell>
          <cell r="H995">
            <v>0.5</v>
          </cell>
          <cell r="I995" t="str">
            <v>menit</v>
          </cell>
        </row>
        <row r="996">
          <cell r="C996" t="str">
            <v>- Lain-lain</v>
          </cell>
          <cell r="G996" t="str">
            <v>T2</v>
          </cell>
          <cell r="H996">
            <v>0.5</v>
          </cell>
          <cell r="I996" t="str">
            <v>menit</v>
          </cell>
          <cell r="Q996" t="str">
            <v xml:space="preserve">JUMLAH HARGA BAHAN   </v>
          </cell>
          <cell r="U996">
            <v>0</v>
          </cell>
        </row>
        <row r="997">
          <cell r="G997" t="str">
            <v>Ts1</v>
          </cell>
          <cell r="H997">
            <v>1</v>
          </cell>
          <cell r="I997" t="str">
            <v>menit</v>
          </cell>
        </row>
        <row r="998">
          <cell r="L998" t="str">
            <v>C.</v>
          </cell>
          <cell r="N998" t="str">
            <v>PERALATAN</v>
          </cell>
        </row>
        <row r="999">
          <cell r="C999" t="str">
            <v>Kap. Prod. / jam =</v>
          </cell>
          <cell r="D999" t="str">
            <v>V  x Fb x Fa x 60</v>
          </cell>
          <cell r="G999" t="str">
            <v>Q1</v>
          </cell>
          <cell r="H999">
            <v>15.562499999999998</v>
          </cell>
          <cell r="I999" t="str">
            <v>M3/Jam</v>
          </cell>
        </row>
        <row r="1000">
          <cell r="D1000" t="str">
            <v>Ts1 x Fk</v>
          </cell>
          <cell r="G1000" t="str">
            <v>Q1</v>
          </cell>
          <cell r="H1000">
            <v>2.2016433794378854</v>
          </cell>
          <cell r="I1000" t="str">
            <v>M'/Jam</v>
          </cell>
          <cell r="L1000" t="str">
            <v>1.</v>
          </cell>
        </row>
        <row r="1001">
          <cell r="N1001" t="str">
            <v>Excavator</v>
          </cell>
          <cell r="O1001" t="str">
            <v>(E10)</v>
          </cell>
          <cell r="P1001" t="str">
            <v>Jam</v>
          </cell>
          <cell r="Q1001">
            <v>0.4542061667840665</v>
          </cell>
          <cell r="R1001">
            <v>251879.60653622876</v>
          </cell>
          <cell r="U1001">
            <v>114405.27057589937</v>
          </cell>
        </row>
        <row r="1002">
          <cell r="C1002" t="str">
            <v>Koefisien Alat / M'</v>
          </cell>
          <cell r="D1002" t="str">
            <v xml:space="preserve"> =  1  :  Q1</v>
          </cell>
          <cell r="G1002" t="str">
            <v>(E10)</v>
          </cell>
          <cell r="H1002">
            <v>0.4542061667840665</v>
          </cell>
          <cell r="I1002" t="str">
            <v>Jam</v>
          </cell>
          <cell r="N1002" t="str">
            <v>Dump Truck</v>
          </cell>
          <cell r="O1002" t="str">
            <v>(E08)</v>
          </cell>
          <cell r="P1002" t="str">
            <v>Jam</v>
          </cell>
          <cell r="Q1002">
            <v>1.0399200678516221</v>
          </cell>
          <cell r="R1002">
            <v>162154.46463126209</v>
          </cell>
          <cell r="U1002">
            <v>168627.68186178553</v>
          </cell>
        </row>
        <row r="1003">
          <cell r="N1003" t="str">
            <v>Alat Bantu</v>
          </cell>
          <cell r="P1003" t="str">
            <v>Ls</v>
          </cell>
          <cell r="Q1003">
            <v>1</v>
          </cell>
          <cell r="R1003">
            <v>1500</v>
          </cell>
          <cell r="U1003">
            <v>1500</v>
          </cell>
        </row>
        <row r="1004">
          <cell r="A1004" t="str">
            <v xml:space="preserve">   2.b.</v>
          </cell>
          <cell r="C1004" t="str">
            <v>DUMP TRUCK</v>
          </cell>
          <cell r="G1004" t="str">
            <v>(E08)</v>
          </cell>
        </row>
        <row r="1005">
          <cell r="C1005" t="str">
            <v>Kapasitas bak</v>
          </cell>
          <cell r="G1005" t="str">
            <v>V</v>
          </cell>
          <cell r="H1005">
            <v>4</v>
          </cell>
          <cell r="I1005" t="str">
            <v>M3</v>
          </cell>
        </row>
        <row r="1006">
          <cell r="C1006" t="str">
            <v>Faktor  efisiensi alat</v>
          </cell>
          <cell r="G1006" t="str">
            <v>Fa</v>
          </cell>
          <cell r="H1006">
            <v>0.83</v>
          </cell>
          <cell r="I1006" t="str">
            <v>-</v>
          </cell>
        </row>
        <row r="1007">
          <cell r="C1007" t="str">
            <v>Kecepatan rata-rata bermuatan</v>
          </cell>
          <cell r="G1007" t="str">
            <v>v1</v>
          </cell>
          <cell r="H1007">
            <v>30</v>
          </cell>
          <cell r="I1007" t="str">
            <v>KM/Jam</v>
          </cell>
        </row>
        <row r="1008">
          <cell r="C1008" t="str">
            <v>Kecepatan rata-rata kosong</v>
          </cell>
          <cell r="G1008" t="str">
            <v>v2</v>
          </cell>
          <cell r="H1008">
            <v>60</v>
          </cell>
          <cell r="I1008" t="str">
            <v>KM/Jam</v>
          </cell>
          <cell r="Q1008" t="str">
            <v xml:space="preserve">JUMLAH HARGA PERALATAN   </v>
          </cell>
          <cell r="U1008">
            <v>284532.95243768487</v>
          </cell>
        </row>
        <row r="1009">
          <cell r="C1009" t="str">
            <v>Waktu  siklus</v>
          </cell>
          <cell r="G1009" t="str">
            <v>Ts2</v>
          </cell>
          <cell r="I1009" t="str">
            <v>menit</v>
          </cell>
        </row>
        <row r="1010">
          <cell r="C1010" t="str">
            <v>- Waktu tempuh isi</v>
          </cell>
          <cell r="E1010" t="str">
            <v>=   (L  :  v1)  x  60</v>
          </cell>
          <cell r="G1010" t="str">
            <v>T1</v>
          </cell>
          <cell r="H1010">
            <v>4</v>
          </cell>
          <cell r="I1010" t="str">
            <v>menit</v>
          </cell>
          <cell r="L1010" t="str">
            <v>D.</v>
          </cell>
          <cell r="N1010" t="str">
            <v>JUMLAH HARGA TENAGA, BAHAN DAN PERALATAN  ( A + B + C )</v>
          </cell>
          <cell r="U1010">
            <v>307729.73958627926</v>
          </cell>
        </row>
        <row r="1011">
          <cell r="C1011" t="str">
            <v>- Waktu tempuh kosong</v>
          </cell>
          <cell r="E1011" t="str">
            <v>=   (L  :  v2)  x  60</v>
          </cell>
          <cell r="G1011" t="str">
            <v>T2</v>
          </cell>
          <cell r="H1011">
            <v>2</v>
          </cell>
          <cell r="I1011" t="str">
            <v>menit</v>
          </cell>
          <cell r="L1011" t="str">
            <v>E.</v>
          </cell>
          <cell r="N1011" t="str">
            <v>OVERHEAD &amp; PROFIT</v>
          </cell>
          <cell r="P1011">
            <v>10</v>
          </cell>
          <cell r="Q1011" t="str">
            <v>%  x  D</v>
          </cell>
          <cell r="U1011">
            <v>30772.973958627928</v>
          </cell>
        </row>
        <row r="1012">
          <cell r="C1012" t="str">
            <v>- Waktu muat</v>
          </cell>
          <cell r="E1012" t="str">
            <v>=   (V  :  Q1) x 60</v>
          </cell>
          <cell r="G1012" t="str">
            <v>T3</v>
          </cell>
          <cell r="H1012">
            <v>15.421686746987953</v>
          </cell>
          <cell r="I1012" t="str">
            <v>menit</v>
          </cell>
          <cell r="L1012" t="str">
            <v>F.</v>
          </cell>
          <cell r="N1012" t="str">
            <v>HARGA SATUAN PEKERJAAN  ( D + E )</v>
          </cell>
          <cell r="U1012">
            <v>338502.71354490716</v>
          </cell>
        </row>
        <row r="1013">
          <cell r="C1013" t="str">
            <v>- Dump, dan lain-lain</v>
          </cell>
          <cell r="G1013" t="str">
            <v>T4</v>
          </cell>
          <cell r="H1013">
            <v>3</v>
          </cell>
          <cell r="I1013" t="str">
            <v>menit</v>
          </cell>
          <cell r="L1013" t="str">
            <v>Note: 1</v>
          </cell>
          <cell r="N1013" t="str">
            <v>SATUAN dapat berdasarkan atas jam operasi untuk Tenaga Kerja dan Peralatan, volume dan/atau ukuran</v>
          </cell>
        </row>
        <row r="1014">
          <cell r="G1014" t="str">
            <v>Ts2</v>
          </cell>
          <cell r="H1014">
            <v>24.421686746987952</v>
          </cell>
          <cell r="I1014" t="str">
            <v>menit</v>
          </cell>
          <cell r="N1014" t="str">
            <v>berat untuk bahan-bahan.</v>
          </cell>
        </row>
        <row r="1015">
          <cell r="L1015">
            <v>2</v>
          </cell>
          <cell r="N1015" t="str">
            <v>Kuantitas satuan adalah kuantitas setiap komponen untuk menyelesaikan satu satuan pekerjaan dari nomor</v>
          </cell>
        </row>
        <row r="1016">
          <cell r="C1016" t="str">
            <v>Kapasitas Produksi / Jam   =</v>
          </cell>
          <cell r="E1016" t="str">
            <v>V x Fa x 60</v>
          </cell>
          <cell r="G1016" t="str">
            <v>Q2</v>
          </cell>
          <cell r="H1016">
            <v>6.7972372964972863</v>
          </cell>
          <cell r="I1016" t="str">
            <v xml:space="preserve">M3/Jam </v>
          </cell>
          <cell r="N1016" t="str">
            <v>mata pembayaran.</v>
          </cell>
        </row>
        <row r="1017">
          <cell r="E1017" t="str">
            <v xml:space="preserve">    Fk x Ts2</v>
          </cell>
          <cell r="G1017" t="str">
            <v>Q2</v>
          </cell>
          <cell r="H1017">
            <v>0.96161236898323033</v>
          </cell>
          <cell r="I1017" t="str">
            <v xml:space="preserve">M'/Jam </v>
          </cell>
          <cell r="L1017">
            <v>3</v>
          </cell>
          <cell r="N1017" t="str">
            <v>Biaya satuan untuk peralatan sudah termasuk bahan bakar, bahan habis dipakai dan operator.</v>
          </cell>
        </row>
        <row r="1018">
          <cell r="L1018">
            <v>4</v>
          </cell>
          <cell r="N1018" t="str">
            <v>Biaya satuan sudah termasuk pengeluaran untuk seluruh pajak yang berkaitan (tetapi tidak termasuk PPN</v>
          </cell>
        </row>
        <row r="1019">
          <cell r="J1019" t="str">
            <v>Berlanjut ke hal. berikut.</v>
          </cell>
          <cell r="N1019" t="str">
            <v>yang dibayar dari kontrak) dan biaya-biaya lainnya.</v>
          </cell>
        </row>
        <row r="1020">
          <cell r="A1020" t="str">
            <v>ITEM PEMBAYARAN NO.</v>
          </cell>
          <cell r="D1020" t="str">
            <v>:  7.7 (2) b</v>
          </cell>
          <cell r="J1020" t="str">
            <v>Analisa EI-772</v>
          </cell>
        </row>
        <row r="1021">
          <cell r="A1021" t="str">
            <v>JENIS PEKERJAAN</v>
          </cell>
          <cell r="D1021" t="str">
            <v>:  Penurunan Caison Dia  300 cm</v>
          </cell>
        </row>
        <row r="1022">
          <cell r="A1022" t="str">
            <v>SATUAN PEMBAYARAN</v>
          </cell>
          <cell r="D1022" t="str">
            <v>:  M1</v>
          </cell>
          <cell r="H1022" t="str">
            <v xml:space="preserve">        URAIAN ANALISA HARGA SATUAN</v>
          </cell>
        </row>
        <row r="1023">
          <cell r="J1023" t="str">
            <v>Lanjutan</v>
          </cell>
        </row>
        <row r="1025">
          <cell r="A1025" t="str">
            <v>No.</v>
          </cell>
          <cell r="C1025" t="str">
            <v>U R A I A N</v>
          </cell>
          <cell r="G1025" t="str">
            <v>KODE</v>
          </cell>
          <cell r="H1025" t="str">
            <v>KOEF.</v>
          </cell>
          <cell r="I1025" t="str">
            <v>SATUAN</v>
          </cell>
          <cell r="J1025" t="str">
            <v>KETERANGAN</v>
          </cell>
        </row>
        <row r="1028">
          <cell r="C1028" t="str">
            <v>Koefisien Alat / M'</v>
          </cell>
          <cell r="D1028" t="str">
            <v xml:space="preserve"> =  1  :  Q2</v>
          </cell>
          <cell r="G1028" t="str">
            <v>(E08)</v>
          </cell>
          <cell r="H1028">
            <v>1.0399200678516221</v>
          </cell>
          <cell r="I1028" t="str">
            <v>Jam</v>
          </cell>
        </row>
        <row r="1031">
          <cell r="A1031" t="str">
            <v>2.d.</v>
          </cell>
          <cell r="C1031" t="str">
            <v>ALAT  BANTU</v>
          </cell>
        </row>
        <row r="1032">
          <cell r="C1032" t="str">
            <v>Diperlukan alat-alat bantu kecil</v>
          </cell>
          <cell r="J1032" t="str">
            <v>Lump Sump</v>
          </cell>
        </row>
        <row r="1033">
          <cell r="C1033" t="str">
            <v>- Sekop</v>
          </cell>
        </row>
        <row r="1034">
          <cell r="C1034" t="str">
            <v>- Keranjang, dan lain-lain</v>
          </cell>
        </row>
        <row r="1036">
          <cell r="A1036" t="str">
            <v xml:space="preserve">   3.</v>
          </cell>
          <cell r="C1036" t="str">
            <v>TENAGA</v>
          </cell>
        </row>
        <row r="1037">
          <cell r="C1037" t="str">
            <v>Produksi menentukan : EXCAVATOR</v>
          </cell>
          <cell r="G1037" t="str">
            <v>Q1</v>
          </cell>
          <cell r="H1037">
            <v>2.2016433794378854</v>
          </cell>
          <cell r="I1037" t="str">
            <v>M'/Jam</v>
          </cell>
        </row>
        <row r="1038">
          <cell r="C1038" t="str">
            <v>Produksi Galian / hari  =  Tk x Q1 x Vt</v>
          </cell>
          <cell r="G1038" t="str">
            <v>Qt</v>
          </cell>
          <cell r="H1038">
            <v>108.93749999999999</v>
          </cell>
          <cell r="I1038" t="str">
            <v>M3</v>
          </cell>
        </row>
        <row r="1039">
          <cell r="C1039" t="str">
            <v>Kebutuhan tenaga untuk 20% galian :</v>
          </cell>
        </row>
        <row r="1040">
          <cell r="D1040" t="str">
            <v>- Pekerja</v>
          </cell>
          <cell r="G1040" t="str">
            <v>P</v>
          </cell>
          <cell r="H1040">
            <v>10</v>
          </cell>
          <cell r="I1040" t="str">
            <v>orang</v>
          </cell>
        </row>
        <row r="1041">
          <cell r="D1041" t="str">
            <v>- Mandor</v>
          </cell>
          <cell r="G1041" t="str">
            <v>M</v>
          </cell>
          <cell r="H1041">
            <v>1</v>
          </cell>
          <cell r="I1041" t="str">
            <v>orang</v>
          </cell>
        </row>
        <row r="1043">
          <cell r="C1043" t="str">
            <v>Koefisien tenaga / M'   :</v>
          </cell>
        </row>
        <row r="1044">
          <cell r="D1044" t="str">
            <v>- Pekerja</v>
          </cell>
          <cell r="E1044" t="str">
            <v>= (Tk x P) : (20%Qt)</v>
          </cell>
          <cell r="G1044" t="str">
            <v>(L01)</v>
          </cell>
          <cell r="H1044">
            <v>3.2128514056224904</v>
          </cell>
          <cell r="I1044" t="str">
            <v>Jam</v>
          </cell>
        </row>
        <row r="1045">
          <cell r="D1045" t="str">
            <v>- Mandor</v>
          </cell>
          <cell r="E1045" t="str">
            <v>= (Tk x M) : (20%Qt)</v>
          </cell>
          <cell r="G1045" t="str">
            <v>(L03)</v>
          </cell>
          <cell r="H1045">
            <v>0.32128514056224905</v>
          </cell>
          <cell r="I1045" t="str">
            <v>Jam</v>
          </cell>
        </row>
        <row r="1047">
          <cell r="A1047" t="str">
            <v>4.</v>
          </cell>
          <cell r="C1047" t="str">
            <v>HARGA DASAR SATUAN UPAH, BAHAN DAN ALAT</v>
          </cell>
        </row>
        <row r="1048">
          <cell r="C1048" t="str">
            <v>Lihat lampiran.</v>
          </cell>
        </row>
        <row r="1050">
          <cell r="A1050" t="str">
            <v>5.</v>
          </cell>
          <cell r="C1050" t="str">
            <v>ANALISA HARGA SATUAN PEKERJAAN</v>
          </cell>
        </row>
        <row r="1051">
          <cell r="C1051" t="str">
            <v>Lihat perhitungan dalam FORMULIR STANDAR UNTUK</v>
          </cell>
        </row>
        <row r="1052">
          <cell r="C1052" t="str">
            <v>PEREKEMAN ANALISA MASING-MASING HARGA</v>
          </cell>
        </row>
        <row r="1053">
          <cell r="C1053" t="str">
            <v>SATUAN.</v>
          </cell>
        </row>
        <row r="1054">
          <cell r="C1054" t="str">
            <v>Didapat Harga Satuan Pekerjaan :</v>
          </cell>
        </row>
        <row r="1056">
          <cell r="C1056" t="str">
            <v xml:space="preserve">Rp.  </v>
          </cell>
          <cell r="D1056">
            <v>338502.71354490716</v>
          </cell>
          <cell r="E1056" t="str">
            <v xml:space="preserve"> / M'</v>
          </cell>
        </row>
        <row r="1059">
          <cell r="A1059" t="str">
            <v>6.</v>
          </cell>
          <cell r="C1059" t="str">
            <v>WAKTU PELAKSANAAN YANG DIPERLUKAN</v>
          </cell>
        </row>
        <row r="1060">
          <cell r="C1060" t="str">
            <v>Masa Pelaksanaan :</v>
          </cell>
          <cell r="D1060" t="str">
            <v>. . . . . . . . . . . .</v>
          </cell>
          <cell r="E1060" t="str">
            <v>bulan</v>
          </cell>
        </row>
        <row r="1062">
          <cell r="A1062" t="str">
            <v>7.</v>
          </cell>
          <cell r="C1062" t="str">
            <v>VOLUME PEKERJAAN YANG DIPERLUKAN</v>
          </cell>
        </row>
        <row r="1063">
          <cell r="C1063" t="str">
            <v>Volume pekerjaan  :</v>
          </cell>
          <cell r="D1063" t="e">
            <v>#REF!</v>
          </cell>
          <cell r="E1063" t="str">
            <v>M'</v>
          </cell>
        </row>
        <row r="1079">
          <cell r="A1079" t="str">
            <v>ITEM PEMBAYARAN NO.</v>
          </cell>
          <cell r="D1079" t="str">
            <v>:  7.7 (2) c</v>
          </cell>
          <cell r="J1079" t="str">
            <v>Analisa EI-772</v>
          </cell>
          <cell r="T1079" t="str">
            <v>Analisa EI-772</v>
          </cell>
        </row>
        <row r="1080">
          <cell r="A1080" t="str">
            <v>JENIS PEKERJAAN</v>
          </cell>
          <cell r="D1080" t="str">
            <v>:  Penurunan Caison Dia  350 cm</v>
          </cell>
        </row>
        <row r="1081">
          <cell r="A1081" t="str">
            <v>SATUAN PEMBAYARAN</v>
          </cell>
          <cell r="D1081" t="str">
            <v>:  M1</v>
          </cell>
          <cell r="H1081" t="str">
            <v xml:space="preserve">        URAIAN ANALISA HARGA SATUAN</v>
          </cell>
          <cell r="L1081" t="str">
            <v>FORMULIR STANDAR UNTUK</v>
          </cell>
        </row>
        <row r="1082">
          <cell r="L1082" t="str">
            <v>PEREKAMAN ANALISA MASING-MASING HARGA SATUAN</v>
          </cell>
        </row>
        <row r="1083">
          <cell r="L1083" t="str">
            <v/>
          </cell>
        </row>
        <row r="1084">
          <cell r="A1084" t="str">
            <v>No.</v>
          </cell>
          <cell r="C1084" t="str">
            <v>U R A I A N</v>
          </cell>
          <cell r="G1084" t="str">
            <v>KODE</v>
          </cell>
          <cell r="H1084" t="str">
            <v>KOEF.</v>
          </cell>
          <cell r="I1084" t="str">
            <v>SATUAN</v>
          </cell>
          <cell r="J1084" t="str">
            <v>KETERANGAN</v>
          </cell>
        </row>
        <row r="1086">
          <cell r="L1086" t="str">
            <v>PROYEK</v>
          </cell>
          <cell r="O1086" t="str">
            <v>:</v>
          </cell>
        </row>
        <row r="1087">
          <cell r="A1087" t="str">
            <v>I.</v>
          </cell>
          <cell r="C1087" t="str">
            <v>ASUMSI</v>
          </cell>
          <cell r="L1087" t="str">
            <v>No. PAKET KONTRAK</v>
          </cell>
          <cell r="O1087" t="str">
            <v>:</v>
          </cell>
        </row>
        <row r="1088">
          <cell r="A1088">
            <v>1</v>
          </cell>
          <cell r="C1088" t="str">
            <v>Pekerjaan dilakukan secara mekanik/manual</v>
          </cell>
          <cell r="L1088" t="str">
            <v>NAMA PAKET</v>
          </cell>
          <cell r="O1088" t="str">
            <v>:</v>
          </cell>
        </row>
        <row r="1089">
          <cell r="A1089">
            <v>2</v>
          </cell>
          <cell r="C1089" t="str">
            <v>Lokasi pekerjaan : sekitar jembatan</v>
          </cell>
          <cell r="L1089" t="str">
            <v>PROP / KAB / KODYA</v>
          </cell>
          <cell r="O1089" t="str">
            <v>:</v>
          </cell>
        </row>
        <row r="1090">
          <cell r="A1090">
            <v>3</v>
          </cell>
          <cell r="C1090" t="str">
            <v>Diameter bagian luar Caison</v>
          </cell>
          <cell r="G1090" t="str">
            <v>d</v>
          </cell>
          <cell r="H1090">
            <v>3.5</v>
          </cell>
          <cell r="I1090" t="str">
            <v>M</v>
          </cell>
          <cell r="L1090" t="str">
            <v>ITEM PEMBAYARAN NO.</v>
          </cell>
          <cell r="O1090" t="str">
            <v>:  7.7 (2) c</v>
          </cell>
          <cell r="R1090" t="str">
            <v>PERKIRAAN VOL. PEK.</v>
          </cell>
          <cell r="T1090" t="str">
            <v>:</v>
          </cell>
          <cell r="U1090" t="e">
            <v>#REF!</v>
          </cell>
        </row>
        <row r="1091">
          <cell r="A1091">
            <v>4</v>
          </cell>
          <cell r="C1091" t="str">
            <v>Jarak rata-rata Base Camp ke lokasi pekerjaan</v>
          </cell>
          <cell r="G1091" t="str">
            <v>L</v>
          </cell>
          <cell r="H1091">
            <v>5.166666666666667</v>
          </cell>
          <cell r="I1091" t="str">
            <v>Km</v>
          </cell>
          <cell r="L1091" t="str">
            <v>JENIS PEKERJAAN</v>
          </cell>
          <cell r="O1091" t="str">
            <v>:  Penurunan Caison Dia  350 cm</v>
          </cell>
          <cell r="R1091" t="str">
            <v>TOTAL HARGA (Rp.)</v>
          </cell>
          <cell r="T1091" t="str">
            <v>:</v>
          </cell>
          <cell r="U1091" t="e">
            <v>#REF!</v>
          </cell>
        </row>
        <row r="1092">
          <cell r="A1092">
            <v>5</v>
          </cell>
          <cell r="C1092" t="str">
            <v>Jam kerja efektif per-hari</v>
          </cell>
          <cell r="G1092" t="str">
            <v>Tk</v>
          </cell>
          <cell r="H1092">
            <v>7</v>
          </cell>
          <cell r="I1092" t="str">
            <v>Jam</v>
          </cell>
          <cell r="L1092" t="str">
            <v>SATUAN PEMBAYARAN</v>
          </cell>
          <cell r="O1092" t="str">
            <v>:  M1</v>
          </cell>
          <cell r="R1092" t="str">
            <v>% THD. BIAYA PROYEK</v>
          </cell>
          <cell r="T1092" t="str">
            <v>:</v>
          </cell>
          <cell r="U1092" t="e">
            <v>#REF!</v>
          </cell>
        </row>
        <row r="1093">
          <cell r="A1093">
            <v>6</v>
          </cell>
          <cell r="C1093" t="str">
            <v>Tebal Caison</v>
          </cell>
          <cell r="G1093" t="str">
            <v>t</v>
          </cell>
          <cell r="H1093">
            <v>0.45</v>
          </cell>
          <cell r="I1093" t="str">
            <v>M</v>
          </cell>
        </row>
        <row r="1094">
          <cell r="A1094">
            <v>7</v>
          </cell>
          <cell r="C1094" t="str">
            <v>Banyak Galian pada Caison / M'</v>
          </cell>
          <cell r="G1094" t="str">
            <v>Vt</v>
          </cell>
          <cell r="H1094">
            <v>9.6211275016187408</v>
          </cell>
          <cell r="I1094" t="str">
            <v>M3</v>
          </cell>
        </row>
        <row r="1095">
          <cell r="A1095">
            <v>8</v>
          </cell>
          <cell r="C1095" t="str">
            <v>Faktor pengembangan bahan</v>
          </cell>
          <cell r="G1095" t="str">
            <v>Fk</v>
          </cell>
          <cell r="H1095">
            <v>1.2</v>
          </cell>
          <cell r="I1095" t="str">
            <v>-</v>
          </cell>
          <cell r="Q1095" t="str">
            <v>PERKIRAAN</v>
          </cell>
          <cell r="R1095" t="str">
            <v>HARGA</v>
          </cell>
          <cell r="S1095" t="str">
            <v>JUMLAH</v>
          </cell>
        </row>
        <row r="1096">
          <cell r="L1096" t="str">
            <v>NO.</v>
          </cell>
          <cell r="N1096" t="str">
            <v>KOMPONEN</v>
          </cell>
          <cell r="P1096" t="str">
            <v>SATUAN</v>
          </cell>
          <cell r="Q1096" t="str">
            <v>KUANTITAS</v>
          </cell>
          <cell r="R1096" t="str">
            <v>SATUAN</v>
          </cell>
          <cell r="S1096" t="str">
            <v>HARGA</v>
          </cell>
        </row>
        <row r="1097">
          <cell r="A1097" t="str">
            <v>II.</v>
          </cell>
          <cell r="C1097" t="str">
            <v>URUTAN KERJA</v>
          </cell>
          <cell r="R1097" t="str">
            <v>(Rp.)</v>
          </cell>
          <cell r="S1097" t="str">
            <v>(Rp.)</v>
          </cell>
        </row>
        <row r="1098">
          <cell r="A1098">
            <v>1</v>
          </cell>
          <cell r="C1098" t="str">
            <v>Penggalian dilakukan dengan menggunakan Excavator</v>
          </cell>
        </row>
        <row r="1099">
          <cell r="C1099" t="str">
            <v>dan tenaga manusia. Excavator menuangkan material</v>
          </cell>
        </row>
        <row r="1100">
          <cell r="C1100" t="str">
            <v>hasil galian kedalam Dump Truck</v>
          </cell>
          <cell r="L1100" t="str">
            <v>A.</v>
          </cell>
          <cell r="N1100" t="str">
            <v>TENAGA</v>
          </cell>
        </row>
        <row r="1101">
          <cell r="A1101">
            <v>2</v>
          </cell>
          <cell r="C1101" t="str">
            <v>Dump Truck membuang material hasil galian keluar</v>
          </cell>
        </row>
        <row r="1102">
          <cell r="C1102" t="str">
            <v>lokasi jalan sejauh</v>
          </cell>
          <cell r="G1102" t="str">
            <v>Lb</v>
          </cell>
          <cell r="H1102">
            <v>2</v>
          </cell>
          <cell r="I1102" t="str">
            <v>Km</v>
          </cell>
          <cell r="L1102" t="str">
            <v>1.</v>
          </cell>
          <cell r="N1102" t="str">
            <v>Pekerja</v>
          </cell>
          <cell r="O1102" t="str">
            <v>(L01)</v>
          </cell>
          <cell r="P1102" t="str">
            <v>Jam</v>
          </cell>
          <cell r="Q1102">
            <v>3.8554216867469884</v>
          </cell>
          <cell r="R1102">
            <v>6500</v>
          </cell>
          <cell r="U1102">
            <v>25060.240963855424</v>
          </cell>
        </row>
        <row r="1103">
          <cell r="L1103" t="str">
            <v>2.</v>
          </cell>
          <cell r="N1103" t="str">
            <v>Mandor</v>
          </cell>
          <cell r="O1103" t="str">
            <v>(L03)</v>
          </cell>
          <cell r="P1103" t="str">
            <v>Jam</v>
          </cell>
          <cell r="Q1103">
            <v>0.32128514056224905</v>
          </cell>
          <cell r="R1103">
            <v>7200</v>
          </cell>
          <cell r="U1103">
            <v>2313.2530120481933</v>
          </cell>
        </row>
        <row r="1104">
          <cell r="A1104" t="str">
            <v>III.</v>
          </cell>
          <cell r="C1104" t="str">
            <v>PEMAKAIAN BAHAN, ALAT DAN TENAGA</v>
          </cell>
        </row>
        <row r="1105">
          <cell r="A1105" t="str">
            <v xml:space="preserve">   1.</v>
          </cell>
          <cell r="C1105" t="str">
            <v>BAHAN</v>
          </cell>
        </row>
        <row r="1106">
          <cell r="C1106" t="str">
            <v>Tidak ada bahan yang diperlukan</v>
          </cell>
          <cell r="Q1106" t="str">
            <v xml:space="preserve">JUMLAH HARGA TENAGA   </v>
          </cell>
          <cell r="U1106">
            <v>27373.493975903617</v>
          </cell>
        </row>
        <row r="1108">
          <cell r="A1108" t="str">
            <v xml:space="preserve">   2.</v>
          </cell>
          <cell r="C1108" t="str">
            <v>ALAT</v>
          </cell>
          <cell r="L1108" t="str">
            <v>B.</v>
          </cell>
          <cell r="N1108" t="str">
            <v>BAHAN</v>
          </cell>
        </row>
        <row r="1109">
          <cell r="A1109" t="str">
            <v xml:space="preserve">   2.a.</v>
          </cell>
          <cell r="C1109" t="str">
            <v>EXCAVATOR</v>
          </cell>
          <cell r="G1109" t="str">
            <v>(E10)</v>
          </cell>
        </row>
        <row r="1110">
          <cell r="C1110" t="str">
            <v>Kapasitas Bucket</v>
          </cell>
          <cell r="G1110" t="str">
            <v>V</v>
          </cell>
          <cell r="H1110">
            <v>0.5</v>
          </cell>
          <cell r="I1110" t="str">
            <v>M3</v>
          </cell>
        </row>
        <row r="1111">
          <cell r="C1111" t="str">
            <v>Faktor Bucket</v>
          </cell>
          <cell r="G1111" t="str">
            <v>Fb</v>
          </cell>
          <cell r="H1111">
            <v>0.75</v>
          </cell>
          <cell r="I1111" t="str">
            <v>-</v>
          </cell>
        </row>
        <row r="1112">
          <cell r="C1112" t="str">
            <v>Faktor  Efisiensi alat</v>
          </cell>
          <cell r="G1112" t="str">
            <v>Fa</v>
          </cell>
          <cell r="H1112">
            <v>0.83</v>
          </cell>
          <cell r="I1112" t="str">
            <v>-</v>
          </cell>
        </row>
        <row r="1114">
          <cell r="C1114" t="str">
            <v>Waktu siklus</v>
          </cell>
          <cell r="G1114" t="str">
            <v>Ts1</v>
          </cell>
          <cell r="I1114" t="str">
            <v>menit</v>
          </cell>
        </row>
        <row r="1115">
          <cell r="C1115" t="str">
            <v>- Menggali / memuat</v>
          </cell>
          <cell r="G1115" t="str">
            <v>T1</v>
          </cell>
          <cell r="H1115">
            <v>0.5</v>
          </cell>
          <cell r="I1115" t="str">
            <v>menit</v>
          </cell>
        </row>
        <row r="1116">
          <cell r="C1116" t="str">
            <v>- Lain-lain</v>
          </cell>
          <cell r="G1116" t="str">
            <v>T2</v>
          </cell>
          <cell r="H1116">
            <v>0.5</v>
          </cell>
          <cell r="I1116" t="str">
            <v>menit</v>
          </cell>
          <cell r="Q1116" t="str">
            <v xml:space="preserve">JUMLAH HARGA BAHAN   </v>
          </cell>
          <cell r="U1116">
            <v>0</v>
          </cell>
        </row>
        <row r="1117">
          <cell r="G1117" t="str">
            <v>Ts1</v>
          </cell>
          <cell r="H1117">
            <v>1</v>
          </cell>
          <cell r="I1117" t="str">
            <v>menit</v>
          </cell>
        </row>
        <row r="1118">
          <cell r="L1118" t="str">
            <v>C.</v>
          </cell>
          <cell r="N1118" t="str">
            <v>PERALATAN</v>
          </cell>
        </row>
        <row r="1119">
          <cell r="C1119" t="str">
            <v>Kap. Prod. / jam =</v>
          </cell>
          <cell r="D1119" t="str">
            <v>V  x Fb x Fa x 60</v>
          </cell>
          <cell r="G1119" t="str">
            <v>Q1</v>
          </cell>
          <cell r="H1119">
            <v>15.562499999999998</v>
          </cell>
          <cell r="I1119" t="str">
            <v>M3/Jam</v>
          </cell>
        </row>
        <row r="1120">
          <cell r="D1120" t="str">
            <v>Ts1 x Fk</v>
          </cell>
          <cell r="G1120" t="str">
            <v>Q1</v>
          </cell>
          <cell r="H1120">
            <v>1.6175339114237526</v>
          </cell>
          <cell r="I1120" t="str">
            <v>M'/Jam</v>
          </cell>
          <cell r="L1120" t="str">
            <v>1.</v>
          </cell>
        </row>
        <row r="1121">
          <cell r="N1121" t="str">
            <v>Excavator</v>
          </cell>
          <cell r="O1121" t="str">
            <v>(E10)</v>
          </cell>
          <cell r="P1121" t="str">
            <v>Jam</v>
          </cell>
          <cell r="Q1121">
            <v>0.61822506034497937</v>
          </cell>
          <cell r="R1121">
            <v>251879.60653622876</v>
          </cell>
          <cell r="U1121">
            <v>155718.28495052969</v>
          </cell>
        </row>
        <row r="1122">
          <cell r="C1122" t="str">
            <v>Koefisien Alat / M'</v>
          </cell>
          <cell r="D1122" t="str">
            <v xml:space="preserve"> =  1  :  Q1</v>
          </cell>
          <cell r="G1122" t="str">
            <v>(E10)</v>
          </cell>
          <cell r="H1122">
            <v>0.61822506034497937</v>
          </cell>
          <cell r="I1122" t="str">
            <v>Jam</v>
          </cell>
          <cell r="N1122" t="str">
            <v>Dump Truck</v>
          </cell>
          <cell r="O1122" t="str">
            <v>(E08)</v>
          </cell>
          <cell r="P1122" t="str">
            <v>Jam</v>
          </cell>
          <cell r="Q1122">
            <v>1.4154467590202633</v>
          </cell>
          <cell r="R1122">
            <v>162154.46463126209</v>
          </cell>
          <cell r="U1122">
            <v>229521.01142298584</v>
          </cell>
        </row>
        <row r="1123">
          <cell r="N1123" t="str">
            <v>Alat Bantu</v>
          </cell>
          <cell r="P1123" t="str">
            <v>Ls</v>
          </cell>
          <cell r="Q1123">
            <v>1</v>
          </cell>
          <cell r="R1123">
            <v>1500</v>
          </cell>
          <cell r="U1123">
            <v>1500</v>
          </cell>
        </row>
        <row r="1124">
          <cell r="A1124" t="str">
            <v xml:space="preserve">   2.b.</v>
          </cell>
          <cell r="C1124" t="str">
            <v>DUMP TRUCK</v>
          </cell>
          <cell r="G1124" t="str">
            <v>(E08)</v>
          </cell>
        </row>
        <row r="1125">
          <cell r="C1125" t="str">
            <v>Kapasitas bak</v>
          </cell>
          <cell r="G1125" t="str">
            <v>V</v>
          </cell>
          <cell r="H1125">
            <v>4</v>
          </cell>
          <cell r="I1125" t="str">
            <v>M3</v>
          </cell>
        </row>
        <row r="1126">
          <cell r="C1126" t="str">
            <v>Faktor  efisiensi alat</v>
          </cell>
          <cell r="G1126" t="str">
            <v>Fa</v>
          </cell>
          <cell r="H1126">
            <v>0.83</v>
          </cell>
          <cell r="I1126" t="str">
            <v>-</v>
          </cell>
        </row>
        <row r="1127">
          <cell r="C1127" t="str">
            <v>Kecepatan rata-rata bermuatan</v>
          </cell>
          <cell r="G1127" t="str">
            <v>v1</v>
          </cell>
          <cell r="H1127">
            <v>30</v>
          </cell>
          <cell r="I1127" t="str">
            <v>KM/Jam</v>
          </cell>
        </row>
        <row r="1128">
          <cell r="C1128" t="str">
            <v>Kecepatan rata-rata kosong</v>
          </cell>
          <cell r="G1128" t="str">
            <v>v2</v>
          </cell>
          <cell r="H1128">
            <v>60</v>
          </cell>
          <cell r="I1128" t="str">
            <v>KM/Jam</v>
          </cell>
          <cell r="Q1128" t="str">
            <v xml:space="preserve">JUMLAH HARGA PERALATAN   </v>
          </cell>
          <cell r="U1128">
            <v>386739.29637351551</v>
          </cell>
        </row>
        <row r="1129">
          <cell r="C1129" t="str">
            <v>Waktu  siklus</v>
          </cell>
          <cell r="G1129" t="str">
            <v>Ts2</v>
          </cell>
          <cell r="I1129" t="str">
            <v>menit</v>
          </cell>
        </row>
        <row r="1130">
          <cell r="C1130" t="str">
            <v>- Waktu tempuh isi</v>
          </cell>
          <cell r="E1130" t="str">
            <v>=   (L  :  v1)  x  60</v>
          </cell>
          <cell r="G1130" t="str">
            <v>T1</v>
          </cell>
          <cell r="H1130">
            <v>4</v>
          </cell>
          <cell r="I1130" t="str">
            <v>menit</v>
          </cell>
          <cell r="L1130" t="str">
            <v>D.</v>
          </cell>
          <cell r="N1130" t="str">
            <v>JUMLAH HARGA TENAGA, BAHAN DAN PERALATAN  ( A + B + C )</v>
          </cell>
          <cell r="U1130">
            <v>414112.79034941911</v>
          </cell>
        </row>
        <row r="1131">
          <cell r="C1131" t="str">
            <v>- Waktu tempuh kosong</v>
          </cell>
          <cell r="E1131" t="str">
            <v>=   (L  :  v2)  x  60</v>
          </cell>
          <cell r="G1131" t="str">
            <v>T2</v>
          </cell>
          <cell r="H1131">
            <v>2</v>
          </cell>
          <cell r="I1131" t="str">
            <v>menit</v>
          </cell>
          <cell r="L1131" t="str">
            <v>E.</v>
          </cell>
          <cell r="N1131" t="str">
            <v>OVERHEAD &amp; PROFIT</v>
          </cell>
          <cell r="P1131">
            <v>10</v>
          </cell>
          <cell r="Q1131" t="str">
            <v>%  x  D</v>
          </cell>
          <cell r="U1131">
            <v>41411.279034941916</v>
          </cell>
        </row>
        <row r="1132">
          <cell r="C1132" t="str">
            <v>- Waktu muat</v>
          </cell>
          <cell r="E1132" t="str">
            <v>=   (V  :  Q1) x 60</v>
          </cell>
          <cell r="G1132" t="str">
            <v>T3</v>
          </cell>
          <cell r="H1132">
            <v>15.421686746987953</v>
          </cell>
          <cell r="I1132" t="str">
            <v>menit</v>
          </cell>
          <cell r="L1132" t="str">
            <v>F.</v>
          </cell>
          <cell r="N1132" t="str">
            <v>HARGA SATUAN PEKERJAAN  ( D + E )</v>
          </cell>
          <cell r="U1132">
            <v>455524.06938436104</v>
          </cell>
        </row>
        <row r="1133">
          <cell r="C1133" t="str">
            <v>- Dump, dan lain-lain</v>
          </cell>
          <cell r="G1133" t="str">
            <v>T4</v>
          </cell>
          <cell r="H1133">
            <v>3</v>
          </cell>
          <cell r="I1133" t="str">
            <v>menit</v>
          </cell>
          <cell r="L1133" t="str">
            <v>Note: 1</v>
          </cell>
          <cell r="N1133" t="str">
            <v>SATUAN dapat berdasarkan atas jam operasi untuk Tenaga Kerja dan Peralatan, volume dan/atau ukuran</v>
          </cell>
        </row>
        <row r="1134">
          <cell r="G1134" t="str">
            <v>Ts2</v>
          </cell>
          <cell r="H1134">
            <v>24.421686746987952</v>
          </cell>
          <cell r="I1134" t="str">
            <v>menit</v>
          </cell>
          <cell r="N1134" t="str">
            <v>berat untuk bahan-bahan.</v>
          </cell>
        </row>
        <row r="1135">
          <cell r="L1135">
            <v>2</v>
          </cell>
          <cell r="N1135" t="str">
            <v>Kuantitas satuan adalah kuantitas setiap komponen untuk menyelesaikan satu satuan pekerjaan dari nomor</v>
          </cell>
        </row>
        <row r="1136">
          <cell r="C1136" t="str">
            <v>Kapasitas Produksi / Jam   =</v>
          </cell>
          <cell r="E1136" t="str">
            <v>V x Fa x 60</v>
          </cell>
          <cell r="G1136" t="str">
            <v>Q2</v>
          </cell>
          <cell r="H1136">
            <v>6.7972372964972863</v>
          </cell>
          <cell r="I1136" t="str">
            <v xml:space="preserve">M3/Jam </v>
          </cell>
          <cell r="N1136" t="str">
            <v>mata pembayaran.</v>
          </cell>
        </row>
        <row r="1137">
          <cell r="E1137" t="str">
            <v xml:space="preserve">    Fk x Ts2</v>
          </cell>
          <cell r="G1137" t="str">
            <v>Q2</v>
          </cell>
          <cell r="H1137">
            <v>0.70649072006931213</v>
          </cell>
          <cell r="I1137" t="str">
            <v xml:space="preserve">M'/Jam </v>
          </cell>
          <cell r="L1137">
            <v>3</v>
          </cell>
          <cell r="N1137" t="str">
            <v>Biaya satuan untuk peralatan sudah termasuk bahan bakar, bahan habis dipakai dan operator.</v>
          </cell>
        </row>
        <row r="1138">
          <cell r="L1138">
            <v>4</v>
          </cell>
          <cell r="N1138" t="str">
            <v>Biaya satuan sudah termasuk pengeluaran untuk seluruh pajak yang berkaitan (tetapi tidak termasuk PPN</v>
          </cell>
        </row>
        <row r="1139">
          <cell r="J1139" t="str">
            <v>Berlanjut ke hal. berikut.</v>
          </cell>
          <cell r="N1139" t="str">
            <v>yang dibayar dari kontrak) dan biaya-biaya lainnya.</v>
          </cell>
        </row>
        <row r="1140">
          <cell r="A1140" t="str">
            <v>ITEM PEMBAYARAN NO.</v>
          </cell>
          <cell r="D1140" t="str">
            <v>:  7.7 (2) c</v>
          </cell>
          <cell r="J1140" t="str">
            <v>Analisa EI-772</v>
          </cell>
        </row>
        <row r="1141">
          <cell r="A1141" t="str">
            <v>JENIS PEKERJAAN</v>
          </cell>
          <cell r="D1141" t="str">
            <v>:  Penurunan Caison Dia  350 cm</v>
          </cell>
        </row>
        <row r="1142">
          <cell r="A1142" t="str">
            <v>SATUAN PEMBAYARAN</v>
          </cell>
          <cell r="D1142" t="str">
            <v>:  M1</v>
          </cell>
          <cell r="H1142" t="str">
            <v xml:space="preserve">        URAIAN ANALISA HARGA SATUAN</v>
          </cell>
        </row>
        <row r="1143">
          <cell r="J1143" t="str">
            <v>Lanjutan</v>
          </cell>
        </row>
        <row r="1145">
          <cell r="A1145" t="str">
            <v>No.</v>
          </cell>
          <cell r="C1145" t="str">
            <v>U R A I A N</v>
          </cell>
          <cell r="G1145" t="str">
            <v>KODE</v>
          </cell>
          <cell r="H1145" t="str">
            <v>KOEF.</v>
          </cell>
          <cell r="I1145" t="str">
            <v>SATUAN</v>
          </cell>
          <cell r="J1145" t="str">
            <v>KETERANGAN</v>
          </cell>
        </row>
        <row r="1148">
          <cell r="C1148" t="str">
            <v>Koefisien Alat / M'</v>
          </cell>
          <cell r="D1148" t="str">
            <v xml:space="preserve"> =  1  :  Q2</v>
          </cell>
          <cell r="G1148" t="str">
            <v>(E08)</v>
          </cell>
          <cell r="H1148">
            <v>1.4154467590202633</v>
          </cell>
          <cell r="I1148" t="str">
            <v>Jam</v>
          </cell>
        </row>
        <row r="1151">
          <cell r="A1151" t="str">
            <v>2.d.</v>
          </cell>
          <cell r="C1151" t="str">
            <v>ALAT  BANTU</v>
          </cell>
        </row>
        <row r="1152">
          <cell r="C1152" t="str">
            <v>Diperlukan alat-alat bantu kecil</v>
          </cell>
          <cell r="J1152" t="str">
            <v>Lump Sump</v>
          </cell>
        </row>
        <row r="1153">
          <cell r="C1153" t="str">
            <v>- Sekop</v>
          </cell>
        </row>
        <row r="1154">
          <cell r="C1154" t="str">
            <v>- Keranjang, dan lain-lain</v>
          </cell>
        </row>
        <row r="1156">
          <cell r="A1156" t="str">
            <v xml:space="preserve">   3.</v>
          </cell>
          <cell r="C1156" t="str">
            <v>TENAGA</v>
          </cell>
        </row>
        <row r="1157">
          <cell r="C1157" t="str">
            <v>Produksi menentukan : EXCAVATOR</v>
          </cell>
          <cell r="G1157" t="str">
            <v>Q1</v>
          </cell>
          <cell r="H1157">
            <v>1.6175339114237526</v>
          </cell>
          <cell r="I1157" t="str">
            <v>M'/Jam</v>
          </cell>
        </row>
        <row r="1158">
          <cell r="C1158" t="str">
            <v>Produksi Galian / hari  =  Tk x Q1 x Vt</v>
          </cell>
          <cell r="G1158" t="str">
            <v>Qt</v>
          </cell>
          <cell r="H1158">
            <v>108.93749999999999</v>
          </cell>
          <cell r="I1158" t="str">
            <v>M3</v>
          </cell>
        </row>
        <row r="1159">
          <cell r="C1159" t="str">
            <v>Kebutuhan tenaga untuk 20% galian :</v>
          </cell>
        </row>
        <row r="1160">
          <cell r="D1160" t="str">
            <v>- Pekerja</v>
          </cell>
          <cell r="G1160" t="str">
            <v>P</v>
          </cell>
          <cell r="H1160">
            <v>12</v>
          </cell>
          <cell r="I1160" t="str">
            <v>orang</v>
          </cell>
        </row>
        <row r="1161">
          <cell r="D1161" t="str">
            <v>- Mandor</v>
          </cell>
          <cell r="G1161" t="str">
            <v>M</v>
          </cell>
          <cell r="H1161">
            <v>1</v>
          </cell>
          <cell r="I1161" t="str">
            <v>orang</v>
          </cell>
        </row>
        <row r="1163">
          <cell r="C1163" t="str">
            <v>Koefisien tenaga / M'   :</v>
          </cell>
        </row>
        <row r="1164">
          <cell r="D1164" t="str">
            <v>- Pekerja</v>
          </cell>
          <cell r="E1164" t="str">
            <v>= (Tk x P) : (20%Qt)</v>
          </cell>
          <cell r="G1164" t="str">
            <v>(L01)</v>
          </cell>
          <cell r="H1164">
            <v>3.8554216867469884</v>
          </cell>
          <cell r="I1164" t="str">
            <v>Jam</v>
          </cell>
        </row>
        <row r="1165">
          <cell r="D1165" t="str">
            <v>- Mandor</v>
          </cell>
          <cell r="E1165" t="str">
            <v>= (Tk x M) : (20%Qt)</v>
          </cell>
          <cell r="G1165" t="str">
            <v>(L03)</v>
          </cell>
          <cell r="H1165">
            <v>0.32128514056224905</v>
          </cell>
          <cell r="I1165" t="str">
            <v>Jam</v>
          </cell>
        </row>
        <row r="1167">
          <cell r="A1167" t="str">
            <v>4.</v>
          </cell>
          <cell r="C1167" t="str">
            <v>HARGA DASAR SATUAN UPAH, BAHAN DAN ALAT</v>
          </cell>
        </row>
        <row r="1168">
          <cell r="C1168" t="str">
            <v>Lihat lampiran.</v>
          </cell>
        </row>
        <row r="1170">
          <cell r="A1170" t="str">
            <v>5.</v>
          </cell>
          <cell r="C1170" t="str">
            <v>ANALISA HARGA SATUAN PEKERJAAN</v>
          </cell>
        </row>
        <row r="1171">
          <cell r="C1171" t="str">
            <v>Lihat perhitungan dalam FORMULIR STANDAR UNTUK</v>
          </cell>
        </row>
        <row r="1172">
          <cell r="C1172" t="str">
            <v>PEREKEMAN ANALISA MASING-MASING HARGA</v>
          </cell>
        </row>
        <row r="1173">
          <cell r="C1173" t="str">
            <v>SATUAN.</v>
          </cell>
        </row>
        <row r="1174">
          <cell r="C1174" t="str">
            <v>Didapat Harga Satuan Pekerjaan :</v>
          </cell>
        </row>
        <row r="1176">
          <cell r="C1176" t="str">
            <v xml:space="preserve">Rp.  </v>
          </cell>
          <cell r="D1176">
            <v>455524.06938436104</v>
          </cell>
          <cell r="E1176" t="str">
            <v xml:space="preserve"> / M'</v>
          </cell>
        </row>
        <row r="1179">
          <cell r="A1179" t="str">
            <v>6.</v>
          </cell>
          <cell r="C1179" t="str">
            <v>WAKTU PELAKSANAAN YANG DIPERLUKAN</v>
          </cell>
        </row>
        <row r="1180">
          <cell r="C1180" t="str">
            <v>Masa Pelaksanaan :</v>
          </cell>
          <cell r="D1180" t="str">
            <v>. . . . . . . . . . . .</v>
          </cell>
          <cell r="E1180" t="str">
            <v>bulan</v>
          </cell>
        </row>
        <row r="1182">
          <cell r="A1182" t="str">
            <v>7.</v>
          </cell>
          <cell r="C1182" t="str">
            <v>VOLUME PEKERJAAN YANG DIPERLUKAN</v>
          </cell>
        </row>
        <row r="1183">
          <cell r="C1183" t="str">
            <v>Volume pekerjaan  :</v>
          </cell>
          <cell r="D1183" t="e">
            <v>#REF!</v>
          </cell>
          <cell r="E1183" t="str">
            <v>M'</v>
          </cell>
        </row>
        <row r="1199">
          <cell r="A1199" t="str">
            <v>ITEM PEMBAYARAN NO.</v>
          </cell>
          <cell r="D1199" t="str">
            <v>:  7.7 (2) d</v>
          </cell>
          <cell r="J1199" t="str">
            <v>Analisa EI-772</v>
          </cell>
          <cell r="T1199" t="str">
            <v>Analisa EI-772</v>
          </cell>
        </row>
        <row r="1200">
          <cell r="A1200" t="str">
            <v>JENIS PEKERJAAN</v>
          </cell>
          <cell r="D1200" t="str">
            <v>:  Penurunan Caison Dia  400 cm</v>
          </cell>
        </row>
        <row r="1201">
          <cell r="A1201" t="str">
            <v>SATUAN PEMBAYARAN</v>
          </cell>
          <cell r="D1201" t="str">
            <v>:  M1</v>
          </cell>
          <cell r="H1201" t="str">
            <v xml:space="preserve">        URAIAN ANALISA HARGA SATUAN</v>
          </cell>
          <cell r="L1201" t="str">
            <v>FORMULIR STANDAR UNTUK</v>
          </cell>
        </row>
        <row r="1202">
          <cell r="L1202" t="str">
            <v>PEREKAMAN ANALISA MASING-MASING HARGA SATUAN</v>
          </cell>
        </row>
        <row r="1203">
          <cell r="L1203" t="str">
            <v/>
          </cell>
        </row>
        <row r="1204">
          <cell r="A1204" t="str">
            <v>No.</v>
          </cell>
          <cell r="C1204" t="str">
            <v>U R A I A N</v>
          </cell>
          <cell r="G1204" t="str">
            <v>KODE</v>
          </cell>
          <cell r="H1204" t="str">
            <v>KOEF.</v>
          </cell>
          <cell r="I1204" t="str">
            <v>SATUAN</v>
          </cell>
          <cell r="J1204" t="str">
            <v>KETERANGAN</v>
          </cell>
        </row>
        <row r="1206">
          <cell r="L1206" t="str">
            <v>PROYEK</v>
          </cell>
          <cell r="O1206" t="str">
            <v>:</v>
          </cell>
        </row>
        <row r="1207">
          <cell r="A1207" t="str">
            <v>I.</v>
          </cell>
          <cell r="C1207" t="str">
            <v>ASUMSI</v>
          </cell>
          <cell r="L1207" t="str">
            <v>No. PAKET KONTRAK</v>
          </cell>
          <cell r="O1207" t="str">
            <v>:</v>
          </cell>
        </row>
        <row r="1208">
          <cell r="A1208">
            <v>1</v>
          </cell>
          <cell r="C1208" t="str">
            <v>Pekerjaan dilakukan secara mekanik/manual</v>
          </cell>
          <cell r="L1208" t="str">
            <v>NAMA PAKET</v>
          </cell>
          <cell r="O1208" t="str">
            <v>:</v>
          </cell>
        </row>
        <row r="1209">
          <cell r="A1209">
            <v>2</v>
          </cell>
          <cell r="C1209" t="str">
            <v>Lokasi pekerjaan : sekitar jembatan</v>
          </cell>
          <cell r="L1209" t="str">
            <v>PROP / KAB / KODYA</v>
          </cell>
          <cell r="O1209" t="str">
            <v>:</v>
          </cell>
        </row>
        <row r="1210">
          <cell r="A1210">
            <v>3</v>
          </cell>
          <cell r="C1210" t="str">
            <v>Diameter bagian luar Caison</v>
          </cell>
          <cell r="G1210" t="str">
            <v>d</v>
          </cell>
          <cell r="H1210">
            <v>4</v>
          </cell>
          <cell r="I1210" t="str">
            <v>M</v>
          </cell>
          <cell r="L1210" t="str">
            <v>ITEM PEMBAYARAN NO.</v>
          </cell>
          <cell r="O1210" t="str">
            <v>:  7.7 (2) d</v>
          </cell>
          <cell r="R1210" t="str">
            <v>PERKIRAAN VOL. PEK.</v>
          </cell>
          <cell r="T1210" t="str">
            <v>:</v>
          </cell>
          <cell r="U1210" t="e">
            <v>#REF!</v>
          </cell>
        </row>
        <row r="1211">
          <cell r="A1211">
            <v>4</v>
          </cell>
          <cell r="C1211" t="str">
            <v>Jarak rata-rata Base Camp ke lokasi pekerjaan</v>
          </cell>
          <cell r="G1211" t="str">
            <v>L</v>
          </cell>
          <cell r="H1211">
            <v>5.166666666666667</v>
          </cell>
          <cell r="I1211" t="str">
            <v>Km</v>
          </cell>
          <cell r="L1211" t="str">
            <v>JENIS PEKERJAAN</v>
          </cell>
          <cell r="O1211" t="str">
            <v>:  Penurunan Caison Dia  400 cm</v>
          </cell>
          <cell r="R1211" t="str">
            <v>TOTAL HARGA (Rp.)</v>
          </cell>
          <cell r="T1211" t="str">
            <v>:</v>
          </cell>
          <cell r="U1211" t="e">
            <v>#REF!</v>
          </cell>
        </row>
        <row r="1212">
          <cell r="A1212">
            <v>5</v>
          </cell>
          <cell r="C1212" t="str">
            <v>Jam kerja efektif per-hari</v>
          </cell>
          <cell r="G1212" t="str">
            <v>Tk</v>
          </cell>
          <cell r="H1212">
            <v>7</v>
          </cell>
          <cell r="I1212" t="str">
            <v>Jam</v>
          </cell>
          <cell r="L1212" t="str">
            <v>SATUAN PEMBAYARAN</v>
          </cell>
          <cell r="O1212" t="str">
            <v>:  M1</v>
          </cell>
          <cell r="R1212" t="str">
            <v>% THD. BIAYA PROYEK</v>
          </cell>
          <cell r="T1212" t="str">
            <v>:</v>
          </cell>
          <cell r="U1212" t="e">
            <v>#REF!</v>
          </cell>
        </row>
        <row r="1213">
          <cell r="A1213">
            <v>6</v>
          </cell>
          <cell r="C1213" t="str">
            <v>Tebal Caison</v>
          </cell>
          <cell r="G1213" t="str">
            <v>t</v>
          </cell>
          <cell r="H1213">
            <v>0.45</v>
          </cell>
          <cell r="I1213" t="str">
            <v>M</v>
          </cell>
        </row>
        <row r="1214">
          <cell r="A1214">
            <v>7</v>
          </cell>
          <cell r="C1214" t="str">
            <v>Banyak Galian pada Caison / M'</v>
          </cell>
          <cell r="G1214" t="str">
            <v>Vt</v>
          </cell>
          <cell r="H1214">
            <v>12.566370614359172</v>
          </cell>
          <cell r="I1214" t="str">
            <v>M3</v>
          </cell>
        </row>
        <row r="1215">
          <cell r="A1215">
            <v>8</v>
          </cell>
          <cell r="C1215" t="str">
            <v>Faktor pengembangan bahan</v>
          </cell>
          <cell r="G1215" t="str">
            <v>Fk</v>
          </cell>
          <cell r="H1215">
            <v>1.2</v>
          </cell>
          <cell r="I1215" t="str">
            <v>-</v>
          </cell>
          <cell r="Q1215" t="str">
            <v>PERKIRAAN</v>
          </cell>
          <cell r="R1215" t="str">
            <v>HARGA</v>
          </cell>
          <cell r="S1215" t="str">
            <v>JUMLAH</v>
          </cell>
        </row>
        <row r="1216">
          <cell r="L1216" t="str">
            <v>NO.</v>
          </cell>
          <cell r="N1216" t="str">
            <v>KOMPONEN</v>
          </cell>
          <cell r="P1216" t="str">
            <v>SATUAN</v>
          </cell>
          <cell r="Q1216" t="str">
            <v>KUANTITAS</v>
          </cell>
          <cell r="R1216" t="str">
            <v>SATUAN</v>
          </cell>
          <cell r="S1216" t="str">
            <v>HARGA</v>
          </cell>
        </row>
        <row r="1217">
          <cell r="A1217" t="str">
            <v>II.</v>
          </cell>
          <cell r="C1217" t="str">
            <v>URUTAN KERJA</v>
          </cell>
          <cell r="R1217" t="str">
            <v>(Rp.)</v>
          </cell>
          <cell r="S1217" t="str">
            <v>(Rp.)</v>
          </cell>
        </row>
        <row r="1218">
          <cell r="A1218">
            <v>1</v>
          </cell>
          <cell r="C1218" t="str">
            <v>Penggalian dilakukan dengan menggunakan Excavator</v>
          </cell>
        </row>
        <row r="1219">
          <cell r="C1219" t="str">
            <v>dan tenaga manusia. Excavator menuangkan material</v>
          </cell>
        </row>
        <row r="1220">
          <cell r="C1220" t="str">
            <v>hasil galian kedalam Dump Truck</v>
          </cell>
          <cell r="L1220" t="str">
            <v>A.</v>
          </cell>
          <cell r="N1220" t="str">
            <v>TENAGA</v>
          </cell>
        </row>
        <row r="1221">
          <cell r="A1221">
            <v>2</v>
          </cell>
          <cell r="C1221" t="str">
            <v>Dump Truck membuang material hasil galian keluar</v>
          </cell>
        </row>
        <row r="1222">
          <cell r="C1222" t="str">
            <v>lokasi jalan sejauh</v>
          </cell>
          <cell r="G1222" t="str">
            <v>Lb</v>
          </cell>
          <cell r="H1222">
            <v>2</v>
          </cell>
          <cell r="I1222" t="str">
            <v>Km</v>
          </cell>
          <cell r="L1222" t="str">
            <v>1.</v>
          </cell>
          <cell r="N1222" t="str">
            <v>Pekerja</v>
          </cell>
          <cell r="O1222" t="str">
            <v>(L01)</v>
          </cell>
          <cell r="P1222" t="str">
            <v>Jam</v>
          </cell>
          <cell r="Q1222">
            <v>4.4979919678714868</v>
          </cell>
          <cell r="R1222">
            <v>6500</v>
          </cell>
          <cell r="U1222">
            <v>29236.947791164665</v>
          </cell>
        </row>
        <row r="1223">
          <cell r="L1223" t="str">
            <v>2.</v>
          </cell>
          <cell r="N1223" t="str">
            <v>Mandor</v>
          </cell>
          <cell r="O1223" t="str">
            <v>(L03)</v>
          </cell>
          <cell r="P1223" t="str">
            <v>Jam</v>
          </cell>
          <cell r="Q1223">
            <v>0.32128514056224905</v>
          </cell>
          <cell r="R1223">
            <v>7200</v>
          </cell>
          <cell r="U1223">
            <v>2313.2530120481933</v>
          </cell>
        </row>
        <row r="1224">
          <cell r="A1224" t="str">
            <v>III.</v>
          </cell>
          <cell r="C1224" t="str">
            <v>PEMAKAIAN BAHAN, ALAT DAN TENAGA</v>
          </cell>
        </row>
        <row r="1225">
          <cell r="A1225" t="str">
            <v xml:space="preserve">   1.</v>
          </cell>
          <cell r="C1225" t="str">
            <v>BAHAN</v>
          </cell>
        </row>
        <row r="1226">
          <cell r="C1226" t="str">
            <v>Tidak ada bahan yang diperlukan</v>
          </cell>
          <cell r="Q1226" t="str">
            <v xml:space="preserve">JUMLAH HARGA TENAGA   </v>
          </cell>
          <cell r="U1226">
            <v>31550.200803212858</v>
          </cell>
        </row>
        <row r="1228">
          <cell r="A1228" t="str">
            <v xml:space="preserve">   2.</v>
          </cell>
          <cell r="C1228" t="str">
            <v>ALAT</v>
          </cell>
          <cell r="L1228" t="str">
            <v>B.</v>
          </cell>
          <cell r="N1228" t="str">
            <v>BAHAN</v>
          </cell>
        </row>
        <row r="1229">
          <cell r="A1229" t="str">
            <v xml:space="preserve">   2.a.</v>
          </cell>
          <cell r="C1229" t="str">
            <v>EXCAVATOR</v>
          </cell>
          <cell r="G1229" t="str">
            <v>(E10)</v>
          </cell>
        </row>
        <row r="1230">
          <cell r="C1230" t="str">
            <v>Kapasitas Bucket</v>
          </cell>
          <cell r="G1230" t="str">
            <v>V</v>
          </cell>
          <cell r="H1230">
            <v>0.5</v>
          </cell>
          <cell r="I1230" t="str">
            <v>M3</v>
          </cell>
        </row>
        <row r="1231">
          <cell r="C1231" t="str">
            <v>Faktor Bucket</v>
          </cell>
          <cell r="G1231" t="str">
            <v>Fb</v>
          </cell>
          <cell r="H1231">
            <v>0.75</v>
          </cell>
          <cell r="I1231" t="str">
            <v>-</v>
          </cell>
        </row>
        <row r="1232">
          <cell r="C1232" t="str">
            <v>Faktor  Efisiensi alat</v>
          </cell>
          <cell r="G1232" t="str">
            <v>Fa</v>
          </cell>
          <cell r="H1232">
            <v>0.83</v>
          </cell>
          <cell r="I1232" t="str">
            <v>-</v>
          </cell>
        </row>
        <row r="1234">
          <cell r="C1234" t="str">
            <v>Waktu siklus</v>
          </cell>
          <cell r="G1234" t="str">
            <v>Ts1</v>
          </cell>
          <cell r="I1234" t="str">
            <v>menit</v>
          </cell>
        </row>
        <row r="1235">
          <cell r="C1235" t="str">
            <v>- Menggali / memuat</v>
          </cell>
          <cell r="G1235" t="str">
            <v>T1</v>
          </cell>
          <cell r="H1235">
            <v>0.5</v>
          </cell>
          <cell r="I1235" t="str">
            <v>menit</v>
          </cell>
        </row>
        <row r="1236">
          <cell r="C1236" t="str">
            <v>- Lain-lain</v>
          </cell>
          <cell r="G1236" t="str">
            <v>T2</v>
          </cell>
          <cell r="H1236">
            <v>0.5</v>
          </cell>
          <cell r="I1236" t="str">
            <v>menit</v>
          </cell>
          <cell r="Q1236" t="str">
            <v xml:space="preserve">JUMLAH HARGA BAHAN   </v>
          </cell>
          <cell r="U1236">
            <v>0</v>
          </cell>
        </row>
        <row r="1237">
          <cell r="G1237" t="str">
            <v>Ts1</v>
          </cell>
          <cell r="H1237">
            <v>1</v>
          </cell>
          <cell r="I1237" t="str">
            <v>menit</v>
          </cell>
        </row>
        <row r="1238">
          <cell r="L1238" t="str">
            <v>C.</v>
          </cell>
          <cell r="N1238" t="str">
            <v>PERALATAN</v>
          </cell>
        </row>
        <row r="1239">
          <cell r="C1239" t="str">
            <v>Kap. Prod. / jam =</v>
          </cell>
          <cell r="D1239" t="str">
            <v>V  x Fb x Fa x 60</v>
          </cell>
          <cell r="G1239" t="str">
            <v>Q1</v>
          </cell>
          <cell r="H1239">
            <v>15.562499999999998</v>
          </cell>
          <cell r="I1239" t="str">
            <v>M3/Jam</v>
          </cell>
        </row>
        <row r="1240">
          <cell r="D1240" t="str">
            <v>Ts1 x Fk</v>
          </cell>
          <cell r="G1240" t="str">
            <v>Q1</v>
          </cell>
          <cell r="H1240">
            <v>1.2384244009338106</v>
          </cell>
          <cell r="I1240" t="str">
            <v>M'/Jam</v>
          </cell>
          <cell r="L1240" t="str">
            <v>1.</v>
          </cell>
        </row>
        <row r="1241">
          <cell r="N1241" t="str">
            <v>Excavator</v>
          </cell>
          <cell r="O1241" t="str">
            <v>(E10)</v>
          </cell>
          <cell r="P1241" t="str">
            <v>Jam</v>
          </cell>
          <cell r="Q1241">
            <v>0.80747762983834048</v>
          </cell>
          <cell r="R1241">
            <v>251879.60653622876</v>
          </cell>
          <cell r="U1241">
            <v>203387.14769048776</v>
          </cell>
        </row>
        <row r="1242">
          <cell r="C1242" t="str">
            <v>Koefisien Alat / M'</v>
          </cell>
          <cell r="D1242" t="str">
            <v xml:space="preserve"> =  1  :  Q1</v>
          </cell>
          <cell r="G1242" t="str">
            <v>(E10)</v>
          </cell>
          <cell r="H1242">
            <v>0.80747762983834048</v>
          </cell>
          <cell r="I1242" t="str">
            <v>Jam</v>
          </cell>
          <cell r="N1242" t="str">
            <v>Dump Truck</v>
          </cell>
          <cell r="O1242" t="str">
            <v>(E08)</v>
          </cell>
          <cell r="P1242" t="str">
            <v>Jam</v>
          </cell>
          <cell r="Q1242">
            <v>1.8487467872917727</v>
          </cell>
          <cell r="R1242">
            <v>162154.46463126209</v>
          </cell>
          <cell r="U1242">
            <v>299782.54553206317</v>
          </cell>
        </row>
        <row r="1243">
          <cell r="N1243" t="str">
            <v>Alat Bantu</v>
          </cell>
          <cell r="P1243" t="str">
            <v>Ls</v>
          </cell>
          <cell r="Q1243">
            <v>1</v>
          </cell>
          <cell r="R1243">
            <v>1500</v>
          </cell>
          <cell r="U1243">
            <v>1500</v>
          </cell>
        </row>
        <row r="1244">
          <cell r="A1244" t="str">
            <v xml:space="preserve">   2.b.</v>
          </cell>
          <cell r="C1244" t="str">
            <v>DUMP TRUCK</v>
          </cell>
          <cell r="G1244" t="str">
            <v>(E08)</v>
          </cell>
        </row>
        <row r="1245">
          <cell r="C1245" t="str">
            <v>Kapasitas bak</v>
          </cell>
          <cell r="G1245" t="str">
            <v>V</v>
          </cell>
          <cell r="H1245">
            <v>4</v>
          </cell>
          <cell r="I1245" t="str">
            <v>M3</v>
          </cell>
        </row>
        <row r="1246">
          <cell r="C1246" t="str">
            <v>Faktor  efisiensi alat</v>
          </cell>
          <cell r="G1246" t="str">
            <v>Fa</v>
          </cell>
          <cell r="H1246">
            <v>0.83</v>
          </cell>
          <cell r="I1246" t="str">
            <v>-</v>
          </cell>
        </row>
        <row r="1247">
          <cell r="C1247" t="str">
            <v>Kecepatan rata-rata bermuatan</v>
          </cell>
          <cell r="G1247" t="str">
            <v>v1</v>
          </cell>
          <cell r="H1247">
            <v>30</v>
          </cell>
          <cell r="I1247" t="str">
            <v>KM/Jam</v>
          </cell>
        </row>
        <row r="1248">
          <cell r="C1248" t="str">
            <v>Kecepatan rata-rata kosong</v>
          </cell>
          <cell r="G1248" t="str">
            <v>v2</v>
          </cell>
          <cell r="H1248">
            <v>60</v>
          </cell>
          <cell r="I1248" t="str">
            <v>KM/Jam</v>
          </cell>
          <cell r="Q1248" t="str">
            <v xml:space="preserve">JUMLAH HARGA PERALATAN   </v>
          </cell>
          <cell r="U1248">
            <v>504669.69322255091</v>
          </cell>
        </row>
        <row r="1249">
          <cell r="C1249" t="str">
            <v>Waktu  siklus</v>
          </cell>
          <cell r="G1249" t="str">
            <v>Ts2</v>
          </cell>
          <cell r="I1249" t="str">
            <v>menit</v>
          </cell>
        </row>
        <row r="1250">
          <cell r="C1250" t="str">
            <v>- Waktu tempuh isi</v>
          </cell>
          <cell r="E1250" t="str">
            <v>=   (L  :  v1)  x  60</v>
          </cell>
          <cell r="G1250" t="str">
            <v>T1</v>
          </cell>
          <cell r="H1250">
            <v>4</v>
          </cell>
          <cell r="I1250" t="str">
            <v>menit</v>
          </cell>
          <cell r="L1250" t="str">
            <v>D.</v>
          </cell>
          <cell r="N1250" t="str">
            <v>JUMLAH HARGA TENAGA, BAHAN DAN PERALATAN  ( A + B + C )</v>
          </cell>
          <cell r="U1250">
            <v>536219.89402576373</v>
          </cell>
        </row>
        <row r="1251">
          <cell r="C1251" t="str">
            <v>- Waktu tempuh kosong</v>
          </cell>
          <cell r="E1251" t="str">
            <v>=   (L  :  v2)  x  60</v>
          </cell>
          <cell r="G1251" t="str">
            <v>T2</v>
          </cell>
          <cell r="H1251">
            <v>2</v>
          </cell>
          <cell r="I1251" t="str">
            <v>menit</v>
          </cell>
          <cell r="L1251" t="str">
            <v>E.</v>
          </cell>
          <cell r="N1251" t="str">
            <v>OVERHEAD &amp; PROFIT</v>
          </cell>
          <cell r="P1251">
            <v>10</v>
          </cell>
          <cell r="Q1251" t="str">
            <v>%  x  D</v>
          </cell>
          <cell r="U1251">
            <v>53621.989402576379</v>
          </cell>
        </row>
        <row r="1252">
          <cell r="C1252" t="str">
            <v>- Waktu muat</v>
          </cell>
          <cell r="E1252" t="str">
            <v>=   (V  :  Q1) x 60</v>
          </cell>
          <cell r="G1252" t="str">
            <v>T3</v>
          </cell>
          <cell r="H1252">
            <v>15.421686746987953</v>
          </cell>
          <cell r="I1252" t="str">
            <v>menit</v>
          </cell>
          <cell r="L1252" t="str">
            <v>F.</v>
          </cell>
          <cell r="N1252" t="str">
            <v>HARGA SATUAN PEKERJAAN  ( D + E )</v>
          </cell>
          <cell r="U1252">
            <v>589841.88342834008</v>
          </cell>
        </row>
        <row r="1253">
          <cell r="C1253" t="str">
            <v>- Dump, dan lain-lain</v>
          </cell>
          <cell r="G1253" t="str">
            <v>T4</v>
          </cell>
          <cell r="H1253">
            <v>3</v>
          </cell>
          <cell r="I1253" t="str">
            <v>menit</v>
          </cell>
          <cell r="L1253" t="str">
            <v>Note: 1</v>
          </cell>
          <cell r="N1253" t="str">
            <v>SATUAN dapat berdasarkan atas jam operasi untuk Tenaga Kerja dan Peralatan, volume dan/atau ukuran</v>
          </cell>
        </row>
        <row r="1254">
          <cell r="G1254" t="str">
            <v>Ts2</v>
          </cell>
          <cell r="H1254">
            <v>24.421686746987952</v>
          </cell>
          <cell r="I1254" t="str">
            <v>menit</v>
          </cell>
          <cell r="N1254" t="str">
            <v>berat untuk bahan-bahan.</v>
          </cell>
        </row>
        <row r="1255">
          <cell r="L1255">
            <v>2</v>
          </cell>
          <cell r="N1255" t="str">
            <v>Kuantitas satuan adalah kuantitas setiap komponen untuk menyelesaikan satu satuan pekerjaan dari nomor</v>
          </cell>
        </row>
        <row r="1256">
          <cell r="C1256" t="str">
            <v>Kapasitas Produksi / Jam   =</v>
          </cell>
          <cell r="E1256" t="str">
            <v>V x Fa x 60</v>
          </cell>
          <cell r="G1256" t="str">
            <v>Q2</v>
          </cell>
          <cell r="H1256">
            <v>6.7972372964972863</v>
          </cell>
          <cell r="I1256" t="str">
            <v xml:space="preserve">M3/Jam </v>
          </cell>
          <cell r="N1256" t="str">
            <v>mata pembayaran.</v>
          </cell>
        </row>
        <row r="1257">
          <cell r="E1257" t="str">
            <v xml:space="preserve">    Fk x Ts2</v>
          </cell>
          <cell r="G1257" t="str">
            <v>Q2</v>
          </cell>
          <cell r="H1257">
            <v>0.54090695755306706</v>
          </cell>
          <cell r="I1257" t="str">
            <v xml:space="preserve">M'/Jam </v>
          </cell>
          <cell r="L1257">
            <v>3</v>
          </cell>
          <cell r="N1257" t="str">
            <v>Biaya satuan untuk peralatan sudah termasuk bahan bakar, bahan habis dipakai dan operator.</v>
          </cell>
        </row>
        <row r="1258">
          <cell r="L1258">
            <v>4</v>
          </cell>
          <cell r="N1258" t="str">
            <v>Biaya satuan sudah termasuk pengeluaran untuk seluruh pajak yang berkaitan (tetapi tidak termasuk PPN</v>
          </cell>
        </row>
        <row r="1259">
          <cell r="J1259" t="str">
            <v>Berlanjut ke hal. berikut.</v>
          </cell>
          <cell r="N1259" t="str">
            <v>yang dibayar dari kontrak) dan biaya-biaya lainnya.</v>
          </cell>
        </row>
        <row r="1260">
          <cell r="A1260" t="str">
            <v>ITEM PEMBAYARAN NO.</v>
          </cell>
          <cell r="D1260" t="str">
            <v>:  7.7 (2) d</v>
          </cell>
          <cell r="J1260" t="str">
            <v>Analisa EI-772</v>
          </cell>
        </row>
        <row r="1261">
          <cell r="A1261" t="str">
            <v>JENIS PEKERJAAN</v>
          </cell>
          <cell r="D1261" t="str">
            <v>:  Penurunan Caison Dia  400 cm</v>
          </cell>
        </row>
        <row r="1262">
          <cell r="A1262" t="str">
            <v>SATUAN PEMBAYARAN</v>
          </cell>
          <cell r="D1262" t="str">
            <v>:  M1</v>
          </cell>
          <cell r="H1262" t="str">
            <v xml:space="preserve">        URAIAN ANALISA HARGA SATUAN</v>
          </cell>
        </row>
        <row r="1263">
          <cell r="J1263" t="str">
            <v>Lanjutan</v>
          </cell>
        </row>
        <row r="1265">
          <cell r="A1265" t="str">
            <v>No.</v>
          </cell>
          <cell r="C1265" t="str">
            <v>U R A I A N</v>
          </cell>
          <cell r="G1265" t="str">
            <v>KODE</v>
          </cell>
          <cell r="H1265" t="str">
            <v>KOEF.</v>
          </cell>
          <cell r="I1265" t="str">
            <v>SATUAN</v>
          </cell>
          <cell r="J1265" t="str">
            <v>KETERANGAN</v>
          </cell>
        </row>
        <row r="1268">
          <cell r="C1268" t="str">
            <v>Koefisien Alat / M'</v>
          </cell>
          <cell r="D1268" t="str">
            <v xml:space="preserve"> =  1  :  Q2</v>
          </cell>
          <cell r="G1268" t="str">
            <v>(E08)</v>
          </cell>
          <cell r="H1268">
            <v>1.8487467872917727</v>
          </cell>
          <cell r="I1268" t="str">
            <v>Jam</v>
          </cell>
        </row>
        <row r="1271">
          <cell r="A1271" t="str">
            <v>2.d.</v>
          </cell>
          <cell r="C1271" t="str">
            <v>ALAT  BANTU</v>
          </cell>
        </row>
        <row r="1272">
          <cell r="C1272" t="str">
            <v>Diperlukan alat-alat bantu kecil</v>
          </cell>
          <cell r="J1272" t="str">
            <v>Lump Sump</v>
          </cell>
        </row>
        <row r="1273">
          <cell r="C1273" t="str">
            <v>- Sekop</v>
          </cell>
        </row>
        <row r="1274">
          <cell r="C1274" t="str">
            <v>- Keranjang, dan lain-lain</v>
          </cell>
        </row>
        <row r="1276">
          <cell r="A1276" t="str">
            <v xml:space="preserve">   3.</v>
          </cell>
          <cell r="C1276" t="str">
            <v>TENAGA</v>
          </cell>
        </row>
        <row r="1277">
          <cell r="C1277" t="str">
            <v>Produksi menentukan : EXCAVATOR</v>
          </cell>
          <cell r="G1277" t="str">
            <v>Q1</v>
          </cell>
          <cell r="H1277">
            <v>1.2384244009338106</v>
          </cell>
          <cell r="I1277" t="str">
            <v>M'/Jam</v>
          </cell>
        </row>
        <row r="1278">
          <cell r="C1278" t="str">
            <v>Produksi Galian / hari  =  Tk x Q1 x Vt</v>
          </cell>
          <cell r="G1278" t="str">
            <v>Qt</v>
          </cell>
          <cell r="H1278">
            <v>108.93749999999999</v>
          </cell>
          <cell r="I1278" t="str">
            <v>M3</v>
          </cell>
        </row>
        <row r="1279">
          <cell r="C1279" t="str">
            <v>Kebutuhan tenaga untuk 20% galian :</v>
          </cell>
        </row>
        <row r="1280">
          <cell r="D1280" t="str">
            <v>- Pekerja</v>
          </cell>
          <cell r="G1280" t="str">
            <v>P</v>
          </cell>
          <cell r="H1280">
            <v>14</v>
          </cell>
          <cell r="I1280" t="str">
            <v>orang</v>
          </cell>
        </row>
        <row r="1281">
          <cell r="D1281" t="str">
            <v>- Mandor</v>
          </cell>
          <cell r="G1281" t="str">
            <v>M</v>
          </cell>
          <cell r="H1281">
            <v>1</v>
          </cell>
          <cell r="I1281" t="str">
            <v>orang</v>
          </cell>
        </row>
        <row r="1283">
          <cell r="C1283" t="str">
            <v>Koefisien tenaga / M'   :</v>
          </cell>
        </row>
        <row r="1284">
          <cell r="D1284" t="str">
            <v>- Pekerja</v>
          </cell>
          <cell r="E1284" t="str">
            <v>= (Tk x P) : (20%Qt)</v>
          </cell>
          <cell r="G1284" t="str">
            <v>(L01)</v>
          </cell>
          <cell r="H1284">
            <v>4.4979919678714868</v>
          </cell>
          <cell r="I1284" t="str">
            <v>Jam</v>
          </cell>
        </row>
        <row r="1285">
          <cell r="D1285" t="str">
            <v>- Mandor</v>
          </cell>
          <cell r="E1285" t="str">
            <v>= (Tk x M) : (20%Qt)</v>
          </cell>
          <cell r="G1285" t="str">
            <v>(L03)</v>
          </cell>
          <cell r="H1285">
            <v>0.32128514056224905</v>
          </cell>
          <cell r="I1285" t="str">
            <v>Jam</v>
          </cell>
        </row>
        <row r="1287">
          <cell r="A1287" t="str">
            <v>4.</v>
          </cell>
          <cell r="C1287" t="str">
            <v>HARGA DASAR SATUAN UPAH, BAHAN DAN ALAT</v>
          </cell>
        </row>
        <row r="1288">
          <cell r="C1288" t="str">
            <v>Lihat lampiran.</v>
          </cell>
        </row>
        <row r="1290">
          <cell r="A1290" t="str">
            <v>5.</v>
          </cell>
          <cell r="C1290" t="str">
            <v>ANALISA HARGA SATUAN PEKERJAAN</v>
          </cell>
        </row>
        <row r="1291">
          <cell r="C1291" t="str">
            <v>Lihat perhitungan dalam FORMULIR STANDAR UNTUK</v>
          </cell>
        </row>
        <row r="1292">
          <cell r="C1292" t="str">
            <v>PEREKEMAN ANALISA MASING-MASING HARGA</v>
          </cell>
        </row>
        <row r="1293">
          <cell r="C1293" t="str">
            <v>SATUAN.</v>
          </cell>
        </row>
        <row r="1294">
          <cell r="C1294" t="str">
            <v>Didapat Harga Satuan Pekerjaan :</v>
          </cell>
        </row>
        <row r="1296">
          <cell r="C1296" t="str">
            <v xml:space="preserve">Rp.  </v>
          </cell>
          <cell r="D1296">
            <v>589841.88342834008</v>
          </cell>
          <cell r="E1296" t="str">
            <v xml:space="preserve"> / M'</v>
          </cell>
        </row>
        <row r="1299">
          <cell r="A1299" t="str">
            <v>6.</v>
          </cell>
          <cell r="C1299" t="str">
            <v>WAKTU PELAKSANAAN YANG DIPERLUKAN</v>
          </cell>
        </row>
        <row r="1300">
          <cell r="C1300" t="str">
            <v>Masa Pelaksanaan :</v>
          </cell>
          <cell r="D1300" t="str">
            <v>. . . . . . . . . . . .</v>
          </cell>
          <cell r="E1300" t="str">
            <v>bulan</v>
          </cell>
        </row>
        <row r="1302">
          <cell r="A1302" t="str">
            <v>7.</v>
          </cell>
          <cell r="C1302" t="str">
            <v>VOLUME PEKERJAAN YANG DIPERLUKAN</v>
          </cell>
        </row>
        <row r="1303">
          <cell r="C1303" t="str">
            <v>Volume pekerjaan  :</v>
          </cell>
          <cell r="D1303" t="e">
            <v>#REF!</v>
          </cell>
          <cell r="E1303" t="str">
            <v>M'</v>
          </cell>
        </row>
        <row r="1319">
          <cell r="A1319" t="str">
            <v>ITEM PEMBAYARAN NO.</v>
          </cell>
          <cell r="D1319" t="str">
            <v>:  7.3 (1)</v>
          </cell>
          <cell r="J1319" t="str">
            <v>Analisa EI-731</v>
          </cell>
          <cell r="T1319" t="str">
            <v>Analisa EI-731</v>
          </cell>
        </row>
        <row r="1320">
          <cell r="A1320" t="str">
            <v>JENIS PEKERJAAN</v>
          </cell>
          <cell r="D1320" t="str">
            <v>:  Baja Tulangan (Polos) U24</v>
          </cell>
        </row>
        <row r="1321">
          <cell r="A1321" t="str">
            <v>SATUAN PEMBAYARAN</v>
          </cell>
          <cell r="D1321" t="str">
            <v>:  KG</v>
          </cell>
          <cell r="H1321" t="str">
            <v xml:space="preserve">        URAIAN ANALISA HARGA SATUAN</v>
          </cell>
          <cell r="L1321" t="str">
            <v>FORMULIR STANDAR UNTUK</v>
          </cell>
        </row>
        <row r="1322">
          <cell r="L1322" t="str">
            <v>PEREKAMAN ANALISA MASING-MASING HARGA SATUAN</v>
          </cell>
        </row>
        <row r="1323">
          <cell r="L1323" t="str">
            <v/>
          </cell>
        </row>
        <row r="1324">
          <cell r="A1324" t="str">
            <v>No.</v>
          </cell>
          <cell r="C1324" t="str">
            <v>U R A I A N</v>
          </cell>
          <cell r="G1324" t="str">
            <v>KODE</v>
          </cell>
          <cell r="H1324" t="str">
            <v>KOEF.</v>
          </cell>
          <cell r="I1324" t="str">
            <v>SATUAN</v>
          </cell>
          <cell r="J1324" t="str">
            <v>KETERANGAN</v>
          </cell>
        </row>
        <row r="1325">
          <cell r="L1325" t="str">
            <v>NAMA PENAWAR</v>
          </cell>
          <cell r="O1325" t="str">
            <v xml:space="preserve"> : PT. RAHIFA SECA UTAMA</v>
          </cell>
        </row>
        <row r="1326">
          <cell r="L1326" t="str">
            <v>KEGIATAN</v>
          </cell>
          <cell r="O1326" t="str">
            <v xml:space="preserve"> : Rehabilitasi dan Rekonstruksi Provinsi NAD</v>
          </cell>
        </row>
        <row r="1327">
          <cell r="A1327" t="str">
            <v>I.</v>
          </cell>
          <cell r="C1327" t="str">
            <v>ASUMSI</v>
          </cell>
          <cell r="L1327" t="str">
            <v>No. PAKET KONTRAK</v>
          </cell>
          <cell r="O1327" t="str">
            <v xml:space="preserve"> : PIJAY - 04</v>
          </cell>
        </row>
        <row r="1328">
          <cell r="A1328">
            <v>1</v>
          </cell>
          <cell r="C1328" t="str">
            <v>Pekerjaan dilakukan secara manual</v>
          </cell>
          <cell r="L1328" t="str">
            <v>NAMA PAKET</v>
          </cell>
          <cell r="O1328" t="str">
            <v xml:space="preserve"> : Rehabilitasi dan Rekonstruksi Jalan Balee Ulim - Kuala (CS)</v>
          </cell>
        </row>
        <row r="1329">
          <cell r="A1329">
            <v>2</v>
          </cell>
          <cell r="C1329" t="str">
            <v>Lokasi pekerjaan : sepanjang jalan</v>
          </cell>
          <cell r="L1329" t="str">
            <v>PROP / KAB / KODYA</v>
          </cell>
          <cell r="O1329" t="str">
            <v xml:space="preserve"> : Nanggroe Aceh Darussalam / Pidie Jaya</v>
          </cell>
        </row>
        <row r="1330">
          <cell r="A1330">
            <v>3</v>
          </cell>
          <cell r="C1330" t="str">
            <v>Bahan dasar (besi dan kawat) diterima seluruhnya</v>
          </cell>
          <cell r="L1330" t="str">
            <v>ITEM PEMBAYARAN NO.</v>
          </cell>
          <cell r="O1330" t="str">
            <v>:  7.3 (1)</v>
          </cell>
          <cell r="R1330" t="str">
            <v>PERKIRAAN VOL. PEK.</v>
          </cell>
          <cell r="T1330" t="str">
            <v>:</v>
          </cell>
          <cell r="U1330">
            <v>4704</v>
          </cell>
        </row>
        <row r="1331">
          <cell r="C1331" t="str">
            <v>di lokasi pekerjaan</v>
          </cell>
          <cell r="L1331" t="str">
            <v>JENIS PEKERJAAN</v>
          </cell>
          <cell r="O1331" t="str">
            <v>:  Baja Tulangan (Polos) U24</v>
          </cell>
          <cell r="R1331" t="str">
            <v>TOTAL HARGA (Rp.)</v>
          </cell>
          <cell r="T1331" t="str">
            <v>:</v>
          </cell>
          <cell r="U1331">
            <v>83809757</v>
          </cell>
        </row>
        <row r="1332">
          <cell r="A1332">
            <v>4</v>
          </cell>
          <cell r="C1332" t="str">
            <v>Jarak rata-rata Base camp ke lokasi pekerjaan</v>
          </cell>
          <cell r="G1332" t="str">
            <v>L</v>
          </cell>
          <cell r="H1332">
            <v>5.166666666666667</v>
          </cell>
          <cell r="I1332" t="str">
            <v>KM</v>
          </cell>
          <cell r="L1332" t="str">
            <v>SATUAN PEMBAYARAN</v>
          </cell>
          <cell r="O1332" t="str">
            <v>:  KG</v>
          </cell>
          <cell r="R1332" t="str">
            <v>% THD. BIAYA PROYEK</v>
          </cell>
          <cell r="T1332" t="str">
            <v>:</v>
          </cell>
          <cell r="U1332">
            <v>1.9882360210105938</v>
          </cell>
          <cell r="V1332" t="str">
            <v>%</v>
          </cell>
        </row>
        <row r="1333">
          <cell r="A1333">
            <v>5</v>
          </cell>
          <cell r="C1333" t="str">
            <v>Jam kerja efektif per-hari</v>
          </cell>
          <cell r="G1333" t="str">
            <v>Tk</v>
          </cell>
          <cell r="H1333">
            <v>7</v>
          </cell>
          <cell r="I1333" t="str">
            <v>jam</v>
          </cell>
        </row>
        <row r="1334">
          <cell r="A1334">
            <v>6</v>
          </cell>
          <cell r="C1334" t="str">
            <v>Faktor Kehilangan Besi Tulangan</v>
          </cell>
          <cell r="G1334" t="str">
            <v>Fh</v>
          </cell>
          <cell r="H1334">
            <v>1.1000000000000001</v>
          </cell>
          <cell r="I1334" t="str">
            <v>-</v>
          </cell>
        </row>
        <row r="1335">
          <cell r="Q1335" t="str">
            <v>PERKIRAAN</v>
          </cell>
          <cell r="R1335" t="str">
            <v>HARGA</v>
          </cell>
          <cell r="S1335" t="str">
            <v>JUMLAH</v>
          </cell>
        </row>
        <row r="1336">
          <cell r="A1336" t="str">
            <v>II.</v>
          </cell>
          <cell r="C1336" t="str">
            <v>URUTAN KERJA</v>
          </cell>
          <cell r="L1336" t="str">
            <v>NO.</v>
          </cell>
          <cell r="N1336" t="str">
            <v>KOMPONEN</v>
          </cell>
          <cell r="P1336" t="str">
            <v>SATUAN</v>
          </cell>
          <cell r="Q1336" t="str">
            <v>KUANTITAS</v>
          </cell>
          <cell r="R1336" t="str">
            <v>SATUAN</v>
          </cell>
          <cell r="S1336" t="str">
            <v>HARGA</v>
          </cell>
        </row>
        <row r="1337">
          <cell r="A1337">
            <v>1</v>
          </cell>
          <cell r="C1337" t="str">
            <v>Besi tulangan dipotong dan dibengkokkan sesuai</v>
          </cell>
          <cell r="R1337" t="str">
            <v>(Rp.)</v>
          </cell>
          <cell r="S1337" t="str">
            <v>(Rp.)</v>
          </cell>
        </row>
        <row r="1338">
          <cell r="C1338" t="str">
            <v>dengan yang diperlukan</v>
          </cell>
        </row>
        <row r="1339">
          <cell r="A1339">
            <v>2</v>
          </cell>
          <cell r="C1339" t="str">
            <v>Batang tulangan dipasang / disusun sesuai dengan</v>
          </cell>
        </row>
        <row r="1340">
          <cell r="C1340" t="str">
            <v>Gambar Pelaksanaan dan persilangannya diikat kawat</v>
          </cell>
          <cell r="L1340" t="str">
            <v>A.</v>
          </cell>
          <cell r="N1340" t="str">
            <v>TENAGA</v>
          </cell>
        </row>
        <row r="1342">
          <cell r="A1342" t="str">
            <v>III.</v>
          </cell>
          <cell r="C1342" t="str">
            <v>PEMAKAIAN BAHAN, ALAT DAN TENAGA</v>
          </cell>
          <cell r="L1342" t="str">
            <v>1.</v>
          </cell>
          <cell r="N1342" t="str">
            <v>Pekerja Biasa</v>
          </cell>
          <cell r="O1342" t="str">
            <v>(L01)</v>
          </cell>
          <cell r="P1342" t="str">
            <v>jam</v>
          </cell>
          <cell r="Q1342">
            <v>0.105</v>
          </cell>
          <cell r="R1342">
            <v>6500</v>
          </cell>
          <cell r="U1342">
            <v>682.5</v>
          </cell>
        </row>
        <row r="1343">
          <cell r="L1343" t="str">
            <v>2.</v>
          </cell>
          <cell r="N1343" t="str">
            <v>Tukang</v>
          </cell>
          <cell r="O1343" t="str">
            <v>(L02)</v>
          </cell>
          <cell r="P1343" t="str">
            <v>jam</v>
          </cell>
          <cell r="Q1343">
            <v>3.5000000000000003E-2</v>
          </cell>
          <cell r="R1343">
            <v>7500</v>
          </cell>
          <cell r="U1343">
            <v>262.5</v>
          </cell>
        </row>
        <row r="1344">
          <cell r="A1344" t="str">
            <v xml:space="preserve">   1.</v>
          </cell>
          <cell r="C1344" t="str">
            <v>BAHAN</v>
          </cell>
          <cell r="L1344" t="str">
            <v>3.</v>
          </cell>
          <cell r="N1344" t="str">
            <v>Mandor</v>
          </cell>
          <cell r="O1344" t="str">
            <v>(L03)</v>
          </cell>
          <cell r="P1344" t="str">
            <v>jam</v>
          </cell>
          <cell r="Q1344">
            <v>3.5000000000000003E-2</v>
          </cell>
          <cell r="R1344">
            <v>7200</v>
          </cell>
          <cell r="U1344">
            <v>252.00000000000003</v>
          </cell>
        </row>
        <row r="1345">
          <cell r="A1345" t="str">
            <v>1.a.</v>
          </cell>
          <cell r="C1345" t="str">
            <v>Baja Tulangan (Polos) U24</v>
          </cell>
          <cell r="G1345" t="str">
            <v>(M39a)</v>
          </cell>
          <cell r="H1345">
            <v>1.1000000000000001</v>
          </cell>
          <cell r="I1345" t="str">
            <v>Kg</v>
          </cell>
        </row>
        <row r="1346">
          <cell r="A1346" t="str">
            <v>1.b.</v>
          </cell>
          <cell r="C1346" t="str">
            <v>Kawat beton</v>
          </cell>
          <cell r="G1346" t="str">
            <v>(M14)</v>
          </cell>
          <cell r="H1346">
            <v>0.02</v>
          </cell>
          <cell r="I1346" t="str">
            <v>Kg</v>
          </cell>
          <cell r="Q1346" t="str">
            <v xml:space="preserve">JUMLAH HARGA TENAGA   </v>
          </cell>
          <cell r="U1346">
            <v>1197</v>
          </cell>
        </row>
        <row r="1348">
          <cell r="A1348" t="str">
            <v>2.</v>
          </cell>
          <cell r="C1348" t="str">
            <v>ALAT</v>
          </cell>
          <cell r="L1348" t="str">
            <v>B.</v>
          </cell>
          <cell r="N1348" t="str">
            <v>BAHAN</v>
          </cell>
        </row>
        <row r="1349">
          <cell r="A1349" t="str">
            <v>2.a.</v>
          </cell>
          <cell r="C1349" t="str">
            <v>ALAT BANTU</v>
          </cell>
          <cell r="I1349" t="str">
            <v>Ls</v>
          </cell>
        </row>
        <row r="1350">
          <cell r="C1350" t="str">
            <v>Diperlukan  :</v>
          </cell>
          <cell r="L1350" t="str">
            <v>1.</v>
          </cell>
          <cell r="N1350" t="str">
            <v>Baja Tulangan (Polos) U24</v>
          </cell>
          <cell r="O1350" t="str">
            <v>(M39a)</v>
          </cell>
          <cell r="P1350" t="str">
            <v>Kg</v>
          </cell>
          <cell r="Q1350">
            <v>1.1000000000000001</v>
          </cell>
          <cell r="R1350">
            <v>13000</v>
          </cell>
          <cell r="U1350">
            <v>14300.000000000002</v>
          </cell>
        </row>
        <row r="1351">
          <cell r="C1351" t="str">
            <v>- Gunting Potong Baja</v>
          </cell>
          <cell r="E1351" t="str">
            <v>=  2  buah</v>
          </cell>
          <cell r="L1351" t="str">
            <v>2.</v>
          </cell>
          <cell r="N1351" t="str">
            <v>Kawat Beton</v>
          </cell>
          <cell r="O1351" t="str">
            <v>(M14)</v>
          </cell>
          <cell r="P1351" t="str">
            <v>Kg</v>
          </cell>
          <cell r="Q1351">
            <v>0.02</v>
          </cell>
          <cell r="R1351">
            <v>10000</v>
          </cell>
          <cell r="U1351">
            <v>200</v>
          </cell>
        </row>
        <row r="1352">
          <cell r="C1352" t="str">
            <v>- Kunci Pembengkok Tulangan</v>
          </cell>
          <cell r="E1352" t="str">
            <v>=  2  buah</v>
          </cell>
        </row>
        <row r="1353">
          <cell r="C1353" t="str">
            <v>- Alat lainnya</v>
          </cell>
        </row>
        <row r="1355">
          <cell r="A1355" t="str">
            <v>3.</v>
          </cell>
          <cell r="C1355" t="str">
            <v>TENAGA</v>
          </cell>
        </row>
        <row r="1356">
          <cell r="C1356" t="str">
            <v>Produksi kerja satu hari</v>
          </cell>
          <cell r="G1356" t="str">
            <v>Qt</v>
          </cell>
          <cell r="H1356">
            <v>200</v>
          </cell>
          <cell r="I1356" t="str">
            <v>Kg</v>
          </cell>
          <cell r="Q1356" t="str">
            <v xml:space="preserve">JUMLAH HARGA BAHAN   </v>
          </cell>
          <cell r="U1356">
            <v>14500.000000000002</v>
          </cell>
        </row>
        <row r="1357">
          <cell r="C1357" t="str">
            <v>dibutuhkan tenaga :</v>
          </cell>
          <cell r="D1357" t="str">
            <v>- Mandor</v>
          </cell>
          <cell r="G1357" t="str">
            <v>M</v>
          </cell>
          <cell r="H1357">
            <v>1</v>
          </cell>
          <cell r="I1357" t="str">
            <v>orang</v>
          </cell>
        </row>
        <row r="1358">
          <cell r="D1358" t="str">
            <v>- Tukang</v>
          </cell>
          <cell r="G1358" t="str">
            <v>Tb</v>
          </cell>
          <cell r="H1358">
            <v>1</v>
          </cell>
          <cell r="I1358" t="str">
            <v>orang</v>
          </cell>
          <cell r="L1358" t="str">
            <v>C.</v>
          </cell>
          <cell r="N1358" t="str">
            <v>PERALATAN</v>
          </cell>
        </row>
        <row r="1359">
          <cell r="D1359" t="str">
            <v>- Pekerja</v>
          </cell>
          <cell r="G1359" t="str">
            <v>P</v>
          </cell>
          <cell r="H1359">
            <v>3</v>
          </cell>
          <cell r="I1359" t="str">
            <v>orang</v>
          </cell>
        </row>
        <row r="1360">
          <cell r="L1360" t="str">
            <v>1.</v>
          </cell>
          <cell r="N1360" t="str">
            <v>Alat Bantu</v>
          </cell>
          <cell r="P1360" t="str">
            <v>Ls</v>
          </cell>
          <cell r="Q1360">
            <v>1</v>
          </cell>
          <cell r="R1360">
            <v>500</v>
          </cell>
          <cell r="U1360">
            <v>500</v>
          </cell>
        </row>
        <row r="1361">
          <cell r="C1361" t="str">
            <v>Koefisien Tenaga / Kg  :</v>
          </cell>
        </row>
        <row r="1362">
          <cell r="D1362" t="str">
            <v>- Mandor</v>
          </cell>
          <cell r="E1362" t="str">
            <v>=  ( M x Tk ) : Qt</v>
          </cell>
          <cell r="G1362" t="str">
            <v>(L03)</v>
          </cell>
          <cell r="H1362">
            <v>3.5000000000000003E-2</v>
          </cell>
          <cell r="I1362" t="str">
            <v>jam</v>
          </cell>
        </row>
        <row r="1363">
          <cell r="D1363" t="str">
            <v>- Tukang</v>
          </cell>
          <cell r="E1363" t="str">
            <v>=  ( Tb x Tk ) : Qt</v>
          </cell>
          <cell r="G1363" t="str">
            <v>(L02)</v>
          </cell>
          <cell r="H1363">
            <v>3.5000000000000003E-2</v>
          </cell>
          <cell r="I1363" t="str">
            <v>jam</v>
          </cell>
        </row>
        <row r="1364">
          <cell r="D1364" t="str">
            <v>- Pekerja</v>
          </cell>
          <cell r="E1364" t="str">
            <v>=  ( P x Tk ) : Qt</v>
          </cell>
          <cell r="G1364" t="str">
            <v>(L01)</v>
          </cell>
          <cell r="H1364">
            <v>0.105</v>
          </cell>
          <cell r="I1364" t="str">
            <v>jam</v>
          </cell>
        </row>
        <row r="1366">
          <cell r="A1366" t="str">
            <v>4.</v>
          </cell>
          <cell r="C1366" t="str">
            <v>HARGA DASAR SATUAN UPAH, BAHAN DAN ALAT</v>
          </cell>
        </row>
        <row r="1367">
          <cell r="C1367" t="str">
            <v>Lihat lampiran.</v>
          </cell>
        </row>
        <row r="1368">
          <cell r="Q1368" t="str">
            <v xml:space="preserve">JUMLAH HARGA PERALATAN   </v>
          </cell>
          <cell r="U1368">
            <v>500</v>
          </cell>
        </row>
        <row r="1369">
          <cell r="A1369" t="str">
            <v>5.</v>
          </cell>
          <cell r="C1369" t="str">
            <v>ANALISA HARGA SATUAN PEKERJAAN</v>
          </cell>
        </row>
        <row r="1370">
          <cell r="C1370" t="str">
            <v>Lihat perhitungan dalam FORMULIR STANDAR UNTUK</v>
          </cell>
          <cell r="L1370" t="str">
            <v>D.</v>
          </cell>
          <cell r="N1370" t="str">
            <v>JUMLAH HARGA TENAGA, BAHAN DAN PERALATAN  ( A + B + C )</v>
          </cell>
          <cell r="U1370">
            <v>16197.000000000002</v>
          </cell>
        </row>
        <row r="1371">
          <cell r="C1371" t="str">
            <v>PEREKEMAN ANALISA MASING-MASING HARGA</v>
          </cell>
          <cell r="L1371" t="str">
            <v>E.</v>
          </cell>
          <cell r="N1371" t="str">
            <v>OVERHEAD &amp; PROFIT</v>
          </cell>
          <cell r="P1371">
            <v>10</v>
          </cell>
          <cell r="Q1371" t="str">
            <v>%  x  D</v>
          </cell>
          <cell r="U1371">
            <v>1619.7000000000003</v>
          </cell>
        </row>
        <row r="1372">
          <cell r="C1372" t="str">
            <v>SATUAN.</v>
          </cell>
          <cell r="L1372" t="str">
            <v>F.</v>
          </cell>
          <cell r="N1372" t="str">
            <v>HARGA SATUAN PEKERJAAN  ( D + E )</v>
          </cell>
          <cell r="U1372">
            <v>17816.7</v>
          </cell>
        </row>
        <row r="1373">
          <cell r="C1373" t="str">
            <v>Didapat Harga Satuan Pekerjaan :</v>
          </cell>
          <cell r="L1373" t="str">
            <v>Note: 1</v>
          </cell>
          <cell r="N1373" t="str">
            <v>SATUAN dapat berdasarkan atas jam operasi untuk Tenaga Kerja dan Peralatan, volume dan/atau ukuran</v>
          </cell>
        </row>
        <row r="1374">
          <cell r="N1374" t="str">
            <v>berat untuk bahan-bahan.</v>
          </cell>
        </row>
        <row r="1375">
          <cell r="C1375" t="str">
            <v xml:space="preserve">Rp.  </v>
          </cell>
          <cell r="D1375">
            <v>17816.7</v>
          </cell>
          <cell r="E1375" t="str">
            <v xml:space="preserve"> / Kg</v>
          </cell>
          <cell r="L1375">
            <v>2</v>
          </cell>
          <cell r="N1375" t="str">
            <v>Kuantitas satuan adalah kuantitas setiap komponen untuk menyelesaikan satu satuan pekerjaan dari nomor</v>
          </cell>
        </row>
        <row r="1376">
          <cell r="N1376" t="str">
            <v>mata pembayaran.</v>
          </cell>
        </row>
        <row r="1377">
          <cell r="L1377">
            <v>3</v>
          </cell>
          <cell r="N1377" t="str">
            <v>Biaya satuan untuk peralatan sudah termasuk bahan bakar, bahan habis dipakai dan operator.</v>
          </cell>
        </row>
        <row r="1378">
          <cell r="L1378">
            <v>4</v>
          </cell>
          <cell r="N1378" t="str">
            <v>Biaya satuan sudah termasuk pengeluaran untuk seluruh pajak yang berkaitan (tetapi tidak termasuk PPN</v>
          </cell>
        </row>
        <row r="1379">
          <cell r="J1379" t="str">
            <v>Berlanjut ke hal. berikut.</v>
          </cell>
          <cell r="N1379" t="str">
            <v>yang dibayar dari kontrak) dan biaya-biaya lainnya.</v>
          </cell>
        </row>
        <row r="1380">
          <cell r="A1380" t="str">
            <v>ITEM PEMBAYARAN NO.</v>
          </cell>
          <cell r="D1380" t="str">
            <v>:  7.3 (1)</v>
          </cell>
          <cell r="J1380" t="str">
            <v>Analisa EI-731</v>
          </cell>
        </row>
        <row r="1381">
          <cell r="A1381" t="str">
            <v>JENIS PEKERJAAN</v>
          </cell>
          <cell r="D1381" t="str">
            <v>:  Baja Tulangan (Polos) U24</v>
          </cell>
        </row>
        <row r="1382">
          <cell r="A1382" t="str">
            <v>SATUAN PEMBAYARAN</v>
          </cell>
          <cell r="D1382" t="str">
            <v>:  KG</v>
          </cell>
          <cell r="H1382" t="str">
            <v xml:space="preserve">        URAIAN ANALISA HARGA SATUAN</v>
          </cell>
        </row>
        <row r="1383">
          <cell r="J1383" t="str">
            <v>Lanjutan</v>
          </cell>
        </row>
        <row r="1385">
          <cell r="A1385" t="str">
            <v>No.</v>
          </cell>
          <cell r="C1385" t="str">
            <v>U R A I A N</v>
          </cell>
          <cell r="G1385" t="str">
            <v>KODE</v>
          </cell>
          <cell r="H1385" t="str">
            <v>KOEF.</v>
          </cell>
          <cell r="I1385" t="str">
            <v>SATUAN</v>
          </cell>
          <cell r="J1385" t="str">
            <v>KETERANGAN</v>
          </cell>
        </row>
        <row r="1388">
          <cell r="A1388" t="str">
            <v>6.</v>
          </cell>
          <cell r="C1388" t="str">
            <v>MASA PELAKSANAAN YANG DIPERLUKAN</v>
          </cell>
        </row>
        <row r="1389">
          <cell r="C1389" t="str">
            <v>Masa Pelaksanaan :</v>
          </cell>
          <cell r="D1389" t="str">
            <v>. . . . . . . . . . . .</v>
          </cell>
        </row>
        <row r="1391">
          <cell r="A1391" t="str">
            <v>7.</v>
          </cell>
          <cell r="C1391" t="str">
            <v>VOLUME PEKERJAAN YANG DIPERLUKAN</v>
          </cell>
        </row>
        <row r="1392">
          <cell r="C1392" t="str">
            <v>Volume pekerjaan  :</v>
          </cell>
          <cell r="D1392">
            <v>4704</v>
          </cell>
          <cell r="E1392" t="str">
            <v>Kg.</v>
          </cell>
        </row>
        <row r="1439">
          <cell r="A1439" t="str">
            <v>ITEM PEMBAYARAN NO.</v>
          </cell>
          <cell r="D1439" t="str">
            <v>:  7.3 (2)</v>
          </cell>
          <cell r="J1439" t="str">
            <v>Analisa EI-732</v>
          </cell>
          <cell r="O1439" t="str">
            <v>LAMPIRAN 2 PENAWARAN</v>
          </cell>
          <cell r="T1439" t="str">
            <v>Analisa EI-732</v>
          </cell>
        </row>
        <row r="1440">
          <cell r="A1440" t="str">
            <v>JENIS PEKERJAAN</v>
          </cell>
          <cell r="D1440" t="str">
            <v>:  Baja Tulangan (Polos) U32</v>
          </cell>
        </row>
        <row r="1441">
          <cell r="A1441" t="str">
            <v>SATUAN PEMBAYARAN</v>
          </cell>
          <cell r="D1441" t="str">
            <v>:  KG</v>
          </cell>
          <cell r="H1441" t="str">
            <v xml:space="preserve">        URAIAN ANALISA HARGA SATUAN</v>
          </cell>
          <cell r="L1441" t="str">
            <v>FORMULIR STANDAR UNTUK</v>
          </cell>
        </row>
        <row r="1442">
          <cell r="L1442" t="str">
            <v>PEREKAMAN ANALISA MASING-MASING HARGA SATUAN</v>
          </cell>
        </row>
        <row r="1443">
          <cell r="L1443" t="str">
            <v/>
          </cell>
        </row>
        <row r="1444">
          <cell r="A1444" t="str">
            <v>No.</v>
          </cell>
          <cell r="C1444" t="str">
            <v>U R A I A N</v>
          </cell>
          <cell r="G1444" t="str">
            <v>KODE</v>
          </cell>
          <cell r="H1444" t="str">
            <v>KOEF.</v>
          </cell>
          <cell r="I1444" t="str">
            <v>SATUAN</v>
          </cell>
          <cell r="J1444" t="str">
            <v>KETERANGAN</v>
          </cell>
        </row>
        <row r="1445">
          <cell r="L1445" t="str">
            <v>NAMA KEGIATAN</v>
          </cell>
          <cell r="O1445" t="str">
            <v>:  REHABILITASI DAN REKONSTRUKSI PROPINSI NAD</v>
          </cell>
        </row>
        <row r="1446">
          <cell r="L1446" t="str">
            <v>NAMA PAKET PEKERJAAN</v>
          </cell>
          <cell r="O1446" t="str">
            <v>:  PEMBANGUNAN TALUD RESERVOIR PAYA RO</v>
          </cell>
        </row>
        <row r="1447">
          <cell r="A1447" t="str">
            <v>I.</v>
          </cell>
          <cell r="C1447" t="str">
            <v>ASUMSI</v>
          </cell>
          <cell r="L1447" t="str">
            <v>NO. PAKET PEKERJAAN</v>
          </cell>
          <cell r="O1447" t="str">
            <v>:  BRN-03</v>
          </cell>
        </row>
        <row r="1448">
          <cell r="A1448">
            <v>1</v>
          </cell>
          <cell r="C1448" t="str">
            <v>Pekerjaan dilakukan secara manual</v>
          </cell>
          <cell r="L1448" t="str">
            <v>SUMBER DANA/TA</v>
          </cell>
          <cell r="O1448" t="str">
            <v>:  APBN / TAHUN ANGGARAN 2009</v>
          </cell>
        </row>
        <row r="1449">
          <cell r="A1449">
            <v>2</v>
          </cell>
          <cell r="C1449" t="str">
            <v>Lokasi pekerjaan : sepanjang jalan</v>
          </cell>
          <cell r="L1449" t="str">
            <v>PROP / KAB / KODYA</v>
          </cell>
          <cell r="O1449" t="str">
            <v>:  NANGGROE ACEH DARUSSALAM / BIREUEN</v>
          </cell>
        </row>
        <row r="1450">
          <cell r="A1450">
            <v>3</v>
          </cell>
          <cell r="C1450" t="str">
            <v>Bahan dasar (besi dan kawat) diterima seluruhnya</v>
          </cell>
          <cell r="L1450" t="str">
            <v>ITEM PEMBAYARAN NO.</v>
          </cell>
          <cell r="O1450" t="str">
            <v>:  7.3 (2)</v>
          </cell>
          <cell r="R1450" t="str">
            <v>PERKIRAAN VOL. PEK.</v>
          </cell>
          <cell r="T1450" t="str">
            <v>:</v>
          </cell>
          <cell r="U1450">
            <v>180</v>
          </cell>
        </row>
        <row r="1451">
          <cell r="C1451" t="str">
            <v>di lokasi pekerjaan</v>
          </cell>
          <cell r="L1451" t="str">
            <v>JENIS PEKERJAAN</v>
          </cell>
          <cell r="O1451" t="str">
            <v>:  Baja Tulangan (Polos) U32</v>
          </cell>
          <cell r="R1451" t="str">
            <v>TOTAL HARGA (Rp.)</v>
          </cell>
          <cell r="T1451" t="str">
            <v>:</v>
          </cell>
          <cell r="U1451">
            <v>2991780.0000000005</v>
          </cell>
        </row>
        <row r="1452">
          <cell r="A1452">
            <v>4</v>
          </cell>
          <cell r="C1452" t="str">
            <v>Jarak rata-rata Base camp ke lokasi pekerjaan</v>
          </cell>
          <cell r="G1452" t="str">
            <v>L</v>
          </cell>
          <cell r="H1452">
            <v>5.166666666666667</v>
          </cell>
          <cell r="I1452" t="str">
            <v>KM</v>
          </cell>
          <cell r="L1452" t="str">
            <v>SATUAN PEMBAYARAN</v>
          </cell>
          <cell r="O1452" t="str">
            <v>:  KG</v>
          </cell>
          <cell r="R1452" t="str">
            <v>% THD. BIAYA PROYEK</v>
          </cell>
          <cell r="T1452" t="str">
            <v>:</v>
          </cell>
          <cell r="U1452">
            <v>0.90296034141508874</v>
          </cell>
        </row>
        <row r="1453">
          <cell r="A1453">
            <v>5</v>
          </cell>
          <cell r="C1453" t="str">
            <v>Jam kerja efektif per-hari</v>
          </cell>
          <cell r="G1453" t="str">
            <v>Tk</v>
          </cell>
          <cell r="H1453">
            <v>7</v>
          </cell>
          <cell r="I1453" t="str">
            <v>jam</v>
          </cell>
        </row>
        <row r="1454">
          <cell r="A1454">
            <v>6</v>
          </cell>
          <cell r="C1454" t="str">
            <v>Faktor Kehilangan Besi Tulangan</v>
          </cell>
          <cell r="G1454" t="str">
            <v>Fh</v>
          </cell>
          <cell r="H1454">
            <v>1.1000000000000001</v>
          </cell>
          <cell r="I1454" t="str">
            <v>-</v>
          </cell>
        </row>
        <row r="1455">
          <cell r="Q1455" t="str">
            <v>PERKIRAAN</v>
          </cell>
          <cell r="R1455" t="str">
            <v>HARGA</v>
          </cell>
          <cell r="S1455" t="str">
            <v>JUMLAH</v>
          </cell>
        </row>
        <row r="1456">
          <cell r="A1456" t="str">
            <v>II.</v>
          </cell>
          <cell r="C1456" t="str">
            <v>URUTAN KERJA</v>
          </cell>
          <cell r="L1456" t="str">
            <v>NO.</v>
          </cell>
          <cell r="N1456" t="str">
            <v>KOMPONEN</v>
          </cell>
          <cell r="P1456" t="str">
            <v>SATUAN</v>
          </cell>
          <cell r="Q1456" t="str">
            <v>KUANTITAS</v>
          </cell>
          <cell r="R1456" t="str">
            <v>SATUAN</v>
          </cell>
          <cell r="S1456" t="str">
            <v>HARGA</v>
          </cell>
        </row>
        <row r="1457">
          <cell r="A1457">
            <v>1</v>
          </cell>
          <cell r="C1457" t="str">
            <v>Besi tulangan dipotong dan dibengkokkan sesuai</v>
          </cell>
          <cell r="R1457" t="str">
            <v>(Rp.)</v>
          </cell>
          <cell r="S1457" t="str">
            <v>(Rp.)</v>
          </cell>
        </row>
        <row r="1458">
          <cell r="C1458" t="str">
            <v>dengan yang diperlukan</v>
          </cell>
        </row>
        <row r="1459">
          <cell r="A1459">
            <v>2</v>
          </cell>
          <cell r="C1459" t="str">
            <v>Batang tulangan dipasang / disusun sesuai dengan</v>
          </cell>
        </row>
        <row r="1460">
          <cell r="C1460" t="str">
            <v>Gambar Pelaksanaan dan persilangannya diikat kawat</v>
          </cell>
          <cell r="L1460" t="str">
            <v>A.</v>
          </cell>
          <cell r="N1460" t="str">
            <v>TENAGA</v>
          </cell>
        </row>
        <row r="1462">
          <cell r="A1462" t="str">
            <v>III.</v>
          </cell>
          <cell r="C1462" t="str">
            <v>PEMAKAIAN BAHAN, ALAT DAN TENAGA</v>
          </cell>
          <cell r="L1462" t="str">
            <v>1.</v>
          </cell>
          <cell r="N1462" t="str">
            <v>Pekerja Biasa</v>
          </cell>
          <cell r="O1462" t="str">
            <v>(L01)</v>
          </cell>
          <cell r="P1462" t="str">
            <v>jam</v>
          </cell>
          <cell r="Q1462">
            <v>0.105</v>
          </cell>
          <cell r="R1462">
            <v>6428.5714285714284</v>
          </cell>
          <cell r="U1462">
            <v>675</v>
          </cell>
        </row>
        <row r="1463">
          <cell r="L1463" t="str">
            <v>2.</v>
          </cell>
          <cell r="N1463" t="str">
            <v>Tukang</v>
          </cell>
          <cell r="O1463" t="str">
            <v>(L02)</v>
          </cell>
          <cell r="P1463" t="str">
            <v>jam</v>
          </cell>
          <cell r="Q1463">
            <v>3.5000000000000003E-2</v>
          </cell>
          <cell r="R1463">
            <v>7571.4285714285716</v>
          </cell>
          <cell r="U1463">
            <v>265.00000000000006</v>
          </cell>
        </row>
        <row r="1464">
          <cell r="A1464" t="str">
            <v xml:space="preserve">   1.</v>
          </cell>
          <cell r="C1464" t="str">
            <v>BAHAN</v>
          </cell>
          <cell r="L1464" t="str">
            <v>3.</v>
          </cell>
          <cell r="N1464" t="str">
            <v>Mandor</v>
          </cell>
          <cell r="O1464" t="str">
            <v>(L03)</v>
          </cell>
          <cell r="P1464" t="str">
            <v>jam</v>
          </cell>
          <cell r="Q1464">
            <v>3.5000000000000003E-2</v>
          </cell>
          <cell r="R1464">
            <v>7142.8571428571431</v>
          </cell>
          <cell r="U1464">
            <v>250.00000000000003</v>
          </cell>
        </row>
        <row r="1465">
          <cell r="A1465" t="str">
            <v>1.a.</v>
          </cell>
          <cell r="C1465" t="str">
            <v>Baja Tulangan (Polos) U32</v>
          </cell>
          <cell r="G1465" t="str">
            <v>(M57a)</v>
          </cell>
          <cell r="H1465">
            <v>1.1000000000000001</v>
          </cell>
          <cell r="I1465" t="str">
            <v>Kg</v>
          </cell>
        </row>
        <row r="1466">
          <cell r="A1466" t="str">
            <v>1.b.</v>
          </cell>
          <cell r="C1466" t="str">
            <v>Kawat beton</v>
          </cell>
          <cell r="G1466" t="str">
            <v>(M14)</v>
          </cell>
          <cell r="H1466">
            <v>0.02</v>
          </cell>
          <cell r="I1466" t="str">
            <v>Kg</v>
          </cell>
          <cell r="Q1466" t="str">
            <v xml:space="preserve">JUMLAH HARGA TENAGA   </v>
          </cell>
          <cell r="U1466">
            <v>1190</v>
          </cell>
        </row>
        <row r="1468">
          <cell r="A1468" t="str">
            <v>2.</v>
          </cell>
          <cell r="C1468" t="str">
            <v>ALAT</v>
          </cell>
          <cell r="L1468" t="str">
            <v>B.</v>
          </cell>
          <cell r="N1468" t="str">
            <v>BAHAN</v>
          </cell>
        </row>
        <row r="1469">
          <cell r="A1469" t="str">
            <v>2.a.</v>
          </cell>
          <cell r="C1469" t="str">
            <v>ALAT BANTU</v>
          </cell>
          <cell r="I1469" t="str">
            <v>Ls</v>
          </cell>
        </row>
        <row r="1470">
          <cell r="C1470" t="str">
            <v>Diperlukan  :</v>
          </cell>
          <cell r="L1470" t="str">
            <v>1.</v>
          </cell>
          <cell r="N1470" t="str">
            <v>Baja Tulangan (Polos) U32</v>
          </cell>
          <cell r="O1470" t="str">
            <v>(M57a)</v>
          </cell>
          <cell r="P1470" t="str">
            <v>Kg</v>
          </cell>
          <cell r="Q1470">
            <v>1.1000000000000001</v>
          </cell>
          <cell r="R1470">
            <v>12000</v>
          </cell>
          <cell r="U1470">
            <v>13200.000000000002</v>
          </cell>
        </row>
        <row r="1471">
          <cell r="C1471" t="str">
            <v>- Gunting Potong Baja</v>
          </cell>
          <cell r="E1471" t="str">
            <v>=  2  buah</v>
          </cell>
          <cell r="L1471" t="str">
            <v>2.</v>
          </cell>
          <cell r="N1471" t="str">
            <v>Kawat Beton</v>
          </cell>
          <cell r="O1471" t="str">
            <v>(M14)</v>
          </cell>
          <cell r="P1471" t="str">
            <v>Kg</v>
          </cell>
          <cell r="Q1471">
            <v>0.02</v>
          </cell>
          <cell r="R1471">
            <v>11000</v>
          </cell>
          <cell r="U1471">
            <v>220</v>
          </cell>
        </row>
        <row r="1472">
          <cell r="C1472" t="str">
            <v>- Kunci Pembengkok Tulangan</v>
          </cell>
          <cell r="E1472" t="str">
            <v>=  2  buah</v>
          </cell>
        </row>
        <row r="1473">
          <cell r="C1473" t="str">
            <v>- Alat lainnya</v>
          </cell>
        </row>
        <row r="1475">
          <cell r="A1475" t="str">
            <v>3.</v>
          </cell>
          <cell r="C1475" t="str">
            <v>TENAGA</v>
          </cell>
        </row>
        <row r="1476">
          <cell r="C1476" t="str">
            <v>Produksi kerja satu hari</v>
          </cell>
          <cell r="G1476" t="str">
            <v>Qt</v>
          </cell>
          <cell r="H1476">
            <v>200</v>
          </cell>
          <cell r="I1476" t="str">
            <v>Kg</v>
          </cell>
          <cell r="Q1476" t="str">
            <v xml:space="preserve">JUMLAH HARGA BAHAN   </v>
          </cell>
          <cell r="U1476">
            <v>13420.000000000002</v>
          </cell>
        </row>
        <row r="1477">
          <cell r="C1477" t="str">
            <v>dibutuhkan tenaga :</v>
          </cell>
          <cell r="D1477" t="str">
            <v>- Mandor</v>
          </cell>
          <cell r="G1477" t="str">
            <v>M</v>
          </cell>
          <cell r="H1477">
            <v>1</v>
          </cell>
          <cell r="I1477" t="str">
            <v>orang</v>
          </cell>
        </row>
        <row r="1478">
          <cell r="D1478" t="str">
            <v>- Tukang</v>
          </cell>
          <cell r="G1478" t="str">
            <v>Tb</v>
          </cell>
          <cell r="H1478">
            <v>1</v>
          </cell>
          <cell r="I1478" t="str">
            <v>orang</v>
          </cell>
          <cell r="L1478" t="str">
            <v>C.</v>
          </cell>
          <cell r="N1478" t="str">
            <v>PERALATAN</v>
          </cell>
        </row>
        <row r="1479">
          <cell r="D1479" t="str">
            <v>- Pekerja</v>
          </cell>
          <cell r="G1479" t="str">
            <v>P</v>
          </cell>
          <cell r="H1479">
            <v>3</v>
          </cell>
          <cell r="I1479" t="str">
            <v>orang</v>
          </cell>
        </row>
        <row r="1480">
          <cell r="L1480" t="str">
            <v>1.</v>
          </cell>
          <cell r="N1480" t="str">
            <v>Alat Bantu</v>
          </cell>
          <cell r="P1480" t="str">
            <v>Ls</v>
          </cell>
          <cell r="Q1480">
            <v>1</v>
          </cell>
          <cell r="R1480">
            <v>500</v>
          </cell>
          <cell r="U1480">
            <v>500</v>
          </cell>
        </row>
        <row r="1481">
          <cell r="C1481" t="str">
            <v>Koefisien Tenaga / Kg  :</v>
          </cell>
        </row>
        <row r="1482">
          <cell r="D1482" t="str">
            <v>- Mandor</v>
          </cell>
          <cell r="E1482" t="str">
            <v>=  ( M x Tk ) : Qt</v>
          </cell>
          <cell r="G1482" t="str">
            <v>(L03)</v>
          </cell>
          <cell r="H1482">
            <v>3.5000000000000003E-2</v>
          </cell>
          <cell r="I1482" t="str">
            <v>jam</v>
          </cell>
        </row>
        <row r="1483">
          <cell r="D1483" t="str">
            <v>- Tukang</v>
          </cell>
          <cell r="E1483" t="str">
            <v>=  ( Tb x Tk ) : Qt</v>
          </cell>
          <cell r="G1483" t="str">
            <v>(L02)</v>
          </cell>
          <cell r="H1483">
            <v>3.5000000000000003E-2</v>
          </cell>
          <cell r="I1483" t="str">
            <v>jam</v>
          </cell>
        </row>
        <row r="1484">
          <cell r="D1484" t="str">
            <v>- Pekerja</v>
          </cell>
          <cell r="E1484" t="str">
            <v>=  ( P x Tk ) : Qt</v>
          </cell>
          <cell r="G1484" t="str">
            <v>(L01)</v>
          </cell>
          <cell r="H1484">
            <v>0.105</v>
          </cell>
          <cell r="I1484" t="str">
            <v>jam</v>
          </cell>
        </row>
        <row r="1486">
          <cell r="A1486" t="str">
            <v>4.</v>
          </cell>
          <cell r="C1486" t="str">
            <v>HARGA DASAR SATUAN UPAH, BAHAN DAN ALAT</v>
          </cell>
        </row>
        <row r="1487">
          <cell r="C1487" t="str">
            <v>Lihat lampiran.</v>
          </cell>
        </row>
        <row r="1488">
          <cell r="Q1488" t="str">
            <v xml:space="preserve">JUMLAH HARGA PERALATAN   </v>
          </cell>
          <cell r="U1488">
            <v>500</v>
          </cell>
        </row>
        <row r="1489">
          <cell r="A1489" t="str">
            <v>5.</v>
          </cell>
          <cell r="C1489" t="str">
            <v>ANALISA HARGA SATUAN PEKERJAAN</v>
          </cell>
        </row>
        <row r="1490">
          <cell r="C1490" t="str">
            <v>Lihat perhitungan dalam FORMULIR STANDAR UNTUK</v>
          </cell>
          <cell r="L1490" t="str">
            <v>D.</v>
          </cell>
          <cell r="N1490" t="str">
            <v>JUMLAH HARGA TENAGA, BAHAN DAN PERALATAN  ( A + B + C )</v>
          </cell>
          <cell r="U1490">
            <v>15110.000000000002</v>
          </cell>
        </row>
        <row r="1491">
          <cell r="C1491" t="str">
            <v>PEREKEMAN ANALISA MASING-MASING HARGA</v>
          </cell>
          <cell r="L1491" t="str">
            <v>E.</v>
          </cell>
          <cell r="N1491" t="str">
            <v>OVERHEAD &amp; PROFIT</v>
          </cell>
          <cell r="P1491">
            <v>10</v>
          </cell>
          <cell r="Q1491" t="str">
            <v>%  x  D</v>
          </cell>
          <cell r="U1491">
            <v>1511.0000000000002</v>
          </cell>
        </row>
        <row r="1492">
          <cell r="C1492" t="str">
            <v>SATUAN.</v>
          </cell>
          <cell r="L1492" t="str">
            <v>F.</v>
          </cell>
          <cell r="N1492" t="str">
            <v>HARGA SATUAN PEKERJAAN  ( D + E )</v>
          </cell>
          <cell r="U1492">
            <v>16621.000000000004</v>
          </cell>
        </row>
        <row r="1493">
          <cell r="C1493" t="str">
            <v>Didapat Harga Satuan Pekerjaan :</v>
          </cell>
          <cell r="L1493" t="str">
            <v>Note: 1</v>
          </cell>
          <cell r="N1493" t="str">
            <v>SATUAN dapat berdasarkan atas jam operasi untuk Tenaga Kerja dan Peralatan, volume dan/atau ukuran</v>
          </cell>
        </row>
        <row r="1494">
          <cell r="N1494" t="str">
            <v>berat untuk bahan-bahan.</v>
          </cell>
        </row>
        <row r="1495">
          <cell r="C1495" t="str">
            <v xml:space="preserve">Rp.  </v>
          </cell>
          <cell r="D1495">
            <v>16621.000000000004</v>
          </cell>
          <cell r="E1495" t="str">
            <v xml:space="preserve"> / Kg</v>
          </cell>
          <cell r="L1495">
            <v>2</v>
          </cell>
          <cell r="N1495" t="str">
            <v>Kuantitas satuan adalah kuantitas setiap komponen untuk menyelesaikan satu satuan pekerjaan dari nomor</v>
          </cell>
        </row>
        <row r="1496">
          <cell r="N1496" t="str">
            <v>mata pembayaran.</v>
          </cell>
        </row>
        <row r="1497">
          <cell r="L1497">
            <v>3</v>
          </cell>
          <cell r="N1497" t="str">
            <v>Biaya satuan untuk peralatan sudah termasuk bahan bakar, bahan habis dipakai dan operator.</v>
          </cell>
        </row>
        <row r="1498">
          <cell r="L1498">
            <v>4</v>
          </cell>
          <cell r="N1498" t="str">
            <v>Biaya satuan sudah termasuk pengeluaran untuk seluruh pajak yang berkaitan (tetapi tidak termasuk PPN</v>
          </cell>
        </row>
        <row r="1499">
          <cell r="J1499" t="str">
            <v>Berlanjut ke hal. berikut.</v>
          </cell>
          <cell r="N1499" t="str">
            <v>yang dibayar dari kontrak) dan biaya-biaya lainnya.</v>
          </cell>
        </row>
        <row r="1500">
          <cell r="A1500" t="str">
            <v>ITEM PEMBAYARAN NO.</v>
          </cell>
          <cell r="D1500" t="str">
            <v>:  7.3 (2)</v>
          </cell>
          <cell r="J1500" t="str">
            <v>Analisa EI-732</v>
          </cell>
        </row>
        <row r="1501">
          <cell r="A1501" t="str">
            <v>JENIS PEKERJAAN</v>
          </cell>
          <cell r="D1501" t="str">
            <v>:  Baja Tulangan (Polos) U32</v>
          </cell>
        </row>
        <row r="1502">
          <cell r="A1502" t="str">
            <v>SATUAN PEMBAYARAN</v>
          </cell>
          <cell r="D1502" t="str">
            <v>:  KG</v>
          </cell>
          <cell r="H1502" t="str">
            <v xml:space="preserve">        URAIAN ANALISA HARGA SATUAN</v>
          </cell>
        </row>
        <row r="1503">
          <cell r="J1503" t="str">
            <v>Lanjutan</v>
          </cell>
        </row>
        <row r="1505">
          <cell r="A1505" t="str">
            <v>No.</v>
          </cell>
          <cell r="C1505" t="str">
            <v>U R A I A N</v>
          </cell>
          <cell r="G1505" t="str">
            <v>KODE</v>
          </cell>
          <cell r="H1505" t="str">
            <v>KOEF.</v>
          </cell>
          <cell r="I1505" t="str">
            <v>SATUAN</v>
          </cell>
          <cell r="J1505" t="str">
            <v>KETERANGAN</v>
          </cell>
        </row>
        <row r="1508">
          <cell r="A1508" t="str">
            <v>6.</v>
          </cell>
          <cell r="C1508" t="str">
            <v>MASA PELAKSANAAN YANG DIPERLUKAN</v>
          </cell>
        </row>
        <row r="1509">
          <cell r="C1509" t="str">
            <v>Masa Pelaksanaan :</v>
          </cell>
          <cell r="D1509">
            <v>8</v>
          </cell>
          <cell r="E1509" t="str">
            <v>Minggu</v>
          </cell>
        </row>
        <row r="1511">
          <cell r="A1511" t="str">
            <v>7.</v>
          </cell>
          <cell r="C1511" t="str">
            <v>VOLUME PEKERJAAN YANG DIPERLUKAN</v>
          </cell>
        </row>
        <row r="1512">
          <cell r="C1512" t="str">
            <v>Volume pekerjaan  :</v>
          </cell>
          <cell r="D1512">
            <v>180</v>
          </cell>
          <cell r="E1512" t="str">
            <v>Kg.</v>
          </cell>
        </row>
        <row r="1559">
          <cell r="A1559" t="str">
            <v>ITEM PEMBAYARAN NO.</v>
          </cell>
          <cell r="D1559" t="str">
            <v>:  7.3 (3)</v>
          </cell>
          <cell r="J1559" t="str">
            <v>Analisa EI-733</v>
          </cell>
          <cell r="T1559" t="str">
            <v>Analisa EI-733</v>
          </cell>
        </row>
        <row r="1560">
          <cell r="A1560" t="str">
            <v>JENIS PEKERJAAN</v>
          </cell>
          <cell r="D1560" t="str">
            <v>:  Baja Tulangan (Ulir) D32</v>
          </cell>
        </row>
        <row r="1561">
          <cell r="A1561" t="str">
            <v>SATUAN PEMBAYARAN</v>
          </cell>
          <cell r="D1561" t="str">
            <v>:  KG</v>
          </cell>
          <cell r="H1561" t="str">
            <v xml:space="preserve">        URAIAN ANALISA HARGA SATUAN</v>
          </cell>
          <cell r="L1561" t="str">
            <v>FORMULIR STANDAR UNTUK</v>
          </cell>
        </row>
        <row r="1562">
          <cell r="L1562" t="str">
            <v>PEREKAMAN ANALISA MASING-MASING HARGA SATUAN</v>
          </cell>
        </row>
        <row r="1563">
          <cell r="L1563" t="str">
            <v/>
          </cell>
        </row>
        <row r="1564">
          <cell r="A1564" t="str">
            <v>No.</v>
          </cell>
          <cell r="C1564" t="str">
            <v>U R A I A N</v>
          </cell>
          <cell r="G1564" t="str">
            <v>KODE</v>
          </cell>
          <cell r="H1564" t="str">
            <v>KOEF.</v>
          </cell>
          <cell r="I1564" t="str">
            <v>SATUAN</v>
          </cell>
          <cell r="J1564" t="str">
            <v>KETERANGAN</v>
          </cell>
        </row>
        <row r="1566">
          <cell r="L1566" t="str">
            <v>PROYEK</v>
          </cell>
          <cell r="O1566" t="str">
            <v>:</v>
          </cell>
        </row>
        <row r="1567">
          <cell r="A1567" t="str">
            <v>I.</v>
          </cell>
          <cell r="C1567" t="str">
            <v>ASUMSI</v>
          </cell>
          <cell r="L1567" t="str">
            <v>No. PAKET KONTRAK</v>
          </cell>
          <cell r="O1567" t="str">
            <v>:</v>
          </cell>
        </row>
        <row r="1568">
          <cell r="A1568">
            <v>1</v>
          </cell>
          <cell r="C1568" t="str">
            <v>Pekerjaan dilakukan secara manual</v>
          </cell>
          <cell r="L1568" t="str">
            <v>NAMA PAKET</v>
          </cell>
          <cell r="O1568" t="str">
            <v>:</v>
          </cell>
        </row>
        <row r="1569">
          <cell r="A1569">
            <v>2</v>
          </cell>
          <cell r="C1569" t="str">
            <v>Lokasi pekerjaan : sepanjang jalan</v>
          </cell>
          <cell r="L1569" t="str">
            <v>PROP / KAB / KODYA</v>
          </cell>
          <cell r="O1569" t="str">
            <v>:</v>
          </cell>
        </row>
        <row r="1570">
          <cell r="A1570">
            <v>3</v>
          </cell>
          <cell r="C1570" t="str">
            <v>Bahan dasar (besi dan kawat) diterima seluruhnya</v>
          </cell>
          <cell r="L1570" t="str">
            <v>ITEM PEMBAYARAN NO.</v>
          </cell>
          <cell r="O1570" t="str">
            <v>:  7.3 (3)</v>
          </cell>
          <cell r="R1570" t="str">
            <v>PERKIRAAN VOL. PEK.</v>
          </cell>
          <cell r="T1570" t="str">
            <v>:</v>
          </cell>
          <cell r="U1570">
            <v>0</v>
          </cell>
        </row>
        <row r="1571">
          <cell r="C1571" t="str">
            <v>di lokasi pekerjaan</v>
          </cell>
          <cell r="L1571" t="str">
            <v>JENIS PEKERJAAN</v>
          </cell>
          <cell r="O1571" t="str">
            <v>:  Baja Tulangan (Ulir) D32</v>
          </cell>
          <cell r="R1571" t="str">
            <v>TOTAL HARGA (Rp.)</v>
          </cell>
          <cell r="T1571" t="str">
            <v>:</v>
          </cell>
          <cell r="U1571">
            <v>0</v>
          </cell>
        </row>
        <row r="1572">
          <cell r="A1572">
            <v>4</v>
          </cell>
          <cell r="C1572" t="str">
            <v>Jarak rata-rata Base camp ke lokasi pekerjaan</v>
          </cell>
          <cell r="G1572" t="str">
            <v>L</v>
          </cell>
          <cell r="H1572">
            <v>5.166666666666667</v>
          </cell>
          <cell r="I1572" t="str">
            <v>KM</v>
          </cell>
          <cell r="L1572" t="str">
            <v>SATUAN PEMBAYARAN</v>
          </cell>
          <cell r="O1572" t="str">
            <v>:  KG</v>
          </cell>
          <cell r="R1572" t="str">
            <v>% THD. BIAYA PROYEK</v>
          </cell>
          <cell r="T1572" t="str">
            <v>:</v>
          </cell>
          <cell r="U1572">
            <v>0</v>
          </cell>
        </row>
        <row r="1573">
          <cell r="A1573">
            <v>5</v>
          </cell>
          <cell r="C1573" t="str">
            <v>Jam kerja efektif per-hari</v>
          </cell>
          <cell r="G1573" t="str">
            <v>Tk</v>
          </cell>
          <cell r="H1573">
            <v>7</v>
          </cell>
          <cell r="I1573" t="str">
            <v>jam</v>
          </cell>
        </row>
        <row r="1574">
          <cell r="A1574">
            <v>6</v>
          </cell>
          <cell r="C1574" t="str">
            <v>Faktor Kehilangan Besi Tulangan</v>
          </cell>
          <cell r="G1574" t="str">
            <v>Fh</v>
          </cell>
          <cell r="H1574">
            <v>1.1000000000000001</v>
          </cell>
          <cell r="I1574" t="str">
            <v>-</v>
          </cell>
        </row>
        <row r="1575">
          <cell r="Q1575" t="str">
            <v>PERKIRAAN</v>
          </cell>
          <cell r="R1575" t="str">
            <v>HARGA</v>
          </cell>
          <cell r="S1575" t="str">
            <v>JUMLAH</v>
          </cell>
        </row>
        <row r="1576">
          <cell r="A1576" t="str">
            <v>II.</v>
          </cell>
          <cell r="C1576" t="str">
            <v>URUTAN KERJA</v>
          </cell>
          <cell r="L1576" t="str">
            <v>NO.</v>
          </cell>
          <cell r="N1576" t="str">
            <v>KOMPONEN</v>
          </cell>
          <cell r="P1576" t="str">
            <v>SATUAN</v>
          </cell>
          <cell r="Q1576" t="str">
            <v>KUANTITAS</v>
          </cell>
          <cell r="R1576" t="str">
            <v>SATUAN</v>
          </cell>
          <cell r="S1576" t="str">
            <v>HARGA</v>
          </cell>
        </row>
        <row r="1577">
          <cell r="A1577">
            <v>1</v>
          </cell>
          <cell r="C1577" t="str">
            <v>Besi tulangan dipotong dan dibengkokkan sesuai</v>
          </cell>
          <cell r="R1577" t="str">
            <v>(Rp.)</v>
          </cell>
          <cell r="S1577" t="str">
            <v>(Rp.)</v>
          </cell>
        </row>
        <row r="1578">
          <cell r="C1578" t="str">
            <v>dengan yang diperlukan</v>
          </cell>
        </row>
        <row r="1579">
          <cell r="A1579">
            <v>2</v>
          </cell>
          <cell r="C1579" t="str">
            <v>Batang tulangan dipasang / disusun sesuai dengan</v>
          </cell>
        </row>
        <row r="1580">
          <cell r="C1580" t="str">
            <v>Gambar Pelaksanaan dan persilangannya diikat kawat</v>
          </cell>
          <cell r="L1580" t="str">
            <v>A.</v>
          </cell>
          <cell r="N1580" t="str">
            <v>TENAGA</v>
          </cell>
        </row>
        <row r="1582">
          <cell r="A1582" t="str">
            <v>III.</v>
          </cell>
          <cell r="C1582" t="str">
            <v>PEMAKAIAN BAHAN, ALAT DAN TENAGA</v>
          </cell>
          <cell r="L1582" t="str">
            <v>1.</v>
          </cell>
          <cell r="N1582" t="str">
            <v>Pekerja Biasa</v>
          </cell>
          <cell r="O1582" t="str">
            <v>(L01)</v>
          </cell>
          <cell r="P1582" t="str">
            <v>jam</v>
          </cell>
          <cell r="Q1582">
            <v>0.105</v>
          </cell>
          <cell r="R1582">
            <v>6500</v>
          </cell>
          <cell r="U1582">
            <v>682.5</v>
          </cell>
        </row>
        <row r="1583">
          <cell r="L1583" t="str">
            <v>2.</v>
          </cell>
          <cell r="N1583" t="str">
            <v>Tukang</v>
          </cell>
          <cell r="O1583" t="str">
            <v>(L02)</v>
          </cell>
          <cell r="P1583" t="str">
            <v>jam</v>
          </cell>
          <cell r="Q1583">
            <v>3.5000000000000003E-2</v>
          </cell>
          <cell r="R1583">
            <v>7500</v>
          </cell>
          <cell r="U1583">
            <v>262.5</v>
          </cell>
        </row>
        <row r="1584">
          <cell r="A1584" t="str">
            <v xml:space="preserve">   1.</v>
          </cell>
          <cell r="C1584" t="str">
            <v>BAHAN</v>
          </cell>
          <cell r="L1584" t="str">
            <v>3.</v>
          </cell>
          <cell r="N1584" t="str">
            <v>Mandor</v>
          </cell>
          <cell r="O1584" t="str">
            <v>(L03)</v>
          </cell>
          <cell r="P1584" t="str">
            <v>jam</v>
          </cell>
          <cell r="Q1584">
            <v>3.5000000000000003E-2</v>
          </cell>
          <cell r="R1584">
            <v>7200</v>
          </cell>
          <cell r="U1584">
            <v>252.00000000000003</v>
          </cell>
        </row>
        <row r="1585">
          <cell r="A1585" t="str">
            <v>1.a.</v>
          </cell>
          <cell r="C1585" t="str">
            <v>Baja Tulangan (Ulir) D32</v>
          </cell>
          <cell r="G1585" t="str">
            <v>(M39b)</v>
          </cell>
          <cell r="H1585">
            <v>1.1000000000000001</v>
          </cell>
          <cell r="I1585" t="str">
            <v>Kg</v>
          </cell>
        </row>
        <row r="1586">
          <cell r="A1586" t="str">
            <v>1.b.</v>
          </cell>
          <cell r="C1586" t="str">
            <v>Kawat beton</v>
          </cell>
          <cell r="G1586" t="str">
            <v>(M14)</v>
          </cell>
          <cell r="H1586">
            <v>0.02</v>
          </cell>
          <cell r="I1586" t="str">
            <v>Kg</v>
          </cell>
          <cell r="Q1586" t="str">
            <v xml:space="preserve">JUMLAH HARGA TENAGA   </v>
          </cell>
          <cell r="U1586">
            <v>1197</v>
          </cell>
        </row>
        <row r="1588">
          <cell r="A1588" t="str">
            <v>2.</v>
          </cell>
          <cell r="C1588" t="str">
            <v>ALAT</v>
          </cell>
          <cell r="L1588" t="str">
            <v>B.</v>
          </cell>
          <cell r="N1588" t="str">
            <v>BAHAN</v>
          </cell>
        </row>
        <row r="1589">
          <cell r="A1589" t="str">
            <v>2.a.</v>
          </cell>
          <cell r="C1589" t="str">
            <v>ALAT BANTU</v>
          </cell>
          <cell r="I1589" t="str">
            <v>Ls</v>
          </cell>
        </row>
        <row r="1590">
          <cell r="C1590" t="str">
            <v>Diperlukan  :</v>
          </cell>
          <cell r="L1590" t="str">
            <v>1.</v>
          </cell>
          <cell r="N1590" t="str">
            <v>Baja Tulangan (Ulir) D32</v>
          </cell>
          <cell r="O1590" t="str">
            <v>(M39b)</v>
          </cell>
          <cell r="P1590" t="str">
            <v>Kg</v>
          </cell>
          <cell r="Q1590">
            <v>1.1000000000000001</v>
          </cell>
          <cell r="R1590">
            <v>15800</v>
          </cell>
          <cell r="U1590">
            <v>17380</v>
          </cell>
        </row>
        <row r="1591">
          <cell r="C1591" t="str">
            <v>- Gunting Potong Baja</v>
          </cell>
          <cell r="E1591" t="str">
            <v>=  2  buah</v>
          </cell>
          <cell r="L1591" t="str">
            <v>2.</v>
          </cell>
          <cell r="N1591" t="str">
            <v>Kawat Beton</v>
          </cell>
          <cell r="O1591" t="str">
            <v>(M14)</v>
          </cell>
          <cell r="P1591" t="str">
            <v>Kg</v>
          </cell>
          <cell r="Q1591">
            <v>0.02</v>
          </cell>
          <cell r="R1591">
            <v>10000</v>
          </cell>
          <cell r="U1591">
            <v>200</v>
          </cell>
        </row>
        <row r="1592">
          <cell r="C1592" t="str">
            <v>- Kunci Pembengkok Tulangan</v>
          </cell>
          <cell r="E1592" t="str">
            <v>=  2  buah</v>
          </cell>
        </row>
        <row r="1593">
          <cell r="C1593" t="str">
            <v>- Alat lainnya</v>
          </cell>
        </row>
        <row r="1595">
          <cell r="A1595" t="str">
            <v>3.</v>
          </cell>
          <cell r="C1595" t="str">
            <v>TENAGA</v>
          </cell>
        </row>
        <row r="1596">
          <cell r="C1596" t="str">
            <v>Produksi kerja satu hari</v>
          </cell>
          <cell r="G1596" t="str">
            <v>Qt</v>
          </cell>
          <cell r="H1596">
            <v>200</v>
          </cell>
          <cell r="I1596" t="str">
            <v>Kg</v>
          </cell>
          <cell r="Q1596" t="str">
            <v xml:space="preserve">JUMLAH HARGA BAHAN   </v>
          </cell>
          <cell r="U1596">
            <v>17580</v>
          </cell>
        </row>
        <row r="1597">
          <cell r="C1597" t="str">
            <v>dibutuhkan tenaga :</v>
          </cell>
          <cell r="D1597" t="str">
            <v>- Mandor</v>
          </cell>
          <cell r="G1597" t="str">
            <v>M</v>
          </cell>
          <cell r="H1597">
            <v>1</v>
          </cell>
          <cell r="I1597" t="str">
            <v>orang</v>
          </cell>
        </row>
        <row r="1598">
          <cell r="D1598" t="str">
            <v>- Tukang</v>
          </cell>
          <cell r="G1598" t="str">
            <v>Tb</v>
          </cell>
          <cell r="H1598">
            <v>1</v>
          </cell>
          <cell r="I1598" t="str">
            <v>orang</v>
          </cell>
          <cell r="L1598" t="str">
            <v>C.</v>
          </cell>
          <cell r="N1598" t="str">
            <v>PERALATAN</v>
          </cell>
        </row>
        <row r="1599">
          <cell r="D1599" t="str">
            <v>- Pekerja</v>
          </cell>
          <cell r="G1599" t="str">
            <v>P</v>
          </cell>
          <cell r="H1599">
            <v>3</v>
          </cell>
          <cell r="I1599" t="str">
            <v>orang</v>
          </cell>
        </row>
        <row r="1600">
          <cell r="L1600" t="str">
            <v>1.</v>
          </cell>
          <cell r="N1600" t="str">
            <v>Alat Bantu</v>
          </cell>
          <cell r="P1600" t="str">
            <v>Ls</v>
          </cell>
          <cell r="Q1600">
            <v>1</v>
          </cell>
          <cell r="R1600">
            <v>50</v>
          </cell>
          <cell r="U1600">
            <v>50</v>
          </cell>
        </row>
        <row r="1601">
          <cell r="C1601" t="str">
            <v>Koefisien Tenaga / Kg  :</v>
          </cell>
        </row>
        <row r="1602">
          <cell r="D1602" t="str">
            <v>- Mandor</v>
          </cell>
          <cell r="E1602" t="str">
            <v>=  ( M x Tk ) : Qt</v>
          </cell>
          <cell r="G1602" t="str">
            <v>(L03)</v>
          </cell>
          <cell r="H1602">
            <v>3.5000000000000003E-2</v>
          </cell>
          <cell r="I1602" t="str">
            <v>jam</v>
          </cell>
        </row>
        <row r="1603">
          <cell r="D1603" t="str">
            <v>- Tukang</v>
          </cell>
          <cell r="E1603" t="str">
            <v>=  ( Tb x Tk ) : Qt</v>
          </cell>
          <cell r="G1603" t="str">
            <v>(L02)</v>
          </cell>
          <cell r="H1603">
            <v>3.5000000000000003E-2</v>
          </cell>
          <cell r="I1603" t="str">
            <v>jam</v>
          </cell>
        </row>
        <row r="1604">
          <cell r="D1604" t="str">
            <v>- Pekerja</v>
          </cell>
          <cell r="E1604" t="str">
            <v>=  ( P x Tk ) : Qt</v>
          </cell>
          <cell r="G1604" t="str">
            <v>(L01)</v>
          </cell>
          <cell r="H1604">
            <v>0.105</v>
          </cell>
          <cell r="I1604" t="str">
            <v>jam</v>
          </cell>
        </row>
        <row r="1606">
          <cell r="A1606" t="str">
            <v>4.</v>
          </cell>
          <cell r="C1606" t="str">
            <v>HARGA DASAR SATUAN UPAH, BAHAN DAN ALAT</v>
          </cell>
        </row>
        <row r="1607">
          <cell r="C1607" t="str">
            <v>Lihat lampiran.</v>
          </cell>
        </row>
        <row r="1608">
          <cell r="Q1608" t="str">
            <v xml:space="preserve">JUMLAH HARGA PERALATAN   </v>
          </cell>
          <cell r="U1608">
            <v>50</v>
          </cell>
        </row>
        <row r="1609">
          <cell r="A1609" t="str">
            <v>5.</v>
          </cell>
          <cell r="C1609" t="str">
            <v>ANALISA HARGA SATUAN PEKERJAAN</v>
          </cell>
        </row>
        <row r="1610">
          <cell r="C1610" t="str">
            <v>Lihat perhitungan dalam FORMULIR STANDAR UNTUK</v>
          </cell>
          <cell r="L1610" t="str">
            <v>D.</v>
          </cell>
          <cell r="N1610" t="str">
            <v>JUMLAH HARGA TENAGA, BAHAN DAN PERALATAN  ( A + B + C )</v>
          </cell>
          <cell r="U1610">
            <v>18827</v>
          </cell>
        </row>
        <row r="1611">
          <cell r="C1611" t="str">
            <v>PEREKEMAN ANALISA MASING-MASING HARGA</v>
          </cell>
          <cell r="L1611" t="str">
            <v>E.</v>
          </cell>
          <cell r="N1611" t="str">
            <v>OVERHEAD &amp; PROFIT</v>
          </cell>
          <cell r="P1611">
            <v>10</v>
          </cell>
          <cell r="Q1611" t="str">
            <v>%  x  D</v>
          </cell>
          <cell r="U1611">
            <v>1882.7</v>
          </cell>
        </row>
        <row r="1612">
          <cell r="C1612" t="str">
            <v>SATUAN.</v>
          </cell>
          <cell r="L1612" t="str">
            <v>F.</v>
          </cell>
          <cell r="N1612" t="str">
            <v>HARGA SATUAN PEKERJAAN  ( D + E )</v>
          </cell>
          <cell r="U1612">
            <v>20709.7</v>
          </cell>
        </row>
        <row r="1613">
          <cell r="C1613" t="str">
            <v>Didapat Harga Satuan Pekerjaan :</v>
          </cell>
          <cell r="L1613" t="str">
            <v>Note: 1</v>
          </cell>
          <cell r="N1613" t="str">
            <v>SATUAN dapat berdasarkan atas jam operasi untuk Tenaga Kerja dan Peralatan, volume dan/atau ukuran</v>
          </cell>
        </row>
        <row r="1614">
          <cell r="N1614" t="str">
            <v>berat untuk bahan-bahan.</v>
          </cell>
        </row>
        <row r="1615">
          <cell r="C1615" t="str">
            <v xml:space="preserve">Rp.  </v>
          </cell>
          <cell r="D1615">
            <v>20709.7</v>
          </cell>
          <cell r="E1615" t="str">
            <v xml:space="preserve"> / Kg</v>
          </cell>
          <cell r="L1615">
            <v>2</v>
          </cell>
          <cell r="N1615" t="str">
            <v>Kuantitas satuan adalah kuantitas setiap komponen untuk menyelesaikan satu satuan pekerjaan dari nomor</v>
          </cell>
        </row>
        <row r="1616">
          <cell r="N1616" t="str">
            <v>mata pembayaran.</v>
          </cell>
        </row>
        <row r="1617">
          <cell r="L1617">
            <v>3</v>
          </cell>
          <cell r="N1617" t="str">
            <v>Biaya satuan untuk peralatan sudah termasuk bahan bakar, bahan habis dipakai dan operator.</v>
          </cell>
        </row>
        <row r="1618">
          <cell r="L1618">
            <v>4</v>
          </cell>
          <cell r="N1618" t="str">
            <v>Biaya satuan sudah termasuk pengeluaran untuk seluruh pajak yang berkaitan (tetapi tidak termasuk PPN</v>
          </cell>
        </row>
        <row r="1619">
          <cell r="J1619" t="str">
            <v>Berlanjut ke hal. berikut.</v>
          </cell>
          <cell r="N1619" t="str">
            <v>yang dibayar dari kontrak) dan biaya-biaya lainnya.</v>
          </cell>
        </row>
        <row r="1620">
          <cell r="A1620" t="str">
            <v>ITEM PEMBAYARAN NO.</v>
          </cell>
          <cell r="D1620" t="str">
            <v>:  7.3 (3)</v>
          </cell>
          <cell r="J1620" t="str">
            <v>Analisa EI-733</v>
          </cell>
        </row>
        <row r="1621">
          <cell r="A1621" t="str">
            <v>JENIS PEKERJAAN</v>
          </cell>
          <cell r="D1621" t="str">
            <v>:  Baja Tulangan (Ulir) D32</v>
          </cell>
        </row>
        <row r="1622">
          <cell r="A1622" t="str">
            <v>SATUAN PEMBAYARAN</v>
          </cell>
          <cell r="D1622" t="str">
            <v>:  KG</v>
          </cell>
          <cell r="H1622" t="str">
            <v xml:space="preserve">        URAIAN ANALISA HARGA SATUAN</v>
          </cell>
        </row>
        <row r="1623">
          <cell r="J1623" t="str">
            <v>Lanjutan</v>
          </cell>
        </row>
        <row r="1625">
          <cell r="A1625" t="str">
            <v>No.</v>
          </cell>
          <cell r="C1625" t="str">
            <v>U R A I A N</v>
          </cell>
          <cell r="G1625" t="str">
            <v>KODE</v>
          </cell>
          <cell r="H1625" t="str">
            <v>KOEF.</v>
          </cell>
          <cell r="I1625" t="str">
            <v>SATUAN</v>
          </cell>
          <cell r="J1625" t="str">
            <v>KETERANGAN</v>
          </cell>
        </row>
        <row r="1628">
          <cell r="A1628" t="str">
            <v>6.</v>
          </cell>
          <cell r="C1628" t="str">
            <v>MASA PELAKSANAAN YANG DIPERLUKAN</v>
          </cell>
        </row>
        <row r="1629">
          <cell r="C1629" t="str">
            <v>Masa Pelaksanaan :</v>
          </cell>
          <cell r="D1629" t="str">
            <v>. . . . . . . . . . . .</v>
          </cell>
        </row>
        <row r="1631">
          <cell r="A1631" t="str">
            <v>7.</v>
          </cell>
          <cell r="C1631" t="str">
            <v>VOLUME PEKERJAAN YANG DIPERLUKAN</v>
          </cell>
        </row>
        <row r="1632">
          <cell r="C1632" t="str">
            <v>Volume pekerjaan  :</v>
          </cell>
          <cell r="D1632">
            <v>0</v>
          </cell>
          <cell r="E1632" t="str">
            <v>Kg.</v>
          </cell>
        </row>
        <row r="1679">
          <cell r="A1679" t="str">
            <v>ITEM PEMBAYARAN NO.</v>
          </cell>
          <cell r="D1679" t="str">
            <v>:  7.3 (4)</v>
          </cell>
          <cell r="J1679" t="str">
            <v>Analisa EI-734</v>
          </cell>
          <cell r="T1679" t="str">
            <v>Analisa EI-734</v>
          </cell>
        </row>
        <row r="1680">
          <cell r="A1680" t="str">
            <v>JENIS PEKERJAAN</v>
          </cell>
          <cell r="D1680" t="str">
            <v>:  Baja Tulangan (Ulir) D39</v>
          </cell>
        </row>
        <row r="1681">
          <cell r="A1681" t="str">
            <v>SATUAN PEMBAYARAN</v>
          </cell>
          <cell r="D1681" t="str">
            <v>:  KG</v>
          </cell>
          <cell r="H1681" t="str">
            <v xml:space="preserve">        URAIAN ANALISA HARGA SATUAN</v>
          </cell>
          <cell r="L1681" t="str">
            <v>FORMULIR STANDAR UNTUK</v>
          </cell>
        </row>
        <row r="1682">
          <cell r="L1682" t="str">
            <v>PEREKAMAN ANALISA MASING-MASING HARGA SATUAN</v>
          </cell>
        </row>
        <row r="1683">
          <cell r="L1683" t="str">
            <v/>
          </cell>
        </row>
        <row r="1684">
          <cell r="A1684" t="str">
            <v>No.</v>
          </cell>
          <cell r="C1684" t="str">
            <v>U R A I A N</v>
          </cell>
          <cell r="G1684" t="str">
            <v>KODE</v>
          </cell>
          <cell r="H1684" t="str">
            <v>KOEF.</v>
          </cell>
          <cell r="I1684" t="str">
            <v>SATUAN</v>
          </cell>
          <cell r="J1684" t="str">
            <v>KETERANGAN</v>
          </cell>
        </row>
        <row r="1686">
          <cell r="L1686" t="str">
            <v>NAMA PAKET PEKERJAAN</v>
          </cell>
          <cell r="O1686" t="str">
            <v>:  PEMBANGUNAN TALUD RESERVOIR PAYA RO</v>
          </cell>
        </row>
        <row r="1687">
          <cell r="A1687" t="str">
            <v>I.</v>
          </cell>
          <cell r="C1687" t="str">
            <v>ASUMSI</v>
          </cell>
          <cell r="L1687" t="str">
            <v>No. PAKET KONTRAK</v>
          </cell>
          <cell r="O1687" t="str">
            <v>:  BRN-03</v>
          </cell>
        </row>
        <row r="1688">
          <cell r="A1688">
            <v>1</v>
          </cell>
          <cell r="C1688" t="str">
            <v>Pekerjaan dilakukan secara manual</v>
          </cell>
          <cell r="L1688" t="str">
            <v>NAMA PAKET</v>
          </cell>
          <cell r="O1688" t="str">
            <v>:  APBN / TAHUN ANGGARAN 2009</v>
          </cell>
        </row>
        <row r="1689">
          <cell r="A1689">
            <v>2</v>
          </cell>
          <cell r="C1689" t="str">
            <v>Lokasi pekerjaan : sepanjang jalan</v>
          </cell>
          <cell r="L1689" t="str">
            <v>PROP / KAB / KODYA</v>
          </cell>
          <cell r="O1689" t="str">
            <v>:  NANGGROE ACEH DARUSSALAM / BIREUEN</v>
          </cell>
        </row>
        <row r="1690">
          <cell r="A1690">
            <v>3</v>
          </cell>
          <cell r="C1690" t="str">
            <v>Bahan dasar (besi dan kawat) diterima seluruhnya</v>
          </cell>
          <cell r="L1690" t="str">
            <v>ITEM PEMBAYARAN NO.</v>
          </cell>
          <cell r="O1690" t="str">
            <v>:  7.3 (4)</v>
          </cell>
          <cell r="R1690" t="str">
            <v>PERKIRAAN VOL. PEK.</v>
          </cell>
          <cell r="T1690" t="str">
            <v>:</v>
          </cell>
          <cell r="U1690">
            <v>0</v>
          </cell>
        </row>
        <row r="1691">
          <cell r="C1691" t="str">
            <v>di lokasi pekerjaan</v>
          </cell>
          <cell r="L1691" t="str">
            <v>JENIS PEKERJAAN</v>
          </cell>
          <cell r="O1691" t="str">
            <v>:  Baja Tulangan (Ulir) D39</v>
          </cell>
          <cell r="R1691" t="str">
            <v>TOTAL HARGA (Rp.)</v>
          </cell>
          <cell r="T1691" t="str">
            <v>:</v>
          </cell>
          <cell r="U1691">
            <v>0</v>
          </cell>
        </row>
        <row r="1692">
          <cell r="A1692">
            <v>4</v>
          </cell>
          <cell r="C1692" t="str">
            <v>Jarak rata-rata Base camp ke lokasi pekerjaan</v>
          </cell>
          <cell r="G1692" t="str">
            <v>L</v>
          </cell>
          <cell r="H1692">
            <v>5.166666666666667</v>
          </cell>
          <cell r="I1692" t="str">
            <v>KM</v>
          </cell>
          <cell r="L1692" t="str">
            <v>SATUAN PEMBAYARAN</v>
          </cell>
          <cell r="O1692" t="str">
            <v>:  KG</v>
          </cell>
          <cell r="R1692" t="str">
            <v>% THD. BIAYA PROYEK</v>
          </cell>
          <cell r="T1692" t="str">
            <v>:</v>
          </cell>
          <cell r="U1692">
            <v>0</v>
          </cell>
        </row>
        <row r="1693">
          <cell r="A1693">
            <v>5</v>
          </cell>
          <cell r="C1693" t="str">
            <v>Jam kerja efektif per-hari</v>
          </cell>
          <cell r="G1693" t="str">
            <v>Tk</v>
          </cell>
          <cell r="H1693">
            <v>7</v>
          </cell>
          <cell r="I1693" t="str">
            <v>jam</v>
          </cell>
        </row>
        <row r="1694">
          <cell r="A1694">
            <v>6</v>
          </cell>
          <cell r="C1694" t="str">
            <v>Faktor Kehilangan Besi Tulangan</v>
          </cell>
          <cell r="G1694" t="str">
            <v>Fh</v>
          </cell>
          <cell r="H1694">
            <v>1.1000000000000001</v>
          </cell>
          <cell r="I1694" t="str">
            <v>-</v>
          </cell>
        </row>
        <row r="1695">
          <cell r="Q1695" t="str">
            <v>PERKIRAAN</v>
          </cell>
          <cell r="R1695" t="str">
            <v>HARGA</v>
          </cell>
          <cell r="S1695" t="str">
            <v>JUMLAH</v>
          </cell>
        </row>
        <row r="1696">
          <cell r="A1696" t="str">
            <v>II.</v>
          </cell>
          <cell r="C1696" t="str">
            <v>URUTAN KERJA</v>
          </cell>
          <cell r="L1696" t="str">
            <v>NO.</v>
          </cell>
          <cell r="N1696" t="str">
            <v>KOMPONEN</v>
          </cell>
          <cell r="P1696" t="str">
            <v>SATUAN</v>
          </cell>
          <cell r="Q1696" t="str">
            <v>KUANTITAS</v>
          </cell>
          <cell r="R1696" t="str">
            <v>SATUAN</v>
          </cell>
          <cell r="S1696" t="str">
            <v>HARGA</v>
          </cell>
        </row>
        <row r="1697">
          <cell r="A1697">
            <v>1</v>
          </cell>
          <cell r="C1697" t="str">
            <v>Besi tulangan dipotong dan dibengkokkan sesuai</v>
          </cell>
          <cell r="R1697" t="str">
            <v>(Rp.)</v>
          </cell>
          <cell r="S1697" t="str">
            <v>(Rp.)</v>
          </cell>
        </row>
        <row r="1698">
          <cell r="C1698" t="str">
            <v>dengan yang diperlukan</v>
          </cell>
        </row>
        <row r="1699">
          <cell r="A1699">
            <v>2</v>
          </cell>
          <cell r="C1699" t="str">
            <v>Batang tulangan dipasang / disusun sesuai dengan</v>
          </cell>
        </row>
        <row r="1700">
          <cell r="C1700" t="str">
            <v>Gambar Pelaksanaan dan persilangannya diikat kawat</v>
          </cell>
          <cell r="L1700" t="str">
            <v>A.</v>
          </cell>
          <cell r="N1700" t="str">
            <v>TENAGA</v>
          </cell>
        </row>
        <row r="1702">
          <cell r="A1702" t="str">
            <v>III.</v>
          </cell>
          <cell r="C1702" t="str">
            <v>PEMAKAIAN BAHAN, ALAT DAN TENAGA</v>
          </cell>
          <cell r="L1702" t="str">
            <v>1.</v>
          </cell>
          <cell r="N1702" t="str">
            <v>Pekerja Biasa</v>
          </cell>
          <cell r="O1702" t="str">
            <v>(L01)</v>
          </cell>
          <cell r="P1702" t="str">
            <v>jam</v>
          </cell>
          <cell r="Q1702">
            <v>0.105</v>
          </cell>
          <cell r="R1702">
            <v>6500</v>
          </cell>
          <cell r="U1702">
            <v>682.5</v>
          </cell>
        </row>
        <row r="1703">
          <cell r="L1703" t="str">
            <v>2.</v>
          </cell>
          <cell r="N1703" t="str">
            <v>Tukang</v>
          </cell>
          <cell r="O1703" t="str">
            <v>(L02)</v>
          </cell>
          <cell r="P1703" t="str">
            <v>jam</v>
          </cell>
          <cell r="Q1703">
            <v>3.5000000000000003E-2</v>
          </cell>
          <cell r="R1703">
            <v>7500</v>
          </cell>
          <cell r="U1703">
            <v>262.5</v>
          </cell>
        </row>
        <row r="1704">
          <cell r="A1704" t="str">
            <v xml:space="preserve">   1.</v>
          </cell>
          <cell r="C1704" t="str">
            <v>BAHAN</v>
          </cell>
          <cell r="L1704" t="str">
            <v>3.</v>
          </cell>
          <cell r="N1704" t="str">
            <v>Mandor</v>
          </cell>
          <cell r="O1704" t="str">
            <v>(L03)</v>
          </cell>
          <cell r="P1704" t="str">
            <v>jam</v>
          </cell>
          <cell r="Q1704">
            <v>3.5000000000000003E-2</v>
          </cell>
          <cell r="R1704">
            <v>7200</v>
          </cell>
          <cell r="U1704">
            <v>252.00000000000003</v>
          </cell>
        </row>
        <row r="1705">
          <cell r="A1705" t="str">
            <v>1.a.</v>
          </cell>
          <cell r="C1705" t="str">
            <v>Baja Tulangan (Ulir) D39</v>
          </cell>
          <cell r="G1705" t="str">
            <v>(M57b)</v>
          </cell>
          <cell r="H1705">
            <v>1.1000000000000001</v>
          </cell>
          <cell r="I1705" t="str">
            <v>Kg</v>
          </cell>
        </row>
        <row r="1706">
          <cell r="A1706" t="str">
            <v>1.b.</v>
          </cell>
          <cell r="C1706" t="str">
            <v>Kawat beton</v>
          </cell>
          <cell r="G1706" t="str">
            <v>(M14)</v>
          </cell>
          <cell r="H1706">
            <v>0.02</v>
          </cell>
          <cell r="I1706" t="str">
            <v>Kg</v>
          </cell>
          <cell r="Q1706" t="str">
            <v xml:space="preserve">JUMLAH HARGA TENAGA   </v>
          </cell>
          <cell r="U1706">
            <v>1197</v>
          </cell>
        </row>
        <row r="1708">
          <cell r="A1708" t="str">
            <v>2.</v>
          </cell>
          <cell r="C1708" t="str">
            <v>ALAT</v>
          </cell>
          <cell r="L1708" t="str">
            <v>B.</v>
          </cell>
          <cell r="N1708" t="str">
            <v>BAHAN</v>
          </cell>
        </row>
        <row r="1709">
          <cell r="A1709" t="str">
            <v>2.a.</v>
          </cell>
          <cell r="C1709" t="str">
            <v>ALAT BANTU</v>
          </cell>
          <cell r="I1709" t="str">
            <v>Ls</v>
          </cell>
        </row>
        <row r="1710">
          <cell r="C1710" t="str">
            <v>Diperlukan  :</v>
          </cell>
          <cell r="L1710" t="str">
            <v>1.</v>
          </cell>
          <cell r="N1710" t="str">
            <v>Baja Tulangan (Ulir) D39</v>
          </cell>
          <cell r="O1710" t="str">
            <v>(M57b)</v>
          </cell>
          <cell r="P1710" t="str">
            <v>Kg</v>
          </cell>
          <cell r="Q1710">
            <v>1.1000000000000001</v>
          </cell>
          <cell r="R1710">
            <v>14700</v>
          </cell>
          <cell r="U1710">
            <v>16170.000000000002</v>
          </cell>
        </row>
        <row r="1711">
          <cell r="C1711" t="str">
            <v>- Gunting Potong Baja</v>
          </cell>
          <cell r="E1711" t="str">
            <v>=  2  buah</v>
          </cell>
          <cell r="L1711" t="str">
            <v>2.</v>
          </cell>
          <cell r="N1711" t="str">
            <v>Kawat Beton</v>
          </cell>
          <cell r="O1711" t="str">
            <v>(M14)</v>
          </cell>
          <cell r="P1711" t="str">
            <v>Kg</v>
          </cell>
          <cell r="Q1711">
            <v>0.02</v>
          </cell>
          <cell r="R1711">
            <v>10000</v>
          </cell>
          <cell r="U1711">
            <v>200</v>
          </cell>
        </row>
        <row r="1712">
          <cell r="C1712" t="str">
            <v>- Kunci Pembengkok Tulangan</v>
          </cell>
          <cell r="E1712" t="str">
            <v>=  2  buah</v>
          </cell>
        </row>
        <row r="1713">
          <cell r="C1713" t="str">
            <v>- Alat lainnya</v>
          </cell>
        </row>
        <row r="1715">
          <cell r="A1715" t="str">
            <v>3.</v>
          </cell>
          <cell r="C1715" t="str">
            <v>TENAGA</v>
          </cell>
        </row>
        <row r="1716">
          <cell r="C1716" t="str">
            <v>Produksi kerja satu hari</v>
          </cell>
          <cell r="G1716" t="str">
            <v>Qt</v>
          </cell>
          <cell r="H1716">
            <v>200</v>
          </cell>
          <cell r="I1716" t="str">
            <v>Kg</v>
          </cell>
          <cell r="Q1716" t="str">
            <v xml:space="preserve">JUMLAH HARGA BAHAN   </v>
          </cell>
          <cell r="U1716">
            <v>16370.000000000002</v>
          </cell>
        </row>
        <row r="1717">
          <cell r="C1717" t="str">
            <v>dibutuhkan tenaga :</v>
          </cell>
          <cell r="D1717" t="str">
            <v>- Mandor</v>
          </cell>
          <cell r="G1717" t="str">
            <v>M</v>
          </cell>
          <cell r="H1717">
            <v>1</v>
          </cell>
          <cell r="I1717" t="str">
            <v>orang</v>
          </cell>
        </row>
        <row r="1718">
          <cell r="D1718" t="str">
            <v>- Tukang</v>
          </cell>
          <cell r="G1718" t="str">
            <v>Tb</v>
          </cell>
          <cell r="H1718">
            <v>1</v>
          </cell>
          <cell r="I1718" t="str">
            <v>orang</v>
          </cell>
          <cell r="L1718" t="str">
            <v>C.</v>
          </cell>
          <cell r="N1718" t="str">
            <v>PERALATAN</v>
          </cell>
        </row>
        <row r="1719">
          <cell r="D1719" t="str">
            <v>- Pekerja</v>
          </cell>
          <cell r="G1719" t="str">
            <v>P</v>
          </cell>
          <cell r="H1719">
            <v>3</v>
          </cell>
          <cell r="I1719" t="str">
            <v>orang</v>
          </cell>
        </row>
        <row r="1720">
          <cell r="L1720" t="str">
            <v>1.</v>
          </cell>
          <cell r="N1720" t="str">
            <v>Alat Bantu</v>
          </cell>
          <cell r="P1720" t="str">
            <v>Ls</v>
          </cell>
          <cell r="Q1720">
            <v>1</v>
          </cell>
          <cell r="R1720">
            <v>50</v>
          </cell>
          <cell r="U1720">
            <v>50</v>
          </cell>
        </row>
        <row r="1721">
          <cell r="C1721" t="str">
            <v>Koefisien Tenaga / Kg  :</v>
          </cell>
        </row>
        <row r="1722">
          <cell r="D1722" t="str">
            <v>- Mandor</v>
          </cell>
          <cell r="E1722" t="str">
            <v>=  ( M x Tk ) : Qt</v>
          </cell>
          <cell r="G1722" t="str">
            <v>(L03)</v>
          </cell>
          <cell r="H1722">
            <v>3.5000000000000003E-2</v>
          </cell>
          <cell r="I1722" t="str">
            <v>jam</v>
          </cell>
        </row>
        <row r="1723">
          <cell r="D1723" t="str">
            <v>- Tukang</v>
          </cell>
          <cell r="E1723" t="str">
            <v>=  ( Tb x Tk ) : Qt</v>
          </cell>
          <cell r="G1723" t="str">
            <v>(L02)</v>
          </cell>
          <cell r="H1723">
            <v>3.5000000000000003E-2</v>
          </cell>
          <cell r="I1723" t="str">
            <v>jam</v>
          </cell>
        </row>
        <row r="1724">
          <cell r="D1724" t="str">
            <v>- Pekerja</v>
          </cell>
          <cell r="E1724" t="str">
            <v>=  ( P x Tk ) : Qt</v>
          </cell>
          <cell r="G1724" t="str">
            <v>(L01)</v>
          </cell>
          <cell r="H1724">
            <v>0.105</v>
          </cell>
          <cell r="I1724" t="str">
            <v>jam</v>
          </cell>
        </row>
        <row r="1726">
          <cell r="A1726" t="str">
            <v>4.</v>
          </cell>
          <cell r="C1726" t="str">
            <v>HARGA DASAR SATUAN UPAH, BAHAN DAN ALAT</v>
          </cell>
        </row>
        <row r="1727">
          <cell r="C1727" t="str">
            <v>Lihat lampiran.</v>
          </cell>
        </row>
        <row r="1728">
          <cell r="Q1728" t="str">
            <v xml:space="preserve">JUMLAH HARGA PERALATAN   </v>
          </cell>
          <cell r="U1728">
            <v>50</v>
          </cell>
        </row>
        <row r="1729">
          <cell r="A1729" t="str">
            <v>5.</v>
          </cell>
          <cell r="C1729" t="str">
            <v>ANALISA HARGA SATUAN PEKERJAAN</v>
          </cell>
        </row>
        <row r="1730">
          <cell r="C1730" t="str">
            <v>Lihat perhitungan dalam FORMULIR STANDAR UNTUK</v>
          </cell>
          <cell r="L1730" t="str">
            <v>D.</v>
          </cell>
          <cell r="N1730" t="str">
            <v>JUMLAH HARGA TENAGA, BAHAN DAN PERALATAN  ( A + B + C )</v>
          </cell>
          <cell r="U1730">
            <v>17617</v>
          </cell>
        </row>
        <row r="1731">
          <cell r="C1731" t="str">
            <v>PEREKEMAN ANALISA MASING-MASING HARGA</v>
          </cell>
          <cell r="L1731" t="str">
            <v>E.</v>
          </cell>
          <cell r="N1731" t="str">
            <v>OVERHEAD &amp; PROFIT</v>
          </cell>
          <cell r="P1731">
            <v>10</v>
          </cell>
          <cell r="Q1731" t="str">
            <v>%  x  D</v>
          </cell>
          <cell r="U1731">
            <v>1761.7</v>
          </cell>
        </row>
        <row r="1732">
          <cell r="C1732" t="str">
            <v>SATUAN.</v>
          </cell>
          <cell r="L1732" t="str">
            <v>F.</v>
          </cell>
          <cell r="N1732" t="str">
            <v>HARGA SATUAN PEKERJAAN  ( D + E )</v>
          </cell>
          <cell r="U1732">
            <v>19378.7</v>
          </cell>
        </row>
        <row r="1733">
          <cell r="C1733" t="str">
            <v>Didapat Harga Satuan Pekerjaan :</v>
          </cell>
          <cell r="L1733" t="str">
            <v>Note: 1</v>
          </cell>
          <cell r="N1733" t="str">
            <v>SATUAN dapat berdasarkan atas jam operasi untuk Tenaga Kerja dan Peralatan, volume dan/atau ukuran</v>
          </cell>
        </row>
        <row r="1734">
          <cell r="N1734" t="str">
            <v>berat untuk bahan-bahan.</v>
          </cell>
        </row>
        <row r="1735">
          <cell r="C1735" t="str">
            <v xml:space="preserve">Rp.  </v>
          </cell>
          <cell r="D1735">
            <v>19378.7</v>
          </cell>
          <cell r="E1735" t="str">
            <v xml:space="preserve"> / Kg</v>
          </cell>
          <cell r="L1735">
            <v>2</v>
          </cell>
          <cell r="N1735" t="str">
            <v>Kuantitas satuan adalah kuantitas setiap komponen untuk menyelesaikan satu satuan pekerjaan dari nomor</v>
          </cell>
        </row>
        <row r="1736">
          <cell r="N1736" t="str">
            <v>mata pembayaran.</v>
          </cell>
        </row>
        <row r="1737">
          <cell r="L1737">
            <v>3</v>
          </cell>
          <cell r="N1737" t="str">
            <v>Biaya satuan untuk peralatan sudah termasuk bahan bakar, bahan habis dipakai dan operator.</v>
          </cell>
        </row>
        <row r="1738">
          <cell r="L1738">
            <v>4</v>
          </cell>
          <cell r="N1738" t="str">
            <v>Biaya satuan sudah termasuk pengeluaran untuk seluruh pajak yang berkaitan (tetapi tidak termasuk PPN</v>
          </cell>
        </row>
        <row r="1739">
          <cell r="J1739" t="str">
            <v>Berlanjut ke hal. berikut.</v>
          </cell>
          <cell r="N1739" t="str">
            <v>yang dibayar dari kontrak) dan biaya-biaya lainnya.</v>
          </cell>
        </row>
        <row r="1740">
          <cell r="A1740" t="str">
            <v>ITEM PEMBAYARAN NO.</v>
          </cell>
          <cell r="D1740" t="str">
            <v>:  7.3 (4)</v>
          </cell>
          <cell r="J1740" t="str">
            <v>Analisa EI-734</v>
          </cell>
        </row>
        <row r="1741">
          <cell r="A1741" t="str">
            <v>JENIS PEKERJAAN</v>
          </cell>
          <cell r="D1741" t="str">
            <v>:  Baja Tulangan (Ulir) D39</v>
          </cell>
        </row>
        <row r="1742">
          <cell r="A1742" t="str">
            <v>SATUAN PEMBAYARAN</v>
          </cell>
          <cell r="D1742" t="str">
            <v>:  KG</v>
          </cell>
          <cell r="H1742" t="str">
            <v xml:space="preserve">        URAIAN ANALISA HARGA SATUAN</v>
          </cell>
        </row>
        <row r="1743">
          <cell r="J1743" t="str">
            <v>Lanjutan</v>
          </cell>
        </row>
        <row r="1745">
          <cell r="A1745" t="str">
            <v>No.</v>
          </cell>
          <cell r="C1745" t="str">
            <v>U R A I A N</v>
          </cell>
          <cell r="G1745" t="str">
            <v>KODE</v>
          </cell>
          <cell r="H1745" t="str">
            <v>KOEF.</v>
          </cell>
          <cell r="I1745" t="str">
            <v>SATUAN</v>
          </cell>
          <cell r="J1745" t="str">
            <v>KETERANGAN</v>
          </cell>
        </row>
        <row r="1748">
          <cell r="A1748" t="str">
            <v>6.</v>
          </cell>
          <cell r="C1748" t="str">
            <v>MASA PELAKSANAAN YANG DIPERLUKAN</v>
          </cell>
        </row>
        <row r="1749">
          <cell r="C1749" t="str">
            <v>Masa Pelaksanaan :</v>
          </cell>
          <cell r="D1749" t="str">
            <v>. . . . . . . . . . . .</v>
          </cell>
        </row>
        <row r="1751">
          <cell r="A1751" t="str">
            <v>7.</v>
          </cell>
          <cell r="C1751" t="str">
            <v>VOLUME PEKERJAAN YANG DIPERLUKAN</v>
          </cell>
        </row>
        <row r="1752">
          <cell r="C1752" t="str">
            <v>Volume pekerjaan  :</v>
          </cell>
          <cell r="D1752">
            <v>0</v>
          </cell>
          <cell r="E1752" t="str">
            <v>Kg.</v>
          </cell>
        </row>
        <row r="1799">
          <cell r="A1799" t="str">
            <v>ITEM PEMBAYARAN NO.</v>
          </cell>
          <cell r="D1799" t="str">
            <v>:  7.3 (5)</v>
          </cell>
          <cell r="J1799" t="str">
            <v>Analisa EI-735</v>
          </cell>
          <cell r="T1799" t="str">
            <v>Analisa EI-735</v>
          </cell>
        </row>
        <row r="1800">
          <cell r="A1800" t="str">
            <v>JENIS PEKERJAAN</v>
          </cell>
          <cell r="D1800" t="str">
            <v>:  Baja Tulangan (Ulir) D48</v>
          </cell>
        </row>
        <row r="1801">
          <cell r="A1801" t="str">
            <v>SATUAN PEMBAYARAN</v>
          </cell>
          <cell r="D1801" t="str">
            <v>:  KG</v>
          </cell>
          <cell r="H1801" t="str">
            <v xml:space="preserve">        URAIAN ANALISA HARGA SATUAN</v>
          </cell>
          <cell r="L1801" t="str">
            <v>FORMULIR STANDAR UNTUK</v>
          </cell>
        </row>
        <row r="1802">
          <cell r="L1802" t="str">
            <v>PEREKAMAN ANALISA MASING-MASING HARGA SATUAN</v>
          </cell>
        </row>
        <row r="1803">
          <cell r="L1803" t="str">
            <v/>
          </cell>
        </row>
        <row r="1804">
          <cell r="A1804" t="str">
            <v>No.</v>
          </cell>
          <cell r="C1804" t="str">
            <v>U R A I A N</v>
          </cell>
          <cell r="G1804" t="str">
            <v>KODE</v>
          </cell>
          <cell r="H1804" t="str">
            <v>KOEF.</v>
          </cell>
          <cell r="I1804" t="str">
            <v>SATUAN</v>
          </cell>
          <cell r="J1804" t="str">
            <v>KETERANGAN</v>
          </cell>
        </row>
        <row r="1806">
          <cell r="L1806" t="str">
            <v>PROYEK</v>
          </cell>
          <cell r="O1806" t="str">
            <v>:</v>
          </cell>
        </row>
        <row r="1807">
          <cell r="A1807" t="str">
            <v>I.</v>
          </cell>
          <cell r="C1807" t="str">
            <v>ASUMSI</v>
          </cell>
          <cell r="L1807" t="str">
            <v>No. PAKET KONTRAK</v>
          </cell>
          <cell r="O1807" t="str">
            <v>:</v>
          </cell>
        </row>
        <row r="1808">
          <cell r="A1808">
            <v>1</v>
          </cell>
          <cell r="C1808" t="str">
            <v>Pekerjaan dilakukan secara manual</v>
          </cell>
          <cell r="L1808" t="str">
            <v>NAMA PAKET</v>
          </cell>
          <cell r="O1808" t="str">
            <v>:</v>
          </cell>
        </row>
        <row r="1809">
          <cell r="A1809">
            <v>2</v>
          </cell>
          <cell r="C1809" t="str">
            <v>Lokasi pekerjaan : sepanjang jalan</v>
          </cell>
          <cell r="L1809" t="str">
            <v>PROP / KAB / KODYA</v>
          </cell>
          <cell r="O1809" t="str">
            <v>:</v>
          </cell>
        </row>
        <row r="1810">
          <cell r="A1810">
            <v>3</v>
          </cell>
          <cell r="C1810" t="str">
            <v>Bahan dasar (besi dan kawat) diterima seluruhnya</v>
          </cell>
          <cell r="L1810" t="str">
            <v>ITEM PEMBAYARAN NO.</v>
          </cell>
          <cell r="O1810" t="str">
            <v>:  7.3 (5)</v>
          </cell>
          <cell r="R1810" t="str">
            <v>PERKIRAAN VOL. PEK.</v>
          </cell>
          <cell r="T1810" t="str">
            <v>:</v>
          </cell>
          <cell r="U1810">
            <v>0</v>
          </cell>
        </row>
        <row r="1811">
          <cell r="C1811" t="str">
            <v>di lokasi pekerjaan</v>
          </cell>
          <cell r="L1811" t="str">
            <v>JENIS PEKERJAAN</v>
          </cell>
          <cell r="O1811" t="str">
            <v>:  Baja Tulangan (Ulir) D48</v>
          </cell>
          <cell r="R1811" t="str">
            <v>TOTAL HARGA (Rp.)</v>
          </cell>
          <cell r="T1811" t="str">
            <v>:</v>
          </cell>
          <cell r="U1811">
            <v>0</v>
          </cell>
        </row>
        <row r="1812">
          <cell r="A1812">
            <v>4</v>
          </cell>
          <cell r="C1812" t="str">
            <v>Jarak rata-rata Base camp ke lokasi pekerjaan</v>
          </cell>
          <cell r="G1812" t="str">
            <v>L</v>
          </cell>
          <cell r="H1812">
            <v>5.166666666666667</v>
          </cell>
          <cell r="I1812" t="str">
            <v>KM</v>
          </cell>
          <cell r="L1812" t="str">
            <v>SATUAN PEMBAYARAN</v>
          </cell>
          <cell r="O1812" t="str">
            <v>:  KG</v>
          </cell>
          <cell r="R1812" t="str">
            <v>% THD. BIAYA PROYEK</v>
          </cell>
          <cell r="T1812" t="str">
            <v>:</v>
          </cell>
          <cell r="U1812">
            <v>0</v>
          </cell>
        </row>
        <row r="1813">
          <cell r="A1813">
            <v>5</v>
          </cell>
          <cell r="C1813" t="str">
            <v>Jam kerja efektif per-hari</v>
          </cell>
          <cell r="G1813" t="str">
            <v>Tk</v>
          </cell>
          <cell r="H1813">
            <v>7</v>
          </cell>
          <cell r="I1813" t="str">
            <v>jam</v>
          </cell>
        </row>
        <row r="1814">
          <cell r="A1814">
            <v>6</v>
          </cell>
          <cell r="C1814" t="str">
            <v>Faktor Kehilangan Besi Tulangan</v>
          </cell>
          <cell r="G1814" t="str">
            <v>Fh</v>
          </cell>
          <cell r="H1814">
            <v>1.1000000000000001</v>
          </cell>
          <cell r="I1814" t="str">
            <v>-</v>
          </cell>
        </row>
        <row r="1815">
          <cell r="Q1815" t="str">
            <v>PERKIRAAN</v>
          </cell>
          <cell r="R1815" t="str">
            <v>HARGA</v>
          </cell>
          <cell r="S1815" t="str">
            <v>JUMLAH</v>
          </cell>
        </row>
        <row r="1816">
          <cell r="A1816" t="str">
            <v>II.</v>
          </cell>
          <cell r="C1816" t="str">
            <v>URUTAN KERJA</v>
          </cell>
          <cell r="L1816" t="str">
            <v>NO.</v>
          </cell>
          <cell r="N1816" t="str">
            <v>KOMPONEN</v>
          </cell>
          <cell r="P1816" t="str">
            <v>SATUAN</v>
          </cell>
          <cell r="Q1816" t="str">
            <v>KUANTITAS</v>
          </cell>
          <cell r="R1816" t="str">
            <v>SATUAN</v>
          </cell>
          <cell r="S1816" t="str">
            <v>HARGA</v>
          </cell>
        </row>
        <row r="1817">
          <cell r="A1817">
            <v>1</v>
          </cell>
          <cell r="C1817" t="str">
            <v>Besi tulangan dipotong dan dibengkokkan sesuai</v>
          </cell>
          <cell r="R1817" t="str">
            <v>(Rp.)</v>
          </cell>
          <cell r="S1817" t="str">
            <v>(Rp.)</v>
          </cell>
        </row>
        <row r="1818">
          <cell r="C1818" t="str">
            <v>dengan yang diperlukan</v>
          </cell>
        </row>
        <row r="1819">
          <cell r="A1819">
            <v>2</v>
          </cell>
          <cell r="C1819" t="str">
            <v>Batang tulangan dipasang / disusun sesuai dengan</v>
          </cell>
        </row>
        <row r="1820">
          <cell r="C1820" t="str">
            <v>Gambar Pelaksanaan dan persilangannya diikat kawat</v>
          </cell>
          <cell r="L1820" t="str">
            <v>A.</v>
          </cell>
          <cell r="N1820" t="str">
            <v>TENAGA</v>
          </cell>
        </row>
        <row r="1822">
          <cell r="A1822" t="str">
            <v>III.</v>
          </cell>
          <cell r="C1822" t="str">
            <v>PEMAKAIAN BAHAN, ALAT DAN TENAGA</v>
          </cell>
          <cell r="L1822" t="str">
            <v>1.</v>
          </cell>
          <cell r="N1822" t="str">
            <v>Pekerja Biasa</v>
          </cell>
          <cell r="O1822" t="str">
            <v>(L01)</v>
          </cell>
          <cell r="P1822" t="str">
            <v>jam</v>
          </cell>
          <cell r="Q1822">
            <v>0.105</v>
          </cell>
          <cell r="R1822">
            <v>6500</v>
          </cell>
          <cell r="U1822">
            <v>682.5</v>
          </cell>
        </row>
        <row r="1823">
          <cell r="L1823" t="str">
            <v>2.</v>
          </cell>
          <cell r="N1823" t="str">
            <v>Tukang</v>
          </cell>
          <cell r="O1823" t="str">
            <v>(L02)</v>
          </cell>
          <cell r="P1823" t="str">
            <v>jam</v>
          </cell>
          <cell r="Q1823">
            <v>3.5000000000000003E-2</v>
          </cell>
          <cell r="R1823">
            <v>7500</v>
          </cell>
          <cell r="U1823">
            <v>262.5</v>
          </cell>
        </row>
        <row r="1824">
          <cell r="A1824" t="str">
            <v xml:space="preserve">   1.</v>
          </cell>
          <cell r="C1824" t="str">
            <v>BAHAN</v>
          </cell>
          <cell r="L1824" t="str">
            <v>3.</v>
          </cell>
          <cell r="N1824" t="str">
            <v>Mandor</v>
          </cell>
          <cell r="O1824" t="str">
            <v>(L03)</v>
          </cell>
          <cell r="P1824" t="str">
            <v>jam</v>
          </cell>
          <cell r="Q1824">
            <v>3.5000000000000003E-2</v>
          </cell>
          <cell r="R1824">
            <v>7200</v>
          </cell>
          <cell r="U1824">
            <v>252.00000000000003</v>
          </cell>
        </row>
        <row r="1825">
          <cell r="A1825" t="str">
            <v>1.a.</v>
          </cell>
          <cell r="C1825" t="str">
            <v>Baja Tulangan (Ulir) D48</v>
          </cell>
          <cell r="G1825" t="str">
            <v>(M57c)</v>
          </cell>
          <cell r="H1825">
            <v>1.1000000000000001</v>
          </cell>
          <cell r="I1825" t="str">
            <v>Kg</v>
          </cell>
        </row>
        <row r="1826">
          <cell r="A1826" t="str">
            <v>1.b.</v>
          </cell>
          <cell r="C1826" t="str">
            <v>Kawat beton</v>
          </cell>
          <cell r="G1826" t="str">
            <v>(M14)</v>
          </cell>
          <cell r="H1826">
            <v>0.02</v>
          </cell>
          <cell r="I1826" t="str">
            <v>Kg</v>
          </cell>
          <cell r="Q1826" t="str">
            <v xml:space="preserve">JUMLAH HARGA TENAGA   </v>
          </cell>
          <cell r="U1826">
            <v>1197</v>
          </cell>
        </row>
        <row r="1828">
          <cell r="A1828" t="str">
            <v>2.</v>
          </cell>
          <cell r="C1828" t="str">
            <v>ALAT</v>
          </cell>
          <cell r="L1828" t="str">
            <v>B.</v>
          </cell>
          <cell r="N1828" t="str">
            <v>BAHAN</v>
          </cell>
        </row>
        <row r="1829">
          <cell r="A1829" t="str">
            <v>2.a.</v>
          </cell>
          <cell r="C1829" t="str">
            <v>ALAT BANTU</v>
          </cell>
          <cell r="I1829" t="str">
            <v>Ls</v>
          </cell>
        </row>
        <row r="1830">
          <cell r="C1830" t="str">
            <v>Diperlukan  :</v>
          </cell>
          <cell r="L1830" t="str">
            <v>1.</v>
          </cell>
          <cell r="N1830" t="str">
            <v>Baja Tulangan (Ulir) D48</v>
          </cell>
          <cell r="O1830" t="str">
            <v>(M57c)</v>
          </cell>
          <cell r="P1830" t="str">
            <v>Kg</v>
          </cell>
          <cell r="Q1830">
            <v>1.1000000000000001</v>
          </cell>
          <cell r="R1830" t="e">
            <v>#REF!</v>
          </cell>
          <cell r="U1830" t="e">
            <v>#REF!</v>
          </cell>
        </row>
        <row r="1831">
          <cell r="C1831" t="str">
            <v>- Gunting Potong Baja</v>
          </cell>
          <cell r="E1831" t="str">
            <v>=  2  buah</v>
          </cell>
          <cell r="L1831" t="str">
            <v>2.</v>
          </cell>
          <cell r="N1831" t="str">
            <v>Kawat Beton</v>
          </cell>
          <cell r="O1831" t="str">
            <v>(M14)</v>
          </cell>
          <cell r="P1831" t="str">
            <v>Kg</v>
          </cell>
          <cell r="Q1831">
            <v>0.02</v>
          </cell>
          <cell r="R1831">
            <v>10000</v>
          </cell>
          <cell r="U1831">
            <v>200</v>
          </cell>
        </row>
        <row r="1832">
          <cell r="C1832" t="str">
            <v>- Kunci Pembengkok Tulangan</v>
          </cell>
          <cell r="E1832" t="str">
            <v>=  2  buah</v>
          </cell>
        </row>
        <row r="1833">
          <cell r="C1833" t="str">
            <v>- Alat lainnya</v>
          </cell>
        </row>
        <row r="1835">
          <cell r="A1835" t="str">
            <v>3.</v>
          </cell>
          <cell r="C1835" t="str">
            <v>TENAGA</v>
          </cell>
        </row>
        <row r="1836">
          <cell r="C1836" t="str">
            <v>Produksi kerja satu hari</v>
          </cell>
          <cell r="G1836" t="str">
            <v>Qt</v>
          </cell>
          <cell r="H1836">
            <v>200</v>
          </cell>
          <cell r="I1836" t="str">
            <v>Kg</v>
          </cell>
          <cell r="Q1836" t="str">
            <v xml:space="preserve">JUMLAH HARGA BAHAN   </v>
          </cell>
          <cell r="U1836" t="e">
            <v>#REF!</v>
          </cell>
        </row>
        <row r="1837">
          <cell r="C1837" t="str">
            <v>dibutuhkan tenaga :</v>
          </cell>
          <cell r="D1837" t="str">
            <v>- Mandor</v>
          </cell>
          <cell r="G1837" t="str">
            <v>M</v>
          </cell>
          <cell r="H1837">
            <v>1</v>
          </cell>
          <cell r="I1837" t="str">
            <v>orang</v>
          </cell>
        </row>
        <row r="1838">
          <cell r="D1838" t="str">
            <v>- Tukang</v>
          </cell>
          <cell r="G1838" t="str">
            <v>Tb</v>
          </cell>
          <cell r="H1838">
            <v>1</v>
          </cell>
          <cell r="I1838" t="str">
            <v>orang</v>
          </cell>
          <cell r="L1838" t="str">
            <v>C.</v>
          </cell>
          <cell r="N1838" t="str">
            <v>PERALATAN</v>
          </cell>
        </row>
        <row r="1839">
          <cell r="D1839" t="str">
            <v>- Pekerja</v>
          </cell>
          <cell r="G1839" t="str">
            <v>P</v>
          </cell>
          <cell r="H1839">
            <v>3</v>
          </cell>
          <cell r="I1839" t="str">
            <v>orang</v>
          </cell>
        </row>
        <row r="1840">
          <cell r="L1840" t="str">
            <v>1.</v>
          </cell>
          <cell r="N1840" t="str">
            <v>Alat Bantu</v>
          </cell>
          <cell r="P1840" t="str">
            <v>Ls</v>
          </cell>
          <cell r="Q1840">
            <v>1</v>
          </cell>
          <cell r="R1840">
            <v>50</v>
          </cell>
          <cell r="U1840">
            <v>50</v>
          </cell>
        </row>
        <row r="1841">
          <cell r="C1841" t="str">
            <v>Koefisien Tenaga / Kg  :</v>
          </cell>
        </row>
        <row r="1842">
          <cell r="D1842" t="str">
            <v>- Mandor</v>
          </cell>
          <cell r="E1842" t="str">
            <v>=  ( M x Tk ) : Qt</v>
          </cell>
          <cell r="G1842" t="str">
            <v>(L03)</v>
          </cell>
          <cell r="H1842">
            <v>3.5000000000000003E-2</v>
          </cell>
          <cell r="I1842" t="str">
            <v>jam</v>
          </cell>
        </row>
        <row r="1843">
          <cell r="D1843" t="str">
            <v>- Tukang</v>
          </cell>
          <cell r="E1843" t="str">
            <v>=  ( Tb x Tk ) : Qt</v>
          </cell>
          <cell r="G1843" t="str">
            <v>(L02)</v>
          </cell>
          <cell r="H1843">
            <v>3.5000000000000003E-2</v>
          </cell>
          <cell r="I1843" t="str">
            <v>jam</v>
          </cell>
        </row>
        <row r="1844">
          <cell r="D1844" t="str">
            <v>- Pekerja</v>
          </cell>
          <cell r="E1844" t="str">
            <v>=  ( P x Tk ) : Qt</v>
          </cell>
          <cell r="G1844" t="str">
            <v>(L01)</v>
          </cell>
          <cell r="H1844">
            <v>0.105</v>
          </cell>
          <cell r="I1844" t="str">
            <v>jam</v>
          </cell>
        </row>
        <row r="1846">
          <cell r="A1846" t="str">
            <v>4.</v>
          </cell>
          <cell r="C1846" t="str">
            <v>HARGA DASAR SATUAN UPAH, BAHAN DAN ALAT</v>
          </cell>
        </row>
        <row r="1847">
          <cell r="C1847" t="str">
            <v>Lihat lampiran.</v>
          </cell>
        </row>
        <row r="1848">
          <cell r="Q1848" t="str">
            <v xml:space="preserve">JUMLAH HARGA PERALATAN   </v>
          </cell>
          <cell r="U1848">
            <v>50</v>
          </cell>
        </row>
        <row r="1849">
          <cell r="A1849" t="str">
            <v>5.</v>
          </cell>
          <cell r="C1849" t="str">
            <v>ANALISA HARGA SATUAN PEKERJAAN</v>
          </cell>
        </row>
        <row r="1850">
          <cell r="C1850" t="str">
            <v>Lihat perhitungan dalam FORMULIR STANDAR UNTUK</v>
          </cell>
          <cell r="L1850" t="str">
            <v>D.</v>
          </cell>
          <cell r="N1850" t="str">
            <v>JUMLAH HARGA TENAGA, BAHAN DAN PERALATAN  ( A + B + C )</v>
          </cell>
          <cell r="U1850" t="e">
            <v>#REF!</v>
          </cell>
        </row>
        <row r="1851">
          <cell r="C1851" t="str">
            <v>PEREKEMAN ANALISA MASING-MASING HARGA</v>
          </cell>
          <cell r="L1851" t="str">
            <v>E.</v>
          </cell>
          <cell r="N1851" t="str">
            <v>OVERHEAD &amp; PROFIT</v>
          </cell>
          <cell r="P1851">
            <v>10</v>
          </cell>
          <cell r="Q1851" t="str">
            <v>%  x  D</v>
          </cell>
          <cell r="U1851" t="e">
            <v>#REF!</v>
          </cell>
        </row>
        <row r="1852">
          <cell r="C1852" t="str">
            <v>SATUAN.</v>
          </cell>
          <cell r="L1852" t="str">
            <v>F.</v>
          </cell>
          <cell r="N1852" t="str">
            <v>HARGA SATUAN PEKERJAAN  ( D + E )</v>
          </cell>
          <cell r="U1852" t="e">
            <v>#REF!</v>
          </cell>
        </row>
        <row r="1853">
          <cell r="C1853" t="str">
            <v>Didapat Harga Satuan Pekerjaan :</v>
          </cell>
          <cell r="L1853" t="str">
            <v>Note: 1</v>
          </cell>
          <cell r="N1853" t="str">
            <v>SATUAN dapat berdasarkan atas jam operasi untuk Tenaga Kerja dan Peralatan, volume dan/atau ukuran</v>
          </cell>
        </row>
        <row r="1854">
          <cell r="N1854" t="str">
            <v>berat untuk bahan-bahan.</v>
          </cell>
        </row>
        <row r="1855">
          <cell r="C1855" t="str">
            <v xml:space="preserve">Rp.  </v>
          </cell>
          <cell r="D1855" t="e">
            <v>#REF!</v>
          </cell>
          <cell r="E1855" t="str">
            <v xml:space="preserve"> / Kg</v>
          </cell>
          <cell r="L1855">
            <v>2</v>
          </cell>
          <cell r="N1855" t="str">
            <v>Kuantitas satuan adalah kuantitas setiap komponen untuk menyelesaikan satu satuan pekerjaan dari nomor</v>
          </cell>
        </row>
        <row r="1856">
          <cell r="N1856" t="str">
            <v>mata pembayaran.</v>
          </cell>
        </row>
        <row r="1857">
          <cell r="L1857">
            <v>3</v>
          </cell>
          <cell r="N1857" t="str">
            <v>Biaya satuan untuk peralatan sudah termasuk bahan bakar, bahan habis dipakai dan operator.</v>
          </cell>
        </row>
        <row r="1858">
          <cell r="L1858">
            <v>4</v>
          </cell>
          <cell r="N1858" t="str">
            <v>Biaya satuan sudah termasuk pengeluaran untuk seluruh pajak yang berkaitan (tetapi tidak termasuk PPN</v>
          </cell>
        </row>
        <row r="1859">
          <cell r="J1859" t="str">
            <v>Berlanjut ke hal. berikut.</v>
          </cell>
          <cell r="N1859" t="str">
            <v>yang dibayar dari kontrak) dan biaya-biaya lainnya.</v>
          </cell>
        </row>
        <row r="1860">
          <cell r="A1860" t="str">
            <v>ITEM PEMBAYARAN NO.</v>
          </cell>
          <cell r="D1860" t="str">
            <v>:  7.3 (5)</v>
          </cell>
          <cell r="J1860" t="str">
            <v>Analisa EI-735</v>
          </cell>
        </row>
        <row r="1861">
          <cell r="A1861" t="str">
            <v>JENIS PEKERJAAN</v>
          </cell>
          <cell r="D1861" t="str">
            <v>:  Baja Tulangan (Ulir) D48</v>
          </cell>
        </row>
        <row r="1862">
          <cell r="A1862" t="str">
            <v>SATUAN PEMBAYARAN</v>
          </cell>
          <cell r="D1862" t="str">
            <v>:  KG</v>
          </cell>
          <cell r="H1862" t="str">
            <v xml:space="preserve">        URAIAN ANALISA HARGA SATUAN</v>
          </cell>
        </row>
        <row r="1863">
          <cell r="J1863" t="str">
            <v>Lanjutan</v>
          </cell>
        </row>
        <row r="1865">
          <cell r="A1865" t="str">
            <v>No.</v>
          </cell>
          <cell r="C1865" t="str">
            <v>U R A I A N</v>
          </cell>
          <cell r="G1865" t="str">
            <v>KODE</v>
          </cell>
          <cell r="H1865" t="str">
            <v>KOEF.</v>
          </cell>
          <cell r="I1865" t="str">
            <v>SATUAN</v>
          </cell>
          <cell r="J1865" t="str">
            <v>KETERANGAN</v>
          </cell>
        </row>
        <row r="1868">
          <cell r="A1868" t="str">
            <v>6.</v>
          </cell>
          <cell r="C1868" t="str">
            <v>MASA PELAKSANAAN YANG DIPERLUKAN</v>
          </cell>
        </row>
        <row r="1869">
          <cell r="C1869" t="str">
            <v>Masa Pelaksanaan :</v>
          </cell>
          <cell r="D1869" t="str">
            <v>. . . . . . . . . . . .</v>
          </cell>
        </row>
        <row r="1871">
          <cell r="A1871" t="str">
            <v>7.</v>
          </cell>
          <cell r="C1871" t="str">
            <v>VOLUME PEKERJAAN YANG DIPERLUKAN</v>
          </cell>
        </row>
        <row r="1872">
          <cell r="C1872" t="str">
            <v>Volume pekerjaan  :</v>
          </cell>
          <cell r="D1872">
            <v>0</v>
          </cell>
          <cell r="E1872" t="str">
            <v>Kg.</v>
          </cell>
        </row>
        <row r="1919">
          <cell r="A1919" t="str">
            <v>ITEM PEMBAYARAN NO.</v>
          </cell>
          <cell r="D1919" t="str">
            <v>:  7.2 (1)</v>
          </cell>
          <cell r="J1919" t="str">
            <v>Analisa EI-721</v>
          </cell>
          <cell r="T1919" t="str">
            <v>Analisa EI-721</v>
          </cell>
        </row>
        <row r="1920">
          <cell r="A1920" t="str">
            <v>JENIS PEKERJAAN</v>
          </cell>
          <cell r="D1920" t="str">
            <v>:  Unit Pracetak Gelagar Tipe I,</v>
          </cell>
          <cell r="G1920" t="str">
            <v>L (m) =</v>
          </cell>
          <cell r="H1920">
            <v>32</v>
          </cell>
        </row>
        <row r="1921">
          <cell r="A1921" t="str">
            <v>SATUAN PEMBAYARAN</v>
          </cell>
          <cell r="D1921" t="str">
            <v>:  Buah</v>
          </cell>
          <cell r="H1921" t="str">
            <v xml:space="preserve">        URAIAN ANALISA HARGA SATUAN</v>
          </cell>
          <cell r="L1921" t="str">
            <v>FORMULIR STANDAR UNTUK</v>
          </cell>
        </row>
        <row r="1922">
          <cell r="L1922" t="str">
            <v>PEREKAMAN ANALISA MASING-MASING HARGA SATUAN</v>
          </cell>
        </row>
        <row r="1923">
          <cell r="L1923" t="str">
            <v/>
          </cell>
        </row>
        <row r="1924">
          <cell r="A1924" t="str">
            <v>No.</v>
          </cell>
          <cell r="C1924" t="str">
            <v>U R A I A N</v>
          </cell>
          <cell r="G1924" t="str">
            <v>KODE</v>
          </cell>
          <cell r="H1924" t="str">
            <v>KOEF.</v>
          </cell>
          <cell r="I1924" t="str">
            <v>SATUAN</v>
          </cell>
          <cell r="J1924" t="str">
            <v>KETERANGAN</v>
          </cell>
        </row>
        <row r="1926">
          <cell r="L1926" t="str">
            <v>NAMA PAKET PEKERJAAN</v>
          </cell>
          <cell r="O1926" t="str">
            <v xml:space="preserve"> : Rehabilitasi dan Rekonstruksi Jalan Balee Ulim - Kuala (CS)</v>
          </cell>
        </row>
        <row r="1927">
          <cell r="A1927" t="str">
            <v>I.</v>
          </cell>
          <cell r="C1927" t="str">
            <v>ASUMSI</v>
          </cell>
          <cell r="L1927" t="str">
            <v>No. PAKET KONTRAK</v>
          </cell>
          <cell r="O1927" t="str">
            <v xml:space="preserve"> : PIJAY - 04</v>
          </cell>
        </row>
        <row r="1928">
          <cell r="A1928">
            <v>1</v>
          </cell>
          <cell r="C1928" t="str">
            <v>Membeli PCI Girder jadi dari Pabrik</v>
          </cell>
          <cell r="L1928" t="str">
            <v>NAMA PAKET</v>
          </cell>
          <cell r="O1928" t="str">
            <v xml:space="preserve"> : APBN 2009</v>
          </cell>
        </row>
        <row r="1929">
          <cell r="A1929">
            <v>2</v>
          </cell>
          <cell r="C1929" t="str">
            <v>Lokasi pekerjaan : di setiap jembatan</v>
          </cell>
          <cell r="L1929" t="str">
            <v>PROP / KAB / KODYA</v>
          </cell>
          <cell r="O1929" t="str">
            <v xml:space="preserve"> : Nanggroe Aceh Darussalam / Pidie Jaya</v>
          </cell>
        </row>
        <row r="1930">
          <cell r="A1930">
            <v>3</v>
          </cell>
          <cell r="C1930" t="str">
            <v>Jarak rata-rata Base camp ke lokasi pekerjaan</v>
          </cell>
          <cell r="G1930" t="str">
            <v>Lp</v>
          </cell>
          <cell r="H1930">
            <v>5.166666666666667</v>
          </cell>
          <cell r="I1930" t="str">
            <v>KM</v>
          </cell>
          <cell r="L1930" t="str">
            <v>ITEM PEMBAYARAN NO.</v>
          </cell>
          <cell r="O1930" t="str">
            <v>:  7.2 (1)</v>
          </cell>
          <cell r="R1930" t="str">
            <v>PERKIRAAN VOL. PEK.</v>
          </cell>
          <cell r="T1930" t="str">
            <v>:</v>
          </cell>
          <cell r="U1930">
            <v>0</v>
          </cell>
        </row>
        <row r="1931">
          <cell r="A1931">
            <v>4</v>
          </cell>
          <cell r="C1931" t="str">
            <v>Jam kerja efektif per-hari</v>
          </cell>
          <cell r="G1931" t="str">
            <v>Tk</v>
          </cell>
          <cell r="H1931">
            <v>7</v>
          </cell>
          <cell r="I1931" t="str">
            <v>jam</v>
          </cell>
          <cell r="L1931" t="str">
            <v>JENIS PEKERJAAN</v>
          </cell>
          <cell r="O1931" t="str">
            <v>:  Unit Pracetak Gelagar Tipe I,</v>
          </cell>
          <cell r="R1931" t="str">
            <v>TOTAL HARGA (Rp.)</v>
          </cell>
          <cell r="T1931" t="str">
            <v>:</v>
          </cell>
          <cell r="U1931">
            <v>0</v>
          </cell>
        </row>
        <row r="1932">
          <cell r="A1932">
            <v>5</v>
          </cell>
          <cell r="C1932" t="str">
            <v>Tinggi PCI Girder</v>
          </cell>
          <cell r="G1932" t="str">
            <v>H</v>
          </cell>
          <cell r="H1932">
            <v>1.6</v>
          </cell>
          <cell r="I1932" t="str">
            <v>M</v>
          </cell>
          <cell r="L1932" t="str">
            <v>SATUAN PEMBAYARAN</v>
          </cell>
          <cell r="O1932" t="str">
            <v>:  Buah</v>
          </cell>
          <cell r="P1932" t="str">
            <v>L (m) =</v>
          </cell>
          <cell r="Q1932">
            <v>32</v>
          </cell>
          <cell r="R1932" t="str">
            <v>% THD. BIAYA PROYEK</v>
          </cell>
          <cell r="T1932" t="str">
            <v>:</v>
          </cell>
          <cell r="U1932">
            <v>0</v>
          </cell>
        </row>
        <row r="1933">
          <cell r="A1933">
            <v>6</v>
          </cell>
          <cell r="C1933" t="str">
            <v>Bentang PCI Girder</v>
          </cell>
          <cell r="G1933" t="str">
            <v>L</v>
          </cell>
          <cell r="H1933">
            <v>31.6</v>
          </cell>
          <cell r="I1933" t="str">
            <v>M</v>
          </cell>
        </row>
        <row r="1934">
          <cell r="A1934">
            <v>7</v>
          </cell>
          <cell r="C1934" t="str">
            <v>Jarak pelabuhan ke Base Camp</v>
          </cell>
          <cell r="G1934" t="str">
            <v>Ld2</v>
          </cell>
          <cell r="H1934">
            <v>30</v>
          </cell>
          <cell r="I1934" t="str">
            <v>KM</v>
          </cell>
        </row>
        <row r="1935">
          <cell r="Q1935" t="str">
            <v>PERKIRAAN</v>
          </cell>
          <cell r="R1935" t="str">
            <v>HARGA</v>
          </cell>
          <cell r="S1935" t="str">
            <v>JUMLAH</v>
          </cell>
        </row>
        <row r="1936">
          <cell r="L1936" t="str">
            <v>NO.</v>
          </cell>
          <cell r="N1936" t="str">
            <v>KOMPONEN</v>
          </cell>
          <cell r="P1936" t="str">
            <v>SATUAN</v>
          </cell>
          <cell r="Q1936" t="str">
            <v>KUANTITAS</v>
          </cell>
          <cell r="R1936" t="str">
            <v>SATUAN</v>
          </cell>
          <cell r="S1936" t="str">
            <v>HARGA</v>
          </cell>
        </row>
        <row r="1937">
          <cell r="A1937" t="str">
            <v>II.</v>
          </cell>
          <cell r="C1937" t="str">
            <v>URUTAN KERJA</v>
          </cell>
          <cell r="R1937" t="str">
            <v>(Rp.)</v>
          </cell>
          <cell r="S1937" t="str">
            <v>(Rp.)</v>
          </cell>
        </row>
        <row r="1938">
          <cell r="A1938">
            <v>1</v>
          </cell>
          <cell r="C1938" t="str">
            <v>Gelagar/girder dikirim oleh pabrik ke pelabuhan ter-</v>
          </cell>
        </row>
        <row r="1939">
          <cell r="C1939" t="str">
            <v>dekat atau dari pabrik ke lokasi (kalau satu pulau)</v>
          </cell>
        </row>
        <row r="1940">
          <cell r="A1940">
            <v>2</v>
          </cell>
          <cell r="C1940" t="str">
            <v>Gelagar/girder dari pelabuhan diangkut dengan truck</v>
          </cell>
          <cell r="L1940" t="str">
            <v>A.</v>
          </cell>
          <cell r="N1940" t="str">
            <v>TENAGA</v>
          </cell>
        </row>
        <row r="1941">
          <cell r="C1941" t="str">
            <v>atas tanggungan kontraktor</v>
          </cell>
        </row>
        <row r="1942">
          <cell r="A1942">
            <v>3</v>
          </cell>
          <cell r="C1942" t="str">
            <v>Memuat &amp; menurunkan dari/ke truck dengan Crane</v>
          </cell>
          <cell r="L1942" t="str">
            <v>1.</v>
          </cell>
          <cell r="N1942" t="str">
            <v>Pekerja</v>
          </cell>
          <cell r="O1942" t="str">
            <v>(L01)</v>
          </cell>
          <cell r="P1942" t="str">
            <v>jam</v>
          </cell>
          <cell r="Q1942">
            <v>3.0120481927710845</v>
          </cell>
          <cell r="R1942">
            <v>6500</v>
          </cell>
          <cell r="U1942">
            <v>19578.313253012049</v>
          </cell>
        </row>
        <row r="1943">
          <cell r="L1943" t="str">
            <v>2.</v>
          </cell>
          <cell r="N1943" t="str">
            <v>Tukang</v>
          </cell>
          <cell r="O1943" t="str">
            <v>(L02)</v>
          </cell>
          <cell r="P1943" t="str">
            <v>jam</v>
          </cell>
          <cell r="Q1943">
            <v>0.30120481927710846</v>
          </cell>
          <cell r="R1943">
            <v>7500</v>
          </cell>
          <cell r="U1943">
            <v>2259.0361445783133</v>
          </cell>
        </row>
        <row r="1944">
          <cell r="A1944" t="str">
            <v>III.</v>
          </cell>
          <cell r="C1944" t="str">
            <v>PEMAKAIAN BAHAN, ALAT DAN TENAGA</v>
          </cell>
          <cell r="L1944" t="str">
            <v>3.</v>
          </cell>
          <cell r="N1944" t="str">
            <v>Mandor</v>
          </cell>
          <cell r="O1944" t="str">
            <v>(L03)</v>
          </cell>
          <cell r="P1944" t="str">
            <v>jam</v>
          </cell>
          <cell r="Q1944">
            <v>0.30120481927710846</v>
          </cell>
          <cell r="R1944">
            <v>7200</v>
          </cell>
          <cell r="U1944">
            <v>2168.674698795181</v>
          </cell>
        </row>
        <row r="1946">
          <cell r="A1946" t="str">
            <v xml:space="preserve">   1.</v>
          </cell>
          <cell r="C1946" t="str">
            <v>BAHAN</v>
          </cell>
          <cell r="Q1946" t="str">
            <v xml:space="preserve">JUMLAH HARGA TENAGA   </v>
          </cell>
          <cell r="U1946">
            <v>24006.024096385543</v>
          </cell>
        </row>
        <row r="1947">
          <cell r="C1947" t="str">
            <v>Unit Pracetak Tipe I</v>
          </cell>
          <cell r="D1947" t="str">
            <v>Bentang =</v>
          </cell>
          <cell r="E1947">
            <v>32</v>
          </cell>
          <cell r="G1947" t="str">
            <v>(M58d)</v>
          </cell>
          <cell r="H1947">
            <v>1</v>
          </cell>
          <cell r="I1947" t="str">
            <v>Buah</v>
          </cell>
        </row>
        <row r="1948">
          <cell r="L1948" t="str">
            <v>B.</v>
          </cell>
          <cell r="N1948" t="str">
            <v>BAHAN</v>
          </cell>
        </row>
        <row r="1950">
          <cell r="A1950" t="str">
            <v>2.</v>
          </cell>
          <cell r="C1950" t="str">
            <v>ALAT</v>
          </cell>
          <cell r="L1950" t="str">
            <v>1.</v>
          </cell>
          <cell r="N1950" t="str">
            <v>Unit Pracetak Tipe I</v>
          </cell>
          <cell r="P1950" t="str">
            <v>Buah</v>
          </cell>
          <cell r="Q1950">
            <v>1</v>
          </cell>
          <cell r="R1950">
            <v>152241875</v>
          </cell>
          <cell r="U1950">
            <v>152241875</v>
          </cell>
        </row>
        <row r="1951">
          <cell r="A1951" t="str">
            <v>2.a</v>
          </cell>
          <cell r="C1951" t="str">
            <v>DUMP TRUCK</v>
          </cell>
          <cell r="G1951" t="str">
            <v>(E08)</v>
          </cell>
          <cell r="O1951" t="str">
            <v>(M58d)</v>
          </cell>
        </row>
        <row r="1952">
          <cell r="C1952" t="str">
            <v>Kapasitas bak sekali muat</v>
          </cell>
          <cell r="G1952" t="str">
            <v>V</v>
          </cell>
          <cell r="H1952">
            <v>8</v>
          </cell>
          <cell r="I1952" t="str">
            <v>Buah</v>
          </cell>
          <cell r="N1952" t="str">
            <v>Bentang =</v>
          </cell>
          <cell r="O1952">
            <v>32</v>
          </cell>
        </row>
        <row r="1953">
          <cell r="C1953" t="str">
            <v>Faktor efisiensi alat</v>
          </cell>
          <cell r="G1953" t="str">
            <v>Fa</v>
          </cell>
          <cell r="H1953">
            <v>0.83</v>
          </cell>
        </row>
        <row r="1954">
          <cell r="C1954" t="str">
            <v>Kecepatanrata-rata bermuatan</v>
          </cell>
          <cell r="G1954" t="str">
            <v>v1</v>
          </cell>
          <cell r="H1954">
            <v>40</v>
          </cell>
          <cell r="I1954" t="str">
            <v>Km/Jam</v>
          </cell>
        </row>
        <row r="1955">
          <cell r="C1955" t="str">
            <v>Kecepatan rata-rata kosong</v>
          </cell>
          <cell r="G1955" t="str">
            <v>v2</v>
          </cell>
          <cell r="H1955">
            <v>60</v>
          </cell>
          <cell r="I1955" t="str">
            <v>Km/Jam</v>
          </cell>
        </row>
        <row r="1956">
          <cell r="C1956" t="str">
            <v>Waktu siklus    :</v>
          </cell>
          <cell r="G1956" t="str">
            <v>Ts1</v>
          </cell>
          <cell r="Q1956" t="str">
            <v xml:space="preserve">JUMLAH HARGA BAHAN   </v>
          </cell>
          <cell r="U1956">
            <v>152241875</v>
          </cell>
        </row>
        <row r="1957">
          <cell r="C1957" t="str">
            <v>- Waktu tempuh isi  = (Ld2 : v1 ) x 60</v>
          </cell>
          <cell r="G1957" t="str">
            <v>T1</v>
          </cell>
          <cell r="H1957">
            <v>45</v>
          </cell>
          <cell r="I1957" t="str">
            <v>menit</v>
          </cell>
        </row>
        <row r="1958">
          <cell r="C1958" t="str">
            <v>- Waktu tempuh kosong  = (Ld2 : v2)  x  60</v>
          </cell>
          <cell r="G1958" t="str">
            <v>T2</v>
          </cell>
          <cell r="H1958">
            <v>30</v>
          </cell>
          <cell r="I1958" t="str">
            <v>menit</v>
          </cell>
          <cell r="L1958" t="str">
            <v>C.</v>
          </cell>
          <cell r="N1958" t="str">
            <v>PERALATAN</v>
          </cell>
        </row>
        <row r="1959">
          <cell r="C1959" t="str">
            <v>- Lain-lain (bongkar dan muat)</v>
          </cell>
          <cell r="G1959" t="str">
            <v>T3</v>
          </cell>
          <cell r="H1959">
            <v>45</v>
          </cell>
          <cell r="I1959" t="str">
            <v>menit</v>
          </cell>
        </row>
        <row r="1960">
          <cell r="G1960" t="str">
            <v>Ts1</v>
          </cell>
          <cell r="H1960">
            <v>120</v>
          </cell>
          <cell r="I1960" t="str">
            <v>menit</v>
          </cell>
          <cell r="L1960" t="str">
            <v>1.</v>
          </cell>
          <cell r="N1960" t="str">
            <v>Dump Truck</v>
          </cell>
          <cell r="O1960" t="str">
            <v>(E08)</v>
          </cell>
          <cell r="P1960" t="str">
            <v>Ls</v>
          </cell>
          <cell r="Q1960">
            <v>0.30120481927710846</v>
          </cell>
          <cell r="R1960">
            <v>162154.46463126209</v>
          </cell>
          <cell r="U1960">
            <v>48841.706214235572</v>
          </cell>
        </row>
        <row r="1961">
          <cell r="L1961" t="str">
            <v>2.</v>
          </cell>
          <cell r="N1961" t="str">
            <v>Crane</v>
          </cell>
          <cell r="O1961" t="str">
            <v>(E07)</v>
          </cell>
          <cell r="P1961" t="str">
            <v>jam</v>
          </cell>
          <cell r="Q1961">
            <v>0.30120481927710846</v>
          </cell>
          <cell r="R1961">
            <v>332617.85852504836</v>
          </cell>
          <cell r="U1961">
            <v>100186.10196537602</v>
          </cell>
        </row>
        <row r="1962">
          <cell r="C1962" t="str">
            <v>Kapasitas Produksi / Jam   =</v>
          </cell>
          <cell r="E1962" t="str">
            <v>V x Fa x 60</v>
          </cell>
          <cell r="G1962" t="str">
            <v>Q1</v>
          </cell>
          <cell r="H1962">
            <v>3.32</v>
          </cell>
          <cell r="I1962" t="str">
            <v>Bh/Jam</v>
          </cell>
          <cell r="L1962" t="str">
            <v>3.</v>
          </cell>
          <cell r="N1962" t="str">
            <v>Alat Bantu</v>
          </cell>
          <cell r="P1962" t="str">
            <v>jam</v>
          </cell>
          <cell r="Q1962">
            <v>1</v>
          </cell>
          <cell r="R1962">
            <v>2500</v>
          </cell>
          <cell r="U1962">
            <v>2500</v>
          </cell>
        </row>
        <row r="1963">
          <cell r="E1963" t="str">
            <v>Ts1</v>
          </cell>
        </row>
        <row r="1965">
          <cell r="C1965" t="str">
            <v>Koefisien Alat / bh</v>
          </cell>
          <cell r="D1965" t="str">
            <v xml:space="preserve">  = 1 : Q1</v>
          </cell>
          <cell r="G1965" t="str">
            <v>(E08)</v>
          </cell>
          <cell r="H1965">
            <v>0.30120481927710846</v>
          </cell>
          <cell r="I1965" t="str">
            <v>Jam</v>
          </cell>
        </row>
        <row r="1967">
          <cell r="A1967" t="str">
            <v>2.b</v>
          </cell>
          <cell r="C1967" t="str">
            <v xml:space="preserve">CRANE </v>
          </cell>
          <cell r="G1967" t="str">
            <v>(E07)</v>
          </cell>
        </row>
        <row r="1968">
          <cell r="C1968" t="str">
            <v>Kapasitas</v>
          </cell>
          <cell r="G1968" t="str">
            <v>V2</v>
          </cell>
          <cell r="H1968">
            <v>3</v>
          </cell>
          <cell r="I1968" t="str">
            <v>Buah</v>
          </cell>
          <cell r="Q1968" t="str">
            <v xml:space="preserve">JUMLAH HARGA PERALATAN   </v>
          </cell>
          <cell r="U1968">
            <v>151527.80817961157</v>
          </cell>
        </row>
        <row r="1969">
          <cell r="C1969" t="str">
            <v>Faktor Efisiensi alat</v>
          </cell>
          <cell r="G1969" t="str">
            <v>Fa</v>
          </cell>
          <cell r="H1969">
            <v>0.83</v>
          </cell>
          <cell r="I1969" t="str">
            <v>-</v>
          </cell>
        </row>
        <row r="1970">
          <cell r="C1970" t="str">
            <v>Waktu siklus</v>
          </cell>
          <cell r="L1970" t="str">
            <v>D.</v>
          </cell>
          <cell r="N1970" t="str">
            <v>JUMLAH HARGA TENAGA, BAHAN DAN PERALATAN  ( A + B + C )</v>
          </cell>
          <cell r="U1970">
            <v>152417408.83227602</v>
          </cell>
        </row>
        <row r="1971">
          <cell r="C1971" t="str">
            <v>- Waktu memuat dan membongkar</v>
          </cell>
          <cell r="G1971" t="str">
            <v>T1</v>
          </cell>
          <cell r="H1971">
            <v>30</v>
          </cell>
          <cell r="I1971" t="str">
            <v>menit</v>
          </cell>
          <cell r="J1971" t="str">
            <v>Lumpsum</v>
          </cell>
          <cell r="L1971" t="str">
            <v>E.</v>
          </cell>
          <cell r="N1971" t="str">
            <v>OVERHEAD &amp; PROFIT</v>
          </cell>
          <cell r="P1971">
            <v>10</v>
          </cell>
          <cell r="Q1971" t="str">
            <v>%  x  D</v>
          </cell>
          <cell r="U1971">
            <v>15241740.883227602</v>
          </cell>
        </row>
        <row r="1972">
          <cell r="C1972" t="str">
            <v>- dan lain-lain ( termasuk mengatur dan menggeser)</v>
          </cell>
          <cell r="G1972" t="str">
            <v>T2</v>
          </cell>
          <cell r="H1972">
            <v>15</v>
          </cell>
          <cell r="I1972" t="str">
            <v>menit</v>
          </cell>
          <cell r="L1972" t="str">
            <v>F.</v>
          </cell>
          <cell r="N1972" t="str">
            <v>HARGA SATUAN PEKERJAAN  ( D + E )</v>
          </cell>
          <cell r="U1972">
            <v>167659149.71550363</v>
          </cell>
        </row>
        <row r="1973">
          <cell r="G1973" t="str">
            <v>Ts2</v>
          </cell>
          <cell r="H1973">
            <v>45</v>
          </cell>
          <cell r="I1973" t="str">
            <v>menit</v>
          </cell>
          <cell r="L1973" t="str">
            <v>Note: 1</v>
          </cell>
          <cell r="N1973" t="str">
            <v>SATUAN dapat berdasarkan atas jam operasi untuk Tenaga Kerja dan Peralatan, volume dan/atau ukuran</v>
          </cell>
        </row>
        <row r="1974">
          <cell r="N1974" t="str">
            <v>berat untuk bahan-bahan.</v>
          </cell>
        </row>
        <row r="1975">
          <cell r="C1975" t="str">
            <v>Kap. Prod. / jam  =</v>
          </cell>
          <cell r="D1975" t="str">
            <v>V x Fa</v>
          </cell>
          <cell r="G1975" t="str">
            <v>Q2</v>
          </cell>
          <cell r="H1975">
            <v>3.32</v>
          </cell>
          <cell r="I1975" t="str">
            <v>Bh/jam</v>
          </cell>
          <cell r="L1975">
            <v>2</v>
          </cell>
          <cell r="N1975" t="str">
            <v>Kuantitas satuan adalah kuantitas setiap komponen untuk menyelesaikan satu satuan pekerjaan dari nomor</v>
          </cell>
        </row>
        <row r="1976">
          <cell r="D1976" t="str">
            <v>Ts2</v>
          </cell>
          <cell r="N1976" t="str">
            <v>mata pembayaran.</v>
          </cell>
        </row>
        <row r="1977">
          <cell r="C1977" t="str">
            <v>Koefisien Alat / Bh</v>
          </cell>
          <cell r="D1977" t="str">
            <v xml:space="preserve"> =  1  :  Q2</v>
          </cell>
          <cell r="G1977" t="str">
            <v>(E07)</v>
          </cell>
          <cell r="H1977">
            <v>0.30120481927710846</v>
          </cell>
          <cell r="I1977" t="str">
            <v>jam</v>
          </cell>
          <cell r="L1977">
            <v>3</v>
          </cell>
          <cell r="N1977" t="str">
            <v>Biaya satuan untuk peralatan sudah termasuk bahan bakar, bahan habis dipakai dan operator.</v>
          </cell>
        </row>
        <row r="1978">
          <cell r="L1978">
            <v>4</v>
          </cell>
          <cell r="N1978" t="str">
            <v>Biaya satuan sudah termasuk pengeluaran untuk seluruh pajak yang berkaitan (tetapi tidak termasuk PPN</v>
          </cell>
        </row>
        <row r="1979">
          <cell r="J1979" t="str">
            <v>Berlanjut ke hal. berikut.</v>
          </cell>
          <cell r="N1979" t="str">
            <v>yang dibayar dari kontrak) dan biaya-biaya lainnya.</v>
          </cell>
        </row>
        <row r="1980">
          <cell r="A1980" t="str">
            <v>ITEM PEMBAYARAN NO.</v>
          </cell>
          <cell r="D1980" t="str">
            <v>:  7.2 (1)</v>
          </cell>
          <cell r="J1980" t="str">
            <v>Analisa EI-721</v>
          </cell>
        </row>
        <row r="1981">
          <cell r="A1981" t="str">
            <v>JENIS PEKERJAAN</v>
          </cell>
          <cell r="D1981" t="str">
            <v>:  Unit Pracetak Gelagar Tipe I,</v>
          </cell>
        </row>
        <row r="1982">
          <cell r="A1982" t="str">
            <v>SATUAN PEMBAYARAN</v>
          </cell>
          <cell r="D1982" t="str">
            <v>:  Buah</v>
          </cell>
          <cell r="H1982" t="str">
            <v xml:space="preserve">        URAIAN ANALISA HARGA SATUAN</v>
          </cell>
        </row>
        <row r="1983">
          <cell r="J1983" t="str">
            <v>Lanjutan</v>
          </cell>
        </row>
        <row r="1985">
          <cell r="A1985" t="str">
            <v>No.</v>
          </cell>
          <cell r="C1985" t="str">
            <v>U R A I A N</v>
          </cell>
          <cell r="G1985" t="str">
            <v>KODE</v>
          </cell>
          <cell r="H1985" t="str">
            <v>KOEF.</v>
          </cell>
          <cell r="I1985" t="str">
            <v>SATUAN</v>
          </cell>
          <cell r="J1985" t="str">
            <v>KETERANGAN</v>
          </cell>
        </row>
        <row r="1988">
          <cell r="A1988" t="str">
            <v>2.c.</v>
          </cell>
          <cell r="C1988" t="str">
            <v>ALAT  BANTU</v>
          </cell>
        </row>
        <row r="1989">
          <cell r="C1989" t="str">
            <v>Diperlukan alat bantu untuk transportasi</v>
          </cell>
          <cell r="J1989" t="str">
            <v>Lumpsum</v>
          </cell>
        </row>
        <row r="1990">
          <cell r="C1990" t="str">
            <v>- Tackle</v>
          </cell>
        </row>
        <row r="1991">
          <cell r="C1991" t="str">
            <v>- Tambang</v>
          </cell>
        </row>
        <row r="1992">
          <cell r="C1992" t="str">
            <v>- Alat kecil lainnya</v>
          </cell>
        </row>
        <row r="1994">
          <cell r="A1994" t="str">
            <v>3.</v>
          </cell>
          <cell r="C1994" t="str">
            <v>TENAGA</v>
          </cell>
        </row>
        <row r="1995">
          <cell r="C1995" t="str">
            <v>Produksi per hari  (unloading)  =  Q2 x Tk</v>
          </cell>
          <cell r="G1995" t="str">
            <v>Qt</v>
          </cell>
          <cell r="H1995">
            <v>23.24</v>
          </cell>
          <cell r="I1995" t="str">
            <v>Buah</v>
          </cell>
        </row>
        <row r="1996">
          <cell r="C1996" t="str">
            <v>Kebutuhan tenaga  (di lokasi pekerjaan) :</v>
          </cell>
        </row>
        <row r="1997">
          <cell r="D1997" t="str">
            <v>- Mandor</v>
          </cell>
          <cell r="G1997" t="str">
            <v>M</v>
          </cell>
          <cell r="H1997">
            <v>1</v>
          </cell>
          <cell r="I1997" t="str">
            <v>orang</v>
          </cell>
        </row>
        <row r="1998">
          <cell r="D1998" t="str">
            <v>- Tukang</v>
          </cell>
          <cell r="G1998" t="str">
            <v>Tb</v>
          </cell>
          <cell r="H1998">
            <v>1</v>
          </cell>
          <cell r="I1998" t="str">
            <v>orang</v>
          </cell>
        </row>
        <row r="1999">
          <cell r="D1999" t="str">
            <v>- Pekerja</v>
          </cell>
          <cell r="G1999" t="str">
            <v>P</v>
          </cell>
          <cell r="H1999">
            <v>10</v>
          </cell>
          <cell r="I1999" t="str">
            <v>orang</v>
          </cell>
        </row>
        <row r="2001">
          <cell r="C2001" t="str">
            <v>Koefisien Tenaga / M3   :</v>
          </cell>
        </row>
        <row r="2002">
          <cell r="D2002" t="str">
            <v>-  Mandor</v>
          </cell>
          <cell r="E2002" t="str">
            <v>= (Tk x M) : Qt</v>
          </cell>
          <cell r="G2002" t="str">
            <v>(L03)</v>
          </cell>
          <cell r="H2002">
            <v>0.30120481927710846</v>
          </cell>
          <cell r="I2002" t="str">
            <v>jam</v>
          </cell>
        </row>
        <row r="2003">
          <cell r="D2003" t="str">
            <v>-  Tukang</v>
          </cell>
          <cell r="E2003" t="str">
            <v>= (Tk x Tb) : Qt</v>
          </cell>
          <cell r="G2003" t="str">
            <v>(L02)</v>
          </cell>
          <cell r="H2003">
            <v>0.30120481927710846</v>
          </cell>
          <cell r="I2003" t="str">
            <v>jam</v>
          </cell>
        </row>
        <row r="2004">
          <cell r="D2004" t="str">
            <v>-  Pekerja</v>
          </cell>
          <cell r="E2004" t="str">
            <v>= (Tk x P) : Qt</v>
          </cell>
          <cell r="G2004" t="str">
            <v>(L01)</v>
          </cell>
          <cell r="H2004">
            <v>3.0120481927710845</v>
          </cell>
          <cell r="I2004" t="str">
            <v>jam</v>
          </cell>
        </row>
        <row r="2007">
          <cell r="A2007" t="str">
            <v>4.</v>
          </cell>
          <cell r="C2007" t="str">
            <v>HARGA DASAR SATUAN UPAH, BAHAN DAN ALAT</v>
          </cell>
        </row>
        <row r="2008">
          <cell r="C2008" t="str">
            <v>Lihat lampiran.</v>
          </cell>
        </row>
        <row r="2010">
          <cell r="A2010" t="str">
            <v>5.</v>
          </cell>
          <cell r="C2010" t="str">
            <v>ANALISA HARGA SATUAN PEKERJAAN</v>
          </cell>
        </row>
        <row r="2011">
          <cell r="C2011" t="str">
            <v>Lihat perhitungan dalam FORMULIR STANDAR UNTUK</v>
          </cell>
        </row>
        <row r="2012">
          <cell r="C2012" t="str">
            <v>PEREKEMAN ANALISA MASING-MASING HARGA</v>
          </cell>
        </row>
        <row r="2013">
          <cell r="C2013" t="str">
            <v>SATUAN.</v>
          </cell>
        </row>
        <row r="2014">
          <cell r="C2014" t="str">
            <v>Didapat Harga Satuan Pekerjaan :</v>
          </cell>
        </row>
        <row r="2016">
          <cell r="C2016" t="str">
            <v xml:space="preserve">Rp.  </v>
          </cell>
          <cell r="D2016">
            <v>167659149.71550363</v>
          </cell>
          <cell r="E2016" t="str">
            <v xml:space="preserve"> / Buah</v>
          </cell>
        </row>
        <row r="2020">
          <cell r="A2020" t="str">
            <v>6.</v>
          </cell>
          <cell r="C2020" t="str">
            <v>MASA PELAKSANAAN YANG DIPERLUKAN</v>
          </cell>
        </row>
        <row r="2021">
          <cell r="C2021" t="str">
            <v>Masa Pelaksanaan :</v>
          </cell>
          <cell r="D2021" t="str">
            <v>. . . . . . . . . . . .</v>
          </cell>
        </row>
        <row r="2023">
          <cell r="A2023" t="str">
            <v>7.</v>
          </cell>
          <cell r="C2023" t="str">
            <v>VOLUME PEKERJAAN YANG DIPERLUKAN</v>
          </cell>
        </row>
        <row r="2024">
          <cell r="C2024" t="str">
            <v>Volume pekerjaan  :</v>
          </cell>
          <cell r="D2024">
            <v>0</v>
          </cell>
          <cell r="E2024" t="str">
            <v>M3</v>
          </cell>
        </row>
      </sheetData>
      <sheetData sheetId="2">
        <row r="1">
          <cell r="T1" t="str">
            <v xml:space="preserve">Analisa EI-21 </v>
          </cell>
        </row>
        <row r="841">
          <cell r="A841" t="str">
            <v>ITEM PEMBAYARAN NO.</v>
          </cell>
          <cell r="D841" t="str">
            <v>:  2.3 (5)</v>
          </cell>
          <cell r="J841" t="str">
            <v xml:space="preserve">Analisa EI-235 </v>
          </cell>
          <cell r="T841" t="str">
            <v xml:space="preserve">Analisa EI-235 </v>
          </cell>
        </row>
        <row r="842">
          <cell r="A842" t="str">
            <v>JENIS PEKERJAAN</v>
          </cell>
          <cell r="D842" t="str">
            <v>:  Gorong2 Beton Tanpa Tulang</v>
          </cell>
        </row>
        <row r="843">
          <cell r="A843" t="str">
            <v>SATUAN PEMBAYARAN</v>
          </cell>
          <cell r="D843" t="str">
            <v>:  M1</v>
          </cell>
          <cell r="E843" t="str">
            <v>Dia. 20-30cm</v>
          </cell>
          <cell r="J843" t="str">
            <v xml:space="preserve">         URAIAN ANALISA HARGA SATUAN</v>
          </cell>
          <cell r="L843" t="str">
            <v>FORMULIR STANDAR UNTUK</v>
          </cell>
        </row>
        <row r="844">
          <cell r="L844" t="str">
            <v>PEREKAMAN ANALISA MASING-MASING HARGA SATUAN</v>
          </cell>
        </row>
        <row r="845">
          <cell r="L845" t="str">
            <v/>
          </cell>
        </row>
        <row r="846">
          <cell r="A846" t="str">
            <v>No.</v>
          </cell>
          <cell r="C846" t="str">
            <v>U R A I A N</v>
          </cell>
          <cell r="G846" t="str">
            <v>KODE</v>
          </cell>
          <cell r="H846" t="str">
            <v>KOEF.</v>
          </cell>
          <cell r="I846" t="str">
            <v>SATUAN</v>
          </cell>
          <cell r="J846" t="str">
            <v>KETERANGAN</v>
          </cell>
        </row>
        <row r="848">
          <cell r="L848" t="str">
            <v>NAMA PAKET PEKERJAAN</v>
          </cell>
          <cell r="O848" t="str">
            <v>:  PEMBANGUNAN TALUD RESERVOIR PAYA RO</v>
          </cell>
        </row>
        <row r="849">
          <cell r="A849" t="str">
            <v>I.</v>
          </cell>
          <cell r="C849" t="str">
            <v>ASUMSI</v>
          </cell>
          <cell r="L849" t="str">
            <v>No. PAKET KONTRAK</v>
          </cell>
          <cell r="O849" t="str">
            <v>:  BRN-03</v>
          </cell>
        </row>
        <row r="850">
          <cell r="A850">
            <v>1</v>
          </cell>
          <cell r="C850" t="str">
            <v>Pekerjaan dilakukan secara mekanik/manual</v>
          </cell>
          <cell r="L850" t="str">
            <v>NAMA PAKET</v>
          </cell>
          <cell r="O850" t="str">
            <v>:  APBN / TAHUN ANGGARAN 2009</v>
          </cell>
        </row>
        <row r="851">
          <cell r="A851">
            <v>2</v>
          </cell>
          <cell r="C851" t="str">
            <v>Lokasi pekerjaan : sepanjang jalan</v>
          </cell>
          <cell r="L851" t="str">
            <v>PROP / KAB / KODYA</v>
          </cell>
          <cell r="O851" t="str">
            <v>:  NANGGROE ACEH DARUSSALAM / BIREUEN</v>
          </cell>
        </row>
        <row r="852">
          <cell r="A852">
            <v>3</v>
          </cell>
          <cell r="C852" t="str">
            <v>Diameter bagian dalam gorong-gorong</v>
          </cell>
          <cell r="G852" t="str">
            <v>d</v>
          </cell>
          <cell r="H852">
            <v>0.25</v>
          </cell>
          <cell r="I852" t="str">
            <v>m</v>
          </cell>
          <cell r="L852" t="str">
            <v>ITEM PEMBAYARAN NO.</v>
          </cell>
          <cell r="O852" t="str">
            <v>:  2.3 (5)</v>
          </cell>
          <cell r="R852" t="str">
            <v>PERKIRAAN VOL. PEK.</v>
          </cell>
          <cell r="T852" t="str">
            <v>:</v>
          </cell>
          <cell r="U852">
            <v>0</v>
          </cell>
        </row>
        <row r="853">
          <cell r="A853">
            <v>4</v>
          </cell>
          <cell r="C853" t="str">
            <v>Jarak rata-rata Base Camp ke lokasi pekerjaan</v>
          </cell>
          <cell r="G853" t="str">
            <v>L</v>
          </cell>
          <cell r="H853">
            <v>5.166666666666667</v>
          </cell>
          <cell r="I853" t="str">
            <v>Km</v>
          </cell>
          <cell r="L853" t="str">
            <v>JENIS PEKERJAAN</v>
          </cell>
          <cell r="O853" t="str">
            <v>:  Gorong2 Beton Tanpa Tulang</v>
          </cell>
          <cell r="R853" t="str">
            <v>TOTAL HARGA (Rp.)</v>
          </cell>
          <cell r="T853" t="str">
            <v>:</v>
          </cell>
          <cell r="U853">
            <v>0</v>
          </cell>
        </row>
        <row r="854">
          <cell r="A854">
            <v>5</v>
          </cell>
          <cell r="C854" t="str">
            <v>Jam kerja efektif per-hari</v>
          </cell>
          <cell r="G854" t="str">
            <v>Tk</v>
          </cell>
          <cell r="H854">
            <v>7</v>
          </cell>
          <cell r="I854" t="str">
            <v>jam</v>
          </cell>
          <cell r="L854" t="str">
            <v>SATUAN PEMBAYARAN</v>
          </cell>
          <cell r="O854" t="str">
            <v>:  M1</v>
          </cell>
          <cell r="Q854" t="str">
            <v>Dia. 20-30cm</v>
          </cell>
          <cell r="R854" t="str">
            <v>% THD. BIAYA PROYEK</v>
          </cell>
          <cell r="T854" t="str">
            <v>:</v>
          </cell>
          <cell r="U854">
            <v>0</v>
          </cell>
        </row>
        <row r="855">
          <cell r="A855">
            <v>6</v>
          </cell>
          <cell r="C855" t="str">
            <v>Tebal gorong-gorong</v>
          </cell>
          <cell r="G855" t="str">
            <v>tg</v>
          </cell>
          <cell r="H855">
            <v>6.5</v>
          </cell>
          <cell r="I855" t="str">
            <v>Cm</v>
          </cell>
        </row>
        <row r="857">
          <cell r="A857" t="str">
            <v>II.</v>
          </cell>
          <cell r="C857" t="str">
            <v>URUTAN KERJA</v>
          </cell>
          <cell r="Q857" t="str">
            <v>PERKIRAAN</v>
          </cell>
          <cell r="R857" t="str">
            <v>HARGA</v>
          </cell>
          <cell r="S857" t="str">
            <v>JUMLAH</v>
          </cell>
        </row>
        <row r="858">
          <cell r="A858">
            <v>1</v>
          </cell>
          <cell r="C858" t="str">
            <v>Gorong-gorong dicetak di Base Camp</v>
          </cell>
          <cell r="L858" t="str">
            <v>NO.</v>
          </cell>
          <cell r="N858" t="str">
            <v>KOMPONEN</v>
          </cell>
          <cell r="P858" t="str">
            <v>SATUAN</v>
          </cell>
          <cell r="Q858" t="str">
            <v>KUANTITAS</v>
          </cell>
          <cell r="R858" t="str">
            <v>SATUAN</v>
          </cell>
          <cell r="S858" t="str">
            <v>HARGA</v>
          </cell>
        </row>
        <row r="859">
          <cell r="A859">
            <v>2</v>
          </cell>
          <cell r="C859" t="str">
            <v>Dump Truck mengangkut gorong-gorong jadi</v>
          </cell>
          <cell r="R859" t="str">
            <v>(Rp.)</v>
          </cell>
          <cell r="S859" t="str">
            <v>(Rp.)</v>
          </cell>
        </row>
        <row r="860">
          <cell r="C860" t="str">
            <v>ke lapangan</v>
          </cell>
        </row>
        <row r="861">
          <cell r="A861">
            <v>3</v>
          </cell>
          <cell r="C861" t="str">
            <v>Dasar gorong-gorong digali sesuai kebutuhan dan ma-</v>
          </cell>
        </row>
        <row r="862">
          <cell r="C862" t="str">
            <v>terial backfill dipadatkan dengan Tamper</v>
          </cell>
          <cell r="L862" t="str">
            <v>A.</v>
          </cell>
          <cell r="N862" t="str">
            <v>TENAGA</v>
          </cell>
        </row>
        <row r="863">
          <cell r="A863">
            <v>4</v>
          </cell>
          <cell r="C863" t="str">
            <v>Tebal lapis porus pada dasar gorong-gorong pipa baja</v>
          </cell>
          <cell r="G863" t="str">
            <v>tp</v>
          </cell>
          <cell r="H863">
            <v>0.1</v>
          </cell>
          <cell r="I863" t="str">
            <v>M</v>
          </cell>
          <cell r="J863" t="str">
            <v xml:space="preserve"> Sand bedding</v>
          </cell>
        </row>
        <row r="864">
          <cell r="A864">
            <v>5</v>
          </cell>
          <cell r="C864" t="str">
            <v>Material pilihan untuk penimbunan kembali (padat)</v>
          </cell>
          <cell r="L864" t="str">
            <v>1.</v>
          </cell>
          <cell r="N864" t="str">
            <v>Pekerja</v>
          </cell>
          <cell r="O864" t="str">
            <v>(L01)</v>
          </cell>
          <cell r="P864" t="str">
            <v>jam</v>
          </cell>
          <cell r="Q864">
            <v>1.75</v>
          </cell>
          <cell r="R864">
            <v>6500</v>
          </cell>
          <cell r="U864">
            <v>11375</v>
          </cell>
        </row>
        <row r="865">
          <cell r="A865">
            <v>6</v>
          </cell>
          <cell r="C865" t="str">
            <v>Sekelompok pekerja akan melaksanakan pekerjaan</v>
          </cell>
          <cell r="L865" t="str">
            <v>2.</v>
          </cell>
          <cell r="N865" t="str">
            <v>Tukang</v>
          </cell>
          <cell r="O865" t="str">
            <v>(L02)</v>
          </cell>
          <cell r="P865" t="str">
            <v>jam</v>
          </cell>
          <cell r="Q865">
            <v>0</v>
          </cell>
          <cell r="R865">
            <v>7500</v>
          </cell>
          <cell r="U865">
            <v>0</v>
          </cell>
        </row>
        <row r="866">
          <cell r="C866" t="str">
            <v>dengan cara manual dengan menggunakan alat bantu</v>
          </cell>
          <cell r="L866" t="str">
            <v>3.</v>
          </cell>
          <cell r="N866" t="str">
            <v>Mandor</v>
          </cell>
          <cell r="O866" t="str">
            <v>(L03)</v>
          </cell>
          <cell r="P866" t="str">
            <v>jam</v>
          </cell>
          <cell r="Q866">
            <v>0.35</v>
          </cell>
          <cell r="R866">
            <v>7200</v>
          </cell>
          <cell r="U866">
            <v>2520</v>
          </cell>
        </row>
        <row r="868">
          <cell r="Q868" t="str">
            <v xml:space="preserve">JUMLAH HARGA TENAGA   </v>
          </cell>
          <cell r="U868">
            <v>13895</v>
          </cell>
        </row>
        <row r="869">
          <cell r="A869" t="str">
            <v>III.</v>
          </cell>
          <cell r="C869" t="str">
            <v>PEMAKAIAN BAHAN, ALAT DAN TENAGA</v>
          </cell>
        </row>
        <row r="870">
          <cell r="A870" t="str">
            <v xml:space="preserve">   1.</v>
          </cell>
          <cell r="C870" t="str">
            <v>BAHAN</v>
          </cell>
          <cell r="L870" t="str">
            <v>B.</v>
          </cell>
          <cell r="N870" t="str">
            <v>BAHAN</v>
          </cell>
        </row>
        <row r="871">
          <cell r="C871" t="str">
            <v>Untuk mendapatkan 1 M' gorong-gorong diperlukan</v>
          </cell>
        </row>
        <row r="872">
          <cell r="C872" t="str">
            <v>- Beton K-175 = (22/7*((2*tg/100+d)/2)^2)-(22/7*(d/2)^2))*1</v>
          </cell>
          <cell r="G872" t="str">
            <v>(EI-716)</v>
          </cell>
          <cell r="H872">
            <v>6.4324109582251016E-2</v>
          </cell>
          <cell r="I872" t="str">
            <v>M3</v>
          </cell>
          <cell r="L872" t="str">
            <v>1.</v>
          </cell>
          <cell r="N872" t="str">
            <v>Beton K-175</v>
          </cell>
          <cell r="O872" t="str">
            <v>(EI-716)</v>
          </cell>
          <cell r="P872" t="str">
            <v>M3</v>
          </cell>
          <cell r="Q872">
            <v>6.4324109582251016E-2</v>
          </cell>
          <cell r="R872">
            <v>896273.85394140868</v>
          </cell>
          <cell r="U872">
            <v>57652.01759663361</v>
          </cell>
        </row>
        <row r="873">
          <cell r="C873" t="str">
            <v>- Timbunan Porus      = {(tp*(0.15+2*tg/100+d+0.15)*1)*1.05}</v>
          </cell>
          <cell r="G873" t="str">
            <v>(EI-241)</v>
          </cell>
          <cell r="H873">
            <v>7.1400000000000005E-2</v>
          </cell>
          <cell r="I873" t="str">
            <v>M3</v>
          </cell>
          <cell r="L873" t="str">
            <v>2.</v>
          </cell>
          <cell r="N873" t="str">
            <v>Urugan Porus</v>
          </cell>
          <cell r="O873" t="str">
            <v>(EI-241)</v>
          </cell>
          <cell r="P873" t="str">
            <v>M3</v>
          </cell>
          <cell r="Q873">
            <v>7.1400000000000005E-2</v>
          </cell>
          <cell r="R873">
            <v>246324.14486057364</v>
          </cell>
          <cell r="U873">
            <v>17587.543943044959</v>
          </cell>
        </row>
        <row r="874">
          <cell r="C874" t="str">
            <v>- Material Pilihan  = ((2*tg/100+d+0.15)*(0.15+2*tg/100+d+0.15)</v>
          </cell>
          <cell r="G874" t="str">
            <v>(M09)</v>
          </cell>
          <cell r="H874">
            <v>0.25929000000000008</v>
          </cell>
          <cell r="I874" t="str">
            <v>M3</v>
          </cell>
          <cell r="J874" t="str">
            <v xml:space="preserve"> = Vp</v>
          </cell>
          <cell r="L874" t="str">
            <v>3.</v>
          </cell>
          <cell r="N874" t="str">
            <v>Mat. Pilihan</v>
          </cell>
          <cell r="O874" t="str">
            <v>(M09)</v>
          </cell>
          <cell r="P874" t="str">
            <v>M3</v>
          </cell>
          <cell r="Q874">
            <v>0.25929000000000008</v>
          </cell>
          <cell r="R874">
            <v>45500</v>
          </cell>
          <cell r="U874">
            <v>11797.695000000003</v>
          </cell>
        </row>
        <row r="875">
          <cell r="D875" t="str">
            <v>-(22/7*(0.5*(2*tg/100+d))^2))*1*1.05</v>
          </cell>
        </row>
        <row r="877">
          <cell r="A877" t="str">
            <v xml:space="preserve">   2.</v>
          </cell>
          <cell r="C877" t="str">
            <v>ALAT</v>
          </cell>
        </row>
        <row r="878">
          <cell r="A878" t="str">
            <v>2.a.</v>
          </cell>
          <cell r="C878" t="str">
            <v>TAMPER</v>
          </cell>
          <cell r="G878" t="str">
            <v>(E25)</v>
          </cell>
          <cell r="Q878" t="str">
            <v xml:space="preserve">JUMLAH HARGA BAHAN   </v>
          </cell>
          <cell r="U878">
            <v>87037.256539678579</v>
          </cell>
        </row>
        <row r="879">
          <cell r="C879" t="str">
            <v>Kecepatan</v>
          </cell>
          <cell r="G879" t="str">
            <v>v</v>
          </cell>
          <cell r="H879">
            <v>0.5</v>
          </cell>
          <cell r="I879" t="str">
            <v>Km / Jam</v>
          </cell>
        </row>
        <row r="880">
          <cell r="C880" t="str">
            <v>Efisiensi alat</v>
          </cell>
          <cell r="G880" t="str">
            <v>Fa</v>
          </cell>
          <cell r="H880">
            <v>0.83</v>
          </cell>
          <cell r="I880" t="str">
            <v>-</v>
          </cell>
          <cell r="L880" t="str">
            <v>C.</v>
          </cell>
          <cell r="N880" t="str">
            <v>PERALATAN</v>
          </cell>
        </row>
        <row r="881">
          <cell r="C881" t="str">
            <v>Lebar pemadatan</v>
          </cell>
          <cell r="G881" t="str">
            <v>Lb</v>
          </cell>
          <cell r="H881">
            <v>0.4</v>
          </cell>
          <cell r="I881" t="str">
            <v>M</v>
          </cell>
        </row>
        <row r="882">
          <cell r="C882" t="str">
            <v>Banyak lintasan</v>
          </cell>
          <cell r="G882" t="str">
            <v>n</v>
          </cell>
          <cell r="H882">
            <v>10</v>
          </cell>
          <cell r="I882" t="str">
            <v>lintasan</v>
          </cell>
          <cell r="L882" t="str">
            <v>1.</v>
          </cell>
          <cell r="N882" t="str">
            <v>Tamper</v>
          </cell>
          <cell r="O882" t="str">
            <v>(E25)</v>
          </cell>
          <cell r="P882" t="str">
            <v>jam</v>
          </cell>
          <cell r="Q882">
            <v>7.8099397590361455E-2</v>
          </cell>
          <cell r="R882">
            <v>41928.495529061103</v>
          </cell>
          <cell r="U882">
            <v>3274.5902426898356</v>
          </cell>
        </row>
        <row r="883">
          <cell r="C883" t="str">
            <v>Tebal lapis hamparan</v>
          </cell>
          <cell r="G883" t="str">
            <v>tp</v>
          </cell>
          <cell r="H883">
            <v>0.2</v>
          </cell>
          <cell r="I883" t="str">
            <v>M</v>
          </cell>
          <cell r="L883" t="str">
            <v>2.</v>
          </cell>
          <cell r="N883" t="str">
            <v>Dump Truck</v>
          </cell>
          <cell r="O883" t="str">
            <v>(E08)</v>
          </cell>
          <cell r="P883" t="str">
            <v>jam</v>
          </cell>
          <cell r="Q883">
            <v>6.3169344042838027E-2</v>
          </cell>
          <cell r="R883">
            <v>162154.46463126209</v>
          </cell>
          <cell r="U883">
            <v>10243.191164374406</v>
          </cell>
        </row>
        <row r="884">
          <cell r="L884" t="str">
            <v>3.</v>
          </cell>
          <cell r="N884" t="str">
            <v>Alat  Bantu</v>
          </cell>
          <cell r="P884" t="str">
            <v>Ls</v>
          </cell>
          <cell r="Q884">
            <v>1</v>
          </cell>
          <cell r="R884">
            <v>150</v>
          </cell>
          <cell r="U884">
            <v>150</v>
          </cell>
        </row>
        <row r="886">
          <cell r="C886" t="str">
            <v>Kap. Prod. / Jam   =</v>
          </cell>
          <cell r="D886" t="str">
            <v>v x 1000 x Fa x Lb x 60</v>
          </cell>
          <cell r="G886" t="str">
            <v>Q1</v>
          </cell>
          <cell r="H886">
            <v>3.3200000000000003</v>
          </cell>
          <cell r="I886" t="str">
            <v xml:space="preserve">M3 / Jam </v>
          </cell>
        </row>
        <row r="887">
          <cell r="D887" t="str">
            <v xml:space="preserve">    n x tp</v>
          </cell>
        </row>
        <row r="889">
          <cell r="C889" t="str">
            <v>Koefisien Alat / m'</v>
          </cell>
          <cell r="D889" t="str">
            <v xml:space="preserve"> =  1  :  Q1 x Vp</v>
          </cell>
          <cell r="G889" t="str">
            <v>(E25)</v>
          </cell>
          <cell r="H889">
            <v>7.8099397590361455E-2</v>
          </cell>
          <cell r="I889" t="str">
            <v>jam</v>
          </cell>
        </row>
        <row r="890">
          <cell r="Q890" t="str">
            <v xml:space="preserve">JUMLAH HARGA PERALATAN   </v>
          </cell>
          <cell r="U890">
            <v>13667.781407064242</v>
          </cell>
        </row>
        <row r="891">
          <cell r="A891" t="str">
            <v>2.b.</v>
          </cell>
          <cell r="C891" t="str">
            <v>DUMP TRUCK</v>
          </cell>
          <cell r="G891" t="str">
            <v>(E08)</v>
          </cell>
        </row>
        <row r="892">
          <cell r="C892" t="str">
            <v>Kapasitas bak sekali muat</v>
          </cell>
          <cell r="G892" t="str">
            <v>V</v>
          </cell>
          <cell r="H892">
            <v>20</v>
          </cell>
          <cell r="I892" t="str">
            <v>Buah/M'</v>
          </cell>
          <cell r="L892" t="str">
            <v>D.</v>
          </cell>
          <cell r="N892" t="str">
            <v>JUMLAH HARGA TENAGA, BAHAN DAN PERALATAN  ( A + B + C )</v>
          </cell>
          <cell r="U892">
            <v>114600.03794674281</v>
          </cell>
        </row>
        <row r="893">
          <cell r="C893" t="str">
            <v>Faktor efisiensi alat</v>
          </cell>
          <cell r="G893" t="str">
            <v>Fa</v>
          </cell>
          <cell r="H893">
            <v>0.83</v>
          </cell>
          <cell r="L893" t="str">
            <v>E.</v>
          </cell>
          <cell r="N893" t="str">
            <v>OVERHEAD &amp; PROFIT</v>
          </cell>
          <cell r="P893">
            <v>10</v>
          </cell>
          <cell r="Q893" t="str">
            <v>%  x  D</v>
          </cell>
          <cell r="U893">
            <v>11460.003794674281</v>
          </cell>
        </row>
        <row r="894">
          <cell r="C894" t="str">
            <v>Kecepatanrata-rata bermuatan</v>
          </cell>
          <cell r="G894" t="str">
            <v>v1</v>
          </cell>
          <cell r="H894">
            <v>40</v>
          </cell>
          <cell r="I894" t="str">
            <v>Km/Jam</v>
          </cell>
          <cell r="L894" t="str">
            <v>F.</v>
          </cell>
          <cell r="N894" t="str">
            <v>HARGA SATUAN PEKERJAAN  ( D + E )</v>
          </cell>
          <cell r="U894">
            <v>126060.0417414171</v>
          </cell>
        </row>
        <row r="895">
          <cell r="C895" t="str">
            <v>Kecepatan rata-rata kosong</v>
          </cell>
          <cell r="G895" t="str">
            <v>v2</v>
          </cell>
          <cell r="H895">
            <v>60</v>
          </cell>
          <cell r="I895" t="str">
            <v>Km/Jam</v>
          </cell>
          <cell r="L895" t="str">
            <v>Note: 1</v>
          </cell>
          <cell r="N895" t="str">
            <v>SATUAN dapat berdasarkan atas jam operasi untuk Tenaga Kerja dan Peralatan, volume dan/atau ukuran</v>
          </cell>
        </row>
        <row r="896">
          <cell r="C896" t="str">
            <v>Waktu siklus    :</v>
          </cell>
          <cell r="G896" t="str">
            <v>Ts1</v>
          </cell>
          <cell r="N896" t="str">
            <v>berat untuk bahan-bahan.</v>
          </cell>
        </row>
        <row r="897">
          <cell r="C897" t="str">
            <v>- Waktu  tempuh in  si  = (L : v1 ) x 60</v>
          </cell>
          <cell r="G897" t="str">
            <v>T1</v>
          </cell>
          <cell r="H897">
            <v>7.7500000000000009</v>
          </cell>
          <cell r="I897" t="str">
            <v>menit</v>
          </cell>
          <cell r="L897">
            <v>2</v>
          </cell>
          <cell r="N897" t="str">
            <v>Kuantitas satuan adalah kuantitas setiap komponen untuk menyelesaikan satu satuan pekerjaan dari nomor</v>
          </cell>
        </row>
        <row r="898">
          <cell r="C898" t="str">
            <v>-  Waktutempuh kosong  = (L : v2)  x  60</v>
          </cell>
          <cell r="G898" t="str">
            <v>T2</v>
          </cell>
          <cell r="H898">
            <v>5.166666666666667</v>
          </cell>
          <cell r="I898" t="str">
            <v>menit</v>
          </cell>
          <cell r="N898" t="str">
            <v>mata pembayaran.</v>
          </cell>
        </row>
        <row r="899">
          <cell r="C899" t="str">
            <v>-  Muat, bongkar dan lain-lain</v>
          </cell>
          <cell r="G899" t="str">
            <v>T3</v>
          </cell>
          <cell r="H899">
            <v>50</v>
          </cell>
          <cell r="I899" t="str">
            <v>menit</v>
          </cell>
          <cell r="L899">
            <v>3</v>
          </cell>
          <cell r="N899" t="str">
            <v>Biaya satuan untuk peralatan sudah termasuk bahan bakar, bahan habis dipakai dan operator.</v>
          </cell>
        </row>
        <row r="900">
          <cell r="G900" t="str">
            <v>Ts1</v>
          </cell>
          <cell r="H900">
            <v>62.916666666666671</v>
          </cell>
          <cell r="I900" t="str">
            <v>menit</v>
          </cell>
          <cell r="L900">
            <v>4</v>
          </cell>
          <cell r="N900" t="str">
            <v>Biaya satuan sudah termasuk pengeluaran untuk seluruh pajak yang berkaitan (tetapi tidak termasuk PPN</v>
          </cell>
        </row>
        <row r="901">
          <cell r="J901" t="str">
            <v>Berlanjut ke halaman berikut</v>
          </cell>
          <cell r="N901" t="str">
            <v>yang dibayar dari kontrak) dan biaya-biaya lainnya.</v>
          </cell>
        </row>
        <row r="902">
          <cell r="A902" t="str">
            <v>ITEM PEMBAYARAN NO.</v>
          </cell>
          <cell r="D902" t="str">
            <v>:  2.3 (5)</v>
          </cell>
          <cell r="J902" t="str">
            <v xml:space="preserve">Analisa EI-235 </v>
          </cell>
        </row>
        <row r="903">
          <cell r="A903" t="str">
            <v>JENIS PEKERJAAN</v>
          </cell>
          <cell r="D903" t="str">
            <v>:  Gorong2 Beton Tanpa Tulang</v>
          </cell>
        </row>
        <row r="904">
          <cell r="A904" t="str">
            <v>SATUAN PEMBAYARAN</v>
          </cell>
          <cell r="D904" t="str">
            <v>:  M1</v>
          </cell>
          <cell r="J904" t="str">
            <v xml:space="preserve">         URAIAN ANALISA HARGA SATUAN</v>
          </cell>
        </row>
        <row r="905">
          <cell r="J905" t="str">
            <v>Lanjutan</v>
          </cell>
        </row>
        <row r="907">
          <cell r="A907" t="str">
            <v>No.</v>
          </cell>
          <cell r="C907" t="str">
            <v>U R A I A N</v>
          </cell>
          <cell r="G907" t="str">
            <v>KODE</v>
          </cell>
          <cell r="H907" t="str">
            <v>KOEF.</v>
          </cell>
          <cell r="I907" t="str">
            <v>SATUAN</v>
          </cell>
          <cell r="J907" t="str">
            <v>KETERANGAN</v>
          </cell>
        </row>
        <row r="910">
          <cell r="C910" t="str">
            <v>Kapasitas Produksi / Jam   =</v>
          </cell>
          <cell r="E910" t="str">
            <v>V x Fa x 60</v>
          </cell>
          <cell r="G910" t="str">
            <v>Q2</v>
          </cell>
          <cell r="H910">
            <v>15.830463576158937</v>
          </cell>
          <cell r="I910" t="str">
            <v xml:space="preserve">M' / Jam </v>
          </cell>
        </row>
        <row r="911">
          <cell r="E911" t="str">
            <v>Ts1</v>
          </cell>
        </row>
        <row r="913">
          <cell r="C913" t="str">
            <v>Koefisien Alat / m'</v>
          </cell>
          <cell r="D913" t="str">
            <v xml:space="preserve"> =  1  :  Q2</v>
          </cell>
          <cell r="G913" t="str">
            <v>(E08)</v>
          </cell>
          <cell r="H913">
            <v>6.3169344042838027E-2</v>
          </cell>
          <cell r="I913" t="str">
            <v>jam</v>
          </cell>
        </row>
        <row r="916">
          <cell r="A916" t="str">
            <v>2.c.</v>
          </cell>
          <cell r="C916" t="str">
            <v>ALAT  BANTU</v>
          </cell>
        </row>
        <row r="917">
          <cell r="C917" t="str">
            <v>Diperlukan alat-alat bantu kecil</v>
          </cell>
          <cell r="J917" t="str">
            <v>Lump Sump</v>
          </cell>
        </row>
        <row r="918">
          <cell r="C918" t="str">
            <v>- Sekop    =         3   buah</v>
          </cell>
        </row>
        <row r="919">
          <cell r="C919" t="str">
            <v>- Pacul     =         3   buah</v>
          </cell>
        </row>
        <row r="920">
          <cell r="C920" t="str">
            <v>- Alat-alat kecil lain</v>
          </cell>
        </row>
        <row r="922">
          <cell r="A922" t="str">
            <v xml:space="preserve">   3.</v>
          </cell>
          <cell r="C922" t="str">
            <v>TENAGA</v>
          </cell>
        </row>
        <row r="923">
          <cell r="C923" t="str">
            <v>Produksi Gorong-gorong / hari</v>
          </cell>
          <cell r="G923" t="str">
            <v>Qt</v>
          </cell>
          <cell r="H923">
            <v>20</v>
          </cell>
          <cell r="I923" t="str">
            <v>M'</v>
          </cell>
        </row>
        <row r="924">
          <cell r="C924" t="str">
            <v>Kebutuhan tenaga :</v>
          </cell>
        </row>
        <row r="925">
          <cell r="D925" t="str">
            <v>- Pekerja</v>
          </cell>
          <cell r="G925" t="str">
            <v>P</v>
          </cell>
          <cell r="H925">
            <v>5</v>
          </cell>
          <cell r="I925" t="str">
            <v>orang</v>
          </cell>
        </row>
        <row r="926">
          <cell r="D926" t="str">
            <v>- Tukang</v>
          </cell>
          <cell r="G926" t="str">
            <v>T</v>
          </cell>
          <cell r="H926">
            <v>0</v>
          </cell>
          <cell r="I926" t="str">
            <v>orang</v>
          </cell>
        </row>
        <row r="927">
          <cell r="D927" t="str">
            <v>- Mandor</v>
          </cell>
          <cell r="G927" t="str">
            <v>M</v>
          </cell>
          <cell r="H927">
            <v>1</v>
          </cell>
          <cell r="I927" t="str">
            <v>orang</v>
          </cell>
        </row>
        <row r="929">
          <cell r="C929" t="str">
            <v>Koefisien tenaga / M1   :</v>
          </cell>
        </row>
        <row r="930">
          <cell r="D930" t="str">
            <v>- Pekerja</v>
          </cell>
          <cell r="E930" t="str">
            <v>= (Tk x P) : Qt</v>
          </cell>
          <cell r="G930" t="str">
            <v>(L01)</v>
          </cell>
          <cell r="H930">
            <v>1.75</v>
          </cell>
          <cell r="I930" t="str">
            <v>Jam</v>
          </cell>
        </row>
        <row r="931">
          <cell r="D931" t="str">
            <v>- Tukang</v>
          </cell>
          <cell r="E931" t="str">
            <v>= (Tk x T) : Qt</v>
          </cell>
          <cell r="G931" t="str">
            <v>(L02)</v>
          </cell>
          <cell r="H931">
            <v>0</v>
          </cell>
          <cell r="I931" t="str">
            <v>Jam</v>
          </cell>
        </row>
        <row r="932">
          <cell r="D932" t="str">
            <v>- Mandor</v>
          </cell>
          <cell r="E932" t="str">
            <v>= (Tk x M) : Qt</v>
          </cell>
          <cell r="G932" t="str">
            <v>(L03)</v>
          </cell>
          <cell r="H932">
            <v>0.35</v>
          </cell>
          <cell r="I932" t="str">
            <v>Jam</v>
          </cell>
        </row>
        <row r="934">
          <cell r="A934" t="str">
            <v>4.</v>
          </cell>
          <cell r="C934" t="str">
            <v>HARGA DASAR SATUAN UPAH, BAHAN DAN ALAT</v>
          </cell>
        </row>
        <row r="935">
          <cell r="C935" t="str">
            <v>Lihat lampiran.</v>
          </cell>
        </row>
        <row r="938">
          <cell r="A938" t="str">
            <v>5.</v>
          </cell>
          <cell r="C938" t="str">
            <v>ANALISA HARGA SATUAN PEKERJAAN</v>
          </cell>
        </row>
        <row r="939">
          <cell r="C939" t="str">
            <v>Lihat perhitungan dalam FORMULIR STANDAR UNTUK</v>
          </cell>
        </row>
        <row r="940">
          <cell r="C940" t="str">
            <v>PEREKEMAN ANALISA MASING-MASING HARGA</v>
          </cell>
        </row>
        <row r="941">
          <cell r="C941" t="str">
            <v>SATUAN.</v>
          </cell>
        </row>
        <row r="942">
          <cell r="C942" t="str">
            <v>Didapat Harga Satuan Pekerjaan :</v>
          </cell>
        </row>
        <row r="944">
          <cell r="C944" t="str">
            <v xml:space="preserve">Rp.  </v>
          </cell>
          <cell r="D944">
            <v>126060.0417414171</v>
          </cell>
          <cell r="E944" t="str">
            <v xml:space="preserve"> / M'</v>
          </cell>
        </row>
        <row r="947">
          <cell r="A947" t="str">
            <v>6.</v>
          </cell>
          <cell r="C947" t="str">
            <v>WAKTU PELAKSANAAN YANG DIPERLUKAN</v>
          </cell>
        </row>
        <row r="948">
          <cell r="C948" t="str">
            <v>Masa Pelaksanaan :</v>
          </cell>
          <cell r="D948" t="str">
            <v>. . . . . . . . . . . .</v>
          </cell>
          <cell r="E948" t="str">
            <v>bulan</v>
          </cell>
        </row>
        <row r="950">
          <cell r="A950" t="str">
            <v>7.</v>
          </cell>
          <cell r="C950" t="str">
            <v>VOLUME PEKERJAAN YANG DIPERLUKAN</v>
          </cell>
        </row>
        <row r="951">
          <cell r="C951" t="str">
            <v>Volume pekerjaan  :</v>
          </cell>
          <cell r="D951">
            <v>0</v>
          </cell>
          <cell r="E951" t="str">
            <v>M'</v>
          </cell>
        </row>
        <row r="961">
          <cell r="A961" t="str">
            <v>ITEM PEMBAYARAN NO.</v>
          </cell>
          <cell r="D961" t="str">
            <v>:  2.3 (6)</v>
          </cell>
          <cell r="J961" t="str">
            <v>Analisa EI-236</v>
          </cell>
          <cell r="T961" t="str">
            <v>Analisa EI-236</v>
          </cell>
        </row>
        <row r="962">
          <cell r="A962" t="str">
            <v>JENIS PEKERJAAN</v>
          </cell>
          <cell r="D962" t="str">
            <v>:  Gorong2 Baja Bergelombang</v>
          </cell>
        </row>
        <row r="963">
          <cell r="A963" t="str">
            <v>SATUAN PEMBAYARAN</v>
          </cell>
          <cell r="D963" t="str">
            <v>:  Ton</v>
          </cell>
          <cell r="J963" t="str">
            <v xml:space="preserve">         URAIAN ANALISA HARGA SATUAN</v>
          </cell>
          <cell r="L963" t="str">
            <v>FORMULIR STANDAR UNTUK</v>
          </cell>
        </row>
        <row r="964">
          <cell r="L964" t="str">
            <v>PEREKAMAN ANALISA MASING-MASING HARGA SATUAN</v>
          </cell>
        </row>
        <row r="965">
          <cell r="L965" t="str">
            <v/>
          </cell>
        </row>
        <row r="966">
          <cell r="A966" t="str">
            <v>No.</v>
          </cell>
          <cell r="C966" t="str">
            <v>U R A I A N</v>
          </cell>
          <cell r="G966" t="str">
            <v>KODE</v>
          </cell>
          <cell r="H966" t="str">
            <v>KOEF.</v>
          </cell>
          <cell r="I966" t="str">
            <v>SATUAN</v>
          </cell>
          <cell r="J966" t="str">
            <v>KETERANGAN</v>
          </cell>
        </row>
        <row r="968">
          <cell r="L968" t="str">
            <v>NAMA PAKET PEKERJAAN</v>
          </cell>
          <cell r="O968" t="str">
            <v>:  PEMBANGUNAN TALUD RESERVOIR PAYA RO</v>
          </cell>
        </row>
        <row r="969">
          <cell r="A969" t="str">
            <v>I.</v>
          </cell>
          <cell r="C969" t="str">
            <v>ASUMSI</v>
          </cell>
          <cell r="L969" t="str">
            <v>No. PAKET KONTRAK</v>
          </cell>
          <cell r="O969" t="str">
            <v>:  BRN-03</v>
          </cell>
        </row>
        <row r="970">
          <cell r="A970">
            <v>1</v>
          </cell>
          <cell r="C970" t="str">
            <v>Pekerjaan dilakukan secara mekanik/manual</v>
          </cell>
          <cell r="L970" t="str">
            <v>NAMA PAKET</v>
          </cell>
          <cell r="O970" t="str">
            <v>:  APBN / TAHUN ANGGARAN 2009</v>
          </cell>
        </row>
        <row r="971">
          <cell r="A971">
            <v>2</v>
          </cell>
          <cell r="C971" t="str">
            <v>Lokasi pekerjaan : sepanjang jalan</v>
          </cell>
          <cell r="L971" t="str">
            <v>PROP / KAB / KODYA</v>
          </cell>
          <cell r="O971" t="str">
            <v>:  NANGGROE ACEH DARUSSALAM / BIREUEN</v>
          </cell>
        </row>
        <row r="972">
          <cell r="A972">
            <v>3</v>
          </cell>
          <cell r="C972" t="str">
            <v>Diameter gorong-gorong baja</v>
          </cell>
          <cell r="G972" t="str">
            <v>d</v>
          </cell>
          <cell r="H972">
            <v>1</v>
          </cell>
          <cell r="I972" t="str">
            <v>m</v>
          </cell>
          <cell r="L972" t="str">
            <v>ITEM PEMBAYARAN NO.</v>
          </cell>
          <cell r="O972" t="str">
            <v>:  2.3 (6)</v>
          </cell>
          <cell r="R972" t="str">
            <v>PERKIRAAN VOL. PEK.</v>
          </cell>
          <cell r="T972" t="str">
            <v>:</v>
          </cell>
          <cell r="U972">
            <v>0</v>
          </cell>
        </row>
        <row r="973">
          <cell r="A973">
            <v>4</v>
          </cell>
          <cell r="C973" t="str">
            <v>Jarak rata-rata Base Camp ke lokasi pekerjaan</v>
          </cell>
          <cell r="G973" t="str">
            <v>L</v>
          </cell>
          <cell r="H973">
            <v>5.166666666666667</v>
          </cell>
          <cell r="I973" t="str">
            <v>Km</v>
          </cell>
          <cell r="L973" t="str">
            <v>JENIS PEKERJAAN</v>
          </cell>
          <cell r="O973" t="str">
            <v>:  Gorong2 Baja Bergelombang</v>
          </cell>
          <cell r="R973" t="str">
            <v>TOTAL HARGA (Rp.)</v>
          </cell>
          <cell r="T973" t="str">
            <v>:</v>
          </cell>
          <cell r="U973">
            <v>0</v>
          </cell>
        </row>
        <row r="974">
          <cell r="A974">
            <v>5</v>
          </cell>
          <cell r="C974" t="str">
            <v>Jam kerja efektif per-hari</v>
          </cell>
          <cell r="G974" t="str">
            <v>Tk</v>
          </cell>
          <cell r="H974">
            <v>7</v>
          </cell>
          <cell r="I974" t="str">
            <v>Jam</v>
          </cell>
          <cell r="L974" t="str">
            <v>SATUAN PEMBAYARAN</v>
          </cell>
          <cell r="O974" t="str">
            <v>:  Ton</v>
          </cell>
          <cell r="R974" t="str">
            <v>% THD. BIAYA PROYEK</v>
          </cell>
          <cell r="T974" t="str">
            <v>:</v>
          </cell>
          <cell r="U974">
            <v>0</v>
          </cell>
        </row>
        <row r="975">
          <cell r="A975">
            <v>6</v>
          </cell>
          <cell r="C975" t="str">
            <v>Tebal gorong-gorong</v>
          </cell>
          <cell r="G975" t="str">
            <v>tg</v>
          </cell>
          <cell r="H975">
            <v>0.25</v>
          </cell>
          <cell r="I975" t="str">
            <v>Cm</v>
          </cell>
        </row>
        <row r="976">
          <cell r="A976">
            <v>7</v>
          </cell>
          <cell r="C976" t="str">
            <v>BJ Pipa Baja Bergelombang</v>
          </cell>
          <cell r="G976" t="str">
            <v>BJp</v>
          </cell>
          <cell r="H976">
            <v>7.9</v>
          </cell>
          <cell r="I976" t="str">
            <v>T/m3</v>
          </cell>
        </row>
        <row r="977">
          <cell r="G977" t="str">
            <v>BJp1</v>
          </cell>
          <cell r="H977">
            <v>0.12445321428571117</v>
          </cell>
          <cell r="I977" t="str">
            <v>T/m'</v>
          </cell>
          <cell r="Q977" t="str">
            <v>PERKIRAAN</v>
          </cell>
          <cell r="R977" t="str">
            <v>HARGA</v>
          </cell>
          <cell r="S977" t="str">
            <v>JUMLAH</v>
          </cell>
        </row>
        <row r="978">
          <cell r="A978" t="str">
            <v>II.</v>
          </cell>
          <cell r="C978" t="str">
            <v>URUTAN KERJA</v>
          </cell>
          <cell r="L978" t="str">
            <v>NO.</v>
          </cell>
          <cell r="N978" t="str">
            <v>KOMPONEN</v>
          </cell>
          <cell r="P978" t="str">
            <v>SATUAN</v>
          </cell>
          <cell r="Q978" t="str">
            <v>KUANTITAS</v>
          </cell>
          <cell r="R978" t="str">
            <v>SATUAN</v>
          </cell>
          <cell r="S978" t="str">
            <v>HARGA</v>
          </cell>
        </row>
        <row r="979">
          <cell r="R979" t="str">
            <v>(Rp.)</v>
          </cell>
          <cell r="S979" t="str">
            <v>(Rp.)</v>
          </cell>
        </row>
        <row r="980">
          <cell r="A980">
            <v>1</v>
          </cell>
          <cell r="C980" t="str">
            <v>Gorong-gorong baja diterima dari pemasok</v>
          </cell>
        </row>
        <row r="981">
          <cell r="C981" t="str">
            <v>di lokasi pekerjaan</v>
          </cell>
        </row>
        <row r="982">
          <cell r="A982">
            <v>3</v>
          </cell>
          <cell r="C982" t="str">
            <v>Dasar gorong-gorong digali sesuai kebutuhan dan ma-</v>
          </cell>
          <cell r="L982" t="str">
            <v>A.</v>
          </cell>
          <cell r="N982" t="str">
            <v>TENAGA</v>
          </cell>
        </row>
        <row r="983">
          <cell r="C983" t="str">
            <v>terial backfill dipadatkan dengan Tamper</v>
          </cell>
        </row>
        <row r="984">
          <cell r="A984">
            <v>4</v>
          </cell>
          <cell r="C984" t="str">
            <v>Tebal lapis porus pada dasar gorong-gorong baja</v>
          </cell>
          <cell r="G984" t="str">
            <v>tp</v>
          </cell>
          <cell r="H984">
            <v>0.15</v>
          </cell>
          <cell r="I984" t="str">
            <v>M</v>
          </cell>
          <cell r="L984" t="str">
            <v>1.</v>
          </cell>
          <cell r="N984" t="str">
            <v>Pekerja</v>
          </cell>
          <cell r="O984" t="str">
            <v>(L01)</v>
          </cell>
          <cell r="P984" t="str">
            <v>Jam</v>
          </cell>
          <cell r="Q984">
            <v>64.615384615384613</v>
          </cell>
          <cell r="R984">
            <v>6500</v>
          </cell>
          <cell r="U984">
            <v>420000</v>
          </cell>
        </row>
        <row r="985">
          <cell r="A985">
            <v>5</v>
          </cell>
          <cell r="C985" t="str">
            <v>Material pilihan untuk penimbunan kembali (padat)</v>
          </cell>
          <cell r="L985" t="str">
            <v>2.</v>
          </cell>
          <cell r="N985" t="str">
            <v>Tukang</v>
          </cell>
          <cell r="O985" t="str">
            <v>(L02)</v>
          </cell>
          <cell r="P985" t="str">
            <v>Jam</v>
          </cell>
          <cell r="Q985">
            <v>5.3846153846153841</v>
          </cell>
          <cell r="R985">
            <v>7500</v>
          </cell>
          <cell r="U985">
            <v>40384.615384615383</v>
          </cell>
        </row>
        <row r="986">
          <cell r="A986">
            <v>6</v>
          </cell>
          <cell r="C986" t="str">
            <v>Sekelompok pekerja akan melaksanakan pekerjaan</v>
          </cell>
          <cell r="L986" t="str">
            <v>3.</v>
          </cell>
          <cell r="N986" t="str">
            <v>Mandor</v>
          </cell>
          <cell r="O986" t="str">
            <v>(L03)</v>
          </cell>
          <cell r="P986" t="str">
            <v>Jam</v>
          </cell>
          <cell r="Q986">
            <v>5.3846153846153841</v>
          </cell>
          <cell r="R986">
            <v>7200</v>
          </cell>
          <cell r="U986">
            <v>38769.230769230766</v>
          </cell>
        </row>
        <row r="987">
          <cell r="C987" t="str">
            <v>dengan cara manual dengan menggunakan alat bantu</v>
          </cell>
        </row>
        <row r="988">
          <cell r="Q988" t="str">
            <v xml:space="preserve">JUMLAH HARGA TENAGA   </v>
          </cell>
          <cell r="U988">
            <v>499153.84615384613</v>
          </cell>
        </row>
        <row r="989">
          <cell r="A989" t="str">
            <v>III.</v>
          </cell>
          <cell r="C989" t="str">
            <v>PEMAKAIAN BAHAN, ALAT DAN TENAGA</v>
          </cell>
        </row>
        <row r="990">
          <cell r="A990" t="str">
            <v xml:space="preserve">   1.</v>
          </cell>
          <cell r="C990" t="str">
            <v>BAHAN</v>
          </cell>
          <cell r="L990" t="str">
            <v>B.</v>
          </cell>
          <cell r="N990" t="str">
            <v>BAHAN</v>
          </cell>
        </row>
        <row r="991">
          <cell r="C991" t="str">
            <v>Untuk mendapatkan 1 M' gorong-gorong diperlukan</v>
          </cell>
        </row>
        <row r="992">
          <cell r="C992" t="str">
            <v>- Baja Bergelombang</v>
          </cell>
          <cell r="G992" t="str">
            <v>(M46)</v>
          </cell>
          <cell r="H992">
            <v>1050</v>
          </cell>
          <cell r="I992" t="str">
            <v>Kg</v>
          </cell>
          <cell r="L992" t="str">
            <v>1.</v>
          </cell>
          <cell r="N992" t="str">
            <v>Pipa Baja Glb.</v>
          </cell>
          <cell r="O992" t="str">
            <v>(M46)</v>
          </cell>
          <cell r="P992" t="str">
            <v>Kg</v>
          </cell>
          <cell r="Q992">
            <v>1050</v>
          </cell>
          <cell r="R992">
            <v>15000</v>
          </cell>
          <cell r="U992">
            <v>15750000</v>
          </cell>
        </row>
        <row r="993">
          <cell r="C993" t="str">
            <v>- Urugan Porus = {(tp*(0.5+2*tg/100+d+0.5)*1)*1.05} x (1/BJp1)</v>
          </cell>
          <cell r="G993" t="str">
            <v>(EI-241)</v>
          </cell>
          <cell r="H993">
            <v>2.5373993095512715</v>
          </cell>
          <cell r="I993" t="str">
            <v>M3</v>
          </cell>
          <cell r="L993" t="str">
            <v>2.</v>
          </cell>
          <cell r="N993" t="str">
            <v>Urugan Porus</v>
          </cell>
          <cell r="O993" t="str">
            <v>(EI-241)</v>
          </cell>
          <cell r="P993" t="str">
            <v>M3</v>
          </cell>
          <cell r="Q993">
            <v>2.5373993095512715</v>
          </cell>
          <cell r="R993">
            <v>246324.14486057364</v>
          </cell>
          <cell r="U993">
            <v>625022.71509502688</v>
          </cell>
        </row>
        <row r="994">
          <cell r="C994" t="str">
            <v>- Mat. Pilihan = {((2*tg/100+d+0.5)*(0.5+2*tg/100+d+0.5)</v>
          </cell>
          <cell r="G994" t="str">
            <v>(M09)</v>
          </cell>
          <cell r="H994">
            <v>18.763120248860478</v>
          </cell>
          <cell r="I994" t="str">
            <v>M3</v>
          </cell>
          <cell r="J994" t="str">
            <v xml:space="preserve"> = Vp</v>
          </cell>
          <cell r="L994" t="str">
            <v>3.</v>
          </cell>
          <cell r="N994" t="str">
            <v>Mat. Pilihan</v>
          </cell>
          <cell r="O994" t="str">
            <v>(M09)</v>
          </cell>
          <cell r="P994" t="str">
            <v>M3</v>
          </cell>
          <cell r="Q994">
            <v>18.763120248860478</v>
          </cell>
          <cell r="R994">
            <v>45500</v>
          </cell>
          <cell r="U994">
            <v>853721.97132315172</v>
          </cell>
        </row>
        <row r="995">
          <cell r="C995" t="str">
            <v xml:space="preserve">                      -(22/7*(0.5*(2*tg/100+d))^2)*1)*1.05} x (1/BJp1)</v>
          </cell>
        </row>
        <row r="997">
          <cell r="A997" t="str">
            <v xml:space="preserve">   2.</v>
          </cell>
          <cell r="C997" t="str">
            <v>ALAT</v>
          </cell>
        </row>
        <row r="998">
          <cell r="A998" t="str">
            <v>2.a.</v>
          </cell>
          <cell r="C998" t="str">
            <v>TAMPER</v>
          </cell>
          <cell r="G998" t="str">
            <v>(E25)</v>
          </cell>
          <cell r="Q998" t="str">
            <v xml:space="preserve">JUMLAH HARGA BAHAN   </v>
          </cell>
          <cell r="U998">
            <v>17228744.686418179</v>
          </cell>
        </row>
        <row r="999">
          <cell r="C999" t="str">
            <v>Kecepatan</v>
          </cell>
          <cell r="G999" t="str">
            <v>v</v>
          </cell>
          <cell r="H999">
            <v>0.5</v>
          </cell>
          <cell r="I999" t="str">
            <v>Km / Jam</v>
          </cell>
        </row>
        <row r="1000">
          <cell r="C1000" t="str">
            <v>Efisiensi alat</v>
          </cell>
          <cell r="G1000" t="str">
            <v>Fa</v>
          </cell>
          <cell r="H1000">
            <v>0.83</v>
          </cell>
          <cell r="I1000" t="str">
            <v>-</v>
          </cell>
          <cell r="L1000" t="str">
            <v>C.</v>
          </cell>
          <cell r="N1000" t="str">
            <v>PERALATAN</v>
          </cell>
        </row>
        <row r="1001">
          <cell r="C1001" t="str">
            <v>Lebar pemadatan</v>
          </cell>
          <cell r="G1001" t="str">
            <v>Lb</v>
          </cell>
          <cell r="H1001">
            <v>0.4</v>
          </cell>
          <cell r="I1001" t="str">
            <v>M</v>
          </cell>
        </row>
        <row r="1002">
          <cell r="C1002" t="str">
            <v>Banyak lintasan</v>
          </cell>
          <cell r="G1002" t="str">
            <v>n</v>
          </cell>
          <cell r="H1002">
            <v>10</v>
          </cell>
          <cell r="I1002" t="str">
            <v>lintasan</v>
          </cell>
          <cell r="L1002" t="str">
            <v>1.</v>
          </cell>
          <cell r="N1002" t="str">
            <v>Tamper</v>
          </cell>
          <cell r="O1002" t="str">
            <v>(E25)</v>
          </cell>
          <cell r="P1002" t="str">
            <v>Jam</v>
          </cell>
          <cell r="Q1002">
            <v>0.76427690046725039</v>
          </cell>
          <cell r="R1002">
            <v>41928.495529061103</v>
          </cell>
          <cell r="U1002">
            <v>32044.980604205786</v>
          </cell>
        </row>
        <row r="1003">
          <cell r="C1003" t="str">
            <v>Tebal lapis hamparan</v>
          </cell>
          <cell r="G1003" t="str">
            <v>tp</v>
          </cell>
          <cell r="H1003">
            <v>0.2</v>
          </cell>
          <cell r="I1003" t="str">
            <v>M</v>
          </cell>
          <cell r="L1003" t="str">
            <v>2.</v>
          </cell>
          <cell r="N1003" t="str">
            <v>Alat  Bantu</v>
          </cell>
          <cell r="P1003" t="str">
            <v>Ls</v>
          </cell>
          <cell r="Q1003">
            <v>1</v>
          </cell>
          <cell r="R1003">
            <v>3500</v>
          </cell>
          <cell r="U1003">
            <v>3500</v>
          </cell>
        </row>
        <row r="1006">
          <cell r="C1006" t="str">
            <v>Kap. Prod. / Jam   =</v>
          </cell>
          <cell r="D1006" t="str">
            <v>v x 1000 x Fa x Lb x 60</v>
          </cell>
          <cell r="G1006" t="str">
            <v>Q1</v>
          </cell>
          <cell r="H1006">
            <v>3.3200000000000003</v>
          </cell>
          <cell r="I1006" t="str">
            <v xml:space="preserve">M3 / Jam </v>
          </cell>
        </row>
        <row r="1007">
          <cell r="D1007" t="str">
            <v xml:space="preserve">    n x tp</v>
          </cell>
        </row>
        <row r="1009">
          <cell r="C1009" t="str">
            <v>Koefisien Alat / T</v>
          </cell>
          <cell r="D1009" t="str">
            <v xml:space="preserve"> =  1  :  Q1 x Vp</v>
          </cell>
          <cell r="G1009" t="str">
            <v>(E25)</v>
          </cell>
          <cell r="H1009">
            <v>0.76427690046725039</v>
          </cell>
          <cell r="I1009" t="str">
            <v>jam</v>
          </cell>
        </row>
        <row r="1010">
          <cell r="Q1010" t="str">
            <v xml:space="preserve">JUMLAH HARGA PERALATAN   </v>
          </cell>
          <cell r="U1010">
            <v>35544.98060420579</v>
          </cell>
        </row>
        <row r="1012">
          <cell r="A1012" t="str">
            <v>2.c.</v>
          </cell>
          <cell r="C1012" t="str">
            <v>ALAT  BANTU</v>
          </cell>
          <cell r="L1012" t="str">
            <v>D.</v>
          </cell>
          <cell r="N1012" t="str">
            <v>JUMLAH HARGA TENAGA, BAHAN DAN PERALATAN  ( A + B + C )</v>
          </cell>
          <cell r="U1012">
            <v>17763443.513176233</v>
          </cell>
        </row>
        <row r="1013">
          <cell r="C1013" t="str">
            <v>Diperlukan alat-alat bantu kecil</v>
          </cell>
          <cell r="J1013" t="str">
            <v>Lump Sump</v>
          </cell>
          <cell r="L1013" t="str">
            <v>E.</v>
          </cell>
          <cell r="N1013" t="str">
            <v>OVERHEAD &amp; PROFIT</v>
          </cell>
          <cell r="P1013">
            <v>10</v>
          </cell>
          <cell r="Q1013" t="str">
            <v>%  x  D</v>
          </cell>
          <cell r="U1013">
            <v>1776344.3513176234</v>
          </cell>
        </row>
        <row r="1014">
          <cell r="C1014" t="str">
            <v>- Sekop    =         3   buah</v>
          </cell>
          <cell r="L1014" t="str">
            <v>F.</v>
          </cell>
          <cell r="N1014" t="str">
            <v>HARGA SATUAN PEKERJAAN  ( D + E )</v>
          </cell>
          <cell r="U1014">
            <v>19539787.864493854</v>
          </cell>
        </row>
        <row r="1015">
          <cell r="C1015" t="str">
            <v>- Pacul     =         3   buah</v>
          </cell>
          <cell r="L1015" t="str">
            <v>Note: 1</v>
          </cell>
          <cell r="N1015" t="str">
            <v>SATUAN dapat berdasarkan atas jam operasi untuk Tenaga Kerja dan Peralatan, volume dan/atau ukuran</v>
          </cell>
        </row>
        <row r="1016">
          <cell r="C1016" t="str">
            <v>- Alat-alat kecil lain</v>
          </cell>
          <cell r="N1016" t="str">
            <v>berat untuk bahan-bahan.</v>
          </cell>
        </row>
        <row r="1017">
          <cell r="L1017">
            <v>2</v>
          </cell>
          <cell r="N1017" t="str">
            <v>Kuantitas satuan adalah kuantitas setiap komponen untuk menyelesaikan satu satuan pekerjaan dari nomor</v>
          </cell>
        </row>
        <row r="1018">
          <cell r="N1018" t="str">
            <v>mata pembayaran.</v>
          </cell>
        </row>
        <row r="1019">
          <cell r="L1019">
            <v>3</v>
          </cell>
          <cell r="N1019" t="str">
            <v>Biaya satuan untuk peralatan sudah termasuk bahan bakar, bahan habis dipakai dan operator.</v>
          </cell>
        </row>
        <row r="1020">
          <cell r="L1020">
            <v>4</v>
          </cell>
          <cell r="N1020" t="str">
            <v>Biaya satuan sudah termasuk pengeluaran untuk seluruh pajak yang berkaitan (tetapi tidak termasuk PPN</v>
          </cell>
        </row>
        <row r="1021">
          <cell r="J1021" t="str">
            <v>Berlanjut ke halaman berikut</v>
          </cell>
          <cell r="N1021" t="str">
            <v>yang dibayar dari kontrak) dan biaya-biaya lainnya.</v>
          </cell>
        </row>
        <row r="1022">
          <cell r="A1022" t="str">
            <v>ITEM PEMBAYARAN NO.</v>
          </cell>
          <cell r="D1022" t="str">
            <v>:  2.3 (6)</v>
          </cell>
          <cell r="J1022" t="str">
            <v>Analisa EI-236</v>
          </cell>
        </row>
        <row r="1023">
          <cell r="A1023" t="str">
            <v>JENIS PEKERJAAN</v>
          </cell>
          <cell r="D1023" t="str">
            <v>:  Gorong2 Baja Bergelombang</v>
          </cell>
        </row>
        <row r="1024">
          <cell r="A1024" t="str">
            <v>SATUAN PEMBAYARAN</v>
          </cell>
          <cell r="D1024" t="str">
            <v>:  Ton</v>
          </cell>
          <cell r="J1024" t="str">
            <v xml:space="preserve">         URAIAN ANALISA HARGA SATUAN</v>
          </cell>
        </row>
        <row r="1025">
          <cell r="J1025" t="str">
            <v>Lanjutan</v>
          </cell>
        </row>
        <row r="1027">
          <cell r="A1027" t="str">
            <v>No.</v>
          </cell>
          <cell r="C1027" t="str">
            <v>U R A I A N</v>
          </cell>
          <cell r="G1027" t="str">
            <v>KODE</v>
          </cell>
          <cell r="H1027" t="str">
            <v>KOEF.</v>
          </cell>
          <cell r="I1027" t="str">
            <v>SATUAN</v>
          </cell>
          <cell r="J1027" t="str">
            <v>KETERANGAN</v>
          </cell>
        </row>
        <row r="1030">
          <cell r="A1030" t="str">
            <v xml:space="preserve">   3.</v>
          </cell>
          <cell r="C1030" t="str">
            <v>TENAGA</v>
          </cell>
        </row>
        <row r="1031">
          <cell r="C1031" t="str">
            <v xml:space="preserve">Produksi Gorong-gorong / hari </v>
          </cell>
          <cell r="G1031" t="str">
            <v>Qt</v>
          </cell>
          <cell r="H1031">
            <v>1.3</v>
          </cell>
          <cell r="I1031" t="str">
            <v>Ton</v>
          </cell>
          <cell r="J1031">
            <v>10</v>
          </cell>
        </row>
        <row r="1032">
          <cell r="J1032" t="str">
            <v>M' per hari</v>
          </cell>
        </row>
        <row r="1033">
          <cell r="C1033" t="str">
            <v>Kebutuhan tenaga :</v>
          </cell>
        </row>
        <row r="1034">
          <cell r="D1034" t="str">
            <v>- Pekerja</v>
          </cell>
          <cell r="G1034" t="str">
            <v>P</v>
          </cell>
          <cell r="H1034">
            <v>12</v>
          </cell>
          <cell r="I1034" t="str">
            <v>orang</v>
          </cell>
        </row>
        <row r="1035">
          <cell r="D1035" t="str">
            <v>- Tukang</v>
          </cell>
          <cell r="G1035" t="str">
            <v>T</v>
          </cell>
          <cell r="H1035">
            <v>1</v>
          </cell>
          <cell r="I1035" t="str">
            <v>orang</v>
          </cell>
        </row>
        <row r="1036">
          <cell r="D1036" t="str">
            <v>- Mandor</v>
          </cell>
          <cell r="G1036" t="str">
            <v>M</v>
          </cell>
          <cell r="H1036">
            <v>1</v>
          </cell>
          <cell r="I1036" t="str">
            <v>orang</v>
          </cell>
        </row>
        <row r="1038">
          <cell r="C1038" t="str">
            <v>Koefisien tenaga / Ton   :</v>
          </cell>
        </row>
        <row r="1039">
          <cell r="D1039" t="str">
            <v>- Pekerja</v>
          </cell>
          <cell r="E1039" t="str">
            <v>= (Tk x P) : Qt</v>
          </cell>
          <cell r="G1039" t="str">
            <v>(L01)</v>
          </cell>
          <cell r="H1039">
            <v>64.615384615384613</v>
          </cell>
          <cell r="I1039" t="str">
            <v>jam</v>
          </cell>
        </row>
        <row r="1040">
          <cell r="D1040" t="str">
            <v>- Tukang</v>
          </cell>
          <cell r="E1040" t="str">
            <v>= (Tk x T) : Qt</v>
          </cell>
          <cell r="G1040" t="str">
            <v>(L02)</v>
          </cell>
          <cell r="H1040">
            <v>5.3846153846153841</v>
          </cell>
          <cell r="I1040" t="str">
            <v>jam</v>
          </cell>
        </row>
        <row r="1041">
          <cell r="D1041" t="str">
            <v>- Mandor</v>
          </cell>
          <cell r="E1041" t="str">
            <v>= (Tk x M) : Qt</v>
          </cell>
          <cell r="G1041" t="str">
            <v>(L03)</v>
          </cell>
          <cell r="H1041">
            <v>5.3846153846153841</v>
          </cell>
          <cell r="I1041" t="str">
            <v>jam</v>
          </cell>
        </row>
        <row r="1043">
          <cell r="A1043" t="str">
            <v>4.</v>
          </cell>
          <cell r="C1043" t="str">
            <v>HARGA DASAR SATUAN UPAH, BAHAN DAN ALAT</v>
          </cell>
        </row>
        <row r="1044">
          <cell r="C1044" t="str">
            <v>Lihat lampiran.</v>
          </cell>
        </row>
        <row r="1046">
          <cell r="A1046" t="str">
            <v>5.</v>
          </cell>
          <cell r="C1046" t="str">
            <v>ANALISA HARGA SATUAN PEKERJAAN</v>
          </cell>
        </row>
        <row r="1047">
          <cell r="C1047" t="str">
            <v>Lihat perhitungan dalam FORMULIR STANDAR UNTUK</v>
          </cell>
        </row>
        <row r="1048">
          <cell r="C1048" t="str">
            <v>PEREKEMAN ANALISA MASING-MASING HARGA</v>
          </cell>
        </row>
        <row r="1049">
          <cell r="C1049" t="str">
            <v>SATUAN.</v>
          </cell>
        </row>
        <row r="1050">
          <cell r="C1050" t="str">
            <v>Didapat Harga Satuan Pekerjaan :</v>
          </cell>
        </row>
        <row r="1052">
          <cell r="C1052" t="str">
            <v xml:space="preserve">Rp.  </v>
          </cell>
          <cell r="D1052">
            <v>19539787.864493854</v>
          </cell>
          <cell r="E1052" t="str">
            <v xml:space="preserve"> / M'</v>
          </cell>
        </row>
        <row r="1055">
          <cell r="A1055" t="str">
            <v>6.</v>
          </cell>
          <cell r="C1055" t="str">
            <v>WAKTU PELAKSANAAN YANG DIPERLUKAN</v>
          </cell>
        </row>
        <row r="1056">
          <cell r="C1056" t="str">
            <v>Masa Pelaksanaan :</v>
          </cell>
          <cell r="D1056" t="str">
            <v>. . . . . . . . . . . .</v>
          </cell>
          <cell r="E1056" t="str">
            <v>bulan</v>
          </cell>
        </row>
        <row r="1058">
          <cell r="A1058" t="str">
            <v>7.</v>
          </cell>
          <cell r="C1058" t="str">
            <v>VOLUME PEKERJAAN YANG DIPERLUKAN</v>
          </cell>
        </row>
        <row r="1059">
          <cell r="C1059" t="str">
            <v>Volume pekerjaan  :</v>
          </cell>
          <cell r="D1059">
            <v>0</v>
          </cell>
          <cell r="E1059" t="str">
            <v>M'</v>
          </cell>
        </row>
      </sheetData>
      <sheetData sheetId="3" refreshError="1"/>
      <sheetData sheetId="4" refreshError="1"/>
      <sheetData sheetId="5" refreshError="1"/>
      <sheetData sheetId="6"/>
      <sheetData sheetId="7"/>
      <sheetData sheetId="8" refreshError="1"/>
      <sheetData sheetId="9" refreshError="1"/>
      <sheetData sheetId="10" refreshError="1"/>
      <sheetData sheetId="11" refreshError="1"/>
      <sheetData sheetId="12" refreshError="1"/>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at OK"/>
      <sheetName val="DV-2"/>
      <sheetName val="DIV.3 OK"/>
      <sheetName val="PENGADAAN-Agregat Halus &amp; Kasar"/>
      <sheetName val="DIV.5-AGG.A&amp;B OK"/>
      <sheetName val="DIVISI. 6-AC.BC OK"/>
      <sheetName val="DIV.7 PAKAI OK"/>
      <sheetName val="DIV.1.2- Mobilisasi"/>
      <sheetName val="Kuantitas &amp; Harga"/>
      <sheetName val="REKAP"/>
      <sheetName val="Sced"/>
      <sheetName val="Basic Price OK (2)"/>
      <sheetName val="terbilang"/>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RT.PEN"/>
      <sheetName val="REK.NEGO"/>
      <sheetName val="NEGO"/>
      <sheetName val="Rekap "/>
      <sheetName val="RAB"/>
      <sheetName val="Alat"/>
      <sheetName val="Basic Price"/>
      <sheetName val="DIV1"/>
      <sheetName val="SCHEDULE"/>
      <sheetName val="UMUM"/>
      <sheetName val="DIV2"/>
      <sheetName val="DIV3"/>
      <sheetName val="DIV4"/>
      <sheetName val="DIV5"/>
      <sheetName val="DIV6"/>
      <sheetName val="DIV6(2)"/>
      <sheetName val="DIV7"/>
      <sheetName val="DIV7(2)"/>
      <sheetName val="DIV8"/>
      <sheetName val="Quarry"/>
      <sheetName val="Agregat Kelas A"/>
      <sheetName val="Agregat Kelas B"/>
      <sheetName val="Agregat Kelas C"/>
      <sheetName val="Agregat Halus &amp; Kasar"/>
      <sheetName val="COVER"/>
    </sheetNames>
    <sheetDataSet>
      <sheetData sheetId="0"/>
      <sheetData sheetId="1" refreshError="1"/>
      <sheetData sheetId="2" refreshError="1"/>
      <sheetData sheetId="3"/>
      <sheetData sheetId="4"/>
      <sheetData sheetId="5"/>
      <sheetData sheetId="6"/>
      <sheetData sheetId="7"/>
      <sheetData sheetId="8" refreshError="1"/>
      <sheetData sheetId="9"/>
      <sheetData sheetId="10"/>
      <sheetData sheetId="11"/>
      <sheetData sheetId="12"/>
      <sheetData sheetId="13"/>
      <sheetData sheetId="14" refreshError="1"/>
      <sheetData sheetId="15"/>
      <sheetData sheetId="16"/>
      <sheetData sheetId="17"/>
      <sheetData sheetId="18"/>
      <sheetData sheetId="19"/>
      <sheetData sheetId="20" refreshError="1"/>
      <sheetData sheetId="21" refreshError="1"/>
      <sheetData sheetId="22" refreshError="1"/>
      <sheetData sheetId="23"/>
      <sheetData sheetId="24" refreshError="1"/>
    </sheetDataSet>
  </externalBook>
</externalLink>
</file>

<file path=xl/externalLinks/externalLink1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ja Tulangan"/>
      <sheetName val="Beton"/>
      <sheetName val="Concreting"/>
      <sheetName val="Cnth Itungan Girder"/>
      <sheetName val="Cnth Itungan Girder juga"/>
      <sheetName val="Diafragma"/>
      <sheetName val="Dndng Sumuran"/>
      <sheetName val="Expntion Joints"/>
      <sheetName val="Exp Joint"/>
      <sheetName val="Formwork"/>
      <sheetName val="Geotxtil"/>
      <sheetName val="Girder 16.6"/>
      <sheetName val="Girder 17.6"/>
      <sheetName val="Girder 22.6"/>
      <sheetName val="Girder 25.6"/>
      <sheetName val="Girder 28.6"/>
      <sheetName val="Girder 30.8"/>
      <sheetName val="Girder 31.8"/>
      <sheetName val="Girder 35.8"/>
      <sheetName val="Lean Concr"/>
      <sheetName val="K500"/>
      <sheetName val="K400"/>
      <sheetName val="K350"/>
      <sheetName val="K300"/>
      <sheetName val="K250"/>
      <sheetName val="K175"/>
      <sheetName val="K125(lama)"/>
      <sheetName val="K1250(baru)"/>
      <sheetName val="Kolom"/>
      <sheetName val="Psngan Batu"/>
      <sheetName val="Pembongkaran"/>
      <sheetName val="Perk Beton"/>
      <sheetName val="Sand-Bedding"/>
      <sheetName val="Staging"/>
      <sheetName val="Tiang Pancang"/>
    </sheetNames>
    <sheetDataSet>
      <sheetData sheetId="0"/>
      <sheetData sheetId="1">
        <row r="2153">
          <cell r="T2153" t="str">
            <v>Analisa LI-7103</v>
          </cell>
        </row>
        <row r="2155">
          <cell r="L2155" t="str">
            <v>FORMULIR STANDAR UNTUK</v>
          </cell>
        </row>
        <row r="2156">
          <cell r="L2156" t="str">
            <v>PEREKAMAN ANALISA MASING-MASING HARGA SATUAN</v>
          </cell>
        </row>
        <row r="2157">
          <cell r="L2157" t="str">
            <v/>
          </cell>
        </row>
        <row r="2160">
          <cell r="L2160" t="str">
            <v>PROYEK</v>
          </cell>
          <cell r="O2160" t="str">
            <v>: ADB Earthquake and Tsunami Emergency Support Project (ETESP)</v>
          </cell>
        </row>
        <row r="2161">
          <cell r="L2161" t="str">
            <v>No. PAKET KONTRAK</v>
          </cell>
          <cell r="O2161" t="str">
            <v>: Package 4 East Coast Road 1</v>
          </cell>
        </row>
        <row r="2162">
          <cell r="L2162" t="str">
            <v>NAMA PAKET</v>
          </cell>
          <cell r="O2162" t="str">
            <v>: Contract XI</v>
          </cell>
        </row>
        <row r="2163">
          <cell r="L2163" t="str">
            <v>PROP / KAB / KODYA</v>
          </cell>
          <cell r="O2163" t="str">
            <v>: Nanggroe Aceh Darussalam (NAD)</v>
          </cell>
        </row>
        <row r="2164">
          <cell r="L2164" t="str">
            <v>ITEM PEMBAYARAN NO.</v>
          </cell>
          <cell r="O2164" t="str">
            <v>:  7.10 (3)</v>
          </cell>
          <cell r="R2164" t="str">
            <v>PERKIRAAN VOL. PEK.</v>
          </cell>
          <cell r="T2164" t="str">
            <v>:</v>
          </cell>
          <cell r="U2164">
            <v>0</v>
          </cell>
        </row>
        <row r="2165">
          <cell r="L2165" t="str">
            <v>JENIS PEKERJAAN</v>
          </cell>
          <cell r="O2165" t="str">
            <v>:  Bronjong (Gabions)</v>
          </cell>
          <cell r="R2165" t="str">
            <v>TOTAL HARGA (Rp.)</v>
          </cell>
          <cell r="T2165" t="str">
            <v>:</v>
          </cell>
          <cell r="U2165">
            <v>0</v>
          </cell>
        </row>
        <row r="2166">
          <cell r="L2166" t="str">
            <v>SATUAN PEMBAYARAN</v>
          </cell>
          <cell r="O2166" t="str">
            <v>:  M3</v>
          </cell>
          <cell r="R2166" t="str">
            <v>% THD. BIAYA PROYEK</v>
          </cell>
          <cell r="T2166" t="str">
            <v>:</v>
          </cell>
          <cell r="U2166" t="e">
            <v>#DIV/0!</v>
          </cell>
        </row>
        <row r="2169">
          <cell r="Q2169" t="str">
            <v>PERKIRAAN</v>
          </cell>
          <cell r="R2169" t="str">
            <v>HARGA</v>
          </cell>
          <cell r="S2169" t="str">
            <v>JUMLAH</v>
          </cell>
        </row>
        <row r="2170">
          <cell r="L2170" t="str">
            <v>NO.</v>
          </cell>
          <cell r="N2170" t="str">
            <v>KOMPONEN</v>
          </cell>
          <cell r="P2170" t="str">
            <v>SATUAN</v>
          </cell>
          <cell r="Q2170" t="str">
            <v>KUANTITAS</v>
          </cell>
          <cell r="R2170" t="str">
            <v>SATUAN</v>
          </cell>
          <cell r="S2170" t="str">
            <v>HARGA</v>
          </cell>
        </row>
        <row r="2171">
          <cell r="R2171" t="str">
            <v>(Rp.)</v>
          </cell>
          <cell r="S2171" t="str">
            <v>(Rp.)</v>
          </cell>
        </row>
        <row r="2174">
          <cell r="L2174" t="str">
            <v>A.</v>
          </cell>
          <cell r="N2174" t="str">
            <v>TENAGA</v>
          </cell>
        </row>
        <row r="2176">
          <cell r="L2176" t="str">
            <v>1.</v>
          </cell>
          <cell r="N2176" t="str">
            <v>Pekerja Biasa</v>
          </cell>
          <cell r="O2176" t="str">
            <v>(L01)</v>
          </cell>
          <cell r="P2176" t="str">
            <v>jam</v>
          </cell>
          <cell r="Q2176">
            <v>5.25</v>
          </cell>
          <cell r="R2176">
            <v>5000</v>
          </cell>
          <cell r="U2176">
            <v>26250</v>
          </cell>
        </row>
        <row r="2177">
          <cell r="L2177" t="str">
            <v>2.</v>
          </cell>
          <cell r="N2177" t="str">
            <v>Tukang</v>
          </cell>
          <cell r="O2177" t="str">
            <v>(L02)</v>
          </cell>
          <cell r="P2177" t="str">
            <v>jam</v>
          </cell>
          <cell r="Q2177">
            <v>2.625</v>
          </cell>
          <cell r="R2177">
            <v>7500</v>
          </cell>
          <cell r="U2177">
            <v>19687.5</v>
          </cell>
        </row>
        <row r="2178">
          <cell r="L2178" t="str">
            <v>3.</v>
          </cell>
          <cell r="N2178" t="str">
            <v>Mandor</v>
          </cell>
          <cell r="O2178" t="str">
            <v>(L03)</v>
          </cell>
          <cell r="P2178" t="str">
            <v>jam</v>
          </cell>
          <cell r="Q2178">
            <v>0.875</v>
          </cell>
          <cell r="R2178">
            <v>6250</v>
          </cell>
          <cell r="U2178">
            <v>5468.75</v>
          </cell>
        </row>
        <row r="2180">
          <cell r="Q2180" t="str">
            <v xml:space="preserve">JUMLAH HARGA TENAGA   </v>
          </cell>
          <cell r="U2180">
            <v>51406.25</v>
          </cell>
        </row>
        <row r="2182">
          <cell r="L2182" t="str">
            <v>B.</v>
          </cell>
          <cell r="N2182" t="str">
            <v>BAHAN</v>
          </cell>
        </row>
        <row r="2184">
          <cell r="L2184" t="str">
            <v>1.</v>
          </cell>
          <cell r="N2184" t="str">
            <v xml:space="preserve">Kawat Bronjong </v>
          </cell>
          <cell r="O2184" t="str">
            <v>(M57)</v>
          </cell>
          <cell r="P2184" t="str">
            <v>Kg</v>
          </cell>
          <cell r="Q2184">
            <v>15</v>
          </cell>
          <cell r="R2184">
            <v>13850</v>
          </cell>
          <cell r="U2184">
            <v>207750</v>
          </cell>
        </row>
        <row r="2185">
          <cell r="L2185" t="str">
            <v>2.</v>
          </cell>
          <cell r="N2185" t="str">
            <v>Batu</v>
          </cell>
          <cell r="O2185" t="e">
            <v>#REF!</v>
          </cell>
          <cell r="P2185" t="str">
            <v>M3</v>
          </cell>
          <cell r="Q2185">
            <v>1.1000000000000001</v>
          </cell>
          <cell r="R2185">
            <v>61300</v>
          </cell>
          <cell r="U2185">
            <v>67430</v>
          </cell>
        </row>
        <row r="2190">
          <cell r="Q2190" t="str">
            <v xml:space="preserve">JUMLAH HARGA BAHAN   </v>
          </cell>
          <cell r="U2190">
            <v>275180</v>
          </cell>
        </row>
        <row r="2192">
          <cell r="L2192" t="str">
            <v>C.</v>
          </cell>
          <cell r="N2192" t="str">
            <v>PERALATAN</v>
          </cell>
        </row>
        <row r="2194">
          <cell r="L2194" t="str">
            <v>1.</v>
          </cell>
          <cell r="N2194" t="str">
            <v>Alat Bantu</v>
          </cell>
          <cell r="P2194" t="str">
            <v>Ls</v>
          </cell>
          <cell r="Q2194">
            <v>1</v>
          </cell>
          <cell r="R2194">
            <v>750</v>
          </cell>
          <cell r="U2194">
            <v>750</v>
          </cell>
        </row>
        <row r="2202">
          <cell r="Q2202" t="str">
            <v xml:space="preserve">JUMLAH HARGA PERALATAN   </v>
          </cell>
          <cell r="U2202">
            <v>750</v>
          </cell>
        </row>
        <row r="2204">
          <cell r="L2204" t="str">
            <v>D.</v>
          </cell>
          <cell r="N2204" t="str">
            <v>JUMLAH HARGA TENAGA, BAHAN DAN PERALATAN  ( A + B + C )</v>
          </cell>
          <cell r="U2204">
            <v>327336.25</v>
          </cell>
        </row>
        <row r="2205">
          <cell r="L2205" t="str">
            <v>E.</v>
          </cell>
          <cell r="N2205" t="str">
            <v>OVERHEAD &amp; PROFIT</v>
          </cell>
          <cell r="P2205">
            <v>10</v>
          </cell>
          <cell r="Q2205" t="str">
            <v>%  x  D</v>
          </cell>
          <cell r="U2205">
            <v>32733.625</v>
          </cell>
        </row>
        <row r="2206">
          <cell r="L2206" t="str">
            <v>F.</v>
          </cell>
          <cell r="N2206" t="str">
            <v>HARGA SATUAN PEKERJAAN  ( D + E )</v>
          </cell>
          <cell r="U2206">
            <v>360069.875</v>
          </cell>
        </row>
        <row r="2207">
          <cell r="L2207" t="str">
            <v>Note: 1</v>
          </cell>
          <cell r="N2207" t="str">
            <v>SATUAN dapat berdasarkan atas jam operasi untuk Tenaga Kerja dan Peralatan, volume dan/atau ukuran</v>
          </cell>
        </row>
        <row r="2208">
          <cell r="N2208" t="str">
            <v>berat untuk bahan-bahan.</v>
          </cell>
        </row>
        <row r="2209">
          <cell r="L2209">
            <v>2</v>
          </cell>
          <cell r="N2209" t="str">
            <v>Kuantitas satuan adalah kuantitas setiap komponen untuk menyelesaikan satu satuan pekerjaan dari nomor</v>
          </cell>
        </row>
        <row r="2210">
          <cell r="N2210" t="str">
            <v>mata pembayaran.</v>
          </cell>
        </row>
        <row r="2211">
          <cell r="L2211">
            <v>3</v>
          </cell>
          <cell r="N2211" t="str">
            <v>Biaya satuan untuk peralatan sudah termasuk bahan bakar, bahan habis dipakai dan operator.</v>
          </cell>
        </row>
        <row r="2212">
          <cell r="L2212">
            <v>4</v>
          </cell>
          <cell r="N2212" t="str">
            <v>Biaya satuan sudah termasuk pengeluaran untuk seluruh pajak yang berkaitan (tetapi tidak termasuk PPN</v>
          </cell>
        </row>
        <row r="2213">
          <cell r="N2213" t="str">
            <v>yang dibayar dari kontrak) dan biaya-biaya lainnya.</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Set>
  </externalBook>
</externalLink>
</file>

<file path=xl/externalLinks/externalLink1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ja Tulangan"/>
      <sheetName val="Beton"/>
      <sheetName val="Concreting"/>
      <sheetName val="Cnth Itungan Girder"/>
      <sheetName val="Cnth Itungan Girder juga"/>
      <sheetName val="Diafragma"/>
      <sheetName val="Dndng Sumuran"/>
      <sheetName val="Expntion Joints"/>
      <sheetName val="Exp Joint"/>
      <sheetName val="Formwork"/>
      <sheetName val="Geotxtil"/>
      <sheetName val="Girder 16.6"/>
      <sheetName val="Girder 17.6"/>
      <sheetName val="Girder 22.6"/>
      <sheetName val="Girder 25.6"/>
      <sheetName val="Girder 28.6"/>
      <sheetName val="Girder 30.8"/>
      <sheetName val="Girder 31.8"/>
      <sheetName val="Girder 35.8"/>
      <sheetName val="Lean Concr"/>
      <sheetName val="K500"/>
      <sheetName val="K400"/>
      <sheetName val="K350"/>
      <sheetName val="K300"/>
      <sheetName val="K250"/>
      <sheetName val="K175"/>
      <sheetName val="K125"/>
      <sheetName val="Kolom"/>
      <sheetName val="Psngan Batu"/>
      <sheetName val="Pembongkaran"/>
      <sheetName val="Perk Beton"/>
      <sheetName val="Sand-Bedding"/>
      <sheetName val="Staging"/>
      <sheetName val="Tiang Panca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1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
      <sheetName val="Laporan Fisik"/>
      <sheetName val="S-Pgt"/>
      <sheetName val="Form A"/>
      <sheetName val="Form III"/>
      <sheetName val="Laporan_Fisik"/>
      <sheetName val="Form_A"/>
      <sheetName val="Form_III"/>
      <sheetName val="Beton"/>
      <sheetName val="3-DIV4"/>
      <sheetName val="SCHEDULE"/>
      <sheetName val="Kuantitas &amp; Harga"/>
      <sheetName val="BOQ"/>
      <sheetName val="CH"/>
      <sheetName val="3-DIV5"/>
      <sheetName val="Peralatan"/>
      <sheetName val="Daf-Harga"/>
      <sheetName val="Rekap Sal"/>
      <sheetName val="H.Satuan"/>
      <sheetName val="Bahan Upah"/>
      <sheetName val="Analisa"/>
      <sheetName val="HRG.BAHAN"/>
      <sheetName val="gvl"/>
      <sheetName val="Daftar upah"/>
      <sheetName val="Upah, Bahan, Alat"/>
      <sheetName val="HARGA SATUAN UPAH"/>
      <sheetName val="NP"/>
      <sheetName val="cren"/>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1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RAB"/>
      <sheetName val="Upah"/>
      <sheetName val="Material"/>
      <sheetName val="Peralat"/>
      <sheetName val="Analisa"/>
      <sheetName val="Curva"/>
      <sheetName val="Person"/>
      <sheetName val="Alat"/>
    </sheetNames>
    <sheetDataSet>
      <sheetData sheetId="0" refreshError="1"/>
      <sheetData sheetId="1"/>
      <sheetData sheetId="2" refreshError="1"/>
      <sheetData sheetId="3" refreshError="1"/>
      <sheetData sheetId="4" refreshError="1"/>
      <sheetData sheetId="5" refreshError="1">
        <row r="64">
          <cell r="A64" t="str">
            <v>DIREKTORAT JENDRAL BINA MARGA</v>
          </cell>
        </row>
        <row r="65">
          <cell r="A65" t="str">
            <v>DIREKTORAT BINA PROGRAM JALAN</v>
          </cell>
          <cell r="E65" t="str">
            <v>ANALISA HARGA PEKERJAAN</v>
          </cell>
          <cell r="M65" t="str">
            <v>KODE</v>
          </cell>
        </row>
        <row r="66">
          <cell r="A66" t="str">
            <v>SUB. PERENCANAAN JALAN LOKAL</v>
          </cell>
          <cell r="E66" t="str">
            <v>PRODUKSI BATU KERIKIL SUNGAI TERSARING</v>
          </cell>
        </row>
        <row r="67">
          <cell r="A67" t="str">
            <v>KABUPATEN</v>
          </cell>
          <cell r="E67" t="str">
            <v>(MENGGUNAKAN ALAT)</v>
          </cell>
          <cell r="M67" t="str">
            <v>K. 016</v>
          </cell>
        </row>
        <row r="69">
          <cell r="A69" t="str">
            <v>PROPINSI</v>
          </cell>
          <cell r="C69" t="str">
            <v>:</v>
          </cell>
          <cell r="D69" t="str">
            <v>KODE</v>
          </cell>
          <cell r="E69" t="str">
            <v>KABUPATEN</v>
          </cell>
          <cell r="G69" t="str">
            <v>:</v>
          </cell>
          <cell r="J69" t="str">
            <v>KODE</v>
          </cell>
          <cell r="K69" t="str">
            <v>DISIAPKAN OLEH</v>
          </cell>
          <cell r="M69" t="str">
            <v>TANGGAL</v>
          </cell>
        </row>
        <row r="70">
          <cell r="A70" t="str">
            <v>NANGGROE ACEH DARUSSALAM                (11)</v>
          </cell>
          <cell r="E70" t="str">
            <v>ACEH UTARA</v>
          </cell>
          <cell r="J70" t="str">
            <v>( 08 )</v>
          </cell>
          <cell r="K70" t="str">
            <v>CV. ABDULLAH JALIL</v>
          </cell>
          <cell r="M70" t="str">
            <v>23 September 2005</v>
          </cell>
        </row>
        <row r="71">
          <cell r="A71" t="str">
            <v>PROSES</v>
          </cell>
          <cell r="C71" t="str">
            <v>:</v>
          </cell>
          <cell r="E71" t="str">
            <v>ANGGAPAN</v>
          </cell>
          <cell r="G71" t="str">
            <v>:</v>
          </cell>
        </row>
        <row r="72">
          <cell r="A72" t="str">
            <v>1.</v>
          </cell>
          <cell r="B72" t="str">
            <v>Bulldozer menimbun stok di sungai</v>
          </cell>
          <cell r="E72" t="str">
            <v>1.</v>
          </cell>
          <cell r="F72" t="str">
            <v>Menggunakan alat berat ( 60 m3/ hari )</v>
          </cell>
        </row>
        <row r="73">
          <cell r="A73" t="str">
            <v>2.</v>
          </cell>
          <cell r="B73" t="str">
            <v>Loader mengangkat muatan truck</v>
          </cell>
          <cell r="E73" t="str">
            <v>2.</v>
          </cell>
          <cell r="F73" t="str">
            <v>Kapasitas Wheel Loader 60 m3/jam</v>
          </cell>
        </row>
        <row r="74">
          <cell r="A74" t="str">
            <v>3.</v>
          </cell>
          <cell r="B74" t="str">
            <v xml:space="preserve">Kerikil disaring ditempat  penyaringan </v>
          </cell>
          <cell r="E74" t="str">
            <v>3.</v>
          </cell>
          <cell r="F74" t="str">
            <v>Wheel Loader memuati 18 dump truck/jam ( 8 jam kerja per hari )</v>
          </cell>
        </row>
        <row r="75">
          <cell r="B75" t="str">
            <v>dengan ukuran yang dikehendaki</v>
          </cell>
          <cell r="E75" t="str">
            <v>4.</v>
          </cell>
          <cell r="F75" t="str">
            <v xml:space="preserve">Sumber material tersedia bebas / dengan ganti rugi royalti yang berlaku </v>
          </cell>
        </row>
        <row r="76">
          <cell r="B76" t="str">
            <v>yang disaring ke lokasi pekerjaan/</v>
          </cell>
          <cell r="E76" t="str">
            <v>5.</v>
          </cell>
          <cell r="F76" t="str">
            <v>Pengadaan / penimbunan material 1 trip / jam, 10 km dari sumber</v>
          </cell>
        </row>
        <row r="77">
          <cell r="B77" t="str">
            <v>penimbunan</v>
          </cell>
          <cell r="E77" t="str">
            <v>6.</v>
          </cell>
          <cell r="F77" t="str">
            <v>Volume yang diukur berdasarkan  ton lepas / truck (BJ = 1,5 )</v>
          </cell>
        </row>
        <row r="78">
          <cell r="E78" t="str">
            <v>7.</v>
          </cell>
          <cell r="F78" t="str">
            <v>Umur alat bantu rata - rata 1 bulan / orang / set</v>
          </cell>
        </row>
        <row r="82">
          <cell r="B82" t="str">
            <v>PEKERJA</v>
          </cell>
          <cell r="E82" t="str">
            <v>JUMLAH</v>
          </cell>
          <cell r="G82" t="str">
            <v>HARI</v>
          </cell>
          <cell r="I82" t="str">
            <v>KODE</v>
          </cell>
          <cell r="J82" t="str">
            <v xml:space="preserve">JUMLAH </v>
          </cell>
          <cell r="K82" t="str">
            <v>UPAH</v>
          </cell>
          <cell r="L82" t="str">
            <v>BIAYA</v>
          </cell>
          <cell r="M82" t="str">
            <v>SUB TOTAL</v>
          </cell>
        </row>
        <row r="84">
          <cell r="A84" t="str">
            <v>P</v>
          </cell>
          <cell r="E84" t="str">
            <v>ORANG</v>
          </cell>
          <cell r="J84" t="str">
            <v>HARI-ORG</v>
          </cell>
          <cell r="K84" t="str">
            <v>(Rp./Org/Hr)</v>
          </cell>
          <cell r="L84" t="str">
            <v>(Rp)</v>
          </cell>
          <cell r="M84" t="str">
            <v>(Rp)</v>
          </cell>
        </row>
        <row r="85">
          <cell r="A85" t="str">
            <v>E</v>
          </cell>
          <cell r="B85" t="str">
            <v>M a n d o r</v>
          </cell>
          <cell r="F85">
            <v>1</v>
          </cell>
          <cell r="H85">
            <v>1</v>
          </cell>
          <cell r="I85" t="str">
            <v>L061</v>
          </cell>
          <cell r="J85">
            <v>1</v>
          </cell>
          <cell r="K85">
            <v>40000</v>
          </cell>
          <cell r="L85">
            <v>40000</v>
          </cell>
        </row>
        <row r="86">
          <cell r="A86" t="str">
            <v>K</v>
          </cell>
          <cell r="B86" t="str">
            <v>Operator terlatih</v>
          </cell>
          <cell r="F86">
            <v>3</v>
          </cell>
          <cell r="H86">
            <v>1</v>
          </cell>
          <cell r="I86" t="str">
            <v>L081</v>
          </cell>
          <cell r="J86">
            <v>3</v>
          </cell>
          <cell r="K86">
            <v>55000</v>
          </cell>
          <cell r="L86">
            <v>165000</v>
          </cell>
        </row>
        <row r="87">
          <cell r="A87" t="str">
            <v>E</v>
          </cell>
          <cell r="B87" t="str">
            <v>Operator semi terlatih</v>
          </cell>
          <cell r="F87">
            <v>1</v>
          </cell>
          <cell r="H87">
            <v>1</v>
          </cell>
          <cell r="I87" t="str">
            <v>L082</v>
          </cell>
          <cell r="J87">
            <v>1</v>
          </cell>
          <cell r="K87">
            <v>40000</v>
          </cell>
          <cell r="L87">
            <v>40000</v>
          </cell>
        </row>
        <row r="88">
          <cell r="A88" t="str">
            <v>R</v>
          </cell>
          <cell r="B88" t="str">
            <v>Supir</v>
          </cell>
          <cell r="F88">
            <v>4</v>
          </cell>
          <cell r="H88">
            <v>1</v>
          </cell>
          <cell r="I88" t="str">
            <v>L091</v>
          </cell>
          <cell r="J88">
            <v>4</v>
          </cell>
          <cell r="K88">
            <v>45000</v>
          </cell>
          <cell r="L88">
            <v>180000</v>
          </cell>
        </row>
        <row r="89">
          <cell r="A89" t="str">
            <v>J</v>
          </cell>
          <cell r="B89" t="str">
            <v>Pekerja tak terlatih</v>
          </cell>
          <cell r="F89">
            <v>4</v>
          </cell>
          <cell r="H89">
            <v>1</v>
          </cell>
          <cell r="I89" t="str">
            <v>L101</v>
          </cell>
          <cell r="J89">
            <v>4</v>
          </cell>
          <cell r="K89">
            <v>23000</v>
          </cell>
          <cell r="L89">
            <v>92000</v>
          </cell>
        </row>
        <row r="90">
          <cell r="A90" t="str">
            <v>A</v>
          </cell>
          <cell r="B90" t="str">
            <v>Pekerja semi terlatih</v>
          </cell>
          <cell r="F90">
            <v>4</v>
          </cell>
          <cell r="H90">
            <v>1</v>
          </cell>
          <cell r="I90" t="str">
            <v>L103</v>
          </cell>
          <cell r="J90">
            <v>4</v>
          </cell>
          <cell r="K90">
            <v>25000</v>
          </cell>
          <cell r="L90">
            <v>100000</v>
          </cell>
        </row>
        <row r="91">
          <cell r="L91" t="str">
            <v>PEKERJA</v>
          </cell>
          <cell r="M91">
            <v>617000</v>
          </cell>
        </row>
        <row r="92">
          <cell r="B92" t="str">
            <v>MATERIAL</v>
          </cell>
          <cell r="E92" t="str">
            <v>JUMLAH</v>
          </cell>
          <cell r="G92" t="str">
            <v>VOLUME</v>
          </cell>
          <cell r="I92" t="str">
            <v>KODE</v>
          </cell>
          <cell r="K92" t="str">
            <v>HARGA</v>
          </cell>
          <cell r="L92" t="str">
            <v>BIAYA</v>
          </cell>
          <cell r="M92" t="str">
            <v>SUB TOTAL</v>
          </cell>
        </row>
        <row r="93">
          <cell r="K93" t="str">
            <v>SATUAN</v>
          </cell>
        </row>
        <row r="94">
          <cell r="A94" t="str">
            <v>M</v>
          </cell>
          <cell r="G94" t="str">
            <v>SATUAN</v>
          </cell>
          <cell r="K94" t="str">
            <v>(Rp./UNIT)</v>
          </cell>
          <cell r="L94" t="str">
            <v>(Rp)</v>
          </cell>
          <cell r="M94" t="str">
            <v>(Rp)</v>
          </cell>
        </row>
        <row r="95">
          <cell r="A95" t="str">
            <v>A</v>
          </cell>
          <cell r="B95" t="str">
            <v>Sirtu Royalty</v>
          </cell>
          <cell r="F95">
            <v>12.5</v>
          </cell>
          <cell r="H95" t="str">
            <v>m3</v>
          </cell>
          <cell r="I95" t="str">
            <v>MR.042</v>
          </cell>
          <cell r="K95">
            <v>30000</v>
          </cell>
          <cell r="L95">
            <v>375000</v>
          </cell>
        </row>
        <row r="96">
          <cell r="A96" t="str">
            <v>T</v>
          </cell>
          <cell r="B96" t="str">
            <v>Alat bantu</v>
          </cell>
          <cell r="F96">
            <v>0.2</v>
          </cell>
          <cell r="H96" t="str">
            <v>Set</v>
          </cell>
          <cell r="I96" t="str">
            <v>M170</v>
          </cell>
          <cell r="K96">
            <v>105000</v>
          </cell>
          <cell r="L96">
            <v>21000</v>
          </cell>
        </row>
        <row r="97">
          <cell r="A97" t="str">
            <v>E</v>
          </cell>
          <cell r="B97" t="str">
            <v>Kerikil sungai Royalty</v>
          </cell>
          <cell r="F97">
            <v>67.5</v>
          </cell>
          <cell r="H97" t="str">
            <v>m3</v>
          </cell>
          <cell r="I97" t="str">
            <v>MR.012</v>
          </cell>
          <cell r="K97">
            <v>33000</v>
          </cell>
          <cell r="L97">
            <v>2227500</v>
          </cell>
        </row>
        <row r="98">
          <cell r="A98" t="str">
            <v>R</v>
          </cell>
        </row>
        <row r="99">
          <cell r="A99" t="str">
            <v>I</v>
          </cell>
        </row>
        <row r="100">
          <cell r="A100" t="str">
            <v>A</v>
          </cell>
        </row>
        <row r="101">
          <cell r="A101" t="str">
            <v>L</v>
          </cell>
        </row>
        <row r="104">
          <cell r="L104" t="str">
            <v>MATERIAL</v>
          </cell>
          <cell r="M104">
            <v>2623500</v>
          </cell>
        </row>
        <row r="105">
          <cell r="B105" t="str">
            <v>PERALATAN</v>
          </cell>
          <cell r="E105" t="str">
            <v>JUMLAH</v>
          </cell>
          <cell r="G105" t="str">
            <v>HARI</v>
          </cell>
          <cell r="I105" t="str">
            <v>KODE</v>
          </cell>
          <cell r="J105" t="str">
            <v>JAM</v>
          </cell>
          <cell r="K105" t="str">
            <v>HARGA</v>
          </cell>
          <cell r="L105" t="str">
            <v>BIAYA</v>
          </cell>
          <cell r="M105" t="str">
            <v>SUB TOTAL</v>
          </cell>
        </row>
        <row r="106">
          <cell r="J106" t="str">
            <v>KERJA</v>
          </cell>
        </row>
        <row r="107">
          <cell r="A107" t="str">
            <v>P</v>
          </cell>
          <cell r="E107" t="str">
            <v>ALAT</v>
          </cell>
          <cell r="G107" t="str">
            <v>KERJA</v>
          </cell>
          <cell r="K107" t="str">
            <v>(Rp./JAM)</v>
          </cell>
          <cell r="L107" t="str">
            <v>(Rp)</v>
          </cell>
          <cell r="M107" t="str">
            <v>(Rp)</v>
          </cell>
        </row>
        <row r="108">
          <cell r="A108" t="str">
            <v>E</v>
          </cell>
          <cell r="B108" t="str">
            <v>Bulldozer 110 Hp</v>
          </cell>
          <cell r="F108">
            <v>1</v>
          </cell>
          <cell r="H108">
            <v>1</v>
          </cell>
          <cell r="I108" t="str">
            <v>E001</v>
          </cell>
          <cell r="J108">
            <v>3</v>
          </cell>
          <cell r="K108">
            <v>165000</v>
          </cell>
          <cell r="L108">
            <v>495000</v>
          </cell>
        </row>
        <row r="109">
          <cell r="A109" t="str">
            <v>R</v>
          </cell>
          <cell r="B109" t="str">
            <v>Mesin Penyaring 8 Hp</v>
          </cell>
          <cell r="F109">
            <v>1</v>
          </cell>
          <cell r="H109">
            <v>1</v>
          </cell>
          <cell r="I109" t="str">
            <v>E040</v>
          </cell>
          <cell r="J109">
            <v>5</v>
          </cell>
          <cell r="K109">
            <v>70000</v>
          </cell>
          <cell r="L109">
            <v>350000</v>
          </cell>
        </row>
        <row r="110">
          <cell r="A110" t="str">
            <v>A</v>
          </cell>
          <cell r="B110" t="str">
            <v>Wheel Loader 115 HP</v>
          </cell>
          <cell r="F110">
            <v>1</v>
          </cell>
          <cell r="H110">
            <v>1</v>
          </cell>
          <cell r="I110" t="str">
            <v>E052</v>
          </cell>
          <cell r="J110">
            <v>5</v>
          </cell>
          <cell r="K110">
            <v>175000</v>
          </cell>
          <cell r="L110">
            <v>875000</v>
          </cell>
        </row>
        <row r="111">
          <cell r="A111" t="str">
            <v>L</v>
          </cell>
          <cell r="B111" t="str">
            <v>Dump truck 5 T - 145 HP</v>
          </cell>
          <cell r="F111">
            <v>4</v>
          </cell>
          <cell r="H111">
            <v>1</v>
          </cell>
          <cell r="I111" t="str">
            <v>E212</v>
          </cell>
          <cell r="J111">
            <v>24</v>
          </cell>
          <cell r="K111">
            <v>60000</v>
          </cell>
          <cell r="L111">
            <v>1440000</v>
          </cell>
        </row>
        <row r="112">
          <cell r="A112" t="str">
            <v>A</v>
          </cell>
        </row>
        <row r="113">
          <cell r="A113" t="str">
            <v>T</v>
          </cell>
        </row>
        <row r="114">
          <cell r="A114" t="str">
            <v>A</v>
          </cell>
        </row>
        <row r="115">
          <cell r="A115" t="str">
            <v>N</v>
          </cell>
        </row>
        <row r="117">
          <cell r="L117" t="str">
            <v>PERALATAN</v>
          </cell>
          <cell r="M117">
            <v>3160000</v>
          </cell>
        </row>
        <row r="118">
          <cell r="L118" t="str">
            <v>TOTAL ( Rp )</v>
          </cell>
          <cell r="M118">
            <v>6400500</v>
          </cell>
        </row>
        <row r="120">
          <cell r="D120" t="str">
            <v>VOLUME  :</v>
          </cell>
          <cell r="F120">
            <v>60</v>
          </cell>
          <cell r="H120" t="str">
            <v>Satuan  :</v>
          </cell>
          <cell r="I120" t="str">
            <v>m3</v>
          </cell>
          <cell r="J120" t="str">
            <v>Harga Satuan</v>
          </cell>
          <cell r="K120" t="str">
            <v>Rp</v>
          </cell>
          <cell r="L120">
            <v>106675</v>
          </cell>
          <cell r="M120" t="str">
            <v>Per   m3</v>
          </cell>
        </row>
        <row r="244">
          <cell r="A244" t="str">
            <v>DIREKTORAT JENDRAL BINA MARGA</v>
          </cell>
        </row>
        <row r="245">
          <cell r="A245" t="str">
            <v>DIREKTORAT BINA PROGRAAM JALAN</v>
          </cell>
          <cell r="E245" t="str">
            <v>ANALISA HARGA PEKERJAAN</v>
          </cell>
          <cell r="M245" t="str">
            <v>KODE</v>
          </cell>
        </row>
        <row r="246">
          <cell r="A246" t="str">
            <v>SUB. PERENCANAAN JALAN LOKAL</v>
          </cell>
          <cell r="E246" t="str">
            <v>GALIAN TANAH UNTUK KONSTRUKSI</v>
          </cell>
        </row>
        <row r="247">
          <cell r="A247" t="str">
            <v>KABUPATEN</v>
          </cell>
          <cell r="E247" t="str">
            <v>( MENGGUNAKAN PEKERJA )</v>
          </cell>
          <cell r="M247" t="str">
            <v>K. 224</v>
          </cell>
        </row>
        <row r="249">
          <cell r="A249" t="str">
            <v>PROPINSI</v>
          </cell>
          <cell r="C249" t="str">
            <v>:</v>
          </cell>
          <cell r="D249" t="str">
            <v>KODE</v>
          </cell>
          <cell r="E249" t="str">
            <v>KABUPATEN</v>
          </cell>
          <cell r="G249" t="str">
            <v>:</v>
          </cell>
          <cell r="J249" t="str">
            <v>KODE</v>
          </cell>
          <cell r="K249" t="str">
            <v>DISIAPKAN OLEH</v>
          </cell>
          <cell r="M249" t="str">
            <v>TANGGAL</v>
          </cell>
        </row>
        <row r="250">
          <cell r="A250" t="str">
            <v>NANGGROE ACEH DARUSSALAM                (11)</v>
          </cell>
          <cell r="E250" t="str">
            <v>ACEH UTARA</v>
          </cell>
          <cell r="J250" t="str">
            <v>( 08 )</v>
          </cell>
          <cell r="K250" t="str">
            <v>CV. ABDULLAH JALIL</v>
          </cell>
          <cell r="M250" t="str">
            <v>23 September 2005</v>
          </cell>
        </row>
        <row r="251">
          <cell r="A251" t="str">
            <v>PROSES</v>
          </cell>
          <cell r="C251" t="str">
            <v>:</v>
          </cell>
          <cell r="E251" t="str">
            <v>ANGGAPAN</v>
          </cell>
          <cell r="G251" t="str">
            <v>:</v>
          </cell>
        </row>
        <row r="252">
          <cell r="A252" t="str">
            <v>1.</v>
          </cell>
          <cell r="B252" t="str">
            <v>Penggalian tanah dengan tenaga</v>
          </cell>
          <cell r="E252" t="str">
            <v>1.</v>
          </cell>
          <cell r="F252" t="str">
            <v>Menggunakan tenaga manusia</v>
          </cell>
        </row>
        <row r="253">
          <cell r="B253" t="str">
            <v>manusia ( 50 m3 / hari )</v>
          </cell>
          <cell r="E253" t="str">
            <v>2.</v>
          </cell>
          <cell r="F253" t="str">
            <v>Kapasitas kerja kelompok 50 m3  / hari</v>
          </cell>
        </row>
        <row r="254">
          <cell r="A254" t="str">
            <v>2.</v>
          </cell>
          <cell r="B254" t="str">
            <v>Tanah galian disingkirkan sejauh</v>
          </cell>
          <cell r="E254" t="str">
            <v>3.</v>
          </cell>
          <cell r="F254" t="str">
            <v>Kedalaman rata - rata galian s/d  3  m</v>
          </cell>
        </row>
        <row r="255">
          <cell r="B255" t="str">
            <v>minimal  30  m  dari lubang galian</v>
          </cell>
          <cell r="E255" t="str">
            <v>4.</v>
          </cell>
          <cell r="F255" t="str">
            <v>Untuk jenis tanah berbatu, harga satuan pekerjaan  K. 224 dikalikan</v>
          </cell>
        </row>
        <row r="256">
          <cell r="F256" t="str">
            <v>dengan faktor  1,5</v>
          </cell>
        </row>
        <row r="262">
          <cell r="B262" t="str">
            <v>PEKERJA</v>
          </cell>
          <cell r="E262" t="str">
            <v>JUMLAH</v>
          </cell>
          <cell r="G262" t="str">
            <v>HARI</v>
          </cell>
          <cell r="I262" t="str">
            <v>KODE</v>
          </cell>
          <cell r="J262" t="str">
            <v xml:space="preserve">JUMLAH </v>
          </cell>
          <cell r="K262" t="str">
            <v>UPAH</v>
          </cell>
          <cell r="L262" t="str">
            <v>BIAYA</v>
          </cell>
          <cell r="M262" t="str">
            <v>SUB TOTAL</v>
          </cell>
        </row>
        <row r="264">
          <cell r="A264" t="str">
            <v>P</v>
          </cell>
          <cell r="E264" t="str">
            <v>ORANG</v>
          </cell>
          <cell r="J264" t="str">
            <v>HARI-ORG</v>
          </cell>
          <cell r="K264" t="str">
            <v>(Rp./Org/Hr)</v>
          </cell>
          <cell r="L264" t="str">
            <v>(Rp)</v>
          </cell>
          <cell r="M264" t="str">
            <v>(Rp)</v>
          </cell>
        </row>
        <row r="265">
          <cell r="A265" t="str">
            <v>E</v>
          </cell>
          <cell r="B265" t="str">
            <v>M a n d o r</v>
          </cell>
          <cell r="F265">
            <v>1</v>
          </cell>
          <cell r="H265">
            <v>1</v>
          </cell>
          <cell r="I265" t="str">
            <v>L061</v>
          </cell>
          <cell r="J265">
            <v>1</v>
          </cell>
          <cell r="K265">
            <v>40000</v>
          </cell>
          <cell r="L265">
            <v>40000</v>
          </cell>
        </row>
        <row r="266">
          <cell r="A266" t="str">
            <v>K</v>
          </cell>
          <cell r="B266" t="str">
            <v>Pekerja terlatih</v>
          </cell>
          <cell r="F266">
            <v>2</v>
          </cell>
          <cell r="H266">
            <v>1</v>
          </cell>
          <cell r="I266" t="str">
            <v>L106</v>
          </cell>
          <cell r="J266">
            <v>2</v>
          </cell>
          <cell r="K266">
            <v>30000</v>
          </cell>
          <cell r="L266">
            <v>60000</v>
          </cell>
        </row>
        <row r="267">
          <cell r="A267" t="str">
            <v>E</v>
          </cell>
          <cell r="B267" t="str">
            <v>Pekerja tak terlatih</v>
          </cell>
          <cell r="F267">
            <v>30</v>
          </cell>
          <cell r="H267">
            <v>1</v>
          </cell>
          <cell r="I267" t="str">
            <v>L101</v>
          </cell>
          <cell r="J267">
            <v>30</v>
          </cell>
          <cell r="K267">
            <v>23000</v>
          </cell>
          <cell r="L267">
            <v>690000</v>
          </cell>
        </row>
        <row r="268">
          <cell r="A268" t="str">
            <v>R</v>
          </cell>
        </row>
        <row r="269">
          <cell r="A269" t="str">
            <v>J</v>
          </cell>
        </row>
        <row r="270">
          <cell r="A270" t="str">
            <v>A</v>
          </cell>
        </row>
        <row r="271">
          <cell r="L271" t="str">
            <v>PEKERJA</v>
          </cell>
          <cell r="M271">
            <v>790000</v>
          </cell>
        </row>
        <row r="272">
          <cell r="B272" t="str">
            <v>MATERIAL</v>
          </cell>
          <cell r="E272" t="str">
            <v>JUMLAH</v>
          </cell>
          <cell r="G272" t="str">
            <v>VOLUME</v>
          </cell>
          <cell r="I272" t="str">
            <v>KODE</v>
          </cell>
          <cell r="K272" t="str">
            <v>UPAH</v>
          </cell>
          <cell r="L272" t="str">
            <v>BIAYA</v>
          </cell>
          <cell r="M272" t="str">
            <v>SUB TOTAL</v>
          </cell>
        </row>
        <row r="274">
          <cell r="A274" t="str">
            <v>M</v>
          </cell>
          <cell r="G274" t="str">
            <v>SATUAN</v>
          </cell>
          <cell r="K274" t="str">
            <v>(Rp./unit)</v>
          </cell>
          <cell r="L274" t="str">
            <v>(Rp)</v>
          </cell>
          <cell r="M274" t="str">
            <v>(Rp)</v>
          </cell>
        </row>
        <row r="275">
          <cell r="A275" t="str">
            <v>A</v>
          </cell>
          <cell r="B275" t="str">
            <v>Alat bantu</v>
          </cell>
          <cell r="F275">
            <v>10</v>
          </cell>
          <cell r="H275" t="str">
            <v>set</v>
          </cell>
          <cell r="I275" t="str">
            <v>M170</v>
          </cell>
          <cell r="K275">
            <v>105000</v>
          </cell>
          <cell r="L275">
            <v>1050000</v>
          </cell>
        </row>
        <row r="276">
          <cell r="A276" t="str">
            <v>T</v>
          </cell>
        </row>
        <row r="277">
          <cell r="A277" t="str">
            <v>E</v>
          </cell>
        </row>
        <row r="278">
          <cell r="A278" t="str">
            <v>R</v>
          </cell>
        </row>
        <row r="279">
          <cell r="A279" t="str">
            <v>I</v>
          </cell>
        </row>
        <row r="280">
          <cell r="A280" t="str">
            <v>A</v>
          </cell>
        </row>
        <row r="281">
          <cell r="A281" t="str">
            <v>L</v>
          </cell>
        </row>
        <row r="284">
          <cell r="L284" t="str">
            <v>MATERIAL</v>
          </cell>
          <cell r="M284">
            <v>1050000</v>
          </cell>
        </row>
        <row r="285">
          <cell r="B285" t="str">
            <v>PERALATAN</v>
          </cell>
          <cell r="E285" t="str">
            <v>JUMLAH</v>
          </cell>
          <cell r="G285" t="str">
            <v>HARI</v>
          </cell>
          <cell r="I285" t="str">
            <v>KODE</v>
          </cell>
          <cell r="J285" t="str">
            <v>JAM</v>
          </cell>
          <cell r="K285" t="str">
            <v>HARGA</v>
          </cell>
          <cell r="L285" t="str">
            <v>BIAYA</v>
          </cell>
          <cell r="M285" t="str">
            <v>SUB TOTAL</v>
          </cell>
        </row>
        <row r="286">
          <cell r="J286" t="str">
            <v>KERJA</v>
          </cell>
        </row>
        <row r="287">
          <cell r="A287" t="str">
            <v>P</v>
          </cell>
          <cell r="E287" t="str">
            <v>ALAT</v>
          </cell>
          <cell r="G287" t="str">
            <v>KERJA</v>
          </cell>
          <cell r="K287" t="str">
            <v>(Rp./JAM)</v>
          </cell>
          <cell r="L287" t="str">
            <v>(Rp)</v>
          </cell>
          <cell r="M287" t="str">
            <v>(Rp)</v>
          </cell>
        </row>
        <row r="288">
          <cell r="A288" t="str">
            <v>E</v>
          </cell>
        </row>
        <row r="289">
          <cell r="A289" t="str">
            <v>R</v>
          </cell>
        </row>
        <row r="290">
          <cell r="A290" t="str">
            <v>A</v>
          </cell>
        </row>
        <row r="291">
          <cell r="A291" t="str">
            <v>L</v>
          </cell>
        </row>
        <row r="292">
          <cell r="A292" t="str">
            <v>A</v>
          </cell>
        </row>
        <row r="293">
          <cell r="A293" t="str">
            <v>T</v>
          </cell>
        </row>
        <row r="294">
          <cell r="A294" t="str">
            <v>A</v>
          </cell>
        </row>
        <row r="295">
          <cell r="A295" t="str">
            <v>N</v>
          </cell>
        </row>
        <row r="297">
          <cell r="L297" t="str">
            <v>PERALATAN</v>
          </cell>
          <cell r="M297" t="str">
            <v>-</v>
          </cell>
        </row>
        <row r="298">
          <cell r="L298" t="str">
            <v>TOTAL ( Rp )</v>
          </cell>
          <cell r="M298">
            <v>1840000</v>
          </cell>
        </row>
        <row r="300">
          <cell r="D300" t="str">
            <v>VOLUME  :</v>
          </cell>
          <cell r="F300">
            <v>50</v>
          </cell>
          <cell r="H300" t="str">
            <v>Satuan  :</v>
          </cell>
          <cell r="I300" t="str">
            <v>m3</v>
          </cell>
          <cell r="J300" t="str">
            <v>Harga Satuan</v>
          </cell>
          <cell r="K300" t="str">
            <v>Rp</v>
          </cell>
          <cell r="L300">
            <v>36800</v>
          </cell>
          <cell r="M300" t="str">
            <v>Per   m3</v>
          </cell>
        </row>
        <row r="424">
          <cell r="A424" t="str">
            <v>DIREKTORAT JENDRAL BINA MARGA</v>
          </cell>
        </row>
        <row r="425">
          <cell r="A425" t="str">
            <v>DIREKTORAT BINA PROGRAAM JALAN</v>
          </cell>
          <cell r="E425" t="str">
            <v>ANALISA HARGA PEKERJAAN</v>
          </cell>
          <cell r="M425" t="str">
            <v>KODE</v>
          </cell>
        </row>
        <row r="426">
          <cell r="A426" t="str">
            <v>SUB. PERENCANAAN JALAN LOKAL</v>
          </cell>
          <cell r="E426" t="str">
            <v>KONTRUKSI LAPIS PONDASI ATAS ( LPA ) KLAS B</v>
          </cell>
        </row>
        <row r="427">
          <cell r="A427" t="str">
            <v>KABUPATEN</v>
          </cell>
          <cell r="E427" t="str">
            <v>(MENGGUNAKAN ALAT)</v>
          </cell>
          <cell r="M427" t="str">
            <v>K. 522</v>
          </cell>
        </row>
        <row r="429">
          <cell r="A429" t="str">
            <v>PROPINSI</v>
          </cell>
          <cell r="C429" t="str">
            <v>:</v>
          </cell>
          <cell r="D429" t="str">
            <v>KODE</v>
          </cell>
          <cell r="E429" t="str">
            <v>KABUPATEN</v>
          </cell>
          <cell r="G429" t="str">
            <v>:</v>
          </cell>
          <cell r="J429" t="str">
            <v>KODE</v>
          </cell>
          <cell r="K429" t="str">
            <v>DISIAPKAN OLEH</v>
          </cell>
          <cell r="M429" t="str">
            <v>TANGGAL</v>
          </cell>
        </row>
        <row r="430">
          <cell r="A430" t="str">
            <v>NANGGROE ACEH DARUSSALAM                (11)</v>
          </cell>
          <cell r="E430" t="str">
            <v>ACEH UTARA</v>
          </cell>
          <cell r="J430" t="str">
            <v>( 08 )</v>
          </cell>
          <cell r="K430" t="str">
            <v>CV. ABDULLAH JALIL</v>
          </cell>
          <cell r="M430" t="str">
            <v>23 September 2005</v>
          </cell>
        </row>
        <row r="431">
          <cell r="A431" t="str">
            <v>PROSES</v>
          </cell>
          <cell r="C431" t="str">
            <v>:</v>
          </cell>
          <cell r="E431" t="str">
            <v>ANGGAPAN</v>
          </cell>
          <cell r="G431" t="str">
            <v>:</v>
          </cell>
        </row>
        <row r="432">
          <cell r="A432" t="str">
            <v>1.</v>
          </cell>
          <cell r="B432" t="str">
            <v xml:space="preserve">Kerikil disuplai dan ditimbun di sepanjang </v>
          </cell>
          <cell r="E432" t="str">
            <v>1.</v>
          </cell>
          <cell r="F432" t="str">
            <v>Menggunakan alat berat</v>
          </cell>
        </row>
        <row r="433">
          <cell r="B433" t="str">
            <v>jalan oleh Leveransil</v>
          </cell>
          <cell r="E433" t="str">
            <v>2.</v>
          </cell>
          <cell r="F433" t="str">
            <v>Kerikil ditimbun di sepanjang jalan oleh Leveransil</v>
          </cell>
        </row>
        <row r="434">
          <cell r="A434" t="str">
            <v>2.</v>
          </cell>
          <cell r="B434" t="str">
            <v>Menghampar dengan greader</v>
          </cell>
          <cell r="E434" t="str">
            <v>3.</v>
          </cell>
          <cell r="F434" t="str">
            <v>Dihampar dan dipadatkan hingga tebal 10 cm padat</v>
          </cell>
        </row>
        <row r="435">
          <cell r="A435" t="str">
            <v>3.</v>
          </cell>
          <cell r="B435" t="str">
            <v xml:space="preserve">Pemadatan dengan mesin gilas bergetar </v>
          </cell>
          <cell r="E435" t="str">
            <v>4.</v>
          </cell>
          <cell r="F435" t="str">
            <v>Hasil kerja menghampar dan memadatkan 1500 m2 / hari ( 4m x 375 m )</v>
          </cell>
        </row>
        <row r="436">
          <cell r="B436" t="str">
            <v>dengan tangki air dan mesin gilas roda</v>
          </cell>
        </row>
        <row r="437">
          <cell r="B437" t="str">
            <v>baja</v>
          </cell>
        </row>
        <row r="442">
          <cell r="B442" t="str">
            <v>PEKERJA</v>
          </cell>
          <cell r="E442" t="str">
            <v>JUMLAH</v>
          </cell>
          <cell r="G442" t="str">
            <v>HARI</v>
          </cell>
          <cell r="I442" t="str">
            <v>KODE</v>
          </cell>
          <cell r="J442" t="str">
            <v xml:space="preserve">JUMLAH </v>
          </cell>
          <cell r="K442" t="str">
            <v>UPAH</v>
          </cell>
          <cell r="L442" t="str">
            <v>BIAYA</v>
          </cell>
          <cell r="M442" t="str">
            <v>SUB TOTAL</v>
          </cell>
        </row>
        <row r="444">
          <cell r="A444" t="str">
            <v>P</v>
          </cell>
          <cell r="E444" t="str">
            <v>ORANG</v>
          </cell>
          <cell r="J444" t="str">
            <v>HARI-ORG</v>
          </cell>
          <cell r="K444" t="str">
            <v>(Rp./Org/Hr)</v>
          </cell>
          <cell r="L444" t="str">
            <v>(Rp)</v>
          </cell>
          <cell r="M444" t="str">
            <v>(Rp)</v>
          </cell>
        </row>
        <row r="445">
          <cell r="A445" t="str">
            <v>E</v>
          </cell>
          <cell r="B445" t="str">
            <v>M a n d o r</v>
          </cell>
          <cell r="F445">
            <v>1</v>
          </cell>
          <cell r="H445">
            <v>1</v>
          </cell>
          <cell r="I445" t="str">
            <v>L061</v>
          </cell>
          <cell r="J445">
            <v>1</v>
          </cell>
          <cell r="K445">
            <v>40000</v>
          </cell>
          <cell r="L445">
            <v>40000</v>
          </cell>
        </row>
        <row r="446">
          <cell r="A446" t="str">
            <v>K</v>
          </cell>
          <cell r="B446" t="str">
            <v>Operator Terlatih</v>
          </cell>
          <cell r="F446">
            <v>2</v>
          </cell>
          <cell r="H446">
            <v>1</v>
          </cell>
          <cell r="I446" t="str">
            <v>L081</v>
          </cell>
          <cell r="J446">
            <v>2</v>
          </cell>
          <cell r="K446">
            <v>55000</v>
          </cell>
          <cell r="L446">
            <v>110000</v>
          </cell>
        </row>
        <row r="447">
          <cell r="A447" t="str">
            <v>E</v>
          </cell>
          <cell r="B447" t="str">
            <v>Supir</v>
          </cell>
          <cell r="F447">
            <v>1</v>
          </cell>
          <cell r="H447">
            <v>1</v>
          </cell>
          <cell r="I447" t="str">
            <v>L091</v>
          </cell>
          <cell r="J447">
            <v>1</v>
          </cell>
          <cell r="K447">
            <v>45000</v>
          </cell>
          <cell r="L447">
            <v>45000</v>
          </cell>
        </row>
        <row r="448">
          <cell r="A448" t="str">
            <v>R</v>
          </cell>
          <cell r="B448" t="str">
            <v>Pekerja tak terlatih</v>
          </cell>
          <cell r="F448">
            <v>4</v>
          </cell>
          <cell r="H448">
            <v>1</v>
          </cell>
          <cell r="I448" t="str">
            <v>L101</v>
          </cell>
          <cell r="J448">
            <v>4</v>
          </cell>
          <cell r="K448">
            <v>23000</v>
          </cell>
          <cell r="L448">
            <v>92000</v>
          </cell>
        </row>
        <row r="449">
          <cell r="A449" t="str">
            <v>J</v>
          </cell>
        </row>
        <row r="450">
          <cell r="A450" t="str">
            <v>A</v>
          </cell>
        </row>
        <row r="451">
          <cell r="L451" t="str">
            <v>PEKERJA</v>
          </cell>
          <cell r="M451">
            <v>287000</v>
          </cell>
        </row>
        <row r="452">
          <cell r="B452" t="str">
            <v>MATERIAL</v>
          </cell>
          <cell r="E452" t="str">
            <v>JUMLAH</v>
          </cell>
          <cell r="G452" t="str">
            <v>VOLUME</v>
          </cell>
          <cell r="I452" t="str">
            <v>KODE</v>
          </cell>
          <cell r="K452" t="str">
            <v>HARGA</v>
          </cell>
          <cell r="L452" t="str">
            <v>BIAYA</v>
          </cell>
          <cell r="M452" t="str">
            <v>SUB TOTAL</v>
          </cell>
        </row>
        <row r="453">
          <cell r="K453" t="str">
            <v>SATUAN</v>
          </cell>
        </row>
        <row r="454">
          <cell r="A454" t="str">
            <v>M</v>
          </cell>
          <cell r="G454" t="str">
            <v>SATUAN</v>
          </cell>
          <cell r="K454" t="str">
            <v>(Rp./UNIT)</v>
          </cell>
          <cell r="L454" t="str">
            <v>(Rp)</v>
          </cell>
          <cell r="M454" t="str">
            <v>(Rp)</v>
          </cell>
        </row>
        <row r="455">
          <cell r="A455" t="str">
            <v>A</v>
          </cell>
          <cell r="B455" t="str">
            <v>Alat bantu</v>
          </cell>
          <cell r="F455">
            <v>0.2</v>
          </cell>
          <cell r="H455" t="str">
            <v>set</v>
          </cell>
          <cell r="I455" t="str">
            <v>M170</v>
          </cell>
          <cell r="K455">
            <v>105000</v>
          </cell>
          <cell r="L455">
            <v>21000</v>
          </cell>
        </row>
        <row r="456">
          <cell r="A456" t="str">
            <v>T</v>
          </cell>
          <cell r="B456" t="str">
            <v>Agregat disaring</v>
          </cell>
          <cell r="F456">
            <v>200</v>
          </cell>
          <cell r="H456" t="str">
            <v>m3</v>
          </cell>
          <cell r="I456" t="str">
            <v>K016</v>
          </cell>
          <cell r="K456">
            <v>106675</v>
          </cell>
          <cell r="L456">
            <v>21335000</v>
          </cell>
        </row>
        <row r="457">
          <cell r="A457" t="str">
            <v>E</v>
          </cell>
        </row>
        <row r="458">
          <cell r="A458" t="str">
            <v>R</v>
          </cell>
        </row>
        <row r="459">
          <cell r="A459" t="str">
            <v>I</v>
          </cell>
        </row>
        <row r="460">
          <cell r="A460" t="str">
            <v>A</v>
          </cell>
        </row>
        <row r="461">
          <cell r="A461" t="str">
            <v>L</v>
          </cell>
        </row>
        <row r="464">
          <cell r="L464" t="str">
            <v>MATERIAL</v>
          </cell>
          <cell r="M464">
            <v>21356000</v>
          </cell>
        </row>
        <row r="465">
          <cell r="B465" t="str">
            <v>PERALATAN</v>
          </cell>
          <cell r="E465" t="str">
            <v>JUMLAH</v>
          </cell>
          <cell r="G465" t="str">
            <v>HARI</v>
          </cell>
          <cell r="I465" t="str">
            <v>KODE</v>
          </cell>
          <cell r="J465" t="str">
            <v>JAM</v>
          </cell>
          <cell r="K465" t="str">
            <v>HARGA</v>
          </cell>
          <cell r="L465" t="str">
            <v>BIAYA</v>
          </cell>
          <cell r="M465" t="str">
            <v>SUB TOTAL</v>
          </cell>
        </row>
        <row r="466">
          <cell r="J466" t="str">
            <v>KERJA</v>
          </cell>
        </row>
        <row r="467">
          <cell r="A467" t="str">
            <v>P</v>
          </cell>
          <cell r="E467" t="str">
            <v>ALAT</v>
          </cell>
          <cell r="G467" t="str">
            <v>KERJA</v>
          </cell>
          <cell r="K467" t="str">
            <v>(Rp./JAM)</v>
          </cell>
          <cell r="L467" t="str">
            <v>(Rp)</v>
          </cell>
          <cell r="M467" t="str">
            <v>(Rp)</v>
          </cell>
        </row>
        <row r="468">
          <cell r="A468" t="str">
            <v>E</v>
          </cell>
        </row>
        <row r="469">
          <cell r="A469" t="str">
            <v>R</v>
          </cell>
          <cell r="B469" t="str">
            <v>Greader 110 Hp</v>
          </cell>
          <cell r="F469">
            <v>1</v>
          </cell>
          <cell r="H469">
            <v>1</v>
          </cell>
          <cell r="I469" t="str">
            <v>E010</v>
          </cell>
          <cell r="J469">
            <v>5</v>
          </cell>
          <cell r="K469">
            <v>165000</v>
          </cell>
          <cell r="L469">
            <v>825000</v>
          </cell>
        </row>
        <row r="470">
          <cell r="A470" t="str">
            <v>A</v>
          </cell>
          <cell r="B470" t="str">
            <v>Mesin gilas bergetar 10 ton</v>
          </cell>
          <cell r="F470">
            <v>1</v>
          </cell>
          <cell r="H470">
            <v>1</v>
          </cell>
          <cell r="I470" t="str">
            <v>E082</v>
          </cell>
          <cell r="J470">
            <v>5</v>
          </cell>
          <cell r="K470">
            <v>90000</v>
          </cell>
          <cell r="L470">
            <v>450000</v>
          </cell>
        </row>
        <row r="471">
          <cell r="A471" t="str">
            <v>L</v>
          </cell>
          <cell r="B471" t="str">
            <v>Truck tangki air 68 Hp</v>
          </cell>
          <cell r="F471">
            <v>1</v>
          </cell>
          <cell r="H471">
            <v>1</v>
          </cell>
          <cell r="I471" t="str">
            <v>E182</v>
          </cell>
          <cell r="J471">
            <v>5</v>
          </cell>
          <cell r="K471">
            <v>52000</v>
          </cell>
          <cell r="L471">
            <v>260000</v>
          </cell>
        </row>
        <row r="472">
          <cell r="A472" t="str">
            <v>A</v>
          </cell>
        </row>
        <row r="473">
          <cell r="A473" t="str">
            <v>T</v>
          </cell>
        </row>
        <row r="474">
          <cell r="A474" t="str">
            <v>A</v>
          </cell>
        </row>
        <row r="475">
          <cell r="A475" t="str">
            <v>N</v>
          </cell>
        </row>
        <row r="477">
          <cell r="L477" t="str">
            <v>PERALATAN</v>
          </cell>
          <cell r="M477">
            <v>1535000</v>
          </cell>
        </row>
        <row r="478">
          <cell r="L478" t="str">
            <v>TOTAL ( Rp )</v>
          </cell>
          <cell r="M478">
            <v>23178000</v>
          </cell>
        </row>
        <row r="480">
          <cell r="D480" t="str">
            <v>VOLUME  :</v>
          </cell>
          <cell r="F480">
            <v>150</v>
          </cell>
          <cell r="H480" t="str">
            <v>Satuan  :</v>
          </cell>
          <cell r="I480" t="str">
            <v>m2</v>
          </cell>
          <cell r="J480" t="str">
            <v>Harga Satuan</v>
          </cell>
          <cell r="K480" t="str">
            <v>Rp</v>
          </cell>
          <cell r="L480">
            <v>154520</v>
          </cell>
          <cell r="M480" t="str">
            <v>Per   m2</v>
          </cell>
        </row>
        <row r="484">
          <cell r="A484" t="str">
            <v>DIREKTORAT JENDRAL BINA MARGA</v>
          </cell>
        </row>
        <row r="485">
          <cell r="A485" t="str">
            <v>DIREKTORAT BINA PROGRAM JALAN</v>
          </cell>
          <cell r="E485" t="str">
            <v>ANALISA HARGA PEKERJAAN</v>
          </cell>
          <cell r="M485" t="str">
            <v>KODE</v>
          </cell>
        </row>
        <row r="486">
          <cell r="A486" t="str">
            <v>SUB. PERENCANAAN JALAN LOKAL</v>
          </cell>
          <cell r="E486" t="str">
            <v>MENGHAMPAR DAN MEMADATKAN LATASIR</v>
          </cell>
        </row>
        <row r="487">
          <cell r="A487" t="str">
            <v>KABUPATEN</v>
          </cell>
          <cell r="E487" t="str">
            <v>(MENGGUNAKAN PEKERJA)</v>
          </cell>
          <cell r="M487" t="str">
            <v>K. 638</v>
          </cell>
        </row>
        <row r="489">
          <cell r="A489" t="str">
            <v>PROPINSI</v>
          </cell>
          <cell r="C489" t="str">
            <v>:</v>
          </cell>
          <cell r="D489" t="str">
            <v>KODE</v>
          </cell>
          <cell r="E489" t="str">
            <v>KABUPATEN</v>
          </cell>
          <cell r="G489" t="str">
            <v>:</v>
          </cell>
          <cell r="J489" t="str">
            <v>KODE</v>
          </cell>
          <cell r="K489" t="str">
            <v>DISIAPKAN OLEH :</v>
          </cell>
          <cell r="M489" t="str">
            <v>TANGGAL</v>
          </cell>
        </row>
        <row r="490">
          <cell r="A490" t="str">
            <v>NANGGROE ACEH DARUSSALAM                (11)</v>
          </cell>
          <cell r="E490" t="str">
            <v>ACEH UTARA</v>
          </cell>
          <cell r="J490" t="str">
            <v>( 08 )</v>
          </cell>
          <cell r="K490" t="str">
            <v>CV. ABDULLAH JALIL</v>
          </cell>
          <cell r="M490" t="str">
            <v>23 September 2005</v>
          </cell>
        </row>
        <row r="491">
          <cell r="A491" t="str">
            <v>PROSES</v>
          </cell>
          <cell r="C491" t="str">
            <v>:</v>
          </cell>
          <cell r="E491" t="str">
            <v>ANGGAPAN</v>
          </cell>
          <cell r="G491" t="str">
            <v>:</v>
          </cell>
        </row>
        <row r="492">
          <cell r="A492" t="str">
            <v>1.</v>
          </cell>
          <cell r="B492" t="str">
            <v>Membersihkan jalan lama</v>
          </cell>
          <cell r="E492" t="str">
            <v>1.</v>
          </cell>
          <cell r="F492" t="str">
            <v>Menggunakan tenaga manusia ( 1600 m2 / hari )</v>
          </cell>
        </row>
        <row r="493">
          <cell r="A493" t="str">
            <v>2.</v>
          </cell>
          <cell r="B493" t="str">
            <v>Melapisi dengan tack coat</v>
          </cell>
          <cell r="E493" t="str">
            <v>2.</v>
          </cell>
          <cell r="F493" t="str">
            <v>Campuran dikirim ketempat oleh leveransir</v>
          </cell>
        </row>
        <row r="494">
          <cell r="A494" t="str">
            <v>3.</v>
          </cell>
          <cell r="B494" t="str">
            <v>Adukan Pasir aspal dengan tangan</v>
          </cell>
          <cell r="E494" t="str">
            <v>3.</v>
          </cell>
          <cell r="F494" t="str">
            <v>BJ padat 1,9 ton/m3</v>
          </cell>
        </row>
        <row r="495">
          <cell r="A495" t="str">
            <v>4.</v>
          </cell>
          <cell r="B495" t="str">
            <v>Gilas dan padatkan</v>
          </cell>
          <cell r="E495" t="str">
            <v>4.</v>
          </cell>
          <cell r="F495" t="str">
            <v>Tack coat 0,6 ltr/m2</v>
          </cell>
        </row>
        <row r="496">
          <cell r="E496" t="str">
            <v>5.</v>
          </cell>
          <cell r="F496" t="str">
            <v>Menurut spec BM NO.02/PT/B/1983</v>
          </cell>
        </row>
        <row r="502">
          <cell r="B502" t="str">
            <v>PEKERJA</v>
          </cell>
          <cell r="E502" t="str">
            <v>JUMLAH</v>
          </cell>
          <cell r="G502" t="str">
            <v>HARI</v>
          </cell>
          <cell r="I502" t="str">
            <v>KODE</v>
          </cell>
          <cell r="J502" t="str">
            <v xml:space="preserve">JUMLAH </v>
          </cell>
          <cell r="K502" t="str">
            <v>UPAH</v>
          </cell>
          <cell r="L502" t="str">
            <v>BIAYA</v>
          </cell>
          <cell r="M502" t="str">
            <v>SUB TOTAL</v>
          </cell>
        </row>
        <row r="504">
          <cell r="A504" t="str">
            <v>P</v>
          </cell>
          <cell r="E504" t="str">
            <v>ORANG</v>
          </cell>
          <cell r="J504" t="str">
            <v>HARI-ORG</v>
          </cell>
          <cell r="K504" t="str">
            <v>(Rp./Org/Hr)</v>
          </cell>
          <cell r="L504" t="str">
            <v>(Rp)</v>
          </cell>
          <cell r="M504" t="str">
            <v>(Rp)</v>
          </cell>
        </row>
        <row r="505">
          <cell r="A505" t="str">
            <v>E</v>
          </cell>
          <cell r="B505" t="str">
            <v>M a n d o r</v>
          </cell>
          <cell r="F505">
            <v>1</v>
          </cell>
          <cell r="H505">
            <v>1</v>
          </cell>
          <cell r="I505" t="str">
            <v>L061</v>
          </cell>
          <cell r="J505">
            <v>1</v>
          </cell>
          <cell r="K505">
            <v>40000</v>
          </cell>
          <cell r="L505">
            <v>40000</v>
          </cell>
        </row>
        <row r="506">
          <cell r="A506" t="str">
            <v>K</v>
          </cell>
          <cell r="B506" t="str">
            <v>Operator terlatih</v>
          </cell>
          <cell r="F506">
            <v>3</v>
          </cell>
          <cell r="H506">
            <v>1</v>
          </cell>
          <cell r="I506" t="str">
            <v>L081</v>
          </cell>
          <cell r="J506">
            <v>3</v>
          </cell>
          <cell r="K506">
            <v>55000</v>
          </cell>
          <cell r="L506">
            <v>165000</v>
          </cell>
        </row>
        <row r="507">
          <cell r="A507" t="str">
            <v>E</v>
          </cell>
          <cell r="B507" t="str">
            <v>Pekerja tak terlatih</v>
          </cell>
          <cell r="F507">
            <v>10</v>
          </cell>
          <cell r="H507">
            <v>1</v>
          </cell>
          <cell r="I507" t="str">
            <v>L101</v>
          </cell>
          <cell r="J507">
            <v>10</v>
          </cell>
          <cell r="K507">
            <v>23000</v>
          </cell>
          <cell r="L507">
            <v>230000</v>
          </cell>
        </row>
        <row r="508">
          <cell r="A508" t="str">
            <v>R</v>
          </cell>
          <cell r="B508" t="str">
            <v>Pekerja semi terlatih</v>
          </cell>
          <cell r="F508">
            <v>8</v>
          </cell>
          <cell r="H508">
            <v>1</v>
          </cell>
          <cell r="I508" t="str">
            <v>L103</v>
          </cell>
          <cell r="J508">
            <v>8</v>
          </cell>
          <cell r="K508">
            <v>25000</v>
          </cell>
          <cell r="L508">
            <v>200000</v>
          </cell>
        </row>
        <row r="509">
          <cell r="A509" t="str">
            <v>J</v>
          </cell>
          <cell r="B509" t="str">
            <v>Sopir</v>
          </cell>
          <cell r="F509">
            <v>1</v>
          </cell>
          <cell r="H509">
            <v>1</v>
          </cell>
          <cell r="I509" t="str">
            <v>L091</v>
          </cell>
          <cell r="J509">
            <v>1</v>
          </cell>
          <cell r="K509">
            <v>45000</v>
          </cell>
          <cell r="L509">
            <v>45000</v>
          </cell>
        </row>
        <row r="510">
          <cell r="A510" t="str">
            <v>A</v>
          </cell>
        </row>
        <row r="511">
          <cell r="L511" t="str">
            <v>PEKERJA</v>
          </cell>
          <cell r="M511">
            <v>680000</v>
          </cell>
        </row>
        <row r="512">
          <cell r="B512" t="str">
            <v>MATERIAL</v>
          </cell>
          <cell r="E512" t="str">
            <v>JUMLAH</v>
          </cell>
          <cell r="G512" t="str">
            <v>VOLUME</v>
          </cell>
          <cell r="I512" t="str">
            <v>KODE</v>
          </cell>
          <cell r="K512" t="str">
            <v>HARGA</v>
          </cell>
          <cell r="L512" t="str">
            <v>BIAYA</v>
          </cell>
          <cell r="M512" t="str">
            <v>SUB TOTAL</v>
          </cell>
        </row>
        <row r="514">
          <cell r="A514" t="str">
            <v>M</v>
          </cell>
          <cell r="G514" t="str">
            <v>SATUAN</v>
          </cell>
          <cell r="K514" t="str">
            <v>(Rp./UNIT)</v>
          </cell>
          <cell r="L514" t="str">
            <v>(Rp)</v>
          </cell>
          <cell r="M514" t="str">
            <v>(Rp)</v>
          </cell>
        </row>
        <row r="515">
          <cell r="A515" t="str">
            <v>A</v>
          </cell>
        </row>
        <row r="516">
          <cell r="A516" t="str">
            <v>T</v>
          </cell>
          <cell r="B516" t="str">
            <v>Alat bantu</v>
          </cell>
          <cell r="F516">
            <v>4</v>
          </cell>
          <cell r="H516" t="str">
            <v>set</v>
          </cell>
          <cell r="I516" t="str">
            <v>M170</v>
          </cell>
          <cell r="K516">
            <v>105000</v>
          </cell>
          <cell r="L516">
            <v>420000</v>
          </cell>
        </row>
        <row r="517">
          <cell r="A517" t="str">
            <v>E</v>
          </cell>
          <cell r="B517" t="str">
            <v>A s p a l</v>
          </cell>
          <cell r="F517">
            <v>480</v>
          </cell>
          <cell r="H517" t="str">
            <v>kg</v>
          </cell>
          <cell r="I517" t="str">
            <v>M061</v>
          </cell>
          <cell r="K517">
            <v>4200</v>
          </cell>
          <cell r="L517">
            <v>2016000</v>
          </cell>
        </row>
        <row r="518">
          <cell r="A518" t="str">
            <v>R</v>
          </cell>
          <cell r="B518" t="str">
            <v>Minyak Bakar</v>
          </cell>
          <cell r="F518">
            <v>480</v>
          </cell>
          <cell r="H518" t="str">
            <v>ltr</v>
          </cell>
          <cell r="I518" t="str">
            <v>M065</v>
          </cell>
          <cell r="K518">
            <v>2800</v>
          </cell>
          <cell r="L518">
            <v>1344000</v>
          </cell>
        </row>
        <row r="519">
          <cell r="A519" t="str">
            <v>I</v>
          </cell>
          <cell r="B519" t="str">
            <v>Campuran Latasir</v>
          </cell>
          <cell r="F519">
            <v>60</v>
          </cell>
          <cell r="H519" t="str">
            <v>ton</v>
          </cell>
          <cell r="I519" t="str">
            <v>K023</v>
          </cell>
          <cell r="K519">
            <v>509266.66666666669</v>
          </cell>
          <cell r="L519">
            <v>30556000</v>
          </cell>
        </row>
        <row r="520">
          <cell r="A520" t="str">
            <v>A</v>
          </cell>
        </row>
        <row r="521">
          <cell r="A521" t="str">
            <v>L</v>
          </cell>
        </row>
        <row r="524">
          <cell r="L524" t="str">
            <v>MATERIAL</v>
          </cell>
          <cell r="M524">
            <v>34336000</v>
          </cell>
        </row>
        <row r="525">
          <cell r="B525" t="str">
            <v>PERALATAN</v>
          </cell>
          <cell r="E525" t="str">
            <v>JUMLAH</v>
          </cell>
          <cell r="G525" t="str">
            <v>HARI</v>
          </cell>
          <cell r="I525" t="str">
            <v>KODE</v>
          </cell>
          <cell r="J525" t="str">
            <v>JAM</v>
          </cell>
          <cell r="K525" t="str">
            <v>HARGA</v>
          </cell>
          <cell r="L525" t="str">
            <v>BIAYA</v>
          </cell>
          <cell r="M525" t="str">
            <v>SUB TOTAL</v>
          </cell>
        </row>
        <row r="526">
          <cell r="J526" t="str">
            <v>KERJA</v>
          </cell>
        </row>
        <row r="527">
          <cell r="A527" t="str">
            <v>P</v>
          </cell>
          <cell r="E527" t="str">
            <v>ALAT</v>
          </cell>
          <cell r="G527" t="str">
            <v>KERJA</v>
          </cell>
          <cell r="K527" t="str">
            <v>(Rp./JAM)</v>
          </cell>
          <cell r="L527" t="str">
            <v>(Rp)</v>
          </cell>
          <cell r="M527" t="str">
            <v>(Rp)</v>
          </cell>
        </row>
        <row r="528">
          <cell r="A528" t="str">
            <v>E</v>
          </cell>
          <cell r="B528" t="str">
            <v>Mesin Gilas Tandem 6 - 10 ton</v>
          </cell>
          <cell r="F528">
            <v>1</v>
          </cell>
          <cell r="H528">
            <v>1</v>
          </cell>
          <cell r="I528" t="str">
            <v>E081</v>
          </cell>
          <cell r="J528">
            <v>5</v>
          </cell>
          <cell r="K528">
            <v>100000</v>
          </cell>
          <cell r="L528">
            <v>500000</v>
          </cell>
        </row>
        <row r="529">
          <cell r="A529" t="str">
            <v>R</v>
          </cell>
          <cell r="B529" t="str">
            <v>Spayer Aspal 350 Ltr</v>
          </cell>
          <cell r="F529">
            <v>1</v>
          </cell>
          <cell r="H529">
            <v>1</v>
          </cell>
          <cell r="I529" t="str">
            <v>E153</v>
          </cell>
          <cell r="J529">
            <v>5</v>
          </cell>
          <cell r="K529">
            <v>50000</v>
          </cell>
          <cell r="L529">
            <v>250000</v>
          </cell>
        </row>
        <row r="530">
          <cell r="A530" t="str">
            <v>A</v>
          </cell>
          <cell r="B530" t="str">
            <v>Truck Bak Terbuka 3t</v>
          </cell>
          <cell r="F530">
            <v>1</v>
          </cell>
          <cell r="H530">
            <v>1</v>
          </cell>
          <cell r="I530" t="str">
            <v>E221</v>
          </cell>
          <cell r="J530">
            <v>5</v>
          </cell>
          <cell r="K530">
            <v>35000</v>
          </cell>
          <cell r="L530">
            <v>175000</v>
          </cell>
        </row>
        <row r="531">
          <cell r="A531" t="str">
            <v>L</v>
          </cell>
        </row>
        <row r="532">
          <cell r="A532" t="str">
            <v>A</v>
          </cell>
        </row>
        <row r="533">
          <cell r="A533" t="str">
            <v>T</v>
          </cell>
        </row>
        <row r="534">
          <cell r="A534" t="str">
            <v>A</v>
          </cell>
        </row>
        <row r="535">
          <cell r="A535" t="str">
            <v>N</v>
          </cell>
        </row>
        <row r="537">
          <cell r="L537" t="str">
            <v>PERALATAN</v>
          </cell>
          <cell r="M537">
            <v>925000</v>
          </cell>
        </row>
        <row r="538">
          <cell r="L538" t="str">
            <v>TOTAL ( Rp )</v>
          </cell>
          <cell r="M538">
            <v>35941000</v>
          </cell>
        </row>
        <row r="540">
          <cell r="D540" t="str">
            <v>VOLUME  :</v>
          </cell>
          <cell r="F540">
            <v>1600</v>
          </cell>
          <cell r="H540" t="str">
            <v>Satuan  :</v>
          </cell>
          <cell r="I540" t="str">
            <v>M2</v>
          </cell>
          <cell r="J540" t="str">
            <v>Harga Satuan</v>
          </cell>
          <cell r="K540" t="str">
            <v>Rp</v>
          </cell>
          <cell r="L540">
            <v>22463.125</v>
          </cell>
          <cell r="M540" t="str">
            <v>Per   m2</v>
          </cell>
        </row>
        <row r="544">
          <cell r="A544" t="str">
            <v>DIREKTORAT JENDRAL BINA MARGA</v>
          </cell>
        </row>
        <row r="545">
          <cell r="A545" t="str">
            <v>DIREKTORAT BINA PROGRAM JALAN</v>
          </cell>
          <cell r="E545" t="str">
            <v>ANALISA HARGA PEKERJAAN</v>
          </cell>
          <cell r="M545" t="str">
            <v>KODE</v>
          </cell>
        </row>
        <row r="546">
          <cell r="A546" t="str">
            <v>SUB. PERENCANAAN JALAN LOKAL</v>
          </cell>
          <cell r="E546" t="str">
            <v>PERANCAH (BEKISTING) UNTUK BETON BERTULANG</v>
          </cell>
        </row>
        <row r="547">
          <cell r="A547" t="str">
            <v>KABUPATEN</v>
          </cell>
          <cell r="E547" t="str">
            <v>(MENGGUNAKAN BURUH)</v>
          </cell>
          <cell r="M547" t="str">
            <v>K.710</v>
          </cell>
        </row>
        <row r="549">
          <cell r="A549" t="str">
            <v>PROPINSI</v>
          </cell>
          <cell r="C549" t="str">
            <v>:</v>
          </cell>
          <cell r="D549" t="str">
            <v>KODE</v>
          </cell>
          <cell r="E549" t="str">
            <v>KABUPATEN</v>
          </cell>
          <cell r="G549" t="str">
            <v>:</v>
          </cell>
          <cell r="J549" t="str">
            <v>KODE</v>
          </cell>
          <cell r="K549" t="str">
            <v>DISIAPKAN OLEH</v>
          </cell>
          <cell r="M549" t="str">
            <v>TANGGAL</v>
          </cell>
        </row>
        <row r="550">
          <cell r="A550" t="str">
            <v>NANGGROE ACEH DARUSSALAM                (11)</v>
          </cell>
          <cell r="E550" t="str">
            <v>ACEH UTARA</v>
          </cell>
          <cell r="J550" t="str">
            <v>( 08 )</v>
          </cell>
          <cell r="K550" t="str">
            <v>CV. ABDULLAH JALIL</v>
          </cell>
          <cell r="M550" t="str">
            <v>23 September 2005</v>
          </cell>
        </row>
        <row r="551">
          <cell r="A551" t="str">
            <v>PROSES</v>
          </cell>
          <cell r="C551" t="str">
            <v>:</v>
          </cell>
          <cell r="E551" t="str">
            <v>ANGGAPAN</v>
          </cell>
          <cell r="G551" t="str">
            <v>:</v>
          </cell>
        </row>
        <row r="552">
          <cell r="A552" t="str">
            <v>1.</v>
          </cell>
          <cell r="B552" t="str">
            <v>Pengadaan bahan oleh leveransir</v>
          </cell>
          <cell r="E552" t="str">
            <v>1.</v>
          </cell>
          <cell r="F552" t="str">
            <v>Kelompok tukang kayu memasang 100 m2 dalam 5 hari kerja</v>
          </cell>
        </row>
        <row r="553">
          <cell r="A553" t="str">
            <v>2.</v>
          </cell>
          <cell r="B553" t="str">
            <v>Tukang kayu memotong dan membuat</v>
          </cell>
          <cell r="E553" t="str">
            <v>2.</v>
          </cell>
          <cell r="F553" t="str">
            <v>1/3 material dapat dipakai kembali</v>
          </cell>
        </row>
        <row r="554">
          <cell r="B554" t="str">
            <v>acuan/perancah</v>
          </cell>
          <cell r="E554" t="str">
            <v>3.</v>
          </cell>
          <cell r="F554" t="str">
            <v>Pengadaan bahan oleh leveransir</v>
          </cell>
        </row>
        <row r="555">
          <cell r="A555" t="str">
            <v>3.</v>
          </cell>
          <cell r="B555" t="str">
            <v>Tuakng kayu membongkar acuan/peran</v>
          </cell>
          <cell r="E555" t="str">
            <v>4.</v>
          </cell>
          <cell r="F555" t="str">
            <v>Untuk 1 m3 beton digunakan 40 lbr plywood untuk : 120 cm x 240 cm x 1,7</v>
          </cell>
        </row>
        <row r="556">
          <cell r="B556" t="str">
            <v>cah setelah disetujui oleh direksi</v>
          </cell>
          <cell r="E556" t="str">
            <v>5.</v>
          </cell>
          <cell r="F556" t="str">
            <v>Tukang kayu membongkar perancah</v>
          </cell>
        </row>
        <row r="563">
          <cell r="B563" t="str">
            <v>PEKERJA</v>
          </cell>
          <cell r="E563" t="str">
            <v>JUMLAH</v>
          </cell>
          <cell r="G563" t="str">
            <v>HARI</v>
          </cell>
          <cell r="I563" t="str">
            <v>KODE</v>
          </cell>
          <cell r="J563" t="str">
            <v xml:space="preserve">JUMLAH </v>
          </cell>
          <cell r="K563" t="str">
            <v>UPAH</v>
          </cell>
          <cell r="L563" t="str">
            <v>BIAYA</v>
          </cell>
          <cell r="M563" t="str">
            <v>SUB TOTAL</v>
          </cell>
        </row>
        <row r="565">
          <cell r="A565" t="str">
            <v>P</v>
          </cell>
          <cell r="E565" t="str">
            <v>ORANG</v>
          </cell>
          <cell r="J565" t="str">
            <v>HARI-ORG</v>
          </cell>
          <cell r="K565" t="str">
            <v>(Rp./Org/Hr)</v>
          </cell>
          <cell r="L565" t="str">
            <v>(Rp)</v>
          </cell>
          <cell r="M565" t="str">
            <v>(Rp)</v>
          </cell>
        </row>
        <row r="566">
          <cell r="A566" t="str">
            <v>E</v>
          </cell>
          <cell r="B566" t="str">
            <v>M a n d o r</v>
          </cell>
          <cell r="F566">
            <v>1</v>
          </cell>
          <cell r="H566">
            <v>5</v>
          </cell>
          <cell r="I566" t="str">
            <v>L061</v>
          </cell>
          <cell r="J566">
            <v>5</v>
          </cell>
          <cell r="K566">
            <v>40000</v>
          </cell>
          <cell r="L566">
            <v>200000</v>
          </cell>
        </row>
        <row r="567">
          <cell r="A567" t="str">
            <v>K</v>
          </cell>
          <cell r="B567" t="str">
            <v>Tukang</v>
          </cell>
          <cell r="F567">
            <v>4</v>
          </cell>
          <cell r="H567">
            <v>5</v>
          </cell>
          <cell r="I567" t="str">
            <v>L079</v>
          </cell>
          <cell r="J567">
            <v>20</v>
          </cell>
          <cell r="K567">
            <v>40000</v>
          </cell>
          <cell r="L567">
            <v>800000</v>
          </cell>
        </row>
        <row r="568">
          <cell r="A568" t="str">
            <v>E</v>
          </cell>
          <cell r="B568" t="str">
            <v>Pekerja Semi terlatih</v>
          </cell>
          <cell r="F568">
            <v>3</v>
          </cell>
          <cell r="H568">
            <v>5</v>
          </cell>
          <cell r="I568" t="str">
            <v>L103</v>
          </cell>
          <cell r="J568">
            <v>15</v>
          </cell>
          <cell r="K568">
            <v>25000</v>
          </cell>
          <cell r="L568">
            <v>375000</v>
          </cell>
        </row>
        <row r="569">
          <cell r="A569" t="str">
            <v>R</v>
          </cell>
          <cell r="B569" t="str">
            <v>Pekerja tak terlatih</v>
          </cell>
          <cell r="F569">
            <v>7</v>
          </cell>
          <cell r="H569">
            <v>5</v>
          </cell>
          <cell r="I569" t="str">
            <v>L101</v>
          </cell>
          <cell r="J569">
            <v>35</v>
          </cell>
          <cell r="K569">
            <v>23000</v>
          </cell>
          <cell r="L569">
            <v>805000</v>
          </cell>
        </row>
        <row r="570">
          <cell r="A570" t="str">
            <v>J</v>
          </cell>
        </row>
        <row r="571">
          <cell r="A571" t="str">
            <v>A</v>
          </cell>
        </row>
        <row r="572">
          <cell r="L572" t="str">
            <v>PEKERJA</v>
          </cell>
          <cell r="M572">
            <v>2180000</v>
          </cell>
        </row>
        <row r="573">
          <cell r="B573" t="str">
            <v>MATERIAL</v>
          </cell>
          <cell r="E573" t="str">
            <v>JUMLAH</v>
          </cell>
          <cell r="G573" t="str">
            <v>VOLUME</v>
          </cell>
          <cell r="I573" t="str">
            <v>KODE</v>
          </cell>
          <cell r="K573" t="str">
            <v>UPAH</v>
          </cell>
          <cell r="L573" t="str">
            <v>BIAYA</v>
          </cell>
          <cell r="M573" t="str">
            <v>SUB TOTAL</v>
          </cell>
        </row>
        <row r="575">
          <cell r="A575" t="str">
            <v>M</v>
          </cell>
          <cell r="G575" t="str">
            <v>SATUAN</v>
          </cell>
          <cell r="K575" t="str">
            <v>(Rp./unit)</v>
          </cell>
          <cell r="L575" t="str">
            <v>(Rp)</v>
          </cell>
          <cell r="M575" t="str">
            <v>(Rp)</v>
          </cell>
        </row>
        <row r="576">
          <cell r="A576" t="str">
            <v>A</v>
          </cell>
          <cell r="B576" t="str">
            <v>Alat bantu</v>
          </cell>
          <cell r="F576">
            <v>3</v>
          </cell>
          <cell r="H576" t="str">
            <v>set</v>
          </cell>
          <cell r="I576" t="str">
            <v>M170</v>
          </cell>
          <cell r="K576">
            <v>105000</v>
          </cell>
          <cell r="L576">
            <v>315000</v>
          </cell>
        </row>
        <row r="577">
          <cell r="A577" t="str">
            <v>T</v>
          </cell>
          <cell r="B577" t="str">
            <v>Paku Jembatan</v>
          </cell>
          <cell r="F577">
            <v>20</v>
          </cell>
          <cell r="H577" t="str">
            <v>kg</v>
          </cell>
          <cell r="I577" t="str">
            <v>M166</v>
          </cell>
          <cell r="K577">
            <v>9000</v>
          </cell>
          <cell r="L577">
            <v>180000</v>
          </cell>
        </row>
        <row r="578">
          <cell r="A578" t="str">
            <v>E</v>
          </cell>
          <cell r="B578" t="str">
            <v>Kayu Bekisting</v>
          </cell>
          <cell r="F578">
            <v>3</v>
          </cell>
          <cell r="H578" t="str">
            <v>m3</v>
          </cell>
          <cell r="I578" t="str">
            <v>M180</v>
          </cell>
          <cell r="K578">
            <v>1650000</v>
          </cell>
          <cell r="L578">
            <v>4950000</v>
          </cell>
        </row>
        <row r="579">
          <cell r="A579" t="str">
            <v>R</v>
          </cell>
        </row>
        <row r="580">
          <cell r="A580" t="str">
            <v>I</v>
          </cell>
        </row>
        <row r="581">
          <cell r="A581" t="str">
            <v>A</v>
          </cell>
        </row>
        <row r="582">
          <cell r="A582" t="str">
            <v>L</v>
          </cell>
        </row>
        <row r="585">
          <cell r="L585" t="str">
            <v>MATERIAL</v>
          </cell>
          <cell r="M585">
            <v>5445000</v>
          </cell>
        </row>
        <row r="586">
          <cell r="B586" t="str">
            <v>PERALATAN</v>
          </cell>
          <cell r="E586" t="str">
            <v>JUMLAH</v>
          </cell>
          <cell r="G586" t="str">
            <v>HARI</v>
          </cell>
          <cell r="I586" t="str">
            <v>KODE</v>
          </cell>
          <cell r="J586" t="str">
            <v>JAM</v>
          </cell>
          <cell r="K586" t="str">
            <v>HARGA</v>
          </cell>
          <cell r="L586" t="str">
            <v>BIAYA</v>
          </cell>
          <cell r="M586" t="str">
            <v>SUB TOTAL</v>
          </cell>
        </row>
        <row r="587">
          <cell r="J587" t="str">
            <v>KERJA</v>
          </cell>
        </row>
        <row r="588">
          <cell r="A588" t="str">
            <v>P</v>
          </cell>
          <cell r="E588" t="str">
            <v>ALAT</v>
          </cell>
          <cell r="G588" t="str">
            <v>KERJA</v>
          </cell>
          <cell r="K588" t="str">
            <v>(Rp./JAM)</v>
          </cell>
          <cell r="L588" t="str">
            <v>(Rp)</v>
          </cell>
          <cell r="M588" t="str">
            <v>(Rp)</v>
          </cell>
        </row>
        <row r="589">
          <cell r="A589" t="str">
            <v>R</v>
          </cell>
        </row>
        <row r="591">
          <cell r="A591" t="str">
            <v>A</v>
          </cell>
        </row>
        <row r="592">
          <cell r="A592" t="str">
            <v>L</v>
          </cell>
        </row>
        <row r="593">
          <cell r="A593" t="str">
            <v>A</v>
          </cell>
        </row>
        <row r="594">
          <cell r="A594" t="str">
            <v>T</v>
          </cell>
        </row>
        <row r="595">
          <cell r="A595" t="str">
            <v>A</v>
          </cell>
        </row>
        <row r="596">
          <cell r="A596" t="str">
            <v>N</v>
          </cell>
        </row>
        <row r="598">
          <cell r="L598" t="str">
            <v>PERALATAN</v>
          </cell>
          <cell r="M598" t="str">
            <v>-</v>
          </cell>
        </row>
        <row r="599">
          <cell r="L599" t="str">
            <v>TOTAL ( Rp )</v>
          </cell>
          <cell r="M599">
            <v>7625000</v>
          </cell>
        </row>
        <row r="601">
          <cell r="D601" t="str">
            <v>VOLUME  :</v>
          </cell>
          <cell r="F601">
            <v>100</v>
          </cell>
          <cell r="H601" t="str">
            <v>Satuan  :</v>
          </cell>
          <cell r="I601" t="str">
            <v>m2</v>
          </cell>
          <cell r="J601" t="str">
            <v>Harga Satuan</v>
          </cell>
          <cell r="K601" t="str">
            <v>Rp</v>
          </cell>
          <cell r="L601">
            <v>76250</v>
          </cell>
          <cell r="M601" t="str">
            <v>Per m2</v>
          </cell>
        </row>
        <row r="605">
          <cell r="A605" t="str">
            <v>DIREKTORAT JENDRAL BINA MARGA</v>
          </cell>
        </row>
        <row r="606">
          <cell r="A606" t="str">
            <v>DIREKTORAT BINA PROGRAM JALAN</v>
          </cell>
          <cell r="E606" t="str">
            <v>ANALISA HARGA PEKERJAAN</v>
          </cell>
          <cell r="M606" t="str">
            <v>KODE</v>
          </cell>
        </row>
        <row r="607">
          <cell r="A607" t="str">
            <v>SUB. PERENCANAAN JALAN LOKAL</v>
          </cell>
          <cell r="E607" t="str">
            <v>PENULANGAN BETON (MEMOTONG, MEMBENGKOKKAN &amp;</v>
          </cell>
        </row>
        <row r="608">
          <cell r="A608" t="str">
            <v>KABUPATEN</v>
          </cell>
          <cell r="E608" t="str">
            <v>MEMASANG BESI TULANGAN ) (MENGGUNAKAN PEKERJA)</v>
          </cell>
          <cell r="M608" t="str">
            <v>K.715</v>
          </cell>
        </row>
        <row r="610">
          <cell r="A610" t="str">
            <v>PROPINSI</v>
          </cell>
          <cell r="C610" t="str">
            <v>:</v>
          </cell>
          <cell r="D610" t="str">
            <v>KODE</v>
          </cell>
          <cell r="E610" t="str">
            <v>KABUPATEN</v>
          </cell>
          <cell r="G610" t="str">
            <v>:</v>
          </cell>
          <cell r="J610" t="str">
            <v>KODE</v>
          </cell>
          <cell r="K610" t="str">
            <v>DISIAPKAN OLEH</v>
          </cell>
          <cell r="M610" t="str">
            <v>TANGGAL</v>
          </cell>
        </row>
        <row r="611">
          <cell r="A611" t="str">
            <v>NANGGROE ACEH DARUSSALAM                (11)</v>
          </cell>
          <cell r="E611" t="str">
            <v>ACEH UTARA</v>
          </cell>
          <cell r="J611" t="str">
            <v>( 08 )</v>
          </cell>
          <cell r="K611" t="str">
            <v>CV. ABDULLAH JALIL</v>
          </cell>
          <cell r="M611" t="str">
            <v>23 September 2005</v>
          </cell>
        </row>
        <row r="612">
          <cell r="A612" t="str">
            <v>PROSES</v>
          </cell>
          <cell r="C612" t="str">
            <v>:</v>
          </cell>
          <cell r="E612" t="str">
            <v>ANGGAPAN</v>
          </cell>
          <cell r="G612" t="str">
            <v>:</v>
          </cell>
        </row>
        <row r="613">
          <cell r="A613" t="str">
            <v>1.</v>
          </cell>
          <cell r="B613" t="str">
            <v>Pemotongan &amp; Pembengkokan &amp; Pera</v>
          </cell>
          <cell r="E613" t="str">
            <v>1.</v>
          </cell>
          <cell r="F613" t="str">
            <v>200 kg tulangan jadi disiapkan dalam 1 hari</v>
          </cell>
        </row>
        <row r="614">
          <cell r="B614" t="str">
            <v>kitan tulangan dilakukan di tempat pe-</v>
          </cell>
          <cell r="E614" t="str">
            <v>2.</v>
          </cell>
          <cell r="F614" t="str">
            <v>Besi untuk tulangan dikirim ke lapangan oleh leverensir</v>
          </cell>
        </row>
        <row r="615">
          <cell r="B615" t="str">
            <v>kerjaan bersama-sama persiapan peker</v>
          </cell>
          <cell r="E615" t="str">
            <v>3.</v>
          </cell>
          <cell r="F615" t="str">
            <v>Batang-batang tulangan dibengkokkan ditempat pekerjaan</v>
          </cell>
        </row>
        <row r="616">
          <cell r="B616" t="str">
            <v>jaan beton</v>
          </cell>
          <cell r="E616" t="str">
            <v>4.</v>
          </cell>
          <cell r="F616" t="str">
            <v>Penyusutan tulangan di hitung 10% dan pemakaian kawat baja dihitung 1%</v>
          </cell>
        </row>
        <row r="624">
          <cell r="B624" t="str">
            <v>PEKERJA</v>
          </cell>
          <cell r="E624" t="str">
            <v>JUMLAH</v>
          </cell>
          <cell r="G624" t="str">
            <v>HARI</v>
          </cell>
          <cell r="I624" t="str">
            <v>KODE</v>
          </cell>
          <cell r="J624" t="str">
            <v xml:space="preserve">JUMLAH </v>
          </cell>
          <cell r="K624" t="str">
            <v>UPAH</v>
          </cell>
          <cell r="L624" t="str">
            <v>BIAYA</v>
          </cell>
          <cell r="M624" t="str">
            <v>SUB TOTAL</v>
          </cell>
        </row>
        <row r="626">
          <cell r="A626" t="str">
            <v>P</v>
          </cell>
          <cell r="E626" t="str">
            <v>ORANG</v>
          </cell>
          <cell r="J626" t="str">
            <v>HARI-ORG</v>
          </cell>
          <cell r="K626" t="str">
            <v>(Rp./Org/Hr)</v>
          </cell>
          <cell r="L626" t="str">
            <v>(Rp)</v>
          </cell>
          <cell r="M626" t="str">
            <v>(Rp)</v>
          </cell>
        </row>
        <row r="627">
          <cell r="A627" t="str">
            <v>E</v>
          </cell>
          <cell r="B627" t="str">
            <v>M a n d o r</v>
          </cell>
          <cell r="F627">
            <v>1</v>
          </cell>
          <cell r="H627">
            <v>1</v>
          </cell>
          <cell r="I627" t="str">
            <v>L061</v>
          </cell>
          <cell r="J627">
            <v>1</v>
          </cell>
          <cell r="K627">
            <v>40000</v>
          </cell>
          <cell r="L627">
            <v>40000</v>
          </cell>
        </row>
        <row r="628">
          <cell r="A628" t="str">
            <v>K</v>
          </cell>
          <cell r="B628" t="str">
            <v>Tukang</v>
          </cell>
          <cell r="F628">
            <v>1</v>
          </cell>
          <cell r="H628">
            <v>1</v>
          </cell>
          <cell r="I628" t="str">
            <v>L079</v>
          </cell>
          <cell r="J628">
            <v>1</v>
          </cell>
          <cell r="K628">
            <v>40000</v>
          </cell>
          <cell r="L628">
            <v>40000</v>
          </cell>
        </row>
        <row r="629">
          <cell r="A629" t="str">
            <v>E</v>
          </cell>
          <cell r="B629" t="str">
            <v>Pekerja semi terlatih</v>
          </cell>
          <cell r="F629">
            <v>2</v>
          </cell>
          <cell r="H629">
            <v>1</v>
          </cell>
          <cell r="I629" t="str">
            <v>L103</v>
          </cell>
          <cell r="J629">
            <v>2</v>
          </cell>
          <cell r="K629">
            <v>25000</v>
          </cell>
          <cell r="L629">
            <v>50000</v>
          </cell>
        </row>
        <row r="630">
          <cell r="A630" t="str">
            <v>R</v>
          </cell>
          <cell r="B630" t="str">
            <v>Pekerja tak terlatih</v>
          </cell>
          <cell r="F630">
            <v>2</v>
          </cell>
          <cell r="H630">
            <v>1</v>
          </cell>
          <cell r="I630" t="str">
            <v>L101</v>
          </cell>
          <cell r="J630">
            <v>2</v>
          </cell>
          <cell r="K630">
            <v>23000</v>
          </cell>
          <cell r="L630">
            <v>46000</v>
          </cell>
        </row>
        <row r="631">
          <cell r="A631" t="str">
            <v>J</v>
          </cell>
        </row>
        <row r="632">
          <cell r="A632" t="str">
            <v>A</v>
          </cell>
        </row>
        <row r="634">
          <cell r="L634" t="str">
            <v>PEKERJA</v>
          </cell>
          <cell r="M634">
            <v>176000</v>
          </cell>
        </row>
        <row r="635">
          <cell r="B635" t="str">
            <v>MATERIAL</v>
          </cell>
          <cell r="E635" t="str">
            <v>JUMLAH</v>
          </cell>
          <cell r="G635" t="str">
            <v>VOLUME</v>
          </cell>
          <cell r="I635" t="str">
            <v>KODE</v>
          </cell>
          <cell r="K635" t="str">
            <v>UPAH</v>
          </cell>
          <cell r="L635" t="str">
            <v>BIAYA</v>
          </cell>
          <cell r="M635" t="str">
            <v>SUB TOTAL</v>
          </cell>
        </row>
        <row r="637">
          <cell r="A637" t="str">
            <v>M</v>
          </cell>
          <cell r="G637" t="str">
            <v>SATUAN</v>
          </cell>
          <cell r="K637" t="str">
            <v>(Rp./unit)</v>
          </cell>
          <cell r="L637" t="str">
            <v>(Rp)</v>
          </cell>
          <cell r="M637" t="str">
            <v>(Rp)</v>
          </cell>
        </row>
        <row r="638">
          <cell r="A638" t="str">
            <v>A</v>
          </cell>
          <cell r="B638" t="str">
            <v>Alat bantu</v>
          </cell>
          <cell r="F638">
            <v>0.2</v>
          </cell>
          <cell r="H638" t="str">
            <v>set</v>
          </cell>
          <cell r="I638" t="str">
            <v>M170</v>
          </cell>
          <cell r="K638">
            <v>105000</v>
          </cell>
          <cell r="L638">
            <v>21000</v>
          </cell>
        </row>
        <row r="639">
          <cell r="A639" t="str">
            <v>T</v>
          </cell>
          <cell r="B639" t="str">
            <v>Besi beton dan kawat beton</v>
          </cell>
          <cell r="F639">
            <v>225</v>
          </cell>
          <cell r="H639" t="str">
            <v>kg</v>
          </cell>
          <cell r="I639" t="str">
            <v>M167</v>
          </cell>
          <cell r="K639">
            <v>6500</v>
          </cell>
          <cell r="L639">
            <v>1462500</v>
          </cell>
        </row>
        <row r="640">
          <cell r="A640" t="str">
            <v>E</v>
          </cell>
        </row>
        <row r="641">
          <cell r="A641" t="str">
            <v>R</v>
          </cell>
        </row>
        <row r="642">
          <cell r="A642" t="str">
            <v>I</v>
          </cell>
        </row>
        <row r="643">
          <cell r="A643" t="str">
            <v>A</v>
          </cell>
        </row>
        <row r="644">
          <cell r="A644" t="str">
            <v>L</v>
          </cell>
        </row>
        <row r="647">
          <cell r="L647" t="str">
            <v>MATERIAL</v>
          </cell>
          <cell r="M647">
            <v>1483500</v>
          </cell>
        </row>
        <row r="648">
          <cell r="B648" t="str">
            <v>PERALATAN</v>
          </cell>
          <cell r="E648" t="str">
            <v>JUMLAH</v>
          </cell>
          <cell r="G648" t="str">
            <v>HARI</v>
          </cell>
          <cell r="I648" t="str">
            <v>KODE</v>
          </cell>
          <cell r="J648" t="str">
            <v>JAM</v>
          </cell>
          <cell r="K648" t="str">
            <v>HARGA</v>
          </cell>
          <cell r="L648" t="str">
            <v>BIAYA</v>
          </cell>
          <cell r="M648" t="str">
            <v>SUB TOTAL</v>
          </cell>
        </row>
        <row r="649">
          <cell r="J649" t="str">
            <v>KERJA</v>
          </cell>
        </row>
        <row r="650">
          <cell r="A650" t="str">
            <v>P</v>
          </cell>
          <cell r="E650" t="str">
            <v>ALAT</v>
          </cell>
          <cell r="G650" t="str">
            <v>KERJA</v>
          </cell>
          <cell r="K650" t="str">
            <v>(Rp./JAM)</v>
          </cell>
          <cell r="L650" t="str">
            <v>(Rp)</v>
          </cell>
          <cell r="M650" t="str">
            <v>(Rp)</v>
          </cell>
        </row>
        <row r="651">
          <cell r="A651" t="str">
            <v>E</v>
          </cell>
        </row>
        <row r="652">
          <cell r="A652" t="str">
            <v>R</v>
          </cell>
        </row>
        <row r="653">
          <cell r="A653" t="str">
            <v>A</v>
          </cell>
        </row>
        <row r="654">
          <cell r="A654" t="str">
            <v>L</v>
          </cell>
        </row>
        <row r="655">
          <cell r="A655" t="str">
            <v>A</v>
          </cell>
        </row>
        <row r="656">
          <cell r="A656" t="str">
            <v>T</v>
          </cell>
        </row>
        <row r="657">
          <cell r="A657" t="str">
            <v>A</v>
          </cell>
        </row>
        <row r="658">
          <cell r="A658" t="str">
            <v>N</v>
          </cell>
        </row>
        <row r="660">
          <cell r="L660" t="str">
            <v>PERALATAN</v>
          </cell>
          <cell r="M660" t="str">
            <v>-</v>
          </cell>
        </row>
        <row r="661">
          <cell r="L661" t="str">
            <v>TOTAL ( Rp )</v>
          </cell>
          <cell r="M661">
            <v>1659500</v>
          </cell>
        </row>
        <row r="663">
          <cell r="D663" t="str">
            <v>VOLUME  :</v>
          </cell>
          <cell r="F663">
            <v>200</v>
          </cell>
          <cell r="H663" t="str">
            <v>Satuan  :</v>
          </cell>
          <cell r="I663" t="str">
            <v>Kg</v>
          </cell>
          <cell r="J663" t="str">
            <v>Harga Satuan</v>
          </cell>
          <cell r="K663" t="str">
            <v>Rp</v>
          </cell>
          <cell r="L663">
            <v>8297.5</v>
          </cell>
          <cell r="M663" t="str">
            <v>Per Kg</v>
          </cell>
        </row>
        <row r="727">
          <cell r="A727" t="str">
            <v>DIREKTORAT JENDRAL BINA MARGA</v>
          </cell>
        </row>
        <row r="728">
          <cell r="A728" t="str">
            <v>DIREKTORAT BINA PROGRAM JALAN</v>
          </cell>
          <cell r="E728" t="str">
            <v>ANALISA HARGA PEKERJAAN</v>
          </cell>
          <cell r="M728" t="str">
            <v>KODE</v>
          </cell>
        </row>
        <row r="729">
          <cell r="A729" t="str">
            <v>SUB. PERENCANAAN JALAN LOKAL</v>
          </cell>
          <cell r="E729" t="str">
            <v xml:space="preserve">BETON STRUKTUR </v>
          </cell>
        </row>
        <row r="730">
          <cell r="A730" t="str">
            <v>KABUPATEN</v>
          </cell>
          <cell r="E730" t="str">
            <v>KLAS  K.225</v>
          </cell>
          <cell r="M730" t="str">
            <v>K. 722</v>
          </cell>
        </row>
        <row r="732">
          <cell r="A732" t="str">
            <v>PROPINSI</v>
          </cell>
          <cell r="C732" t="str">
            <v>:</v>
          </cell>
          <cell r="D732" t="str">
            <v>KODE</v>
          </cell>
          <cell r="E732" t="str">
            <v>KABUPATEN</v>
          </cell>
          <cell r="G732" t="str">
            <v>:</v>
          </cell>
          <cell r="J732" t="str">
            <v>KODE</v>
          </cell>
          <cell r="K732" t="str">
            <v>DISIAPKAN OLEH</v>
          </cell>
          <cell r="M732" t="str">
            <v>TANGGAL</v>
          </cell>
        </row>
        <row r="733">
          <cell r="A733" t="str">
            <v>NANGGROE ACEH DARUSSALAM                (11)</v>
          </cell>
          <cell r="E733" t="str">
            <v>ACEH UTARA</v>
          </cell>
          <cell r="J733" t="str">
            <v>( 08 )</v>
          </cell>
          <cell r="K733" t="str">
            <v>CV. ABDULLAH JALIL</v>
          </cell>
          <cell r="M733" t="str">
            <v>23 September 2005</v>
          </cell>
        </row>
        <row r="734">
          <cell r="A734" t="str">
            <v>PROSES</v>
          </cell>
          <cell r="C734" t="str">
            <v>:</v>
          </cell>
          <cell r="E734" t="str">
            <v>ANGGAPAN</v>
          </cell>
          <cell r="G734" t="str">
            <v>:</v>
          </cell>
        </row>
        <row r="735">
          <cell r="A735" t="str">
            <v>1.</v>
          </cell>
          <cell r="B735" t="str">
            <v>Material dikirim oleh leveransir</v>
          </cell>
          <cell r="E735" t="str">
            <v>1.</v>
          </cell>
          <cell r="F735" t="str">
            <v>Bahan - bahan dikirim ketempat pekerjaan oloh leveransir</v>
          </cell>
        </row>
        <row r="736">
          <cell r="A736" t="str">
            <v>2.</v>
          </cell>
          <cell r="B736" t="str">
            <v>Pencampuran Beton ditempat pekerjaan</v>
          </cell>
          <cell r="E736" t="str">
            <v>2.</v>
          </cell>
          <cell r="F736" t="str">
            <v>Dipakai agregat pecah dan tersaring</v>
          </cell>
        </row>
        <row r="737">
          <cell r="E737" t="str">
            <v>3.</v>
          </cell>
          <cell r="F737" t="str">
            <v>Hasil kerja 6 m3 per hari / 6 jam  ( 9 campuran per jam )</v>
          </cell>
        </row>
        <row r="738">
          <cell r="E738" t="str">
            <v>4.</v>
          </cell>
          <cell r="F738" t="str">
            <v>Campuran 1 Pc : 2 Ps : 3 Kr  ( 1 : 5 )</v>
          </cell>
        </row>
        <row r="739">
          <cell r="E739" t="str">
            <v>5.</v>
          </cell>
          <cell r="F739" t="str">
            <v>Dalam 1 m3 beton dibutuhkan 8.75 zak ( 40 kg / zak ) Pc ( 350 kg / m3 )</v>
          </cell>
        </row>
        <row r="740">
          <cell r="E740" t="str">
            <v>6.</v>
          </cell>
          <cell r="F740" t="str">
            <v>Setiap pencampuran memerlukan lebih kurang 30 kg semen</v>
          </cell>
        </row>
        <row r="741">
          <cell r="E741" t="str">
            <v>7.</v>
          </cell>
          <cell r="F741" t="str">
            <v>Dibutuhkan untuk alas pondasi beton</v>
          </cell>
        </row>
        <row r="745">
          <cell r="B745" t="str">
            <v>PEKERJA</v>
          </cell>
          <cell r="E745" t="str">
            <v>JUMLAH</v>
          </cell>
          <cell r="G745" t="str">
            <v>HARI</v>
          </cell>
          <cell r="I745" t="str">
            <v>KODE</v>
          </cell>
          <cell r="J745" t="str">
            <v xml:space="preserve">JUMLAH </v>
          </cell>
          <cell r="K745" t="str">
            <v>UPAH</v>
          </cell>
          <cell r="L745" t="str">
            <v>BIAYA</v>
          </cell>
          <cell r="M745" t="str">
            <v>SUB TOTAL</v>
          </cell>
        </row>
        <row r="747">
          <cell r="A747" t="str">
            <v>P</v>
          </cell>
          <cell r="E747" t="str">
            <v>ORANG</v>
          </cell>
          <cell r="J747" t="str">
            <v>HARI-ORG</v>
          </cell>
          <cell r="K747" t="str">
            <v>(Rp./Org/Hr)</v>
          </cell>
          <cell r="L747" t="str">
            <v>(Rp)</v>
          </cell>
          <cell r="M747" t="str">
            <v>(Rp)</v>
          </cell>
        </row>
        <row r="748">
          <cell r="A748" t="str">
            <v>E</v>
          </cell>
          <cell r="B748" t="str">
            <v>M a n d o r</v>
          </cell>
          <cell r="F748">
            <v>1</v>
          </cell>
          <cell r="H748">
            <v>1</v>
          </cell>
          <cell r="I748" t="str">
            <v>L061</v>
          </cell>
          <cell r="J748">
            <v>1</v>
          </cell>
          <cell r="K748">
            <v>40000</v>
          </cell>
          <cell r="L748">
            <v>40000</v>
          </cell>
        </row>
        <row r="749">
          <cell r="A749" t="str">
            <v>K</v>
          </cell>
          <cell r="B749" t="str">
            <v>T u k a n g</v>
          </cell>
          <cell r="F749">
            <v>1</v>
          </cell>
          <cell r="H749">
            <v>1</v>
          </cell>
          <cell r="I749" t="str">
            <v>L079</v>
          </cell>
          <cell r="J749">
            <v>1</v>
          </cell>
          <cell r="K749">
            <v>40000</v>
          </cell>
          <cell r="L749">
            <v>40000</v>
          </cell>
        </row>
        <row r="750">
          <cell r="A750" t="str">
            <v>E</v>
          </cell>
          <cell r="B750" t="str">
            <v>Pekerja semi terlatih</v>
          </cell>
          <cell r="F750">
            <v>2</v>
          </cell>
          <cell r="H750">
            <v>1</v>
          </cell>
          <cell r="I750" t="str">
            <v>L103</v>
          </cell>
          <cell r="J750">
            <v>2</v>
          </cell>
          <cell r="K750">
            <v>25000</v>
          </cell>
          <cell r="L750">
            <v>50000</v>
          </cell>
        </row>
        <row r="751">
          <cell r="A751" t="str">
            <v>R</v>
          </cell>
          <cell r="B751" t="str">
            <v>Pekerja tak terlatih</v>
          </cell>
          <cell r="F751">
            <v>12</v>
          </cell>
          <cell r="H751">
            <v>1</v>
          </cell>
          <cell r="I751" t="str">
            <v>L101</v>
          </cell>
          <cell r="J751">
            <v>12</v>
          </cell>
          <cell r="K751">
            <v>23000</v>
          </cell>
          <cell r="L751">
            <v>276000</v>
          </cell>
        </row>
        <row r="752">
          <cell r="A752" t="str">
            <v>J</v>
          </cell>
        </row>
        <row r="753">
          <cell r="A753" t="str">
            <v>A</v>
          </cell>
        </row>
        <row r="754">
          <cell r="L754" t="str">
            <v>PEKERJA</v>
          </cell>
          <cell r="M754">
            <v>406000</v>
          </cell>
        </row>
        <row r="755">
          <cell r="B755" t="str">
            <v>MATERIAL</v>
          </cell>
          <cell r="E755" t="str">
            <v>JUMLAH</v>
          </cell>
          <cell r="G755" t="str">
            <v>VOLUME</v>
          </cell>
          <cell r="I755" t="str">
            <v>KODE</v>
          </cell>
          <cell r="K755" t="str">
            <v>HARGA</v>
          </cell>
          <cell r="L755" t="str">
            <v>BIAYA</v>
          </cell>
          <cell r="M755" t="str">
            <v>SUB TOTAL</v>
          </cell>
        </row>
        <row r="757">
          <cell r="A757" t="str">
            <v>M</v>
          </cell>
          <cell r="G757" t="str">
            <v>SATUAN</v>
          </cell>
          <cell r="K757" t="str">
            <v>(Rp./UNIT)</v>
          </cell>
          <cell r="L757" t="str">
            <v>(Rp)</v>
          </cell>
          <cell r="M757" t="str">
            <v>(Rp)</v>
          </cell>
        </row>
        <row r="758">
          <cell r="A758" t="str">
            <v>A</v>
          </cell>
          <cell r="B758" t="str">
            <v>Alat bantu</v>
          </cell>
          <cell r="F758">
            <v>0.6</v>
          </cell>
          <cell r="H758" t="str">
            <v>set</v>
          </cell>
          <cell r="I758" t="str">
            <v>M170</v>
          </cell>
          <cell r="K758">
            <v>105000</v>
          </cell>
          <cell r="L758">
            <v>63000</v>
          </cell>
        </row>
        <row r="759">
          <cell r="A759" t="str">
            <v>T</v>
          </cell>
          <cell r="B759" t="str">
            <v>Pasir beton</v>
          </cell>
          <cell r="F759">
            <v>3</v>
          </cell>
          <cell r="H759" t="str">
            <v>m3</v>
          </cell>
          <cell r="I759" t="str">
            <v>M041</v>
          </cell>
          <cell r="K759">
            <v>75000</v>
          </cell>
          <cell r="L759">
            <v>225000</v>
          </cell>
        </row>
        <row r="760">
          <cell r="A760" t="str">
            <v>E</v>
          </cell>
          <cell r="B760" t="str">
            <v>S e m e n ( Pc )</v>
          </cell>
          <cell r="F760">
            <v>58</v>
          </cell>
          <cell r="H760" t="str">
            <v>40 kg</v>
          </cell>
          <cell r="I760" t="str">
            <v>M080</v>
          </cell>
          <cell r="K760">
            <v>29000</v>
          </cell>
          <cell r="L760">
            <v>1682000</v>
          </cell>
        </row>
        <row r="761">
          <cell r="A761" t="str">
            <v>R</v>
          </cell>
          <cell r="B761" t="str">
            <v>Kerikil pecah tersaring</v>
          </cell>
          <cell r="F761">
            <v>4.5999999999999996</v>
          </cell>
          <cell r="H761" t="str">
            <v>m3</v>
          </cell>
          <cell r="I761" t="str">
            <v>K017</v>
          </cell>
          <cell r="K761">
            <v>133800</v>
          </cell>
          <cell r="L761">
            <v>615480</v>
          </cell>
        </row>
        <row r="762">
          <cell r="A762" t="str">
            <v>I</v>
          </cell>
        </row>
        <row r="763">
          <cell r="A763" t="str">
            <v>A</v>
          </cell>
        </row>
        <row r="764">
          <cell r="A764" t="str">
            <v>L</v>
          </cell>
        </row>
        <row r="767">
          <cell r="L767" t="str">
            <v>MATERIAL</v>
          </cell>
          <cell r="M767">
            <v>2585480</v>
          </cell>
        </row>
        <row r="768">
          <cell r="B768" t="str">
            <v>PERALATAN</v>
          </cell>
          <cell r="E768" t="str">
            <v>JUMLAH</v>
          </cell>
          <cell r="G768" t="str">
            <v>HARI</v>
          </cell>
          <cell r="I768" t="str">
            <v>KODE</v>
          </cell>
          <cell r="J768" t="str">
            <v>JAM</v>
          </cell>
          <cell r="K768" t="str">
            <v>HARGA</v>
          </cell>
          <cell r="L768" t="str">
            <v>BIAYA</v>
          </cell>
          <cell r="M768" t="str">
            <v>SUB TOTAL</v>
          </cell>
        </row>
        <row r="769">
          <cell r="J769" t="str">
            <v>KERJA</v>
          </cell>
        </row>
        <row r="770">
          <cell r="A770" t="str">
            <v>P</v>
          </cell>
          <cell r="E770" t="str">
            <v>ALAT</v>
          </cell>
          <cell r="G770" t="str">
            <v>KERJA</v>
          </cell>
          <cell r="K770" t="str">
            <v>(Rp./Jam)</v>
          </cell>
          <cell r="L770" t="str">
            <v>(Rp)</v>
          </cell>
          <cell r="M770" t="str">
            <v>(Rp)</v>
          </cell>
        </row>
        <row r="771">
          <cell r="A771" t="str">
            <v>E</v>
          </cell>
          <cell r="B771" t="str">
            <v>Alat penggetar beton</v>
          </cell>
          <cell r="F771">
            <v>1</v>
          </cell>
          <cell r="H771">
            <v>1</v>
          </cell>
          <cell r="I771" t="str">
            <v>E089</v>
          </cell>
          <cell r="J771">
            <v>5</v>
          </cell>
          <cell r="K771">
            <v>27500</v>
          </cell>
          <cell r="L771">
            <v>137500</v>
          </cell>
        </row>
        <row r="772">
          <cell r="A772" t="str">
            <v>R</v>
          </cell>
          <cell r="B772" t="str">
            <v>Concrete Mixer 0,25  m3</v>
          </cell>
          <cell r="F772">
            <v>1</v>
          </cell>
          <cell r="H772">
            <v>1</v>
          </cell>
          <cell r="I772" t="str">
            <v>E252</v>
          </cell>
          <cell r="J772">
            <v>5</v>
          </cell>
          <cell r="K772">
            <v>50000</v>
          </cell>
          <cell r="L772">
            <v>250000</v>
          </cell>
        </row>
        <row r="773">
          <cell r="A773" t="str">
            <v>A</v>
          </cell>
          <cell r="B773" t="str">
            <v>Pompa air ( Ø 50 mm ) 30  m3 / jam</v>
          </cell>
          <cell r="F773">
            <v>1</v>
          </cell>
          <cell r="H773">
            <v>1</v>
          </cell>
          <cell r="I773" t="str">
            <v>E341</v>
          </cell>
          <cell r="J773">
            <v>5</v>
          </cell>
          <cell r="K773">
            <v>15000</v>
          </cell>
          <cell r="L773">
            <v>75000</v>
          </cell>
        </row>
        <row r="774">
          <cell r="A774" t="str">
            <v>L</v>
          </cell>
        </row>
        <row r="775">
          <cell r="A775" t="str">
            <v>A</v>
          </cell>
        </row>
        <row r="776">
          <cell r="A776" t="str">
            <v>T</v>
          </cell>
        </row>
        <row r="777">
          <cell r="A777" t="str">
            <v>A</v>
          </cell>
        </row>
        <row r="778">
          <cell r="A778" t="str">
            <v>N</v>
          </cell>
        </row>
        <row r="780">
          <cell r="L780" t="str">
            <v>PERALATAN</v>
          </cell>
          <cell r="M780">
            <v>462500</v>
          </cell>
        </row>
        <row r="781">
          <cell r="L781" t="str">
            <v>TOTAL ( Rp )</v>
          </cell>
          <cell r="M781">
            <v>3453980</v>
          </cell>
        </row>
        <row r="783">
          <cell r="D783" t="str">
            <v>VOLUME  :</v>
          </cell>
          <cell r="F783">
            <v>6</v>
          </cell>
          <cell r="H783" t="str">
            <v>Satuan  :</v>
          </cell>
          <cell r="I783" t="str">
            <v>m3</v>
          </cell>
          <cell r="J783" t="str">
            <v>Harga Satuan</v>
          </cell>
          <cell r="K783" t="str">
            <v>Rp</v>
          </cell>
          <cell r="L783">
            <v>575663.33333333337</v>
          </cell>
          <cell r="M783" t="str">
            <v>Per   m3</v>
          </cell>
        </row>
        <row r="908">
          <cell r="A908" t="str">
            <v>DIREKTORAT JENDRAL BINA MARGA</v>
          </cell>
        </row>
        <row r="909">
          <cell r="A909" t="str">
            <v>DIREKTORAT BINA PROGRAM JALAN</v>
          </cell>
          <cell r="E909" t="str">
            <v>ANALISA HARGA PEKERJAAN</v>
          </cell>
          <cell r="M909" t="str">
            <v>KODE</v>
          </cell>
        </row>
        <row r="910">
          <cell r="A910" t="str">
            <v>SUB. PERENCANAAN JALAN LOKAL</v>
          </cell>
          <cell r="E910" t="str">
            <v>PLESTERAN DINDING 1 : 4</v>
          </cell>
        </row>
        <row r="911">
          <cell r="A911" t="str">
            <v>KABUPATEN</v>
          </cell>
          <cell r="E911" t="str">
            <v>( MENGGUNAKAN PEKERJA )</v>
          </cell>
          <cell r="M911" t="str">
            <v>G-50q</v>
          </cell>
        </row>
        <row r="913">
          <cell r="A913" t="str">
            <v>PROPINSI</v>
          </cell>
          <cell r="C913" t="str">
            <v>:</v>
          </cell>
          <cell r="D913" t="str">
            <v>KODE</v>
          </cell>
          <cell r="E913" t="str">
            <v>KABUPATEN</v>
          </cell>
          <cell r="G913" t="str">
            <v>:</v>
          </cell>
          <cell r="J913" t="str">
            <v>KODE</v>
          </cell>
          <cell r="K913" t="str">
            <v>DISIAPKAN OLEH</v>
          </cell>
          <cell r="M913" t="str">
            <v>TANGGAL</v>
          </cell>
        </row>
        <row r="914">
          <cell r="A914" t="str">
            <v>NANGGROE ACEH DARUSSALAM                (11)</v>
          </cell>
          <cell r="E914" t="str">
            <v>ACEH UTARA</v>
          </cell>
          <cell r="J914" t="str">
            <v>( 08 )</v>
          </cell>
          <cell r="K914" t="str">
            <v>CV. ABDULLAH JALIL</v>
          </cell>
          <cell r="M914" t="str">
            <v>23 September 2005</v>
          </cell>
        </row>
        <row r="915">
          <cell r="A915" t="str">
            <v>PROSES</v>
          </cell>
          <cell r="C915" t="str">
            <v>:</v>
          </cell>
          <cell r="E915" t="str">
            <v>ANGGAPAN</v>
          </cell>
          <cell r="G915" t="str">
            <v>:</v>
          </cell>
        </row>
        <row r="916">
          <cell r="F916" t="str">
            <v>1.  Tebal Plesteran 15 cm</v>
          </cell>
        </row>
        <row r="926">
          <cell r="B926" t="str">
            <v>PEKERJA</v>
          </cell>
          <cell r="E926" t="str">
            <v>JUMLAH</v>
          </cell>
          <cell r="G926" t="str">
            <v>HARI</v>
          </cell>
          <cell r="I926" t="str">
            <v>KODE</v>
          </cell>
          <cell r="J926" t="str">
            <v xml:space="preserve">JUMLAH </v>
          </cell>
          <cell r="K926" t="str">
            <v>UPAH</v>
          </cell>
          <cell r="L926" t="str">
            <v>BIAYA</v>
          </cell>
          <cell r="M926" t="str">
            <v>SUB TOTAL</v>
          </cell>
        </row>
        <row r="928">
          <cell r="A928" t="str">
            <v>P</v>
          </cell>
          <cell r="E928" t="str">
            <v>ORANG</v>
          </cell>
          <cell r="J928" t="str">
            <v>HARI-ORG</v>
          </cell>
          <cell r="K928" t="str">
            <v>(Rp./Org/Hr)</v>
          </cell>
          <cell r="L928" t="str">
            <v>(Rp)</v>
          </cell>
          <cell r="M928" t="str">
            <v>(Rp)</v>
          </cell>
        </row>
        <row r="929">
          <cell r="A929" t="str">
            <v>E</v>
          </cell>
          <cell r="B929" t="str">
            <v>M a n d o r</v>
          </cell>
          <cell r="F929">
            <v>0.02</v>
          </cell>
          <cell r="H929">
            <v>1</v>
          </cell>
          <cell r="I929" t="str">
            <v>L061</v>
          </cell>
          <cell r="J929">
            <v>0.02</v>
          </cell>
          <cell r="K929">
            <v>40000</v>
          </cell>
          <cell r="L929">
            <v>800</v>
          </cell>
        </row>
        <row r="930">
          <cell r="A930" t="str">
            <v>K</v>
          </cell>
          <cell r="B930" t="str">
            <v>Kepala Tukang</v>
          </cell>
          <cell r="F930">
            <v>0.02</v>
          </cell>
          <cell r="H930">
            <v>1</v>
          </cell>
          <cell r="I930" t="str">
            <v>L073</v>
          </cell>
          <cell r="J930">
            <v>0.02</v>
          </cell>
          <cell r="K930">
            <v>45000</v>
          </cell>
          <cell r="L930">
            <v>900</v>
          </cell>
        </row>
        <row r="931">
          <cell r="A931" t="str">
            <v>E</v>
          </cell>
          <cell r="B931" t="str">
            <v>Tukang</v>
          </cell>
          <cell r="F931">
            <v>0.2</v>
          </cell>
          <cell r="H931">
            <v>1</v>
          </cell>
          <cell r="I931" t="str">
            <v>L079</v>
          </cell>
          <cell r="J931">
            <v>0.2</v>
          </cell>
          <cell r="K931">
            <v>40000</v>
          </cell>
          <cell r="L931">
            <v>8000</v>
          </cell>
        </row>
        <row r="932">
          <cell r="A932" t="str">
            <v>R</v>
          </cell>
          <cell r="B932" t="str">
            <v>Pekerja tak terlatih</v>
          </cell>
          <cell r="F932">
            <v>0.4</v>
          </cell>
          <cell r="H932">
            <v>1</v>
          </cell>
          <cell r="I932" t="str">
            <v>L101</v>
          </cell>
          <cell r="J932">
            <v>0.4</v>
          </cell>
          <cell r="K932">
            <v>23000</v>
          </cell>
          <cell r="L932">
            <v>9200</v>
          </cell>
        </row>
        <row r="933">
          <cell r="A933" t="str">
            <v>J</v>
          </cell>
        </row>
        <row r="934">
          <cell r="A934" t="str">
            <v>A</v>
          </cell>
        </row>
        <row r="935">
          <cell r="L935" t="str">
            <v>PEKERJA</v>
          </cell>
          <cell r="M935">
            <v>18900</v>
          </cell>
        </row>
        <row r="936">
          <cell r="B936" t="str">
            <v>MATERIAL</v>
          </cell>
          <cell r="E936" t="str">
            <v>JUMLAH</v>
          </cell>
          <cell r="G936" t="str">
            <v>VOLUME</v>
          </cell>
          <cell r="I936" t="str">
            <v>KODE</v>
          </cell>
          <cell r="K936" t="str">
            <v>HARGA</v>
          </cell>
          <cell r="L936" t="str">
            <v>BIAYA</v>
          </cell>
          <cell r="M936" t="str">
            <v>SUB TOTAL</v>
          </cell>
        </row>
        <row r="937">
          <cell r="K937" t="str">
            <v>SATUAN</v>
          </cell>
        </row>
        <row r="938">
          <cell r="A938" t="str">
            <v>M</v>
          </cell>
          <cell r="G938" t="str">
            <v>SATUAN</v>
          </cell>
          <cell r="K938" t="str">
            <v>(Rp./unit)</v>
          </cell>
          <cell r="L938" t="str">
            <v>(Rp)</v>
          </cell>
          <cell r="M938" t="str">
            <v>(Rp)</v>
          </cell>
        </row>
        <row r="939">
          <cell r="A939" t="str">
            <v>A</v>
          </cell>
          <cell r="B939" t="str">
            <v>Pasir Beton</v>
          </cell>
          <cell r="F939">
            <v>2.1000000000000001E-2</v>
          </cell>
          <cell r="H939" t="str">
            <v>M3</v>
          </cell>
          <cell r="I939" t="str">
            <v>M041</v>
          </cell>
          <cell r="K939">
            <v>75000</v>
          </cell>
          <cell r="L939">
            <v>1575</v>
          </cell>
        </row>
        <row r="940">
          <cell r="A940" t="str">
            <v>T</v>
          </cell>
          <cell r="B940" t="str">
            <v>Semen (PC)</v>
          </cell>
          <cell r="F940">
            <v>0.16300000000000001</v>
          </cell>
          <cell r="H940" t="str">
            <v>40 kg</v>
          </cell>
          <cell r="I940" t="str">
            <v>M080</v>
          </cell>
          <cell r="K940">
            <v>29000</v>
          </cell>
          <cell r="L940">
            <v>4727</v>
          </cell>
        </row>
        <row r="941">
          <cell r="A941" t="str">
            <v>E</v>
          </cell>
        </row>
        <row r="942">
          <cell r="A942" t="str">
            <v>R</v>
          </cell>
        </row>
        <row r="943">
          <cell r="A943" t="str">
            <v>I</v>
          </cell>
        </row>
        <row r="944">
          <cell r="A944" t="str">
            <v>A</v>
          </cell>
        </row>
        <row r="945">
          <cell r="A945" t="str">
            <v>L</v>
          </cell>
        </row>
        <row r="948">
          <cell r="L948" t="str">
            <v>MATERIAL</v>
          </cell>
          <cell r="M948">
            <v>6302</v>
          </cell>
        </row>
        <row r="949">
          <cell r="B949" t="str">
            <v>PERALATAN</v>
          </cell>
          <cell r="E949" t="str">
            <v>JUMLAH</v>
          </cell>
          <cell r="G949" t="str">
            <v>HARI</v>
          </cell>
          <cell r="I949" t="str">
            <v>KODE</v>
          </cell>
          <cell r="J949" t="str">
            <v>JAM</v>
          </cell>
          <cell r="K949" t="str">
            <v>HARGA</v>
          </cell>
          <cell r="L949" t="str">
            <v>BIAYA</v>
          </cell>
          <cell r="M949" t="str">
            <v>SUB TOTAL</v>
          </cell>
        </row>
        <row r="950">
          <cell r="J950" t="str">
            <v>KERJA</v>
          </cell>
        </row>
        <row r="951">
          <cell r="A951" t="str">
            <v>P</v>
          </cell>
          <cell r="E951" t="str">
            <v>ALAT</v>
          </cell>
          <cell r="G951" t="str">
            <v>KERJA</v>
          </cell>
          <cell r="K951" t="str">
            <v>(Rp./JAM)</v>
          </cell>
          <cell r="L951" t="str">
            <v>(Rp)</v>
          </cell>
          <cell r="M951" t="str">
            <v>(Rp)</v>
          </cell>
        </row>
        <row r="952">
          <cell r="A952" t="str">
            <v>E</v>
          </cell>
        </row>
        <row r="953">
          <cell r="A953" t="str">
            <v>R</v>
          </cell>
        </row>
        <row r="954">
          <cell r="A954" t="str">
            <v>A</v>
          </cell>
        </row>
        <row r="955">
          <cell r="A955" t="str">
            <v>L</v>
          </cell>
        </row>
        <row r="956">
          <cell r="A956" t="str">
            <v>A</v>
          </cell>
        </row>
        <row r="957">
          <cell r="A957" t="str">
            <v>T</v>
          </cell>
        </row>
        <row r="958">
          <cell r="A958" t="str">
            <v>A</v>
          </cell>
        </row>
        <row r="959">
          <cell r="A959" t="str">
            <v>N</v>
          </cell>
        </row>
        <row r="961">
          <cell r="L961" t="str">
            <v>PERALATAN</v>
          </cell>
          <cell r="M961" t="str">
            <v>-</v>
          </cell>
        </row>
        <row r="962">
          <cell r="L962" t="str">
            <v>TOTAL ( Rp )</v>
          </cell>
          <cell r="M962">
            <v>25202</v>
          </cell>
        </row>
        <row r="964">
          <cell r="D964" t="str">
            <v>VOLUME  :</v>
          </cell>
          <cell r="F964">
            <v>1</v>
          </cell>
          <cell r="H964" t="str">
            <v>Satuan  :</v>
          </cell>
          <cell r="I964" t="str">
            <v>m2</v>
          </cell>
          <cell r="J964" t="str">
            <v>Harga Satuan</v>
          </cell>
          <cell r="K964" t="str">
            <v>Rp</v>
          </cell>
          <cell r="L964">
            <v>25202</v>
          </cell>
          <cell r="M964" t="str">
            <v>Per   m2</v>
          </cell>
        </row>
        <row r="968">
          <cell r="A968" t="str">
            <v>DIREKTORAT JENDRAL BINA MARGA</v>
          </cell>
        </row>
        <row r="969">
          <cell r="A969" t="str">
            <v>DIREKTORAT BINA PROGRAM JALAN</v>
          </cell>
          <cell r="E969" t="str">
            <v>ANALISA HARGA PEKERJAAN</v>
          </cell>
          <cell r="M969" t="str">
            <v>KODE</v>
          </cell>
        </row>
        <row r="970">
          <cell r="A970" t="str">
            <v>SUB. PERENCANAAN JALAN LOKAL</v>
          </cell>
          <cell r="E970" t="str">
            <v>PRODUKSI DAN MENGANGKUT LASBUTAG LATASIR</v>
          </cell>
        </row>
        <row r="971">
          <cell r="A971" t="str">
            <v>KABUPATEN</v>
          </cell>
          <cell r="E971" t="str">
            <v>(MENGGUNAKAN BURUH)</v>
          </cell>
          <cell r="M971" t="str">
            <v>K. 023</v>
          </cell>
        </row>
        <row r="973">
          <cell r="A973" t="str">
            <v>PROPINSI</v>
          </cell>
          <cell r="C973" t="str">
            <v>:</v>
          </cell>
          <cell r="D973" t="str">
            <v>KODE</v>
          </cell>
          <cell r="E973" t="str">
            <v>KABUPATEN</v>
          </cell>
          <cell r="G973" t="str">
            <v>:</v>
          </cell>
          <cell r="J973" t="str">
            <v>KODE</v>
          </cell>
          <cell r="K973" t="str">
            <v>DISIAPKAN OLEH :</v>
          </cell>
          <cell r="M973" t="str">
            <v>TANGGAL</v>
          </cell>
        </row>
        <row r="974">
          <cell r="A974" t="str">
            <v>NANGGROE ACEH DARUSSALAM                        (11)</v>
          </cell>
          <cell r="E974" t="str">
            <v>ACEH UTARA</v>
          </cell>
          <cell r="J974" t="str">
            <v>( 08 )</v>
          </cell>
          <cell r="K974" t="str">
            <v>CV. ABDULLAH JALIL</v>
          </cell>
          <cell r="M974" t="str">
            <v>23 September 2005</v>
          </cell>
        </row>
        <row r="975">
          <cell r="A975" t="str">
            <v>PROSES</v>
          </cell>
          <cell r="C975" t="str">
            <v>:</v>
          </cell>
          <cell r="E975" t="str">
            <v>ANGGAPAN</v>
          </cell>
          <cell r="G975" t="str">
            <v>:</v>
          </cell>
        </row>
        <row r="976">
          <cell r="A976" t="str">
            <v>1.</v>
          </cell>
          <cell r="B976" t="str">
            <v>Semua material dikirim oleh supplier</v>
          </cell>
          <cell r="E976" t="str">
            <v>1.</v>
          </cell>
          <cell r="F976" t="str">
            <v>Agregat dan aspal masing-masing dipanaskan sebelum dicampur</v>
          </cell>
        </row>
        <row r="977">
          <cell r="A977" t="str">
            <v>2.</v>
          </cell>
          <cell r="B977" t="str">
            <v>Produksi 100 t / hari</v>
          </cell>
          <cell r="E977" t="str">
            <v>2.</v>
          </cell>
          <cell r="F977" t="str">
            <v>Pengisian ke bin dengan shovel tangan ( skop )</v>
          </cell>
        </row>
        <row r="978">
          <cell r="A978" t="str">
            <v>3.</v>
          </cell>
          <cell r="B978" t="str">
            <v>Hasil produksi diangkut dengan truck</v>
          </cell>
          <cell r="E978" t="str">
            <v>3.</v>
          </cell>
          <cell r="F978" t="str">
            <v>Kapasitas campuran 6t /jam, bekerja 5 hari</v>
          </cell>
        </row>
        <row r="979">
          <cell r="B979" t="str">
            <v>bak terbuka ke lokasi hamparan</v>
          </cell>
          <cell r="E979" t="str">
            <v>4.</v>
          </cell>
          <cell r="F979" t="str">
            <v>Material ditimbun dekat mixer dan ditutup dari hujan</v>
          </cell>
        </row>
        <row r="980">
          <cell r="E980" t="str">
            <v>5.</v>
          </cell>
          <cell r="F980" t="str">
            <v>Produksi dimuat dengan tenaga manusia ke dalam truck muat 3 ton dikirim sejauh 10 km</v>
          </cell>
        </row>
        <row r="981">
          <cell r="E981" t="str">
            <v>6.</v>
          </cell>
          <cell r="F981" t="str">
            <v>Produksi di bongkar dengan tangan ditempat pekejaan</v>
          </cell>
        </row>
        <row r="986">
          <cell r="B986" t="str">
            <v>PEKERJA</v>
          </cell>
          <cell r="E986" t="str">
            <v>JUMLAH</v>
          </cell>
          <cell r="G986" t="str">
            <v>HARI</v>
          </cell>
          <cell r="I986" t="str">
            <v>KODE</v>
          </cell>
          <cell r="J986" t="str">
            <v xml:space="preserve">JUMLAH </v>
          </cell>
          <cell r="K986" t="str">
            <v>UPAH</v>
          </cell>
          <cell r="L986" t="str">
            <v>BIAYA</v>
          </cell>
          <cell r="M986" t="str">
            <v>SUB TOTAL</v>
          </cell>
        </row>
        <row r="988">
          <cell r="A988" t="str">
            <v>P</v>
          </cell>
          <cell r="E988" t="str">
            <v>ORANG</v>
          </cell>
          <cell r="J988" t="str">
            <v>HARI-ORG</v>
          </cell>
          <cell r="K988" t="str">
            <v>(Rp./Org/Hr)</v>
          </cell>
          <cell r="L988" t="str">
            <v>(Rp)</v>
          </cell>
          <cell r="M988" t="str">
            <v>(Rp)</v>
          </cell>
        </row>
        <row r="989">
          <cell r="A989" t="str">
            <v>E</v>
          </cell>
          <cell r="B989" t="str">
            <v>M a n d o r</v>
          </cell>
          <cell r="F989">
            <v>1</v>
          </cell>
          <cell r="H989">
            <v>1</v>
          </cell>
          <cell r="I989" t="str">
            <v>L061</v>
          </cell>
          <cell r="J989">
            <v>1</v>
          </cell>
          <cell r="K989">
            <v>40000</v>
          </cell>
          <cell r="L989">
            <v>40000</v>
          </cell>
        </row>
        <row r="990">
          <cell r="A990" t="str">
            <v>K</v>
          </cell>
          <cell r="B990" t="str">
            <v>Pekerja tak terlatih</v>
          </cell>
          <cell r="F990">
            <v>25</v>
          </cell>
          <cell r="H990">
            <v>1</v>
          </cell>
          <cell r="I990" t="str">
            <v>L101</v>
          </cell>
          <cell r="J990">
            <v>25</v>
          </cell>
          <cell r="K990">
            <v>23000</v>
          </cell>
          <cell r="L990">
            <v>575000</v>
          </cell>
        </row>
        <row r="991">
          <cell r="A991" t="str">
            <v>E</v>
          </cell>
          <cell r="B991" t="str">
            <v>Pekerja semi terlatih</v>
          </cell>
          <cell r="F991">
            <v>2</v>
          </cell>
          <cell r="H991">
            <v>1</v>
          </cell>
          <cell r="I991" t="str">
            <v>L103</v>
          </cell>
          <cell r="J991">
            <v>2</v>
          </cell>
          <cell r="K991">
            <v>25000</v>
          </cell>
          <cell r="L991">
            <v>50000</v>
          </cell>
        </row>
        <row r="992">
          <cell r="A992" t="str">
            <v>R</v>
          </cell>
          <cell r="B992" t="str">
            <v>Supir</v>
          </cell>
          <cell r="F992">
            <v>2</v>
          </cell>
          <cell r="H992">
            <v>1</v>
          </cell>
          <cell r="I992" t="str">
            <v>L091</v>
          </cell>
          <cell r="J992">
            <v>2</v>
          </cell>
          <cell r="K992">
            <v>45000</v>
          </cell>
          <cell r="L992">
            <v>90000</v>
          </cell>
        </row>
        <row r="993">
          <cell r="A993" t="str">
            <v>J</v>
          </cell>
        </row>
        <row r="994">
          <cell r="A994" t="str">
            <v>A</v>
          </cell>
        </row>
        <row r="995">
          <cell r="L995" t="str">
            <v>PEKERJA</v>
          </cell>
          <cell r="M995">
            <v>755000</v>
          </cell>
        </row>
        <row r="996">
          <cell r="B996" t="str">
            <v>MATERIAL</v>
          </cell>
          <cell r="E996" t="str">
            <v>JUMLAH</v>
          </cell>
          <cell r="G996" t="str">
            <v>VOLUME</v>
          </cell>
          <cell r="I996" t="str">
            <v>KODE</v>
          </cell>
          <cell r="K996" t="str">
            <v>HARGA</v>
          </cell>
          <cell r="L996" t="str">
            <v>BIAYA</v>
          </cell>
          <cell r="M996" t="str">
            <v>SUB TOTAL</v>
          </cell>
        </row>
        <row r="998">
          <cell r="A998" t="str">
            <v>M</v>
          </cell>
          <cell r="G998" t="str">
            <v>SATUAN</v>
          </cell>
          <cell r="K998" t="str">
            <v>(Rp./UNIT)</v>
          </cell>
          <cell r="L998" t="str">
            <v>(Rp)</v>
          </cell>
          <cell r="M998" t="str">
            <v>(Rp)</v>
          </cell>
        </row>
        <row r="999">
          <cell r="A999" t="str">
            <v>A</v>
          </cell>
          <cell r="B999" t="str">
            <v>Pasir Beton</v>
          </cell>
          <cell r="F999">
            <v>14</v>
          </cell>
          <cell r="H999" t="str">
            <v>m3</v>
          </cell>
          <cell r="I999" t="str">
            <v>M041</v>
          </cell>
          <cell r="K999">
            <v>75000</v>
          </cell>
          <cell r="L999">
            <v>1050000</v>
          </cell>
        </row>
        <row r="1000">
          <cell r="A1000" t="str">
            <v>T</v>
          </cell>
          <cell r="B1000" t="str">
            <v>Aspal</v>
          </cell>
          <cell r="F1000">
            <v>2700</v>
          </cell>
          <cell r="H1000" t="str">
            <v>kg</v>
          </cell>
          <cell r="I1000" t="str">
            <v>M061</v>
          </cell>
          <cell r="K1000">
            <v>4200</v>
          </cell>
          <cell r="L1000">
            <v>11340000</v>
          </cell>
        </row>
        <row r="1001">
          <cell r="A1001" t="str">
            <v>E</v>
          </cell>
          <cell r="B1001" t="str">
            <v>Minyak Bakar</v>
          </cell>
          <cell r="F1001">
            <v>485</v>
          </cell>
          <cell r="H1001" t="str">
            <v>Ltr</v>
          </cell>
          <cell r="I1001" t="str">
            <v>M065</v>
          </cell>
          <cell r="K1001">
            <v>2800</v>
          </cell>
          <cell r="L1001">
            <v>1358000</v>
          </cell>
        </row>
        <row r="1002">
          <cell r="A1002" t="str">
            <v>R</v>
          </cell>
          <cell r="B1002" t="str">
            <v>Alat bantu</v>
          </cell>
          <cell r="F1002">
            <v>1</v>
          </cell>
          <cell r="H1002" t="str">
            <v>Set</v>
          </cell>
          <cell r="I1002" t="str">
            <v>M170</v>
          </cell>
          <cell r="K1002">
            <v>105000</v>
          </cell>
          <cell r="L1002">
            <v>105000</v>
          </cell>
        </row>
        <row r="1003">
          <cell r="A1003" t="str">
            <v>I</v>
          </cell>
        </row>
        <row r="1004">
          <cell r="A1004" t="str">
            <v>A</v>
          </cell>
        </row>
        <row r="1005">
          <cell r="A1005" t="str">
            <v>L</v>
          </cell>
        </row>
        <row r="1008">
          <cell r="L1008" t="str">
            <v>MATERIAL</v>
          </cell>
          <cell r="M1008">
            <v>13853000</v>
          </cell>
        </row>
        <row r="1009">
          <cell r="B1009" t="str">
            <v>PERALATAN</v>
          </cell>
          <cell r="E1009" t="str">
            <v>JUMLAH</v>
          </cell>
          <cell r="G1009" t="str">
            <v>HARI</v>
          </cell>
          <cell r="I1009" t="str">
            <v>KODE</v>
          </cell>
          <cell r="J1009" t="str">
            <v>JAM</v>
          </cell>
          <cell r="K1009" t="str">
            <v>HARGA</v>
          </cell>
          <cell r="L1009" t="str">
            <v>BIAYA</v>
          </cell>
          <cell r="M1009" t="str">
            <v>SUB TOTAL</v>
          </cell>
        </row>
        <row r="1010">
          <cell r="J1010" t="str">
            <v>KERJA</v>
          </cell>
        </row>
        <row r="1011">
          <cell r="A1011" t="str">
            <v>P</v>
          </cell>
          <cell r="E1011" t="str">
            <v>ALAT</v>
          </cell>
          <cell r="G1011" t="str">
            <v>KERJA</v>
          </cell>
          <cell r="K1011" t="str">
            <v>(Rp./JAM)</v>
          </cell>
          <cell r="L1011" t="str">
            <v>(Rp)</v>
          </cell>
          <cell r="M1011" t="str">
            <v>(Rp)</v>
          </cell>
        </row>
        <row r="1012">
          <cell r="A1012" t="str">
            <v>E</v>
          </cell>
          <cell r="B1012" t="str">
            <v>Truck Bak Terbuka   3 ton</v>
          </cell>
          <cell r="F1012">
            <v>2</v>
          </cell>
          <cell r="H1012">
            <v>1</v>
          </cell>
          <cell r="I1012" t="str">
            <v>E221</v>
          </cell>
          <cell r="J1012">
            <v>12</v>
          </cell>
          <cell r="K1012">
            <v>35000</v>
          </cell>
          <cell r="L1012">
            <v>420000</v>
          </cell>
        </row>
        <row r="1013">
          <cell r="A1013" t="str">
            <v>R</v>
          </cell>
          <cell r="B1013" t="str">
            <v>Concrete Mixer  0,25  m3</v>
          </cell>
          <cell r="F1013">
            <v>1</v>
          </cell>
          <cell r="H1013">
            <v>1</v>
          </cell>
          <cell r="I1013" t="str">
            <v>E252</v>
          </cell>
          <cell r="J1013">
            <v>5</v>
          </cell>
          <cell r="K1013">
            <v>50000</v>
          </cell>
          <cell r="L1013">
            <v>250000</v>
          </cell>
        </row>
        <row r="1014">
          <cell r="A1014" t="str">
            <v>A</v>
          </cell>
        </row>
        <row r="1015">
          <cell r="A1015" t="str">
            <v>L</v>
          </cell>
        </row>
        <row r="1016">
          <cell r="A1016" t="str">
            <v>A</v>
          </cell>
        </row>
        <row r="1017">
          <cell r="A1017" t="str">
            <v>T</v>
          </cell>
        </row>
        <row r="1018">
          <cell r="A1018" t="str">
            <v>A</v>
          </cell>
        </row>
        <row r="1019">
          <cell r="A1019" t="str">
            <v>N</v>
          </cell>
        </row>
        <row r="1021">
          <cell r="L1021" t="str">
            <v>PERALATAN</v>
          </cell>
          <cell r="M1021">
            <v>670000</v>
          </cell>
        </row>
        <row r="1022">
          <cell r="L1022" t="str">
            <v>TOTAL ( Rp )</v>
          </cell>
          <cell r="M1022">
            <v>15278000</v>
          </cell>
        </row>
        <row r="1024">
          <cell r="D1024" t="str">
            <v>VOLUME  :</v>
          </cell>
          <cell r="F1024">
            <v>30</v>
          </cell>
          <cell r="H1024" t="str">
            <v>Satuan  :</v>
          </cell>
          <cell r="I1024" t="str">
            <v>ton</v>
          </cell>
          <cell r="J1024" t="str">
            <v>Harga Satuan</v>
          </cell>
          <cell r="K1024" t="str">
            <v>Rp</v>
          </cell>
          <cell r="L1024">
            <v>509266.66666666669</v>
          </cell>
          <cell r="M1024" t="str">
            <v>Per   ton</v>
          </cell>
        </row>
      </sheetData>
      <sheetData sheetId="6" refreshError="1"/>
      <sheetData sheetId="7" refreshError="1"/>
      <sheetData sheetId="8" refreshError="1"/>
    </sheetDataSet>
  </externalBook>
</externalLink>
</file>

<file path=xl/externalLinks/externalLink1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alisa K "/>
      <sheetName val="Analisa BOW"/>
      <sheetName val="Upah + Bahan"/>
      <sheetName val="Jalan "/>
      <sheetName val="Rekap"/>
      <sheetName val="Jemb"/>
    </sheetNames>
    <sheetDataSet>
      <sheetData sheetId="0"/>
      <sheetData sheetId="1">
        <row r="172">
          <cell r="N172">
            <v>9945.24</v>
          </cell>
        </row>
      </sheetData>
      <sheetData sheetId="2"/>
      <sheetData sheetId="3"/>
      <sheetData sheetId="4"/>
      <sheetData sheetId="5"/>
    </sheetDataSet>
  </externalBook>
</externalLink>
</file>

<file path=xl/externalLinks/externalLink1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enawaran"/>
      <sheetName val="Rekap"/>
      <sheetName val="Rekap Derecost"/>
      <sheetName val="BQ"/>
      <sheetName val="BQ(Derecost)"/>
      <sheetName val="Lamp-3a(Analisa)"/>
      <sheetName val="Lamp-3b(Ur-Anl)"/>
      <sheetName val="Anl-Alt"/>
      <sheetName val="Sheet3"/>
      <sheetName val="BQ (2)"/>
      <sheetName val="SAT-DAS"/>
      <sheetName val="Anl-Bhn"/>
      <sheetName val="Lamp-2 (Anl-1)"/>
      <sheetName val="Urai-Anl (1)"/>
      <sheetName val="Urai-Anl (2)"/>
      <sheetName val="Lamp-3b"/>
      <sheetName val="Lamp-1(Schedul)"/>
      <sheetName val="Lamp-4"/>
      <sheetName val="On-Site"/>
      <sheetName val="Lamp-6a"/>
      <sheetName val="Lamp-6b"/>
      <sheetName val="Lamp-7"/>
      <sheetName val="Lamp-8"/>
      <sheetName val="Lamp-13"/>
      <sheetName val="Lamp-9"/>
      <sheetName val="Lamp-10"/>
      <sheetName val="Lamp-11"/>
      <sheetName val="Lamp-12"/>
      <sheetName val="Lamp-14"/>
      <sheetName val="Anl-Alt "/>
      <sheetName val="D"/>
      <sheetName val="M"/>
      <sheetName val="0000"/>
      <sheetName val="XXXX"/>
      <sheetName val="Ls-Mobilisasi (OK)"/>
      <sheetName val="Ur-Anl (ok punya)"/>
      <sheetName val="Analisa (ok punya)"/>
      <sheetName val="Kuan&amp;Harga(BQ)"/>
      <sheetName val="Lamp-1 (Schedule ok"/>
      <sheetName val="Anl-Bhn (ok)"/>
      <sheetName val="Lamp-14 -Hit-Alt"/>
      <sheetName val="Lamp-13-Pengg Alat"/>
      <sheetName val="Lamp-4 (Pemel. Rutin)"/>
      <sheetName val="Lamp-5 (On Site)"/>
      <sheetName val="Lamp-6 (Plant)"/>
      <sheetName val="Lamp-7 (Df-Utm) ok"/>
      <sheetName val="Lamp-8 (Kont Seleksi)"/>
      <sheetName val="Lamp-9 (Df-Alat)"/>
      <sheetName val="Lamp-11 (Sub-kont) ok"/>
      <sheetName val="Lamp-14 (Lamp-Penaw) OK"/>
      <sheetName val="Ur-Anl (ok )"/>
      <sheetName val="Analisa (ok)"/>
      <sheetName val="Kuan&amp;Harga"/>
      <sheetName val="DFT UPAH &amp; BAHAN"/>
      <sheetName val="Analisa (ok) (2)"/>
      <sheetName val="Sheet1"/>
      <sheetName val="Sheet2"/>
      <sheetName val="DHSD"/>
      <sheetName val="DivVII"/>
      <sheetName val="S_CURVE"/>
      <sheetName val="Analisa"/>
      <sheetName val="Hargabahan"/>
      <sheetName val="Alat Berat"/>
      <sheetName val="Kuantitas"/>
      <sheetName val="SAT_DAS"/>
      <sheetName val="Enc.14"/>
      <sheetName val="BoQ"/>
      <sheetName val="COST SUMM"/>
    </sheetNames>
    <sheetDataSet>
      <sheetData sheetId="0" refreshError="1"/>
      <sheetData sheetId="1"/>
      <sheetData sheetId="2" refreshError="1"/>
      <sheetData sheetId="3"/>
      <sheetData sheetId="4" refreshError="1"/>
      <sheetData sheetId="5" refreshError="1"/>
      <sheetData sheetId="6" refreshError="1"/>
      <sheetData sheetId="7"/>
      <sheetData sheetId="8"/>
      <sheetData sheetId="9" refreshError="1"/>
      <sheetData sheetId="10" refreshError="1">
        <row r="33">
          <cell r="J33">
            <v>6300</v>
          </cell>
        </row>
        <row r="59">
          <cell r="J59">
            <v>234601.41436061557</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URUF"/>
      <sheetName val="Rekap"/>
      <sheetName val="Rab"/>
      <sheetName val="Analisa"/>
      <sheetName val="Teknik2"/>
      <sheetName val="Upah&amp;Bahan"/>
      <sheetName val="Peralatan"/>
      <sheetName val="Anl ALAt"/>
      <sheetName val="Anl Teknik"/>
      <sheetName val="Curva S"/>
      <sheetName val="5.Onsite"/>
      <sheetName val="6a"/>
      <sheetName val="6b"/>
      <sheetName val="7"/>
      <sheetName val="8"/>
      <sheetName val="9"/>
      <sheetName val="10"/>
      <sheetName val="11"/>
      <sheetName val="Metode"/>
      <sheetName val="13"/>
      <sheetName val="14"/>
      <sheetName val="Site"/>
    </sheetNames>
    <sheetDataSet>
      <sheetData sheetId="0"/>
      <sheetData sheetId="1"/>
      <sheetData sheetId="2"/>
      <sheetData sheetId="3">
        <row r="139">
          <cell r="A139" t="str">
            <v>LAMPIRAN 2 PENAWARAN</v>
          </cell>
        </row>
        <row r="140">
          <cell r="A140" t="str">
            <v>ANALISA HARGA SATUAN MATA PEMBAYARAN</v>
          </cell>
        </row>
        <row r="142">
          <cell r="A142" t="str">
            <v>Nama Penawar</v>
          </cell>
          <cell r="C142" t="str">
            <v>:</v>
          </cell>
          <cell r="D142" t="str">
            <v>PT. BUNGO PANTAI BERSAUDARA</v>
          </cell>
        </row>
        <row r="143">
          <cell r="A143" t="str">
            <v>Nama Kegiatan</v>
          </cell>
          <cell r="C143" t="str">
            <v>:</v>
          </cell>
          <cell r="D143" t="str">
            <v>BRR - Rehabilitasi dan Rekonstruksi Jalan Kabupaten Pidie</v>
          </cell>
        </row>
        <row r="144">
          <cell r="A144" t="str">
            <v>Nama Paket</v>
          </cell>
          <cell r="C144" t="str">
            <v>:</v>
          </cell>
          <cell r="D144" t="str">
            <v>Rehabilitasi dan Rekonstruksi Jalan SP. Beutong - Pawood - Keude Laweueng,Cs</v>
          </cell>
        </row>
        <row r="145">
          <cell r="A145" t="str">
            <v>No. Paket Kontrak</v>
          </cell>
          <cell r="C145" t="str">
            <v>:</v>
          </cell>
          <cell r="D145" t="str">
            <v>( BRR - JK PD.1 )</v>
          </cell>
        </row>
        <row r="146">
          <cell r="A146" t="str">
            <v>Provinsi/Kota/Kodya</v>
          </cell>
          <cell r="C146" t="str">
            <v>:</v>
          </cell>
          <cell r="D146" t="str">
            <v>Pidie</v>
          </cell>
        </row>
        <row r="147">
          <cell r="A147" t="str">
            <v>No. Mata Pembayaran</v>
          </cell>
          <cell r="C147" t="str">
            <v>:</v>
          </cell>
          <cell r="D147">
            <v>2.1</v>
          </cell>
        </row>
        <row r="148">
          <cell r="A148" t="str">
            <v>Jenis Pekerjaan</v>
          </cell>
          <cell r="C148" t="str">
            <v>:</v>
          </cell>
          <cell r="D148" t="str">
            <v>Galian Untuk Selokan, Drainase dan Saluran Air</v>
          </cell>
        </row>
        <row r="149">
          <cell r="A149" t="str">
            <v>Satuan Pembayaran</v>
          </cell>
          <cell r="C149" t="str">
            <v>:</v>
          </cell>
          <cell r="D149" t="str">
            <v>M3</v>
          </cell>
        </row>
        <row r="151">
          <cell r="A151" t="str">
            <v>NO.</v>
          </cell>
          <cell r="B151" t="str">
            <v>KOMPONEN</v>
          </cell>
          <cell r="D151" t="str">
            <v>SATUAN</v>
          </cell>
          <cell r="E151" t="str">
            <v>PERKIRAAN KUANTITAS</v>
          </cell>
          <cell r="F151" t="str">
            <v>BIAYA SATUAN (Rp)</v>
          </cell>
          <cell r="G151" t="str">
            <v>JUMLAH HARGA (Rp)</v>
          </cell>
        </row>
        <row r="153">
          <cell r="A153" t="str">
            <v>A</v>
          </cell>
          <cell r="B153" t="str">
            <v>TENAGA KERJA</v>
          </cell>
        </row>
        <row r="155">
          <cell r="A155" t="str">
            <v>1.</v>
          </cell>
          <cell r="B155" t="str">
            <v>Pekerja</v>
          </cell>
          <cell r="D155" t="str">
            <v>Jam</v>
          </cell>
          <cell r="E155">
            <v>0.2142</v>
          </cell>
          <cell r="F155">
            <v>5000</v>
          </cell>
          <cell r="G155">
            <v>1071</v>
          </cell>
        </row>
        <row r="156">
          <cell r="A156" t="str">
            <v>2.</v>
          </cell>
          <cell r="B156" t="str">
            <v>Mandor</v>
          </cell>
          <cell r="D156" t="str">
            <v>Jam</v>
          </cell>
          <cell r="E156">
            <v>5.3499999999999999E-2</v>
          </cell>
          <cell r="F156">
            <v>6500</v>
          </cell>
          <cell r="G156">
            <v>347.75</v>
          </cell>
        </row>
        <row r="159">
          <cell r="A159" t="str">
            <v>B</v>
          </cell>
          <cell r="B159" t="str">
            <v xml:space="preserve">BAHAN </v>
          </cell>
        </row>
        <row r="164">
          <cell r="A164" t="str">
            <v>C</v>
          </cell>
          <cell r="B164" t="str">
            <v>PERALATAN</v>
          </cell>
        </row>
        <row r="166">
          <cell r="A166" t="str">
            <v>1.</v>
          </cell>
          <cell r="B166" t="str">
            <v>Exavator</v>
          </cell>
          <cell r="D166" t="str">
            <v>Jam</v>
          </cell>
          <cell r="E166">
            <v>5.3499999999999999E-2</v>
          </cell>
          <cell r="F166">
            <v>168826.59858095035</v>
          </cell>
          <cell r="G166">
            <v>9032.223024080844</v>
          </cell>
        </row>
        <row r="167">
          <cell r="A167" t="str">
            <v>2.</v>
          </cell>
          <cell r="B167" t="str">
            <v>Dump Truck</v>
          </cell>
          <cell r="D167" t="str">
            <v>Jam</v>
          </cell>
          <cell r="E167">
            <v>9.5500000000000002E-2</v>
          </cell>
          <cell r="F167">
            <v>93879.790958933561</v>
          </cell>
          <cell r="G167">
            <v>8965.5200365781548</v>
          </cell>
        </row>
        <row r="168">
          <cell r="A168" t="str">
            <v>3.</v>
          </cell>
          <cell r="B168" t="str">
            <v>Alat Bantu</v>
          </cell>
          <cell r="D168" t="str">
            <v>Ls</v>
          </cell>
          <cell r="E168">
            <v>1</v>
          </cell>
          <cell r="F168">
            <v>800</v>
          </cell>
          <cell r="G168">
            <v>800</v>
          </cell>
        </row>
        <row r="170">
          <cell r="A170" t="str">
            <v>D</v>
          </cell>
          <cell r="B170" t="str">
            <v>JUMLAH ( A + B + C )</v>
          </cell>
          <cell r="G170">
            <v>20216.493060658999</v>
          </cell>
        </row>
        <row r="171">
          <cell r="A171" t="str">
            <v>E</v>
          </cell>
          <cell r="B171" t="str">
            <v>BIAYA UMUM DAN KEUNTUNGAN  10,0 % X D</v>
          </cell>
          <cell r="G171">
            <v>2021.6493060659</v>
          </cell>
        </row>
        <row r="172">
          <cell r="A172" t="str">
            <v>F</v>
          </cell>
          <cell r="B172" t="str">
            <v>HARGA SATUAN PEKERJAAN  ( D + E )</v>
          </cell>
          <cell r="G172">
            <v>22238.1423667249</v>
          </cell>
        </row>
        <row r="173">
          <cell r="A173" t="str">
            <v>G</v>
          </cell>
          <cell r="B173" t="str">
            <v>DIBULATKAN</v>
          </cell>
          <cell r="G173">
            <v>22238</v>
          </cell>
        </row>
        <row r="175">
          <cell r="A175" t="str">
            <v>Note :       -</v>
          </cell>
          <cell r="B175" t="str">
            <v>Satuan dapat berdasarkan atas jam operasi untuk tenaga kerja dan peralatan, volume dan / atau ukuran berat untuk bahan-bahan</v>
          </cell>
        </row>
        <row r="176">
          <cell r="A176" t="str">
            <v>-</v>
          </cell>
          <cell r="B176" t="str">
            <v xml:space="preserve">Kuantitas satuan adalah kuantitas perkiraan dari setiap komponen untuk menyelesaikan satu satuan pekerjaan dari nomor mata pembayaran Harga Satuan yang disampaikan Peserta Lelang tidak dapat diubah, kecuali ayat 13,4 dari instruksi kepada Peserta Lelang </v>
          </cell>
        </row>
        <row r="178">
          <cell r="A178" t="str">
            <v>-</v>
          </cell>
          <cell r="B178" t="str">
            <v>Biaya Satuan untuk peralatan sudah termasuk bahan bakar, bahan habis terpakai dan operator.</v>
          </cell>
        </row>
        <row r="179">
          <cell r="A179" t="str">
            <v>-</v>
          </cell>
          <cell r="B179" t="str">
            <v>Biaya Satuan sudah termasuk pengeluaran untuk seluruh pajak yang berkaitan (tetapi tidak termasuk PPN yang dibayarkan dari kontrak) dan biaya-biaya lainnya</v>
          </cell>
        </row>
        <row r="183">
          <cell r="F183" t="str">
            <v>Banda Aceh, 29  Mei  2006</v>
          </cell>
        </row>
        <row r="184">
          <cell r="F184" t="str">
            <v>PT. BUNGO PANTAI BERSAUDARA</v>
          </cell>
        </row>
        <row r="190">
          <cell r="F190" t="str">
            <v>Ir. SYAWAL</v>
          </cell>
        </row>
        <row r="191">
          <cell r="F191" t="str">
            <v>Kepala Perwakilan</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1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ft.sewa alt"/>
      <sheetName val="anl tehnik"/>
      <sheetName val="peraltn"/>
      <sheetName val="Dp. inti"/>
      <sheetName val="tc beco"/>
      <sheetName val="Sheet3"/>
      <sheetName val="albt"/>
      <sheetName val="anl.alb"/>
      <sheetName val="Kuantitas"/>
      <sheetName val="Analisa"/>
      <sheetName val="SUB KON"/>
      <sheetName val="upah bahan"/>
      <sheetName val="JADWAL"/>
    </sheetNames>
    <sheetDataSet>
      <sheetData sheetId="0"/>
      <sheetData sheetId="1"/>
      <sheetData sheetId="2"/>
      <sheetData sheetId="3"/>
      <sheetData sheetId="4"/>
      <sheetData sheetId="5"/>
      <sheetData sheetId="6"/>
      <sheetData sheetId="7"/>
      <sheetData sheetId="8"/>
      <sheetData sheetId="9">
        <row r="71">
          <cell r="I71">
            <v>0</v>
          </cell>
        </row>
        <row r="361">
          <cell r="I361">
            <v>12500000</v>
          </cell>
        </row>
      </sheetData>
      <sheetData sheetId="10"/>
      <sheetData sheetId="11"/>
      <sheetData sheetId="12"/>
    </sheetDataSet>
  </externalBook>
</externalLink>
</file>

<file path=xl/externalLinks/externalLink2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nalisa"/>
      <sheetName val="rab"/>
      <sheetName val="Sheet5"/>
      <sheetName val="Sheet6"/>
      <sheetName val="Sheet7"/>
      <sheetName val="Sheet8"/>
      <sheetName val="Sheet9"/>
      <sheetName val="Sheet10"/>
      <sheetName val="Sheet11"/>
    </sheetNames>
    <sheetDataSet>
      <sheetData sheetId="0"/>
      <sheetData sheetId="1" refreshError="1">
        <row r="363">
          <cell r="I363">
            <v>17870.55</v>
          </cell>
        </row>
        <row r="582">
          <cell r="I582">
            <v>8380</v>
          </cell>
        </row>
        <row r="655">
          <cell r="I655">
            <v>81500</v>
          </cell>
        </row>
      </sheetData>
      <sheetData sheetId="2"/>
      <sheetData sheetId="3"/>
      <sheetData sheetId="4"/>
      <sheetData sheetId="5"/>
      <sheetData sheetId="6"/>
      <sheetData sheetId="7"/>
      <sheetData sheetId="8"/>
      <sheetData sheetId="9"/>
    </sheetDataSet>
  </externalBook>
</externalLink>
</file>

<file path=xl/externalLinks/externalLink2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antt Chart Template"/>
      <sheetName val="Legend"/>
    </sheetNames>
    <sheetDataSet>
      <sheetData sheetId="0" refreshError="1"/>
      <sheetData sheetId="1">
        <row r="3">
          <cell r="B3" t="str">
            <v>Planned</v>
          </cell>
        </row>
        <row r="4">
          <cell r="B4" t="str">
            <v>Actual</v>
          </cell>
        </row>
      </sheetData>
    </sheetDataSet>
  </externalBook>
</externalLink>
</file>

<file path=xl/externalLinks/externalLink2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Satuan"/>
      <sheetName val="bq"/>
      <sheetName val="BQ-Segmen"/>
      <sheetName val="BQ-BUAS"/>
      <sheetName val="Rumus"/>
      <sheetName val="kapasitas"/>
      <sheetName val="mob. dem"/>
      <sheetName val="siap"/>
      <sheetName val="pek. tanah"/>
      <sheetName val="konstruksi"/>
      <sheetName val="Gorong2"/>
      <sheetName val="B0"/>
      <sheetName val="CBC"/>
      <sheetName val="LPB"/>
      <sheetName val="Urug"/>
      <sheetName val="k. batu kali"/>
      <sheetName val="H_Satuan"/>
      <sheetName val="Cover"/>
      <sheetName val="MAPDC"/>
      <sheetName val="data"/>
      <sheetName val="Rekap"/>
      <sheetName val="input"/>
      <sheetName val="K"/>
      <sheetName val="Material"/>
      <sheetName val="villa"/>
      <sheetName val="Bill Of Quantity"/>
      <sheetName val="SAT"/>
      <sheetName val="harsat"/>
      <sheetName val="BAHAN"/>
      <sheetName val="Analisa &amp; Upah"/>
      <sheetName val="AN. TAMPL"/>
      <sheetName val="HRG BHN"/>
      <sheetName val="rab me (by owner) "/>
      <sheetName val="BQ (by owner)"/>
      <sheetName val="rab me (fisik)"/>
      <sheetName val="FLAF&amp;PARTSI"/>
      <sheetName val="NS GD.UGD"/>
      <sheetName val="STD GD.UGD"/>
      <sheetName val="NP (4)"/>
      <sheetName val="DIV7-BM"/>
      <sheetName val="HB "/>
      <sheetName val="Analisa ME"/>
      <sheetName val="harga bahan"/>
      <sheetName val="MAIN BQ"/>
      <sheetName val="Harsat BHN AR,M"/>
      <sheetName val="bhn-upah"/>
      <sheetName val="AC"/>
      <sheetName val="FP"/>
      <sheetName val="PLB"/>
      <sheetName val="NS GD.UTAMA"/>
      <sheetName val="Analisa 2"/>
      <sheetName val="BQ.AC.FAN"/>
      <sheetName val="DAF_1"/>
      <sheetName val="DRUP (ASLI)"/>
      <sheetName val="DAF-1"/>
      <sheetName val="LISTRIK"/>
      <sheetName val="iTEM hARSAT"/>
      <sheetName val="DAF_4"/>
      <sheetName val="3-DIV5"/>
      <sheetName val="box culvert"/>
      <sheetName val="SITE-E"/>
      <sheetName val="Sheet1"/>
      <sheetName val="DRUP _ASLI_"/>
      <sheetName val="Stden center"/>
      <sheetName val="ANAL"/>
      <sheetName val="Upah+Bahan"/>
      <sheetName val="PC"/>
      <sheetName val="Balok"/>
      <sheetName val="DAF-5"/>
      <sheetName val="01A- RAB"/>
      <sheetName val="rab - persiapan &amp; lantai-1"/>
      <sheetName val="analisa"/>
      <sheetName val="ANALISA-A"/>
      <sheetName val="Panel,feeder,elek"/>
      <sheetName val="HSD"/>
      <sheetName val="data RSUD KIS"/>
      <sheetName val="Bahan-Upah"/>
      <sheetName val="BAU"/>
      <sheetName val="Man_Power_Const"/>
      <sheetName val="STR"/>
      <sheetName val="div3"/>
      <sheetName val="HS"/>
      <sheetName val="Analis Kusen 1 ESKALASI"/>
      <sheetName val="Concrete"/>
      <sheetName val="ahs3"/>
      <sheetName val="EXTERNAL WORK"/>
      <sheetName val="RAB AR&amp;STR"/>
      <sheetName val="escon"/>
      <sheetName val="NP (2)"/>
      <sheetName val="cargo"/>
      <sheetName val="Analisa Satuan"/>
      <sheetName val="SEX"/>
      <sheetName val="Upah"/>
      <sheetName val="TOEC"/>
      <sheetName val="BasicPrice"/>
      <sheetName val="Div10"/>
      <sheetName val="DAFTAR HARGA"/>
      <sheetName val="Satpek"/>
      <sheetName val="ahs1"/>
      <sheetName val="Fill this out first..."/>
      <sheetName val="Anl.+"/>
      <sheetName val="112-885"/>
      <sheetName val="ELEC STIS"/>
      <sheetName val="RKP PLUMBING"/>
      <sheetName val="Supl.X"/>
      <sheetName val="analis"/>
      <sheetName val="REK"/>
      <sheetName val="Bag-9Add"/>
      <sheetName val="Bag-1"/>
      <sheetName val="Bag-2"/>
      <sheetName val="Fin_Bengkel"/>
      <sheetName val="Fin_Showroom"/>
      <sheetName val="Hal_Pagar"/>
      <sheetName val="Str_Bengkel"/>
      <sheetName val="Str_Showroom"/>
      <sheetName val="L_Mechanical"/>
      <sheetName val="Ahs.2"/>
      <sheetName val="Ahs.1"/>
      <sheetName val="Analisa Harga Satuan"/>
      <sheetName val="BASEMENT"/>
      <sheetName val="Anls"/>
      <sheetName val="REF.ONLY"/>
      <sheetName val="Student"/>
      <sheetName val="REQDELTA"/>
      <sheetName val="pricelist"/>
      <sheetName val="1.B"/>
      <sheetName val="Markup"/>
      <sheetName val="Elektrikal"/>
      <sheetName val="Daftar berat"/>
      <sheetName val="Fin-Bengkel"/>
      <sheetName val="Fin-Showroom"/>
      <sheetName val="Str-Bengkel"/>
      <sheetName val="Str-Showroom"/>
      <sheetName val="AC_C"/>
      <sheetName val="Dasboard"/>
      <sheetName val="H-Upah"/>
      <sheetName val="Data Upah"/>
      <sheetName val="BASIC"/>
      <sheetName val="H_Satuan1"/>
      <sheetName val="mob__dem"/>
      <sheetName val="pek__tanah"/>
      <sheetName val="k__batu_kali"/>
      <sheetName val="Analisa_ME"/>
      <sheetName val="harga_bahan"/>
      <sheetName val="rab_me_(by_owner)_"/>
      <sheetName val="BQ_(by_owner)"/>
      <sheetName val="rab_me_(fisik)"/>
      <sheetName val="Analisa_&amp;_Upah"/>
      <sheetName val="AN__TAMPL"/>
      <sheetName val="01A-_RAB"/>
      <sheetName val="REMUNERASISTANDAR"/>
      <sheetName val="TABEL-DETASIR"/>
      <sheetName val="NP (3)"/>
      <sheetName val="NP"/>
      <sheetName val="SALURAN"/>
      <sheetName val="Group"/>
      <sheetName val="Mekanikal"/>
      <sheetName val="index"/>
      <sheetName val="BL"/>
      <sheetName val="AHS - Sipil"/>
      <sheetName val="Mall"/>
      <sheetName val="ANLS_ BETON R. KELAS"/>
      <sheetName val="기준"/>
      <sheetName val="_x0000_0_x0000_1_x0000_0_x0000_0_x0000_0_x0000_1_x0000__x0000_6_x0000_0_x0000_¯耀㣋_x0000__x0000__x0000__x0000__x0000__x0001__x0000__x0000_耀ÿ"/>
      <sheetName val="Plint_List"/>
      <sheetName val="Luar"/>
      <sheetName val="Pintu Jendela"/>
      <sheetName val="DC-akses bandara"/>
      <sheetName val="finalisasi"/>
      <sheetName val="Isolasi Luar Dalam"/>
      <sheetName val="Isolasi Luar"/>
      <sheetName val="KR Luar"/>
      <sheetName val="AHS"/>
      <sheetName val="boq"/>
      <sheetName val="Unit"/>
      <sheetName val="."/>
      <sheetName val="%"/>
      <sheetName val="3-DIV3"/>
      <sheetName val="rekap mekanikal"/>
      <sheetName val="SUM"/>
      <sheetName val="meth hsl nego"/>
      <sheetName val="3-DIV2"/>
      <sheetName val="Faktor"/>
      <sheetName val="UPH,BHN,ALT"/>
      <sheetName val="H_Satuan2"/>
      <sheetName val="mob__dem1"/>
      <sheetName val="pek__tanah1"/>
      <sheetName val="k__batu_kali1"/>
      <sheetName val="NS_GD_UGD"/>
      <sheetName val="STD_GD_UGD"/>
      <sheetName val="NP_(4)"/>
      <sheetName val="Bill_Of_Quantity"/>
      <sheetName val="HB_"/>
      <sheetName val="MAIN_BQ"/>
      <sheetName val="Harsat_BHN_AR,M"/>
      <sheetName val="NS_GD_UTAMA"/>
      <sheetName val="Analisa_2"/>
      <sheetName val="BQ_AC_FAN"/>
      <sheetName val="DRUP_(ASLI)"/>
      <sheetName val="HRG_BHN"/>
      <sheetName val="iTEM_hARSAT"/>
      <sheetName val="GLP-DISCOUNT"/>
      <sheetName val="GLP 2001"/>
      <sheetName val="EE-PROP"/>
      <sheetName val="Costos"/>
      <sheetName val="Met_Pas Batu"/>
      <sheetName val="Met_ Minor"/>
      <sheetName val="공정양식"/>
      <sheetName val="QSS"/>
      <sheetName val="G_SUMMARY"/>
      <sheetName val="TSS"/>
      <sheetName val="@UpahBahan"/>
      <sheetName val="BGN PENUNJANG"/>
      <sheetName val="gtrinh"/>
      <sheetName val="Rincigaji"/>
      <sheetName val="Prod 15-5"/>
      <sheetName val="5-Peralatan"/>
      <sheetName val="?0?1?0?0?0?1??6?0?¯耀㣋?????_x0001_??耀ÿ"/>
      <sheetName val="FORMESTIMASI"/>
      <sheetName val="A"/>
      <sheetName val="GFA-20-N"/>
      <sheetName val="arp-3a"/>
      <sheetName val="dasar"/>
      <sheetName val="Tata Udara"/>
      <sheetName val="Plumbing"/>
      <sheetName val="ahs_utama"/>
      <sheetName val="3-DIV4"/>
      <sheetName val="Terbilang"/>
      <sheetName val="L-Mechanical"/>
      <sheetName val="Harga"/>
      <sheetName val="DAF_3.1"/>
      <sheetName val="DAF_3.11"/>
      <sheetName val="_x0000_0_x0000_1_x0000_0_x0000_0_x0000_0_x0000_1_x0000__x0000_6_x0000_0_x0000_¯??_x0000__x0000__x0000__x0000__x0000__x0001__x0000__x0000_?ÿ"/>
      <sheetName val="_x0000_¯??_x0000__x0000__x0000__x0000__x0000__x0001__x0000__x0000_?ÿ?_x0000_?English_x0000_ENW_x0000_en"/>
      <sheetName val="ANALISA PEK.UMUM"/>
      <sheetName val="Anls teknis"/>
      <sheetName val="Investment Valuation"/>
      <sheetName val="Cabling Data&amp;Power"/>
      <sheetName val="Form A"/>
      <sheetName val="TBL_BANTU"/>
      <sheetName val="Bill of Qty MEP"/>
      <sheetName val="anaUTama"/>
      <sheetName val="DIVI3"/>
      <sheetName val="FAK"/>
      <sheetName val="NP-7"/>
      <sheetName val="HSLAIN-LAIN"/>
      <sheetName val="UNIT PRICE"/>
      <sheetName val="HB_1"/>
      <sheetName val="H_Satuan3"/>
      <sheetName val="mob__dem2"/>
      <sheetName val="pek__tanah2"/>
      <sheetName val="k__batu_kali2"/>
      <sheetName val="HB_2"/>
      <sheetName val="Bill 5 Summary"/>
      <sheetName val="Bill 4 Summary"/>
      <sheetName val="RKP. TOTAL"/>
      <sheetName val="B.as"/>
      <sheetName val="RAB"/>
      <sheetName val="_x005f_x0000_0_x005f_x0000_1_x005f_x0000_0_x005f_x0000_"/>
      <sheetName val="Analisa BOW"/>
      <sheetName val=""/>
      <sheetName val="5.Anhas"/>
      <sheetName val="gabungan (2)"/>
      <sheetName val="an tek NP"/>
      <sheetName val="BHN-UPH-ALT"/>
      <sheetName val="_x0000_0_x0000_1_x0000_0_x0000_"/>
      <sheetName val="Bill_2"/>
      <sheetName val="Alat B"/>
      <sheetName val="Bahan B"/>
      <sheetName val="Upah B"/>
      <sheetName val="RAP"/>
      <sheetName val="Sub"/>
      <sheetName val="Analisa Upah &amp; Bahan Plum"/>
      <sheetName val="ANALISA ALAT BERAT"/>
      <sheetName val="ANGGARAN"/>
      <sheetName val="HRG BAHAN &amp; UPAH okk"/>
      <sheetName val="Analis Kusen okk"/>
      <sheetName val="GE-1-2"/>
      <sheetName val="A+Supl."/>
      <sheetName val="Informasi"/>
      <sheetName val="Daf 1"/>
      <sheetName val="p_fb01"/>
      <sheetName val="p_fb02"/>
      <sheetName val="PLINT 3.1.G"/>
      <sheetName val="s_v13"/>
      <sheetName val="s_v14"/>
      <sheetName val="s_v16"/>
      <sheetName val="NS Lanjutan"/>
      <sheetName val="STD Lanjutan"/>
      <sheetName val="Mk Minor"/>
      <sheetName val="Telephone"/>
      <sheetName val="Rek_ELEKT"/>
      <sheetName val="?0?1?0?0?0?1??6?0?¯???????_x0001_???ÿ"/>
      <sheetName val="?¯???????_x0001_???ÿ???English?ENW?en"/>
      <sheetName val="_0_1_0_0_0_1__6_0_¯耀㣋______x0001___耀ÿ"/>
      <sheetName val="Galian batu"/>
      <sheetName val="1"/>
      <sheetName val="Teknis"/>
      <sheetName val="설계조건"/>
      <sheetName val="단면검토"/>
      <sheetName val="isian"/>
      <sheetName val="RINCIAN"/>
      <sheetName val="GalianAlatBerat"/>
      <sheetName val="Haulling"/>
      <sheetName val="KONTRAK INDUK BULANAN"/>
      <sheetName val="Data2"/>
      <sheetName val="GENERAL"/>
      <sheetName val="pivot1"/>
      <sheetName val="Pricing"/>
      <sheetName val="Surat"/>
      <sheetName val="Analisa RAP"/>
      <sheetName val="Alat"/>
      <sheetName val="Telusur"/>
      <sheetName val="Analisa RAB"/>
      <sheetName val="NSTD"/>
      <sheetName val="STD"/>
      <sheetName val="BQ.jln"/>
      <sheetName val="BQ.jem"/>
      <sheetName val="anaMob"/>
      <sheetName val="bukan PNS"/>
      <sheetName val="Input monthly capex"/>
      <sheetName val="경비2내역"/>
      <sheetName val="DAFT_HARG_SAT_PEK."/>
      <sheetName val="DAFT_ALAT,UPAH &amp; MAT"/>
      <sheetName val="Admin"/>
      <sheetName val="DAFTAR_HARGA"/>
      <sheetName val="rab_-_persiapan_&amp;_lantai-1"/>
      <sheetName val="Anl_+"/>
      <sheetName val="ELEC_STIS"/>
      <sheetName val="RKP_PLUMBING"/>
      <sheetName val="1_B"/>
      <sheetName val="Analis_Kusen_1_ESKALASI"/>
      <sheetName val="Isolasi_Luar_Dalam"/>
      <sheetName val="Isolasi_Luar"/>
      <sheetName val="Supl_X"/>
      <sheetName val="EXTERNAL_WORK"/>
      <sheetName val="DRUP__ASLI_"/>
      <sheetName val="Stden_center"/>
      <sheetName val="box_culvert"/>
      <sheetName val="_"/>
      <sheetName val="Div2"/>
      <sheetName val="bhn FINAL"/>
      <sheetName val="Rekapitulasi"/>
      <sheetName val="MARK UP"/>
      <sheetName val="PRICE LIST"/>
      <sheetName val="Price_List"/>
      <sheetName val="div-2"/>
      <sheetName val="MAP"/>
      <sheetName val="RKP"/>
      <sheetName val="dil"/>
      <sheetName val="Penawaran"/>
      <sheetName val="Master 1.0"/>
      <sheetName val="Blk-Mnl lt.3-lt.atap"/>
      <sheetName val="Klm-Mnl"/>
      <sheetName val="gajiDasar"/>
      <sheetName val="PROD_03_1"/>
      <sheetName val="BQ. AC"/>
      <sheetName val="rincian per proyek"/>
      <sheetName val="PL"/>
      <sheetName val="rek ME"/>
      <sheetName val="Antek1"/>
      <sheetName val="HARSAT-lain"/>
      <sheetName val="HARSAT-tanah"/>
      <sheetName val="product"/>
      <sheetName val="Pipe"/>
      <sheetName val="RBP- 2"/>
      <sheetName val="OP. ALAT"/>
      <sheetName val="OP. PERJAM"/>
      <sheetName val="B. PERSONIL"/>
      <sheetName val="KAN. LOKAL"/>
      <sheetName val="BAB_5_2_BiaLang"/>
      <sheetName val="NAME"/>
      <sheetName val="Daftar Upah"/>
      <sheetName val="DAF-2"/>
      <sheetName val="01.FA"/>
      <sheetName val="Eng_Hrs"/>
      <sheetName val="_0_1_0_0_0_1__6_0_¯耀㣋______x000"/>
      <sheetName val="_x005f_x0000_¯___x005f_x0000__x005f_x0000__x005f_x0000_"/>
      <sheetName val="_x005f_x005f_x005f_x0000_0_x005f_x005f_x005f_x0000_1_x0"/>
      <sheetName val="_0_1_0_0_0_1__6_0_¯________x000"/>
      <sheetName val="_¯________x005f_x0001____ÿ___English_"/>
      <sheetName val="D6 (2)"/>
      <sheetName val="_0_1_0_0_0_1__6_0_¯________x0001____ÿ"/>
      <sheetName val="_¯________x0001____ÿ___English_ENW_en"/>
      <sheetName val="?0?1?0?0?0?1??6?0?¯耀㣋?????_x000"/>
      <sheetName val="_x005f_x0000_¯??_x005f_x0000__x005f_x0000__x005f_x0000_"/>
      <sheetName val="?0?1?0?0?0?1??6?0?¯???????_x000"/>
      <sheetName val="?¯???????_x005f_x0001_???ÿ???English?"/>
      <sheetName val="Master Edit"/>
      <sheetName val="SAT-DAS"/>
      <sheetName val="Analis Tambahan"/>
      <sheetName val="Analys"/>
      <sheetName val="pelita lapen"/>
      <sheetName val="Bq-Pk-A"/>
      <sheetName val="Summary"/>
      <sheetName val="Rate"/>
      <sheetName val="S-Curve"/>
      <sheetName val="3.1.2a"/>
      <sheetName val="3.1.1a"/>
      <sheetName val="Vibro_Roller"/>
      <sheetName val="Anl.2s.d4e"/>
      <sheetName val="List of Eqp"/>
      <sheetName val="UPA"/>
      <sheetName val="??"/>
      <sheetName val="????"/>
      <sheetName val="Sat~Bahu"/>
      <sheetName val="PConsCS"/>
      <sheetName val="dia-in"/>
      <sheetName val="Break_down"/>
      <sheetName val="Analisa Harga"/>
      <sheetName val="SIMPRO(AGST)"/>
      <sheetName val="Harga Satuan"/>
      <sheetName val="SAP"/>
      <sheetName val="Urai _Resap pengikat"/>
      <sheetName val="Estimate"/>
      <sheetName val="Upah "/>
      <sheetName val="Legend"/>
      <sheetName val="Aspal"/>
      <sheetName val="Appendix 2(SatDas)"/>
      <sheetName val="HS-Divisi 3"/>
      <sheetName val="TT04"/>
      <sheetName val="gvl"/>
      <sheetName val="SCH"/>
      <sheetName val="daftar harga satuan"/>
      <sheetName val="c"/>
      <sheetName val="f"/>
      <sheetName val="SPEC"/>
      <sheetName val="Ahs_2"/>
      <sheetName val="Ahs_1"/>
      <sheetName val="KR_Luar"/>
      <sheetName val="REF_ONLY"/>
      <sheetName val="Daftar_berat"/>
      <sheetName val="Analisa_Harga_Satuan"/>
      <sheetName val="NP_(3)"/>
      <sheetName val="ANLS__BETON_R__KELAS"/>
      <sheetName val="Data_Upah"/>
      <sheetName val="AHS_-_Sipil"/>
      <sheetName val="data_RSUD_KIS"/>
      <sheetName val="RAB_AR&amp;STR"/>
      <sheetName val="NP_(2)"/>
      <sheetName val="Analisa_Satuan"/>
      <sheetName val="Tata_Udara"/>
      <sheetName val="Fill_this_out_first___"/>
      <sheetName val="01000160¯耀㣋耀ÿ"/>
      <sheetName val="Pintu_Jendela"/>
      <sheetName val="DC-akses_bandara"/>
      <sheetName val="Foundation"/>
      <sheetName val="F ALARM"/>
      <sheetName val="_x0000_¯___x0000__x0000__x0000_"/>
      <sheetName val="_x005f_x0000_0_x005f_x0000_1_x0"/>
      <sheetName val="_¯________x0001____ÿ___English_"/>
      <sheetName val="__"/>
      <sheetName val="____"/>
      <sheetName val="_x005f_x0000_¯___x005f_x0000__x"/>
      <sheetName val="2.2"/>
      <sheetName val="H_Satuan4"/>
      <sheetName val="mob__dem3"/>
      <sheetName val="pek__tanah3"/>
      <sheetName val="k__batu_kali3"/>
      <sheetName val="Analisa_&amp;_Upah1"/>
      <sheetName val="AN__TAMPL1"/>
      <sheetName val="HB_3"/>
      <sheetName val="rab_me_(by_owner)_1"/>
      <sheetName val="BQ_(by_owner)1"/>
      <sheetName val="rab_me_(fisik)1"/>
      <sheetName val="Analisa_ME1"/>
      <sheetName val="harga_bahan1"/>
      <sheetName val="01A-_RAB1"/>
      <sheetName val="RKP__TOTAL"/>
      <sheetName val="B_as"/>
      <sheetName val="Analisa_BOW"/>
      <sheetName val="gabungan_(2)"/>
      <sheetName val="meth_hsl_nego"/>
      <sheetName val="an_tek_NP"/>
      <sheetName val="AHSP"/>
      <sheetName val="NP_(4)1"/>
      <sheetName val="HRG_BHN1"/>
      <sheetName val="Bill_Of_Quantity1"/>
      <sheetName val="NS_GD_UGD1"/>
      <sheetName val="STD_GD_UGD1"/>
      <sheetName val="MAIN_BQ1"/>
      <sheetName val="Harsat_BHN_AR,M1"/>
      <sheetName val="DRUP_(ASLI)1"/>
      <sheetName val="BQ_AC_FAN1"/>
      <sheetName val="iTEM_hARSAT1"/>
      <sheetName val="NS_GD_UTAMA1"/>
      <sheetName val="Analisa_21"/>
      <sheetName val="GLP_2001"/>
      <sheetName val="Met_Pas_Batu"/>
      <sheetName val="Met__Minor"/>
      <sheetName val="Galian_batu"/>
      <sheetName val="rekap_mekanikal"/>
      <sheetName val="BGN_PENUNJANG"/>
      <sheetName val="bukan_PNS"/>
      <sheetName val="RBP-_2"/>
      <sheetName val="OP__ALAT"/>
      <sheetName val="OP__PERJAM"/>
      <sheetName val="B__PERSONIL"/>
      <sheetName val="KAN__LOKAL"/>
      <sheetName val="DRUP__ASLI_1"/>
      <sheetName val="Stden_center1"/>
      <sheetName val="NP_(4)2"/>
      <sheetName val="HRG_BHN2"/>
      <sheetName val="Analisa_&amp;_Upah2"/>
      <sheetName val="AN__TAMPL2"/>
      <sheetName val="Bill_Of_Quantity2"/>
      <sheetName val="NS_GD_UGD2"/>
      <sheetName val="STD_GD_UGD2"/>
      <sheetName val="rab_me_(by_owner)_2"/>
      <sheetName val="BQ_(by_owner)2"/>
      <sheetName val="rab_me_(fisik)2"/>
      <sheetName val="Analisa_ME2"/>
      <sheetName val="harga_bahan2"/>
      <sheetName val="MAIN_BQ2"/>
      <sheetName val="Harsat_BHN_AR,M2"/>
      <sheetName val="DRUP_(ASLI)2"/>
      <sheetName val="BQ_AC_FAN2"/>
      <sheetName val="ANLS__BETON_R__KELAS1"/>
      <sheetName val="iTEM_hARSAT2"/>
      <sheetName val="NS_GD_UTAMA2"/>
      <sheetName val="Analisa_22"/>
      <sheetName val="01A-_RAB2"/>
      <sheetName val="RKP_PLUMBING1"/>
      <sheetName val="rab_-_persiapan_&amp;_lantai-11"/>
      <sheetName val="Anl_+1"/>
      <sheetName val="ELEC_STIS1"/>
      <sheetName val="Analis_Kusen_1_ESKALASI1"/>
      <sheetName val="Tata_Udara1"/>
      <sheetName val="DAFTAR_HARGA1"/>
      <sheetName val="Data_Upah1"/>
      <sheetName val="Supl_X1"/>
      <sheetName val="box_culvert1"/>
      <sheetName val="Ahs_21"/>
      <sheetName val="Ahs_11"/>
      <sheetName val="Analisa_Harga_Satuan1"/>
      <sheetName val="_1"/>
      <sheetName val="Daftar_berat1"/>
      <sheetName val="AHS_-_Sipil1"/>
      <sheetName val="EXTERNAL_WORK1"/>
      <sheetName val="data_RSUD_KIS1"/>
      <sheetName val="RAB_AR&amp;STR1"/>
      <sheetName val="NP_(2)1"/>
      <sheetName val="Analisa_Satuan1"/>
      <sheetName val="1_B1"/>
      <sheetName val="Isolasi_Luar_Dalam1"/>
      <sheetName val="Isolasi_Luar1"/>
      <sheetName val="GLP_20011"/>
      <sheetName val="Met_Pas_Batu1"/>
      <sheetName val="Met__Minor1"/>
      <sheetName val="KR_Luar1"/>
      <sheetName val="REF_ONLY1"/>
      <sheetName val="gabungan_(2)1"/>
      <sheetName val="Analisa_BOW1"/>
      <sheetName val="Galian_batu1"/>
      <sheetName val="Fill_this_out_first___1"/>
      <sheetName val="an_tek_NP1"/>
      <sheetName val="Pintu_Jendela1"/>
      <sheetName val="DC-akses_bandara1"/>
      <sheetName val="NP_(3)1"/>
      <sheetName val="rekap_mekanikal1"/>
      <sheetName val="meth_hsl_nego1"/>
      <sheetName val="BGN_PENUNJANG1"/>
      <sheetName val="bukan_PNS1"/>
      <sheetName val="RBP-_21"/>
      <sheetName val="OP__ALAT1"/>
      <sheetName val="OP__PERJAM1"/>
      <sheetName val="B__PERSONIL1"/>
      <sheetName val="KAN__LOKAL1"/>
      <sheetName val="GRAPMARS"/>
      <sheetName val="DIV 7"/>
      <sheetName val="Kode"/>
      <sheetName val="Hst_mat"/>
      <sheetName val="GAJI"/>
      <sheetName val="Urai _ Guide Post"/>
      <sheetName val="Urai_Galian Tanah"/>
      <sheetName val="DATABASE"/>
      <sheetName val="HARGA MATERIAL"/>
      <sheetName val="Rekap Direct Cost"/>
      <sheetName val="Analisa -Baku"/>
      <sheetName val="Perm. Test"/>
      <sheetName val="Hardas"/>
      <sheetName val="NP2"/>
      <sheetName val="Monitor"/>
      <sheetName val="FINISHING"/>
      <sheetName val="STRUKTUR"/>
      <sheetName val="Man Power"/>
      <sheetName val="Lead Schedule"/>
      <sheetName val="Manual"/>
      <sheetName val="Bongkar"/>
      <sheetName val="Agregat Halus &amp; Kasar"/>
      <sheetName val="LAL - PASAR PAGI "/>
      <sheetName val="F1c DATA ADM6"/>
      <sheetName val="Galian 1"/>
      <sheetName val="Hrg"/>
      <sheetName val="_x005f_x005f_x005f_x0000_0_x005"/>
      <sheetName val="Fill this out first___"/>
      <sheetName val="9"/>
      <sheetName val="ALEK"/>
      <sheetName val="DC-akses_bandara2"/>
      <sheetName val="rab_me_(by_owner)_3"/>
      <sheetName val="BQ_(by_owner)3"/>
      <sheetName val="rab_me_(fisik)3"/>
      <sheetName val="DC-akses_bandara3"/>
      <sheetName val="Analisa_ME3"/>
      <sheetName val="Hua Yang Quarterly"/>
      <sheetName val="An"/>
      <sheetName val="An.2"/>
      <sheetName val="Beton"/>
      <sheetName val="RANGE"/>
      <sheetName val="BQ-E20-02(Rp)"/>
      <sheetName val="struktur tdk dipakai"/>
      <sheetName val="CapExpAppForm"/>
      <sheetName val="AC unit"/>
      <sheetName val="EL acc"/>
      <sheetName val="EL lamp"/>
      <sheetName val="EL outlet"/>
      <sheetName val="Chiller acc"/>
      <sheetName val="Pipa PL"/>
      <sheetName val="PK acc"/>
      <sheetName val="PL acc"/>
      <sheetName val="PK valve"/>
      <sheetName val="PL valve"/>
      <sheetName val="AC valve"/>
      <sheetName val="PK pipe"/>
      <sheetName val="EL kabel"/>
      <sheetName val="AC power"/>
      <sheetName val="EL tray"/>
      <sheetName val="PL power"/>
      <sheetName val="PL unit"/>
      <sheetName val="PK unit"/>
      <sheetName val="EL arde"/>
      <sheetName val="DafHrgSatuan"/>
      <sheetName val="metode"/>
      <sheetName val="Rutin"/>
      <sheetName val="a.2"/>
      <sheetName val="6-AGREGAT"/>
      <sheetName val="DATAOKT"/>
      <sheetName val="BUSWAY"/>
      <sheetName val="analisa Str"/>
      <sheetName val="610.07A"/>
      <sheetName val="적용환율"/>
      <sheetName val="Bill_of_Qty_MEP"/>
      <sheetName val="Form_A"/>
      <sheetName val="KONTRAK_INDUK_BULANAN"/>
      <sheetName val="5_Anhas"/>
      <sheetName val="Analisa_Upah_&amp;_Bahan_Plum"/>
      <sheetName val="Bill_5_Summary"/>
      <sheetName val="Bill_4_Summary"/>
      <sheetName val="DAF_3_1"/>
      <sheetName val="DAF_3_11"/>
      <sheetName val="01000160¯???ÿ"/>
      <sheetName val="¯???ÿ??EnglishENWen"/>
      <sheetName val="ANALISA_PEK_UMUM"/>
      <sheetName val="?0?1?0?0?0?1??6?0?¯耀㣋???????耀ÿ"/>
      <sheetName val="UNIT_PRICE"/>
      <sheetName val="Anls_teknis"/>
      <sheetName val="Investment_Valuation"/>
      <sheetName val="Cabling_Data&amp;Power"/>
      <sheetName val="Blk-Mnl_lt_3-lt_atap"/>
      <sheetName val="Alat_B"/>
      <sheetName val="Bahan_B"/>
      <sheetName val="Upah_B"/>
      <sheetName val="BQ__AC"/>
      <sheetName val="rincian_per_proyek"/>
      <sheetName val="HRG_BAHAN_&amp;_UPAH_okk"/>
      <sheetName val="Analis_Kusen_okk"/>
      <sheetName val="A+Supl_"/>
      <sheetName val="rek_ME"/>
      <sheetName val="Input_monthly_capex"/>
      <sheetName val="Prod_15-5"/>
      <sheetName val="Analisa_RAP"/>
      <sheetName val="Analisa_RAB"/>
      <sheetName val="List_of_Eqp"/>
      <sheetName val="MARK_UP"/>
      <sheetName val="ANALISA_ALAT_BERAT"/>
      <sheetName val="Anl_2s_d4e"/>
      <sheetName val="bhn_FINAL"/>
      <sheetName val="Mk_Minor"/>
      <sheetName val="Master_Edit"/>
      <sheetName val="010"/>
      <sheetName val="HARGA_MATERIAL"/>
      <sheetName val="Rekap_Direct_Cost"/>
      <sheetName val="Analisa_-Baku"/>
      <sheetName val="3_1_2a"/>
      <sheetName val="3_1_1a"/>
      <sheetName val="Urai___Guide_Post"/>
      <sheetName val="Urai_Galian_Tanah"/>
      <sheetName val="F_ALARM"/>
      <sheetName val="Analisa_Harga"/>
      <sheetName val="_0_1_0_0_0_1__6_0_¯耀㣋_______耀ÿ"/>
      <sheetName val="Man_Power"/>
      <sheetName val="D6_(2)"/>
      <sheetName val="Lead_Schedule"/>
      <sheetName val="PLINT_3_1_G"/>
      <sheetName val="NS_Lanjutan"/>
      <sheetName val="STD_Lanjutan"/>
      <sheetName val="?0?1?0?0?0?1??6?0?¯??????????ÿ"/>
      <sheetName val="?¯??????????ÿ???English?ENW?en"/>
      <sheetName val="DAFT_HARG_SAT_PEK_"/>
      <sheetName val="DAFT_ALAT,UPAH_&amp;_MAT"/>
      <sheetName val="H_Satuan5"/>
      <sheetName val="mob__dem4"/>
      <sheetName val="pek__tanah4"/>
      <sheetName val="k__batu_kali4"/>
      <sheetName val="Anl_+2"/>
      <sheetName val="RKP_PLUMBING2"/>
      <sheetName val="HB_4"/>
      <sheetName val="rab_-_persiapan_&amp;_lantai-12"/>
      <sheetName val="Analis_Kusen_1_ESKALASI2"/>
      <sheetName val="Supl_X2"/>
      <sheetName val="ELEC_STIS2"/>
      <sheetName val="DRUP__ASLI_2"/>
      <sheetName val="Stden_center2"/>
      <sheetName val="DAFTAR_HARGA2"/>
      <sheetName val="1_B2"/>
      <sheetName val="box_culvert2"/>
      <sheetName val="EXTERNAL_WORK2"/>
      <sheetName val="Bill_of_Qty_MEP1"/>
      <sheetName val="_2"/>
      <sheetName val="Form_A1"/>
      <sheetName val="Isolasi_Luar_Dalam2"/>
      <sheetName val="Isolasi_Luar2"/>
      <sheetName val="RKP__TOTAL1"/>
      <sheetName val="B_as1"/>
      <sheetName val="KONTRAK_INDUK_BULANAN1"/>
      <sheetName val="5_Anhas1"/>
      <sheetName val="Analisa_Upah_&amp;_Bahan_Plum1"/>
      <sheetName val="Bill_5_Summary1"/>
      <sheetName val="Bill_4_Summary1"/>
      <sheetName val="DAF_3_12"/>
      <sheetName val="DAF_3_111"/>
      <sheetName val="ANALISA_PEK_UMUM1"/>
      <sheetName val="UNIT_PRICE1"/>
      <sheetName val="Anls_teknis1"/>
      <sheetName val="Investment_Valuation1"/>
      <sheetName val="Cabling_Data&amp;Power1"/>
      <sheetName val="Blk-Mnl_lt_3-lt_atap1"/>
      <sheetName val="Alat_B1"/>
      <sheetName val="Bahan_B1"/>
      <sheetName val="Upah_B1"/>
      <sheetName val="BQ__AC1"/>
      <sheetName val="rincian_per_proyek1"/>
      <sheetName val="HRG_BAHAN_&amp;_UPAH_okk1"/>
      <sheetName val="Analis_Kusen_okk1"/>
      <sheetName val="A+Supl_1"/>
      <sheetName val="rek_ME1"/>
      <sheetName val="Input_monthly_capex1"/>
      <sheetName val="Prod_15-51"/>
      <sheetName val="Analisa_RAP1"/>
      <sheetName val="Analisa_RAB1"/>
      <sheetName val="List_of_Eqp1"/>
      <sheetName val="MARK_UP1"/>
      <sheetName val="ANALISA_ALAT_BERAT1"/>
      <sheetName val="Anl_2s_d4e1"/>
      <sheetName val="bhn_FINAL1"/>
      <sheetName val="Mk_Minor1"/>
      <sheetName val="Master_Edit1"/>
      <sheetName val="HARGA_MATERIAL1"/>
      <sheetName val="Rekap_Direct_Cost1"/>
      <sheetName val="Analisa_-Baku1"/>
      <sheetName val="3_1_2a1"/>
      <sheetName val="3_1_1a1"/>
      <sheetName val="Urai___Guide_Post1"/>
      <sheetName val="Urai_Galian_Tanah1"/>
      <sheetName val="F_ALARM1"/>
      <sheetName val="Analisa_Harga1"/>
      <sheetName val="Man_Power1"/>
      <sheetName val="D6_(2)1"/>
      <sheetName val="Lead_Schedule1"/>
      <sheetName val="PLINT_3_1_G1"/>
      <sheetName val="NS_Lanjutan1"/>
      <sheetName val="STD_Lanjutan1"/>
      <sheetName val="DAFT_HARG_SAT_PEK_1"/>
      <sheetName val="DAFT_ALAT,UPAH_&amp;_MAT1"/>
      <sheetName val="Analisa_&amp;_Upah3"/>
      <sheetName val="AN__TAMPL3"/>
      <sheetName val="Bill_Of_Quantity3"/>
      <sheetName val="NP_(4)3"/>
      <sheetName val="HRG_BHN3"/>
      <sheetName val="DRUP_(ASLI)3"/>
      <sheetName val="NS_GD_UGD3"/>
      <sheetName val="STD_GD_UGD3"/>
      <sheetName val="harga_bahan3"/>
      <sheetName val="MAIN_BQ3"/>
      <sheetName val="Harsat_BHN_AR,M3"/>
      <sheetName val="BQ_AC_FAN3"/>
      <sheetName val="01A-_RAB3"/>
      <sheetName val="iTEM_hARSAT3"/>
      <sheetName val="NS_GD_UTAMA3"/>
      <sheetName val="Analisa_23"/>
      <sheetName val="NP_(2)2"/>
      <sheetName val="data_RSUD_KIS2"/>
      <sheetName val="RAB_AR&amp;STR2"/>
      <sheetName val="Analisa_Satuan2"/>
      <sheetName val="Fill_this_out_first___2"/>
      <sheetName val="Ahs_22"/>
      <sheetName val="Ahs_12"/>
      <sheetName val="Analisa_Harga_Satuan2"/>
      <sheetName val="gabungan_(2)2"/>
      <sheetName val="Galian_batu2"/>
      <sheetName val="meth_hsl_nego2"/>
      <sheetName val="REF_ONLY2"/>
      <sheetName val="KR_Luar2"/>
      <sheetName val="GLP_20012"/>
      <sheetName val="Met_Pas_Batu2"/>
      <sheetName val="Met__Minor2"/>
      <sheetName val="Daftar_berat2"/>
      <sheetName val="Data_Upah2"/>
      <sheetName val="Bill_of_Qty_MEP2"/>
      <sheetName val="Pintu_Jendela2"/>
      <sheetName val="rekap_mekanikal2"/>
      <sheetName val="AHS_-_Sipil2"/>
      <sheetName val="ANLS__BETON_R__KELAS2"/>
      <sheetName val="NP_(3)2"/>
      <sheetName val="BGN_PENUNJANG2"/>
      <sheetName val="Analisa_BOW2"/>
      <sheetName val="Form_A2"/>
      <sheetName val="KONTRAK_INDUK_BULANAN2"/>
      <sheetName val="RKP__TOTAL2"/>
      <sheetName val="B_as2"/>
      <sheetName val="Prod_15-52"/>
      <sheetName val="Cover1"/>
      <sheetName val="mu"/>
      <sheetName val="Umum"/>
      <sheetName val="Harga Sat Dasar"/>
      <sheetName val="SUMBER DAYA"/>
      <sheetName val="breakdown"/>
      <sheetName val="_x005f_x005f_x005f_x0000_¯___x005f_x005f_x005f_x0000__x"/>
      <sheetName val="PNT"/>
      <sheetName val="Hrg Sat"/>
      <sheetName val="AN-MAJOR"/>
      <sheetName val="An_pdkg"/>
      <sheetName val="Agregat_Halus_&amp;_Kasar"/>
      <sheetName val="Har Sat"/>
      <sheetName val="610.05"/>
      <sheetName val="610.06"/>
      <sheetName val="610.07"/>
      <sheetName val="610.08"/>
      <sheetName val="ANTEK"/>
      <sheetName val="610.04"/>
      <sheetName val="MPU. 6-3(4).LastonAC"/>
      <sheetName val="Data Info"/>
      <sheetName val="bahan dan upah"/>
      <sheetName val="MAP2"/>
      <sheetName val="anal-mpu"/>
      <sheetName val="H Satuan Dasar"/>
      <sheetName val="analisa (2)"/>
      <sheetName val="Bill rekap"/>
      <sheetName val="Bill of Qty"/>
      <sheetName val="CODE"/>
      <sheetName val="Analysis"/>
      <sheetName val="5.1.ELEKTRIKAL-ELEKTRONIK"/>
      <sheetName val="DAF-BAHAN"/>
      <sheetName val="DAF-UPAH"/>
      <sheetName val="DAF-9"/>
      <sheetName val="PileCap"/>
      <sheetName val="An str"/>
      <sheetName val="tifico"/>
      <sheetName val="PESANTREN"/>
      <sheetName val="G"/>
      <sheetName val="Curup"/>
      <sheetName val="Prabu"/>
      <sheetName val="On Time"/>
      <sheetName val="BoQA"/>
      <sheetName val="List Material"/>
      <sheetName val="calc-2"/>
      <sheetName val="NAMES"/>
      <sheetName val="Daftar Harga Upah"/>
      <sheetName val="Prs"/>
      <sheetName val="prd01-5"/>
      <sheetName val="Hsat1"/>
      <sheetName val="OwnEq"/>
      <sheetName val="Pt"/>
      <sheetName val="CHART HB AC - WC"/>
      <sheetName val="Daf-Har-Pening"/>
      <sheetName val="Urugan Pasir"/>
      <sheetName val="_x005f_x005f_x005f_x005f_x005f_x005f_x005f_x0000_0_x005"/>
      <sheetName val="_x005f_x005f_x005f_x0000_¯??_x005f_x005f_x005f_x0000__x"/>
      <sheetName val="Rek Tot"/>
      <sheetName val="_¯________x005f_x0001____ÿ___En"/>
      <sheetName val="_¯________x005f_x005f_x005f_x0001____ÿ___En"/>
      <sheetName val="an. major"/>
      <sheetName val="_x005f_x005f_x005f_x005f_x005f_x005f_x005f_x005f_x005f_x005f_"/>
      <sheetName val="_x005f_x005f_x005f_x005f_x005f_x005f_x005f_x0000_¯??_x0"/>
      <sheetName val="?0?1?0?"/>
      <sheetName val="ALAT1"/>
      <sheetName val="PP"/>
      <sheetName val="AnalAdjust"/>
      <sheetName val="AHS-1"/>
      <sheetName val="hs_str"/>
      <sheetName val="Analisa_&amp;_Upah4"/>
      <sheetName val="AN__TAMPL4"/>
      <sheetName val="Analisa K"/>
      <sheetName val="TRNS-C1"/>
      <sheetName val="hst  LAMP_1"/>
      <sheetName val="har-sat"/>
      <sheetName val="Meto"/>
      <sheetName val="Budget"/>
      <sheetName val="7"/>
      <sheetName val=" "/>
      <sheetName val="Tray&amp;Ladder"/>
      <sheetName val="Duct"/>
      <sheetName val="Other"/>
      <sheetName val="S Curve"/>
      <sheetName val="Rekap S Curve (4)"/>
      <sheetName val="Rekap S Curve (3)"/>
      <sheetName val="Daf.Dasar Upah&amp;Bahan"/>
      <sheetName val="Assumptions"/>
      <sheetName val="skenario"/>
      <sheetName val="PO-2"/>
      <sheetName val="GRAND REKAPITULASI"/>
      <sheetName val="RAB_G.ADM. PUSAT_(1)"/>
      <sheetName val="RAB_R. GENSET &amp; PANEL_(10) "/>
      <sheetName val="RAB_R. DNS. PENGLL T.54_(11.A.)"/>
      <sheetName val="RAB_R. DNS. PENGLL T.54_(11.B.)"/>
      <sheetName val="RAB_R. DNS. PENGLL T.54 (11.C.)"/>
      <sheetName val="RAB_R. DNS. PENGLL T.70_(12.A.)"/>
      <sheetName val="RAB_R. DNS. PENGLL T.70_(12.B.)"/>
      <sheetName val="RAB_R. DNS. PENGLL T.70_(12.C.)"/>
      <sheetName val="RAB_SPORT CLUB_(14)"/>
      <sheetName val="RAB_MASJID &amp; T.WUDLU_(15)"/>
      <sheetName val="RAB_LOUNDRY &amp; WORKSHOP_(16)"/>
      <sheetName val="RAB_MINIMARKET &amp; KANTIN_(17.)"/>
      <sheetName val="RAB_RMH. PENJAGA_(18)"/>
      <sheetName val="RAB_POS JAGA_(19. A.)"/>
      <sheetName val="RAB_POS JAGA_(19. B.)"/>
      <sheetName val="RAB_R. POMPA_(20)"/>
      <sheetName val="RAB_GARASI_(21)"/>
      <sheetName val="RAB_POLIKLINIK_(22)"/>
      <sheetName val="RAB_R. KELAS_(2.A)"/>
      <sheetName val="RAB_R. KELAS_(2.B)"/>
      <sheetName val="RAB_PERPUST_(4)"/>
      <sheetName val="RAB_AULA UTAMA_(5)"/>
      <sheetName val="RAB_AULA SEDANG_(6)"/>
      <sheetName val="RAB_ASRAMA_(7. B.)"/>
      <sheetName val="RAB_ASRAMA_(7. C.)"/>
      <sheetName val="RAB_ASRAMA_(7. D.)"/>
      <sheetName val="RAB_R. MAKAN_(8)"/>
      <sheetName val="RAB_GUEST HOUSE_(9. A.)"/>
      <sheetName val="RAB_GUEST HOUSE_(9. B.)"/>
      <sheetName val="Unit Rate"/>
      <sheetName val="RAB 1 PRABUMULIH LEMBAK KM 330+"/>
      <sheetName val="DivVII"/>
      <sheetName val="Gali_Sal"/>
      <sheetName val="B-PRICE"/>
      <sheetName val="Data-Masukan"/>
      <sheetName val="Hal.010MUKAMC"/>
      <sheetName val="BAHAN (2)"/>
      <sheetName val="ANALISA railing"/>
      <sheetName val="HARGA SAT"/>
      <sheetName val="LO"/>
      <sheetName val="D &amp; W sizes"/>
      <sheetName val="EQ_an"/>
      <sheetName val="Prod_Alat"/>
      <sheetName val="DHSD"/>
      <sheetName val="_x0000_0_x0000_1_x0"/>
      <sheetName val="_¯________x0001____ÿ___En"/>
      <sheetName val="_x0000_¯___x0000__x"/>
      <sheetName val="01000160¯___ÿ"/>
      <sheetName val="¯___ÿ__EnglishENWen"/>
      <sheetName val="_x005f_x005f_x005f_x0000_¯___x0"/>
      <sheetName val="_0_1_0_"/>
      <sheetName val="_x005f_x0000_0_x005"/>
      <sheetName val="_0_1_0_0_0_1__6_0_¯__________ÿ"/>
      <sheetName val="_¯__________ÿ___English_ENW_en"/>
      <sheetName val="_x005f_x005f_x005f_x005f_"/>
      <sheetName val="41,9&amp;36,3"/>
      <sheetName val="HARVEST02"/>
      <sheetName val="REKAP GROSS"/>
      <sheetName val="Mobilindo"/>
      <sheetName val="eq_data"/>
      <sheetName val="JUMLAHAN TOTAL "/>
      <sheetName val="Bank"/>
      <sheetName val="Bunga"/>
      <sheetName val="Mark-up"/>
      <sheetName val="Galian"/>
      <sheetName val="AC-WC"/>
      <sheetName val="Cold Miling"/>
      <sheetName val="Blk-Mnl"/>
      <sheetName val="Data Masukan"/>
      <sheetName val="Fisik 2012"/>
      <sheetName val="Pek. Persiapan"/>
      <sheetName val="Harga Satuan Bahan "/>
      <sheetName val="TL"/>
      <sheetName val="ANALISA EDIT"/>
      <sheetName val="IPA1"/>
      <sheetName val="bd"/>
      <sheetName val="BRD"/>
      <sheetName val="BANTU"/>
      <sheetName val="terbilang1"/>
      <sheetName val="Rekap Anl.K"/>
      <sheetName val="Rekap Anl.SNI"/>
      <sheetName val="ANL"/>
      <sheetName val="BOQ건축"/>
      <sheetName val="STR &amp; ARS"/>
      <sheetName val="bahan+upah"/>
      <sheetName val="841"/>
      <sheetName val="811"/>
      <sheetName val="Peralatan"/>
      <sheetName val="Ana. PU"/>
      <sheetName val="Cash2"/>
      <sheetName val="Spek Fin "/>
      <sheetName val="REKAP TOTAL"/>
      <sheetName val="Luas Bangunan"/>
      <sheetName val="Spek ME"/>
      <sheetName val="Arsitektur"/>
      <sheetName val="Data WI"/>
      <sheetName val="pivot2"/>
      <sheetName val="Transfer Pump"/>
      <sheetName val="BOOQ"/>
      <sheetName val="일위대가목차"/>
      <sheetName val="TA"/>
      <sheetName val="U&amp;B"/>
      <sheetName val="MINAT"/>
      <sheetName val="HarAlat"/>
      <sheetName val="an.utara"/>
      <sheetName val="div.2"/>
      <sheetName val="div.3 Tanah"/>
      <sheetName val="div.4 Sirtu"/>
      <sheetName val="div.5"/>
      <sheetName val="div.7 Beton"/>
      <sheetName val="div.8"/>
      <sheetName val="civil-work"/>
      <sheetName val="Watertank"/>
      <sheetName val="rekap-ans"/>
      <sheetName val="ANAL-TRM"/>
      <sheetName val="Peralatan Utama"/>
      <sheetName val="ANAL RABP"/>
      <sheetName val="BAHAN &amp; ALAT "/>
      <sheetName val="Bill_Qua"/>
      <sheetName val="HargaSat"/>
      <sheetName val="Upah Bahan"/>
      <sheetName val="bahan upah"/>
      <sheetName val="HB"/>
      <sheetName val="ANALISA-HST"/>
      <sheetName val="ANLS MPU"/>
      <sheetName val="UnitRate22"/>
      <sheetName val="SD (1)"/>
      <sheetName val="BQ-1"/>
      <sheetName val="Analisa HSP"/>
      <sheetName val="Sheet3"/>
      <sheetName val="div7"/>
      <sheetName val="di2"/>
      <sheetName val="div71"/>
      <sheetName val="Hrg Readymix"/>
      <sheetName val="compaction"/>
      <sheetName val="FRM-00"/>
      <sheetName val="BBM-03"/>
      <sheetName val="Rekap Addendum"/>
      <sheetName val="1.GasAcct"/>
      <sheetName val="ARP-10"/>
      <sheetName val="DIVISI 3"/>
      <sheetName val="Div.7.2"/>
      <sheetName val="Data Umum Penawaran"/>
      <sheetName val="ITB COST"/>
      <sheetName val="costing_ESDV"/>
      <sheetName val="HRG BAHAN _ UPAH okk"/>
      <sheetName val="costing_MOV"/>
      <sheetName val="costing_Press"/>
      <sheetName val="B"/>
      <sheetName val="MP3"/>
      <sheetName val="REKAP ELEKTRIKAL"/>
      <sheetName val="4-Basic Price"/>
      <sheetName val="HARGA DSR"/>
      <sheetName val="hsp-STR-ARS"/>
      <sheetName val="DMPU"/>
      <sheetName val="ASEM내역"/>
      <sheetName val="SAPON"/>
      <sheetName val="BILL"/>
      <sheetName val="lamp. 12"/>
      <sheetName val="Lamp-2(Alat)"/>
      <sheetName val="Lamp-2(Bahan)"/>
      <sheetName val="Lamp-2(Upah)"/>
      <sheetName val="Surat2"/>
      <sheetName val="Eval. Arus Kas"/>
      <sheetName val="H_Satuan6"/>
      <sheetName val="mob__dem5"/>
      <sheetName val="pek__tanah5"/>
      <sheetName val="k__batu_kali5"/>
      <sheetName val="DRUP__ASLI_3"/>
      <sheetName val="Stden_center3"/>
      <sheetName val="NP_(4)4"/>
      <sheetName val="HRG_BHN4"/>
      <sheetName val="DRUP_(ASLI)4"/>
      <sheetName val="Analisa_&amp;_Upah5"/>
      <sheetName val="AN__TAMPL5"/>
      <sheetName val="Bill_Of_Quantity4"/>
      <sheetName val="HB_5"/>
      <sheetName val="NS_GD_UGD4"/>
      <sheetName val="STD_GD_UGD4"/>
      <sheetName val="rab_me_(by_owner)_4"/>
      <sheetName val="BQ_(by_owner)4"/>
      <sheetName val="rab_me_(fisik)4"/>
      <sheetName val="Analisa_ME4"/>
      <sheetName val="harga_bahan4"/>
      <sheetName val="MAIN_BQ4"/>
      <sheetName val="Harsat_BHN_AR,M4"/>
      <sheetName val="BQ_AC_FAN4"/>
      <sheetName val="NS_GD_UTAMA4"/>
      <sheetName val="Analisa_24"/>
      <sheetName val="REF_ONLY3"/>
      <sheetName val="iTEM_hARSAT4"/>
      <sheetName val="01A-_RAB4"/>
      <sheetName val="rab_-_persiapan_&amp;_lantai-13"/>
      <sheetName val="Analis_Kusen_1_ESKALASI3"/>
      <sheetName val="Anl_+3"/>
      <sheetName val="ELEC_STIS3"/>
      <sheetName val="RKP_PLUMBING3"/>
      <sheetName val="Supl_X3"/>
      <sheetName val="DAFTAR_HARGA3"/>
      <sheetName val="1_B3"/>
      <sheetName val="EXTERNAL_WORK3"/>
      <sheetName val="Daftar_berat3"/>
      <sheetName val="Ahs_23"/>
      <sheetName val="Ahs_13"/>
      <sheetName val="Analisa_Harga_Satuan3"/>
      <sheetName val="Data_Upah3"/>
      <sheetName val="ANLS__BETON_R__KELAS3"/>
      <sheetName val="Tata_Udara2"/>
      <sheetName val="NP_(3)3"/>
      <sheetName val="box_culvert3"/>
      <sheetName val="NP_(2)3"/>
      <sheetName val="data_RSUD_KIS3"/>
      <sheetName val="RAB_AR&amp;STR3"/>
      <sheetName val="Analisa_Satuan3"/>
      <sheetName val="Fill_this_out_first___3"/>
      <sheetName val="RBP-_22"/>
      <sheetName val="OP__ALAT2"/>
      <sheetName val="OP__PERJAM2"/>
      <sheetName val="B__PERSONIL2"/>
      <sheetName val="KAN__LOKAL2"/>
      <sheetName val="KR_Luar3"/>
      <sheetName val="meth_hsl_nego3"/>
      <sheetName val="Pintu_Jendela3"/>
      <sheetName val="Isolasi_Luar_Dalam3"/>
      <sheetName val="Isolasi_Luar3"/>
      <sheetName val="Analisa_BOW3"/>
      <sheetName val="_3"/>
      <sheetName val="AHS_-_Sipil3"/>
      <sheetName val="DC-akses_bandara4"/>
      <sheetName val="rekap_mekanikal3"/>
      <sheetName val="GLP_20013"/>
      <sheetName val="Met_Pas_Batu3"/>
      <sheetName val="Met__Minor3"/>
      <sheetName val="BGN_PENUNJANG3"/>
      <sheetName val="gabungan_(2)3"/>
      <sheetName val="UNIT_PRICE2"/>
      <sheetName val="Galian_batu3"/>
      <sheetName val="an_tek_NP2"/>
      <sheetName val="RKP__TOTAL3"/>
      <sheetName val="B_as3"/>
      <sheetName val="Alat_B2"/>
      <sheetName val="Bahan_B2"/>
      <sheetName val="Upah_B2"/>
      <sheetName val="Analisa_Upah_&amp;_Bahan_Plum2"/>
      <sheetName val="Bill_of_Qty_MEP3"/>
      <sheetName val="Form_A3"/>
      <sheetName val="KONTRAK_INDUK_BULANAN3"/>
      <sheetName val="Prod_15-53"/>
      <sheetName val="A+Supl_2"/>
      <sheetName val="bukan_PNS2"/>
      <sheetName val="Appendix_2(SatDas)"/>
      <sheetName val="Investment_Valuation2"/>
      <sheetName val="Cabling_Data&amp;Power2"/>
      <sheetName val="DAF_3_13"/>
      <sheetName val="DAF_3_112"/>
      <sheetName val="ANALISA_PEK_UMUM2"/>
      <sheetName val="Anls_teknis2"/>
      <sheetName val="Bill_5_Summary2"/>
      <sheetName val="Bill_4_Summary2"/>
      <sheetName val="HRG_BAHAN_&amp;_UPAH_okk2"/>
      <sheetName val="Analis_Kusen_okk2"/>
      <sheetName val="5_Anhas2"/>
      <sheetName val="Blk-Mnl_lt_3-lt_atap2"/>
      <sheetName val="D6_(2)2"/>
      <sheetName val="BQ__AC2"/>
      <sheetName val="rincian_per_proyek2"/>
      <sheetName val="Input_monthly_capex2"/>
      <sheetName val="Urai__Resap_pengikat"/>
      <sheetName val="ANALISA_ALAT_BERAT2"/>
      <sheetName val="Analisa_RAP2"/>
      <sheetName val="Analisa_RAB2"/>
      <sheetName val="rek_ME2"/>
      <sheetName val="3_1_2a2"/>
      <sheetName val="3_1_1a2"/>
      <sheetName val="MARK_UP2"/>
      <sheetName val="Urai___Guide_Post2"/>
      <sheetName val="Urai_Galian_Tanah2"/>
      <sheetName val="PLINT_3_1_G2"/>
      <sheetName val="Mk_Minor2"/>
      <sheetName val="Perm__Test"/>
      <sheetName val="F_ALARM2"/>
      <sheetName val="Analisa_Harga2"/>
      <sheetName val="Agregat_Halus_&amp;_Kasar1"/>
      <sheetName val="HS-Divisi_3"/>
      <sheetName val="DAFT_HARG_SAT_PEK_2"/>
      <sheetName val="DAFT_ALAT,UPAH_&amp;_MAT2"/>
      <sheetName val="Man_Power2"/>
      <sheetName val="DIV_7"/>
      <sheetName val="List_of_Eqp2"/>
      <sheetName val="Anl_2s_d4e2"/>
      <sheetName val="bhn_FINAL2"/>
      <sheetName val="Master_Edit2"/>
      <sheetName val="HARGA_MATERIAL2"/>
      <sheetName val="Rekap_Direct_Cost2"/>
      <sheetName val="Analisa_-Baku2"/>
      <sheetName val="NS_Lanjutan2"/>
      <sheetName val="STD_Lanjutan2"/>
      <sheetName val="Lead_Schedule2"/>
      <sheetName val="BQ_jln"/>
      <sheetName val="BQ_jem"/>
      <sheetName val="LAL_-_PASAR_PAGI_"/>
      <sheetName val="F1c_DATA_ADM6"/>
      <sheetName val="Galian_1"/>
      <sheetName val="Fill_this_out_first___4"/>
      <sheetName val="Analis_Tambahan"/>
      <sheetName val="pelita_lapen"/>
      <sheetName val="Daftar_Upah"/>
      <sheetName val="Hua_Yang_Quarterly"/>
      <sheetName val="An_2"/>
      <sheetName val="struktur_tdk_dipakai"/>
      <sheetName val="01_FA"/>
      <sheetName val="AC_unit"/>
      <sheetName val="EL_acc"/>
      <sheetName val="EL_lamp"/>
      <sheetName val="EL_outlet"/>
      <sheetName val="Chiller_acc"/>
      <sheetName val="Pipa_PL"/>
      <sheetName val="PK_acc"/>
      <sheetName val="PL_acc"/>
      <sheetName val="PK_valve"/>
      <sheetName val="PL_valve"/>
      <sheetName val="AC_valve"/>
      <sheetName val="PK_pipe"/>
      <sheetName val="EL_kabel"/>
      <sheetName val="AC_power"/>
      <sheetName val="EL_tray"/>
      <sheetName val="PL_power"/>
      <sheetName val="PL_unit"/>
      <sheetName val="PK_unit"/>
      <sheetName val="EL_arde"/>
      <sheetName val="daftar_harga_satuan"/>
      <sheetName val="Harga_Satuan"/>
      <sheetName val="Master_1_0"/>
      <sheetName val="a_2"/>
      <sheetName val="analisa_Str"/>
      <sheetName val="610_07A"/>
      <sheetName val="Harga_Sat_Dasar"/>
      <sheetName val="SUMBER_DAYA"/>
      <sheetName val="Hrg_Sat"/>
      <sheetName val="Har_Sat"/>
      <sheetName val="610_05"/>
      <sheetName val="610_06"/>
      <sheetName val="610_07"/>
      <sheetName val="610_08"/>
      <sheetName val="610_04"/>
      <sheetName val="MPU__6-3(4)_LastonAC"/>
      <sheetName val="Data_Info"/>
      <sheetName val="bahan_dan_upah"/>
      <sheetName val="H_Satuan_Dasar"/>
      <sheetName val="analisa_(2)"/>
      <sheetName val="Bill_rekap"/>
      <sheetName val="Bill_of_Qty"/>
      <sheetName val="5_1_ELEKTRIKAL-ELEKTRONIK"/>
      <sheetName val="An_str"/>
      <sheetName val="On_Time"/>
      <sheetName val="List_Material"/>
      <sheetName val="Daftar_Harga_Upah"/>
      <sheetName val="CHART_HB_AC_-_WC"/>
      <sheetName val="Urugan_Pasir"/>
      <sheetName val="Rek_Tot"/>
      <sheetName val="_¯__________ÿ___English_"/>
      <sheetName val="an__major"/>
      <sheetName val="Analisa_K"/>
      <sheetName val="hst__LAMP_1"/>
      <sheetName val="_4"/>
      <sheetName val="S_Curve"/>
      <sheetName val="Rekap_S_Curve_(4)"/>
      <sheetName val="Rekap_S_Curve_(3)"/>
      <sheetName val="Daf_Dasar_Upah&amp;Bahan"/>
      <sheetName val="GRAND_REKAPITULASI"/>
      <sheetName val="RAB_G_ADM__PUSAT_(1)"/>
      <sheetName val="RAB_R__GENSET_&amp;_PANEL_(10)_"/>
      <sheetName val="RAB_R__DNS__PENGLL_T_54_(11_A_)"/>
      <sheetName val="RAB_R__DNS__PENGLL_T_54_(11_B_)"/>
      <sheetName val="RAB_R__DNS__PENGLL_T_54_(11_C_)"/>
      <sheetName val="RAB_R__DNS__PENGLL_T_70_(12_A_)"/>
      <sheetName val="RAB_R__DNS__PENGLL_T_70_(12_B_)"/>
      <sheetName val="RAB_R__DNS__PENGLL_T_70_(12_C_)"/>
      <sheetName val="RAB_SPORT_CLUB_(14)"/>
      <sheetName val="RAB_MASJID_&amp;_T_WUDLU_(15)"/>
      <sheetName val="RAB_LOUNDRY_&amp;_WORKSHOP_(16)"/>
      <sheetName val="RAB_MINIMARKET_&amp;_KANTIN_(17_)"/>
      <sheetName val="RAB_RMH__PENJAGA_(18)"/>
      <sheetName val="RAB_POS_JAGA_(19__A_)"/>
      <sheetName val="RAB_POS_JAGA_(19__B_)"/>
      <sheetName val="RAB_R__POMPA_(20)"/>
      <sheetName val="RAB_R__KELAS_(2_A)"/>
      <sheetName val="RAB_R__KELAS_(2_B)"/>
      <sheetName val="RAB_AULA_UTAMA_(5)"/>
      <sheetName val="RAB_AULA_SEDANG_(6)"/>
      <sheetName val="RAB_ASRAMA_(7__B_)"/>
      <sheetName val="RAB_ASRAMA_(7__C_)"/>
      <sheetName val="RAB_ASRAMA_(7__D_)"/>
      <sheetName val="RAB_R__MAKAN_(8)"/>
      <sheetName val="RAB_GUEST_HOUSE_(9__A_)"/>
      <sheetName val="RAB_GUEST_HOUSE_(9__B_)"/>
      <sheetName val="Unit_Rate"/>
      <sheetName val="RAB_1_PRABUMULIH_LEMBAK_KM_330+"/>
      <sheetName val="Hal_010MUKAMC"/>
      <sheetName val="BAHAN_(2)"/>
      <sheetName val="ANALISA_railing"/>
      <sheetName val="HARGA_SAT"/>
      <sheetName val="D_&amp;_W_sizes"/>
      <sheetName val="01_x0"/>
      <sheetName val="_¯__________ÿ___En"/>
      <sheetName val="REKAP_GROSS"/>
      <sheetName val="JUMLAHAN_TOTAL_"/>
      <sheetName val="Cold_Miling"/>
      <sheetName val="Data_Masukan"/>
      <sheetName val="Fisik_2012"/>
      <sheetName val="Pek__Persiapan"/>
      <sheetName val="Harga_Satuan_Bahan_"/>
      <sheetName val="ANALISA_EDIT"/>
      <sheetName val="Rekap_Anl_K"/>
      <sheetName val="Rekap_Anl_SNI"/>
      <sheetName val="STR_&amp;_ARS"/>
      <sheetName val="Ana__PU"/>
      <sheetName val="2_2"/>
      <sheetName val="Spek_Fin_"/>
      <sheetName val="REKAP_TOTAL"/>
      <sheetName val="Luas_Bangunan"/>
      <sheetName val="Spek_ME"/>
      <sheetName val="Data_WI"/>
      <sheetName val="Transfer_Pump"/>
      <sheetName val="an_utara"/>
      <sheetName val="div_2"/>
      <sheetName val="div_3_Tanah"/>
      <sheetName val="div_4_Sirtu"/>
      <sheetName val="div_5"/>
      <sheetName val="div_7_Beton"/>
      <sheetName val="div_8"/>
      <sheetName val="Peralatan_Utama"/>
      <sheetName val="ANAL_RABP"/>
      <sheetName val="BAHAN_&amp;_ALAT_"/>
      <sheetName val="Upah_Bahan"/>
      <sheetName val="bahan_upah"/>
      <sheetName val="ANLS_MPU"/>
      <sheetName val="SD_(1)"/>
      <sheetName val="Analisa_HSP"/>
      <sheetName val="Rekap_Addendum"/>
      <sheetName val="1_GasAcct"/>
      <sheetName val="DIVISI_3"/>
      <sheetName val="Div_7_2"/>
      <sheetName val="Data_Umum_Penawaran"/>
      <sheetName val="ITB_COST"/>
      <sheetName val="HRG_BAHAN___UPAH_okk"/>
      <sheetName val="REKAP_ELEKTRIKAL"/>
      <sheetName val="4-Basic_Price"/>
      <sheetName val="HARGA_DSR"/>
      <sheetName val="BAG-III"/>
      <sheetName val="O&amp;O"/>
      <sheetName val="bialangsung"/>
      <sheetName val="Hg.Sat"/>
      <sheetName val="Input T. Schedule"/>
      <sheetName val="PkRp"/>
      <sheetName val="BQ External"/>
      <sheetName val="Kuantitas &amp; Harga"/>
      <sheetName val="SDM"/>
      <sheetName val="Rekap Analisa"/>
      <sheetName val="SDMTA"/>
      <sheetName val="Material&amp;Upah"/>
      <sheetName val="DKH"/>
      <sheetName val="10"/>
      <sheetName val="5"/>
      <sheetName val="UP_an"/>
      <sheetName val="RAB FULL"/>
      <sheetName val="anal rinci"/>
      <sheetName val="SCHEDULE"/>
      <sheetName val="Luas-Tot"/>
      <sheetName val="Du_lieu"/>
      <sheetName val="EQ"/>
      <sheetName val="PRICE"/>
      <sheetName val="UBA RAB"/>
      <sheetName val="Daftar Upah,Bhn,&amp; alat"/>
      <sheetName val="Rekap 1"/>
      <sheetName val="D HARGA"/>
      <sheetName val="RATE&amp;FCTR"/>
      <sheetName val="Daf.Biaya sewa alat"/>
      <sheetName val="Rekap Biaya"/>
      <sheetName val="HARGA PEK"/>
      <sheetName val="BQ-Structur"/>
      <sheetName val="Rekap RAP real (2)"/>
      <sheetName val="3 Koef Alat"/>
      <sheetName val="RAB-3"/>
      <sheetName val="BUL"/>
      <sheetName val="ANALHASA"/>
      <sheetName val="BoQ(APBN)"/>
      <sheetName val="Sal"/>
      <sheetName val="mc adam"/>
      <sheetName val="ps batu&amp;brjg"/>
      <sheetName val="Keterangan"/>
      <sheetName val="INDEKS"/>
      <sheetName val="JABATAN"/>
      <sheetName val="T. Cs Log P III"/>
      <sheetName val="Anl-II"/>
      <sheetName val="ANAL_P4"/>
      <sheetName val="DATA_2009"/>
      <sheetName val="RWD-02"/>
      <sheetName val="Param"/>
      <sheetName val="WT-LIST"/>
      <sheetName val="DIV.9"/>
      <sheetName val="HARGA DASAR"/>
      <sheetName val="BHN-ALAT"/>
      <sheetName val="MAPP"/>
      <sheetName val="BHN+KMK"/>
      <sheetName val="eval"/>
      <sheetName val="DKH_2"/>
      <sheetName val="Stay Cable-1"/>
      <sheetName val="DKH_1"/>
      <sheetName val="SUB+KMK"/>
      <sheetName val="TNG"/>
      <sheetName val="8410(Kerb)"/>
      <sheetName val="BQ-Tenis"/>
      <sheetName val="Prelim"/>
      <sheetName val="7.PEK-STRUKTUR"/>
      <sheetName val="DashBoard"/>
      <sheetName val="Harga Baru"/>
      <sheetName val="BoQ Total_lama"/>
      <sheetName val="Sat. Pek."/>
      <sheetName val="Alat (2)"/>
      <sheetName val="Input Data"/>
      <sheetName val="An-2"/>
      <sheetName val="An-4"/>
      <sheetName val="HrgBahan"/>
      <sheetName val="ANAL.BOW"/>
      <sheetName val="HSD_Alat"/>
      <sheetName val="DI.Gadung-1"/>
      <sheetName val="Abpek"/>
      <sheetName val="SAT.UPAH"/>
      <sheetName val="7.1(3)"/>
      <sheetName val="Jenjang_Eselon"/>
      <sheetName val="COAT&amp;WRAP-QIOT-#3"/>
      <sheetName val="PNT-QUOT-#3"/>
      <sheetName val="625-925"/>
      <sheetName val="125-325"/>
      <sheetName val="5.1-5.4(1)-5.4(2)"/>
      <sheetName val="TRBP"/>
      <sheetName val="Tariptunda"/>
      <sheetName val="Tanah"/>
      <sheetName val="Exch.rate"/>
      <sheetName val="note"/>
      <sheetName val="sheet 2"/>
      <sheetName val="RAB ME"/>
      <sheetName val="Summary Sheets"/>
      <sheetName val="_x0000_¯??_x0000__x0000__x0000_"/>
      <sheetName val="?¯???????_x0001_???ÿ???English?"/>
      <sheetName val="_x005f_x0000_¯??_x005f_x0000__x"/>
      <sheetName val="_x005f_x005f_x005f_x0000_¯??_x0"/>
      <sheetName val="STRUKTUR-1"/>
      <sheetName val="analisa 1"/>
      <sheetName val="FA"/>
      <sheetName val="SOUND"/>
      <sheetName val="CCTV"/>
      <sheetName val="ACCESS"/>
      <sheetName val="GPON"/>
      <sheetName val="RACK_EC"/>
      <sheetName val="GR_EC"/>
      <sheetName val="SS"/>
      <sheetName val="A.Card"/>
      <sheetName val="TLP"/>
      <sheetName val="TP"/>
      <sheetName val="D.Kamar"/>
      <sheetName val="ANSAT K'AYI"/>
      <sheetName val="HARGA (2)"/>
      <sheetName val="ANAL ALAT"/>
      <sheetName val="Upah, alat &amp; harsat"/>
      <sheetName val="STA"/>
      <sheetName val="DSN"/>
      <sheetName val="perkerasan rigid"/>
      <sheetName val="Basic Price"/>
      <sheetName val="D7"/>
      <sheetName val="Maleleng"/>
      <sheetName val="PEK-PERKERASAN"/>
      <sheetName val="PEK ASPAL"/>
      <sheetName val="PEK-STRUKTUR"/>
      <sheetName val="PEK-MINOR"/>
      <sheetName val="B_7"/>
      <sheetName val="B_6"/>
      <sheetName val="3-DIV8"/>
      <sheetName val="FRP-E04-1"/>
      <sheetName val="DIV.1"/>
      <sheetName val="A-ALAT"/>
      <sheetName val="lamp 9"/>
      <sheetName val="ANALALAT"/>
      <sheetName val="Df-Kuan"/>
      <sheetName val="상반기손익차2총괄"/>
      <sheetName val="PENGADAAN"/>
      <sheetName val="REF HARGA DASAR 2016"/>
      <sheetName val="NS"/>
      <sheetName val="岩性"/>
      <sheetName val="_x005f"/>
      <sheetName val="DIV 6"/>
      <sheetName val="Rebar"/>
      <sheetName val="GRAND REKAP"/>
      <sheetName val="div4"/>
      <sheetName val="Harga S Dasar"/>
      <sheetName val="Analisa SNI"/>
      <sheetName val="Gal Sal"/>
      <sheetName val="Metod TWR"/>
      <sheetName val="대비표"/>
      <sheetName val="351BQMCN"/>
      <sheetName val="Data 3"/>
      <sheetName val="AHS 3"/>
      <sheetName val="BOQ 3"/>
      <sheetName val="_x005f_x0000_¯___x0"/>
      <sheetName val="_x0000_0_x005"/>
      <sheetName val="_x005f_x005f_"/>
      <sheetName val="ENC.14"/>
      <sheetName val="Parameter"/>
      <sheetName val="Cash Flow bulanan"/>
      <sheetName val="DEPR"/>
      <sheetName val="BACK - UP-GALIAN (ALAT)"/>
      <sheetName val="HargaDasar"/>
      <sheetName val="BQ INT"/>
      <sheetName val="402"/>
      <sheetName val="beam"/>
      <sheetName val="KJ 2002"/>
      <sheetName val="Calculation Sheet"/>
      <sheetName val="Valve PL"/>
      <sheetName val="Peralatan PL"/>
      <sheetName val="STR(CANCEL)"/>
      <sheetName val="ANALISA SM"/>
      <sheetName val="Hargamat"/>
      <sheetName val="Volume"/>
      <sheetName val="HrgUpahBahan"/>
      <sheetName val="UNIT-PRICE"/>
      <sheetName val="Rekap RKDK Maret'17 "/>
      <sheetName val="Uraian Analisa"/>
      <sheetName val="BLM TERBAYAR"/>
      <sheetName val="(8)"/>
      <sheetName val="(9)"/>
      <sheetName val="(2)"/>
      <sheetName val="(1)"/>
      <sheetName val="(3)"/>
      <sheetName val="(4)"/>
      <sheetName val="(10)"/>
      <sheetName val="(5)"/>
      <sheetName val="(7)"/>
      <sheetName val="(6)"/>
      <sheetName val="REKAP DINDING"/>
      <sheetName val="sampul"/>
      <sheetName val="DAFTAR HARGA BAHAN "/>
      <sheetName val="NK"/>
      <sheetName val="SUM_PERS_STRUK"/>
      <sheetName val="bq m&amp;e_r"/>
      <sheetName val="PK-PPK Elektrikal"/>
      <sheetName val="Risalah KOM"/>
      <sheetName val="DAF.HRG"/>
      <sheetName val="FIRE FIGHTING"/>
      <sheetName val="M.Pekerjaan"/>
      <sheetName val="#REF"/>
      <sheetName val="Harga Bahan &amp; Upah"/>
      <sheetName val="Bill 2.1 Basement 41 "/>
      <sheetName val="REKAP Prbndingn"/>
      <sheetName val="anal-drainase,tanah&amp;ps batu"/>
      <sheetName val="anal-beton"/>
      <sheetName val="anal-aspal"/>
      <sheetName val="anal-mos"/>
      <sheetName val="Konfirm"/>
      <sheetName val="PLANT"/>
      <sheetName val="Engine"/>
      <sheetName val="RPP01-5"/>
      <sheetName val="DaftarHarga"/>
      <sheetName val="JobDetails"/>
      <sheetName val="GeneralInfo"/>
      <sheetName val="ETAB 1"/>
      <sheetName val="DSBDY"/>
      <sheetName val="2-JTW"/>
      <sheetName val="Factor"/>
      <sheetName val="Currency Rate"/>
      <sheetName val="Conn. Lib"/>
      <sheetName val="P2-Px"/>
      <sheetName val="resap"/>
      <sheetName val="besi"/>
      <sheetName val="Rigid25"/>
      <sheetName val="gal biasa"/>
      <sheetName val="_¯________x005f_x005f_x00"/>
      <sheetName val="LS_Rutin"/>
      <sheetName val="DSP"/>
      <sheetName val="D-3 (M)"/>
      <sheetName val="D-7 (M)"/>
      <sheetName val="AnalisaHS"/>
      <sheetName val="Plasteran"/>
      <sheetName val="HRG DSR APP"/>
      <sheetName val="Hrgdsrupah"/>
      <sheetName val="KEBUT BHN"/>
      <sheetName val="NP_MRK"/>
      <sheetName val="bahan SNI"/>
      <sheetName val="BQ-Str"/>
      <sheetName val="Floor finishes"/>
      <sheetName val="HARGA ALAT"/>
      <sheetName val="#REF!"/>
      <sheetName val="BQ25"/>
      <sheetName val="SUMBER"/>
      <sheetName val="Material-mr"/>
      <sheetName val="dt6"/>
      <sheetName val="DT9"/>
      <sheetName val="H.Sat. Pekerjaan"/>
      <sheetName val="H. Bahan"/>
      <sheetName val="Analisa H.Sat."/>
      <sheetName val="DON GIA"/>
      <sheetName val="CHITIET VL_NC"/>
      <sheetName val="Tiepdia"/>
      <sheetName val="TDTKP"/>
      <sheetName val="TONGKE3p "/>
      <sheetName val="VCV_BE_TONG"/>
      <sheetName val="TNHCHINH"/>
      <sheetName val="Prime"/>
      <sheetName val="GalSal"/>
      <sheetName val="D4"/>
      <sheetName val="D6"/>
      <sheetName val="Menu"/>
      <sheetName val="BYYALAT"/>
      <sheetName val="Koef"/>
      <sheetName val="forml"/>
      <sheetName val="MING I"/>
      <sheetName val="Bangunan Utama"/>
      <sheetName val="4"/>
      <sheetName val="2"/>
      <sheetName val="PERNYATAAN"/>
      <sheetName val="5-ALAT(1)"/>
      <sheetName val="_x005f_x005f_x005f_x005f_x005f_x005f_x005f_x0000_¯___x0"/>
      <sheetName val="ANTEK-AGGA"/>
      <sheetName val="BURDA"/>
      <sheetName val="ANTEK-GAL"/>
      <sheetName val="HRS-ATB"/>
      <sheetName val="ANTEK-PRIME"/>
      <sheetName val="ANTEK-TIMB"/>
      <sheetName val="BD-LS"/>
      <sheetName val="BIA-LUMPSUM"/>
      <sheetName val="CRUSER"/>
      <sheetName val="FINAL"/>
      <sheetName val="KEBALAT"/>
      <sheetName val="RAB Ekstern"/>
      <sheetName val="D9"/>
      <sheetName val="_¯________x00"/>
      <sheetName val="UPAH&amp;BHN"/>
      <sheetName val="Vol_dinding"/>
      <sheetName val="BQ_THPII"/>
      <sheetName val="UTYLITAS"/>
      <sheetName val="POLY"/>
      <sheetName val="IRNA B"/>
      <sheetName val="CMU 2"/>
      <sheetName val="Bahan1"/>
      <sheetName val="Analisa.Hourly"/>
      <sheetName val="Rek.Analisa"/>
      <sheetName val="An. Alat"/>
      <sheetName val="TYPE-A"/>
      <sheetName val="Rekap "/>
      <sheetName val="Transfer Master"/>
      <sheetName val="Transfer"/>
      <sheetName val="K3-Gaji Kontrak"/>
      <sheetName val="Gaji Kontrak"/>
      <sheetName val="K3-Honor"/>
      <sheetName val="Kwitansi Honor"/>
      <sheetName val="All Division by SBU"/>
      <sheetName val="smt"/>
      <sheetName val="Bhn"/>
      <sheetName val="2. MVAC R1"/>
      <sheetName val="Drainase"/>
      <sheetName val="R1. GREJA KATHOLIK"/>
      <sheetName val="R.A.B."/>
      <sheetName val="Floor"/>
      <sheetName val="Harsat Bahan"/>
      <sheetName val="Harsat Upah"/>
      <sheetName val="영업소실적"/>
      <sheetName val="An. HS"/>
      <sheetName val="analis_abow"/>
      <sheetName val="analis_k100"/>
      <sheetName val="analis_k200"/>
      <sheetName val="analis_k400"/>
      <sheetName val="analis_k500"/>
      <sheetName val="plat_duicker"/>
      <sheetName val="materials"/>
      <sheetName val="ahs (doors-windows)"/>
      <sheetName val="CS_SS892"/>
      <sheetName val="CS_SS191"/>
      <sheetName val="CS_SS192"/>
      <sheetName val="CS_SS961"/>
      <sheetName val="CS_SS391"/>
      <sheetName val="CS_SS791"/>
      <sheetName val="CS_SS491"/>
      <sheetName val="CS_SS492"/>
      <sheetName val="MVCable"/>
      <sheetName val="COCable"/>
      <sheetName val="bhn,upah,alat"/>
      <sheetName val="Ans Kom Precast"/>
      <sheetName val="Analisa ME UPT"/>
      <sheetName val="BQ ARS"/>
      <sheetName val="prog-mgu"/>
      <sheetName val="3.1 (1) CS"/>
      <sheetName val="RAB.SEKRETARIAT (1)"/>
      <sheetName val="2div7+1"/>
      <sheetName val="REKAP THPIII"/>
      <sheetName val="Stdiii"/>
      <sheetName val="NStdiii"/>
      <sheetName val="UT&amp;SDiii"/>
      <sheetName val="DAYA PLN"/>
    </sheetNames>
    <sheetDataSet>
      <sheetData sheetId="0" refreshError="1">
        <row r="82">
          <cell r="CF82" t="str">
            <v>Royalties Aggregate</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ow r="82">
          <cell r="CF82" t="str">
            <v>Royalties Aggregate</v>
          </cell>
        </row>
      </sheetData>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ow r="82">
          <cell r="CF82" t="str">
            <v>Royalties Aggregate</v>
          </cell>
        </row>
      </sheetData>
      <sheetData sheetId="587">
        <row r="82">
          <cell r="CF82" t="str">
            <v>Royalties Aggregate</v>
          </cell>
        </row>
      </sheetData>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ow r="82">
          <cell r="CF82" t="str">
            <v>Royalties Aggregate</v>
          </cell>
        </row>
      </sheetData>
      <sheetData sheetId="635" refreshError="1"/>
      <sheetData sheetId="636">
        <row r="82">
          <cell r="CF82" t="str">
            <v>Royalties Aggregate</v>
          </cell>
        </row>
      </sheetData>
      <sheetData sheetId="637">
        <row r="82">
          <cell r="CF82" t="str">
            <v>Royalties Aggregate</v>
          </cell>
        </row>
      </sheetData>
      <sheetData sheetId="638">
        <row r="82">
          <cell r="CF82" t="str">
            <v>Royalties Aggregate</v>
          </cell>
        </row>
      </sheetData>
      <sheetData sheetId="639">
        <row r="82">
          <cell r="CF82" t="str">
            <v>Royalties Aggregate</v>
          </cell>
        </row>
      </sheetData>
      <sheetData sheetId="640">
        <row r="82">
          <cell r="CF82" t="str">
            <v>Royalties Aggregate</v>
          </cell>
        </row>
      </sheetData>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ow r="82">
          <cell r="CF82" t="str">
            <v>Royalties Aggregate</v>
          </cell>
        </row>
      </sheetData>
      <sheetData sheetId="673" refreshError="1"/>
      <sheetData sheetId="674">
        <row r="82">
          <cell r="CF82" t="str">
            <v>Royalties Aggregate</v>
          </cell>
        </row>
      </sheetData>
      <sheetData sheetId="675">
        <row r="82">
          <cell r="CF82" t="str">
            <v>Royalties Aggregate</v>
          </cell>
        </row>
      </sheetData>
      <sheetData sheetId="676">
        <row r="82">
          <cell r="CF82" t="str">
            <v>Royalties Aggregate</v>
          </cell>
        </row>
      </sheetData>
      <sheetData sheetId="677">
        <row r="82">
          <cell r="CF82" t="str">
            <v>Royalties Aggregate</v>
          </cell>
        </row>
      </sheetData>
      <sheetData sheetId="678">
        <row r="82">
          <cell r="CF82" t="str">
            <v>Royalties Aggregate</v>
          </cell>
        </row>
      </sheetData>
      <sheetData sheetId="679" refreshError="1"/>
      <sheetData sheetId="680">
        <row r="82">
          <cell r="CF82" t="str">
            <v>Royalties Aggregate</v>
          </cell>
        </row>
      </sheetData>
      <sheetData sheetId="681">
        <row r="82">
          <cell r="CF82" t="str">
            <v>Royalties Aggregate</v>
          </cell>
        </row>
      </sheetData>
      <sheetData sheetId="682">
        <row r="82">
          <cell r="CF82" t="str">
            <v>Royalties Aggregate</v>
          </cell>
        </row>
      </sheetData>
      <sheetData sheetId="683">
        <row r="82">
          <cell r="CF82" t="str">
            <v>Royalties Aggregate</v>
          </cell>
        </row>
      </sheetData>
      <sheetData sheetId="684">
        <row r="82">
          <cell r="CF82" t="str">
            <v>Royalties Aggregate</v>
          </cell>
        </row>
      </sheetData>
      <sheetData sheetId="685">
        <row r="82">
          <cell r="CF82" t="str">
            <v>Royalties Aggregate</v>
          </cell>
        </row>
      </sheetData>
      <sheetData sheetId="686">
        <row r="82">
          <cell r="CF82" t="str">
            <v>Royalties Aggregate</v>
          </cell>
        </row>
      </sheetData>
      <sheetData sheetId="687" refreshError="1"/>
      <sheetData sheetId="688" refreshError="1"/>
      <sheetData sheetId="689" refreshError="1"/>
      <sheetData sheetId="690">
        <row r="82">
          <cell r="CF82" t="str">
            <v>Royalties Aggregate</v>
          </cell>
        </row>
      </sheetData>
      <sheetData sheetId="691">
        <row r="82">
          <cell r="CF82" t="str">
            <v>Royalties Aggregate</v>
          </cell>
        </row>
      </sheetData>
      <sheetData sheetId="692">
        <row r="82">
          <cell r="CF82" t="str">
            <v>Royalties Aggregate</v>
          </cell>
        </row>
      </sheetData>
      <sheetData sheetId="693">
        <row r="82">
          <cell r="CF82" t="str">
            <v>Royalties Aggregate</v>
          </cell>
        </row>
      </sheetData>
      <sheetData sheetId="694">
        <row r="82">
          <cell r="CF82" t="str">
            <v>Royalties Aggregate</v>
          </cell>
        </row>
      </sheetData>
      <sheetData sheetId="695">
        <row r="82">
          <cell r="CF82" t="str">
            <v>Royalties Aggregate</v>
          </cell>
        </row>
      </sheetData>
      <sheetData sheetId="696">
        <row r="82">
          <cell r="CF82" t="str">
            <v>Royalties Aggregate</v>
          </cell>
        </row>
      </sheetData>
      <sheetData sheetId="697">
        <row r="82">
          <cell r="CF82" t="str">
            <v>Royalties Aggregate</v>
          </cell>
        </row>
      </sheetData>
      <sheetData sheetId="698">
        <row r="82">
          <cell r="CF82" t="str">
            <v>Royalties Aggregate</v>
          </cell>
        </row>
      </sheetData>
      <sheetData sheetId="699">
        <row r="82">
          <cell r="CF82" t="str">
            <v>Royalties Aggregate</v>
          </cell>
        </row>
      </sheetData>
      <sheetData sheetId="700" refreshError="1"/>
      <sheetData sheetId="701" refreshError="1"/>
      <sheetData sheetId="702" refreshError="1"/>
      <sheetData sheetId="703" refreshError="1"/>
      <sheetData sheetId="704" refreshError="1"/>
      <sheetData sheetId="705" refreshError="1"/>
      <sheetData sheetId="706">
        <row r="82">
          <cell r="CF82" t="str">
            <v>Royalties Aggregate</v>
          </cell>
        </row>
      </sheetData>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ow r="82">
          <cell r="CF82" t="str">
            <v>Royalties Aggregate</v>
          </cell>
        </row>
      </sheetData>
      <sheetData sheetId="726">
        <row r="82">
          <cell r="CF82" t="str">
            <v>Royalties Aggregate</v>
          </cell>
        </row>
      </sheetData>
      <sheetData sheetId="727">
        <row r="82">
          <cell r="CF82" t="str">
            <v>Royalties Aggregate</v>
          </cell>
        </row>
      </sheetData>
      <sheetData sheetId="728">
        <row r="82">
          <cell r="CF82" t="str">
            <v>Royalties Aggregate</v>
          </cell>
        </row>
      </sheetData>
      <sheetData sheetId="729">
        <row r="82">
          <cell r="CF82" t="str">
            <v>Royalties Aggregate</v>
          </cell>
        </row>
      </sheetData>
      <sheetData sheetId="730">
        <row r="82">
          <cell r="CF82" t="str">
            <v>Royalties Aggregate</v>
          </cell>
        </row>
      </sheetData>
      <sheetData sheetId="731">
        <row r="82">
          <cell r="CF82" t="str">
            <v>Royalties Aggregate</v>
          </cell>
        </row>
      </sheetData>
      <sheetData sheetId="732">
        <row r="82">
          <cell r="CF82" t="str">
            <v>Royalties Aggregate</v>
          </cell>
        </row>
      </sheetData>
      <sheetData sheetId="733">
        <row r="82">
          <cell r="CF82" t="str">
            <v>Royalties Aggregate</v>
          </cell>
        </row>
      </sheetData>
      <sheetData sheetId="734">
        <row r="82">
          <cell r="CF82" t="str">
            <v>Royalties Aggregate</v>
          </cell>
        </row>
      </sheetData>
      <sheetData sheetId="735">
        <row r="82">
          <cell r="CF82" t="str">
            <v>Royalties Aggregate</v>
          </cell>
        </row>
      </sheetData>
      <sheetData sheetId="736"/>
      <sheetData sheetId="737"/>
      <sheetData sheetId="738"/>
      <sheetData sheetId="739">
        <row r="82">
          <cell r="CF82" t="str">
            <v>Royalties Aggregate</v>
          </cell>
        </row>
      </sheetData>
      <sheetData sheetId="740"/>
      <sheetData sheetId="741"/>
      <sheetData sheetId="742"/>
      <sheetData sheetId="743"/>
      <sheetData sheetId="744"/>
      <sheetData sheetId="745"/>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sheetData sheetId="765"/>
      <sheetData sheetId="766">
        <row r="82">
          <cell r="CF82" t="str">
            <v>Royalties Aggregate</v>
          </cell>
        </row>
      </sheetData>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ow r="82">
          <cell r="CF82" t="str">
            <v>Royalties Aggregate</v>
          </cell>
        </row>
      </sheetData>
      <sheetData sheetId="834" refreshError="1"/>
      <sheetData sheetId="835">
        <row r="82">
          <cell r="CF82" t="str">
            <v>Royalties Aggregate</v>
          </cell>
        </row>
      </sheetData>
      <sheetData sheetId="836">
        <row r="82">
          <cell r="CF82" t="str">
            <v>Royalties Aggregate</v>
          </cell>
        </row>
      </sheetData>
      <sheetData sheetId="837">
        <row r="82">
          <cell r="CF82" t="str">
            <v>Royalties Aggregate</v>
          </cell>
        </row>
      </sheetData>
      <sheetData sheetId="838">
        <row r="82">
          <cell r="CF82" t="str">
            <v>Royalties Aggregate</v>
          </cell>
        </row>
      </sheetData>
      <sheetData sheetId="839">
        <row r="82">
          <cell r="CF82" t="str">
            <v>Royalties Aggregate</v>
          </cell>
        </row>
      </sheetData>
      <sheetData sheetId="840"/>
      <sheetData sheetId="841">
        <row r="82">
          <cell r="CF82" t="str">
            <v>Royalties Aggregate</v>
          </cell>
        </row>
      </sheetData>
      <sheetData sheetId="842">
        <row r="82">
          <cell r="CF82" t="str">
            <v>Royalties Aggregate</v>
          </cell>
        </row>
      </sheetData>
      <sheetData sheetId="843">
        <row r="82">
          <cell r="CF82" t="str">
            <v>Royalties Aggregate</v>
          </cell>
        </row>
      </sheetData>
      <sheetData sheetId="844">
        <row r="82">
          <cell r="CF82" t="str">
            <v>Royalties Aggregate</v>
          </cell>
        </row>
      </sheetData>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ow r="82">
          <cell r="CF82" t="str">
            <v>Royalties Aggregate</v>
          </cell>
        </row>
      </sheetData>
      <sheetData sheetId="869">
        <row r="82">
          <cell r="CF82" t="str">
            <v>Royalties Aggregate</v>
          </cell>
        </row>
      </sheetData>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ow r="82">
          <cell r="CF82" t="str">
            <v>Royalties Aggregate</v>
          </cell>
        </row>
      </sheetData>
      <sheetData sheetId="934"/>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ow r="82">
          <cell r="CF82" t="str">
            <v>Royalties Aggregate</v>
          </cell>
        </row>
      </sheetData>
      <sheetData sheetId="996"/>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ow r="82">
          <cell r="CF82" t="str">
            <v>Royalties Aggregate</v>
          </cell>
        </row>
      </sheetData>
      <sheetData sheetId="1041" refreshError="1"/>
      <sheetData sheetId="1042" refreshError="1"/>
      <sheetData sheetId="1043" refreshError="1"/>
      <sheetData sheetId="1044"/>
      <sheetData sheetId="1045" refreshError="1"/>
      <sheetData sheetId="1046">
        <row r="82">
          <cell r="CF82" t="str">
            <v>Royalties Aggregate</v>
          </cell>
        </row>
      </sheetData>
      <sheetData sheetId="1047">
        <row r="82">
          <cell r="CF82" t="str">
            <v>Royalties Aggregate</v>
          </cell>
        </row>
      </sheetData>
      <sheetData sheetId="1048">
        <row r="82">
          <cell r="CF82" t="str">
            <v>Royalties Aggregate</v>
          </cell>
        </row>
      </sheetData>
      <sheetData sheetId="1049">
        <row r="82">
          <cell r="CF82" t="str">
            <v>Royalties Aggregate</v>
          </cell>
        </row>
      </sheetData>
      <sheetData sheetId="1050">
        <row r="82">
          <cell r="CF82" t="str">
            <v>Royalties Aggregate</v>
          </cell>
        </row>
      </sheetData>
      <sheetData sheetId="1051" refreshError="1"/>
      <sheetData sheetId="1052">
        <row r="82">
          <cell r="CF82" t="str">
            <v>Royalties Aggregate</v>
          </cell>
        </row>
      </sheetData>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ow r="82">
          <cell r="CF82" t="str">
            <v>Royalties Aggregate</v>
          </cell>
        </row>
      </sheetData>
      <sheetData sheetId="1065"/>
      <sheetData sheetId="1066" refreshError="1"/>
      <sheetData sheetId="1067"/>
      <sheetData sheetId="1068">
        <row r="82">
          <cell r="CF82" t="str">
            <v>Royalties Aggregate</v>
          </cell>
        </row>
      </sheetData>
      <sheetData sheetId="1069" refreshError="1"/>
      <sheetData sheetId="1070">
        <row r="82">
          <cell r="CF82" t="str">
            <v>Royalties Aggregate</v>
          </cell>
        </row>
      </sheetData>
      <sheetData sheetId="1071"/>
      <sheetData sheetId="1072"/>
      <sheetData sheetId="1073" refreshError="1"/>
      <sheetData sheetId="1074" refreshError="1"/>
      <sheetData sheetId="1075">
        <row r="82">
          <cell r="CF82" t="str">
            <v>Royalties Aggregate</v>
          </cell>
        </row>
      </sheetData>
      <sheetData sheetId="1076">
        <row r="82">
          <cell r="CF82" t="str">
            <v>Royalties Aggregate</v>
          </cell>
        </row>
      </sheetData>
      <sheetData sheetId="1077">
        <row r="82">
          <cell r="CF82" t="str">
            <v>Royalties Aggregate</v>
          </cell>
        </row>
      </sheetData>
      <sheetData sheetId="1078">
        <row r="82">
          <cell r="CF82" t="str">
            <v>Royalties Aggregate</v>
          </cell>
        </row>
      </sheetData>
      <sheetData sheetId="1079">
        <row r="82">
          <cell r="CF82" t="str">
            <v>Royalties Aggregate</v>
          </cell>
        </row>
      </sheetData>
      <sheetData sheetId="1080">
        <row r="82">
          <cell r="CF82" t="str">
            <v>Royalties Aggregate</v>
          </cell>
        </row>
      </sheetData>
      <sheetData sheetId="1081">
        <row r="82">
          <cell r="CF82" t="str">
            <v>Royalties Aggregate</v>
          </cell>
        </row>
      </sheetData>
      <sheetData sheetId="1082">
        <row r="82">
          <cell r="CF82" t="str">
            <v>Royalties Aggregate</v>
          </cell>
        </row>
      </sheetData>
      <sheetData sheetId="1083">
        <row r="82">
          <cell r="CF82" t="str">
            <v>Royalties Aggregate</v>
          </cell>
        </row>
      </sheetData>
      <sheetData sheetId="1084"/>
      <sheetData sheetId="1085">
        <row r="82">
          <cell r="CF82" t="str">
            <v>Royalties Aggregate</v>
          </cell>
        </row>
      </sheetData>
      <sheetData sheetId="1086">
        <row r="82">
          <cell r="CF82" t="str">
            <v>Royalties Aggregate</v>
          </cell>
        </row>
      </sheetData>
      <sheetData sheetId="1087">
        <row r="82">
          <cell r="CF82" t="str">
            <v>Royalties Aggregate</v>
          </cell>
        </row>
      </sheetData>
      <sheetData sheetId="1088">
        <row r="82">
          <cell r="CF82" t="str">
            <v>Royalties Aggregate</v>
          </cell>
        </row>
      </sheetData>
      <sheetData sheetId="1089">
        <row r="82">
          <cell r="CF82" t="str">
            <v>Royalties Aggregate</v>
          </cell>
        </row>
      </sheetData>
      <sheetData sheetId="1090">
        <row r="82">
          <cell r="CF82" t="str">
            <v>Royalties Aggregate</v>
          </cell>
        </row>
      </sheetData>
      <sheetData sheetId="1091">
        <row r="82">
          <cell r="CF82" t="str">
            <v>Royalties Aggregate</v>
          </cell>
        </row>
      </sheetData>
      <sheetData sheetId="1092">
        <row r="82">
          <cell r="CF82" t="str">
            <v>Royalties Aggregate</v>
          </cell>
        </row>
      </sheetData>
      <sheetData sheetId="1093">
        <row r="82">
          <cell r="CF82" t="str">
            <v>Royalties Aggregate</v>
          </cell>
        </row>
      </sheetData>
      <sheetData sheetId="1094">
        <row r="82">
          <cell r="CF82" t="str">
            <v>Royalties Aggregate</v>
          </cell>
        </row>
      </sheetData>
      <sheetData sheetId="1095">
        <row r="82">
          <cell r="CF82" t="str">
            <v>Royalties Aggregate</v>
          </cell>
        </row>
      </sheetData>
      <sheetData sheetId="1096">
        <row r="82">
          <cell r="CF82" t="str">
            <v>Royalties Aggregate</v>
          </cell>
        </row>
      </sheetData>
      <sheetData sheetId="1097">
        <row r="82">
          <cell r="CF82" t="str">
            <v>Royalties Aggregate</v>
          </cell>
        </row>
      </sheetData>
      <sheetData sheetId="1098">
        <row r="82">
          <cell r="CF82" t="str">
            <v>Royalties Aggregate</v>
          </cell>
        </row>
      </sheetData>
      <sheetData sheetId="1099">
        <row r="82">
          <cell r="CF82" t="str">
            <v>Royalties Aggregate</v>
          </cell>
        </row>
      </sheetData>
      <sheetData sheetId="1100">
        <row r="82">
          <cell r="CF82" t="str">
            <v>Royalties Aggregate</v>
          </cell>
        </row>
      </sheetData>
      <sheetData sheetId="1101">
        <row r="82">
          <cell r="CF82" t="str">
            <v>Royalties Aggregate</v>
          </cell>
        </row>
      </sheetData>
      <sheetData sheetId="1102">
        <row r="82">
          <cell r="CF82" t="str">
            <v>Royalties Aggregate</v>
          </cell>
        </row>
      </sheetData>
      <sheetData sheetId="1103">
        <row r="82">
          <cell r="CF82" t="str">
            <v>Royalties Aggregate</v>
          </cell>
        </row>
      </sheetData>
      <sheetData sheetId="1104">
        <row r="82">
          <cell r="CF82" t="str">
            <v>Royalties Aggregate</v>
          </cell>
        </row>
      </sheetData>
      <sheetData sheetId="1105">
        <row r="82">
          <cell r="CF82" t="str">
            <v>Royalties Aggregate</v>
          </cell>
        </row>
      </sheetData>
      <sheetData sheetId="1106">
        <row r="82">
          <cell r="CF82" t="str">
            <v>Royalties Aggregate</v>
          </cell>
        </row>
      </sheetData>
      <sheetData sheetId="1107">
        <row r="82">
          <cell r="CF82" t="str">
            <v>Royalties Aggregate</v>
          </cell>
        </row>
      </sheetData>
      <sheetData sheetId="1108">
        <row r="82">
          <cell r="CF82" t="str">
            <v>Royalties Aggregate</v>
          </cell>
        </row>
      </sheetData>
      <sheetData sheetId="1109">
        <row r="82">
          <cell r="CF82" t="str">
            <v>Royalties Aggregate</v>
          </cell>
        </row>
      </sheetData>
      <sheetData sheetId="1110">
        <row r="82">
          <cell r="CF82" t="str">
            <v>Royalties Aggregate</v>
          </cell>
        </row>
      </sheetData>
      <sheetData sheetId="1111">
        <row r="82">
          <cell r="CF82" t="str">
            <v>Royalties Aggregate</v>
          </cell>
        </row>
      </sheetData>
      <sheetData sheetId="1112">
        <row r="82">
          <cell r="CF82" t="str">
            <v>Royalties Aggregate</v>
          </cell>
        </row>
      </sheetData>
      <sheetData sheetId="1113">
        <row r="82">
          <cell r="CF82" t="str">
            <v>Royalties Aggregate</v>
          </cell>
        </row>
      </sheetData>
      <sheetData sheetId="1114">
        <row r="82">
          <cell r="CF82" t="str">
            <v>Royalties Aggregate</v>
          </cell>
        </row>
      </sheetData>
      <sheetData sheetId="1115">
        <row r="82">
          <cell r="CF82" t="str">
            <v>Royalties Aggregate</v>
          </cell>
        </row>
      </sheetData>
      <sheetData sheetId="1116">
        <row r="82">
          <cell r="CF82" t="str">
            <v>Royalties Aggregate</v>
          </cell>
        </row>
      </sheetData>
      <sheetData sheetId="1117">
        <row r="82">
          <cell r="CF82" t="str">
            <v>Royalties Aggregate</v>
          </cell>
        </row>
      </sheetData>
      <sheetData sheetId="1118" refreshError="1"/>
      <sheetData sheetId="1119">
        <row r="82">
          <cell r="CF82" t="str">
            <v>Royalties Aggregate</v>
          </cell>
        </row>
      </sheetData>
      <sheetData sheetId="1120">
        <row r="82">
          <cell r="CF82" t="str">
            <v>Royalties Aggregate</v>
          </cell>
        </row>
      </sheetData>
      <sheetData sheetId="1121">
        <row r="82">
          <cell r="CF82" t="str">
            <v>Royalties Aggregate</v>
          </cell>
        </row>
      </sheetData>
      <sheetData sheetId="1122">
        <row r="82">
          <cell r="CF82" t="str">
            <v>Royalties Aggregate</v>
          </cell>
        </row>
      </sheetData>
      <sheetData sheetId="1123">
        <row r="82">
          <cell r="CF82" t="str">
            <v>Royalties Aggregate</v>
          </cell>
        </row>
      </sheetData>
      <sheetData sheetId="1124">
        <row r="82">
          <cell r="CF82" t="str">
            <v>Royalties Aggregate</v>
          </cell>
        </row>
      </sheetData>
      <sheetData sheetId="1125">
        <row r="82">
          <cell r="CF82" t="str">
            <v>Royalties Aggregate</v>
          </cell>
        </row>
      </sheetData>
      <sheetData sheetId="1126" refreshError="1"/>
      <sheetData sheetId="1127" refreshError="1"/>
      <sheetData sheetId="1128" refreshError="1"/>
      <sheetData sheetId="1129" refreshError="1"/>
      <sheetData sheetId="1130" refreshError="1"/>
      <sheetData sheetId="1131">
        <row r="82">
          <cell r="CF82" t="str">
            <v>Royalties Aggregate</v>
          </cell>
        </row>
      </sheetData>
      <sheetData sheetId="1132">
        <row r="82">
          <cell r="CF82" t="str">
            <v>Royalties Aggregate</v>
          </cell>
        </row>
      </sheetData>
      <sheetData sheetId="1133">
        <row r="82">
          <cell r="CF82" t="str">
            <v>Royalties Aggregate</v>
          </cell>
        </row>
      </sheetData>
      <sheetData sheetId="1134">
        <row r="82">
          <cell r="CF82" t="str">
            <v>Royalties Aggregate</v>
          </cell>
        </row>
      </sheetData>
      <sheetData sheetId="1135">
        <row r="82">
          <cell r="CF82" t="str">
            <v>Royalties Aggregate</v>
          </cell>
        </row>
      </sheetData>
      <sheetData sheetId="1136" refreshError="1"/>
      <sheetData sheetId="1137" refreshError="1"/>
      <sheetData sheetId="1138">
        <row r="82">
          <cell r="CF82" t="str">
            <v>Royalties Aggregate</v>
          </cell>
        </row>
      </sheetData>
      <sheetData sheetId="1139">
        <row r="82">
          <cell r="CF82" t="str">
            <v>Royalties Aggregate</v>
          </cell>
        </row>
      </sheetData>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ow r="82">
          <cell r="CF82" t="str">
            <v>Royalties Aggregate</v>
          </cell>
        </row>
      </sheetData>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ow r="82">
          <cell r="CF82" t="str">
            <v>Royalties Aggregate</v>
          </cell>
        </row>
      </sheetData>
      <sheetData sheetId="1212">
        <row r="82">
          <cell r="CF82" t="str">
            <v>Royalties Aggregate</v>
          </cell>
        </row>
      </sheetData>
      <sheetData sheetId="1213">
        <row r="82">
          <cell r="CF82" t="str">
            <v>Royalties Aggregate</v>
          </cell>
        </row>
      </sheetData>
      <sheetData sheetId="1214">
        <row r="82">
          <cell r="CF82" t="str">
            <v>Royalties Aggregate</v>
          </cell>
        </row>
      </sheetData>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ow r="82">
          <cell r="CF82" t="str">
            <v>Royalties Aggregate</v>
          </cell>
        </row>
      </sheetData>
      <sheetData sheetId="1244" refreshError="1"/>
      <sheetData sheetId="1245" refreshError="1"/>
      <sheetData sheetId="1246" refreshError="1"/>
      <sheetData sheetId="1247" refreshError="1"/>
      <sheetData sheetId="1248" refreshError="1"/>
      <sheetData sheetId="1249">
        <row r="82">
          <cell r="CF82" t="str">
            <v>Royalties Aggregate</v>
          </cell>
        </row>
      </sheetData>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ow r="82">
          <cell r="CF82" t="str">
            <v>Royalties Aggregate</v>
          </cell>
        </row>
      </sheetData>
      <sheetData sheetId="1266">
        <row r="82">
          <cell r="CF82" t="str">
            <v>Royalties Aggregate</v>
          </cell>
        </row>
      </sheetData>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sheetData sheetId="1353">
        <row r="82">
          <cell r="CF82" t="str">
            <v>Royalties Aggregate</v>
          </cell>
        </row>
      </sheetData>
      <sheetData sheetId="1354"/>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sheetData sheetId="1366">
        <row r="82">
          <cell r="CF82" t="str">
            <v>Royalties Aggregate</v>
          </cell>
        </row>
      </sheetData>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ow r="82">
          <cell r="CF82" t="str">
            <v>Royalties Aggregate</v>
          </cell>
        </row>
      </sheetData>
      <sheetData sheetId="1392">
        <row r="82">
          <cell r="CF82" t="str">
            <v>Royalties Aggregate</v>
          </cell>
        </row>
      </sheetData>
      <sheetData sheetId="1393">
        <row r="82">
          <cell r="CF82" t="str">
            <v>Royalties Aggregate</v>
          </cell>
        </row>
      </sheetData>
      <sheetData sheetId="1394">
        <row r="82">
          <cell r="CF82" t="str">
            <v>Royalties Aggregate</v>
          </cell>
        </row>
      </sheetData>
      <sheetData sheetId="1395">
        <row r="82">
          <cell r="CF82" t="str">
            <v>Royalties Aggregate</v>
          </cell>
        </row>
      </sheetData>
      <sheetData sheetId="1396">
        <row r="82">
          <cell r="CF82" t="str">
            <v>Royalties Aggregate</v>
          </cell>
        </row>
      </sheetData>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ow r="82">
          <cell r="CF82" t="str">
            <v>Royalties Aggregate</v>
          </cell>
        </row>
      </sheetData>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ow r="82">
          <cell r="CF82" t="str">
            <v>Royalties Aggregate</v>
          </cell>
        </row>
      </sheetData>
      <sheetData sheetId="1452">
        <row r="82">
          <cell r="CF82" t="str">
            <v>Royalties Aggregate</v>
          </cell>
        </row>
      </sheetData>
      <sheetData sheetId="1453">
        <row r="82">
          <cell r="CF82" t="str">
            <v>Royalties Aggregate</v>
          </cell>
        </row>
      </sheetData>
      <sheetData sheetId="1454">
        <row r="82">
          <cell r="CF82" t="str">
            <v>Royalties Aggregate</v>
          </cell>
        </row>
      </sheetData>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ow r="82">
          <cell r="CF82" t="str">
            <v>Royalties Aggregate</v>
          </cell>
        </row>
      </sheetData>
      <sheetData sheetId="1532" refreshError="1"/>
      <sheetData sheetId="1533">
        <row r="82">
          <cell r="CF82" t="str">
            <v>Royalties Aggregate</v>
          </cell>
        </row>
      </sheetData>
      <sheetData sheetId="1534" refreshError="1"/>
      <sheetData sheetId="1535" refreshError="1"/>
      <sheetData sheetId="1536" refreshError="1"/>
      <sheetData sheetId="1537" refreshError="1"/>
      <sheetData sheetId="1538" refreshError="1"/>
      <sheetData sheetId="1539" refreshError="1"/>
      <sheetData sheetId="1540">
        <row r="82">
          <cell r="CF82" t="str">
            <v>Royalties Aggregate</v>
          </cell>
        </row>
      </sheetData>
      <sheetData sheetId="1541"/>
      <sheetData sheetId="1542"/>
      <sheetData sheetId="1543"/>
      <sheetData sheetId="1544">
        <row r="82">
          <cell r="CF82" t="str">
            <v>Royalties Aggregate</v>
          </cell>
        </row>
      </sheetData>
      <sheetData sheetId="1545"/>
      <sheetData sheetId="1546">
        <row r="82">
          <cell r="CF82" t="str">
            <v>Royalties Aggregate</v>
          </cell>
        </row>
      </sheetData>
      <sheetData sheetId="1547"/>
      <sheetData sheetId="1548"/>
      <sheetData sheetId="1549">
        <row r="82">
          <cell r="CF82">
            <v>0</v>
          </cell>
        </row>
      </sheetData>
      <sheetData sheetId="1550"/>
      <sheetData sheetId="155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ow r="82">
          <cell r="CF82" t="str">
            <v>Royalties Aggregate</v>
          </cell>
        </row>
      </sheetData>
      <sheetData sheetId="1581">
        <row r="82">
          <cell r="CF82" t="str">
            <v>Royalties Aggregate</v>
          </cell>
        </row>
      </sheetData>
      <sheetData sheetId="1582">
        <row r="82">
          <cell r="CF82" t="str">
            <v>Royalties Aggregate</v>
          </cell>
        </row>
      </sheetData>
      <sheetData sheetId="1583">
        <row r="82">
          <cell r="CF82" t="str">
            <v>Royalties Aggregate</v>
          </cell>
        </row>
      </sheetData>
      <sheetData sheetId="1584" refreshError="1"/>
      <sheetData sheetId="1585" refreshError="1"/>
      <sheetData sheetId="1586">
        <row r="82">
          <cell r="CF82" t="str">
            <v>Royalties Aggregate</v>
          </cell>
        </row>
      </sheetData>
      <sheetData sheetId="1587" refreshError="1"/>
      <sheetData sheetId="1588">
        <row r="82">
          <cell r="CF82" t="str">
            <v>Royalties Aggregate</v>
          </cell>
        </row>
      </sheetData>
      <sheetData sheetId="1589" refreshError="1"/>
      <sheetData sheetId="1590" refreshError="1"/>
      <sheetData sheetId="1591" refreshError="1"/>
      <sheetData sheetId="1592" refreshError="1"/>
      <sheetData sheetId="1593" refreshError="1"/>
      <sheetData sheetId="1594" refreshError="1"/>
      <sheetData sheetId="1595" refreshError="1"/>
      <sheetData sheetId="1596"/>
      <sheetData sheetId="1597"/>
      <sheetData sheetId="1598"/>
      <sheetData sheetId="1599"/>
      <sheetData sheetId="1600"/>
      <sheetData sheetId="160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sheetData sheetId="1655" refreshError="1"/>
      <sheetData sheetId="1656" refreshError="1"/>
      <sheetData sheetId="1657" refreshError="1"/>
      <sheetData sheetId="1658"/>
      <sheetData sheetId="1659"/>
      <sheetData sheetId="1660"/>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Set>
  </externalBook>
</externalLink>
</file>

<file path=xl/externalLinks/externalLink2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arsat"/>
      <sheetName val="PENGAJU.MATERIAL"/>
      <sheetName val="Sheet1"/>
      <sheetName val="Spec"/>
      <sheetName val="Analisa"/>
      <sheetName val="AnalisaSaniter"/>
      <sheetName val="upah_harian"/>
      <sheetName val="upah_borong"/>
      <sheetName val="satuan_alat"/>
      <sheetName val="sewa_alat"/>
      <sheetName val="Elektrikal"/>
      <sheetName val="Plmbg "/>
      <sheetName val="Electronic"/>
      <sheetName val="A"/>
      <sheetName val="Cover"/>
      <sheetName val="Bill of Qty MEP"/>
      <sheetName val="TAMKUR "/>
      <sheetName val="Master 1.0"/>
      <sheetName val="Bill of Quantity"/>
      <sheetName val="Kolom"/>
      <sheetName val="TB"/>
      <sheetName val="PileCap"/>
      <sheetName val="SEX"/>
      <sheetName val="Vibro_Roller"/>
      <sheetName val="Dasboard"/>
      <sheetName val="Hargamat"/>
      <sheetName val="FINISHING"/>
      <sheetName val="Analisa STR"/>
      <sheetName val="RAB"/>
      <sheetName val="H.Satuan"/>
      <sheetName val="SAT-DAS"/>
      <sheetName val="BasicPrice"/>
      <sheetName val="Upah "/>
      <sheetName val="Dt"/>
      <sheetName val="Cal"/>
      <sheetName val="satuan_pek"/>
      <sheetName val="BAG_2"/>
      <sheetName val="HArga"/>
      <sheetName val="STR"/>
      <sheetName val="ch"/>
      <sheetName val="Harga ME "/>
      <sheetName val="K"/>
      <sheetName val="rab me (by owner) "/>
      <sheetName val="BQ (by owner)"/>
      <sheetName val="rab me (fisik)"/>
      <sheetName val="BASEMENT"/>
      <sheetName val="Anls"/>
      <sheetName val="UPAH-BAHAN"/>
      <sheetName val="Material"/>
      <sheetName val="ANALISA PEK.UMUM"/>
      <sheetName val="BAHAN"/>
      <sheetName val="name"/>
      <sheetName val="S.UPAH"/>
      <sheetName val="Met_Pas Batu"/>
      <sheetName val="Met_ Minor"/>
      <sheetName val="TIDAK"/>
      <sheetName val="3-DIV5"/>
      <sheetName val="3-DIV4"/>
      <sheetName val="ANALISA-A"/>
      <sheetName val="3-DIV3"/>
      <sheetName val="Bet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2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ONLY"/>
      <sheetName val="****00"/>
      <sheetName val="LCATAL"/>
      <sheetName val="B1"/>
      <sheetName val="B2"/>
      <sheetName val="C1"/>
      <sheetName val="C2"/>
      <sheetName val="D2"/>
      <sheetName val="FG"/>
      <sheetName val="D4"/>
      <sheetName val="L"/>
      <sheetName val="REF_ONLY"/>
    </sheetNames>
    <sheetDataSet>
      <sheetData sheetId="0" refreshError="1">
        <row r="11">
          <cell r="C11" t="str">
            <v>HFF1X4</v>
          </cell>
          <cell r="E11" t="str">
            <v>45 DEG ELL FRP 150 PER SPEC.</v>
          </cell>
        </row>
        <row r="12">
          <cell r="C12" t="str">
            <v>HFF6X4</v>
          </cell>
          <cell r="E12" t="str">
            <v>45 DEG ELL FRP 600 PER SPEC.</v>
          </cell>
        </row>
        <row r="13">
          <cell r="C13" t="str">
            <v>TFCJ01</v>
          </cell>
          <cell r="E13" t="str">
            <v>45 DEG ELL 3000 THD CS A105</v>
          </cell>
        </row>
        <row r="14">
          <cell r="C14" t="str">
            <v>WFC012</v>
          </cell>
          <cell r="E14" t="str">
            <v>45 DEG ELL SCH10 BW CS A234-WPB</v>
          </cell>
        </row>
        <row r="15">
          <cell r="C15" t="str">
            <v>WFC052</v>
          </cell>
          <cell r="E15" t="str">
            <v>45 DEG ELL STD BW CS A234-WPB</v>
          </cell>
        </row>
        <row r="16">
          <cell r="C16" t="str">
            <v>WFC062</v>
          </cell>
          <cell r="E16" t="str">
            <v xml:space="preserve">45 DEG ELL SCH60 BW CS A234-WPB </v>
          </cell>
        </row>
        <row r="17">
          <cell r="C17" t="str">
            <v>WFC0P2</v>
          </cell>
          <cell r="E17" t="str">
            <v>45 DEG ELL 0.250"WALL BW CS A234-WPB</v>
          </cell>
        </row>
        <row r="18">
          <cell r="C18" t="str">
            <v>WFC0P5</v>
          </cell>
          <cell r="E18" t="str">
            <v>45 DEG ELL 0.250"WALL BW CS MSS SP-75</v>
          </cell>
        </row>
        <row r="19">
          <cell r="C19" t="str">
            <v>WFC0Q2</v>
          </cell>
          <cell r="D19" t="str">
            <v xml:space="preserve"> </v>
          </cell>
          <cell r="E19" t="str">
            <v>45 DEG ELL 0.312"WALL BW CS A234-WPB</v>
          </cell>
        </row>
        <row r="20">
          <cell r="C20" t="str">
            <v>HNF1X4</v>
          </cell>
          <cell r="E20" t="str">
            <v>90 DEG ELL FRP 150 PER SPEC.</v>
          </cell>
        </row>
        <row r="21">
          <cell r="C21" t="str">
            <v>HNF6X4</v>
          </cell>
          <cell r="E21" t="str">
            <v>90 DEG ELL FRP 600 PER SPEC.</v>
          </cell>
        </row>
        <row r="22">
          <cell r="C22" t="str">
            <v>TNCJ01</v>
          </cell>
          <cell r="E22" t="str">
            <v>90 DEG LR ELL 3000 THD CS A105</v>
          </cell>
        </row>
        <row r="23">
          <cell r="C23" t="str">
            <v>WNC012</v>
          </cell>
          <cell r="E23" t="str">
            <v>90 DEG LR ELL SCH10 BW CS A234-WPB</v>
          </cell>
        </row>
        <row r="24">
          <cell r="C24" t="str">
            <v>WNC052</v>
          </cell>
          <cell r="E24" t="str">
            <v>90 DEG LR ELL STD BW CS A234-WPB</v>
          </cell>
        </row>
        <row r="25">
          <cell r="C25" t="str">
            <v>WNC062</v>
          </cell>
          <cell r="E25" t="str">
            <v>90 DEG LR ELL SCH60 BW CS A234-WPB</v>
          </cell>
        </row>
        <row r="26">
          <cell r="C26" t="str">
            <v>WNC0P2</v>
          </cell>
          <cell r="E26" t="str">
            <v>90 DEG LR ELL 0.250"WALL BW CS A234-WPB</v>
          </cell>
        </row>
        <row r="27">
          <cell r="C27" t="str">
            <v>WNC0P5</v>
          </cell>
          <cell r="E27" t="str">
            <v>90 DEG LR ELL 0.250"WALL BW CS MSS SP-75</v>
          </cell>
        </row>
        <row r="28">
          <cell r="C28" t="str">
            <v>WNC0Q2</v>
          </cell>
          <cell r="E28" t="str">
            <v>90 DEG LR ELL 0.312"WALL BW CS A234-WPB</v>
          </cell>
        </row>
        <row r="29">
          <cell r="C29" t="str">
            <v>MA1C01</v>
          </cell>
          <cell r="E29" t="str">
            <v>AIR TRAP 150 RF CS</v>
          </cell>
        </row>
        <row r="30">
          <cell r="C30" t="str">
            <v>MB1C01</v>
          </cell>
          <cell r="E30" t="str">
            <v>BLIND &amp; SPACER 150 RF STL</v>
          </cell>
        </row>
        <row r="31">
          <cell r="C31" t="str">
            <v>MB3C01</v>
          </cell>
          <cell r="E31" t="str">
            <v>BLIND &amp; SPACER 300 RF STL</v>
          </cell>
        </row>
        <row r="32">
          <cell r="C32" t="str">
            <v>VBC60A</v>
          </cell>
          <cell r="D32" t="str">
            <v>BAF-61</v>
          </cell>
          <cell r="E32" t="str">
            <v>BALL 600 RF CS A352-LCC, 410 SS TR,STR,BB-OS&amp;Y</v>
          </cell>
        </row>
        <row r="33">
          <cell r="C33" t="str">
            <v>FBC101</v>
          </cell>
          <cell r="E33" t="str">
            <v>BLD FLG 150 RF CS A105</v>
          </cell>
        </row>
        <row r="34">
          <cell r="C34" t="str">
            <v>FBC102</v>
          </cell>
          <cell r="E34" t="str">
            <v>BLD FLG 150 RF CS MSS SP-44</v>
          </cell>
        </row>
        <row r="35">
          <cell r="C35" t="str">
            <v>FBC301</v>
          </cell>
          <cell r="E35" t="str">
            <v>BLD FLG 300 RF CS A105</v>
          </cell>
        </row>
        <row r="36">
          <cell r="C36" t="str">
            <v>FBC302</v>
          </cell>
          <cell r="E36" t="str">
            <v>BLD FLG 300 RF CS MSS SP-44</v>
          </cell>
        </row>
        <row r="37">
          <cell r="C37" t="str">
            <v>FBC601</v>
          </cell>
          <cell r="E37" t="str">
            <v>BLD FLG 600 RF CS A105</v>
          </cell>
        </row>
        <row r="38">
          <cell r="C38" t="str">
            <v>FBF103</v>
          </cell>
          <cell r="E38" t="str">
            <v>BLD FLG 150 FF FRP PER SPEC.</v>
          </cell>
        </row>
        <row r="39">
          <cell r="C39" t="str">
            <v>FBF603</v>
          </cell>
          <cell r="E39" t="str">
            <v>BLD FLG 600 FF FRP PER SPEC.</v>
          </cell>
        </row>
        <row r="40">
          <cell r="C40" t="str">
            <v>BSL001</v>
          </cell>
          <cell r="E40" t="str">
            <v>STUD BOLT ALY CONT.THD A193-B7 &amp; HVY HEX NUTS A194-2 C/W 2EA</v>
          </cell>
        </row>
        <row r="41">
          <cell r="C41" t="str">
            <v>BSL002</v>
          </cell>
          <cell r="E41" t="str">
            <v>STUD BOLT ALY CONT.THD A193-B7M &amp; HVY HEX NUTS A194-2HM C/W 2EA</v>
          </cell>
        </row>
        <row r="42">
          <cell r="C42" t="str">
            <v>VFC104</v>
          </cell>
          <cell r="D42" t="str">
            <v>BFF-1</v>
          </cell>
          <cell r="E42" t="str">
            <v>BTFY 150 WFR CS A216-WCB AL-BR,416 SS TR</v>
          </cell>
        </row>
        <row r="43">
          <cell r="C43" t="str">
            <v>VFC104G</v>
          </cell>
          <cell r="D43" t="str">
            <v>BFF-2</v>
          </cell>
          <cell r="E43" t="str">
            <v>BTFY 150 WFR CS A216-WCB AL-BR,416 SS TR,GO</v>
          </cell>
        </row>
        <row r="44">
          <cell r="C44" t="str">
            <v>VFC104GM</v>
          </cell>
          <cell r="D44" t="str">
            <v>BFF-2</v>
          </cell>
          <cell r="E44" t="str">
            <v>BTFY 150 WFR CS A216-WCB AL-BR,416 SS TR,GO MSS</v>
          </cell>
        </row>
        <row r="45">
          <cell r="C45" t="str">
            <v>HCF1X4</v>
          </cell>
          <cell r="E45" t="str">
            <v>CAP FRP 150 PER SPEC.</v>
          </cell>
        </row>
        <row r="46">
          <cell r="C46" t="str">
            <v>HCF6X4</v>
          </cell>
          <cell r="E46" t="str">
            <v>CAP FRP 600 PER SPEC.</v>
          </cell>
        </row>
        <row r="47">
          <cell r="C47" t="str">
            <v>TCCJ01</v>
          </cell>
          <cell r="E47" t="str">
            <v>CAP 3000 THD CS A105</v>
          </cell>
        </row>
        <row r="48">
          <cell r="C48" t="str">
            <v>WCC012</v>
          </cell>
          <cell r="E48" t="str">
            <v>CAP SCH10 BW CS A234-WPB</v>
          </cell>
        </row>
        <row r="49">
          <cell r="C49" t="str">
            <v>WCC052</v>
          </cell>
          <cell r="E49" t="str">
            <v>CAP STD BW CS A234-WPB</v>
          </cell>
        </row>
        <row r="50">
          <cell r="C50" t="str">
            <v>WCC062</v>
          </cell>
          <cell r="E50" t="str">
            <v>CAP SCH60 BW CS A234-WPB</v>
          </cell>
        </row>
        <row r="51">
          <cell r="C51" t="str">
            <v>WCC0P2</v>
          </cell>
          <cell r="E51" t="str">
            <v>CAP 0.250"WALL BW CS A234-WPB</v>
          </cell>
        </row>
        <row r="52">
          <cell r="C52" t="str">
            <v>WCC0P5</v>
          </cell>
          <cell r="E52" t="str">
            <v>CAP 0.250"WALL BW CS MSS SP-75</v>
          </cell>
        </row>
        <row r="53">
          <cell r="C53" t="str">
            <v>WCC0Q2</v>
          </cell>
          <cell r="E53" t="str">
            <v>CAP 0.312"WALL BW CS A234-WPB</v>
          </cell>
        </row>
        <row r="54">
          <cell r="C54" t="str">
            <v>VCC102</v>
          </cell>
          <cell r="D54" t="str">
            <v>CKF-3</v>
          </cell>
          <cell r="E54" t="str">
            <v>CHK SWING 150 RF CS A216-WCB 11-13CR SS TR</v>
          </cell>
        </row>
        <row r="55">
          <cell r="C55" t="str">
            <v>VCC102M</v>
          </cell>
          <cell r="D55" t="str">
            <v>CKF-3</v>
          </cell>
          <cell r="E55" t="str">
            <v xml:space="preserve">CHK SWING 150 RF CS A216-WCB 11-13CR SS TR MSS </v>
          </cell>
        </row>
        <row r="56">
          <cell r="C56" t="str">
            <v>VCC301H</v>
          </cell>
          <cell r="D56" t="str">
            <v>CKF-30HF</v>
          </cell>
          <cell r="E56" t="str">
            <v>CHK SWING 300 RF CS A216-WCB SFS R&amp;D</v>
          </cell>
        </row>
        <row r="57">
          <cell r="C57" t="str">
            <v>VCC301HM</v>
          </cell>
          <cell r="D57" t="str">
            <v>CKF-30HF</v>
          </cell>
          <cell r="E57" t="str">
            <v>CHK SWING 300 RF CS A216-WCB SFS R&amp;D MSS</v>
          </cell>
        </row>
        <row r="58">
          <cell r="C58" t="str">
            <v>VCC602H</v>
          </cell>
          <cell r="D58" t="str">
            <v>CKF-61HF</v>
          </cell>
          <cell r="E58" t="str">
            <v>CHK SWING 600 RF CS A216-WCB SFS R&amp;D</v>
          </cell>
        </row>
        <row r="59">
          <cell r="C59" t="str">
            <v>VCC801</v>
          </cell>
          <cell r="D59" t="str">
            <v>CKF-2</v>
          </cell>
          <cell r="E59" t="str">
            <v>CHK LIFT 800 THD CS A105 11-13CR SS TR</v>
          </cell>
        </row>
        <row r="60">
          <cell r="C60" t="str">
            <v>VCC801A</v>
          </cell>
          <cell r="D60" t="str">
            <v>CKF-1</v>
          </cell>
          <cell r="E60" t="str">
            <v>CHK SWING 800 THD CS A105,11-13CR SSTL</v>
          </cell>
        </row>
        <row r="61">
          <cell r="C61" t="str">
            <v>VCC603N</v>
          </cell>
          <cell r="D61" t="str">
            <v>CKF-62</v>
          </cell>
          <cell r="E61" t="str">
            <v>CHK NSS PISTON 600 FR CS A216-WCB,316SS TR</v>
          </cell>
        </row>
        <row r="62">
          <cell r="C62" t="str">
            <v>VCS109</v>
          </cell>
          <cell r="D62" t="str">
            <v>CKF-5</v>
          </cell>
          <cell r="E62" t="str">
            <v>CHK SWING 150 RF SS A351-CF8M,316SS TR</v>
          </cell>
        </row>
        <row r="63">
          <cell r="C63" t="str">
            <v>VCS309</v>
          </cell>
          <cell r="D63" t="str">
            <v>CKF-50</v>
          </cell>
          <cell r="E63" t="str">
            <v>CHK SWING 300 RF SS A351-CF8M,316SS TR</v>
          </cell>
        </row>
        <row r="64">
          <cell r="C64" t="str">
            <v>VCS807</v>
          </cell>
          <cell r="D64" t="str">
            <v>CKF-4</v>
          </cell>
          <cell r="E64" t="str">
            <v>CHK SWING 800 THD SS A182-F316,316SS TR</v>
          </cell>
        </row>
        <row r="65">
          <cell r="C65" t="str">
            <v>VWC103</v>
          </cell>
          <cell r="D65" t="str">
            <v>SPF-3</v>
          </cell>
          <cell r="E65" t="str">
            <v>CHK FLAPPER WFR 150  CS A216-WCB 316SS TR</v>
          </cell>
        </row>
        <row r="66">
          <cell r="C66" t="str">
            <v>VWC303</v>
          </cell>
          <cell r="D66" t="str">
            <v>SPF-30</v>
          </cell>
          <cell r="E66" t="str">
            <v>CHK FLAPPER WFR 300 CS A216-WCB 316SS TR</v>
          </cell>
        </row>
        <row r="67">
          <cell r="C67" t="str">
            <v>VWC603</v>
          </cell>
          <cell r="D67" t="str">
            <v>SPF-60</v>
          </cell>
          <cell r="E67" t="str">
            <v>CHK FLAPPER WFR 600 CS A216-WCB,316SS TR</v>
          </cell>
        </row>
        <row r="68">
          <cell r="C68" t="str">
            <v>HRF1X4</v>
          </cell>
          <cell r="E68" t="str">
            <v>CON.RED FRP 150 PER SPEC.</v>
          </cell>
        </row>
        <row r="69">
          <cell r="C69" t="str">
            <v>HRF6X4</v>
          </cell>
          <cell r="E69" t="str">
            <v>CON.RED FRP 600 PER SPEC.</v>
          </cell>
        </row>
        <row r="70">
          <cell r="C70" t="str">
            <v>TRCJ01</v>
          </cell>
          <cell r="E70" t="str">
            <v>CON RED 3000 THD CS A105</v>
          </cell>
        </row>
        <row r="71">
          <cell r="C71" t="str">
            <v>WRC012</v>
          </cell>
          <cell r="E71" t="str">
            <v>CON RED SCH10 BW CS A234-WPB</v>
          </cell>
        </row>
        <row r="72">
          <cell r="C72" t="str">
            <v>WRC052</v>
          </cell>
          <cell r="E72" t="str">
            <v>CON RED STD BW CS A234-WPB</v>
          </cell>
        </row>
        <row r="73">
          <cell r="C73" t="str">
            <v>WRC062</v>
          </cell>
          <cell r="E73" t="str">
            <v>CON.RED SCH60 BW CS A234-WPB</v>
          </cell>
        </row>
        <row r="74">
          <cell r="C74" t="str">
            <v>WRC0P2</v>
          </cell>
          <cell r="E74" t="str">
            <v>CONC.RED 0.250"WALL BW CS A234-WPB</v>
          </cell>
        </row>
        <row r="75">
          <cell r="C75" t="str">
            <v>WRC0P5</v>
          </cell>
          <cell r="E75" t="str">
            <v>CONC.RED 0.250"WALL BW CS MSS SP-75</v>
          </cell>
        </row>
        <row r="76">
          <cell r="C76" t="str">
            <v>WRC0Q2</v>
          </cell>
          <cell r="E76" t="str">
            <v>CON RED 0.312"WALL BW CS A234-WPB</v>
          </cell>
        </row>
        <row r="77">
          <cell r="C77" t="str">
            <v>HSF1X4</v>
          </cell>
          <cell r="E77" t="str">
            <v>ECC.RED FRP 150 PER SPEC.</v>
          </cell>
        </row>
        <row r="78">
          <cell r="C78" t="str">
            <v>HSF6X4</v>
          </cell>
          <cell r="E78" t="str">
            <v>ECC.RED FRP 600 PER SPEC.</v>
          </cell>
        </row>
        <row r="79">
          <cell r="C79" t="str">
            <v>TSCJ01</v>
          </cell>
          <cell r="E79" t="str">
            <v>ECC RED 3000 THD CS A105</v>
          </cell>
        </row>
        <row r="80">
          <cell r="C80" t="str">
            <v>WSC012</v>
          </cell>
          <cell r="E80" t="str">
            <v>ECC RED SCH10 BW CS A234-WPB</v>
          </cell>
        </row>
        <row r="81">
          <cell r="C81" t="str">
            <v>WSC052</v>
          </cell>
          <cell r="E81" t="str">
            <v>ECC RED STD BW CS A234-WPB</v>
          </cell>
        </row>
        <row r="82">
          <cell r="C82" t="str">
            <v>WSC062</v>
          </cell>
          <cell r="E82" t="str">
            <v>ECC.RED SCH60 BW CS A234-WPB</v>
          </cell>
        </row>
        <row r="83">
          <cell r="C83" t="str">
            <v>WSC0P2</v>
          </cell>
          <cell r="E83" t="str">
            <v>ECC.RED 0.250"WALL BW CS A234-WPB</v>
          </cell>
        </row>
        <row r="84">
          <cell r="C84" t="str">
            <v>WSC0P5</v>
          </cell>
          <cell r="E84" t="str">
            <v>ECC.RED 0.250"WALL BW CS MSS SP-75</v>
          </cell>
        </row>
        <row r="85">
          <cell r="C85" t="str">
            <v>WSC0Q2</v>
          </cell>
          <cell r="E85" t="str">
            <v>ECC RED 0.312"WALL BW CS A234-WPB</v>
          </cell>
        </row>
        <row r="86">
          <cell r="C86" t="str">
            <v>TDCJ01</v>
          </cell>
          <cell r="E86" t="str">
            <v>FULL COUPLING 3000 THD CS A105</v>
          </cell>
        </row>
        <row r="87">
          <cell r="C87" t="str">
            <v>FGF103</v>
          </cell>
          <cell r="E87" t="str">
            <v>STUB FLG 150 FF X PE FRP PER SPEC.</v>
          </cell>
        </row>
        <row r="88">
          <cell r="C88" t="str">
            <v>FGF603</v>
          </cell>
          <cell r="E88" t="str">
            <v>STUB FLG 600 FF X PE FRP PER SPEC.</v>
          </cell>
        </row>
        <row r="89">
          <cell r="C89" t="str">
            <v>FTC101</v>
          </cell>
          <cell r="E89" t="str">
            <v>THD FLG 150 RF CS A105</v>
          </cell>
        </row>
        <row r="90">
          <cell r="C90" t="str">
            <v>FTC301</v>
          </cell>
          <cell r="E90" t="str">
            <v>THD FLG 300 RF CS A105</v>
          </cell>
        </row>
        <row r="91">
          <cell r="C91" t="str">
            <v>FTC601</v>
          </cell>
          <cell r="E91" t="str">
            <v>THD FLG 600 RF CS A105</v>
          </cell>
        </row>
        <row r="92">
          <cell r="C92" t="str">
            <v>FWC111</v>
          </cell>
          <cell r="E92" t="str">
            <v>WN FLG 150 RF SCH10 CS A105</v>
          </cell>
        </row>
        <row r="93">
          <cell r="C93" t="str">
            <v>FWC112</v>
          </cell>
          <cell r="E93" t="str">
            <v>WN FLG 150 RF SCH10 CS MSS SP-44</v>
          </cell>
        </row>
        <row r="94">
          <cell r="C94" t="str">
            <v>FWC121</v>
          </cell>
          <cell r="E94" t="str">
            <v>WN FLG 150 RF SCH20 CS A105</v>
          </cell>
        </row>
        <row r="95">
          <cell r="C95" t="str">
            <v>FWC151</v>
          </cell>
          <cell r="E95" t="str">
            <v>WN FLG 150 RF STD CS A105</v>
          </cell>
        </row>
        <row r="96">
          <cell r="C96" t="str">
            <v>FWC1L1</v>
          </cell>
          <cell r="E96" t="str">
            <v>WN FLG 150 RF 0.219"WALL CS A105</v>
          </cell>
        </row>
        <row r="97">
          <cell r="C97" t="str">
            <v>FWC1P2</v>
          </cell>
          <cell r="E97" t="str">
            <v>WN FLG 150 RF 0.250"WALL CS MSS SP-44</v>
          </cell>
        </row>
        <row r="98">
          <cell r="C98" t="str">
            <v>FWC1Q2</v>
          </cell>
          <cell r="E98" t="str">
            <v>WN FLG 150 RF 0.312"WALL CS  MSS SP-44</v>
          </cell>
        </row>
        <row r="99">
          <cell r="C99" t="str">
            <v>FWC311</v>
          </cell>
          <cell r="E99" t="str">
            <v>WN FLG 300 RF SCH10 CS A105</v>
          </cell>
        </row>
        <row r="100">
          <cell r="C100" t="str">
            <v>FWC312</v>
          </cell>
          <cell r="E100" t="str">
            <v>WN FLG 300 RF SCH10 CS  MSS SP-44</v>
          </cell>
        </row>
        <row r="101">
          <cell r="C101" t="str">
            <v>FWC321</v>
          </cell>
          <cell r="E101" t="str">
            <v>WN FLG 300 RF SCH20 CS A105</v>
          </cell>
        </row>
        <row r="102">
          <cell r="C102" t="str">
            <v>FWC351</v>
          </cell>
          <cell r="E102" t="str">
            <v>WN FLG 300 RF STD CS A105</v>
          </cell>
        </row>
        <row r="103">
          <cell r="C103" t="str">
            <v>FWC3L1</v>
          </cell>
          <cell r="E103" t="str">
            <v>WN FLG 300 RF 0.219"WALL CS A105</v>
          </cell>
        </row>
        <row r="104">
          <cell r="C104" t="str">
            <v>FWC3Q1</v>
          </cell>
          <cell r="E104" t="str">
            <v>WN FLG 300 RF 0.312"WALL CS A105</v>
          </cell>
        </row>
        <row r="105">
          <cell r="C105" t="str">
            <v>FWC3Q2</v>
          </cell>
          <cell r="E105" t="str">
            <v>WN FLG 300 RF 0.312"WALL CS MSS SP-44</v>
          </cell>
        </row>
        <row r="106">
          <cell r="C106" t="str">
            <v>FWC3V1</v>
          </cell>
          <cell r="E106" t="str">
            <v>WN FLG 300 RF 0.281"WALL CS A105</v>
          </cell>
        </row>
        <row r="107">
          <cell r="C107" t="str">
            <v>FWC651</v>
          </cell>
          <cell r="E107" t="str">
            <v>WN FLG 600 RF STD CS A105</v>
          </cell>
        </row>
        <row r="108">
          <cell r="C108" t="str">
            <v>FWC661</v>
          </cell>
          <cell r="E108" t="str">
            <v>WN FLG 600 RF SCH60 CS A105</v>
          </cell>
        </row>
        <row r="109">
          <cell r="C109" t="str">
            <v>FWC6D1</v>
          </cell>
          <cell r="E109" t="str">
            <v>WN FLG 600 RF SCH160 CS A105</v>
          </cell>
        </row>
        <row r="110">
          <cell r="C110" t="str">
            <v>VLS109</v>
          </cell>
          <cell r="D110" t="str">
            <v>GLF-4</v>
          </cell>
          <cell r="E110" t="str">
            <v>GLOBE 150 RF SS A351-CF8M,316SS TR,BB,OS&amp;Y</v>
          </cell>
        </row>
        <row r="111">
          <cell r="C111" t="str">
            <v>VLC102H</v>
          </cell>
          <cell r="D111" t="str">
            <v>GLF-2HF</v>
          </cell>
          <cell r="E111" t="str">
            <v>GLOBE 150 RF CS A216-WCB 11-13CR SFS R&amp;D,BB,OS&amp;Y</v>
          </cell>
        </row>
        <row r="112">
          <cell r="C112" t="str">
            <v>VLC302H</v>
          </cell>
          <cell r="D112" t="str">
            <v>GLF-30HF</v>
          </cell>
          <cell r="E112" t="str">
            <v>GLOBE 300 RF CS A216-WCB 11-13CR SFS R&amp;D,BB-OS&amp;Y</v>
          </cell>
        </row>
        <row r="113">
          <cell r="C113" t="str">
            <v>VLC602H</v>
          </cell>
          <cell r="D113" t="str">
            <v>GLF-61HF</v>
          </cell>
          <cell r="E113" t="str">
            <v>GLOBE 600 RF CS A216-WCB 11-13CR SFS R&amp;D,BRJB-OS&amp;Y</v>
          </cell>
        </row>
        <row r="114">
          <cell r="C114" t="str">
            <v>VLC801H</v>
          </cell>
          <cell r="D114" t="str">
            <v>GLF-1HF</v>
          </cell>
          <cell r="E114" t="str">
            <v>GLOBE 800 THD CS A105 11-13CR SFS R&amp;D</v>
          </cell>
        </row>
        <row r="115">
          <cell r="C115" t="str">
            <v>GFO1D1</v>
          </cell>
          <cell r="E115" t="str">
            <v>GSK 150 FF  PER SPEC.</v>
          </cell>
        </row>
        <row r="116">
          <cell r="C116" t="str">
            <v>GFO6D1</v>
          </cell>
          <cell r="E116" t="str">
            <v>GSK 600 FF  PER SPEC.</v>
          </cell>
        </row>
        <row r="117">
          <cell r="C117" t="str">
            <v>GRO1A1</v>
          </cell>
          <cell r="E117" t="str">
            <v>GSK 150 RF COMP.ASBESTOS W/SBR BINDER 1/16" ANSI B16-21</v>
          </cell>
        </row>
        <row r="118">
          <cell r="C118" t="str">
            <v>GRO1B1</v>
          </cell>
          <cell r="E118" t="str">
            <v>GSK 150 RF COMP.ASBESTOS W/SBR BINDER 1/8" ANSI B16-21</v>
          </cell>
        </row>
        <row r="119">
          <cell r="C119" t="str">
            <v>GRO1B2</v>
          </cell>
          <cell r="E119" t="str">
            <v>GSK 150 RF COMP.ASBESTOS W/SBR BINDER1/8" MSS SP-44</v>
          </cell>
        </row>
        <row r="120">
          <cell r="C120" t="str">
            <v>GRO3A1</v>
          </cell>
          <cell r="E120" t="str">
            <v>GSK 300 RF COMP.ASBESTOS 1/16" ANSI B16.1</v>
          </cell>
        </row>
        <row r="121">
          <cell r="C121" t="str">
            <v>GRO3B1</v>
          </cell>
          <cell r="E121" t="str">
            <v>GSK 300 RF COMP.ASBESTOS 1/8" ANSI B16.1</v>
          </cell>
        </row>
        <row r="122">
          <cell r="C122" t="str">
            <v>GRP1B1</v>
          </cell>
          <cell r="E122" t="str">
            <v xml:space="preserve">GSK 150 RF SPIRAL WOUND 304S W/ASBESTOS 1/8"THK </v>
          </cell>
        </row>
        <row r="123">
          <cell r="C123" t="str">
            <v>GRP6C1</v>
          </cell>
          <cell r="E123" t="str">
            <v>GSK 600 RF SPIRAL WOUND 304S W/ASBESTOS 0.175"t</v>
          </cell>
        </row>
        <row r="124">
          <cell r="C124" t="str">
            <v>VGC103</v>
          </cell>
          <cell r="D124" t="str">
            <v>GAF-2</v>
          </cell>
          <cell r="E124" t="str">
            <v>GATE 150 RF CS A216-WCB 316SS TR,BB-OS&amp;Y</v>
          </cell>
        </row>
        <row r="125">
          <cell r="C125" t="str">
            <v>VGC103G</v>
          </cell>
          <cell r="D125" t="str">
            <v>GAF-3</v>
          </cell>
          <cell r="E125" t="str">
            <v>GATE 150 RF CS A216-WCB 316SS TR,BB-OS&amp;Y,GO</v>
          </cell>
        </row>
        <row r="126">
          <cell r="C126" t="str">
            <v>VGC103GM</v>
          </cell>
          <cell r="D126" t="str">
            <v>GAF-3</v>
          </cell>
          <cell r="E126" t="str">
            <v>GATE 150 RF CS A216-WCB 316SS TR,BB-OS&amp;Y, GO MSS</v>
          </cell>
        </row>
        <row r="127">
          <cell r="C127" t="str">
            <v>VGC302</v>
          </cell>
          <cell r="D127" t="str">
            <v>GAF-30</v>
          </cell>
          <cell r="E127" t="str">
            <v>GATE 300 RF CS A216-WCB 11-13CR SS TR,BB-OS&amp;Y</v>
          </cell>
        </row>
        <row r="128">
          <cell r="C128" t="str">
            <v>VGC302G</v>
          </cell>
          <cell r="D128" t="str">
            <v>GAF-31</v>
          </cell>
          <cell r="E128" t="str">
            <v>GATE 300 RF CS A216-WCB 11-13CR SS TR,BB-OS&amp;Y, GO</v>
          </cell>
        </row>
        <row r="129">
          <cell r="C129" t="str">
            <v>VGC302GM</v>
          </cell>
          <cell r="D129" t="str">
            <v>GAF-31</v>
          </cell>
          <cell r="E129" t="str">
            <v>GATE 300 RF CS A216-WCB 11-13CR SS TR,BB-OS&amp;Y,GO MSS</v>
          </cell>
        </row>
        <row r="130">
          <cell r="C130" t="str">
            <v>VGC602</v>
          </cell>
          <cell r="D130" t="str">
            <v>GAF-62</v>
          </cell>
          <cell r="E130" t="str">
            <v>GATE 600 RF CS A216-WCB 11-13CR SS TR</v>
          </cell>
        </row>
        <row r="131">
          <cell r="C131" t="str">
            <v>VGC602G</v>
          </cell>
          <cell r="D131" t="str">
            <v>GAF-63</v>
          </cell>
          <cell r="E131" t="str">
            <v>GATE 600 RF CS A216-WCB 11-13CR SS TR GO</v>
          </cell>
        </row>
        <row r="132">
          <cell r="C132" t="str">
            <v>VGC801</v>
          </cell>
          <cell r="D132" t="str">
            <v>GAF-1</v>
          </cell>
          <cell r="E132" t="str">
            <v>GATE 800 THD CS A105 11-13CR SS TR,BB-OS&amp;Y</v>
          </cell>
        </row>
        <row r="133">
          <cell r="C133" t="str">
            <v>VGS109</v>
          </cell>
          <cell r="D133" t="str">
            <v>GAF-5</v>
          </cell>
          <cell r="E133" t="str">
            <v>GATE 150 RF SS A351-FC8M,316SS TR,BB-OS&amp;Y</v>
          </cell>
        </row>
        <row r="134">
          <cell r="C134" t="str">
            <v>VGS309</v>
          </cell>
          <cell r="D134" t="str">
            <v>GAF-50</v>
          </cell>
          <cell r="E134" t="str">
            <v>GATE 300 RF SS A351-FC8M,316SS TR,BB-OS&amp;Y</v>
          </cell>
        </row>
        <row r="135">
          <cell r="C135" t="str">
            <v>VGS807</v>
          </cell>
          <cell r="D135" t="str">
            <v>GAF-4</v>
          </cell>
          <cell r="E135" t="str">
            <v>GATE 800 THD SS A182-F316,316SS TR</v>
          </cell>
        </row>
        <row r="136">
          <cell r="C136" t="str">
            <v>VESJ07</v>
          </cell>
          <cell r="D136" t="str">
            <v>SPF-2</v>
          </cell>
          <cell r="E136" t="str">
            <v>GAUGE 3000 THD SS A182-F316,316SS TR</v>
          </cell>
        </row>
        <row r="137">
          <cell r="C137" t="str">
            <v>VESJ08</v>
          </cell>
          <cell r="D137" t="str">
            <v>SPF-1</v>
          </cell>
          <cell r="E137" t="str">
            <v>GAUGE 3000 THD SS A182-F316,316SS TR DBL OUTLET</v>
          </cell>
        </row>
        <row r="138">
          <cell r="C138" t="str">
            <v>VESJ0B</v>
          </cell>
          <cell r="D138" t="str">
            <v>SPF-1HT</v>
          </cell>
          <cell r="E138" t="str">
            <v>GAUGE 3000 THD SS ,316SS TR MLTP</v>
          </cell>
        </row>
        <row r="139">
          <cell r="C139" t="str">
            <v>PAC013</v>
          </cell>
          <cell r="E139" t="str">
            <v>PIPE CS API 5L-B SAW SCH10 BE DRL</v>
          </cell>
        </row>
        <row r="140">
          <cell r="C140" t="str">
            <v>PAC014</v>
          </cell>
          <cell r="E140" t="str">
            <v>PIPE CS API 5LS-X52 SAW SCH10 BE DRL</v>
          </cell>
        </row>
        <row r="141">
          <cell r="C141" t="str">
            <v>PAC0P3</v>
          </cell>
          <cell r="E141" t="str">
            <v>PIPE CS API 5L-B SAW 0.250"WALL BE DRL</v>
          </cell>
        </row>
        <row r="142">
          <cell r="C142" t="str">
            <v>PAC0P4</v>
          </cell>
          <cell r="E142" t="str">
            <v>PIPE CS API 5LS-X52 SAW 0.250"WALL BE DRL</v>
          </cell>
        </row>
        <row r="143">
          <cell r="C143" t="str">
            <v>PAC0Q4</v>
          </cell>
          <cell r="E143" t="str">
            <v>PIPE CS API 5LS-X52 SAW 0.312"WALL BE DRL</v>
          </cell>
        </row>
        <row r="144">
          <cell r="C144" t="str">
            <v>POF105</v>
          </cell>
          <cell r="E144" t="str">
            <v>PIPE PE FRP 150 PER SPEC.</v>
          </cell>
        </row>
        <row r="145">
          <cell r="C145" t="str">
            <v>POF606</v>
          </cell>
          <cell r="E145" t="str">
            <v>PIPE PE FRP 600 PER SPEC.API 15HR</v>
          </cell>
        </row>
        <row r="146">
          <cell r="C146" t="str">
            <v>PRC013</v>
          </cell>
          <cell r="E146" t="str">
            <v>PIPE CS API 5L-B ERW SCH10 BE DRL</v>
          </cell>
        </row>
        <row r="147">
          <cell r="C147" t="str">
            <v>PRC013</v>
          </cell>
          <cell r="E147" t="str">
            <v>PIPE CS API 5L-B ERW SCH10 BE DRL</v>
          </cell>
        </row>
        <row r="148">
          <cell r="C148" t="str">
            <v>PRC023</v>
          </cell>
          <cell r="E148" t="str">
            <v>PIPE CS API 5L-B ERW SCH20 BE DRL</v>
          </cell>
        </row>
        <row r="149">
          <cell r="C149" t="str">
            <v>PRC053</v>
          </cell>
          <cell r="E149" t="str">
            <v>PIPE CS API 5L-B ERW STD BE DRL</v>
          </cell>
        </row>
        <row r="150">
          <cell r="C150" t="str">
            <v>PRC063</v>
          </cell>
          <cell r="E150" t="str">
            <v>PIPE CS API 5L-B ERW SCH60 BE DRL</v>
          </cell>
        </row>
        <row r="151">
          <cell r="C151" t="str">
            <v>PRC0L3</v>
          </cell>
          <cell r="E151" t="str">
            <v>PIPE CS API 5L-B ERW 0.219"WALL BE DRL</v>
          </cell>
        </row>
        <row r="152">
          <cell r="C152" t="str">
            <v>PRC0V3</v>
          </cell>
          <cell r="E152" t="str">
            <v>PIPE CS API 5L-B ERW 0.281"WALL BE DRL</v>
          </cell>
        </row>
        <row r="153">
          <cell r="C153" t="str">
            <v>PSC052</v>
          </cell>
          <cell r="E153" t="str">
            <v>PIPE CS A106-B SMLS STD BE DRL</v>
          </cell>
        </row>
        <row r="154">
          <cell r="C154" t="str">
            <v>PSC081</v>
          </cell>
          <cell r="E154" t="str">
            <v>PIPE CS A106-B SMLS SCH80 T&amp;C SRL</v>
          </cell>
        </row>
        <row r="155">
          <cell r="C155" t="str">
            <v>PSC0D1</v>
          </cell>
          <cell r="E155" t="str">
            <v>PIPE CS A106-B  SMLS SCH160 T&amp;C SRL</v>
          </cell>
        </row>
        <row r="156">
          <cell r="C156" t="str">
            <v>PRC053</v>
          </cell>
          <cell r="E156" t="str">
            <v>PIPE CS API 5L-B ERW STD BE DRL</v>
          </cell>
        </row>
        <row r="157">
          <cell r="C157" t="str">
            <v>TGCJ01</v>
          </cell>
          <cell r="E157" t="str">
            <v>PLUG  RD-HD THD CS A105</v>
          </cell>
        </row>
        <row r="158">
          <cell r="C158" t="str">
            <v>VPC106</v>
          </cell>
          <cell r="D158" t="str">
            <v>PLF-2</v>
          </cell>
          <cell r="E158" t="str">
            <v>PLUG SLEEVE 150 RF CS A216-WCB CS+TF TR</v>
          </cell>
        </row>
        <row r="159">
          <cell r="C159" t="str">
            <v>VPC305</v>
          </cell>
          <cell r="D159" t="str">
            <v>PLF-1</v>
          </cell>
          <cell r="E159" t="str">
            <v>PLUG SLEEVE 300 THD CS A105 CS+TF TR</v>
          </cell>
        </row>
        <row r="160">
          <cell r="C160" t="str">
            <v>HBF6X4</v>
          </cell>
          <cell r="E160" t="str">
            <v>RED.BUSHING FRP  600 PER SPEC.</v>
          </cell>
        </row>
        <row r="161">
          <cell r="C161" t="str">
            <v>TBCJ01</v>
          </cell>
          <cell r="E161" t="str">
            <v>RED.BUSHING  HEX HEAD THD CS A105</v>
          </cell>
        </row>
        <row r="162">
          <cell r="C162" t="str">
            <v>HVF1X4</v>
          </cell>
          <cell r="E162" t="str">
            <v>RED.TEE FRP 150 PER SPEC.</v>
          </cell>
        </row>
        <row r="163">
          <cell r="C163" t="str">
            <v>HVF6X4</v>
          </cell>
          <cell r="E163" t="str">
            <v>RED.TEE FRP 600 PER SPEC.</v>
          </cell>
        </row>
        <row r="164">
          <cell r="C164" t="str">
            <v>TVCJ01</v>
          </cell>
          <cell r="E164" t="str">
            <v>RED TEE 3000 THD CS A105</v>
          </cell>
        </row>
        <row r="165">
          <cell r="C165" t="str">
            <v>WVC012</v>
          </cell>
          <cell r="E165" t="str">
            <v>RED TEE SCH10 BW CS A234-WPB</v>
          </cell>
        </row>
        <row r="166">
          <cell r="C166" t="str">
            <v>WVC052</v>
          </cell>
          <cell r="E166" t="str">
            <v>RED TEE STD BW CS A234-WPB</v>
          </cell>
        </row>
        <row r="167">
          <cell r="C167" t="str">
            <v>WVC062</v>
          </cell>
          <cell r="E167" t="str">
            <v>RED.TEE SCH60 BW CS A234-WPB</v>
          </cell>
        </row>
        <row r="168">
          <cell r="C168" t="str">
            <v>WVC0P2</v>
          </cell>
          <cell r="E168" t="str">
            <v>RED.TEE 0.250"WALL BW CS A234-WPB</v>
          </cell>
        </row>
        <row r="169">
          <cell r="C169" t="str">
            <v>WVC0P5</v>
          </cell>
          <cell r="E169" t="str">
            <v>RED.TEE 0.250"WALL BW CS MSS SP-75</v>
          </cell>
        </row>
        <row r="170">
          <cell r="C170" t="str">
            <v>WVC0Q2</v>
          </cell>
          <cell r="E170" t="str">
            <v>RED TEE 0.312"WALL BW CS A234-WPB</v>
          </cell>
        </row>
        <row r="171">
          <cell r="C171" t="str">
            <v>HYF1X4</v>
          </cell>
          <cell r="E171" t="str">
            <v>SADDLE FRP 150 PER SPEC</v>
          </cell>
        </row>
        <row r="172">
          <cell r="C172" t="str">
            <v>WYC051</v>
          </cell>
          <cell r="E172" t="str">
            <v>SADDLE  BW CS A234-WPB</v>
          </cell>
        </row>
        <row r="173">
          <cell r="C173" t="str">
            <v>HYF6X4</v>
          </cell>
          <cell r="E173" t="str">
            <v>SADDLE FRP 600 PER SPEC</v>
          </cell>
        </row>
        <row r="174">
          <cell r="C174" t="str">
            <v>MS1C01</v>
          </cell>
          <cell r="E174" t="str">
            <v>SPECTACLE BLIND 150 RF STL</v>
          </cell>
        </row>
        <row r="175">
          <cell r="C175" t="str">
            <v>MS1S01</v>
          </cell>
          <cell r="E175" t="str">
            <v>SPECTACLE BLIND 150 FF STL</v>
          </cell>
        </row>
        <row r="176">
          <cell r="C176" t="str">
            <v>MS3C01</v>
          </cell>
          <cell r="E176" t="str">
            <v>SPECTACLE BLIND 300 RF STL</v>
          </cell>
        </row>
        <row r="177">
          <cell r="C177" t="str">
            <v>MP6C01</v>
          </cell>
          <cell r="E177" t="str">
            <v>STEAM TRAP 600 RF CS</v>
          </cell>
        </row>
        <row r="178">
          <cell r="C178" t="str">
            <v>MC1S01</v>
          </cell>
          <cell r="E178" t="str">
            <v>CONICAL STRAINER 150 304SS SREEN-1/8"PERF.</v>
          </cell>
        </row>
        <row r="179">
          <cell r="C179" t="str">
            <v>MC3S01</v>
          </cell>
          <cell r="E179" t="str">
            <v>CONICAL STRAINER 300 304SS SREEN-1/8"PERF.</v>
          </cell>
        </row>
        <row r="180">
          <cell r="C180" t="str">
            <v>MC6S01</v>
          </cell>
          <cell r="E180" t="str">
            <v>CONICAL STRAINER 600 304SS SREEN-1/8"PERF.</v>
          </cell>
        </row>
        <row r="181">
          <cell r="C181" t="str">
            <v>MY1C01</v>
          </cell>
          <cell r="E181" t="str">
            <v>Y STRAINER 150 RF CS A216-WCB,304SS SCREEN</v>
          </cell>
        </row>
        <row r="182">
          <cell r="C182" t="str">
            <v>MY6C01</v>
          </cell>
          <cell r="E182" t="str">
            <v>Y STRAINER 600 RF CS A216-WCB,304SS SCREEN</v>
          </cell>
        </row>
        <row r="183">
          <cell r="C183" t="str">
            <v>TXC082</v>
          </cell>
          <cell r="E183" t="str">
            <v>SWAGE NIPPLE SCH80 TBE CS A234-WPB</v>
          </cell>
        </row>
        <row r="184">
          <cell r="C184" t="str">
            <v>TXC0D2</v>
          </cell>
          <cell r="E184" t="str">
            <v>SWAGE NIPPLE SCH160 TBE CS A234-WPB</v>
          </cell>
        </row>
        <row r="185">
          <cell r="C185" t="str">
            <v>HTF1X4</v>
          </cell>
          <cell r="E185" t="str">
            <v>TEE FRP 150 PER SPEC.</v>
          </cell>
        </row>
        <row r="186">
          <cell r="C186" t="str">
            <v>HTF6X4</v>
          </cell>
          <cell r="E186" t="str">
            <v>TEE FRP 600 PER SPEC.</v>
          </cell>
        </row>
        <row r="187">
          <cell r="C187" t="str">
            <v>TTCJ01</v>
          </cell>
          <cell r="E187" t="str">
            <v>TEE 3000 THD CS A105</v>
          </cell>
        </row>
        <row r="188">
          <cell r="C188" t="str">
            <v>WTC012</v>
          </cell>
          <cell r="E188" t="str">
            <v>TEE SCH10 BW CS A234-WPB</v>
          </cell>
        </row>
        <row r="189">
          <cell r="C189" t="str">
            <v>WTC052</v>
          </cell>
          <cell r="E189" t="str">
            <v>TEE STD BW CS A234-WPB</v>
          </cell>
        </row>
        <row r="190">
          <cell r="C190" t="str">
            <v>WTC062</v>
          </cell>
          <cell r="E190" t="str">
            <v>TEE SCH60 BW CS A234-WPB</v>
          </cell>
        </row>
        <row r="191">
          <cell r="C191" t="str">
            <v>WTC0P2</v>
          </cell>
          <cell r="E191" t="str">
            <v>TEE 0.250"WALL BW CS A234-WPB</v>
          </cell>
        </row>
        <row r="192">
          <cell r="C192" t="str">
            <v>WTC0P5</v>
          </cell>
          <cell r="E192" t="str">
            <v>TEE 0.250"WALL BW CS MSS SP-75</v>
          </cell>
        </row>
        <row r="193">
          <cell r="C193" t="str">
            <v>WTC0Q2</v>
          </cell>
          <cell r="E193" t="str">
            <v>TEE 0.312"WALL BW CS A234-WPB</v>
          </cell>
        </row>
        <row r="194">
          <cell r="C194" t="str">
            <v>LHCJ01</v>
          </cell>
          <cell r="E194" t="str">
            <v>THREDOLET 3000 THD CS A105</v>
          </cell>
        </row>
        <row r="195">
          <cell r="C195" t="str">
            <v>TUCJ01</v>
          </cell>
          <cell r="E195" t="str">
            <v>UNION 3000 THD CS A105</v>
          </cell>
        </row>
        <row r="196">
          <cell r="C196" t="str">
            <v>LWC011</v>
          </cell>
          <cell r="E196" t="str">
            <v>WELDOLET SCH10 BW CS A105</v>
          </cell>
        </row>
        <row r="197">
          <cell r="C197" t="str">
            <v>LWC051</v>
          </cell>
          <cell r="E197" t="str">
            <v>WELDOLET STD BW CS A105</v>
          </cell>
        </row>
        <row r="198">
          <cell r="C198" t="str">
            <v>LWC0P1</v>
          </cell>
          <cell r="E198" t="str">
            <v>WELDOLET 0.250"WALL BW CS A105</v>
          </cell>
        </row>
        <row r="199">
          <cell r="C199" t="str">
            <v>LWC0Q1</v>
          </cell>
          <cell r="E199" t="str">
            <v>WELDOLET 0.312"WALL BW CS A105</v>
          </cell>
        </row>
        <row r="213">
          <cell r="C213" t="str">
            <v xml:space="preserve"> </v>
          </cell>
          <cell r="E213" t="str">
            <v xml:space="preserve"> </v>
          </cell>
        </row>
      </sheetData>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2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Upah"/>
      <sheetName val="Material"/>
      <sheetName val="Kondisi"/>
      <sheetName val="Analisa"/>
      <sheetName val="Analisa -Baku"/>
      <sheetName val="Bill of Qty"/>
      <sheetName val="Bill of Qty MEP"/>
      <sheetName val="Analisa Baku MEP"/>
      <sheetName val="Rekap Prelim"/>
      <sheetName val="Rekap Direct Cost"/>
      <sheetName val="Pivot-tabel-Isi Data"/>
      <sheetName val="Pivot-tabel-Analisa"/>
      <sheetName val="Pivot-tabel-Copy Databas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285">
          <cell r="AG285">
            <v>0.75</v>
          </cell>
        </row>
      </sheetData>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DF-7"/>
      <sheetName val="DF-7 (2)"/>
      <sheetName val="Bill of Qty MEP"/>
      <sheetName val="BAHAN"/>
      <sheetName val="rincian per proyek"/>
      <sheetName val="PC"/>
      <sheetName val="Balok"/>
      <sheetName val="Material-mr"/>
      <sheetName val="Material"/>
      <sheetName val="NP"/>
      <sheetName val="H.Satuan"/>
      <sheetName val="NP (4)"/>
      <sheetName val="Kuantitas &amp; Harga"/>
      <sheetName val="Pekerjaan Utama"/>
      <sheetName val="Rekap Biaya"/>
      <sheetName val="SEX"/>
      <sheetName val="Analisa"/>
      <sheetName val="REF.ONLY"/>
      <sheetName val="H.Material, Upah &amp; Alat"/>
      <sheetName val="Analisa H.Sat.Pek."/>
      <sheetName val="arab"/>
      <sheetName val="Harsat_marina"/>
      <sheetName val="DAF-1"/>
      <sheetName val="HRG BHN"/>
      <sheetName val="Fin-Bengkel"/>
      <sheetName val="Fin-Showroom"/>
      <sheetName val="Hal_Pagar"/>
      <sheetName val="Str-Bengkel"/>
      <sheetName val="Str-Showroom"/>
      <sheetName val="hrg-dsr"/>
      <sheetName val="Harsat"/>
      <sheetName val="SCHEDULE"/>
      <sheetName val="DU&amp;B"/>
      <sheetName val="HB "/>
      <sheetName val="Man_Power_Const"/>
      <sheetName val="DAF-7"/>
      <sheetName val="COST-SUM"/>
      <sheetName val="name"/>
      <sheetName val="HSD"/>
      <sheetName val="MHPP"/>
      <sheetName val="box culvert"/>
      <sheetName val="BQ_Tenis"/>
      <sheetName val="Arsitektur"/>
      <sheetName val="BOQ_Aula"/>
      <sheetName val="Prelim"/>
      <sheetName val="DIV7"/>
      <sheetName val="DIV3"/>
      <sheetName val="DIV2"/>
      <sheetName val="Upah"/>
      <sheetName val="H.SAT"/>
      <sheetName val="BD Div-2 sd 7.6"/>
      <sheetName val="Pricing"/>
      <sheetName val="7.PEK-STRUKTUR"/>
      <sheetName val="SW 6"/>
      <sheetName val="SW 5A"/>
      <sheetName val="CW 5"/>
      <sheetName val="CW 6"/>
      <sheetName val="DAFTAR HARGA"/>
      <sheetName val="BoQ C4"/>
      <sheetName val="List of Eqp"/>
      <sheetName val="UPA"/>
      <sheetName val="BOQ"/>
      <sheetName val="Anls teknis"/>
      <sheetName val="DIV-3"/>
      <sheetName val="DIV-7"/>
      <sheetName val="DIV-8"/>
      <sheetName val="bhn "/>
      <sheetName val="FORM 3A"/>
      <sheetName val="List Material"/>
      <sheetName val="Sheet1"/>
      <sheetName val="List H.Bahan&amp;Upah"/>
      <sheetName val="Sheet3"/>
      <sheetName val="TOWN"/>
      <sheetName val="Upah+Bahan"/>
      <sheetName val="Fill this out first..."/>
      <sheetName val="STR"/>
      <sheetName val="rab"/>
      <sheetName val="RAB (OK)"/>
      <sheetName val="BNAIII"/>
      <sheetName val="SAT-DAS"/>
      <sheetName val="PHU 05"/>
      <sheetName val="ganti rugi"/>
      <sheetName val="ANALISA 2"/>
      <sheetName val="ANALISA "/>
      <sheetName val="ANALISA 3"/>
      <sheetName val="ANALISA LS"/>
      <sheetName val="BAHAN "/>
      <sheetName val=" UPAH,ALAT"/>
      <sheetName val="3-DIV2"/>
      <sheetName val="Harga"/>
      <sheetName val="a"/>
      <sheetName val="upahbahan"/>
      <sheetName val="Upah Bahan"/>
      <sheetName val="4-Basic Price"/>
      <sheetName val="D7(1)"/>
      <sheetName val="Bill Of Quantity"/>
      <sheetName val="Isolasi Luar Dalam"/>
      <sheetName val="Isolasi Luar"/>
      <sheetName val="NP-7"/>
      <sheetName val="HSLAIN-LAIN"/>
      <sheetName val="rab - persiapan &amp; lantai-1"/>
      <sheetName val="Anl.2s.d4e"/>
      <sheetName val="REQDELTA"/>
      <sheetName val="Upah "/>
      <sheetName val="BASIC"/>
      <sheetName val="ANALISA (2)"/>
      <sheetName val="hrg-sat.pek"/>
      <sheetName val="DRUP (ASLI)"/>
      <sheetName val="Elektrikal"/>
      <sheetName val="@UpahBahan"/>
      <sheetName val="Alat"/>
      <sheetName val="Persiapan"/>
      <sheetName val="Master 1.0"/>
      <sheetName val="GRAND REKAP"/>
      <sheetName val="Factor"/>
      <sheetName val="DONGIA"/>
      <sheetName val="Statprod gab"/>
      <sheetName val="NP(2)"/>
      <sheetName val="3-DIV4"/>
      <sheetName val="ahs1"/>
      <sheetName val="ahs3"/>
      <sheetName val="Peralatan"/>
      <sheetName val="Basic Price"/>
      <sheetName val="Mall"/>
      <sheetName val="SAT"/>
      <sheetName val="K"/>
      <sheetName val="Hargamat"/>
      <sheetName val="CH"/>
      <sheetName val="Group"/>
      <sheetName val="DAF.ALAT"/>
      <sheetName val="ANALISA-A"/>
      <sheetName val="Sat Bah &amp; Up"/>
      <sheetName val="anaUTama"/>
      <sheetName val="REKAP"/>
      <sheetName val="ANL 2004"/>
      <sheetName val="Du_lieu"/>
      <sheetName val="DF-7_(2)1"/>
      <sheetName val="rincian_per_proyek1"/>
      <sheetName val="Bill_of_Qty_MEP1"/>
      <sheetName val="H_Material,_Upah_&amp;_Alat1"/>
      <sheetName val="Analisa_H_Sat_Pek_1"/>
      <sheetName val="H_Satuan1"/>
      <sheetName val="HB_1"/>
      <sheetName val="NP_(4)1"/>
      <sheetName val="BD_Div-2_sd_7_61"/>
      <sheetName val="REF_ONLY1"/>
      <sheetName val="SW_61"/>
      <sheetName val="SW_5A1"/>
      <sheetName val="CW_51"/>
      <sheetName val="CW_61"/>
      <sheetName val="7_PEK-STRUKTUR1"/>
      <sheetName val="DAFTAR_HARGA1"/>
      <sheetName val="BoQ_C41"/>
      <sheetName val="List_of_Eqp1"/>
      <sheetName val="HRG_BHN1"/>
      <sheetName val="Anls_teknis1"/>
      <sheetName val="rab_-_persiapan_&amp;_lantai-11"/>
      <sheetName val="Anl_2s_d4e1"/>
      <sheetName val="Bill_Of_Quantity1"/>
      <sheetName val="H_SAT1"/>
      <sheetName val="Statprod_gab1"/>
      <sheetName val="box_culvert1"/>
      <sheetName val="Isolasi_Luar_Dalam1"/>
      <sheetName val="Isolasi_Luar1"/>
      <sheetName val="DF-7_(2)"/>
      <sheetName val="rincian_per_proyek"/>
      <sheetName val="Bill_of_Qty_MEP"/>
      <sheetName val="H_Material,_Upah_&amp;_Alat"/>
      <sheetName val="Analisa_H_Sat_Pek_"/>
      <sheetName val="H_Satuan"/>
      <sheetName val="HB_"/>
      <sheetName val="NP_(4)"/>
      <sheetName val="BD_Div-2_sd_7_6"/>
      <sheetName val="REF_ONLY"/>
      <sheetName val="SW_6"/>
      <sheetName val="SW_5A"/>
      <sheetName val="CW_5"/>
      <sheetName val="CW_6"/>
      <sheetName val="7_PEK-STRUKTUR"/>
      <sheetName val="DAFTAR_HARGA"/>
      <sheetName val="BoQ_C4"/>
      <sheetName val="List_of_Eqp"/>
      <sheetName val="HRG_BHN"/>
      <sheetName val="Anls_teknis"/>
      <sheetName val="rab_-_persiapan_&amp;_lantai-1"/>
      <sheetName val="Anl_2s_d4e"/>
      <sheetName val="Bill_Of_Quantity"/>
      <sheetName val="H_SAT"/>
      <sheetName val="Statprod_gab"/>
      <sheetName val="box_culvert"/>
      <sheetName val="Isolasi_Luar_Dalam"/>
      <sheetName val="Isolasi_Luar"/>
      <sheetName val="DF-7_(2)2"/>
      <sheetName val="rincian_per_proyek2"/>
      <sheetName val="Bill_of_Qty_MEP2"/>
      <sheetName val="H_Material,_Upah_&amp;_Alat2"/>
      <sheetName val="Analisa_H_Sat_Pek_2"/>
      <sheetName val="H_Satuan2"/>
      <sheetName val="HB_2"/>
      <sheetName val="NP_(4)2"/>
      <sheetName val="BD_Div-2_sd_7_62"/>
      <sheetName val="REF_ONLY2"/>
      <sheetName val="SW_62"/>
      <sheetName val="SW_5A2"/>
      <sheetName val="CW_52"/>
      <sheetName val="CW_62"/>
      <sheetName val="7_PEK-STRUKTUR2"/>
      <sheetName val="DAFTAR_HARGA2"/>
      <sheetName val="BoQ_C42"/>
      <sheetName val="List_of_Eqp2"/>
      <sheetName val="HRG_BHN2"/>
      <sheetName val="Anls_teknis2"/>
      <sheetName val="rab_-_persiapan_&amp;_lantai-12"/>
      <sheetName val="Anl_2s_d4e2"/>
      <sheetName val="Bill_Of_Quantity2"/>
      <sheetName val="H_SAT2"/>
      <sheetName val="Statprod_gab2"/>
      <sheetName val="box_culvert2"/>
      <sheetName val="Isolasi_Luar_Dalam2"/>
      <sheetName val="Isolasi_Luar2"/>
      <sheetName val="DF-7_(2)3"/>
      <sheetName val="rincian_per_proyek3"/>
      <sheetName val="Bill_of_Qty_MEP3"/>
      <sheetName val="H_Material,_Upah_&amp;_Alat3"/>
      <sheetName val="Analisa_H_Sat_Pek_3"/>
      <sheetName val="H_Satuan3"/>
      <sheetName val="HB_3"/>
      <sheetName val="NP_(4)3"/>
      <sheetName val="BD_Div-2_sd_7_63"/>
      <sheetName val="REF_ONLY3"/>
      <sheetName val="SW_63"/>
      <sheetName val="SW_5A3"/>
      <sheetName val="CW_53"/>
      <sheetName val="CW_63"/>
      <sheetName val="7_PEK-STRUKTUR3"/>
      <sheetName val="DAFTAR_HARGA3"/>
      <sheetName val="BoQ_C43"/>
      <sheetName val="List_of_Eqp3"/>
      <sheetName val="HRG_BHN3"/>
      <sheetName val="Anls_teknis3"/>
      <sheetName val="rab_-_persiapan_&amp;_lantai-13"/>
      <sheetName val="Anl_2s_d4e3"/>
      <sheetName val="Bill_Of_Quantity3"/>
      <sheetName val="H_SAT3"/>
      <sheetName val="Statprod_gab3"/>
      <sheetName val="box_culvert3"/>
      <sheetName val="Isolasi_Luar_Dalam3"/>
      <sheetName val="Isolasi_Luar3"/>
      <sheetName val="AHSP"/>
      <sheetName val="PileCap"/>
      <sheetName val="Tie Beam GN"/>
      <sheetName val="DAF_2"/>
      <sheetName val="Blk-Mnl"/>
      <sheetName val="Klm-Mnl"/>
      <sheetName val="RAB T-175 TP"/>
      <sheetName val="Pipe"/>
      <sheetName val="I. Gen+Prelim"/>
      <sheetName val="Administrasi"/>
      <sheetName val="gvl"/>
      <sheetName val="plumbing"/>
      <sheetName val="ANAL-1"/>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Set>
  </externalBook>
</externalLink>
</file>

<file path=xl/externalLinks/externalLink2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UPAH"/>
      <sheetName val="BAHAN"/>
      <sheetName val="ANALISA"/>
      <sheetName val="RAB"/>
      <sheetName val="QUARY"/>
    </sheetNames>
    <sheetDataSet>
      <sheetData sheetId="0"/>
      <sheetData sheetId="1"/>
      <sheetData sheetId="2">
        <row r="35">
          <cell r="L35">
            <v>23900</v>
          </cell>
        </row>
      </sheetData>
      <sheetData sheetId="3"/>
      <sheetData sheetId="4"/>
      <sheetData sheetId="5"/>
    </sheetDataSet>
  </externalBook>
</externalLink>
</file>

<file path=xl/externalLinks/externalLink2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1.0"/>
      <sheetName val="Master 1.0 (2)"/>
      <sheetName val="Master Sch 1.0-sro2.Adari diske"/>
      <sheetName val="LO"/>
      <sheetName val="HB "/>
      <sheetName val="Master_1_0"/>
      <sheetName val="Master_1_0_(2)"/>
      <sheetName val="Master_Sch_1_0-sro2_Adari_diske"/>
      <sheetName val="Cash Flow bulanan"/>
      <sheetName val="Cover"/>
      <sheetName val="SEX"/>
      <sheetName val="H.Satuan"/>
      <sheetName val="Bill of Qty MEP"/>
      <sheetName val="ANALISA"/>
      <sheetName val="Up &amp; bhn"/>
      <sheetName val="BAG-2"/>
      <sheetName val="HRG BHN"/>
      <sheetName val="Rate"/>
      <sheetName val="Material"/>
      <sheetName val="REF.ONLY"/>
      <sheetName val="STR"/>
      <sheetName val="FLAF&amp;PARTSI"/>
      <sheetName val="01A- RAB"/>
      <sheetName val="Anl.+"/>
      <sheetName val="112-885"/>
      <sheetName val="01A_ RAB"/>
      <sheetName val="NAME"/>
      <sheetName val="Estimate"/>
      <sheetName val="Analis Kusen 1 ESKALASI"/>
      <sheetName val="SITE-E"/>
      <sheetName val="Girder-30"/>
      <sheetName val="NP (4)"/>
      <sheetName val="Vibro_Roller"/>
      <sheetName val="Ereksi-Girder-16"/>
      <sheetName val="ANALISA 1"/>
      <sheetName val="hardas"/>
      <sheetName val="Har-sat"/>
      <sheetName val="ctTBA"/>
      <sheetName val="SAT"/>
      <sheetName val="FAK"/>
      <sheetName val="RAB-ME"/>
      <sheetName val="villa"/>
      <sheetName val="Bahan"/>
      <sheetName val="rab - persiapan &amp; lantai-1"/>
      <sheetName val="Rekapitulasi"/>
      <sheetName val="RKP PLUMBING"/>
      <sheetName val="Sheet1"/>
      <sheetName val="REKAP"/>
      <sheetName val="DATA"/>
      <sheetName val="GD B"/>
      <sheetName val="GD C"/>
      <sheetName val="GD D"/>
      <sheetName val="GD E"/>
      <sheetName val="GD F"/>
      <sheetName val="GD G"/>
      <sheetName val="GD N"/>
      <sheetName val="PH"/>
      <sheetName val="PURA"/>
      <sheetName val="GD A"/>
      <sheetName val="HLM"/>
      <sheetName val="Harga Satuan"/>
      <sheetName val="DONGIA"/>
      <sheetName val="BQ"/>
      <sheetName val="NS GD.UGD"/>
      <sheetName val="STD GD.UGD"/>
      <sheetName val="struktur tdk dipakai"/>
      <sheetName val="LOADDAT"/>
      <sheetName val="analisa harga satuan"/>
      <sheetName val="PROG"/>
      <sheetName val="BIAYA 07"/>
      <sheetName val="DET 08"/>
      <sheetName val="CF-hot"/>
      <sheetName val="DRUP (ASLI)"/>
      <sheetName val="Analisa Upah &amp; Bahan Plum"/>
      <sheetName val="Bab13"/>
      <sheetName val="SELISIH HARGA"/>
      <sheetName val="gvl"/>
      <sheetName val="GFA-20-N"/>
      <sheetName val="TOWN"/>
      <sheetName val="INPUT 2"/>
      <sheetName val="REQDELTA"/>
      <sheetName val="JSiar"/>
      <sheetName val="Perm. Test"/>
      <sheetName val="dasar"/>
      <sheetName val="own"/>
      <sheetName val="Div2"/>
      <sheetName val="Man Power _ Comp"/>
      <sheetName val="G1"/>
      <sheetName val="IV_1"/>
      <sheetName val="I_3_3"/>
      <sheetName val="H.SAT"/>
      <sheetName val="Master_1_01"/>
      <sheetName val="Master_1_0_(2)1"/>
      <sheetName val="Master_Sch_1_0-sro2_Adari_disk1"/>
      <sheetName val="HB_"/>
      <sheetName val="Cash_Flow_bulanan"/>
      <sheetName val="Up_&amp;_bhn"/>
      <sheetName val="Bill_of_Qty_MEP"/>
      <sheetName val="HRG_BHN"/>
      <sheetName val="REF_ONLY"/>
      <sheetName val="H_Satuan"/>
      <sheetName val="Harga_Satuan"/>
      <sheetName val="DRUP_(ASLI)"/>
      <sheetName val="rab_-_persiapan_&amp;_lantai-1"/>
      <sheetName val="Anl_+"/>
      <sheetName val="SELISIH_HARGA"/>
      <sheetName val="Alat"/>
      <sheetName val="Sub"/>
      <sheetName val="Upah"/>
      <sheetName val="MARK UP"/>
      <sheetName val="Terbilang"/>
      <sheetName val="CRUDE RE-bar"/>
      <sheetName val="struktur"/>
      <sheetName val="Rekap Biaya"/>
      <sheetName val="A LIS"/>
      <sheetName val="A REKAP"/>
      <sheetName val="LISTRIK"/>
      <sheetName val="M8"/>
      <sheetName val="DAFTAR HARGA"/>
      <sheetName val="skenario"/>
      <sheetName val="REKAP (2)"/>
      <sheetName val="RAB"/>
      <sheetName val="Rekap RAP"/>
      <sheetName val="LEMBAR1"/>
      <sheetName val="RATE&amp;FCTR"/>
      <sheetName val="BAG-III"/>
      <sheetName val="ESCON"/>
      <sheetName val="Bill Of Quantity"/>
      <sheetName val="SAT-DAS"/>
      <sheetName val="ES STG"/>
      <sheetName val="Quantity"/>
      <sheetName val="TYPE2"/>
      <sheetName val="Sch"/>
      <sheetName val="RC-BHN"/>
      <sheetName val="HSD"/>
      <sheetName val="DIV-3"/>
      <sheetName val="DIV-7"/>
      <sheetName val="DIV-8"/>
      <sheetName val="BAB_5_2_BiaLang"/>
      <sheetName val="Concrete"/>
      <sheetName val="Daf_Harga"/>
      <sheetName val="BOQ"/>
      <sheetName val="Kode"/>
      <sheetName val="Hst_mat"/>
      <sheetName val="SUMBER DAYA"/>
      <sheetName val="D4"/>
      <sheetName val="D6"/>
      <sheetName val="D7"/>
      <sheetName val="D8"/>
      <sheetName val="ALATSEWA"/>
      <sheetName val="SUMBER"/>
      <sheetName val="DC"/>
      <sheetName val="Agregat Halus &amp; Kasar"/>
      <sheetName val="harsat"/>
      <sheetName val="Input monthly capex"/>
      <sheetName val="Man_Power___Comp"/>
      <sheetName val="01A__RAB"/>
      <sheetName val="ListEL"/>
      <sheetName val="5-RLP01"/>
      <sheetName val="1-LBP01"/>
      <sheetName val="Antek-2"/>
      <sheetName val="Lead Schedule"/>
      <sheetName val="eval. Juli"/>
      <sheetName val="BD Div-2 sd 7.6"/>
      <sheetName val="rincian per proyek"/>
      <sheetName val="Analisa Tekhnis"/>
      <sheetName val="jan"/>
      <sheetName val="FEB"/>
      <sheetName val="MAR"/>
      <sheetName val="DHS"/>
      <sheetName val="Analisa RAP"/>
      <sheetName val="Penyebaran M"/>
      <sheetName val="Rekap Prelim"/>
      <sheetName val="Rumus"/>
      <sheetName val="DES 15"/>
      <sheetName val="PERFORM"/>
      <sheetName val="351BQMCN"/>
      <sheetName val="RAP1"/>
      <sheetName val="DAFTAR_HARGA"/>
      <sheetName val="K"/>
      <sheetName val="schalt"/>
      <sheetName val="schtng"/>
      <sheetName val="schbhn"/>
      <sheetName val="TE TS FA LAN MATV"/>
      <sheetName val="J"/>
      <sheetName val="DAF-2"/>
      <sheetName val="POL"/>
      <sheetName val="Du_lieu"/>
      <sheetName val="NP (2)"/>
      <sheetName val="DIVISI 3"/>
      <sheetName val="2 MASTER APP"/>
      <sheetName val="Master Sch 1.0-sro2"/>
      <sheetName val="Master_1_02"/>
      <sheetName val="Master_1_0_(2)2"/>
      <sheetName val="Master_Sch_1_0-sro2_Adari_disk2"/>
      <sheetName val="HB_1"/>
      <sheetName val="Cash_Flow_bulanan1"/>
      <sheetName val="H_Satuan1"/>
      <sheetName val="Bill_of_Qty_MEP1"/>
      <sheetName val="Up_&amp;_bhn1"/>
      <sheetName val="HRG_BHN1"/>
      <sheetName val="REF_ONLY1"/>
      <sheetName val="01A-_RAB"/>
      <sheetName val="ANALISA_1"/>
      <sheetName val="Agregat_Halus_&amp;_Kasar"/>
      <sheetName val="Analis_Kusen_1_ESKALASI"/>
      <sheetName val="NP_(4)"/>
      <sheetName val="analisa_harga_satuan"/>
      <sheetName val="BIAYA_07"/>
      <sheetName val="DET_08"/>
      <sheetName val="RKP_PLUMBING"/>
      <sheetName val="NS_GD_UGD"/>
      <sheetName val="STD_GD_UGD"/>
      <sheetName val="MARK_UP"/>
      <sheetName val="GD_B"/>
      <sheetName val="GD_C"/>
      <sheetName val="GD_D"/>
      <sheetName val="GD_E"/>
      <sheetName val="GD_F"/>
      <sheetName val="GD_G"/>
      <sheetName val="GD_N"/>
      <sheetName val="GD_A"/>
      <sheetName val="Perm__Test"/>
      <sheetName val="struktur_tdk_dipakai"/>
      <sheetName val="CRUDE_RE-bar"/>
      <sheetName val="DIVISI_3"/>
      <sheetName val="RAB AR&amp;STR"/>
      <sheetName val="Ana. PU"/>
      <sheetName val="HS"/>
      <sheetName val="ANAL"/>
      <sheetName val="MAP"/>
      <sheetName val="610.04"/>
      <sheetName val="610.05"/>
      <sheetName val="610.06"/>
      <sheetName val="610.07"/>
      <sheetName val="610.08"/>
      <sheetName val="AnalisaSIPIL RIIL"/>
      <sheetName val="HARGA MATERIAL"/>
      <sheetName val="DKH-S3"/>
      <sheetName val="RinciBab1"/>
      <sheetName val="MAPP"/>
      <sheetName val="UMUM-PU"/>
      <sheetName val="Gaji Pokok"/>
      <sheetName val="T. Proyek-Jabatan"/>
      <sheetName val="T. Lokasi"/>
      <sheetName val="T. Rumah"/>
      <sheetName val="T. Transport"/>
      <sheetName val="Fill this out first___"/>
      <sheetName val="Hit Vol_Sk"/>
      <sheetName val="RAW MATERIALS "/>
      <sheetName val="COST-PERSON-J.O."/>
      <sheetName val="RENTAL1"/>
      <sheetName val="BQ_Tenis"/>
      <sheetName val="Arsitektur"/>
      <sheetName val="BOQ_Aula"/>
      <sheetName val="Prelim"/>
      <sheetName val="Foundation"/>
      <sheetName val="Hargamaterial"/>
      <sheetName val="Rincian"/>
      <sheetName val="Daf 1"/>
      <sheetName val="Breakdown"/>
      <sheetName val="Eng_Hrs"/>
      <sheetName val="Sec I ML"/>
      <sheetName val="Rekap Direct Cost"/>
      <sheetName val="UPH,BHN,ALT"/>
      <sheetName val="Hrg Sat"/>
      <sheetName val="HARSAT-lain"/>
      <sheetName val="HARSAT-tanah"/>
      <sheetName val="UP-MAT-ALT"/>
      <sheetName val="GEN-ITEM"/>
      <sheetName val="terendah"/>
      <sheetName val="Group"/>
      <sheetName val="bukan PNS"/>
      <sheetName val="URAIAN "/>
      <sheetName val="LS-Rutin"/>
      <sheetName val="3-DIV5"/>
      <sheetName val="H.Upah"/>
      <sheetName val="A"/>
      <sheetName val="PopCache"/>
      <sheetName val="Solar"/>
      <sheetName val="OLI HEQ"/>
      <sheetName val="BBM-03"/>
      <sheetName val="SUMBER_DAYA"/>
      <sheetName val="DivVII"/>
      <sheetName val="F1c DATA ADM6"/>
      <sheetName val="Master Edit"/>
      <sheetName val="Galian 1"/>
      <sheetName val="Rkp"/>
      <sheetName val="bill qty"/>
      <sheetName val="Volume"/>
      <sheetName val="Analis harga"/>
      <sheetName val="ahs1"/>
      <sheetName val="ahs3"/>
      <sheetName val="DIVI3"/>
      <sheetName val="WT-LIST"/>
      <sheetName val="Profil"/>
      <sheetName val="pivotscd"/>
      <sheetName val="3-DIV3"/>
      <sheetName val="대비표"/>
      <sheetName val="DAF.HRG"/>
      <sheetName val="Sat Bah _ Up"/>
      <sheetName val="BQ(ars)"/>
      <sheetName val="PBK01"/>
      <sheetName val="CASH-lapangan"/>
      <sheetName val="Hutang-div"/>
      <sheetName val="Rincian hutang-Lap"/>
      <sheetName val="Div.7.2"/>
      <sheetName val="Cash2"/>
      <sheetName val="Elektrikal"/>
      <sheetName val="1~3"/>
      <sheetName val="4"/>
      <sheetName val="5"/>
      <sheetName val="6"/>
      <sheetName val="5-Peralatan"/>
      <sheetName val="BasicPrice"/>
      <sheetName val="Bunga"/>
      <sheetName val="HPP"/>
      <sheetName val="Ref"/>
      <sheetName val="pro ra op"/>
      <sheetName val="grafik"/>
      <sheetName val="Appendix 2(SatDas)"/>
      <sheetName val="KEBALAT"/>
      <sheetName val="FINAL"/>
      <sheetName val="CRUSER"/>
      <sheetName val="Parameter"/>
      <sheetName val="Data Teknik"/>
      <sheetName val="Mark-up"/>
      <sheetName val="RAP (2)"/>
      <sheetName val="RAP"/>
      <sheetName val="BUL"/>
      <sheetName val="Typ ITS"/>
      <sheetName val="CalSheet"/>
      <sheetName val="Summary"/>
      <sheetName val="m schedule"/>
      <sheetName val="6-AGREGAT"/>
      <sheetName val="DKH"/>
      <sheetName val="Hitung"/>
      <sheetName val="Gal-Tim(A)"/>
      <sheetName val="Beton(B)"/>
      <sheetName val="8.4.2 Rambu"/>
      <sheetName val="SCHEDULE"/>
      <sheetName val="asumsi"/>
      <sheetName val="EQ_an"/>
      <sheetName val="Anl.2s.d4e"/>
      <sheetName val="01A__RAB1"/>
      <sheetName val="Analisa_Upah_&amp;_Bahan_Plum"/>
      <sheetName val="DAFTAR_HARGA1"/>
      <sheetName val="H_SAT"/>
      <sheetName val="REKAP_(2)"/>
      <sheetName val="Bill_Of_Quantity"/>
      <sheetName val="Rekap_Biaya"/>
      <sheetName val="Rekap_RAP"/>
      <sheetName val="ES_STG"/>
      <sheetName val="Lead_Schedule"/>
      <sheetName val="INPUT_2"/>
      <sheetName val="A_LIS"/>
      <sheetName val="A_REKAP"/>
      <sheetName val="eval__Juli"/>
      <sheetName val="rincian_per_proyek"/>
      <sheetName val="BD_Div-2_sd_7_6"/>
      <sheetName val="Analisa_Tekhnis"/>
      <sheetName val="Analisa_RAP"/>
      <sheetName val="Penyebaran_M"/>
      <sheetName val="Input_monthly_capex"/>
      <sheetName val="Rekap_Prelim"/>
      <sheetName val="DES_15"/>
      <sheetName val="Hrg_Sat"/>
      <sheetName val="Master_Sch_1_0-sro2"/>
      <sheetName val="Master_1_03"/>
      <sheetName val="Master_1_0_(2)3"/>
      <sheetName val="Master_Sch_1_0-sro2_Adari_disk3"/>
      <sheetName val="HB_2"/>
      <sheetName val="Cash_Flow_bulanan2"/>
      <sheetName val="Bill_of_Qty_MEP2"/>
      <sheetName val="REF_ONLY2"/>
      <sheetName val="H_Satuan2"/>
      <sheetName val="Anl_+1"/>
      <sheetName val="01A-_RAB1"/>
      <sheetName val="HRG_BHN2"/>
      <sheetName val="Up_&amp;_bhn2"/>
      <sheetName val="analisa_harga_satuan1"/>
      <sheetName val="BIAYA_071"/>
      <sheetName val="DET_081"/>
      <sheetName val="ANALISA_11"/>
      <sheetName val="RKP_PLUMBING1"/>
      <sheetName val="01A__RAB2"/>
      <sheetName val="DRUP_(ASLI)1"/>
      <sheetName val="struktur_tdk_dipakai1"/>
      <sheetName val="Analis_Kusen_1_ESKALASI1"/>
      <sheetName val="NP_(4)1"/>
      <sheetName val="Analisa_Upah_&amp;_Bahan_Plum1"/>
      <sheetName val="SELISIH_HARGA1"/>
      <sheetName val="NS_GD_UGD1"/>
      <sheetName val="STD_GD_UGD1"/>
      <sheetName val="Perm__Test1"/>
      <sheetName val="rab_-_persiapan_&amp;_lantai-11"/>
      <sheetName val="MARK_UP1"/>
      <sheetName val="GD_B1"/>
      <sheetName val="GD_C1"/>
      <sheetName val="GD_D1"/>
      <sheetName val="GD_E1"/>
      <sheetName val="GD_F1"/>
      <sheetName val="GD_G1"/>
      <sheetName val="GD_N1"/>
      <sheetName val="GD_A1"/>
      <sheetName val="DAFTAR_HARGA2"/>
      <sheetName val="H_SAT1"/>
      <sheetName val="CRUDE_RE-bar1"/>
      <sheetName val="REKAP_(2)1"/>
      <sheetName val="SUMBER_DAYA1"/>
      <sheetName val="Bill_Of_Quantity1"/>
      <sheetName val="Rekap_Biaya1"/>
      <sheetName val="Rekap_RAP1"/>
      <sheetName val="ES_STG1"/>
      <sheetName val="Man_Power___Comp1"/>
      <sheetName val="Agregat_Halus_&amp;_Kasar1"/>
      <sheetName val="Lead_Schedule1"/>
      <sheetName val="INPUT_21"/>
      <sheetName val="A_LIS1"/>
      <sheetName val="A_REKAP1"/>
      <sheetName val="eval__Juli1"/>
      <sheetName val="rincian_per_proyek1"/>
      <sheetName val="BD_Div-2_sd_7_61"/>
      <sheetName val="Analisa_Tekhnis1"/>
      <sheetName val="Analisa_RAP1"/>
      <sheetName val="Penyebaran_M1"/>
      <sheetName val="Input_monthly_capex1"/>
      <sheetName val="Rekap_Prelim1"/>
      <sheetName val="DES_151"/>
      <sheetName val="Hrg_Sat1"/>
      <sheetName val="Master_Sch_1_0-sro21"/>
      <sheetName val="Analis Upah"/>
      <sheetName val="RAB JALUR Lend.tinggi"/>
      <sheetName val="Luas-Tot"/>
      <sheetName val="ekuitanak"/>
      <sheetName val="PHI"/>
      <sheetName val="NP"/>
      <sheetName val="bahan dan upah"/>
      <sheetName val="Bab 6 -3(5)"/>
      <sheetName val="2.3(2) Gor"/>
      <sheetName val="Har Sat"/>
      <sheetName val="Rutin"/>
      <sheetName val="Trf-SAP-GL"/>
      <sheetName val="HARGA SATUAN DASAR"/>
      <sheetName val="EQ"/>
      <sheetName val="Ass"/>
      <sheetName val="3-DIV4"/>
      <sheetName val="Analisa HSP"/>
      <sheetName val="Man_Power_Const"/>
      <sheetName val="A+Supl."/>
      <sheetName val="7"/>
      <sheetName val="RAB 1"/>
      <sheetName val="REKAP THPIII"/>
      <sheetName val="Stdiii"/>
      <sheetName val="NStdiii"/>
      <sheetName val="UT&amp;SDiii"/>
      <sheetName val="DAYA PLN"/>
      <sheetName val="Upah Bahan"/>
      <sheetName val="AC"/>
      <sheetName val="Beton"/>
      <sheetName val="BAU"/>
      <sheetName val="Kajian Kendala"/>
      <sheetName val="KAS"/>
      <sheetName val="GRAND REKAPITULASI"/>
      <sheetName val="RAB_G.ADM. PUSAT_(1)"/>
      <sheetName val="RAB_R. GENSET &amp; PANEL_(10) "/>
      <sheetName val="RAB_R. DNS. PENGLL T.54_(11.A.)"/>
      <sheetName val="RAB_R. DNS. PENGLL T.54_(11.B.)"/>
      <sheetName val="RAB_R. DNS. PENGLL T.54 (11.C.)"/>
      <sheetName val="RAB_R. DNS. PENGLL T.70_(12.A.)"/>
      <sheetName val="RAB_R. DNS. PENGLL T.70_(12.B.)"/>
      <sheetName val="RAB_R. DNS. PENGLL T.70_(12.C.)"/>
      <sheetName val="RAB_SPORT CLUB_(14)"/>
      <sheetName val="RAB_MASJID &amp; T.WUDLU_(15)"/>
      <sheetName val="RAB_LOUNDRY &amp; WORKSHOP_(16)"/>
      <sheetName val="RAB_MINIMARKET &amp; KANTIN_(17.)"/>
      <sheetName val="RAB_RMH. PENJAGA_(18)"/>
      <sheetName val="RAB_POS JAGA_(19. A.)"/>
      <sheetName val="RAB_POS JAGA_(19. B.)"/>
      <sheetName val="RAB_R. POMPA_(20)"/>
      <sheetName val="RAB_GARASI_(21)"/>
      <sheetName val="RAB_POLIKLINIK_(22)"/>
      <sheetName val="RAB_R. KELAS_(2.A)"/>
      <sheetName val="RAB_R. KELAS_(2.B)"/>
      <sheetName val="RAB_PERPUST_(4)"/>
      <sheetName val="RAB_AULA UTAMA_(5)"/>
      <sheetName val="RAB_AULA SEDANG_(6)"/>
      <sheetName val="RAB_ASRAMA_(7. B.)"/>
      <sheetName val="RAB_ASRAMA_(7. C.)"/>
      <sheetName val="RAB_ASRAMA_(7. D.)"/>
      <sheetName val="RAB_R. MAKAN_(8)"/>
      <sheetName val="RAB_GUEST HOUSE_(9. A.)"/>
      <sheetName val="RAB_GUEST HOUSE_(9. B.)"/>
      <sheetName val="Kuantitas &amp; Harga"/>
      <sheetName val="AHS Marka"/>
      <sheetName val="AHS Aspal"/>
      <sheetName val="Analisa ME"/>
      <sheetName val="Markup"/>
      <sheetName val="Formulir 7.6"/>
      <sheetName val="hitungan"/>
      <sheetName val="schman"/>
      <sheetName val="schmat"/>
      <sheetName val="S_perny &amp; CV_lama"/>
      <sheetName val="PO-2"/>
      <sheetName val="arab"/>
      <sheetName val="Analisa SNI STANDART "/>
      <sheetName val="Worksheet"/>
      <sheetName val="HARGA SAT"/>
      <sheetName val="Gia"/>
      <sheetName val="As"/>
      <sheetName val="841"/>
      <sheetName val="811"/>
      <sheetName val="Data Masukan"/>
      <sheetName val="Fisik 2012"/>
      <sheetName val="Pek. Persiapan"/>
      <sheetName val="Rekap Anl.K"/>
      <sheetName val="Rekap Anl.SNI"/>
      <sheetName val="Pipe"/>
      <sheetName val="schalat"/>
      <sheetName val="Rek"/>
      <sheetName val="ALATBERAT"/>
      <sheetName val="MASTER 1"/>
      <sheetName val="B"/>
      <sheetName val="By"/>
      <sheetName val="ALAT1"/>
      <sheetName val="ALAT2 (TDK DIPAKAI)"/>
      <sheetName val="PNT"/>
      <sheetName val="pivot2"/>
      <sheetName val="pivot1"/>
      <sheetName val="coba"/>
      <sheetName val="BOOQ"/>
      <sheetName val="DIV 5 ok"/>
      <sheetName val="CERUCUK OKE"/>
      <sheetName val="Additional"/>
      <sheetName val="DIV.2"/>
      <sheetName val="BASIC-PRI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sheetData sheetId="99"/>
      <sheetData sheetId="100"/>
      <sheetData sheetId="101"/>
      <sheetData sheetId="102"/>
      <sheetData sheetId="103"/>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sheetData sheetId="332"/>
      <sheetData sheetId="333"/>
      <sheetData sheetId="334"/>
      <sheetData sheetId="335"/>
      <sheetData sheetId="336"/>
      <sheetData sheetId="337"/>
      <sheetData sheetId="338"/>
      <sheetData sheetId="339" refreshError="1"/>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sheetData sheetId="453"/>
      <sheetData sheetId="454">
        <row r="203">
          <cell r="K203">
            <v>2</v>
          </cell>
        </row>
      </sheetData>
      <sheetData sheetId="455"/>
      <sheetData sheetId="456"/>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Set>
  </externalBook>
</externalLink>
</file>

<file path=xl/externalLinks/externalLink2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Tsuara"/>
      <sheetName val="Titik kabel"/>
      <sheetName val="Tata Suara (4)"/>
      <sheetName val="Tata Suara (5)"/>
      <sheetName val="Tata Suara (6)"/>
      <sheetName val="Scd_RAB"/>
      <sheetName val="Penwrn"/>
      <sheetName val="sched"/>
      <sheetName val="chitimc"/>
      <sheetName val="THPDMoi  (2)"/>
      <sheetName val="dongia (2)"/>
      <sheetName val="gtrinh"/>
      <sheetName val="phuluc1"/>
      <sheetName val="TONG HOP VL-NC"/>
      <sheetName val="lam-moi"/>
      <sheetName val="chitiet"/>
      <sheetName val="TONGKE3p "/>
      <sheetName val="giathanh1"/>
      <sheetName val="TH VL, NC, DDHT Thanhphuoc"/>
      <sheetName val="#REF"/>
      <sheetName val="DONGIA"/>
      <sheetName val="thao-go"/>
      <sheetName val="DON GIA"/>
      <sheetName val="TONGKE-HT"/>
      <sheetName val="DG"/>
      <sheetName val="dtxl"/>
      <sheetName val="LKVL-CK-HT-GD1"/>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I-KAMAR"/>
      <sheetName val="GRAND REKAP"/>
      <sheetName val="H.Satuan"/>
      <sheetName val="s"/>
      <sheetName val="Scedule"/>
      <sheetName val="HB "/>
      <sheetName val="Calculations"/>
      <sheetName val="Struktur"/>
      <sheetName val="FORM X COST"/>
      <sheetName val="RAB"/>
      <sheetName val="A-11 Steel Str (2)"/>
      <sheetName val="Pipe"/>
      <sheetName val="Structure"/>
      <sheetName val="Harga satuan"/>
      <sheetName val="Master 1.0"/>
      <sheetName val="Isolasi Luar Dalam"/>
      <sheetName val="Isolasi Luar"/>
      <sheetName val="Steel-Twr"/>
      <sheetName val="Analisa Upah &amp; Bahan Plum"/>
      <sheetName val="iTEM hARSAT"/>
      <sheetName val="Bahan"/>
      <sheetName val="rekap.c"/>
      <sheetName val="data"/>
      <sheetName val="HSD"/>
      <sheetName val="NYATDOK"/>
      <sheetName val="MINAT"/>
      <sheetName val="formminat"/>
      <sheetName val="R"/>
      <sheetName val="304_06"/>
      <sheetName val="TOTAL"/>
      <sheetName val="DAFTAR 7"/>
      <sheetName val="DAFTAR_8"/>
      <sheetName val="HRG BHN"/>
      <sheetName val="DAF_1"/>
      <sheetName val="Material"/>
      <sheetName val="KEBALAT"/>
      <sheetName val="FINAL"/>
      <sheetName val="CRUSER"/>
      <sheetName val="ch"/>
      <sheetName val="FAK"/>
      <sheetName val="NP"/>
      <sheetName val="harsat"/>
      <sheetName val="Kuantitas &amp; Harga"/>
      <sheetName val="analisa el"/>
      <sheetName val="Als Struk"/>
      <sheetName val="MENU"/>
      <sheetName val="Pekerjaan"/>
      <sheetName val="Memb Schd"/>
      <sheetName val="IPL_SCHEDULE"/>
      <sheetName val="Hargamat"/>
      <sheetName val="G_SUMMARY"/>
      <sheetName val="EK"/>
      <sheetName val="Analisa 2"/>
      <sheetName val="BAG-III"/>
      <sheetName val="DASH"/>
      <sheetName val="BQ ARS"/>
      <sheetName val="bhn "/>
      <sheetName val="RAB RIIL kayu"/>
      <sheetName val="sph"/>
      <sheetName val="Titik_kabel"/>
      <sheetName val="Tata_Suara_(4)"/>
      <sheetName val="Tata_Suara_(5)"/>
      <sheetName val="Tata_Suara_(6)"/>
      <sheetName val="GRAND_REKAP"/>
      <sheetName val="THPDMoi__(2)"/>
      <sheetName val="dongia_(2)"/>
      <sheetName val="TONG_HOP_VL-NC"/>
      <sheetName val="TONGKE3p_"/>
      <sheetName val="TH_VL,_NC,_DDHT_Thanhphuoc"/>
      <sheetName val="DON_GIA"/>
      <sheetName val="t-h_HA_THE"/>
      <sheetName val="CHITIET_VL-NC-TT_-1p"/>
      <sheetName val="TONG_HOP_VL-NC_TT"/>
      <sheetName val="TH_XL"/>
      <sheetName val="CHITIET_VL-NC"/>
      <sheetName val="CHITIET_VL-NC-TT-3p"/>
      <sheetName val="KPVC-BD_"/>
      <sheetName val="H_Satuan"/>
      <sheetName val="FORM_X_COST"/>
      <sheetName val="HB_"/>
      <sheetName val="Harga_satuan"/>
      <sheetName val="Master_1_0"/>
      <sheetName val="A-11_Steel_Str_(2)"/>
      <sheetName val="Elektrikal"/>
      <sheetName val="H Satuan Dasar"/>
      <sheetName val="Meth"/>
      <sheetName val="AN-E"/>
      <sheetName val="analisa"/>
      <sheetName val="Harga Bahan"/>
      <sheetName val="HSA &amp; PAB"/>
      <sheetName val="Harga Upah "/>
      <sheetName val="RAB T-225 TP"/>
      <sheetName val="WEEKLY"/>
      <sheetName val="rek det 1-3"/>
      <sheetName val="4"/>
      <sheetName val="Daf 1"/>
      <sheetName val="fin Villa A"/>
      <sheetName val="A"/>
      <sheetName val="REQDELTA"/>
      <sheetName val="SEX"/>
      <sheetName val="Sheet3"/>
      <sheetName val="I_KAMAR"/>
      <sheetName val="J"/>
      <sheetName val="DAF-4"/>
      <sheetName val="DAF-1"/>
      <sheetName val="FAKTOR"/>
      <sheetName val="escon"/>
      <sheetName val="4-MVAC"/>
      <sheetName val="SAP"/>
      <sheetName val="BID_PRC"/>
      <sheetName val="PRC_COMP"/>
      <sheetName val="index"/>
      <sheetName val="insentif"/>
      <sheetName val="CV"/>
      <sheetName val="6-MVAC"/>
      <sheetName val="DAFTAR HARGA"/>
      <sheetName val="Rate"/>
      <sheetName val="BM"/>
      <sheetName val="AN-PIPA"/>
      <sheetName val="SAT EL"/>
      <sheetName val="AN-KOLOM"/>
      <sheetName val="STR - 2B"/>
      <sheetName val="D-1"/>
      <sheetName val="BAG-2"/>
      <sheetName val="PMK"/>
      <sheetName val="2.1"/>
      <sheetName val="DAF-3"/>
      <sheetName val="2.2"/>
      <sheetName val="2.4~LISTRIK"/>
      <sheetName val="2.9~TLP&amp;DATA"/>
      <sheetName val="2.6~TS"/>
      <sheetName val="Analisa Upah _ Bahan Plum"/>
      <sheetName val="an el"/>
      <sheetName val="Supply Agrmnt"/>
      <sheetName val="ahas-ins"/>
      <sheetName val="Analisa Harsat"/>
      <sheetName val="DAF_2"/>
      <sheetName val="Rkp"/>
      <sheetName val="FORM 7"/>
      <sheetName val="FORM 3A"/>
      <sheetName val="a.h ars sum"/>
      <sheetName val="a.h ars"/>
      <sheetName val="ANAL_HREZ"/>
      <sheetName val="RAB_HREZ"/>
      <sheetName val="tknk"/>
      <sheetName val="ANALISA GRS TENGAH"/>
      <sheetName val="D4"/>
      <sheetName val="D6"/>
      <sheetName val="D7"/>
      <sheetName val="D8"/>
      <sheetName val="HS_TRG"/>
      <sheetName val="L-Mechanical"/>
      <sheetName val="Rekap"/>
      <sheetName val="Bill of Qty"/>
      <sheetName val="TABEL_DETASIR"/>
      <sheetName val="basic"/>
      <sheetName val="TARIP"/>
      <sheetName val="AHSbj"/>
      <sheetName val="DAF_4"/>
      <sheetName val="prog-mgu"/>
      <sheetName val="Analisa Tekhnis"/>
      <sheetName val="Anal "/>
      <sheetName val="BOQ"/>
      <sheetName val="HArga"/>
      <sheetName val="Hrg.Sat"/>
      <sheetName val="Mall"/>
      <sheetName val="INDEK_BQ"/>
      <sheetName val="Item Kompensasi"/>
      <sheetName val="BQ-Tenis"/>
      <sheetName val="Arsitektur"/>
      <sheetName val="BOQ_Aula"/>
      <sheetName val="Prelim"/>
      <sheetName val="RAW MATERIALS "/>
      <sheetName val="PAD-F"/>
      <sheetName val="rab me (by owner) "/>
      <sheetName val="analisa mek"/>
      <sheetName val="An.1"/>
      <sheetName val="An.3"/>
      <sheetName val="An.2"/>
      <sheetName val="HSTANAH.XLS"/>
      <sheetName val="UMUM"/>
      <sheetName val="SIMBOL"/>
      <sheetName val="SBDY Jemb Tayan"/>
      <sheetName val="INFO"/>
      <sheetName val="C &amp; G RHS"/>
      <sheetName val="Lamp.2,3&amp;4"/>
      <sheetName val="Daf No.6 Tsuara"/>
      <sheetName val="Sheet"/>
      <sheetName val="srtberkas"/>
      <sheetName val="DATA2009"/>
      <sheetName val="RincianQ3_Q4"/>
      <sheetName val="DataSAR_4Okt"/>
      <sheetName val="Total Harga"/>
      <sheetName val="BQ EXTERN"/>
      <sheetName val="Harsat Bahan"/>
      <sheetName val="Titik_kabel2"/>
      <sheetName val="Tata_Suara_(4)2"/>
      <sheetName val="Tata_Suara_(5)2"/>
      <sheetName val="Tata_Suara_(6)2"/>
      <sheetName val="THPDMoi__(2)2"/>
      <sheetName val="dongia_(2)2"/>
      <sheetName val="TONG_HOP_VL-NC2"/>
      <sheetName val="TONGKE3p_2"/>
      <sheetName val="TH_VL,_NC,_DDHT_Thanhphuoc2"/>
      <sheetName val="DON_GIA2"/>
      <sheetName val="t-h_HA_THE2"/>
      <sheetName val="CHITIET_VL-NC-TT_-1p2"/>
      <sheetName val="TONG_HOP_VL-NC_TT2"/>
      <sheetName val="TH_XL2"/>
      <sheetName val="CHITIET_VL-NC2"/>
      <sheetName val="CHITIET_VL-NC-TT-3p2"/>
      <sheetName val="KPVC-BD_2"/>
      <sheetName val="GRAND_REKAP2"/>
      <sheetName val="H_Satuan2"/>
      <sheetName val="FORM_X_COST2"/>
      <sheetName val="HB_2"/>
      <sheetName val="A-11_Steel_Str_(2)2"/>
      <sheetName val="Master_1_02"/>
      <sheetName val="a_h_ars_sum1"/>
      <sheetName val="a_h_ars1"/>
      <sheetName val="H_Satuan_Dasar1"/>
      <sheetName val="Harga_satuan2"/>
      <sheetName val="FORM_71"/>
      <sheetName val="Analisa_21"/>
      <sheetName val="ANALISA_GRS_TENGAH1"/>
      <sheetName val="FORM_3A1"/>
      <sheetName val="Isolasi_Luar_Dalam1"/>
      <sheetName val="Isolasi_Luar1"/>
      <sheetName val="rekap_c1"/>
      <sheetName val="Analisa_Upah_&amp;_Bahan_Plum1"/>
      <sheetName val="iTEM_hARSAT1"/>
      <sheetName val="rek_det_1-31"/>
      <sheetName val="BQ_ARS1"/>
      <sheetName val="HSTANAH_XLS1"/>
      <sheetName val="bhn_1"/>
      <sheetName val="RAB_RIIL_kayu1"/>
      <sheetName val="Bill_of_Qty1"/>
      <sheetName val="SBDY_Jemb_Tayan1"/>
      <sheetName val="C_&amp;_G_RHS1"/>
      <sheetName val="Lamp_2,3&amp;41"/>
      <sheetName val="Daf_No_6_Tsuara1"/>
      <sheetName val="Kuantitas_&amp;_Harga1"/>
      <sheetName val="Als_Struk1"/>
      <sheetName val="DAFTAR_71"/>
      <sheetName val="HRG_BHN1"/>
      <sheetName val="fin_Villa_A1"/>
      <sheetName val="Harga_Bahan1"/>
      <sheetName val="HSA_&amp;_PAB1"/>
      <sheetName val="Harga_Upah_1"/>
      <sheetName val="RAB_T-225_TP1"/>
      <sheetName val="DAFTAR_HARGA1"/>
      <sheetName val="SAT_EL1"/>
      <sheetName val="STR_-_2B1"/>
      <sheetName val="2_11"/>
      <sheetName val="2_21"/>
      <sheetName val="Supply_Agrmnt1"/>
      <sheetName val="Analisa_Harsat1"/>
      <sheetName val="2_4~LISTRIK1"/>
      <sheetName val="2_9~TLP&amp;DATA1"/>
      <sheetName val="2_6~TS1"/>
      <sheetName val="Analisa_Upah___Bahan_Plum1"/>
      <sheetName val="Total_Harga1"/>
      <sheetName val="Titik_kabel1"/>
      <sheetName val="Tata_Suara_(4)1"/>
      <sheetName val="Tata_Suara_(5)1"/>
      <sheetName val="Tata_Suara_(6)1"/>
      <sheetName val="THPDMoi__(2)1"/>
      <sheetName val="dongia_(2)1"/>
      <sheetName val="TONG_HOP_VL-NC1"/>
      <sheetName val="TONGKE3p_1"/>
      <sheetName val="TH_VL,_NC,_DDHT_Thanhphuoc1"/>
      <sheetName val="DON_GIA1"/>
      <sheetName val="t-h_HA_THE1"/>
      <sheetName val="CHITIET_VL-NC-TT_-1p1"/>
      <sheetName val="TONG_HOP_VL-NC_TT1"/>
      <sheetName val="TH_XL1"/>
      <sheetName val="CHITIET_VL-NC1"/>
      <sheetName val="CHITIET_VL-NC-TT-3p1"/>
      <sheetName val="KPVC-BD_1"/>
      <sheetName val="GRAND_REKAP1"/>
      <sheetName val="H_Satuan1"/>
      <sheetName val="FORM_X_COST1"/>
      <sheetName val="HB_1"/>
      <sheetName val="A-11_Steel_Str_(2)1"/>
      <sheetName val="Master_1_01"/>
      <sheetName val="a_h_ars_sum"/>
      <sheetName val="a_h_ars"/>
      <sheetName val="H_Satuan_Dasar"/>
      <sheetName val="Harga_satuan1"/>
      <sheetName val="FORM_7"/>
      <sheetName val="Analisa_2"/>
      <sheetName val="ANALISA_GRS_TENGAH"/>
      <sheetName val="FORM_3A"/>
      <sheetName val="Isolasi_Luar_Dalam"/>
      <sheetName val="Isolasi_Luar"/>
      <sheetName val="rekap_c"/>
      <sheetName val="Analisa_Upah_&amp;_Bahan_Plum"/>
      <sheetName val="iTEM_hARSAT"/>
      <sheetName val="rek_det_1-3"/>
      <sheetName val="BQ_ARS"/>
      <sheetName val="HSTANAH_XLS"/>
      <sheetName val="bhn_"/>
      <sheetName val="RAB_RIIL_kayu"/>
      <sheetName val="Bill_of_Qty"/>
      <sheetName val="SBDY_Jemb_Tayan"/>
      <sheetName val="C_&amp;_G_RHS"/>
      <sheetName val="Lamp_2,3&amp;4"/>
      <sheetName val="Daf_No_6_Tsuara"/>
      <sheetName val="Kuantitas_&amp;_Harga"/>
      <sheetName val="Als_Struk"/>
      <sheetName val="DAFTAR_7"/>
      <sheetName val="HRG_BHN"/>
      <sheetName val="fin_Villa_A"/>
      <sheetName val="Harga_Bahan"/>
      <sheetName val="HSA_&amp;_PAB"/>
      <sheetName val="Harga_Upah_"/>
      <sheetName val="RAB_T-225_TP"/>
      <sheetName val="DAFTAR_HARGA"/>
      <sheetName val="SAT_EL"/>
      <sheetName val="STR_-_2B"/>
      <sheetName val="2_1"/>
      <sheetName val="2_2"/>
      <sheetName val="Supply_Agrmnt"/>
      <sheetName val="Analisa_Harsat"/>
      <sheetName val="2_4~LISTRIK"/>
      <sheetName val="2_9~TLP&amp;DATA"/>
      <sheetName val="2_6~TS"/>
      <sheetName val="Analisa_Upah___Bahan_Plum"/>
      <sheetName val="Total_Harga"/>
      <sheetName val="BQ_EXTERN"/>
      <sheetName val="BQ_EXTERN1"/>
      <sheetName val="Titik_kabel3"/>
      <sheetName val="Tata_Suara_(4)3"/>
      <sheetName val="Tata_Suara_(5)3"/>
      <sheetName val="Tata_Suara_(6)3"/>
      <sheetName val="THPDMoi__(2)3"/>
      <sheetName val="dongia_(2)3"/>
      <sheetName val="TONG_HOP_VL-NC3"/>
      <sheetName val="TONGKE3p_3"/>
      <sheetName val="TH_VL,_NC,_DDHT_Thanhphuoc3"/>
      <sheetName val="DON_GIA3"/>
      <sheetName val="t-h_HA_THE3"/>
      <sheetName val="CHITIET_VL-NC-TT_-1p3"/>
      <sheetName val="TONG_HOP_VL-NC_TT3"/>
      <sheetName val="TH_XL3"/>
      <sheetName val="CHITIET_VL-NC3"/>
      <sheetName val="CHITIET_VL-NC-TT-3p3"/>
      <sheetName val="KPVC-BD_3"/>
      <sheetName val="GRAND_REKAP3"/>
      <sheetName val="H_Satuan3"/>
      <sheetName val="FORM_X_COST3"/>
      <sheetName val="HB_3"/>
      <sheetName val="A-11_Steel_Str_(2)3"/>
      <sheetName val="Master_1_03"/>
      <sheetName val="a_h_ars_sum2"/>
      <sheetName val="a_h_ars2"/>
      <sheetName val="H_Satuan_Dasar2"/>
      <sheetName val="Harga_satuan3"/>
      <sheetName val="FORM_72"/>
      <sheetName val="Analisa_22"/>
      <sheetName val="ANALISA_GRS_TENGAH2"/>
      <sheetName val="FORM_3A2"/>
      <sheetName val="Isolasi_Luar_Dalam2"/>
      <sheetName val="Isolasi_Luar2"/>
      <sheetName val="rekap_c2"/>
      <sheetName val="Analisa_Upah_&amp;_Bahan_Plum2"/>
      <sheetName val="iTEM_hARSAT2"/>
      <sheetName val="rek_det_1-32"/>
      <sheetName val="BQ_ARS2"/>
      <sheetName val="HSTANAH_XLS2"/>
      <sheetName val="bhn_2"/>
      <sheetName val="RAB_RIIL_kayu2"/>
      <sheetName val="Bill_of_Qty2"/>
      <sheetName val="SBDY_Jemb_Tayan2"/>
      <sheetName val="C_&amp;_G_RHS2"/>
      <sheetName val="Lamp_2,3&amp;42"/>
      <sheetName val="Daf_11"/>
      <sheetName val="Daf_No_6_Tsuara2"/>
      <sheetName val="Kuantitas_&amp;_Harga2"/>
      <sheetName val="Als_Struk2"/>
      <sheetName val="DAFTAR_72"/>
      <sheetName val="HRG_BHN2"/>
      <sheetName val="fin_Villa_A2"/>
      <sheetName val="Harga_Bahan2"/>
      <sheetName val="HSA_&amp;_PAB2"/>
      <sheetName val="Harga_Upah_2"/>
      <sheetName val="RAB_T-225_TP2"/>
      <sheetName val="DAFTAR_HARGA2"/>
      <sheetName val="SAT_EL2"/>
      <sheetName val="STR_-_2B2"/>
      <sheetName val="2_12"/>
      <sheetName val="2_22"/>
      <sheetName val="Supply_Agrmnt2"/>
      <sheetName val="Analisa_Harsat2"/>
      <sheetName val="2_4~LISTRIK2"/>
      <sheetName val="2_9~TLP&amp;DATA2"/>
      <sheetName val="2_6~TS2"/>
      <sheetName val="Analisa_Upah___Bahan_Plum2"/>
      <sheetName val="Total_Harga2"/>
      <sheetName val="BQ_EXTERN2"/>
      <sheetName val="Titik_kabel4"/>
      <sheetName val="Tata_Suara_(4)4"/>
      <sheetName val="Tata_Suara_(5)4"/>
      <sheetName val="Tata_Suara_(6)4"/>
      <sheetName val="THPDMoi__(2)4"/>
      <sheetName val="dongia_(2)4"/>
      <sheetName val="TONG_HOP_VL-NC4"/>
      <sheetName val="TONGKE3p_4"/>
      <sheetName val="TH_VL,_NC,_DDHT_Thanhphuoc4"/>
      <sheetName val="DON_GIA4"/>
      <sheetName val="t-h_HA_THE4"/>
      <sheetName val="CHITIET_VL-NC-TT_-1p4"/>
      <sheetName val="TONG_HOP_VL-NC_TT4"/>
      <sheetName val="TH_XL4"/>
      <sheetName val="CHITIET_VL-NC4"/>
      <sheetName val="CHITIET_VL-NC-TT-3p4"/>
      <sheetName val="KPVC-BD_4"/>
      <sheetName val="GRAND_REKAP4"/>
      <sheetName val="H_Satuan4"/>
      <sheetName val="FORM_X_COST4"/>
      <sheetName val="HB_4"/>
      <sheetName val="A-11_Steel_Str_(2)4"/>
      <sheetName val="Master_1_04"/>
      <sheetName val="a_h_ars_sum3"/>
      <sheetName val="a_h_ars3"/>
      <sheetName val="H_Satuan_Dasar3"/>
      <sheetName val="Harga_satuan4"/>
      <sheetName val="FORM_73"/>
      <sheetName val="Analisa_23"/>
      <sheetName val="ANALISA_GRS_TENGAH3"/>
      <sheetName val="FORM_3A3"/>
      <sheetName val="Isolasi_Luar_Dalam3"/>
      <sheetName val="Isolasi_Luar3"/>
      <sheetName val="rekap_c3"/>
      <sheetName val="Analisa_Upah_&amp;_Bahan_Plum3"/>
      <sheetName val="iTEM_hARSAT3"/>
      <sheetName val="rek_det_1-33"/>
      <sheetName val="BQ_ARS3"/>
      <sheetName val="HSTANAH_XLS3"/>
      <sheetName val="bhn_3"/>
      <sheetName val="RAB_RIIL_kayu3"/>
      <sheetName val="Bill_of_Qty3"/>
      <sheetName val="SBDY_Jemb_Tayan3"/>
      <sheetName val="C_&amp;_G_RHS3"/>
      <sheetName val="Lamp_2,3&amp;43"/>
      <sheetName val="Daf_12"/>
      <sheetName val="Daf_No_6_Tsuara3"/>
      <sheetName val="Kuantitas_&amp;_Harga3"/>
      <sheetName val="Als_Struk3"/>
      <sheetName val="DAFTAR_73"/>
      <sheetName val="HRG_BHN3"/>
      <sheetName val="fin_Villa_A3"/>
      <sheetName val="Harga_Bahan3"/>
      <sheetName val="HSA_&amp;_PAB3"/>
      <sheetName val="Harga_Upah_3"/>
      <sheetName val="RAB_T-225_TP3"/>
      <sheetName val="DAFTAR_HARGA3"/>
      <sheetName val="SAT_EL3"/>
      <sheetName val="STR_-_2B3"/>
      <sheetName val="2_13"/>
      <sheetName val="2_23"/>
      <sheetName val="Supply_Agrmnt3"/>
      <sheetName val="Analisa_Harsat3"/>
      <sheetName val="2_4~LISTRIK3"/>
      <sheetName val="2_9~TLP&amp;DATA3"/>
      <sheetName val="2_6~TS3"/>
      <sheetName val="Analisa_Upah___Bahan_Plum3"/>
      <sheetName val="Total_Harga3"/>
      <sheetName val="BQ_EXTERN3"/>
      <sheetName val="metode"/>
      <sheetName val="Instalasi"/>
      <sheetName val="DU&amp;B"/>
      <sheetName val="NP 2.1"/>
      <sheetName val="TENAGA"/>
      <sheetName val="Rinc All"/>
      <sheetName val="Nama"/>
      <sheetName val="L2"/>
      <sheetName val="Harsat Pekerjaan"/>
      <sheetName val="RAB ME"/>
      <sheetName val="Informasi"/>
      <sheetName val="An-Alat"/>
      <sheetName val="Master Edit"/>
      <sheetName val="KH-Q1,Q2,01"/>
      <sheetName val="lap-bulan"/>
      <sheetName val="Lap-Minggu"/>
      <sheetName val="RAB 2007"/>
      <sheetName val="INDEKS"/>
      <sheetName val="HITUNG"/>
      <sheetName val="upah"/>
      <sheetName val="alat"/>
      <sheetName val="bum"/>
      <sheetName val="Daftar Upah&amp;Bahan"/>
      <sheetName val="KoefExc_Dump_Vibro"/>
      <sheetName val="plumbing"/>
      <sheetName val="quarry"/>
      <sheetName val="MAP"/>
      <sheetName val="KP1590_E"/>
      <sheetName val="Div 10"/>
      <sheetName val="CASH-wilayah"/>
      <sheetName val="hutang-lapangan"/>
      <sheetName val="Hutang-Wilayah"/>
      <sheetName val="Sum"/>
      <sheetName val="Sheet1"/>
      <sheetName val="H-SATUAN"/>
      <sheetName val="G-Alat"/>
      <sheetName val="perbhn"/>
      <sheetName val="HARDAS"/>
      <sheetName val="waktu"/>
      <sheetName val="Analisa Harga Satuan"/>
      <sheetName val="db"/>
      <sheetName val="Data-Masukan"/>
      <sheetName val="B.T"/>
      <sheetName val="Harga ME "/>
      <sheetName val="isian"/>
      <sheetName val="lamp. 12"/>
      <sheetName val="SK"/>
      <sheetName val="Tunduk Panitia"/>
      <sheetName val="PriceList"/>
      <sheetName val="BHN1"/>
      <sheetName val="Sub"/>
      <sheetName val="Rekap Sal"/>
      <sheetName val="jdw~tng_alt"/>
      <sheetName val="jdw~bhn"/>
      <sheetName val="jdwmob"/>
      <sheetName val="sat-jadi"/>
      <sheetName val="Opening"/>
      <sheetName val="Form4"/>
      <sheetName val="Analisa K"/>
      <sheetName val="Du_lieu"/>
      <sheetName val="HASAT"/>
      <sheetName val="Harga Bahan &amp; Upah"/>
      <sheetName val="DafHrgSatuan"/>
      <sheetName val="NM"/>
      <sheetName val="#REF!"/>
      <sheetName val="Kali"/>
      <sheetName val="Links"/>
      <sheetName val="Lead"/>
      <sheetName val="Evaluasi"/>
      <sheetName val="tb"/>
      <sheetName val="hrg-dsr"/>
      <sheetName val="pricing"/>
      <sheetName val="H_S_BAHAN"/>
      <sheetName val="Surat Pernyataan"/>
      <sheetName val="4-Basic Price"/>
      <sheetName val="MarkUp"/>
      <sheetName val="Rekap Bill"/>
      <sheetName val="anl"/>
      <sheetName val="Data Pendukung"/>
      <sheetName val="5-Peralatan"/>
      <sheetName val="Bill of Qty MEP"/>
      <sheetName val="Tie Beam GN"/>
      <sheetName val="PileCap"/>
      <sheetName val="TBL_BANTU"/>
      <sheetName val="TBL_PROYEK"/>
      <sheetName val="ARP"/>
      <sheetName val="SPPK"/>
      <sheetName val="KINERJA 2014"/>
      <sheetName val="Rekap-SD"/>
      <sheetName val="AHS"/>
      <sheetName val="Personil"/>
      <sheetName val="PO-2"/>
      <sheetName val="Hsatbahan"/>
      <sheetName val="REKAP PER BUILDING"/>
      <sheetName val="LABA"/>
      <sheetName val="IN."/>
      <sheetName val="In"/>
      <sheetName val="Titik_kabel5"/>
      <sheetName val="Tata_Suara_(4)5"/>
      <sheetName val="Tata_Suara_(5)5"/>
      <sheetName val="Tata_Suara_(6)5"/>
      <sheetName val="THPDMoi__(2)5"/>
      <sheetName val="dongia_(2)5"/>
      <sheetName val="TONG_HOP_VL-NC5"/>
      <sheetName val="TONGKE3p_5"/>
      <sheetName val="TH_VL,_NC,_DDHT_Thanhphuoc5"/>
      <sheetName val="DON_GIA5"/>
      <sheetName val="t-h_HA_THE5"/>
      <sheetName val="CHITIET_VL-NC-TT_-1p5"/>
      <sheetName val="TONG_HOP_VL-NC_TT5"/>
      <sheetName val="TH_XL5"/>
      <sheetName val="CHITIET_VL-NC5"/>
      <sheetName val="CHITIET_VL-NC-TT-3p5"/>
      <sheetName val="KPVC-BD_5"/>
      <sheetName val="GRAND_REKAP5"/>
      <sheetName val="H_Satuan5"/>
      <sheetName val="Sat~Bahu"/>
      <sheetName val="dasar"/>
      <sheetName val="Labor"/>
      <sheetName val="OP. PERJAM"/>
      <sheetName val="KAN. LOKAL"/>
      <sheetName val="B. PERSONIL"/>
      <sheetName val="351BQMCN"/>
      <sheetName val="Agregat Halus &amp; Kasar"/>
      <sheetName val="Perm. Test"/>
      <sheetName val="Div2"/>
      <sheetName val="Rincian Bah&amp;Ten"/>
      <sheetName val="Plan vs Real"/>
      <sheetName val="Rinci Progres"/>
      <sheetName val="HSP"/>
      <sheetName val="Hrg-Das"/>
      <sheetName val="Anal-1"/>
      <sheetName val="Vibro_Roller"/>
      <sheetName val="ilch"/>
      <sheetName val="견"/>
      <sheetName val="upah_borong"/>
      <sheetName val="satuan_pek"/>
      <sheetName val="HARGA MATERIAL"/>
      <sheetName val="000000"/>
      <sheetName val="Pkg Summary"/>
      <sheetName val="FF-2"/>
      <sheetName val="General Info"/>
      <sheetName val="WP-Panu'02"/>
      <sheetName val="own"/>
      <sheetName val="RAB AR&amp;STR"/>
      <sheetName val="IS"/>
      <sheetName val="HSUB"/>
      <sheetName val="Daf. Mat"/>
      <sheetName val="Daf. Upah"/>
      <sheetName val="RBP"/>
      <sheetName val="Hrg"/>
      <sheetName val="B"/>
      <sheetName val="C"/>
      <sheetName val="D"/>
      <sheetName val="E"/>
      <sheetName val="F"/>
      <sheetName val="G"/>
      <sheetName val="H"/>
      <sheetName val="I"/>
      <sheetName val="BQ-Buleleng"/>
      <sheetName val="Analisa.Hourly"/>
      <sheetName val="Rek.Analisa"/>
      <sheetName val="DAFTAR BESI"/>
      <sheetName val="Rekap-Kintoko"/>
      <sheetName val="DIV1"/>
      <sheetName val="BOQ "/>
      <sheetName val="5-ALAT(1)"/>
      <sheetName val="100000"/>
      <sheetName val="RKPGAB2"/>
      <sheetName val="PPH 23'2004 "/>
      <sheetName val="kredit pph"/>
      <sheetName val="Neraca"/>
      <sheetName val="RL "/>
      <sheetName val="depr2004"/>
      <sheetName val="KasBank"/>
      <sheetName val="Piutang K"/>
      <sheetName val="Inventaris"/>
      <sheetName val="terima&amp;piukan"/>
      <sheetName val="Harga Dasar"/>
      <sheetName val="analis"/>
      <sheetName val="Notes"/>
      <sheetName val="Bandung"/>
      <sheetName val="SUMBER"/>
      <sheetName val="pivot1"/>
      <sheetName val="Detail_FA"/>
      <sheetName val="RBP- 2"/>
      <sheetName val="GeneralInfo"/>
      <sheetName val="Anls"/>
      <sheetName val="MPEL"/>
      <sheetName val="HASAT DASAR"/>
      <sheetName val="Report detil kondisi"/>
      <sheetName val="detil kondisi"/>
      <sheetName val="Rekap-link"/>
      <sheetName val="Kode Rekening Pdapatn Kab.kota"/>
      <sheetName val="Kode rekening Belanja"/>
      <sheetName val="Kode Rekening Pembiayaan"/>
      <sheetName val="TENES"/>
      <sheetName val="Bekisting"/>
      <sheetName val="manday per month"/>
      <sheetName val="Man Power"/>
      <sheetName val="B - Norelec"/>
      <sheetName val="2-1Are別総括表"/>
      <sheetName val="纏め表"/>
      <sheetName val="carburant"/>
      <sheetName val="01A- RAB"/>
      <sheetName val="An Arsitektur"/>
      <sheetName val="An Struktur"/>
      <sheetName val="TOWER1"/>
      <sheetName val="ARITMATIK"/>
      <sheetName val="DAF-2"/>
      <sheetName val="DB-CS"/>
      <sheetName val="DB-OT"/>
      <sheetName val="SD (1)"/>
      <sheetName val="Pt"/>
      <sheetName val="Jurnal Transaksi"/>
      <sheetName val="FORM_X_COST5"/>
      <sheetName val="HB_5"/>
      <sheetName val="A-11_Steel_Str_(2)5"/>
      <sheetName val="Master_1_05"/>
      <sheetName val="a_h_ars_sum4"/>
      <sheetName val="a_h_ars4"/>
      <sheetName val="H_Satuan_Dasar4"/>
      <sheetName val="Harga_satuan5"/>
      <sheetName val="FORM_74"/>
      <sheetName val="Analisa_24"/>
      <sheetName val="ANALISA_GRS_TENGAH4"/>
      <sheetName val="FORM_3A4"/>
      <sheetName val="Isolasi_Luar_Dalam4"/>
      <sheetName val="Isolasi_Luar4"/>
      <sheetName val="rekap_c4"/>
      <sheetName val="Analisa_Upah_&amp;_Bahan_Plum4"/>
      <sheetName val="iTEM_hARSAT4"/>
      <sheetName val="rek_det_1-34"/>
      <sheetName val="BQ_ARS4"/>
      <sheetName val="HSTANAH_XLS4"/>
      <sheetName val="bhn_4"/>
      <sheetName val="RAB_RIIL_kayu4"/>
      <sheetName val="Bill_of_Qty4"/>
      <sheetName val="SBDY_Jemb_Tayan4"/>
      <sheetName val="C_&amp;_G_RHS4"/>
      <sheetName val="Lamp_2,3&amp;44"/>
      <sheetName val="Daf_No_6_Tsuara4"/>
      <sheetName val="Kuantitas_&amp;_Harga4"/>
      <sheetName val="Als_Struk4"/>
      <sheetName val="DAFTAR_74"/>
      <sheetName val="HRG_BHN4"/>
      <sheetName val="fin_Villa_A4"/>
      <sheetName val="Harga_Bahan4"/>
      <sheetName val="HSA_&amp;_PAB4"/>
      <sheetName val="Harga_Upah_4"/>
      <sheetName val="RAB_T-225_TP4"/>
      <sheetName val="DAFTAR_HARGA4"/>
      <sheetName val="SAT_EL4"/>
      <sheetName val="STR_-_2B4"/>
      <sheetName val="2_14"/>
      <sheetName val="2_24"/>
      <sheetName val="Supply_Agrmnt4"/>
      <sheetName val="Analisa_Harsat4"/>
      <sheetName val="2_4~LISTRIK4"/>
      <sheetName val="2_9~TLP&amp;DATA4"/>
      <sheetName val="2_6~TS4"/>
      <sheetName val="Analisa_Upah___Bahan_Plum4"/>
      <sheetName val="Total_Harga4"/>
      <sheetName val="BQ_EXTERN4"/>
      <sheetName val="Harsat_Bahan"/>
      <sheetName val="RAB_ME"/>
      <sheetName val="Analisa_Tekhnis"/>
      <sheetName val="Item_Kompensasi"/>
      <sheetName val="RAW_MATERIALS_"/>
      <sheetName val="an_el"/>
      <sheetName val="rab_me_(by_owner)_"/>
      <sheetName val="analisa_el"/>
      <sheetName val="analisa_mek"/>
      <sheetName val="An_1"/>
      <sheetName val="An_3"/>
      <sheetName val="An_2"/>
      <sheetName val="Rekap_Sal"/>
      <sheetName val="Bill_of_Qty_MEP"/>
      <sheetName val="Harga_Bahan_&amp;_Upah"/>
      <sheetName val="Master_Edit"/>
      <sheetName val="Div_10"/>
      <sheetName val="Tie_Beam_GN"/>
      <sheetName val="Titik_kabel6"/>
      <sheetName val="Tata_Suara_(4)6"/>
      <sheetName val="Tata_Suara_(5)6"/>
      <sheetName val="Tata_Suara_(6)6"/>
      <sheetName val="THPDMoi__(2)6"/>
      <sheetName val="dongia_(2)6"/>
      <sheetName val="TONG_HOP_VL-NC6"/>
      <sheetName val="TONGKE3p_6"/>
      <sheetName val="TH_VL,_NC,_DDHT_Thanhphuoc6"/>
      <sheetName val="DON_GIA6"/>
      <sheetName val="t-h_HA_THE6"/>
      <sheetName val="CHITIET_VL-NC-TT_-1p6"/>
      <sheetName val="TONG_HOP_VL-NC_TT6"/>
      <sheetName val="TH_XL6"/>
      <sheetName val="CHITIET_VL-NC6"/>
      <sheetName val="CHITIET_VL-NC-TT-3p6"/>
      <sheetName val="KPVC-BD_6"/>
      <sheetName val="GRAND_REKAP6"/>
      <sheetName val="H_Satuan6"/>
      <sheetName val="FORM_X_COST6"/>
      <sheetName val="HB_6"/>
      <sheetName val="A-11_Steel_Str_(2)6"/>
      <sheetName val="Master_1_06"/>
      <sheetName val="a_h_ars_sum5"/>
      <sheetName val="a_h_ars5"/>
      <sheetName val="H_Satuan_Dasar5"/>
      <sheetName val="Harga_satuan6"/>
      <sheetName val="FORM_75"/>
      <sheetName val="Analisa_25"/>
      <sheetName val="ANALISA_GRS_TENGAH5"/>
      <sheetName val="FORM_3A5"/>
      <sheetName val="Isolasi_Luar_Dalam5"/>
      <sheetName val="Isolasi_Luar5"/>
      <sheetName val="rekap_c5"/>
      <sheetName val="Analisa_Upah_&amp;_Bahan_Plum5"/>
      <sheetName val="iTEM_hARSAT5"/>
      <sheetName val="rek_det_1-35"/>
      <sheetName val="BQ_ARS5"/>
      <sheetName val="HSTANAH_XLS5"/>
      <sheetName val="bhn_5"/>
      <sheetName val="RAB_RIIL_kayu5"/>
      <sheetName val="Bill_of_Qty5"/>
      <sheetName val="SBDY_Jemb_Tayan5"/>
      <sheetName val="C_&amp;_G_RHS5"/>
      <sheetName val="Lamp_2,3&amp;45"/>
      <sheetName val="Daf_No_6_Tsuara5"/>
      <sheetName val="Kuantitas_&amp;_Harga5"/>
      <sheetName val="Als_Struk5"/>
      <sheetName val="DAFTAR_75"/>
      <sheetName val="HRG_BHN5"/>
      <sheetName val="fin_Villa_A5"/>
      <sheetName val="Harga_Bahan5"/>
      <sheetName val="HSA_&amp;_PAB5"/>
      <sheetName val="Harga_Upah_5"/>
      <sheetName val="RAB_T-225_TP5"/>
      <sheetName val="DAFTAR_HARGA5"/>
      <sheetName val="SAT_EL5"/>
      <sheetName val="STR_-_2B5"/>
      <sheetName val="2_15"/>
      <sheetName val="2_25"/>
      <sheetName val="Supply_Agrmnt5"/>
      <sheetName val="Analisa_Harsat5"/>
      <sheetName val="2_4~LISTRIK5"/>
      <sheetName val="2_9~TLP&amp;DATA5"/>
      <sheetName val="2_6~TS5"/>
      <sheetName val="Analisa_Upah___Bahan_Plum5"/>
      <sheetName val="Total_Harga5"/>
      <sheetName val="BQ_EXTERN5"/>
      <sheetName val="Harsat_Bahan1"/>
      <sheetName val="RAB_ME1"/>
      <sheetName val="Analisa_Tekhnis1"/>
      <sheetName val="Item_Kompensasi1"/>
      <sheetName val="RAW_MATERIALS_1"/>
      <sheetName val="an_el1"/>
      <sheetName val="rab_me_(by_owner)_1"/>
      <sheetName val="analisa_el1"/>
      <sheetName val="analisa_mek1"/>
      <sheetName val="An_11"/>
      <sheetName val="An_31"/>
      <sheetName val="An_21"/>
      <sheetName val="Rekap_Sal1"/>
      <sheetName val="Bill_of_Qty_MEP1"/>
      <sheetName val="Harga_Bahan_&amp;_Upah1"/>
      <sheetName val="Master_Edit1"/>
      <sheetName val="Div_101"/>
      <sheetName val="Tie_Beam_GN1"/>
      <sheetName val="rek det 1_3"/>
      <sheetName val="HARSAT-U-2"/>
      <sheetName val="Titik_kabel7"/>
      <sheetName val="Tata_Suara_(4)7"/>
      <sheetName val="Tata_Suara_(5)7"/>
      <sheetName val="Tata_Suara_(6)7"/>
      <sheetName val="GRAND_REKAP7"/>
      <sheetName val="THPDMoi__(2)7"/>
      <sheetName val="dongia_(2)7"/>
      <sheetName val="TONG_HOP_VL-NC7"/>
      <sheetName val="TONGKE3p_7"/>
      <sheetName val="TH_VL,_NC,_DDHT_Thanhphuoc7"/>
      <sheetName val="DON_GIA7"/>
      <sheetName val="t-h_HA_THE7"/>
      <sheetName val="CHITIET_VL-NC-TT_-1p7"/>
      <sheetName val="TONG_HOP_VL-NC_TT7"/>
      <sheetName val="TH_XL7"/>
      <sheetName val="CHITIET_VL-NC7"/>
      <sheetName val="CHITIET_VL-NC-TT-3p7"/>
      <sheetName val="KPVC-BD_7"/>
      <sheetName val="HB_7"/>
      <sheetName val="FORM_X_COST7"/>
      <sheetName val="H_Satuan7"/>
      <sheetName val="A-11_Steel_Str_(2)7"/>
      <sheetName val="Harga_satuan7"/>
      <sheetName val="Master_1_07"/>
      <sheetName val="DAFTAR_76"/>
      <sheetName val="HRG_BHN6"/>
      <sheetName val="Isolasi_Luar_Dalam6"/>
      <sheetName val="Isolasi_Luar6"/>
      <sheetName val="rekap_c6"/>
      <sheetName val="Analisa_Upah_&amp;_Bahan_Plum6"/>
      <sheetName val="iTEM_hARSAT6"/>
      <sheetName val="rek_det_1-36"/>
      <sheetName val="BQ_ARS6"/>
      <sheetName val="Analisa_26"/>
      <sheetName val="Als_Struk6"/>
      <sheetName val="Harsat_Pekerjaan"/>
      <sheetName val="Rinc_All"/>
      <sheetName val="a_h_ars_sum6"/>
      <sheetName val="a_h_ars6"/>
      <sheetName val="H_Satuan_Dasar6"/>
      <sheetName val="FORM_76"/>
      <sheetName val="ANALISA_GRS_TENGAH6"/>
      <sheetName val="FORM_3A6"/>
      <sheetName val="HSTANAH_XLS6"/>
      <sheetName val="bhn_6"/>
      <sheetName val="RAB_RIIL_kayu6"/>
      <sheetName val="Bill_of_Qty6"/>
      <sheetName val="SBDY_Jemb_Tayan6"/>
      <sheetName val="C_&amp;_G_RHS6"/>
      <sheetName val="Lamp_2,3&amp;46"/>
      <sheetName val="Daf_No_6_Tsuara6"/>
      <sheetName val="Kuantitas_&amp;_Harga6"/>
      <sheetName val="fin_Villa_A6"/>
      <sheetName val="Harga_Bahan6"/>
      <sheetName val="HSA_&amp;_PAB6"/>
      <sheetName val="Harga_Upah_6"/>
      <sheetName val="RAB_T-225_TP6"/>
      <sheetName val="DAFTAR_HARGA6"/>
      <sheetName val="SAT_EL6"/>
      <sheetName val="STR_-_2B6"/>
      <sheetName val="2_16"/>
      <sheetName val="2_26"/>
      <sheetName val="Supply_Agrmnt6"/>
      <sheetName val="Analisa_Harsat6"/>
      <sheetName val="2_4~LISTRIK6"/>
      <sheetName val="2_9~TLP&amp;DATA6"/>
      <sheetName val="2_6~TS6"/>
      <sheetName val="Analisa_Upah___Bahan_Plum6"/>
      <sheetName val="Total_Harga6"/>
      <sheetName val="BQ_EXTERN6"/>
      <sheetName val="Harsat_Bahan2"/>
      <sheetName val="RAB_ME2"/>
      <sheetName val="Analisa_Tekhnis2"/>
      <sheetName val="Item_Kompensasi2"/>
      <sheetName val="RAW_MATERIALS_2"/>
      <sheetName val="an_el2"/>
      <sheetName val="rab_me_(by_owner)_2"/>
      <sheetName val="analisa_el2"/>
      <sheetName val="analisa_mek2"/>
      <sheetName val="An_12"/>
      <sheetName val="An_32"/>
      <sheetName val="An_22"/>
      <sheetName val="Rekap_Sal2"/>
      <sheetName val="Bill_of_Qty_MEP2"/>
      <sheetName val="Harga_Bahan_&amp;_Upah2"/>
      <sheetName val="Master_Edit2"/>
      <sheetName val="Div_102"/>
      <sheetName val="Tie_Beam_GN2"/>
      <sheetName val="Anal_"/>
      <sheetName val="Hrg_Sat"/>
      <sheetName val="KINERJA_2014"/>
      <sheetName val="Analisa_Harga_Satuan"/>
      <sheetName val="Harga_ME_"/>
      <sheetName val="REKAP_PER_BUILDING"/>
      <sheetName val="IN_"/>
      <sheetName val="rek_det_1_3"/>
      <sheetName val="RAB_2007"/>
      <sheetName val="HARGA_MATERIAL"/>
      <sheetName val="Prod Calc"/>
      <sheetName val="telp"/>
      <sheetName val="AHS - Riel"/>
      <sheetName val="10 yr val"/>
      <sheetName val="As"/>
      <sheetName val="Input"/>
      <sheetName val="Financials"/>
      <sheetName val="KEUANGAN"/>
      <sheetName val="RENCANA KERJA"/>
      <sheetName val="TM"/>
      <sheetName val="List"/>
      <sheetName val="Sheet8"/>
      <sheetName val="PENJ.NERACA"/>
      <sheetName val="Fixset"/>
      <sheetName val="JobCode"/>
      <sheetName val="Price List"/>
      <sheetName val="BBCA"/>
      <sheetName val="N-HMSP"/>
      <sheetName val="MEDCN"/>
      <sheetName val="inventory_stock_movement"/>
      <sheetName val="mst_prod_material"/>
      <sheetName val="EQ_an"/>
      <sheetName val="All Division by SBU"/>
      <sheetName val="BQ (by owner)"/>
      <sheetName val="rab me (fisik)"/>
      <sheetName val="Jabar"/>
      <sheetName val="Jateng"/>
      <sheetName val="Jatim"/>
      <sheetName val="Pusat"/>
      <sheetName val="Sulawesi"/>
      <sheetName val="Sumbagsel"/>
      <sheetName val="BAB_5_2_BiaLang"/>
      <sheetName val="HARG SAT"/>
      <sheetName val="Rekanan"/>
      <sheetName val="Pricing-2"/>
      <sheetName val="List-Physik-Pay"/>
      <sheetName val="Data Info"/>
      <sheetName val="Huruf"/>
      <sheetName val="HS"/>
      <sheetName val="JALAN"/>
      <sheetName val="Lokasi"/>
      <sheetName val="Analis harga"/>
      <sheetName val="UPH,BHN,ALT"/>
      <sheetName val="sch"/>
      <sheetName val="Appendix 2(SatDas)"/>
      <sheetName val="ES STG"/>
      <sheetName val="Metod TWR"/>
      <sheetName val="Rekapitulasi"/>
      <sheetName val="Formulir 7.6"/>
      <sheetName val="schedule"/>
      <sheetName val="DAF.ALAT"/>
      <sheetName val="har.sat.B"/>
      <sheetName val="TERBILANG"/>
      <sheetName val="ANALISA BEA CUKAI"/>
      <sheetName val="HARGA DASAR "/>
      <sheetName val="ANAL2"/>
      <sheetName val="HSLAIN-LAIN"/>
      <sheetName val="HARSAT-lain"/>
      <sheetName val="HARSAT-tanah"/>
      <sheetName val="HARSAT-lhn"/>
      <sheetName val="DATAADM"/>
      <sheetName val="IJINUSAHA"/>
      <sheetName val="SBU"/>
      <sheetName val="AKTE"/>
      <sheetName val="PENGURUS"/>
      <sheetName val="PLMJBT"/>
      <sheetName val="Sheet4"/>
      <sheetName val="RT15918"/>
      <sheetName val="An. HS"/>
      <sheetName val="Anl Tknis"/>
      <sheetName val="Analisa "/>
      <sheetName val="Data Alat"/>
      <sheetName val="BQ"/>
      <sheetName val="hsp_STR_ARS"/>
      <sheetName val="compaction"/>
      <sheetName val="pivot"/>
      <sheetName val="Concrete"/>
      <sheetName val="CPar"/>
      <sheetName val="Persiapan"/>
      <sheetName val="Rkp B. UP"/>
      <sheetName val="DAF-KUANTI"/>
      <sheetName val="gvl"/>
      <sheetName val="Galian u Bahu"/>
      <sheetName val="Basic Price"/>
      <sheetName val="sat_jadi"/>
      <sheetName val="3-DIV4"/>
      <sheetName val="Direct Cost"/>
      <sheetName val="Analisa ME "/>
      <sheetName val="beton"/>
      <sheetName val="sulteng"/>
      <sheetName val="sultra"/>
      <sheetName val="B-P"/>
      <sheetName val="jan"/>
      <sheetName val="FEB"/>
      <sheetName val="MAR"/>
      <sheetName val="rms remunerasi"/>
      <sheetName val="SDM"/>
      <sheetName val="Indirects Actuals"/>
      <sheetName val="Jenjang_Eselon"/>
      <sheetName val="GFA-20-N"/>
      <sheetName val="Daf_13"/>
      <sheetName val="Anal_1"/>
      <sheetName val="Hrg_Sat1"/>
      <sheetName val="Harsat_Pekerjaan1"/>
      <sheetName val="Rinc_All1"/>
      <sheetName val="Anal_2"/>
      <sheetName val="Hrg_Sat2"/>
      <sheetName val="Harsat_Pekerjaan2"/>
      <sheetName val="Rinc_All2"/>
      <sheetName val="DKH"/>
      <sheetName val="anls space frame"/>
      <sheetName val="Penjumlahan"/>
      <sheetName val="Sewa Alat"/>
      <sheetName val="villa"/>
      <sheetName val="TAMKUR "/>
      <sheetName val="Indicative Quantities "/>
      <sheetName val="PERSD"/>
      <sheetName val="SD"/>
      <sheetName val="SD - BEFORE AFTER"/>
      <sheetName val="SD TRACK"/>
      <sheetName val="SAT"/>
      <sheetName val="SITE-E"/>
      <sheetName val="3A7.1.Jln Insitu"/>
      <sheetName val="PM"/>
      <sheetName val="An.K"/>
      <sheetName val="Data Isi Disini"/>
      <sheetName val="Up Bhn3"/>
      <sheetName val="REF.ONLY"/>
      <sheetName val="3Div10a"/>
      <sheetName val="3Div10c"/>
      <sheetName val="3Div2"/>
      <sheetName val="3Div5"/>
      <sheetName val="3Div6"/>
      <sheetName val="3Div7a"/>
      <sheetName val="3Div8"/>
      <sheetName val="Rekap Anl"/>
      <sheetName val="RAB BP"/>
      <sheetName val="Daftar Upah Tenaga Kerja"/>
      <sheetName val="Cashflow"/>
      <sheetName val="Harga Bahan_Upah"/>
      <sheetName val="Daf-Harga"/>
      <sheetName val="DHSD"/>
      <sheetName val="pel  rut bahu jln mat"/>
      <sheetName val="PRODUK"/>
      <sheetName val="Progress"/>
      <sheetName val="SHEDULE"/>
      <sheetName val="QUARI"/>
      <sheetName val="Daf Upah &amp; Ba"/>
      <sheetName val="BIAYA  ALAT"/>
      <sheetName val="meth hsl nego"/>
      <sheetName val="LAMPIRAN"/>
      <sheetName val="Bhn+Uph"/>
      <sheetName val="WF "/>
      <sheetName val="Anl-2"/>
      <sheetName val="Bhn-2"/>
      <sheetName val="Alat Berat"/>
      <sheetName val="KoefMixer"/>
      <sheetName val="BQJKL"/>
      <sheetName val="BQM1"/>
      <sheetName val="JABATAN"/>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sheetData sheetId="150"/>
      <sheetData sheetId="15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sheetData sheetId="210"/>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sheetData sheetId="540"/>
      <sheetData sheetId="541"/>
      <sheetData sheetId="542"/>
      <sheetData sheetId="543"/>
      <sheetData sheetId="544"/>
      <sheetData sheetId="545"/>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sheetData sheetId="1079"/>
      <sheetData sheetId="1080"/>
      <sheetData sheetId="1081"/>
      <sheetData sheetId="1082"/>
      <sheetData sheetId="1083"/>
      <sheetData sheetId="1084"/>
      <sheetData sheetId="1085"/>
      <sheetData sheetId="1086"/>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Set>
  </externalBook>
</externalLink>
</file>

<file path=xl/externalLinks/externalLink2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omponen"/>
      <sheetName val="analisa"/>
      <sheetName val="Sheet3"/>
    </sheetNames>
    <sheetDataSet>
      <sheetData sheetId="0" refreshError="1">
        <row r="29">
          <cell r="F29">
            <v>0</v>
          </cell>
        </row>
        <row r="92">
          <cell r="F92">
            <v>0</v>
          </cell>
        </row>
      </sheetData>
      <sheetData sheetId="1" refreshError="1"/>
      <sheetData sheetId="2" refreshError="1"/>
    </sheetDataSet>
  </externalBook>
</externalLink>
</file>

<file path=xl/externalLinks/externalLink2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QDELTA"/>
      <sheetName val="Shorts"/>
    </sheetNames>
    <sheetDataSet>
      <sheetData sheetId="0" refreshError="1">
        <row r="1">
          <cell r="A1" t="str">
            <v>Comm Code</v>
          </cell>
          <cell r="B1" t="str">
            <v>Size 1</v>
          </cell>
          <cell r="C1" t="str">
            <v>Size 2</v>
          </cell>
          <cell r="D1" t="str">
            <v>Scan</v>
          </cell>
          <cell r="E1" t="str">
            <v>MTO</v>
          </cell>
          <cell r="F1" t="str">
            <v>Req</v>
          </cell>
        </row>
        <row r="2">
          <cell r="A2" t="str">
            <v>1FG-91</v>
          </cell>
          <cell r="B2">
            <v>8</v>
          </cell>
          <cell r="C2">
            <v>0</v>
          </cell>
          <cell r="D2" t="str">
            <v>L717</v>
          </cell>
          <cell r="E2">
            <v>0</v>
          </cell>
          <cell r="F2">
            <v>1</v>
          </cell>
        </row>
        <row r="3">
          <cell r="A3" t="str">
            <v>31FG-12-14A</v>
          </cell>
          <cell r="B3">
            <v>3</v>
          </cell>
          <cell r="C3">
            <v>0</v>
          </cell>
          <cell r="D3" t="str">
            <v>L717</v>
          </cell>
          <cell r="E3">
            <v>0</v>
          </cell>
          <cell r="F3">
            <v>1</v>
          </cell>
        </row>
        <row r="4">
          <cell r="A4" t="str">
            <v>31FG-12-14B</v>
          </cell>
          <cell r="B4">
            <v>3</v>
          </cell>
          <cell r="C4">
            <v>0</v>
          </cell>
          <cell r="D4" t="str">
            <v>L717</v>
          </cell>
          <cell r="E4">
            <v>0</v>
          </cell>
          <cell r="F4">
            <v>1</v>
          </cell>
        </row>
        <row r="5">
          <cell r="A5" t="str">
            <v>31FG-26-144</v>
          </cell>
          <cell r="B5">
            <v>1</v>
          </cell>
          <cell r="C5">
            <v>0</v>
          </cell>
          <cell r="D5" t="str">
            <v>L717</v>
          </cell>
          <cell r="E5">
            <v>0</v>
          </cell>
          <cell r="F5">
            <v>1</v>
          </cell>
        </row>
        <row r="6">
          <cell r="A6" t="str">
            <v>31FG-26-145</v>
          </cell>
          <cell r="B6">
            <v>1</v>
          </cell>
          <cell r="C6">
            <v>0</v>
          </cell>
          <cell r="D6" t="str">
            <v>L717</v>
          </cell>
          <cell r="E6">
            <v>0</v>
          </cell>
          <cell r="F6">
            <v>1</v>
          </cell>
        </row>
        <row r="7">
          <cell r="A7" t="str">
            <v>31FG-710-14</v>
          </cell>
          <cell r="B7">
            <v>3</v>
          </cell>
          <cell r="C7">
            <v>0</v>
          </cell>
          <cell r="D7" t="str">
            <v>L717</v>
          </cell>
          <cell r="E7">
            <v>0</v>
          </cell>
          <cell r="F7">
            <v>1</v>
          </cell>
        </row>
        <row r="8">
          <cell r="A8" t="str">
            <v>31FG-711-14</v>
          </cell>
          <cell r="B8">
            <v>3</v>
          </cell>
          <cell r="C8">
            <v>0</v>
          </cell>
          <cell r="D8" t="str">
            <v>L717</v>
          </cell>
          <cell r="E8">
            <v>0</v>
          </cell>
          <cell r="F8">
            <v>1</v>
          </cell>
        </row>
        <row r="9">
          <cell r="A9" t="str">
            <v>BMC001</v>
          </cell>
          <cell r="B9">
            <v>0.5</v>
          </cell>
          <cell r="C9">
            <v>45</v>
          </cell>
          <cell r="D9" t="str">
            <v>L502</v>
          </cell>
          <cell r="E9">
            <v>16</v>
          </cell>
          <cell r="F9">
            <v>128</v>
          </cell>
        </row>
        <row r="10">
          <cell r="A10" t="str">
            <v>BMC001</v>
          </cell>
          <cell r="B10">
            <v>0.5</v>
          </cell>
          <cell r="C10">
            <v>50</v>
          </cell>
          <cell r="D10" t="str">
            <v>L502</v>
          </cell>
          <cell r="E10">
            <v>744</v>
          </cell>
          <cell r="F10">
            <v>744</v>
          </cell>
        </row>
        <row r="11">
          <cell r="A11" t="str">
            <v>BMC001</v>
          </cell>
          <cell r="B11">
            <v>0.5</v>
          </cell>
          <cell r="C11">
            <v>55</v>
          </cell>
          <cell r="D11" t="str">
            <v>L502</v>
          </cell>
          <cell r="E11">
            <v>124</v>
          </cell>
          <cell r="F11">
            <v>124</v>
          </cell>
        </row>
        <row r="12">
          <cell r="A12" t="str">
            <v>BMC001</v>
          </cell>
          <cell r="B12">
            <v>0.5</v>
          </cell>
          <cell r="C12">
            <v>60</v>
          </cell>
          <cell r="D12" t="str">
            <v>L502</v>
          </cell>
          <cell r="E12">
            <v>1302</v>
          </cell>
          <cell r="F12">
            <v>1302</v>
          </cell>
        </row>
        <row r="13">
          <cell r="A13" t="str">
            <v>BMC001</v>
          </cell>
          <cell r="B13">
            <v>0.5</v>
          </cell>
          <cell r="C13">
            <v>65</v>
          </cell>
          <cell r="D13" t="str">
            <v>L502</v>
          </cell>
          <cell r="E13">
            <v>20</v>
          </cell>
          <cell r="F13">
            <v>20</v>
          </cell>
        </row>
        <row r="14">
          <cell r="A14" t="str">
            <v>BMC001</v>
          </cell>
          <cell r="B14">
            <v>0.5</v>
          </cell>
          <cell r="C14">
            <v>70</v>
          </cell>
          <cell r="D14" t="str">
            <v>L502</v>
          </cell>
          <cell r="E14">
            <v>8</v>
          </cell>
          <cell r="F14">
            <v>44</v>
          </cell>
        </row>
        <row r="15">
          <cell r="A15" t="str">
            <v>BMC001</v>
          </cell>
          <cell r="B15">
            <v>0.5</v>
          </cell>
          <cell r="C15">
            <v>80</v>
          </cell>
          <cell r="D15" t="str">
            <v>L502</v>
          </cell>
          <cell r="E15">
            <v>0</v>
          </cell>
          <cell r="F15">
            <v>0</v>
          </cell>
        </row>
        <row r="16">
          <cell r="A16" t="str">
            <v>BMC001</v>
          </cell>
          <cell r="B16">
            <v>0.625</v>
          </cell>
          <cell r="C16">
            <v>65</v>
          </cell>
          <cell r="D16" t="str">
            <v>L502</v>
          </cell>
          <cell r="E16">
            <v>1060</v>
          </cell>
          <cell r="F16">
            <v>1268</v>
          </cell>
        </row>
        <row r="17">
          <cell r="A17" t="str">
            <v>BMC001</v>
          </cell>
          <cell r="B17">
            <v>0.625</v>
          </cell>
          <cell r="C17">
            <v>70</v>
          </cell>
          <cell r="D17" t="str">
            <v>L502</v>
          </cell>
          <cell r="E17">
            <v>0</v>
          </cell>
          <cell r="F17">
            <v>0</v>
          </cell>
        </row>
        <row r="18">
          <cell r="A18" t="str">
            <v>BMC001</v>
          </cell>
          <cell r="B18">
            <v>0.625</v>
          </cell>
          <cell r="C18">
            <v>75</v>
          </cell>
          <cell r="D18" t="str">
            <v>L502</v>
          </cell>
          <cell r="E18">
            <v>1780</v>
          </cell>
          <cell r="F18">
            <v>2440</v>
          </cell>
        </row>
        <row r="19">
          <cell r="A19" t="str">
            <v>BMC001</v>
          </cell>
          <cell r="B19">
            <v>0.625</v>
          </cell>
          <cell r="C19">
            <v>80</v>
          </cell>
          <cell r="D19" t="str">
            <v>L502</v>
          </cell>
          <cell r="E19">
            <v>0</v>
          </cell>
          <cell r="F19">
            <v>16</v>
          </cell>
        </row>
        <row r="20">
          <cell r="A20" t="str">
            <v>BMC001</v>
          </cell>
          <cell r="B20">
            <v>0.625</v>
          </cell>
          <cell r="C20">
            <v>85</v>
          </cell>
          <cell r="D20" t="str">
            <v>L502</v>
          </cell>
          <cell r="E20">
            <v>16</v>
          </cell>
          <cell r="F20">
            <v>20</v>
          </cell>
        </row>
        <row r="21">
          <cell r="A21" t="str">
            <v>BMC001</v>
          </cell>
          <cell r="B21">
            <v>0.625</v>
          </cell>
          <cell r="C21">
            <v>90</v>
          </cell>
          <cell r="D21" t="str">
            <v>L502</v>
          </cell>
          <cell r="E21">
            <v>20</v>
          </cell>
          <cell r="F21">
            <v>50</v>
          </cell>
        </row>
        <row r="22">
          <cell r="A22" t="str">
            <v>BMC001</v>
          </cell>
          <cell r="B22">
            <v>0.625</v>
          </cell>
          <cell r="C22">
            <v>100</v>
          </cell>
          <cell r="D22" t="str">
            <v>L502</v>
          </cell>
          <cell r="E22">
            <v>0</v>
          </cell>
          <cell r="F22">
            <v>0</v>
          </cell>
        </row>
        <row r="23">
          <cell r="A23" t="str">
            <v>BMC001</v>
          </cell>
          <cell r="B23">
            <v>0.75</v>
          </cell>
          <cell r="C23">
            <v>85</v>
          </cell>
          <cell r="D23" t="str">
            <v>L502</v>
          </cell>
          <cell r="E23">
            <v>752</v>
          </cell>
          <cell r="F23">
            <v>816</v>
          </cell>
        </row>
        <row r="24">
          <cell r="A24" t="str">
            <v>BMC001</v>
          </cell>
          <cell r="B24">
            <v>0.75</v>
          </cell>
          <cell r="C24">
            <v>90</v>
          </cell>
          <cell r="D24" t="str">
            <v>L502</v>
          </cell>
          <cell r="E24">
            <v>400</v>
          </cell>
          <cell r="F24">
            <v>456</v>
          </cell>
        </row>
        <row r="25">
          <cell r="A25" t="str">
            <v>BMC001</v>
          </cell>
          <cell r="B25">
            <v>0.75</v>
          </cell>
          <cell r="C25">
            <v>105</v>
          </cell>
          <cell r="D25" t="str">
            <v>L502</v>
          </cell>
          <cell r="E25">
            <v>44</v>
          </cell>
          <cell r="F25">
            <v>48</v>
          </cell>
        </row>
        <row r="26">
          <cell r="A26" t="str">
            <v>BMC001</v>
          </cell>
          <cell r="B26">
            <v>0.75</v>
          </cell>
          <cell r="C26">
            <v>110</v>
          </cell>
          <cell r="D26" t="str">
            <v>L502</v>
          </cell>
          <cell r="E26">
            <v>0</v>
          </cell>
          <cell r="F26">
            <v>0</v>
          </cell>
        </row>
        <row r="27">
          <cell r="A27" t="str">
            <v>BMC001</v>
          </cell>
          <cell r="B27">
            <v>0.875</v>
          </cell>
          <cell r="C27">
            <v>100</v>
          </cell>
          <cell r="D27" t="str">
            <v>L502</v>
          </cell>
          <cell r="E27">
            <v>420</v>
          </cell>
          <cell r="F27">
            <v>768</v>
          </cell>
        </row>
        <row r="28">
          <cell r="A28" t="str">
            <v>BMC001</v>
          </cell>
          <cell r="B28">
            <v>0.875</v>
          </cell>
          <cell r="C28">
            <v>110</v>
          </cell>
          <cell r="D28" t="str">
            <v>L502</v>
          </cell>
          <cell r="E28">
            <v>24</v>
          </cell>
          <cell r="F28">
            <v>12</v>
          </cell>
        </row>
        <row r="29">
          <cell r="A29" t="str">
            <v>BMC001</v>
          </cell>
          <cell r="B29">
            <v>0.875</v>
          </cell>
          <cell r="C29">
            <v>115</v>
          </cell>
          <cell r="D29" t="str">
            <v>L502</v>
          </cell>
          <cell r="E29">
            <v>68</v>
          </cell>
          <cell r="F29">
            <v>80</v>
          </cell>
        </row>
        <row r="30">
          <cell r="A30" t="str">
            <v>BMC001</v>
          </cell>
          <cell r="B30">
            <v>0.875</v>
          </cell>
          <cell r="C30">
            <v>120</v>
          </cell>
          <cell r="D30" t="str">
            <v>L502</v>
          </cell>
          <cell r="E30">
            <v>0</v>
          </cell>
          <cell r="F30">
            <v>0</v>
          </cell>
        </row>
        <row r="31">
          <cell r="A31" t="str">
            <v>BMC001</v>
          </cell>
          <cell r="B31">
            <v>1</v>
          </cell>
          <cell r="C31">
            <v>110</v>
          </cell>
          <cell r="D31" t="str">
            <v>L502</v>
          </cell>
          <cell r="E31">
            <v>0</v>
          </cell>
          <cell r="F31">
            <v>72</v>
          </cell>
        </row>
        <row r="32">
          <cell r="A32" t="str">
            <v>BMC001</v>
          </cell>
          <cell r="B32">
            <v>1</v>
          </cell>
          <cell r="C32">
            <v>160</v>
          </cell>
          <cell r="D32" t="str">
            <v>L502</v>
          </cell>
          <cell r="E32">
            <v>3</v>
          </cell>
          <cell r="F32">
            <v>36</v>
          </cell>
        </row>
        <row r="33">
          <cell r="A33" t="str">
            <v>BMC001</v>
          </cell>
          <cell r="B33">
            <v>1</v>
          </cell>
          <cell r="C33">
            <v>190</v>
          </cell>
          <cell r="D33" t="str">
            <v>L502</v>
          </cell>
          <cell r="E33">
            <v>0</v>
          </cell>
          <cell r="F33">
            <v>0</v>
          </cell>
        </row>
        <row r="34">
          <cell r="A34" t="str">
            <v>BMC001</v>
          </cell>
          <cell r="B34">
            <v>1</v>
          </cell>
          <cell r="C34">
            <v>220</v>
          </cell>
          <cell r="D34" t="str">
            <v>L502</v>
          </cell>
          <cell r="E34">
            <v>4</v>
          </cell>
          <cell r="F34">
            <v>4</v>
          </cell>
        </row>
        <row r="35">
          <cell r="A35" t="str">
            <v>BMC001</v>
          </cell>
          <cell r="B35">
            <v>1</v>
          </cell>
          <cell r="C35">
            <v>300</v>
          </cell>
          <cell r="D35" t="str">
            <v>L502</v>
          </cell>
          <cell r="E35">
            <v>0</v>
          </cell>
          <cell r="F35">
            <v>3</v>
          </cell>
        </row>
        <row r="36">
          <cell r="A36" t="str">
            <v>BMC001</v>
          </cell>
          <cell r="B36">
            <v>1.125</v>
          </cell>
          <cell r="C36">
            <v>120</v>
          </cell>
          <cell r="D36" t="str">
            <v>L502</v>
          </cell>
          <cell r="E36">
            <v>0</v>
          </cell>
          <cell r="F36">
            <v>52</v>
          </cell>
        </row>
        <row r="37">
          <cell r="A37" t="str">
            <v>BMC001</v>
          </cell>
          <cell r="B37">
            <v>1.25</v>
          </cell>
          <cell r="C37">
            <v>95</v>
          </cell>
          <cell r="D37" t="str">
            <v>L502</v>
          </cell>
          <cell r="E37">
            <v>56</v>
          </cell>
          <cell r="F37">
            <v>500</v>
          </cell>
        </row>
        <row r="38">
          <cell r="A38" t="str">
            <v>BMC001</v>
          </cell>
          <cell r="B38">
            <v>1.25</v>
          </cell>
          <cell r="C38">
            <v>120</v>
          </cell>
          <cell r="D38" t="str">
            <v>L502</v>
          </cell>
          <cell r="E38">
            <v>20</v>
          </cell>
          <cell r="F38">
            <v>20</v>
          </cell>
        </row>
        <row r="39">
          <cell r="A39" t="str">
            <v>BMC001</v>
          </cell>
          <cell r="B39">
            <v>1.25</v>
          </cell>
          <cell r="C39">
            <v>140</v>
          </cell>
          <cell r="D39" t="str">
            <v>L502</v>
          </cell>
          <cell r="E39">
            <v>120</v>
          </cell>
          <cell r="F39">
            <v>316</v>
          </cell>
        </row>
        <row r="40">
          <cell r="A40" t="str">
            <v>BMC001</v>
          </cell>
          <cell r="B40">
            <v>1.25</v>
          </cell>
          <cell r="C40">
            <v>175</v>
          </cell>
          <cell r="D40" t="str">
            <v>L502</v>
          </cell>
          <cell r="E40">
            <v>64</v>
          </cell>
          <cell r="F40">
            <v>64</v>
          </cell>
        </row>
        <row r="41">
          <cell r="A41" t="str">
            <v>BMC001</v>
          </cell>
          <cell r="B41">
            <v>1.5</v>
          </cell>
          <cell r="C41">
            <v>70</v>
          </cell>
          <cell r="D41" t="str">
            <v>L502</v>
          </cell>
          <cell r="E41">
            <v>0</v>
          </cell>
          <cell r="F41">
            <v>8</v>
          </cell>
        </row>
        <row r="42">
          <cell r="A42" t="str">
            <v>BMC001</v>
          </cell>
          <cell r="B42">
            <v>1.5</v>
          </cell>
          <cell r="C42">
            <v>110</v>
          </cell>
          <cell r="D42" t="str">
            <v>L502</v>
          </cell>
          <cell r="E42">
            <v>356</v>
          </cell>
          <cell r="F42">
            <v>640</v>
          </cell>
        </row>
        <row r="43">
          <cell r="A43" t="str">
            <v>BMC001</v>
          </cell>
          <cell r="B43">
            <v>1.5</v>
          </cell>
          <cell r="C43">
            <v>115</v>
          </cell>
          <cell r="D43" t="str">
            <v>L502</v>
          </cell>
          <cell r="E43">
            <v>0</v>
          </cell>
          <cell r="F43">
            <v>4</v>
          </cell>
        </row>
        <row r="44">
          <cell r="A44" t="str">
            <v>BMC001</v>
          </cell>
          <cell r="B44">
            <v>1.5</v>
          </cell>
          <cell r="C44">
            <v>120</v>
          </cell>
          <cell r="D44" t="str">
            <v>L502</v>
          </cell>
          <cell r="E44">
            <v>0</v>
          </cell>
          <cell r="F44">
            <v>372</v>
          </cell>
        </row>
        <row r="45">
          <cell r="A45" t="str">
            <v>BMC001</v>
          </cell>
          <cell r="B45">
            <v>1.5</v>
          </cell>
          <cell r="C45">
            <v>150</v>
          </cell>
          <cell r="D45" t="str">
            <v>L502</v>
          </cell>
          <cell r="E45">
            <v>0</v>
          </cell>
          <cell r="F45">
            <v>48</v>
          </cell>
        </row>
        <row r="46">
          <cell r="A46" t="str">
            <v>BMC001</v>
          </cell>
          <cell r="B46">
            <v>1.5</v>
          </cell>
          <cell r="C46">
            <v>175</v>
          </cell>
          <cell r="D46" t="str">
            <v>L502</v>
          </cell>
          <cell r="E46">
            <v>132</v>
          </cell>
          <cell r="F46">
            <v>176</v>
          </cell>
        </row>
        <row r="47">
          <cell r="A47" t="str">
            <v>BMC001W</v>
          </cell>
          <cell r="B47">
            <v>0.5</v>
          </cell>
          <cell r="C47">
            <v>50</v>
          </cell>
          <cell r="D47" t="str">
            <v>L502</v>
          </cell>
          <cell r="E47">
            <v>0</v>
          </cell>
          <cell r="F47">
            <v>0</v>
          </cell>
        </row>
        <row r="48">
          <cell r="A48" t="str">
            <v>BMC001W</v>
          </cell>
          <cell r="B48">
            <v>0.5</v>
          </cell>
          <cell r="C48">
            <v>55</v>
          </cell>
          <cell r="D48" t="str">
            <v>L502</v>
          </cell>
          <cell r="E48">
            <v>8</v>
          </cell>
          <cell r="F48">
            <v>8</v>
          </cell>
        </row>
        <row r="49">
          <cell r="A49" t="str">
            <v>BMC001W</v>
          </cell>
          <cell r="B49">
            <v>0.5</v>
          </cell>
          <cell r="C49">
            <v>60</v>
          </cell>
          <cell r="D49" t="str">
            <v>L502</v>
          </cell>
          <cell r="E49">
            <v>0</v>
          </cell>
          <cell r="F49">
            <v>0</v>
          </cell>
        </row>
        <row r="50">
          <cell r="A50" t="str">
            <v>BMC001W</v>
          </cell>
          <cell r="B50">
            <v>0.5</v>
          </cell>
          <cell r="C50">
            <v>65</v>
          </cell>
          <cell r="D50" t="str">
            <v>L502</v>
          </cell>
          <cell r="E50">
            <v>0</v>
          </cell>
          <cell r="F50">
            <v>0</v>
          </cell>
        </row>
        <row r="51">
          <cell r="A51" t="str">
            <v>BMC001W</v>
          </cell>
          <cell r="B51">
            <v>0.5</v>
          </cell>
          <cell r="C51">
            <v>70</v>
          </cell>
          <cell r="D51" t="str">
            <v>L502</v>
          </cell>
          <cell r="E51">
            <v>0</v>
          </cell>
          <cell r="F51">
            <v>0</v>
          </cell>
        </row>
        <row r="52">
          <cell r="A52" t="str">
            <v>BMC001W</v>
          </cell>
          <cell r="B52">
            <v>0.625</v>
          </cell>
          <cell r="C52">
            <v>65</v>
          </cell>
          <cell r="D52" t="str">
            <v>L502</v>
          </cell>
          <cell r="E52">
            <v>56</v>
          </cell>
          <cell r="F52">
            <v>0</v>
          </cell>
        </row>
        <row r="53">
          <cell r="A53" t="str">
            <v>BMC001W</v>
          </cell>
          <cell r="B53">
            <v>0.625</v>
          </cell>
          <cell r="C53">
            <v>75</v>
          </cell>
          <cell r="D53" t="str">
            <v>L502</v>
          </cell>
          <cell r="E53">
            <v>28</v>
          </cell>
          <cell r="F53">
            <v>8</v>
          </cell>
        </row>
        <row r="54">
          <cell r="A54" t="str">
            <v>BMC001W</v>
          </cell>
          <cell r="B54">
            <v>0.625</v>
          </cell>
          <cell r="C54">
            <v>76</v>
          </cell>
          <cell r="D54" t="str">
            <v>L502</v>
          </cell>
          <cell r="E54">
            <v>0</v>
          </cell>
          <cell r="F54">
            <v>0</v>
          </cell>
        </row>
        <row r="55">
          <cell r="A55" t="str">
            <v>BMC001W</v>
          </cell>
          <cell r="B55">
            <v>0.625</v>
          </cell>
          <cell r="C55">
            <v>90</v>
          </cell>
          <cell r="D55" t="str">
            <v>L502</v>
          </cell>
          <cell r="E55">
            <v>16</v>
          </cell>
          <cell r="F55">
            <v>0</v>
          </cell>
        </row>
        <row r="56">
          <cell r="A56" t="str">
            <v>BMC001W</v>
          </cell>
          <cell r="B56">
            <v>0.625</v>
          </cell>
          <cell r="C56">
            <v>111</v>
          </cell>
          <cell r="D56" t="str">
            <v>L502</v>
          </cell>
          <cell r="E56">
            <v>0</v>
          </cell>
          <cell r="F56">
            <v>0</v>
          </cell>
        </row>
        <row r="57">
          <cell r="A57" t="str">
            <v>BMC001W</v>
          </cell>
          <cell r="B57">
            <v>0.625</v>
          </cell>
          <cell r="C57">
            <v>112</v>
          </cell>
          <cell r="D57" t="str">
            <v>L502</v>
          </cell>
          <cell r="E57">
            <v>0</v>
          </cell>
          <cell r="F57">
            <v>0</v>
          </cell>
        </row>
        <row r="58">
          <cell r="A58" t="str">
            <v>BMC001W</v>
          </cell>
          <cell r="B58">
            <v>0.625</v>
          </cell>
          <cell r="C58">
            <v>113</v>
          </cell>
          <cell r="D58" t="str">
            <v>L502</v>
          </cell>
          <cell r="E58">
            <v>0</v>
          </cell>
          <cell r="F58">
            <v>0</v>
          </cell>
        </row>
        <row r="59">
          <cell r="A59" t="str">
            <v>BMC001W</v>
          </cell>
          <cell r="B59">
            <v>0.625</v>
          </cell>
          <cell r="C59">
            <v>124</v>
          </cell>
          <cell r="D59" t="str">
            <v>L502</v>
          </cell>
          <cell r="E59">
            <v>0</v>
          </cell>
          <cell r="F59">
            <v>0</v>
          </cell>
        </row>
        <row r="60">
          <cell r="A60" t="str">
            <v>BMC001W</v>
          </cell>
          <cell r="B60">
            <v>0.625</v>
          </cell>
          <cell r="C60">
            <v>128</v>
          </cell>
          <cell r="D60" t="str">
            <v>L502</v>
          </cell>
          <cell r="E60">
            <v>0</v>
          </cell>
          <cell r="F60">
            <v>0</v>
          </cell>
        </row>
        <row r="61">
          <cell r="A61" t="str">
            <v>BMC001W</v>
          </cell>
          <cell r="B61">
            <v>0.625</v>
          </cell>
          <cell r="C61">
            <v>130</v>
          </cell>
          <cell r="D61" t="str">
            <v>L502</v>
          </cell>
          <cell r="E61">
            <v>0</v>
          </cell>
          <cell r="F61">
            <v>0</v>
          </cell>
        </row>
        <row r="62">
          <cell r="A62" t="str">
            <v>BMC001W</v>
          </cell>
          <cell r="B62">
            <v>0.75</v>
          </cell>
          <cell r="C62">
            <v>85</v>
          </cell>
          <cell r="D62" t="str">
            <v>L502</v>
          </cell>
          <cell r="E62">
            <v>8</v>
          </cell>
          <cell r="F62">
            <v>28</v>
          </cell>
        </row>
        <row r="63">
          <cell r="A63" t="str">
            <v>BMC001W</v>
          </cell>
          <cell r="B63">
            <v>0.75</v>
          </cell>
          <cell r="C63">
            <v>90</v>
          </cell>
          <cell r="D63" t="str">
            <v>L502</v>
          </cell>
          <cell r="E63">
            <v>48</v>
          </cell>
          <cell r="F63">
            <v>0</v>
          </cell>
        </row>
        <row r="64">
          <cell r="A64" t="str">
            <v>BMC001W</v>
          </cell>
          <cell r="B64">
            <v>0.75</v>
          </cell>
          <cell r="C64">
            <v>105</v>
          </cell>
          <cell r="D64" t="str">
            <v>L502</v>
          </cell>
          <cell r="E64">
            <v>8</v>
          </cell>
          <cell r="F64">
            <v>8</v>
          </cell>
        </row>
        <row r="65">
          <cell r="A65" t="str">
            <v>BMC001W</v>
          </cell>
          <cell r="B65">
            <v>0.75</v>
          </cell>
          <cell r="C65">
            <v>110</v>
          </cell>
          <cell r="D65" t="str">
            <v>L502</v>
          </cell>
          <cell r="E65">
            <v>8</v>
          </cell>
          <cell r="F65">
            <v>8</v>
          </cell>
        </row>
        <row r="66">
          <cell r="A66" t="str">
            <v>BMC001W</v>
          </cell>
          <cell r="B66">
            <v>0.75</v>
          </cell>
          <cell r="C66">
            <v>144</v>
          </cell>
          <cell r="D66" t="str">
            <v>L502</v>
          </cell>
          <cell r="E66">
            <v>0</v>
          </cell>
          <cell r="F66">
            <v>0</v>
          </cell>
        </row>
        <row r="67">
          <cell r="A67" t="str">
            <v>BMC001W</v>
          </cell>
          <cell r="B67">
            <v>0.75</v>
          </cell>
          <cell r="C67">
            <v>148</v>
          </cell>
          <cell r="D67" t="str">
            <v>L502</v>
          </cell>
          <cell r="E67">
            <v>0</v>
          </cell>
          <cell r="F67">
            <v>0</v>
          </cell>
        </row>
        <row r="68">
          <cell r="A68" t="str">
            <v>BMC001W</v>
          </cell>
          <cell r="B68">
            <v>0.75</v>
          </cell>
          <cell r="C68">
            <v>186</v>
          </cell>
          <cell r="D68" t="str">
            <v>L502</v>
          </cell>
          <cell r="E68">
            <v>0</v>
          </cell>
          <cell r="F68">
            <v>0</v>
          </cell>
        </row>
        <row r="69">
          <cell r="A69" t="str">
            <v>BMC001W</v>
          </cell>
          <cell r="B69">
            <v>0.875</v>
          </cell>
          <cell r="C69">
            <v>100</v>
          </cell>
          <cell r="D69" t="str">
            <v>L502</v>
          </cell>
          <cell r="E69">
            <v>0</v>
          </cell>
          <cell r="F69">
            <v>0</v>
          </cell>
        </row>
        <row r="70">
          <cell r="A70" t="str">
            <v>BMC001W</v>
          </cell>
          <cell r="B70">
            <v>0.875</v>
          </cell>
          <cell r="C70">
            <v>115</v>
          </cell>
          <cell r="D70" t="str">
            <v>L502</v>
          </cell>
          <cell r="E70">
            <v>0</v>
          </cell>
          <cell r="F70">
            <v>0</v>
          </cell>
        </row>
        <row r="71">
          <cell r="A71" t="str">
            <v>BMC001W</v>
          </cell>
          <cell r="B71">
            <v>0.875</v>
          </cell>
          <cell r="C71">
            <v>171</v>
          </cell>
          <cell r="D71" t="str">
            <v>L502</v>
          </cell>
          <cell r="E71">
            <v>0</v>
          </cell>
          <cell r="F71">
            <v>0</v>
          </cell>
        </row>
        <row r="72">
          <cell r="A72" t="str">
            <v>BMC001W</v>
          </cell>
          <cell r="B72">
            <v>1</v>
          </cell>
          <cell r="C72">
            <v>110</v>
          </cell>
          <cell r="D72" t="str">
            <v>L502</v>
          </cell>
          <cell r="E72">
            <v>0</v>
          </cell>
          <cell r="F72">
            <v>0</v>
          </cell>
        </row>
        <row r="73">
          <cell r="A73" t="str">
            <v>BMC001W</v>
          </cell>
          <cell r="B73">
            <v>1</v>
          </cell>
          <cell r="C73">
            <v>135</v>
          </cell>
          <cell r="D73" t="str">
            <v>L502</v>
          </cell>
          <cell r="E73">
            <v>0</v>
          </cell>
          <cell r="F73">
            <v>0</v>
          </cell>
        </row>
        <row r="74">
          <cell r="A74" t="str">
            <v>BMC001W</v>
          </cell>
          <cell r="B74">
            <v>1</v>
          </cell>
          <cell r="C74">
            <v>213</v>
          </cell>
          <cell r="D74" t="str">
            <v>L502</v>
          </cell>
          <cell r="E74">
            <v>0</v>
          </cell>
          <cell r="F74">
            <v>0</v>
          </cell>
        </row>
        <row r="75">
          <cell r="A75" t="str">
            <v>BMC001W</v>
          </cell>
          <cell r="B75">
            <v>1.125</v>
          </cell>
          <cell r="C75">
            <v>175</v>
          </cell>
          <cell r="D75" t="str">
            <v>L502</v>
          </cell>
          <cell r="E75">
            <v>0</v>
          </cell>
          <cell r="F75">
            <v>0</v>
          </cell>
        </row>
        <row r="76">
          <cell r="A76" t="str">
            <v>BMC001W</v>
          </cell>
          <cell r="B76">
            <v>1.125</v>
          </cell>
          <cell r="C76">
            <v>292</v>
          </cell>
          <cell r="D76" t="str">
            <v>L502</v>
          </cell>
          <cell r="E76">
            <v>0</v>
          </cell>
          <cell r="F76">
            <v>0</v>
          </cell>
        </row>
        <row r="77">
          <cell r="A77" t="str">
            <v>BMC001W</v>
          </cell>
          <cell r="B77">
            <v>1.25</v>
          </cell>
          <cell r="C77">
            <v>95</v>
          </cell>
          <cell r="D77" t="str">
            <v>L502</v>
          </cell>
          <cell r="E77">
            <v>0</v>
          </cell>
          <cell r="F77">
            <v>0</v>
          </cell>
        </row>
        <row r="78">
          <cell r="A78" t="str">
            <v>BMC001W</v>
          </cell>
          <cell r="B78">
            <v>1.25</v>
          </cell>
          <cell r="C78">
            <v>115</v>
          </cell>
          <cell r="D78" t="str">
            <v>L502</v>
          </cell>
          <cell r="E78">
            <v>0</v>
          </cell>
          <cell r="F78">
            <v>0</v>
          </cell>
        </row>
        <row r="79">
          <cell r="A79" t="str">
            <v>BMC001W</v>
          </cell>
          <cell r="B79">
            <v>1.25</v>
          </cell>
          <cell r="C79">
            <v>140</v>
          </cell>
          <cell r="D79" t="str">
            <v>L502</v>
          </cell>
          <cell r="E79">
            <v>0</v>
          </cell>
          <cell r="F79">
            <v>0</v>
          </cell>
        </row>
        <row r="80">
          <cell r="A80" t="str">
            <v>BMC001W</v>
          </cell>
          <cell r="B80">
            <v>1.25</v>
          </cell>
          <cell r="C80">
            <v>175</v>
          </cell>
          <cell r="D80" t="str">
            <v>L502</v>
          </cell>
          <cell r="E80">
            <v>0</v>
          </cell>
          <cell r="F80">
            <v>0</v>
          </cell>
        </row>
        <row r="81">
          <cell r="A81" t="str">
            <v>BMC001W</v>
          </cell>
          <cell r="B81">
            <v>1.25</v>
          </cell>
          <cell r="C81">
            <v>297</v>
          </cell>
          <cell r="D81" t="str">
            <v>L502</v>
          </cell>
          <cell r="E81">
            <v>0</v>
          </cell>
          <cell r="F81">
            <v>0</v>
          </cell>
        </row>
        <row r="82">
          <cell r="A82" t="str">
            <v>BMC001W</v>
          </cell>
          <cell r="B82">
            <v>1.5</v>
          </cell>
          <cell r="C82">
            <v>110</v>
          </cell>
          <cell r="D82" t="str">
            <v>L502</v>
          </cell>
          <cell r="E82">
            <v>32</v>
          </cell>
          <cell r="F82">
            <v>32</v>
          </cell>
        </row>
        <row r="83">
          <cell r="A83" t="str">
            <v>BSD001</v>
          </cell>
          <cell r="B83">
            <v>0.5</v>
          </cell>
          <cell r="C83">
            <v>60</v>
          </cell>
          <cell r="D83" t="str">
            <v>L502</v>
          </cell>
          <cell r="E83">
            <v>0</v>
          </cell>
          <cell r="F83">
            <v>0</v>
          </cell>
        </row>
        <row r="84">
          <cell r="A84" t="str">
            <v>BSD001</v>
          </cell>
          <cell r="B84">
            <v>0.5</v>
          </cell>
          <cell r="C84">
            <v>65</v>
          </cell>
          <cell r="D84" t="str">
            <v>L502</v>
          </cell>
          <cell r="E84">
            <v>492</v>
          </cell>
          <cell r="F84">
            <v>500</v>
          </cell>
        </row>
        <row r="85">
          <cell r="A85" t="str">
            <v>BSD001</v>
          </cell>
          <cell r="B85">
            <v>0.5</v>
          </cell>
          <cell r="C85">
            <v>70</v>
          </cell>
          <cell r="D85" t="str">
            <v>L502</v>
          </cell>
          <cell r="E85">
            <v>457</v>
          </cell>
          <cell r="F85">
            <v>457</v>
          </cell>
        </row>
        <row r="86">
          <cell r="A86" t="str">
            <v>BSD001</v>
          </cell>
          <cell r="B86">
            <v>0.5</v>
          </cell>
          <cell r="C86">
            <v>75</v>
          </cell>
          <cell r="D86" t="str">
            <v>L502</v>
          </cell>
          <cell r="E86">
            <v>72</v>
          </cell>
          <cell r="F86">
            <v>72</v>
          </cell>
        </row>
        <row r="87">
          <cell r="A87" t="str">
            <v>BSD001</v>
          </cell>
          <cell r="B87">
            <v>0.5</v>
          </cell>
          <cell r="C87">
            <v>80</v>
          </cell>
          <cell r="D87" t="str">
            <v>L502</v>
          </cell>
          <cell r="E87">
            <v>132</v>
          </cell>
          <cell r="F87">
            <v>132</v>
          </cell>
        </row>
        <row r="88">
          <cell r="A88" t="str">
            <v>BSD001</v>
          </cell>
          <cell r="B88">
            <v>0.5</v>
          </cell>
          <cell r="C88">
            <v>90</v>
          </cell>
          <cell r="D88" t="str">
            <v>L502</v>
          </cell>
          <cell r="E88">
            <v>0</v>
          </cell>
          <cell r="F88">
            <v>0</v>
          </cell>
        </row>
        <row r="89">
          <cell r="A89" t="str">
            <v>BSD001</v>
          </cell>
          <cell r="B89">
            <v>0.625</v>
          </cell>
          <cell r="C89">
            <v>45</v>
          </cell>
          <cell r="D89" t="str">
            <v>L502</v>
          </cell>
          <cell r="E89">
            <v>0</v>
          </cell>
          <cell r="F89">
            <v>0</v>
          </cell>
        </row>
        <row r="90">
          <cell r="A90" t="str">
            <v>BSD001</v>
          </cell>
          <cell r="B90">
            <v>0.625</v>
          </cell>
          <cell r="C90">
            <v>80</v>
          </cell>
          <cell r="D90" t="str">
            <v>L502</v>
          </cell>
          <cell r="E90">
            <v>1224</v>
          </cell>
          <cell r="F90">
            <v>1541</v>
          </cell>
        </row>
        <row r="91">
          <cell r="A91" t="str">
            <v>BSD001</v>
          </cell>
          <cell r="B91">
            <v>0.625</v>
          </cell>
          <cell r="C91">
            <v>85</v>
          </cell>
          <cell r="D91" t="str">
            <v>L502</v>
          </cell>
          <cell r="E91">
            <v>0</v>
          </cell>
          <cell r="F91">
            <v>0</v>
          </cell>
        </row>
        <row r="92">
          <cell r="A92" t="str">
            <v>BSD001</v>
          </cell>
          <cell r="B92">
            <v>0.625</v>
          </cell>
          <cell r="C92">
            <v>90</v>
          </cell>
          <cell r="D92" t="str">
            <v>L502</v>
          </cell>
          <cell r="E92">
            <v>2940</v>
          </cell>
          <cell r="F92">
            <v>3094</v>
          </cell>
        </row>
        <row r="93">
          <cell r="A93" t="str">
            <v>BSD001</v>
          </cell>
          <cell r="B93">
            <v>0.625</v>
          </cell>
          <cell r="C93">
            <v>95</v>
          </cell>
          <cell r="D93" t="str">
            <v>L502</v>
          </cell>
          <cell r="E93">
            <v>20</v>
          </cell>
          <cell r="F93">
            <v>20</v>
          </cell>
        </row>
        <row r="94">
          <cell r="A94" t="str">
            <v>BSD001</v>
          </cell>
          <cell r="B94">
            <v>0.625</v>
          </cell>
          <cell r="C94">
            <v>100</v>
          </cell>
          <cell r="D94" t="str">
            <v>L502</v>
          </cell>
          <cell r="E94">
            <v>188</v>
          </cell>
          <cell r="F94">
            <v>176</v>
          </cell>
        </row>
        <row r="95">
          <cell r="A95" t="str">
            <v>BSD001</v>
          </cell>
          <cell r="B95">
            <v>0.625</v>
          </cell>
          <cell r="C95">
            <v>105</v>
          </cell>
          <cell r="D95" t="str">
            <v>L502</v>
          </cell>
          <cell r="E95">
            <v>76</v>
          </cell>
          <cell r="F95">
            <v>0</v>
          </cell>
        </row>
        <row r="96">
          <cell r="A96" t="str">
            <v>BSD001</v>
          </cell>
          <cell r="B96">
            <v>0.625</v>
          </cell>
          <cell r="C96">
            <v>110</v>
          </cell>
          <cell r="D96" t="str">
            <v>L502</v>
          </cell>
          <cell r="E96">
            <v>404</v>
          </cell>
          <cell r="F96">
            <v>845</v>
          </cell>
        </row>
        <row r="97">
          <cell r="A97" t="str">
            <v>BSD001</v>
          </cell>
          <cell r="B97">
            <v>0.625</v>
          </cell>
          <cell r="C97">
            <v>115</v>
          </cell>
          <cell r="D97" t="str">
            <v>L502</v>
          </cell>
          <cell r="E97">
            <v>16</v>
          </cell>
          <cell r="F97">
            <v>0</v>
          </cell>
        </row>
        <row r="98">
          <cell r="A98" t="str">
            <v>BSD001</v>
          </cell>
          <cell r="B98">
            <v>0.625</v>
          </cell>
          <cell r="C98">
            <v>120</v>
          </cell>
          <cell r="D98" t="str">
            <v>L502</v>
          </cell>
          <cell r="E98">
            <v>48</v>
          </cell>
          <cell r="F98">
            <v>48</v>
          </cell>
        </row>
        <row r="99">
          <cell r="A99" t="str">
            <v>BSD001</v>
          </cell>
          <cell r="B99">
            <v>0.625</v>
          </cell>
          <cell r="C99">
            <v>125</v>
          </cell>
          <cell r="D99" t="str">
            <v>L502</v>
          </cell>
          <cell r="E99">
            <v>24</v>
          </cell>
          <cell r="F99">
            <v>48</v>
          </cell>
        </row>
        <row r="100">
          <cell r="A100" t="str">
            <v>BSD001</v>
          </cell>
          <cell r="B100">
            <v>0.625</v>
          </cell>
          <cell r="C100">
            <v>130</v>
          </cell>
          <cell r="D100" t="str">
            <v>L502</v>
          </cell>
          <cell r="E100">
            <v>8</v>
          </cell>
          <cell r="F100">
            <v>16</v>
          </cell>
        </row>
        <row r="101">
          <cell r="A101" t="str">
            <v>BSD001</v>
          </cell>
          <cell r="B101">
            <v>0.625</v>
          </cell>
          <cell r="C101">
            <v>140</v>
          </cell>
          <cell r="D101" t="str">
            <v>L502</v>
          </cell>
          <cell r="E101">
            <v>16</v>
          </cell>
          <cell r="F101">
            <v>40</v>
          </cell>
        </row>
        <row r="102">
          <cell r="A102" t="str">
            <v>BSD001</v>
          </cell>
          <cell r="B102">
            <v>0.75</v>
          </cell>
          <cell r="C102">
            <v>90</v>
          </cell>
          <cell r="D102" t="str">
            <v>L502</v>
          </cell>
          <cell r="E102">
            <v>108</v>
          </cell>
          <cell r="F102">
            <v>212</v>
          </cell>
        </row>
        <row r="103">
          <cell r="A103" t="str">
            <v>BSD001</v>
          </cell>
          <cell r="B103">
            <v>0.75</v>
          </cell>
          <cell r="C103">
            <v>95</v>
          </cell>
          <cell r="D103" t="str">
            <v>L502</v>
          </cell>
          <cell r="E103">
            <v>0</v>
          </cell>
          <cell r="F103">
            <v>56</v>
          </cell>
        </row>
        <row r="104">
          <cell r="A104" t="str">
            <v>BSD001</v>
          </cell>
          <cell r="B104">
            <v>0.75</v>
          </cell>
          <cell r="C104">
            <v>100</v>
          </cell>
          <cell r="D104" t="str">
            <v>L502</v>
          </cell>
          <cell r="E104">
            <v>292</v>
          </cell>
          <cell r="F104">
            <v>408</v>
          </cell>
        </row>
        <row r="105">
          <cell r="A105" t="str">
            <v>BSD001</v>
          </cell>
          <cell r="B105">
            <v>0.75</v>
          </cell>
          <cell r="C105">
            <v>105</v>
          </cell>
          <cell r="D105" t="str">
            <v>L502</v>
          </cell>
          <cell r="E105">
            <v>8</v>
          </cell>
          <cell r="F105">
            <v>8</v>
          </cell>
        </row>
        <row r="106">
          <cell r="A106" t="str">
            <v>BSD001</v>
          </cell>
          <cell r="B106">
            <v>0.75</v>
          </cell>
          <cell r="C106">
            <v>110</v>
          </cell>
          <cell r="D106" t="str">
            <v>L502</v>
          </cell>
          <cell r="E106">
            <v>736</v>
          </cell>
          <cell r="F106">
            <v>924</v>
          </cell>
        </row>
        <row r="107">
          <cell r="A107" t="str">
            <v>BSD001</v>
          </cell>
          <cell r="B107">
            <v>0.75</v>
          </cell>
          <cell r="C107">
            <v>115</v>
          </cell>
          <cell r="D107" t="str">
            <v>L502</v>
          </cell>
          <cell r="E107">
            <v>8</v>
          </cell>
          <cell r="F107">
            <v>8</v>
          </cell>
        </row>
        <row r="108">
          <cell r="A108" t="str">
            <v>BSD001</v>
          </cell>
          <cell r="B108">
            <v>0.75</v>
          </cell>
          <cell r="C108">
            <v>120</v>
          </cell>
          <cell r="D108" t="str">
            <v>L502</v>
          </cell>
          <cell r="E108">
            <v>660</v>
          </cell>
          <cell r="F108">
            <v>1161</v>
          </cell>
        </row>
        <row r="109">
          <cell r="A109" t="str">
            <v>BSD001</v>
          </cell>
          <cell r="B109">
            <v>0.75</v>
          </cell>
          <cell r="C109">
            <v>125</v>
          </cell>
          <cell r="D109" t="str">
            <v>L502</v>
          </cell>
          <cell r="E109">
            <v>84</v>
          </cell>
          <cell r="F109">
            <v>96</v>
          </cell>
        </row>
        <row r="110">
          <cell r="A110" t="str">
            <v>BSD001</v>
          </cell>
          <cell r="B110">
            <v>0.75</v>
          </cell>
          <cell r="C110">
            <v>130</v>
          </cell>
          <cell r="D110" t="str">
            <v>L502</v>
          </cell>
          <cell r="E110">
            <v>36</v>
          </cell>
          <cell r="F110">
            <v>16</v>
          </cell>
        </row>
        <row r="111">
          <cell r="A111" t="str">
            <v>BSD001</v>
          </cell>
          <cell r="B111">
            <v>0.75</v>
          </cell>
          <cell r="C111">
            <v>135</v>
          </cell>
          <cell r="D111" t="str">
            <v>L502</v>
          </cell>
          <cell r="E111">
            <v>64</v>
          </cell>
          <cell r="F111">
            <v>40</v>
          </cell>
        </row>
        <row r="112">
          <cell r="A112" t="str">
            <v>BSD001</v>
          </cell>
          <cell r="B112">
            <v>0.75</v>
          </cell>
          <cell r="C112">
            <v>140</v>
          </cell>
          <cell r="D112" t="str">
            <v>L502</v>
          </cell>
          <cell r="E112">
            <v>80</v>
          </cell>
          <cell r="F112">
            <v>224</v>
          </cell>
        </row>
        <row r="113">
          <cell r="A113" t="str">
            <v>BSD001</v>
          </cell>
          <cell r="B113">
            <v>0.75</v>
          </cell>
          <cell r="C113">
            <v>145</v>
          </cell>
          <cell r="D113" t="str">
            <v>L502</v>
          </cell>
          <cell r="E113">
            <v>16</v>
          </cell>
          <cell r="F113">
            <v>16</v>
          </cell>
        </row>
        <row r="114">
          <cell r="A114" t="str">
            <v>BSD001</v>
          </cell>
          <cell r="B114">
            <v>0.75</v>
          </cell>
          <cell r="C114">
            <v>185</v>
          </cell>
          <cell r="D114" t="str">
            <v>L502</v>
          </cell>
          <cell r="E114">
            <v>44</v>
          </cell>
          <cell r="F114">
            <v>44</v>
          </cell>
        </row>
        <row r="115">
          <cell r="A115" t="str">
            <v>BSD001</v>
          </cell>
          <cell r="B115">
            <v>0.75</v>
          </cell>
          <cell r="C115">
            <v>190</v>
          </cell>
          <cell r="D115" t="str">
            <v>L502</v>
          </cell>
          <cell r="E115">
            <v>52</v>
          </cell>
          <cell r="F115">
            <v>88</v>
          </cell>
        </row>
        <row r="116">
          <cell r="A116" t="str">
            <v>BSD001</v>
          </cell>
          <cell r="B116">
            <v>0.75</v>
          </cell>
          <cell r="C116">
            <v>220</v>
          </cell>
          <cell r="D116" t="str">
            <v>L502</v>
          </cell>
          <cell r="E116">
            <v>0</v>
          </cell>
          <cell r="F116">
            <v>0</v>
          </cell>
        </row>
        <row r="117">
          <cell r="A117" t="str">
            <v>BSD001</v>
          </cell>
          <cell r="B117">
            <v>0.75</v>
          </cell>
          <cell r="C117">
            <v>300</v>
          </cell>
          <cell r="D117" t="str">
            <v>L502</v>
          </cell>
          <cell r="E117">
            <v>0</v>
          </cell>
          <cell r="F117">
            <v>0</v>
          </cell>
        </row>
        <row r="118">
          <cell r="A118" t="str">
            <v>BSD001</v>
          </cell>
          <cell r="B118">
            <v>0.875</v>
          </cell>
          <cell r="C118">
            <v>115</v>
          </cell>
          <cell r="D118" t="str">
            <v>L502</v>
          </cell>
          <cell r="E118">
            <v>48</v>
          </cell>
          <cell r="F118">
            <v>48</v>
          </cell>
        </row>
        <row r="119">
          <cell r="A119" t="str">
            <v>BSD001</v>
          </cell>
          <cell r="B119">
            <v>0.875</v>
          </cell>
          <cell r="C119">
            <v>120</v>
          </cell>
          <cell r="D119" t="str">
            <v>L502</v>
          </cell>
          <cell r="E119">
            <v>876</v>
          </cell>
          <cell r="F119">
            <v>948</v>
          </cell>
        </row>
        <row r="120">
          <cell r="A120" t="str">
            <v>BSD001</v>
          </cell>
          <cell r="B120">
            <v>0.875</v>
          </cell>
          <cell r="C120">
            <v>140</v>
          </cell>
          <cell r="D120" t="str">
            <v>L502</v>
          </cell>
          <cell r="E120">
            <v>60</v>
          </cell>
          <cell r="F120">
            <v>72</v>
          </cell>
        </row>
        <row r="121">
          <cell r="A121" t="str">
            <v>BSD001</v>
          </cell>
          <cell r="B121">
            <v>0.875</v>
          </cell>
          <cell r="C121">
            <v>145</v>
          </cell>
          <cell r="D121" t="str">
            <v>L502</v>
          </cell>
          <cell r="E121">
            <v>320</v>
          </cell>
          <cell r="F121">
            <v>500</v>
          </cell>
        </row>
        <row r="122">
          <cell r="A122" t="str">
            <v>BSD001</v>
          </cell>
          <cell r="B122">
            <v>0.875</v>
          </cell>
          <cell r="C122">
            <v>150</v>
          </cell>
          <cell r="D122" t="str">
            <v>L502</v>
          </cell>
          <cell r="E122">
            <v>0</v>
          </cell>
          <cell r="F122">
            <v>36</v>
          </cell>
        </row>
        <row r="123">
          <cell r="A123" t="str">
            <v>BSD001</v>
          </cell>
          <cell r="B123">
            <v>0.875</v>
          </cell>
          <cell r="C123">
            <v>155</v>
          </cell>
          <cell r="D123" t="str">
            <v>L502</v>
          </cell>
          <cell r="E123">
            <v>12</v>
          </cell>
          <cell r="F123">
            <v>12</v>
          </cell>
        </row>
        <row r="124">
          <cell r="A124" t="str">
            <v>BSD001</v>
          </cell>
          <cell r="B124">
            <v>0.875</v>
          </cell>
          <cell r="C124">
            <v>160</v>
          </cell>
          <cell r="D124" t="str">
            <v>L502</v>
          </cell>
          <cell r="E124">
            <v>12</v>
          </cell>
          <cell r="F124">
            <v>48</v>
          </cell>
        </row>
        <row r="125">
          <cell r="A125" t="str">
            <v>BSD001</v>
          </cell>
          <cell r="B125">
            <v>0.875</v>
          </cell>
          <cell r="C125">
            <v>165</v>
          </cell>
          <cell r="D125" t="str">
            <v>L502</v>
          </cell>
          <cell r="E125">
            <v>16</v>
          </cell>
          <cell r="F125">
            <v>16</v>
          </cell>
        </row>
        <row r="126">
          <cell r="A126" t="str">
            <v>BSD001</v>
          </cell>
          <cell r="B126">
            <v>0.875</v>
          </cell>
          <cell r="C126">
            <v>170</v>
          </cell>
          <cell r="D126" t="str">
            <v>L502</v>
          </cell>
          <cell r="E126">
            <v>92</v>
          </cell>
          <cell r="F126">
            <v>92</v>
          </cell>
        </row>
        <row r="127">
          <cell r="A127" t="str">
            <v>BSD001</v>
          </cell>
          <cell r="B127">
            <v>0.875</v>
          </cell>
          <cell r="C127">
            <v>175</v>
          </cell>
          <cell r="D127" t="str">
            <v>L502</v>
          </cell>
          <cell r="E127">
            <v>0</v>
          </cell>
          <cell r="F127">
            <v>0</v>
          </cell>
        </row>
        <row r="128">
          <cell r="A128" t="str">
            <v>BSD001</v>
          </cell>
          <cell r="B128">
            <v>0.875</v>
          </cell>
          <cell r="C128">
            <v>200</v>
          </cell>
          <cell r="D128" t="str">
            <v>L502</v>
          </cell>
          <cell r="E128">
            <v>96</v>
          </cell>
          <cell r="F128">
            <v>96</v>
          </cell>
        </row>
        <row r="129">
          <cell r="A129" t="str">
            <v>BSD001</v>
          </cell>
          <cell r="B129">
            <v>1</v>
          </cell>
          <cell r="C129">
            <v>135</v>
          </cell>
          <cell r="D129" t="str">
            <v>L502</v>
          </cell>
          <cell r="E129">
            <v>404</v>
          </cell>
          <cell r="F129">
            <v>504</v>
          </cell>
        </row>
        <row r="130">
          <cell r="A130" t="str">
            <v>BSD001</v>
          </cell>
          <cell r="B130">
            <v>1</v>
          </cell>
          <cell r="C130">
            <v>145</v>
          </cell>
          <cell r="D130" t="str">
            <v>L502</v>
          </cell>
          <cell r="E130">
            <v>16</v>
          </cell>
          <cell r="F130">
            <v>0</v>
          </cell>
        </row>
        <row r="131">
          <cell r="A131" t="str">
            <v>BSD001</v>
          </cell>
          <cell r="B131">
            <v>1</v>
          </cell>
          <cell r="C131">
            <v>160</v>
          </cell>
          <cell r="D131" t="str">
            <v>L502</v>
          </cell>
          <cell r="E131">
            <v>80</v>
          </cell>
          <cell r="F131">
            <v>128</v>
          </cell>
        </row>
        <row r="132">
          <cell r="A132" t="str">
            <v>BSD001</v>
          </cell>
          <cell r="B132">
            <v>1</v>
          </cell>
          <cell r="C132">
            <v>170</v>
          </cell>
          <cell r="D132" t="str">
            <v>L502</v>
          </cell>
          <cell r="E132">
            <v>192</v>
          </cell>
          <cell r="F132">
            <v>432</v>
          </cell>
        </row>
        <row r="133">
          <cell r="A133" t="str">
            <v>BSD001</v>
          </cell>
          <cell r="B133">
            <v>1</v>
          </cell>
          <cell r="C133">
            <v>180</v>
          </cell>
          <cell r="D133" t="str">
            <v>L502</v>
          </cell>
          <cell r="E133">
            <v>0</v>
          </cell>
          <cell r="F133">
            <v>96</v>
          </cell>
        </row>
        <row r="134">
          <cell r="A134" t="str">
            <v>BSD001</v>
          </cell>
          <cell r="B134">
            <v>1</v>
          </cell>
          <cell r="C134">
            <v>185</v>
          </cell>
          <cell r="D134" t="str">
            <v>L502</v>
          </cell>
          <cell r="E134">
            <v>76</v>
          </cell>
          <cell r="F134">
            <v>76</v>
          </cell>
        </row>
        <row r="135">
          <cell r="A135" t="str">
            <v>BSD001</v>
          </cell>
          <cell r="B135">
            <v>1</v>
          </cell>
          <cell r="C135">
            <v>195</v>
          </cell>
          <cell r="D135" t="str">
            <v>L502</v>
          </cell>
          <cell r="E135">
            <v>28</v>
          </cell>
          <cell r="F135">
            <v>28</v>
          </cell>
        </row>
        <row r="136">
          <cell r="A136" t="str">
            <v>BSD001</v>
          </cell>
          <cell r="B136">
            <v>1</v>
          </cell>
          <cell r="C136">
            <v>200</v>
          </cell>
          <cell r="D136" t="str">
            <v>L502</v>
          </cell>
          <cell r="E136">
            <v>12</v>
          </cell>
          <cell r="F136">
            <v>36</v>
          </cell>
        </row>
        <row r="137">
          <cell r="A137" t="str">
            <v>BSD001</v>
          </cell>
          <cell r="B137">
            <v>1</v>
          </cell>
          <cell r="C137">
            <v>255</v>
          </cell>
          <cell r="D137" t="str">
            <v>L502</v>
          </cell>
          <cell r="E137">
            <v>0</v>
          </cell>
          <cell r="F137">
            <v>16</v>
          </cell>
        </row>
        <row r="138">
          <cell r="A138" t="str">
            <v>BSD001</v>
          </cell>
          <cell r="B138">
            <v>1</v>
          </cell>
          <cell r="C138">
            <v>321</v>
          </cell>
          <cell r="D138" t="str">
            <v>L502</v>
          </cell>
          <cell r="E138">
            <v>0</v>
          </cell>
          <cell r="F138">
            <v>0</v>
          </cell>
        </row>
        <row r="139">
          <cell r="A139" t="str">
            <v>BSD001</v>
          </cell>
          <cell r="B139">
            <v>1</v>
          </cell>
          <cell r="C139">
            <v>1000</v>
          </cell>
          <cell r="D139" t="str">
            <v>L502</v>
          </cell>
          <cell r="E139">
            <v>4</v>
          </cell>
          <cell r="F139">
            <v>4</v>
          </cell>
        </row>
        <row r="140">
          <cell r="A140" t="str">
            <v>BSD001</v>
          </cell>
          <cell r="B140">
            <v>1.125</v>
          </cell>
          <cell r="C140">
            <v>150</v>
          </cell>
          <cell r="D140" t="str">
            <v>L502</v>
          </cell>
          <cell r="E140">
            <v>64</v>
          </cell>
          <cell r="F140">
            <v>112</v>
          </cell>
        </row>
        <row r="141">
          <cell r="A141" t="str">
            <v>BSD001</v>
          </cell>
          <cell r="B141">
            <v>1.125</v>
          </cell>
          <cell r="C141">
            <v>160</v>
          </cell>
          <cell r="D141" t="str">
            <v>L502</v>
          </cell>
          <cell r="E141">
            <v>80</v>
          </cell>
          <cell r="F141">
            <v>220</v>
          </cell>
        </row>
        <row r="142">
          <cell r="A142" t="str">
            <v>BSD001</v>
          </cell>
          <cell r="B142">
            <v>1.125</v>
          </cell>
          <cell r="C142">
            <v>170</v>
          </cell>
          <cell r="D142" t="str">
            <v>L502</v>
          </cell>
          <cell r="E142">
            <v>20</v>
          </cell>
          <cell r="F142">
            <v>20</v>
          </cell>
        </row>
        <row r="143">
          <cell r="A143" t="str">
            <v>BSD001</v>
          </cell>
          <cell r="B143">
            <v>1.125</v>
          </cell>
          <cell r="C143">
            <v>175</v>
          </cell>
          <cell r="D143" t="str">
            <v>L502</v>
          </cell>
          <cell r="E143">
            <v>0</v>
          </cell>
          <cell r="F143">
            <v>0</v>
          </cell>
        </row>
        <row r="144">
          <cell r="A144" t="str">
            <v>BSD001</v>
          </cell>
          <cell r="B144">
            <v>1.125</v>
          </cell>
          <cell r="C144">
            <v>180</v>
          </cell>
          <cell r="D144" t="str">
            <v>L502</v>
          </cell>
          <cell r="E144">
            <v>372</v>
          </cell>
          <cell r="F144">
            <v>372</v>
          </cell>
        </row>
        <row r="145">
          <cell r="A145" t="str">
            <v>BSD001</v>
          </cell>
          <cell r="B145">
            <v>1.125</v>
          </cell>
          <cell r="C145">
            <v>185</v>
          </cell>
          <cell r="D145" t="str">
            <v>L502</v>
          </cell>
          <cell r="E145">
            <v>40</v>
          </cell>
          <cell r="F145">
            <v>0</v>
          </cell>
        </row>
        <row r="146">
          <cell r="A146" t="str">
            <v>BSD001</v>
          </cell>
          <cell r="B146">
            <v>1.125</v>
          </cell>
          <cell r="C146">
            <v>190</v>
          </cell>
          <cell r="D146" t="str">
            <v>L502</v>
          </cell>
          <cell r="E146">
            <v>156</v>
          </cell>
          <cell r="F146">
            <v>200</v>
          </cell>
        </row>
        <row r="147">
          <cell r="A147" t="str">
            <v>BSD001</v>
          </cell>
          <cell r="B147">
            <v>1.125</v>
          </cell>
          <cell r="C147">
            <v>210</v>
          </cell>
          <cell r="D147" t="str">
            <v>L502</v>
          </cell>
          <cell r="E147">
            <v>44</v>
          </cell>
          <cell r="F147">
            <v>44</v>
          </cell>
        </row>
        <row r="148">
          <cell r="A148" t="str">
            <v>BSD001</v>
          </cell>
          <cell r="B148">
            <v>1.125</v>
          </cell>
          <cell r="C148">
            <v>220</v>
          </cell>
          <cell r="D148" t="str">
            <v>L502</v>
          </cell>
          <cell r="E148">
            <v>124</v>
          </cell>
          <cell r="F148">
            <v>280</v>
          </cell>
        </row>
        <row r="149">
          <cell r="A149" t="str">
            <v>BSD001</v>
          </cell>
          <cell r="B149">
            <v>1.125</v>
          </cell>
          <cell r="C149">
            <v>225</v>
          </cell>
          <cell r="D149" t="str">
            <v>L502</v>
          </cell>
          <cell r="E149">
            <v>24</v>
          </cell>
          <cell r="F149">
            <v>36</v>
          </cell>
        </row>
        <row r="150">
          <cell r="A150" t="str">
            <v>BSD001</v>
          </cell>
          <cell r="B150">
            <v>1.125</v>
          </cell>
          <cell r="C150">
            <v>230</v>
          </cell>
          <cell r="D150" t="str">
            <v>L502</v>
          </cell>
          <cell r="E150">
            <v>48</v>
          </cell>
          <cell r="F150">
            <v>48</v>
          </cell>
        </row>
        <row r="151">
          <cell r="A151" t="str">
            <v>BSD001</v>
          </cell>
          <cell r="B151">
            <v>1.125</v>
          </cell>
          <cell r="C151">
            <v>280</v>
          </cell>
          <cell r="D151" t="str">
            <v>L502</v>
          </cell>
          <cell r="E151">
            <v>112</v>
          </cell>
          <cell r="F151">
            <v>112</v>
          </cell>
        </row>
        <row r="152">
          <cell r="A152" t="str">
            <v>BSD001</v>
          </cell>
          <cell r="B152">
            <v>1.125</v>
          </cell>
          <cell r="C152">
            <v>330</v>
          </cell>
          <cell r="D152" t="str">
            <v>L502</v>
          </cell>
          <cell r="E152">
            <v>0</v>
          </cell>
          <cell r="F152">
            <v>0</v>
          </cell>
        </row>
        <row r="153">
          <cell r="A153" t="str">
            <v>BSD001</v>
          </cell>
          <cell r="B153">
            <v>1.125</v>
          </cell>
          <cell r="C153">
            <v>1000</v>
          </cell>
          <cell r="D153" t="str">
            <v>L502</v>
          </cell>
          <cell r="E153">
            <v>1</v>
          </cell>
          <cell r="F153">
            <v>1</v>
          </cell>
        </row>
        <row r="154">
          <cell r="A154" t="str">
            <v>BSD001</v>
          </cell>
          <cell r="B154">
            <v>1.25</v>
          </cell>
          <cell r="C154">
            <v>180</v>
          </cell>
          <cell r="D154" t="str">
            <v>L502</v>
          </cell>
          <cell r="E154">
            <v>100</v>
          </cell>
          <cell r="F154">
            <v>380</v>
          </cell>
        </row>
        <row r="155">
          <cell r="A155" t="str">
            <v>BSD001</v>
          </cell>
          <cell r="B155">
            <v>1.25</v>
          </cell>
          <cell r="C155">
            <v>200</v>
          </cell>
          <cell r="D155" t="str">
            <v>L502</v>
          </cell>
          <cell r="E155">
            <v>124</v>
          </cell>
          <cell r="F155">
            <v>140</v>
          </cell>
        </row>
        <row r="156">
          <cell r="A156" t="str">
            <v>BSD001</v>
          </cell>
          <cell r="B156">
            <v>1.25</v>
          </cell>
          <cell r="C156">
            <v>205</v>
          </cell>
          <cell r="D156" t="str">
            <v>L502</v>
          </cell>
          <cell r="E156">
            <v>20</v>
          </cell>
          <cell r="F156">
            <v>20</v>
          </cell>
        </row>
        <row r="157">
          <cell r="A157" t="str">
            <v>BSD001</v>
          </cell>
          <cell r="B157">
            <v>1.25</v>
          </cell>
          <cell r="C157">
            <v>210</v>
          </cell>
          <cell r="D157" t="str">
            <v>L502</v>
          </cell>
          <cell r="E157">
            <v>40</v>
          </cell>
          <cell r="F157">
            <v>40</v>
          </cell>
        </row>
        <row r="158">
          <cell r="A158" t="str">
            <v>BSD001</v>
          </cell>
          <cell r="B158">
            <v>1.25</v>
          </cell>
          <cell r="C158">
            <v>215</v>
          </cell>
          <cell r="D158" t="str">
            <v>L502</v>
          </cell>
          <cell r="E158">
            <v>20</v>
          </cell>
          <cell r="F158">
            <v>20</v>
          </cell>
        </row>
        <row r="159">
          <cell r="A159" t="str">
            <v>BSD001</v>
          </cell>
          <cell r="B159">
            <v>1.25</v>
          </cell>
          <cell r="C159">
            <v>220</v>
          </cell>
          <cell r="D159" t="str">
            <v>L502</v>
          </cell>
          <cell r="E159">
            <v>196</v>
          </cell>
          <cell r="F159">
            <v>140</v>
          </cell>
        </row>
        <row r="160">
          <cell r="A160" t="str">
            <v>BSD001</v>
          </cell>
          <cell r="B160">
            <v>1.25</v>
          </cell>
          <cell r="C160">
            <v>230</v>
          </cell>
          <cell r="D160" t="str">
            <v>L502</v>
          </cell>
          <cell r="E160">
            <v>0</v>
          </cell>
          <cell r="F160">
            <v>56</v>
          </cell>
        </row>
        <row r="161">
          <cell r="A161" t="str">
            <v>BSD001</v>
          </cell>
          <cell r="B161">
            <v>1.25</v>
          </cell>
          <cell r="C161">
            <v>235</v>
          </cell>
          <cell r="D161" t="str">
            <v>L502</v>
          </cell>
          <cell r="E161">
            <v>0</v>
          </cell>
          <cell r="F161">
            <v>0</v>
          </cell>
        </row>
        <row r="162">
          <cell r="A162" t="str">
            <v>BSD001</v>
          </cell>
          <cell r="B162">
            <v>1.25</v>
          </cell>
          <cell r="C162">
            <v>255</v>
          </cell>
          <cell r="D162" t="str">
            <v>L502</v>
          </cell>
          <cell r="E162">
            <v>0</v>
          </cell>
          <cell r="F162">
            <v>40</v>
          </cell>
        </row>
        <row r="163">
          <cell r="A163" t="str">
            <v>BSD001</v>
          </cell>
          <cell r="B163">
            <v>1.25</v>
          </cell>
          <cell r="C163">
            <v>260</v>
          </cell>
          <cell r="D163" t="str">
            <v>L502</v>
          </cell>
          <cell r="E163">
            <v>16</v>
          </cell>
          <cell r="F163">
            <v>16</v>
          </cell>
        </row>
        <row r="164">
          <cell r="A164" t="str">
            <v>BSD001</v>
          </cell>
          <cell r="B164">
            <v>1.25</v>
          </cell>
          <cell r="C164">
            <v>270</v>
          </cell>
          <cell r="D164" t="str">
            <v>L502</v>
          </cell>
          <cell r="E164">
            <v>40</v>
          </cell>
          <cell r="F164">
            <v>40</v>
          </cell>
        </row>
        <row r="165">
          <cell r="A165" t="str">
            <v>BSD001</v>
          </cell>
          <cell r="B165">
            <v>1.25</v>
          </cell>
          <cell r="C165">
            <v>275</v>
          </cell>
          <cell r="D165" t="str">
            <v>L502</v>
          </cell>
          <cell r="E165">
            <v>24</v>
          </cell>
          <cell r="F165">
            <v>24</v>
          </cell>
        </row>
        <row r="166">
          <cell r="A166" t="str">
            <v>BSD001</v>
          </cell>
          <cell r="B166">
            <v>1.25</v>
          </cell>
          <cell r="C166">
            <v>1000</v>
          </cell>
          <cell r="D166" t="str">
            <v>L502</v>
          </cell>
          <cell r="E166">
            <v>1</v>
          </cell>
          <cell r="F166">
            <v>1</v>
          </cell>
        </row>
        <row r="167">
          <cell r="A167" t="str">
            <v>BSD001</v>
          </cell>
          <cell r="B167">
            <v>1.375</v>
          </cell>
          <cell r="C167">
            <v>235</v>
          </cell>
          <cell r="D167" t="str">
            <v>L502</v>
          </cell>
          <cell r="E167">
            <v>0</v>
          </cell>
          <cell r="F167">
            <v>60</v>
          </cell>
        </row>
        <row r="168">
          <cell r="A168" t="str">
            <v>BSD001</v>
          </cell>
          <cell r="B168">
            <v>1.375</v>
          </cell>
          <cell r="C168">
            <v>250</v>
          </cell>
          <cell r="D168" t="str">
            <v>L502</v>
          </cell>
          <cell r="E168">
            <v>0</v>
          </cell>
          <cell r="F168">
            <v>20</v>
          </cell>
        </row>
        <row r="169">
          <cell r="A169" t="str">
            <v>BSD001</v>
          </cell>
          <cell r="B169">
            <v>1.375</v>
          </cell>
          <cell r="C169">
            <v>270</v>
          </cell>
          <cell r="D169" t="str">
            <v>L502</v>
          </cell>
          <cell r="E169">
            <v>20</v>
          </cell>
          <cell r="F169">
            <v>20</v>
          </cell>
        </row>
        <row r="170">
          <cell r="A170" t="str">
            <v>BSD001</v>
          </cell>
          <cell r="B170">
            <v>1.375</v>
          </cell>
          <cell r="C170">
            <v>275</v>
          </cell>
          <cell r="D170" t="str">
            <v>L502</v>
          </cell>
          <cell r="E170">
            <v>36</v>
          </cell>
          <cell r="F170">
            <v>36</v>
          </cell>
        </row>
        <row r="171">
          <cell r="A171" t="str">
            <v>BSD001</v>
          </cell>
          <cell r="B171">
            <v>1.375</v>
          </cell>
          <cell r="C171">
            <v>285</v>
          </cell>
          <cell r="D171" t="str">
            <v>L502</v>
          </cell>
          <cell r="E171">
            <v>20</v>
          </cell>
          <cell r="F171">
            <v>20</v>
          </cell>
        </row>
        <row r="172">
          <cell r="A172" t="str">
            <v>BSD001</v>
          </cell>
          <cell r="B172">
            <v>1.5</v>
          </cell>
          <cell r="C172">
            <v>70</v>
          </cell>
          <cell r="D172" t="str">
            <v>L502</v>
          </cell>
          <cell r="E172">
            <v>0</v>
          </cell>
          <cell r="F172">
            <v>4</v>
          </cell>
        </row>
        <row r="173">
          <cell r="A173" t="str">
            <v>BSD001</v>
          </cell>
          <cell r="B173">
            <v>1.5</v>
          </cell>
          <cell r="C173">
            <v>235</v>
          </cell>
          <cell r="D173" t="str">
            <v>L502</v>
          </cell>
          <cell r="E173">
            <v>192</v>
          </cell>
          <cell r="F173">
            <v>240</v>
          </cell>
        </row>
        <row r="174">
          <cell r="A174" t="str">
            <v>BSD001</v>
          </cell>
          <cell r="B174">
            <v>1.5</v>
          </cell>
          <cell r="C174">
            <v>240</v>
          </cell>
          <cell r="D174" t="str">
            <v>L502</v>
          </cell>
          <cell r="E174">
            <v>0</v>
          </cell>
          <cell r="F174">
            <v>24</v>
          </cell>
        </row>
        <row r="175">
          <cell r="A175" t="str">
            <v>BSD001</v>
          </cell>
          <cell r="B175">
            <v>1.5</v>
          </cell>
          <cell r="C175">
            <v>290</v>
          </cell>
          <cell r="D175" t="str">
            <v>L502</v>
          </cell>
          <cell r="E175">
            <v>168</v>
          </cell>
          <cell r="F175">
            <v>192</v>
          </cell>
        </row>
        <row r="176">
          <cell r="A176" t="str">
            <v>BSD001</v>
          </cell>
          <cell r="B176">
            <v>1.5</v>
          </cell>
          <cell r="C176">
            <v>310</v>
          </cell>
          <cell r="D176" t="str">
            <v>L502</v>
          </cell>
          <cell r="E176">
            <v>0</v>
          </cell>
          <cell r="F176">
            <v>44</v>
          </cell>
        </row>
        <row r="177">
          <cell r="A177" t="str">
            <v>BSD001</v>
          </cell>
          <cell r="B177">
            <v>1.5</v>
          </cell>
          <cell r="C177">
            <v>340</v>
          </cell>
          <cell r="D177" t="str">
            <v>L502</v>
          </cell>
          <cell r="E177">
            <v>0</v>
          </cell>
          <cell r="F177">
            <v>44</v>
          </cell>
        </row>
        <row r="178">
          <cell r="A178" t="str">
            <v>BSD001</v>
          </cell>
          <cell r="B178">
            <v>1.5</v>
          </cell>
          <cell r="C178">
            <v>345</v>
          </cell>
          <cell r="D178" t="str">
            <v>L502</v>
          </cell>
          <cell r="E178">
            <v>0</v>
          </cell>
          <cell r="F178">
            <v>44</v>
          </cell>
        </row>
        <row r="179">
          <cell r="A179" t="str">
            <v>BSD001</v>
          </cell>
          <cell r="B179">
            <v>1.5</v>
          </cell>
          <cell r="C179">
            <v>350</v>
          </cell>
          <cell r="D179" t="str">
            <v>L502</v>
          </cell>
          <cell r="E179">
            <v>44</v>
          </cell>
          <cell r="F179">
            <v>44</v>
          </cell>
        </row>
        <row r="180">
          <cell r="A180" t="str">
            <v>BSD001</v>
          </cell>
          <cell r="B180">
            <v>1.625</v>
          </cell>
          <cell r="C180">
            <v>270</v>
          </cell>
          <cell r="D180" t="str">
            <v>L502</v>
          </cell>
          <cell r="E180">
            <v>60</v>
          </cell>
          <cell r="F180">
            <v>60</v>
          </cell>
        </row>
        <row r="181">
          <cell r="A181" t="str">
            <v>BSD001</v>
          </cell>
          <cell r="B181">
            <v>1.625</v>
          </cell>
          <cell r="C181">
            <v>280</v>
          </cell>
          <cell r="D181" t="str">
            <v>L502</v>
          </cell>
          <cell r="E181">
            <v>40</v>
          </cell>
          <cell r="F181">
            <v>40</v>
          </cell>
        </row>
        <row r="182">
          <cell r="A182" t="str">
            <v>BSD001</v>
          </cell>
          <cell r="B182">
            <v>1.625</v>
          </cell>
          <cell r="C182">
            <v>290</v>
          </cell>
          <cell r="D182" t="str">
            <v>L502</v>
          </cell>
          <cell r="E182">
            <v>0</v>
          </cell>
          <cell r="F182">
            <v>0</v>
          </cell>
        </row>
        <row r="183">
          <cell r="A183" t="str">
            <v>BSD001</v>
          </cell>
          <cell r="B183">
            <v>1.625</v>
          </cell>
          <cell r="C183">
            <v>320</v>
          </cell>
          <cell r="D183" t="str">
            <v>L502</v>
          </cell>
          <cell r="E183">
            <v>0</v>
          </cell>
          <cell r="F183">
            <v>40</v>
          </cell>
        </row>
        <row r="184">
          <cell r="A184" t="str">
            <v>BSD001</v>
          </cell>
          <cell r="B184">
            <v>1.625</v>
          </cell>
          <cell r="C184">
            <v>325</v>
          </cell>
          <cell r="D184" t="str">
            <v>L502</v>
          </cell>
          <cell r="E184">
            <v>20</v>
          </cell>
          <cell r="F184">
            <v>0</v>
          </cell>
        </row>
        <row r="185">
          <cell r="A185" t="str">
            <v>BSD001</v>
          </cell>
          <cell r="B185">
            <v>1.625</v>
          </cell>
          <cell r="C185">
            <v>345</v>
          </cell>
          <cell r="D185" t="str">
            <v>L502</v>
          </cell>
          <cell r="E185">
            <v>0</v>
          </cell>
          <cell r="F185">
            <v>24</v>
          </cell>
        </row>
        <row r="186">
          <cell r="A186" t="str">
            <v>BSD001</v>
          </cell>
          <cell r="B186">
            <v>1.625</v>
          </cell>
          <cell r="C186">
            <v>355</v>
          </cell>
          <cell r="D186" t="str">
            <v>L502</v>
          </cell>
          <cell r="E186">
            <v>24</v>
          </cell>
          <cell r="F186">
            <v>24</v>
          </cell>
        </row>
        <row r="187">
          <cell r="A187" t="str">
            <v>BSD001</v>
          </cell>
          <cell r="B187">
            <v>1.875</v>
          </cell>
          <cell r="C187">
            <v>330</v>
          </cell>
          <cell r="D187" t="str">
            <v>L502</v>
          </cell>
          <cell r="E187">
            <v>192</v>
          </cell>
          <cell r="F187">
            <v>216</v>
          </cell>
        </row>
        <row r="188">
          <cell r="A188" t="str">
            <v>BSD001</v>
          </cell>
          <cell r="B188">
            <v>1.875</v>
          </cell>
          <cell r="C188">
            <v>340</v>
          </cell>
          <cell r="D188" t="str">
            <v>L502</v>
          </cell>
          <cell r="E188">
            <v>24</v>
          </cell>
          <cell r="F188">
            <v>24</v>
          </cell>
        </row>
        <row r="189">
          <cell r="A189" t="str">
            <v>BSD001</v>
          </cell>
          <cell r="B189">
            <v>1.875</v>
          </cell>
          <cell r="C189">
            <v>380</v>
          </cell>
          <cell r="D189" t="str">
            <v>L502</v>
          </cell>
          <cell r="E189">
            <v>112</v>
          </cell>
          <cell r="F189">
            <v>112</v>
          </cell>
        </row>
        <row r="190">
          <cell r="A190" t="str">
            <v>BSD001</v>
          </cell>
          <cell r="B190">
            <v>1.875</v>
          </cell>
          <cell r="C190">
            <v>405</v>
          </cell>
          <cell r="D190" t="str">
            <v>L502</v>
          </cell>
          <cell r="E190">
            <v>72</v>
          </cell>
          <cell r="F190">
            <v>72</v>
          </cell>
        </row>
        <row r="191">
          <cell r="A191" t="str">
            <v>BSD001</v>
          </cell>
          <cell r="B191">
            <v>1.875</v>
          </cell>
          <cell r="C191">
            <v>415</v>
          </cell>
          <cell r="D191" t="str">
            <v>L502</v>
          </cell>
          <cell r="E191">
            <v>0</v>
          </cell>
          <cell r="F191">
            <v>0</v>
          </cell>
        </row>
        <row r="192">
          <cell r="A192" t="str">
            <v>BSL001</v>
          </cell>
          <cell r="B192">
            <v>0.5</v>
          </cell>
          <cell r="C192">
            <v>65</v>
          </cell>
          <cell r="D192" t="str">
            <v>L502</v>
          </cell>
          <cell r="E192">
            <v>2498</v>
          </cell>
          <cell r="F192">
            <v>2498</v>
          </cell>
        </row>
        <row r="193">
          <cell r="A193" t="str">
            <v>BSL001</v>
          </cell>
          <cell r="B193">
            <v>0.5</v>
          </cell>
          <cell r="C193">
            <v>70</v>
          </cell>
          <cell r="D193" t="str">
            <v>L502</v>
          </cell>
          <cell r="E193">
            <v>632</v>
          </cell>
          <cell r="F193">
            <v>632</v>
          </cell>
        </row>
        <row r="194">
          <cell r="A194" t="str">
            <v>BSL001</v>
          </cell>
          <cell r="B194">
            <v>0.5</v>
          </cell>
          <cell r="C194">
            <v>75</v>
          </cell>
          <cell r="D194" t="str">
            <v>L502</v>
          </cell>
          <cell r="E194">
            <v>76</v>
          </cell>
          <cell r="F194">
            <v>76</v>
          </cell>
        </row>
        <row r="195">
          <cell r="A195" t="str">
            <v>BSL001</v>
          </cell>
          <cell r="B195">
            <v>0.5</v>
          </cell>
          <cell r="C195">
            <v>80</v>
          </cell>
          <cell r="D195" t="str">
            <v>L502</v>
          </cell>
          <cell r="E195">
            <v>28</v>
          </cell>
          <cell r="F195">
            <v>28</v>
          </cell>
        </row>
        <row r="196">
          <cell r="A196" t="str">
            <v>BSL001</v>
          </cell>
          <cell r="B196">
            <v>0.5</v>
          </cell>
          <cell r="C196">
            <v>85</v>
          </cell>
          <cell r="D196" t="str">
            <v>L502</v>
          </cell>
          <cell r="E196">
            <v>24</v>
          </cell>
          <cell r="F196">
            <v>24</v>
          </cell>
        </row>
        <row r="197">
          <cell r="A197" t="str">
            <v>BSL001</v>
          </cell>
          <cell r="B197">
            <v>0.5</v>
          </cell>
          <cell r="C197">
            <v>90</v>
          </cell>
          <cell r="D197" t="str">
            <v>L502</v>
          </cell>
          <cell r="E197">
            <v>76</v>
          </cell>
          <cell r="F197">
            <v>76</v>
          </cell>
        </row>
        <row r="198">
          <cell r="A198" t="str">
            <v>BSL001</v>
          </cell>
          <cell r="B198">
            <v>0.5</v>
          </cell>
          <cell r="C198">
            <v>110</v>
          </cell>
          <cell r="D198" t="str">
            <v>L502</v>
          </cell>
          <cell r="E198">
            <v>0</v>
          </cell>
          <cell r="F198">
            <v>0</v>
          </cell>
        </row>
        <row r="199">
          <cell r="A199" t="str">
            <v>BSL001</v>
          </cell>
          <cell r="B199">
            <v>0.625</v>
          </cell>
          <cell r="C199">
            <v>80</v>
          </cell>
          <cell r="D199" t="str">
            <v>L502</v>
          </cell>
          <cell r="E199">
            <v>1016</v>
          </cell>
          <cell r="F199">
            <v>1016</v>
          </cell>
        </row>
        <row r="200">
          <cell r="A200" t="str">
            <v>BSL001</v>
          </cell>
          <cell r="B200">
            <v>0.625</v>
          </cell>
          <cell r="C200">
            <v>90</v>
          </cell>
          <cell r="D200" t="str">
            <v>L502</v>
          </cell>
          <cell r="E200">
            <v>10890</v>
          </cell>
          <cell r="F200">
            <v>10901</v>
          </cell>
        </row>
        <row r="201">
          <cell r="A201" t="str">
            <v>BSL001</v>
          </cell>
          <cell r="B201">
            <v>0.625</v>
          </cell>
          <cell r="C201">
            <v>95</v>
          </cell>
          <cell r="D201" t="str">
            <v>L502</v>
          </cell>
          <cell r="E201">
            <v>0</v>
          </cell>
          <cell r="F201">
            <v>0</v>
          </cell>
        </row>
        <row r="202">
          <cell r="A202" t="str">
            <v>BSL001</v>
          </cell>
          <cell r="B202">
            <v>0.625</v>
          </cell>
          <cell r="C202">
            <v>100</v>
          </cell>
          <cell r="D202" t="str">
            <v>L502</v>
          </cell>
          <cell r="E202">
            <v>344</v>
          </cell>
          <cell r="F202">
            <v>312</v>
          </cell>
        </row>
        <row r="203">
          <cell r="A203" t="str">
            <v>BSL001</v>
          </cell>
          <cell r="B203">
            <v>0.625</v>
          </cell>
          <cell r="C203">
            <v>105</v>
          </cell>
          <cell r="D203" t="str">
            <v>L502</v>
          </cell>
          <cell r="E203">
            <v>36</v>
          </cell>
          <cell r="F203">
            <v>36</v>
          </cell>
        </row>
        <row r="204">
          <cell r="A204" t="str">
            <v>BSL001</v>
          </cell>
          <cell r="B204">
            <v>0.625</v>
          </cell>
          <cell r="C204">
            <v>110</v>
          </cell>
          <cell r="D204" t="str">
            <v>L502</v>
          </cell>
          <cell r="E204">
            <v>1405</v>
          </cell>
          <cell r="F204">
            <v>1565</v>
          </cell>
        </row>
        <row r="205">
          <cell r="A205" t="str">
            <v>BSL001</v>
          </cell>
          <cell r="B205">
            <v>0.625</v>
          </cell>
          <cell r="C205">
            <v>115</v>
          </cell>
          <cell r="D205" t="str">
            <v>L502</v>
          </cell>
          <cell r="E205">
            <v>60</v>
          </cell>
          <cell r="F205">
            <v>60</v>
          </cell>
        </row>
        <row r="206">
          <cell r="A206" t="str">
            <v>BSL001</v>
          </cell>
          <cell r="B206">
            <v>0.625</v>
          </cell>
          <cell r="C206">
            <v>125</v>
          </cell>
          <cell r="D206" t="str">
            <v>L502</v>
          </cell>
          <cell r="E206">
            <v>40</v>
          </cell>
          <cell r="F206">
            <v>40</v>
          </cell>
        </row>
        <row r="207">
          <cell r="A207" t="str">
            <v>BSL001</v>
          </cell>
          <cell r="B207">
            <v>0.625</v>
          </cell>
          <cell r="C207">
            <v>130</v>
          </cell>
          <cell r="D207" t="str">
            <v>L502</v>
          </cell>
          <cell r="E207">
            <v>0</v>
          </cell>
          <cell r="F207">
            <v>64</v>
          </cell>
        </row>
        <row r="208">
          <cell r="A208" t="str">
            <v>BSL001</v>
          </cell>
          <cell r="B208">
            <v>0.625</v>
          </cell>
          <cell r="C208">
            <v>135</v>
          </cell>
          <cell r="D208" t="str">
            <v>L502</v>
          </cell>
          <cell r="E208">
            <v>8</v>
          </cell>
          <cell r="F208">
            <v>8</v>
          </cell>
        </row>
        <row r="209">
          <cell r="A209" t="str">
            <v>BSL001</v>
          </cell>
          <cell r="B209">
            <v>0.625</v>
          </cell>
          <cell r="C209">
            <v>138</v>
          </cell>
          <cell r="D209" t="str">
            <v>L502</v>
          </cell>
          <cell r="E209">
            <v>0</v>
          </cell>
          <cell r="F209">
            <v>0</v>
          </cell>
        </row>
        <row r="210">
          <cell r="A210" t="str">
            <v>BSL001</v>
          </cell>
          <cell r="B210">
            <v>0.625</v>
          </cell>
          <cell r="C210">
            <v>140</v>
          </cell>
          <cell r="D210" t="str">
            <v>L502</v>
          </cell>
          <cell r="E210">
            <v>8</v>
          </cell>
          <cell r="F210">
            <v>8</v>
          </cell>
        </row>
        <row r="211">
          <cell r="A211" t="str">
            <v>BSL001</v>
          </cell>
          <cell r="B211">
            <v>0.625</v>
          </cell>
          <cell r="C211">
            <v>143</v>
          </cell>
          <cell r="D211" t="str">
            <v>L502</v>
          </cell>
          <cell r="E211">
            <v>0</v>
          </cell>
          <cell r="F211">
            <v>0</v>
          </cell>
        </row>
        <row r="212">
          <cell r="A212" t="str">
            <v>BSL001</v>
          </cell>
          <cell r="B212">
            <v>0.625</v>
          </cell>
          <cell r="C212">
            <v>240</v>
          </cell>
          <cell r="D212" t="str">
            <v>L502</v>
          </cell>
          <cell r="E212">
            <v>12</v>
          </cell>
          <cell r="F212">
            <v>12</v>
          </cell>
        </row>
        <row r="213">
          <cell r="A213" t="str">
            <v>BSL001</v>
          </cell>
          <cell r="B213">
            <v>0.75</v>
          </cell>
          <cell r="C213">
            <v>90</v>
          </cell>
          <cell r="D213" t="str">
            <v>L502</v>
          </cell>
          <cell r="E213">
            <v>240</v>
          </cell>
          <cell r="F213">
            <v>184</v>
          </cell>
        </row>
        <row r="214">
          <cell r="A214" t="str">
            <v>BSL001</v>
          </cell>
          <cell r="B214">
            <v>0.75</v>
          </cell>
          <cell r="C214">
            <v>100</v>
          </cell>
          <cell r="D214" t="str">
            <v>L502</v>
          </cell>
          <cell r="E214">
            <v>2460</v>
          </cell>
          <cell r="F214">
            <v>2962</v>
          </cell>
        </row>
        <row r="215">
          <cell r="A215" t="str">
            <v>BSL001</v>
          </cell>
          <cell r="B215">
            <v>0.75</v>
          </cell>
          <cell r="C215">
            <v>110</v>
          </cell>
          <cell r="D215" t="str">
            <v>L502</v>
          </cell>
          <cell r="E215">
            <v>2598</v>
          </cell>
          <cell r="F215">
            <v>2746</v>
          </cell>
        </row>
        <row r="216">
          <cell r="A216" t="str">
            <v>BSL001</v>
          </cell>
          <cell r="B216">
            <v>0.75</v>
          </cell>
          <cell r="C216">
            <v>115</v>
          </cell>
          <cell r="D216" t="str">
            <v>L502</v>
          </cell>
          <cell r="E216">
            <v>168</v>
          </cell>
          <cell r="F216">
            <v>200</v>
          </cell>
        </row>
        <row r="217">
          <cell r="A217" t="str">
            <v>BSL001</v>
          </cell>
          <cell r="B217">
            <v>0.75</v>
          </cell>
          <cell r="C217">
            <v>120</v>
          </cell>
          <cell r="D217" t="str">
            <v>L502</v>
          </cell>
          <cell r="E217">
            <v>2064</v>
          </cell>
          <cell r="F217">
            <v>2064</v>
          </cell>
        </row>
        <row r="218">
          <cell r="A218" t="str">
            <v>BSL001</v>
          </cell>
          <cell r="B218">
            <v>0.75</v>
          </cell>
          <cell r="C218">
            <v>125</v>
          </cell>
          <cell r="D218" t="str">
            <v>L502</v>
          </cell>
          <cell r="E218">
            <v>112</v>
          </cell>
          <cell r="F218">
            <v>116</v>
          </cell>
        </row>
        <row r="219">
          <cell r="A219" t="str">
            <v>BSL001</v>
          </cell>
          <cell r="B219">
            <v>0.75</v>
          </cell>
          <cell r="C219">
            <v>130</v>
          </cell>
          <cell r="D219" t="str">
            <v>L502</v>
          </cell>
          <cell r="E219">
            <v>56</v>
          </cell>
          <cell r="F219">
            <v>56</v>
          </cell>
        </row>
        <row r="220">
          <cell r="A220" t="str">
            <v>BSL001</v>
          </cell>
          <cell r="B220">
            <v>0.75</v>
          </cell>
          <cell r="C220">
            <v>135</v>
          </cell>
          <cell r="D220" t="str">
            <v>L502</v>
          </cell>
          <cell r="E220">
            <v>76</v>
          </cell>
          <cell r="F220">
            <v>84</v>
          </cell>
        </row>
        <row r="221">
          <cell r="A221" t="str">
            <v>BSL001</v>
          </cell>
          <cell r="B221">
            <v>0.75</v>
          </cell>
          <cell r="C221">
            <v>140</v>
          </cell>
          <cell r="D221" t="str">
            <v>L502</v>
          </cell>
          <cell r="E221">
            <v>128</v>
          </cell>
          <cell r="F221">
            <v>248</v>
          </cell>
        </row>
        <row r="222">
          <cell r="A222" t="str">
            <v>BSL001</v>
          </cell>
          <cell r="B222">
            <v>0.75</v>
          </cell>
          <cell r="C222">
            <v>145</v>
          </cell>
          <cell r="D222" t="str">
            <v>L502</v>
          </cell>
          <cell r="E222">
            <v>12</v>
          </cell>
          <cell r="F222">
            <v>12</v>
          </cell>
        </row>
        <row r="223">
          <cell r="A223" t="str">
            <v>BSL001</v>
          </cell>
          <cell r="B223">
            <v>0.75</v>
          </cell>
          <cell r="C223">
            <v>150</v>
          </cell>
          <cell r="D223" t="str">
            <v>L502</v>
          </cell>
          <cell r="E223">
            <v>704</v>
          </cell>
          <cell r="F223">
            <v>1549</v>
          </cell>
        </row>
        <row r="224">
          <cell r="A224" t="str">
            <v>BSL001</v>
          </cell>
          <cell r="B224">
            <v>0.75</v>
          </cell>
          <cell r="C224">
            <v>155</v>
          </cell>
          <cell r="D224" t="str">
            <v>L502</v>
          </cell>
          <cell r="E224">
            <v>0</v>
          </cell>
          <cell r="F224">
            <v>0</v>
          </cell>
        </row>
        <row r="225">
          <cell r="A225" t="str">
            <v>BSL001</v>
          </cell>
          <cell r="B225">
            <v>0.75</v>
          </cell>
          <cell r="C225">
            <v>175</v>
          </cell>
          <cell r="D225" t="str">
            <v>L502</v>
          </cell>
          <cell r="E225">
            <v>88</v>
          </cell>
          <cell r="F225">
            <v>484</v>
          </cell>
        </row>
        <row r="226">
          <cell r="A226" t="str">
            <v>BSL001</v>
          </cell>
          <cell r="B226">
            <v>0.75</v>
          </cell>
          <cell r="C226">
            <v>185</v>
          </cell>
          <cell r="D226" t="str">
            <v>L502</v>
          </cell>
          <cell r="E226">
            <v>0</v>
          </cell>
          <cell r="F226">
            <v>132</v>
          </cell>
        </row>
        <row r="227">
          <cell r="A227" t="str">
            <v>BSL001</v>
          </cell>
          <cell r="B227">
            <v>0.75</v>
          </cell>
          <cell r="C227">
            <v>190</v>
          </cell>
          <cell r="D227" t="str">
            <v>L502</v>
          </cell>
          <cell r="E227">
            <v>352</v>
          </cell>
          <cell r="F227">
            <v>352</v>
          </cell>
        </row>
        <row r="228">
          <cell r="A228" t="str">
            <v>BSL001</v>
          </cell>
          <cell r="B228">
            <v>0.75</v>
          </cell>
          <cell r="C228">
            <v>295</v>
          </cell>
          <cell r="D228" t="str">
            <v>L502</v>
          </cell>
          <cell r="E228">
            <v>0</v>
          </cell>
          <cell r="F228">
            <v>8</v>
          </cell>
        </row>
        <row r="229">
          <cell r="A229" t="str">
            <v>BSL001</v>
          </cell>
          <cell r="B229">
            <v>0.75</v>
          </cell>
          <cell r="C229">
            <v>482</v>
          </cell>
          <cell r="D229" t="str">
            <v>L502</v>
          </cell>
          <cell r="E229">
            <v>0</v>
          </cell>
          <cell r="F229">
            <v>0</v>
          </cell>
        </row>
        <row r="230">
          <cell r="A230" t="str">
            <v>BSL001</v>
          </cell>
          <cell r="B230">
            <v>0.82499999999999996</v>
          </cell>
          <cell r="C230">
            <v>170</v>
          </cell>
          <cell r="D230" t="str">
            <v>L502</v>
          </cell>
          <cell r="E230">
            <v>0</v>
          </cell>
          <cell r="F230">
            <v>0</v>
          </cell>
        </row>
        <row r="231">
          <cell r="A231" t="str">
            <v>BSL001</v>
          </cell>
          <cell r="B231">
            <v>0.875</v>
          </cell>
          <cell r="C231">
            <v>110</v>
          </cell>
          <cell r="D231" t="str">
            <v>L502</v>
          </cell>
          <cell r="E231">
            <v>0</v>
          </cell>
          <cell r="F231">
            <v>8</v>
          </cell>
        </row>
        <row r="232">
          <cell r="A232" t="str">
            <v>BSL001</v>
          </cell>
          <cell r="B232">
            <v>0.875</v>
          </cell>
          <cell r="C232">
            <v>115</v>
          </cell>
          <cell r="D232" t="str">
            <v>L502</v>
          </cell>
          <cell r="E232">
            <v>0</v>
          </cell>
          <cell r="F232">
            <v>0</v>
          </cell>
        </row>
        <row r="233">
          <cell r="A233" t="str">
            <v>BSL001</v>
          </cell>
          <cell r="B233">
            <v>0.875</v>
          </cell>
          <cell r="C233">
            <v>120</v>
          </cell>
          <cell r="D233" t="str">
            <v>L502</v>
          </cell>
          <cell r="E233">
            <v>2899</v>
          </cell>
          <cell r="F233">
            <v>3256</v>
          </cell>
        </row>
        <row r="234">
          <cell r="A234" t="str">
            <v>BSL001</v>
          </cell>
          <cell r="B234">
            <v>0.875</v>
          </cell>
          <cell r="C234">
            <v>125</v>
          </cell>
          <cell r="D234" t="str">
            <v>L502</v>
          </cell>
          <cell r="E234">
            <v>8</v>
          </cell>
          <cell r="F234">
            <v>8</v>
          </cell>
        </row>
        <row r="235">
          <cell r="A235" t="str">
            <v>BSL001</v>
          </cell>
          <cell r="B235">
            <v>0.875</v>
          </cell>
          <cell r="C235">
            <v>130</v>
          </cell>
          <cell r="D235" t="str">
            <v>L502</v>
          </cell>
          <cell r="E235">
            <v>12</v>
          </cell>
          <cell r="F235">
            <v>12</v>
          </cell>
        </row>
        <row r="236">
          <cell r="A236" t="str">
            <v>BSL001</v>
          </cell>
          <cell r="B236">
            <v>0.875</v>
          </cell>
          <cell r="C236">
            <v>140</v>
          </cell>
          <cell r="D236" t="str">
            <v>L502</v>
          </cell>
          <cell r="E236">
            <v>188</v>
          </cell>
          <cell r="F236">
            <v>252</v>
          </cell>
        </row>
        <row r="237">
          <cell r="A237" t="str">
            <v>BSL001</v>
          </cell>
          <cell r="B237">
            <v>0.875</v>
          </cell>
          <cell r="C237">
            <v>145</v>
          </cell>
          <cell r="D237" t="str">
            <v>L502</v>
          </cell>
          <cell r="E237">
            <v>1352</v>
          </cell>
          <cell r="F237">
            <v>1320</v>
          </cell>
        </row>
        <row r="238">
          <cell r="A238" t="str">
            <v>BSL001</v>
          </cell>
          <cell r="B238">
            <v>0.875</v>
          </cell>
          <cell r="C238">
            <v>150</v>
          </cell>
          <cell r="D238" t="str">
            <v>L502</v>
          </cell>
          <cell r="E238">
            <v>16</v>
          </cell>
          <cell r="F238">
            <v>60</v>
          </cell>
        </row>
        <row r="239">
          <cell r="A239" t="str">
            <v>BSL001</v>
          </cell>
          <cell r="B239">
            <v>0.875</v>
          </cell>
          <cell r="C239">
            <v>155</v>
          </cell>
          <cell r="D239" t="str">
            <v>L502</v>
          </cell>
          <cell r="E239">
            <v>0</v>
          </cell>
          <cell r="F239">
            <v>0</v>
          </cell>
        </row>
        <row r="240">
          <cell r="A240" t="str">
            <v>BSL001</v>
          </cell>
          <cell r="B240">
            <v>0.875</v>
          </cell>
          <cell r="C240">
            <v>160</v>
          </cell>
          <cell r="D240" t="str">
            <v>L502</v>
          </cell>
          <cell r="E240">
            <v>32</v>
          </cell>
          <cell r="F240">
            <v>48</v>
          </cell>
        </row>
        <row r="241">
          <cell r="A241" t="str">
            <v>BSL001</v>
          </cell>
          <cell r="B241">
            <v>0.875</v>
          </cell>
          <cell r="C241">
            <v>165</v>
          </cell>
          <cell r="D241" t="str">
            <v>L502</v>
          </cell>
          <cell r="E241">
            <v>180</v>
          </cell>
          <cell r="F241">
            <v>192</v>
          </cell>
        </row>
        <row r="242">
          <cell r="A242" t="str">
            <v>BSL001</v>
          </cell>
          <cell r="B242">
            <v>0.875</v>
          </cell>
          <cell r="C242">
            <v>170</v>
          </cell>
          <cell r="D242" t="str">
            <v>L502</v>
          </cell>
          <cell r="E242">
            <v>308</v>
          </cell>
          <cell r="F242">
            <v>308</v>
          </cell>
        </row>
        <row r="243">
          <cell r="A243" t="str">
            <v>BSL001</v>
          </cell>
          <cell r="B243">
            <v>0.875</v>
          </cell>
          <cell r="C243">
            <v>213</v>
          </cell>
          <cell r="D243" t="str">
            <v>L502</v>
          </cell>
          <cell r="E243">
            <v>0</v>
          </cell>
          <cell r="F243">
            <v>0</v>
          </cell>
        </row>
        <row r="244">
          <cell r="A244" t="str">
            <v>BSL001</v>
          </cell>
          <cell r="B244">
            <v>1</v>
          </cell>
          <cell r="C244">
            <v>135</v>
          </cell>
          <cell r="D244" t="str">
            <v>L502</v>
          </cell>
          <cell r="E244">
            <v>1184</v>
          </cell>
          <cell r="F244">
            <v>1378</v>
          </cell>
        </row>
        <row r="245">
          <cell r="A245" t="str">
            <v>BSL001</v>
          </cell>
          <cell r="B245">
            <v>1</v>
          </cell>
          <cell r="C245">
            <v>150</v>
          </cell>
          <cell r="D245" t="str">
            <v>L502</v>
          </cell>
          <cell r="E245">
            <v>0</v>
          </cell>
          <cell r="F245">
            <v>0</v>
          </cell>
        </row>
        <row r="246">
          <cell r="A246" t="str">
            <v>BSL001</v>
          </cell>
          <cell r="B246">
            <v>1</v>
          </cell>
          <cell r="C246">
            <v>160</v>
          </cell>
          <cell r="D246" t="str">
            <v>L502</v>
          </cell>
          <cell r="E246">
            <v>988</v>
          </cell>
          <cell r="F246">
            <v>956</v>
          </cell>
        </row>
        <row r="247">
          <cell r="A247" t="str">
            <v>BSL001</v>
          </cell>
          <cell r="B247">
            <v>1</v>
          </cell>
          <cell r="C247">
            <v>165</v>
          </cell>
          <cell r="D247" t="str">
            <v>L502</v>
          </cell>
          <cell r="E247">
            <v>0</v>
          </cell>
          <cell r="F247">
            <v>0</v>
          </cell>
        </row>
        <row r="248">
          <cell r="A248" t="str">
            <v>BSL001</v>
          </cell>
          <cell r="B248">
            <v>1</v>
          </cell>
          <cell r="C248">
            <v>170</v>
          </cell>
          <cell r="D248" t="str">
            <v>L502</v>
          </cell>
          <cell r="E248">
            <v>264</v>
          </cell>
          <cell r="F248">
            <v>296</v>
          </cell>
        </row>
        <row r="249">
          <cell r="A249" t="str">
            <v>BSL001</v>
          </cell>
          <cell r="B249">
            <v>1</v>
          </cell>
          <cell r="C249">
            <v>185</v>
          </cell>
          <cell r="D249" t="str">
            <v>L502</v>
          </cell>
          <cell r="E249">
            <v>0</v>
          </cell>
          <cell r="F249">
            <v>16</v>
          </cell>
        </row>
        <row r="250">
          <cell r="A250" t="str">
            <v>BSL001</v>
          </cell>
          <cell r="B250">
            <v>1</v>
          </cell>
          <cell r="C250">
            <v>190</v>
          </cell>
          <cell r="D250" t="str">
            <v>L502</v>
          </cell>
          <cell r="E250">
            <v>16</v>
          </cell>
          <cell r="F250">
            <v>64</v>
          </cell>
        </row>
        <row r="251">
          <cell r="A251" t="str">
            <v>BSL001</v>
          </cell>
          <cell r="B251">
            <v>1</v>
          </cell>
          <cell r="C251">
            <v>195</v>
          </cell>
          <cell r="D251" t="str">
            <v>L502</v>
          </cell>
          <cell r="E251">
            <v>0</v>
          </cell>
          <cell r="F251">
            <v>48</v>
          </cell>
        </row>
        <row r="252">
          <cell r="A252" t="str">
            <v>BSL001</v>
          </cell>
          <cell r="B252">
            <v>1</v>
          </cell>
          <cell r="C252">
            <v>200</v>
          </cell>
          <cell r="D252" t="str">
            <v>L502</v>
          </cell>
          <cell r="E252">
            <v>12</v>
          </cell>
          <cell r="F252">
            <v>12</v>
          </cell>
        </row>
        <row r="253">
          <cell r="A253" t="str">
            <v>BSL001</v>
          </cell>
          <cell r="B253">
            <v>1</v>
          </cell>
          <cell r="C253">
            <v>265</v>
          </cell>
          <cell r="D253" t="str">
            <v>L502</v>
          </cell>
          <cell r="E253">
            <v>0</v>
          </cell>
          <cell r="F253">
            <v>0</v>
          </cell>
        </row>
        <row r="254">
          <cell r="A254" t="str">
            <v>BSL001</v>
          </cell>
          <cell r="B254">
            <v>1</v>
          </cell>
          <cell r="C254">
            <v>1000</v>
          </cell>
          <cell r="D254" t="str">
            <v>L502</v>
          </cell>
          <cell r="E254">
            <v>12</v>
          </cell>
          <cell r="F254">
            <v>12</v>
          </cell>
        </row>
        <row r="255">
          <cell r="A255" t="str">
            <v>BSL001</v>
          </cell>
          <cell r="B255">
            <v>1.125</v>
          </cell>
          <cell r="C255">
            <v>150</v>
          </cell>
          <cell r="D255" t="str">
            <v>L502</v>
          </cell>
          <cell r="E255">
            <v>160</v>
          </cell>
          <cell r="F255">
            <v>192</v>
          </cell>
        </row>
        <row r="256">
          <cell r="A256" t="str">
            <v>BSL001</v>
          </cell>
          <cell r="B256">
            <v>1.125</v>
          </cell>
          <cell r="C256">
            <v>160</v>
          </cell>
          <cell r="D256" t="str">
            <v>L502</v>
          </cell>
          <cell r="E256">
            <v>580</v>
          </cell>
          <cell r="F256">
            <v>892</v>
          </cell>
        </row>
        <row r="257">
          <cell r="A257" t="str">
            <v>BSL001</v>
          </cell>
          <cell r="B257">
            <v>1.125</v>
          </cell>
          <cell r="C257">
            <v>170</v>
          </cell>
          <cell r="D257" t="str">
            <v>L502</v>
          </cell>
          <cell r="E257">
            <v>0</v>
          </cell>
          <cell r="F257">
            <v>96</v>
          </cell>
        </row>
        <row r="258">
          <cell r="A258" t="str">
            <v>BSL001</v>
          </cell>
          <cell r="B258">
            <v>1.125</v>
          </cell>
          <cell r="C258">
            <v>180</v>
          </cell>
          <cell r="D258" t="str">
            <v>L502</v>
          </cell>
          <cell r="E258">
            <v>796</v>
          </cell>
          <cell r="F258">
            <v>1092</v>
          </cell>
        </row>
        <row r="259">
          <cell r="A259" t="str">
            <v>BSL001</v>
          </cell>
          <cell r="B259">
            <v>1.125</v>
          </cell>
          <cell r="C259">
            <v>185</v>
          </cell>
          <cell r="D259" t="str">
            <v>L502</v>
          </cell>
          <cell r="E259">
            <v>0</v>
          </cell>
          <cell r="F259">
            <v>20</v>
          </cell>
        </row>
        <row r="260">
          <cell r="A260" t="str">
            <v>BSL001</v>
          </cell>
          <cell r="B260">
            <v>1.125</v>
          </cell>
          <cell r="C260">
            <v>190</v>
          </cell>
          <cell r="D260" t="str">
            <v>L502</v>
          </cell>
          <cell r="E260">
            <v>500</v>
          </cell>
          <cell r="F260">
            <v>780</v>
          </cell>
        </row>
        <row r="261">
          <cell r="A261" t="str">
            <v>BSL001</v>
          </cell>
          <cell r="B261">
            <v>1.125</v>
          </cell>
          <cell r="C261">
            <v>195</v>
          </cell>
          <cell r="D261" t="str">
            <v>L502</v>
          </cell>
          <cell r="E261">
            <v>148</v>
          </cell>
          <cell r="F261">
            <v>136</v>
          </cell>
        </row>
        <row r="262">
          <cell r="A262" t="str">
            <v>BSL001</v>
          </cell>
          <cell r="B262">
            <v>1.125</v>
          </cell>
          <cell r="C262">
            <v>200</v>
          </cell>
          <cell r="D262" t="str">
            <v>L502</v>
          </cell>
          <cell r="E262">
            <v>8</v>
          </cell>
          <cell r="F262">
            <v>20</v>
          </cell>
        </row>
        <row r="263">
          <cell r="A263" t="str">
            <v>BSL001</v>
          </cell>
          <cell r="B263">
            <v>1.125</v>
          </cell>
          <cell r="C263">
            <v>205</v>
          </cell>
          <cell r="D263" t="str">
            <v>L502</v>
          </cell>
          <cell r="E263">
            <v>0</v>
          </cell>
          <cell r="F263">
            <v>0</v>
          </cell>
        </row>
        <row r="264">
          <cell r="A264" t="str">
            <v>BSL001</v>
          </cell>
          <cell r="B264">
            <v>1.125</v>
          </cell>
          <cell r="C264">
            <v>210</v>
          </cell>
          <cell r="D264" t="str">
            <v>L502</v>
          </cell>
          <cell r="E264">
            <v>16</v>
          </cell>
          <cell r="F264">
            <v>24</v>
          </cell>
        </row>
        <row r="265">
          <cell r="A265" t="str">
            <v>BSL001</v>
          </cell>
          <cell r="B265">
            <v>1.125</v>
          </cell>
          <cell r="C265">
            <v>215</v>
          </cell>
          <cell r="D265" t="str">
            <v>L502</v>
          </cell>
          <cell r="E265">
            <v>0</v>
          </cell>
          <cell r="F265">
            <v>0</v>
          </cell>
        </row>
        <row r="266">
          <cell r="A266" t="str">
            <v>BSL001</v>
          </cell>
          <cell r="B266">
            <v>1.125</v>
          </cell>
          <cell r="C266">
            <v>220</v>
          </cell>
          <cell r="D266" t="str">
            <v>L502</v>
          </cell>
          <cell r="E266">
            <v>68</v>
          </cell>
          <cell r="F266">
            <v>80</v>
          </cell>
        </row>
        <row r="267">
          <cell r="A267" t="str">
            <v>BSL001</v>
          </cell>
          <cell r="B267">
            <v>1.125</v>
          </cell>
          <cell r="C267">
            <v>225</v>
          </cell>
          <cell r="D267" t="str">
            <v>L502</v>
          </cell>
          <cell r="E267">
            <v>36</v>
          </cell>
          <cell r="F267">
            <v>0</v>
          </cell>
        </row>
        <row r="268">
          <cell r="A268" t="str">
            <v>BSL001</v>
          </cell>
          <cell r="B268">
            <v>1.125</v>
          </cell>
          <cell r="C268">
            <v>230</v>
          </cell>
          <cell r="D268" t="str">
            <v>L502</v>
          </cell>
          <cell r="E268">
            <v>68</v>
          </cell>
          <cell r="F268">
            <v>112</v>
          </cell>
        </row>
        <row r="269">
          <cell r="A269" t="str">
            <v>BSL001</v>
          </cell>
          <cell r="B269">
            <v>1.125</v>
          </cell>
          <cell r="C269">
            <v>255</v>
          </cell>
          <cell r="D269" t="str">
            <v>L502</v>
          </cell>
          <cell r="E269">
            <v>56</v>
          </cell>
          <cell r="F269">
            <v>56</v>
          </cell>
        </row>
        <row r="270">
          <cell r="A270" t="str">
            <v>BSL001</v>
          </cell>
          <cell r="B270">
            <v>1.125</v>
          </cell>
          <cell r="C270">
            <v>304</v>
          </cell>
          <cell r="D270" t="str">
            <v>L502</v>
          </cell>
          <cell r="E270">
            <v>0</v>
          </cell>
          <cell r="F270">
            <v>0</v>
          </cell>
        </row>
        <row r="271">
          <cell r="A271" t="str">
            <v>BSL001</v>
          </cell>
          <cell r="B271">
            <v>1.125</v>
          </cell>
          <cell r="C271">
            <v>1000</v>
          </cell>
          <cell r="D271" t="str">
            <v>L502</v>
          </cell>
          <cell r="E271">
            <v>6</v>
          </cell>
          <cell r="F271">
            <v>6</v>
          </cell>
        </row>
        <row r="272">
          <cell r="A272" t="str">
            <v>BSL001</v>
          </cell>
          <cell r="B272">
            <v>1.25</v>
          </cell>
          <cell r="C272">
            <v>175</v>
          </cell>
          <cell r="D272" t="str">
            <v>L502</v>
          </cell>
          <cell r="E272">
            <v>0</v>
          </cell>
          <cell r="F272">
            <v>0</v>
          </cell>
        </row>
        <row r="273">
          <cell r="A273" t="str">
            <v>BSL001</v>
          </cell>
          <cell r="B273">
            <v>1.25</v>
          </cell>
          <cell r="C273">
            <v>180</v>
          </cell>
          <cell r="D273" t="str">
            <v>L502</v>
          </cell>
          <cell r="E273">
            <v>760</v>
          </cell>
          <cell r="F273">
            <v>720</v>
          </cell>
        </row>
        <row r="274">
          <cell r="A274" t="str">
            <v>BSL001</v>
          </cell>
          <cell r="B274">
            <v>1.25</v>
          </cell>
          <cell r="C274">
            <v>190</v>
          </cell>
          <cell r="D274" t="str">
            <v>L502</v>
          </cell>
          <cell r="E274">
            <v>40</v>
          </cell>
          <cell r="F274">
            <v>40</v>
          </cell>
        </row>
        <row r="275">
          <cell r="A275" t="str">
            <v>BSL001</v>
          </cell>
          <cell r="B275">
            <v>1.25</v>
          </cell>
          <cell r="C275">
            <v>200</v>
          </cell>
          <cell r="D275" t="str">
            <v>L502</v>
          </cell>
          <cell r="E275">
            <v>604</v>
          </cell>
          <cell r="F275">
            <v>548</v>
          </cell>
        </row>
        <row r="276">
          <cell r="A276" t="str">
            <v>BSL001</v>
          </cell>
          <cell r="B276">
            <v>1.25</v>
          </cell>
          <cell r="C276">
            <v>210</v>
          </cell>
          <cell r="D276" t="str">
            <v>L502</v>
          </cell>
          <cell r="E276">
            <v>256</v>
          </cell>
          <cell r="F276">
            <v>444</v>
          </cell>
        </row>
        <row r="277">
          <cell r="A277" t="str">
            <v>BSL001</v>
          </cell>
          <cell r="B277">
            <v>1.25</v>
          </cell>
          <cell r="C277">
            <v>213</v>
          </cell>
          <cell r="D277" t="str">
            <v>L502</v>
          </cell>
          <cell r="E277">
            <v>0</v>
          </cell>
          <cell r="F277">
            <v>0</v>
          </cell>
        </row>
        <row r="278">
          <cell r="A278" t="str">
            <v>BSL001</v>
          </cell>
          <cell r="B278">
            <v>1.25</v>
          </cell>
          <cell r="C278">
            <v>215</v>
          </cell>
          <cell r="D278" t="str">
            <v>L502</v>
          </cell>
          <cell r="E278">
            <v>240</v>
          </cell>
          <cell r="F278">
            <v>240</v>
          </cell>
        </row>
        <row r="279">
          <cell r="A279" t="str">
            <v>BSL001</v>
          </cell>
          <cell r="B279">
            <v>1.25</v>
          </cell>
          <cell r="C279">
            <v>220</v>
          </cell>
          <cell r="D279" t="str">
            <v>L502</v>
          </cell>
          <cell r="E279">
            <v>468</v>
          </cell>
          <cell r="F279">
            <v>672</v>
          </cell>
        </row>
        <row r="280">
          <cell r="A280" t="str">
            <v>BSL001</v>
          </cell>
          <cell r="B280">
            <v>1.25</v>
          </cell>
          <cell r="C280">
            <v>230</v>
          </cell>
          <cell r="D280" t="str">
            <v>L502</v>
          </cell>
          <cell r="E280">
            <v>168</v>
          </cell>
          <cell r="F280">
            <v>148</v>
          </cell>
        </row>
        <row r="281">
          <cell r="A281" t="str">
            <v>BSL001</v>
          </cell>
          <cell r="B281">
            <v>1.25</v>
          </cell>
          <cell r="C281">
            <v>235</v>
          </cell>
          <cell r="D281" t="str">
            <v>L502</v>
          </cell>
          <cell r="E281">
            <v>0</v>
          </cell>
          <cell r="F281">
            <v>20</v>
          </cell>
        </row>
        <row r="282">
          <cell r="A282" t="str">
            <v>BSL001</v>
          </cell>
          <cell r="B282">
            <v>1.25</v>
          </cell>
          <cell r="C282">
            <v>240</v>
          </cell>
          <cell r="D282" t="str">
            <v>L502</v>
          </cell>
          <cell r="E282">
            <v>20</v>
          </cell>
          <cell r="F282">
            <v>20</v>
          </cell>
        </row>
        <row r="283">
          <cell r="A283" t="str">
            <v>BSL001</v>
          </cell>
          <cell r="B283">
            <v>1.25</v>
          </cell>
          <cell r="C283">
            <v>245</v>
          </cell>
          <cell r="D283" t="str">
            <v>L502</v>
          </cell>
          <cell r="E283">
            <v>24</v>
          </cell>
          <cell r="F283">
            <v>24</v>
          </cell>
        </row>
        <row r="284">
          <cell r="A284" t="str">
            <v>BSL001</v>
          </cell>
          <cell r="B284">
            <v>1.25</v>
          </cell>
          <cell r="C284">
            <v>255</v>
          </cell>
          <cell r="D284" t="str">
            <v>L502</v>
          </cell>
          <cell r="E284">
            <v>0</v>
          </cell>
          <cell r="F284">
            <v>36</v>
          </cell>
        </row>
        <row r="285">
          <cell r="A285" t="str">
            <v>BSL001</v>
          </cell>
          <cell r="B285">
            <v>1.25</v>
          </cell>
          <cell r="C285">
            <v>260</v>
          </cell>
          <cell r="D285" t="str">
            <v>L502</v>
          </cell>
          <cell r="E285">
            <v>88</v>
          </cell>
          <cell r="F285">
            <v>112</v>
          </cell>
        </row>
        <row r="286">
          <cell r="A286" t="str">
            <v>BSL001</v>
          </cell>
          <cell r="B286">
            <v>1.25</v>
          </cell>
          <cell r="C286">
            <v>1000</v>
          </cell>
          <cell r="D286" t="str">
            <v>L502</v>
          </cell>
          <cell r="E286">
            <v>10</v>
          </cell>
          <cell r="F286">
            <v>10</v>
          </cell>
        </row>
        <row r="287">
          <cell r="A287" t="str">
            <v>BSL001</v>
          </cell>
          <cell r="B287">
            <v>1.375</v>
          </cell>
          <cell r="C287">
            <v>220</v>
          </cell>
          <cell r="D287" t="str">
            <v>L502</v>
          </cell>
          <cell r="E287">
            <v>120</v>
          </cell>
          <cell r="F287">
            <v>120</v>
          </cell>
        </row>
        <row r="288">
          <cell r="A288" t="str">
            <v>BSL001</v>
          </cell>
          <cell r="B288">
            <v>1.375</v>
          </cell>
          <cell r="C288">
            <v>230</v>
          </cell>
          <cell r="D288" t="str">
            <v>L502</v>
          </cell>
          <cell r="E288">
            <v>32</v>
          </cell>
          <cell r="F288">
            <v>144</v>
          </cell>
        </row>
        <row r="289">
          <cell r="A289" t="str">
            <v>BSL001</v>
          </cell>
          <cell r="B289">
            <v>1.375</v>
          </cell>
          <cell r="C289">
            <v>235</v>
          </cell>
          <cell r="D289" t="str">
            <v>L502</v>
          </cell>
          <cell r="E289">
            <v>240</v>
          </cell>
          <cell r="F289">
            <v>280</v>
          </cell>
        </row>
        <row r="290">
          <cell r="A290" t="str">
            <v>BSL001</v>
          </cell>
          <cell r="B290">
            <v>1.375</v>
          </cell>
          <cell r="C290">
            <v>250</v>
          </cell>
          <cell r="D290" t="str">
            <v>L502</v>
          </cell>
          <cell r="E290">
            <v>32</v>
          </cell>
          <cell r="F290">
            <v>212</v>
          </cell>
        </row>
        <row r="291">
          <cell r="A291" t="str">
            <v>BSL001</v>
          </cell>
          <cell r="B291">
            <v>1.375</v>
          </cell>
          <cell r="C291">
            <v>270</v>
          </cell>
          <cell r="D291" t="str">
            <v>L502</v>
          </cell>
          <cell r="E291">
            <v>0</v>
          </cell>
          <cell r="F291">
            <v>60</v>
          </cell>
        </row>
        <row r="292">
          <cell r="A292" t="str">
            <v>BSL001</v>
          </cell>
          <cell r="B292">
            <v>1.375</v>
          </cell>
          <cell r="C292">
            <v>275</v>
          </cell>
          <cell r="D292" t="str">
            <v>L502</v>
          </cell>
          <cell r="E292">
            <v>756</v>
          </cell>
          <cell r="F292">
            <v>864</v>
          </cell>
        </row>
        <row r="293">
          <cell r="A293" t="str">
            <v>BSL001</v>
          </cell>
          <cell r="B293">
            <v>1.375</v>
          </cell>
          <cell r="C293">
            <v>280</v>
          </cell>
          <cell r="D293" t="str">
            <v>L502</v>
          </cell>
          <cell r="E293">
            <v>180</v>
          </cell>
          <cell r="F293">
            <v>180</v>
          </cell>
        </row>
        <row r="294">
          <cell r="A294" t="str">
            <v>BSL001</v>
          </cell>
          <cell r="B294">
            <v>1.375</v>
          </cell>
          <cell r="C294">
            <v>285</v>
          </cell>
          <cell r="D294" t="str">
            <v>L502</v>
          </cell>
          <cell r="E294">
            <v>0</v>
          </cell>
          <cell r="F294">
            <v>72</v>
          </cell>
        </row>
        <row r="295">
          <cell r="A295" t="str">
            <v>BSL001</v>
          </cell>
          <cell r="B295">
            <v>1.375</v>
          </cell>
          <cell r="C295">
            <v>320</v>
          </cell>
          <cell r="D295" t="str">
            <v>L502</v>
          </cell>
          <cell r="E295">
            <v>72</v>
          </cell>
          <cell r="F295">
            <v>144</v>
          </cell>
        </row>
        <row r="296">
          <cell r="A296" t="str">
            <v>BSL001</v>
          </cell>
          <cell r="B296">
            <v>1.375</v>
          </cell>
          <cell r="C296">
            <v>325</v>
          </cell>
          <cell r="D296" t="str">
            <v>L502</v>
          </cell>
          <cell r="E296">
            <v>72</v>
          </cell>
          <cell r="F296">
            <v>72</v>
          </cell>
        </row>
        <row r="297">
          <cell r="A297" t="str">
            <v>BSL001</v>
          </cell>
          <cell r="B297">
            <v>1.375</v>
          </cell>
          <cell r="C297">
            <v>340</v>
          </cell>
          <cell r="D297" t="str">
            <v>L502</v>
          </cell>
          <cell r="E297">
            <v>180</v>
          </cell>
          <cell r="F297">
            <v>216</v>
          </cell>
        </row>
        <row r="298">
          <cell r="A298" t="str">
            <v>BSL001</v>
          </cell>
          <cell r="B298">
            <v>1.375</v>
          </cell>
          <cell r="C298">
            <v>345</v>
          </cell>
          <cell r="D298" t="str">
            <v>L502</v>
          </cell>
          <cell r="E298">
            <v>36</v>
          </cell>
          <cell r="F298">
            <v>72</v>
          </cell>
        </row>
        <row r="299">
          <cell r="A299" t="str">
            <v>BSL001</v>
          </cell>
          <cell r="B299">
            <v>1.375</v>
          </cell>
          <cell r="C299">
            <v>350</v>
          </cell>
          <cell r="D299" t="str">
            <v>L502</v>
          </cell>
          <cell r="E299">
            <v>108</v>
          </cell>
          <cell r="F299">
            <v>182</v>
          </cell>
        </row>
        <row r="300">
          <cell r="A300" t="str">
            <v>BSL001</v>
          </cell>
          <cell r="B300">
            <v>1.375</v>
          </cell>
          <cell r="C300">
            <v>385</v>
          </cell>
          <cell r="D300" t="str">
            <v>L502</v>
          </cell>
          <cell r="E300">
            <v>0</v>
          </cell>
          <cell r="F300">
            <v>72</v>
          </cell>
        </row>
        <row r="301">
          <cell r="A301" t="str">
            <v>BSL001</v>
          </cell>
          <cell r="B301">
            <v>1.375</v>
          </cell>
          <cell r="C301">
            <v>1000</v>
          </cell>
          <cell r="D301" t="str">
            <v>L502</v>
          </cell>
          <cell r="E301">
            <v>6</v>
          </cell>
          <cell r="F301">
            <v>6</v>
          </cell>
        </row>
        <row r="302">
          <cell r="A302" t="str">
            <v>BSL001</v>
          </cell>
          <cell r="B302">
            <v>1.5</v>
          </cell>
          <cell r="C302">
            <v>65</v>
          </cell>
          <cell r="D302" t="str">
            <v>L502</v>
          </cell>
          <cell r="E302">
            <v>0</v>
          </cell>
          <cell r="F302">
            <v>0</v>
          </cell>
        </row>
        <row r="303">
          <cell r="A303" t="str">
            <v>BSL001</v>
          </cell>
          <cell r="B303">
            <v>1.5</v>
          </cell>
          <cell r="C303">
            <v>120</v>
          </cell>
          <cell r="D303" t="str">
            <v>L502</v>
          </cell>
          <cell r="E303">
            <v>0</v>
          </cell>
          <cell r="F303">
            <v>44</v>
          </cell>
        </row>
        <row r="304">
          <cell r="A304" t="str">
            <v>BSL001</v>
          </cell>
          <cell r="B304">
            <v>1.5</v>
          </cell>
          <cell r="C304">
            <v>165</v>
          </cell>
          <cell r="D304" t="str">
            <v>L502</v>
          </cell>
          <cell r="E304">
            <v>0</v>
          </cell>
          <cell r="F304">
            <v>40</v>
          </cell>
        </row>
        <row r="305">
          <cell r="A305" t="str">
            <v>BSL001</v>
          </cell>
          <cell r="B305">
            <v>1.5</v>
          </cell>
          <cell r="C305">
            <v>210</v>
          </cell>
          <cell r="D305" t="str">
            <v>L502</v>
          </cell>
          <cell r="E305">
            <v>0</v>
          </cell>
          <cell r="F305">
            <v>40</v>
          </cell>
        </row>
        <row r="306">
          <cell r="A306" t="str">
            <v>BSL001</v>
          </cell>
          <cell r="B306">
            <v>1.5</v>
          </cell>
          <cell r="C306">
            <v>222</v>
          </cell>
          <cell r="D306" t="str">
            <v>L502</v>
          </cell>
          <cell r="E306">
            <v>0</v>
          </cell>
          <cell r="F306">
            <v>0</v>
          </cell>
        </row>
        <row r="307">
          <cell r="A307" t="str">
            <v>BSL001</v>
          </cell>
          <cell r="B307">
            <v>1.5</v>
          </cell>
          <cell r="C307">
            <v>235</v>
          </cell>
          <cell r="D307" t="str">
            <v>L502</v>
          </cell>
          <cell r="E307">
            <v>328</v>
          </cell>
          <cell r="F307">
            <v>288</v>
          </cell>
        </row>
        <row r="308">
          <cell r="A308" t="str">
            <v>BSL001</v>
          </cell>
          <cell r="B308">
            <v>1.5</v>
          </cell>
          <cell r="C308">
            <v>240</v>
          </cell>
          <cell r="D308" t="str">
            <v>L502</v>
          </cell>
          <cell r="E308">
            <v>0</v>
          </cell>
          <cell r="F308">
            <v>44</v>
          </cell>
        </row>
        <row r="309">
          <cell r="A309" t="str">
            <v>BSL001</v>
          </cell>
          <cell r="B309">
            <v>1.5</v>
          </cell>
          <cell r="C309">
            <v>242</v>
          </cell>
          <cell r="D309" t="str">
            <v>L502</v>
          </cell>
          <cell r="E309">
            <v>0</v>
          </cell>
          <cell r="F309">
            <v>0</v>
          </cell>
        </row>
        <row r="310">
          <cell r="A310" t="str">
            <v>BSL001</v>
          </cell>
          <cell r="B310">
            <v>1.5</v>
          </cell>
          <cell r="C310">
            <v>250</v>
          </cell>
          <cell r="D310" t="str">
            <v>L502</v>
          </cell>
          <cell r="E310">
            <v>60</v>
          </cell>
          <cell r="F310">
            <v>60</v>
          </cell>
        </row>
        <row r="311">
          <cell r="A311" t="str">
            <v>BSL001</v>
          </cell>
          <cell r="B311">
            <v>1.5</v>
          </cell>
          <cell r="C311">
            <v>275</v>
          </cell>
          <cell r="D311" t="str">
            <v>L502</v>
          </cell>
          <cell r="E311">
            <v>0</v>
          </cell>
          <cell r="F311">
            <v>32</v>
          </cell>
        </row>
        <row r="312">
          <cell r="A312" t="str">
            <v>BSL001</v>
          </cell>
          <cell r="B312">
            <v>1.5</v>
          </cell>
          <cell r="C312">
            <v>290</v>
          </cell>
          <cell r="D312" t="str">
            <v>L502</v>
          </cell>
          <cell r="E312">
            <v>264</v>
          </cell>
          <cell r="F312">
            <v>264</v>
          </cell>
        </row>
        <row r="313">
          <cell r="A313" t="str">
            <v>BSL001</v>
          </cell>
          <cell r="B313">
            <v>1.5</v>
          </cell>
          <cell r="C313">
            <v>295</v>
          </cell>
          <cell r="D313" t="str">
            <v>L502</v>
          </cell>
          <cell r="E313">
            <v>0</v>
          </cell>
          <cell r="F313">
            <v>24</v>
          </cell>
        </row>
        <row r="314">
          <cell r="A314" t="str">
            <v>BSL001</v>
          </cell>
          <cell r="B314">
            <v>1.5</v>
          </cell>
          <cell r="C314">
            <v>300</v>
          </cell>
          <cell r="D314" t="str">
            <v>L502</v>
          </cell>
          <cell r="E314">
            <v>0</v>
          </cell>
          <cell r="F314">
            <v>0</v>
          </cell>
        </row>
        <row r="315">
          <cell r="A315" t="str">
            <v>BSL001</v>
          </cell>
          <cell r="B315">
            <v>1.5</v>
          </cell>
          <cell r="C315">
            <v>310</v>
          </cell>
          <cell r="D315" t="str">
            <v>L502</v>
          </cell>
          <cell r="E315">
            <v>20</v>
          </cell>
          <cell r="F315">
            <v>32</v>
          </cell>
        </row>
        <row r="316">
          <cell r="A316" t="str">
            <v>BSL001</v>
          </cell>
          <cell r="B316">
            <v>1.5</v>
          </cell>
          <cell r="C316">
            <v>315</v>
          </cell>
          <cell r="D316" t="str">
            <v>L502</v>
          </cell>
          <cell r="E316">
            <v>32</v>
          </cell>
          <cell r="F316">
            <v>32</v>
          </cell>
        </row>
        <row r="317">
          <cell r="A317" t="str">
            <v>BSL001</v>
          </cell>
          <cell r="B317">
            <v>1.5</v>
          </cell>
          <cell r="C317">
            <v>545</v>
          </cell>
          <cell r="D317" t="str">
            <v>L502</v>
          </cell>
          <cell r="E317">
            <v>0</v>
          </cell>
          <cell r="F317">
            <v>0</v>
          </cell>
        </row>
        <row r="318">
          <cell r="A318" t="str">
            <v>BSL001</v>
          </cell>
          <cell r="B318">
            <v>1.5</v>
          </cell>
          <cell r="C318">
            <v>1250</v>
          </cell>
          <cell r="D318" t="str">
            <v>L502</v>
          </cell>
          <cell r="E318">
            <v>24</v>
          </cell>
          <cell r="F318">
            <v>0</v>
          </cell>
        </row>
        <row r="319">
          <cell r="A319" t="str">
            <v>BSL001</v>
          </cell>
          <cell r="B319">
            <v>1.625</v>
          </cell>
          <cell r="C319">
            <v>270</v>
          </cell>
          <cell r="D319" t="str">
            <v>L502</v>
          </cell>
          <cell r="E319">
            <v>20</v>
          </cell>
          <cell r="F319">
            <v>60</v>
          </cell>
        </row>
        <row r="320">
          <cell r="A320" t="str">
            <v>BSL001</v>
          </cell>
          <cell r="B320">
            <v>1.625</v>
          </cell>
          <cell r="C320">
            <v>280</v>
          </cell>
          <cell r="D320" t="str">
            <v>L502</v>
          </cell>
          <cell r="E320">
            <v>20</v>
          </cell>
          <cell r="F320">
            <v>20</v>
          </cell>
        </row>
        <row r="321">
          <cell r="A321" t="str">
            <v>BSL001</v>
          </cell>
          <cell r="B321">
            <v>1.625</v>
          </cell>
          <cell r="C321">
            <v>290</v>
          </cell>
          <cell r="D321" t="str">
            <v>L502</v>
          </cell>
          <cell r="E321">
            <v>240</v>
          </cell>
          <cell r="F321">
            <v>720</v>
          </cell>
        </row>
        <row r="322">
          <cell r="A322" t="str">
            <v>BSL001</v>
          </cell>
          <cell r="B322">
            <v>1.625</v>
          </cell>
          <cell r="C322">
            <v>300</v>
          </cell>
          <cell r="D322" t="str">
            <v>L502</v>
          </cell>
          <cell r="E322">
            <v>0</v>
          </cell>
          <cell r="F322">
            <v>24</v>
          </cell>
        </row>
        <row r="323">
          <cell r="A323" t="str">
            <v>BSL001</v>
          </cell>
          <cell r="B323">
            <v>1.625</v>
          </cell>
          <cell r="C323">
            <v>310</v>
          </cell>
          <cell r="D323" t="str">
            <v>L502</v>
          </cell>
          <cell r="E323">
            <v>160</v>
          </cell>
          <cell r="F323">
            <v>160</v>
          </cell>
        </row>
        <row r="324">
          <cell r="A324" t="str">
            <v>BSL001</v>
          </cell>
          <cell r="B324">
            <v>1.625</v>
          </cell>
          <cell r="C324">
            <v>340</v>
          </cell>
          <cell r="D324" t="str">
            <v>L502</v>
          </cell>
          <cell r="E324">
            <v>20</v>
          </cell>
          <cell r="F324">
            <v>152</v>
          </cell>
        </row>
        <row r="325">
          <cell r="A325" t="str">
            <v>BSL001</v>
          </cell>
          <cell r="B325">
            <v>1.625</v>
          </cell>
          <cell r="C325">
            <v>360</v>
          </cell>
          <cell r="D325" t="str">
            <v>L502</v>
          </cell>
          <cell r="E325">
            <v>88</v>
          </cell>
          <cell r="F325">
            <v>88</v>
          </cell>
        </row>
        <row r="326">
          <cell r="A326" t="str">
            <v>BSL001</v>
          </cell>
          <cell r="B326">
            <v>1.625</v>
          </cell>
          <cell r="C326">
            <v>365</v>
          </cell>
          <cell r="D326" t="str">
            <v>L502</v>
          </cell>
          <cell r="E326">
            <v>64</v>
          </cell>
          <cell r="F326">
            <v>128</v>
          </cell>
        </row>
        <row r="327">
          <cell r="A327" t="str">
            <v>BSL001</v>
          </cell>
          <cell r="B327">
            <v>1.625</v>
          </cell>
          <cell r="C327">
            <v>410</v>
          </cell>
          <cell r="D327" t="str">
            <v>L502</v>
          </cell>
          <cell r="E327">
            <v>32</v>
          </cell>
          <cell r="F327">
            <v>32</v>
          </cell>
        </row>
        <row r="328">
          <cell r="A328" t="str">
            <v>BSL001</v>
          </cell>
          <cell r="B328">
            <v>1.625</v>
          </cell>
          <cell r="C328">
            <v>430</v>
          </cell>
          <cell r="D328" t="str">
            <v>L502</v>
          </cell>
          <cell r="E328">
            <v>32</v>
          </cell>
          <cell r="F328">
            <v>32</v>
          </cell>
        </row>
        <row r="329">
          <cell r="A329" t="str">
            <v>BSL001</v>
          </cell>
          <cell r="B329">
            <v>1.75</v>
          </cell>
          <cell r="C329">
            <v>300</v>
          </cell>
          <cell r="D329" t="str">
            <v>L502</v>
          </cell>
          <cell r="E329">
            <v>56</v>
          </cell>
          <cell r="F329">
            <v>280</v>
          </cell>
        </row>
        <row r="330">
          <cell r="A330" t="str">
            <v>BSL001</v>
          </cell>
          <cell r="B330">
            <v>1.75</v>
          </cell>
          <cell r="C330">
            <v>350</v>
          </cell>
          <cell r="D330" t="str">
            <v>L502</v>
          </cell>
          <cell r="E330">
            <v>72</v>
          </cell>
          <cell r="F330">
            <v>144</v>
          </cell>
        </row>
        <row r="331">
          <cell r="A331" t="str">
            <v>BSL001</v>
          </cell>
          <cell r="B331">
            <v>1.75</v>
          </cell>
          <cell r="C331">
            <v>370</v>
          </cell>
          <cell r="D331" t="str">
            <v>L502</v>
          </cell>
          <cell r="E331">
            <v>0</v>
          </cell>
          <cell r="F331">
            <v>140</v>
          </cell>
        </row>
        <row r="332">
          <cell r="A332" t="str">
            <v>BSL001</v>
          </cell>
          <cell r="B332">
            <v>1.75</v>
          </cell>
          <cell r="C332">
            <v>410</v>
          </cell>
          <cell r="D332" t="str">
            <v>L502</v>
          </cell>
          <cell r="E332">
            <v>36</v>
          </cell>
          <cell r="F332">
            <v>72</v>
          </cell>
        </row>
        <row r="333">
          <cell r="A333" t="str">
            <v>BSL001</v>
          </cell>
          <cell r="B333">
            <v>1.75</v>
          </cell>
          <cell r="C333">
            <v>425</v>
          </cell>
          <cell r="D333" t="str">
            <v>L502</v>
          </cell>
          <cell r="E333">
            <v>108</v>
          </cell>
          <cell r="F333">
            <v>108</v>
          </cell>
        </row>
        <row r="334">
          <cell r="A334" t="str">
            <v>BSL001</v>
          </cell>
          <cell r="B334">
            <v>1.875</v>
          </cell>
          <cell r="C334">
            <v>200</v>
          </cell>
          <cell r="D334" t="str">
            <v>L502</v>
          </cell>
          <cell r="E334">
            <v>8</v>
          </cell>
          <cell r="F334">
            <v>8</v>
          </cell>
        </row>
        <row r="335">
          <cell r="A335" t="str">
            <v>BSL001</v>
          </cell>
          <cell r="B335">
            <v>1.875</v>
          </cell>
          <cell r="C335">
            <v>330</v>
          </cell>
          <cell r="D335" t="str">
            <v>L502</v>
          </cell>
          <cell r="E335">
            <v>216</v>
          </cell>
          <cell r="F335">
            <v>456</v>
          </cell>
        </row>
        <row r="336">
          <cell r="A336" t="str">
            <v>BSL001</v>
          </cell>
          <cell r="B336">
            <v>1.875</v>
          </cell>
          <cell r="C336">
            <v>370</v>
          </cell>
          <cell r="D336" t="str">
            <v>L502</v>
          </cell>
          <cell r="E336">
            <v>0</v>
          </cell>
          <cell r="F336">
            <v>80</v>
          </cell>
        </row>
        <row r="337">
          <cell r="A337" t="str">
            <v>BSL001</v>
          </cell>
          <cell r="B337">
            <v>1.875</v>
          </cell>
          <cell r="C337">
            <v>380</v>
          </cell>
          <cell r="D337" t="str">
            <v>L502</v>
          </cell>
          <cell r="E337">
            <v>28</v>
          </cell>
          <cell r="F337">
            <v>28</v>
          </cell>
        </row>
        <row r="338">
          <cell r="A338" t="str">
            <v>BSL001</v>
          </cell>
          <cell r="B338">
            <v>1.875</v>
          </cell>
          <cell r="C338">
            <v>390</v>
          </cell>
          <cell r="D338" t="str">
            <v>L502</v>
          </cell>
          <cell r="E338">
            <v>0</v>
          </cell>
          <cell r="F338">
            <v>24</v>
          </cell>
        </row>
        <row r="339">
          <cell r="A339" t="str">
            <v>BSL001</v>
          </cell>
          <cell r="B339">
            <v>1.875</v>
          </cell>
          <cell r="C339">
            <v>405</v>
          </cell>
          <cell r="D339" t="str">
            <v>L502</v>
          </cell>
          <cell r="E339">
            <v>48</v>
          </cell>
          <cell r="F339">
            <v>72</v>
          </cell>
        </row>
        <row r="340">
          <cell r="A340" t="str">
            <v>BSL001</v>
          </cell>
          <cell r="B340">
            <v>1.875</v>
          </cell>
          <cell r="C340">
            <v>410</v>
          </cell>
          <cell r="D340" t="str">
            <v>L502</v>
          </cell>
          <cell r="E340">
            <v>0</v>
          </cell>
          <cell r="F340">
            <v>0</v>
          </cell>
        </row>
        <row r="341">
          <cell r="A341" t="str">
            <v>BSL001</v>
          </cell>
          <cell r="B341">
            <v>1.875</v>
          </cell>
          <cell r="C341">
            <v>435</v>
          </cell>
          <cell r="D341" t="str">
            <v>L502</v>
          </cell>
          <cell r="E341">
            <v>0</v>
          </cell>
          <cell r="F341">
            <v>0</v>
          </cell>
        </row>
        <row r="342">
          <cell r="A342" t="str">
            <v>BSL001</v>
          </cell>
          <cell r="B342">
            <v>1.875</v>
          </cell>
          <cell r="C342">
            <v>440</v>
          </cell>
          <cell r="D342" t="str">
            <v>L502</v>
          </cell>
          <cell r="E342">
            <v>40</v>
          </cell>
          <cell r="F342">
            <v>40</v>
          </cell>
        </row>
        <row r="343">
          <cell r="A343" t="str">
            <v>BSL001</v>
          </cell>
          <cell r="B343">
            <v>1.875</v>
          </cell>
          <cell r="C343">
            <v>455</v>
          </cell>
          <cell r="D343" t="str">
            <v>L502</v>
          </cell>
          <cell r="E343">
            <v>28</v>
          </cell>
          <cell r="F343">
            <v>28</v>
          </cell>
        </row>
        <row r="344">
          <cell r="A344" t="str">
            <v>BSL001</v>
          </cell>
          <cell r="B344">
            <v>1.875</v>
          </cell>
          <cell r="C344">
            <v>460</v>
          </cell>
          <cell r="D344" t="str">
            <v>L502</v>
          </cell>
          <cell r="E344">
            <v>28</v>
          </cell>
          <cell r="F344">
            <v>28</v>
          </cell>
        </row>
        <row r="345">
          <cell r="A345" t="str">
            <v>BSL001</v>
          </cell>
          <cell r="B345">
            <v>2</v>
          </cell>
          <cell r="C345">
            <v>340</v>
          </cell>
          <cell r="D345" t="str">
            <v>L502</v>
          </cell>
          <cell r="E345">
            <v>0</v>
          </cell>
          <cell r="F345">
            <v>20</v>
          </cell>
        </row>
        <row r="346">
          <cell r="A346" t="str">
            <v>BSL001</v>
          </cell>
          <cell r="B346">
            <v>2</v>
          </cell>
          <cell r="C346">
            <v>420</v>
          </cell>
          <cell r="D346" t="str">
            <v>L502</v>
          </cell>
          <cell r="E346">
            <v>20</v>
          </cell>
          <cell r="F346">
            <v>20</v>
          </cell>
        </row>
        <row r="347">
          <cell r="A347" t="str">
            <v>BSL001</v>
          </cell>
          <cell r="B347">
            <v>2</v>
          </cell>
          <cell r="C347">
            <v>425</v>
          </cell>
          <cell r="D347" t="str">
            <v>L502</v>
          </cell>
          <cell r="E347">
            <v>0</v>
          </cell>
          <cell r="F347">
            <v>0</v>
          </cell>
        </row>
        <row r="348">
          <cell r="A348" t="str">
            <v>BSL001</v>
          </cell>
          <cell r="B348">
            <v>2</v>
          </cell>
          <cell r="C348">
            <v>787</v>
          </cell>
          <cell r="D348" t="str">
            <v>L502</v>
          </cell>
          <cell r="E348">
            <v>0</v>
          </cell>
          <cell r="F348">
            <v>0</v>
          </cell>
        </row>
        <row r="349">
          <cell r="A349" t="str">
            <v>BSL001</v>
          </cell>
          <cell r="B349">
            <v>2.25</v>
          </cell>
          <cell r="C349">
            <v>440</v>
          </cell>
          <cell r="D349" t="str">
            <v>L502</v>
          </cell>
          <cell r="E349">
            <v>28</v>
          </cell>
          <cell r="F349">
            <v>28</v>
          </cell>
        </row>
        <row r="350">
          <cell r="A350" t="str">
            <v>BSL001</v>
          </cell>
          <cell r="B350">
            <v>2.5</v>
          </cell>
          <cell r="C350">
            <v>400</v>
          </cell>
          <cell r="D350" t="str">
            <v>L502</v>
          </cell>
          <cell r="E350">
            <v>0</v>
          </cell>
          <cell r="F350">
            <v>84</v>
          </cell>
        </row>
        <row r="351">
          <cell r="A351" t="str">
            <v>BSL001</v>
          </cell>
          <cell r="B351">
            <v>2.5</v>
          </cell>
          <cell r="C351">
            <v>480</v>
          </cell>
          <cell r="D351" t="str">
            <v>L502</v>
          </cell>
          <cell r="E351">
            <v>0</v>
          </cell>
          <cell r="F351">
            <v>28</v>
          </cell>
        </row>
        <row r="352">
          <cell r="A352" t="str">
            <v>BSL001</v>
          </cell>
          <cell r="B352">
            <v>2.5</v>
          </cell>
          <cell r="C352">
            <v>530</v>
          </cell>
          <cell r="D352" t="str">
            <v>L502</v>
          </cell>
          <cell r="E352">
            <v>28</v>
          </cell>
          <cell r="F352">
            <v>28</v>
          </cell>
        </row>
        <row r="353">
          <cell r="A353" t="str">
            <v>BSL001</v>
          </cell>
          <cell r="B353">
            <v>2.5</v>
          </cell>
          <cell r="C353">
            <v>535</v>
          </cell>
          <cell r="D353" t="str">
            <v>L502</v>
          </cell>
          <cell r="E353">
            <v>0</v>
          </cell>
          <cell r="F353">
            <v>56</v>
          </cell>
        </row>
        <row r="354">
          <cell r="A354" t="str">
            <v>BSL001A</v>
          </cell>
          <cell r="B354">
            <v>0.875</v>
          </cell>
          <cell r="C354">
            <v>140</v>
          </cell>
          <cell r="D354" t="str">
            <v>L502</v>
          </cell>
          <cell r="E354">
            <v>0</v>
          </cell>
          <cell r="F354">
            <v>48</v>
          </cell>
        </row>
        <row r="355">
          <cell r="A355" t="str">
            <v>BSL001A</v>
          </cell>
          <cell r="B355">
            <v>1</v>
          </cell>
          <cell r="C355">
            <v>135</v>
          </cell>
          <cell r="D355" t="str">
            <v>L502</v>
          </cell>
          <cell r="E355">
            <v>12</v>
          </cell>
          <cell r="F355">
            <v>12</v>
          </cell>
        </row>
        <row r="356">
          <cell r="A356" t="str">
            <v>BSL001B</v>
          </cell>
          <cell r="B356">
            <v>0.5</v>
          </cell>
          <cell r="C356">
            <v>65</v>
          </cell>
          <cell r="D356" t="str">
            <v>L502</v>
          </cell>
          <cell r="E356">
            <v>392</v>
          </cell>
          <cell r="F356">
            <v>392</v>
          </cell>
        </row>
        <row r="357">
          <cell r="A357" t="str">
            <v>BSL001B</v>
          </cell>
          <cell r="B357">
            <v>0.5</v>
          </cell>
          <cell r="C357">
            <v>70</v>
          </cell>
          <cell r="D357" t="str">
            <v>L502</v>
          </cell>
          <cell r="E357">
            <v>56</v>
          </cell>
          <cell r="F357">
            <v>56</v>
          </cell>
        </row>
        <row r="358">
          <cell r="A358" t="str">
            <v>BSL001B</v>
          </cell>
          <cell r="B358">
            <v>0.5</v>
          </cell>
          <cell r="C358">
            <v>75</v>
          </cell>
          <cell r="D358" t="str">
            <v>L502</v>
          </cell>
          <cell r="E358">
            <v>8</v>
          </cell>
          <cell r="F358">
            <v>12</v>
          </cell>
        </row>
        <row r="359">
          <cell r="A359" t="str">
            <v>BSL001B</v>
          </cell>
          <cell r="B359">
            <v>0.5</v>
          </cell>
          <cell r="C359">
            <v>85</v>
          </cell>
          <cell r="D359" t="str">
            <v>L502</v>
          </cell>
          <cell r="E359">
            <v>0</v>
          </cell>
          <cell r="F359">
            <v>4</v>
          </cell>
        </row>
        <row r="360">
          <cell r="A360" t="str">
            <v>BSL001B</v>
          </cell>
          <cell r="B360">
            <v>0.5</v>
          </cell>
          <cell r="C360">
            <v>90</v>
          </cell>
          <cell r="D360" t="str">
            <v>L502</v>
          </cell>
          <cell r="E360">
            <v>12</v>
          </cell>
          <cell r="F360">
            <v>8</v>
          </cell>
        </row>
        <row r="361">
          <cell r="A361" t="str">
            <v>BSL001B</v>
          </cell>
          <cell r="B361">
            <v>0.5</v>
          </cell>
          <cell r="C361">
            <v>100</v>
          </cell>
          <cell r="D361" t="str">
            <v>L502</v>
          </cell>
          <cell r="E361">
            <v>0</v>
          </cell>
          <cell r="F361">
            <v>4</v>
          </cell>
        </row>
        <row r="362">
          <cell r="A362" t="str">
            <v>BSL001B</v>
          </cell>
          <cell r="B362">
            <v>0.625</v>
          </cell>
          <cell r="C362">
            <v>70</v>
          </cell>
          <cell r="D362" t="str">
            <v>L502</v>
          </cell>
          <cell r="E362">
            <v>0</v>
          </cell>
          <cell r="F362">
            <v>0</v>
          </cell>
        </row>
        <row r="363">
          <cell r="A363" t="str">
            <v>BSL001B</v>
          </cell>
          <cell r="B363">
            <v>0.625</v>
          </cell>
          <cell r="C363">
            <v>80</v>
          </cell>
          <cell r="D363" t="str">
            <v>L502</v>
          </cell>
          <cell r="E363">
            <v>312</v>
          </cell>
          <cell r="F363">
            <v>312</v>
          </cell>
        </row>
        <row r="364">
          <cell r="A364" t="str">
            <v>BSL001B</v>
          </cell>
          <cell r="B364">
            <v>0.625</v>
          </cell>
          <cell r="C364">
            <v>90</v>
          </cell>
          <cell r="D364" t="str">
            <v>L502</v>
          </cell>
          <cell r="E364">
            <v>4804</v>
          </cell>
          <cell r="F364">
            <v>4804</v>
          </cell>
        </row>
        <row r="365">
          <cell r="A365" t="str">
            <v>BSL001B</v>
          </cell>
          <cell r="B365">
            <v>0.625</v>
          </cell>
          <cell r="C365">
            <v>100</v>
          </cell>
          <cell r="D365" t="str">
            <v>L502</v>
          </cell>
          <cell r="E365">
            <v>232</v>
          </cell>
          <cell r="F365">
            <v>226</v>
          </cell>
        </row>
        <row r="366">
          <cell r="A366" t="str">
            <v>BSL001B</v>
          </cell>
          <cell r="B366">
            <v>0.625</v>
          </cell>
          <cell r="C366">
            <v>105</v>
          </cell>
          <cell r="D366" t="str">
            <v>L502</v>
          </cell>
          <cell r="E366">
            <v>36</v>
          </cell>
          <cell r="F366">
            <v>36</v>
          </cell>
        </row>
        <row r="367">
          <cell r="A367" t="str">
            <v>BSL001B</v>
          </cell>
          <cell r="B367">
            <v>0.625</v>
          </cell>
          <cell r="C367">
            <v>110</v>
          </cell>
          <cell r="D367" t="str">
            <v>L502</v>
          </cell>
          <cell r="E367">
            <v>336</v>
          </cell>
          <cell r="F367">
            <v>360</v>
          </cell>
        </row>
        <row r="368">
          <cell r="A368" t="str">
            <v>BSL001B</v>
          </cell>
          <cell r="B368">
            <v>0.625</v>
          </cell>
          <cell r="C368">
            <v>115</v>
          </cell>
          <cell r="D368" t="str">
            <v>L502</v>
          </cell>
          <cell r="E368">
            <v>32</v>
          </cell>
          <cell r="F368">
            <v>32</v>
          </cell>
        </row>
        <row r="369">
          <cell r="A369" t="str">
            <v>BSL001B</v>
          </cell>
          <cell r="B369">
            <v>0.625</v>
          </cell>
          <cell r="C369">
            <v>125</v>
          </cell>
          <cell r="D369" t="str">
            <v>L502</v>
          </cell>
          <cell r="E369">
            <v>24</v>
          </cell>
          <cell r="F369">
            <v>24</v>
          </cell>
        </row>
        <row r="370">
          <cell r="A370" t="str">
            <v>BSL001B</v>
          </cell>
          <cell r="B370">
            <v>0.625</v>
          </cell>
          <cell r="C370">
            <v>130</v>
          </cell>
          <cell r="D370" t="str">
            <v>L502</v>
          </cell>
          <cell r="E370">
            <v>8</v>
          </cell>
          <cell r="F370">
            <v>8</v>
          </cell>
        </row>
        <row r="371">
          <cell r="A371" t="str">
            <v>BSL001B</v>
          </cell>
          <cell r="B371">
            <v>0.75</v>
          </cell>
          <cell r="C371">
            <v>90</v>
          </cell>
          <cell r="D371" t="str">
            <v>L502</v>
          </cell>
          <cell r="E371">
            <v>48</v>
          </cell>
          <cell r="F371">
            <v>56</v>
          </cell>
        </row>
        <row r="372">
          <cell r="A372" t="str">
            <v>BSL001B</v>
          </cell>
          <cell r="B372">
            <v>0.75</v>
          </cell>
          <cell r="C372">
            <v>100</v>
          </cell>
          <cell r="D372" t="str">
            <v>L502</v>
          </cell>
          <cell r="E372">
            <v>516</v>
          </cell>
          <cell r="F372">
            <v>600</v>
          </cell>
        </row>
        <row r="373">
          <cell r="A373" t="str">
            <v>BSL001B</v>
          </cell>
          <cell r="B373">
            <v>0.75</v>
          </cell>
          <cell r="C373">
            <v>105</v>
          </cell>
          <cell r="D373" t="str">
            <v>L502</v>
          </cell>
          <cell r="E373">
            <v>0</v>
          </cell>
          <cell r="F373">
            <v>0</v>
          </cell>
        </row>
        <row r="374">
          <cell r="A374" t="str">
            <v>BSL001B</v>
          </cell>
          <cell r="B374">
            <v>0.75</v>
          </cell>
          <cell r="C374">
            <v>110</v>
          </cell>
          <cell r="D374" t="str">
            <v>L502</v>
          </cell>
          <cell r="E374">
            <v>940</v>
          </cell>
          <cell r="F374">
            <v>868</v>
          </cell>
        </row>
        <row r="375">
          <cell r="A375" t="str">
            <v>BSL001B</v>
          </cell>
          <cell r="B375">
            <v>0.75</v>
          </cell>
          <cell r="C375">
            <v>115</v>
          </cell>
          <cell r="D375" t="str">
            <v>L502</v>
          </cell>
          <cell r="E375">
            <v>64</v>
          </cell>
          <cell r="F375">
            <v>64</v>
          </cell>
        </row>
        <row r="376">
          <cell r="A376" t="str">
            <v>BSL001B</v>
          </cell>
          <cell r="B376">
            <v>0.75</v>
          </cell>
          <cell r="C376">
            <v>120</v>
          </cell>
          <cell r="D376" t="str">
            <v>L502</v>
          </cell>
          <cell r="E376">
            <v>1620</v>
          </cell>
          <cell r="F376">
            <v>1945</v>
          </cell>
        </row>
        <row r="377">
          <cell r="A377" t="str">
            <v>BSL001B</v>
          </cell>
          <cell r="B377">
            <v>0.75</v>
          </cell>
          <cell r="C377">
            <v>125</v>
          </cell>
          <cell r="D377" t="str">
            <v>L502</v>
          </cell>
          <cell r="E377">
            <v>172</v>
          </cell>
          <cell r="F377">
            <v>172</v>
          </cell>
        </row>
        <row r="378">
          <cell r="A378" t="str">
            <v>BSL001B</v>
          </cell>
          <cell r="B378">
            <v>0.75</v>
          </cell>
          <cell r="C378">
            <v>130</v>
          </cell>
          <cell r="D378" t="str">
            <v>L502</v>
          </cell>
          <cell r="E378">
            <v>56</v>
          </cell>
          <cell r="F378">
            <v>40</v>
          </cell>
        </row>
        <row r="379">
          <cell r="A379" t="str">
            <v>BSL001B</v>
          </cell>
          <cell r="B379">
            <v>0.75</v>
          </cell>
          <cell r="C379">
            <v>135</v>
          </cell>
          <cell r="D379" t="str">
            <v>L502</v>
          </cell>
          <cell r="E379">
            <v>32</v>
          </cell>
          <cell r="F379">
            <v>32</v>
          </cell>
        </row>
        <row r="380">
          <cell r="A380" t="str">
            <v>BSL001B</v>
          </cell>
          <cell r="B380">
            <v>0.75</v>
          </cell>
          <cell r="C380">
            <v>140</v>
          </cell>
          <cell r="D380" t="str">
            <v>L502</v>
          </cell>
          <cell r="E380">
            <v>72</v>
          </cell>
          <cell r="F380">
            <v>72</v>
          </cell>
        </row>
        <row r="381">
          <cell r="A381" t="str">
            <v>BSL001B</v>
          </cell>
          <cell r="B381">
            <v>0.75</v>
          </cell>
          <cell r="C381">
            <v>150</v>
          </cell>
          <cell r="D381" t="str">
            <v>L502</v>
          </cell>
          <cell r="E381">
            <v>56</v>
          </cell>
          <cell r="F381">
            <v>132</v>
          </cell>
        </row>
        <row r="382">
          <cell r="A382" t="str">
            <v>BSL001B</v>
          </cell>
          <cell r="B382">
            <v>0.75</v>
          </cell>
          <cell r="C382">
            <v>180</v>
          </cell>
          <cell r="D382" t="str">
            <v>L502</v>
          </cell>
          <cell r="E382">
            <v>0</v>
          </cell>
          <cell r="F382">
            <v>0</v>
          </cell>
        </row>
        <row r="383">
          <cell r="A383" t="str">
            <v>BSL001B</v>
          </cell>
          <cell r="B383">
            <v>0.75</v>
          </cell>
          <cell r="C383">
            <v>185</v>
          </cell>
          <cell r="D383" t="str">
            <v>L502</v>
          </cell>
          <cell r="E383">
            <v>44</v>
          </cell>
          <cell r="F383">
            <v>0</v>
          </cell>
        </row>
        <row r="384">
          <cell r="A384" t="str">
            <v>BSL001B</v>
          </cell>
          <cell r="B384">
            <v>0.75</v>
          </cell>
          <cell r="C384">
            <v>190</v>
          </cell>
          <cell r="D384" t="str">
            <v>L502</v>
          </cell>
          <cell r="E384">
            <v>88</v>
          </cell>
          <cell r="F384">
            <v>132</v>
          </cell>
        </row>
        <row r="385">
          <cell r="A385" t="str">
            <v>BSL001B</v>
          </cell>
          <cell r="B385">
            <v>0.75</v>
          </cell>
          <cell r="C385">
            <v>220</v>
          </cell>
          <cell r="D385" t="str">
            <v>L502</v>
          </cell>
          <cell r="E385">
            <v>0</v>
          </cell>
          <cell r="F385">
            <v>0</v>
          </cell>
        </row>
        <row r="386">
          <cell r="A386" t="str">
            <v>BSL001B</v>
          </cell>
          <cell r="B386">
            <v>0.75</v>
          </cell>
          <cell r="C386">
            <v>475</v>
          </cell>
          <cell r="D386" t="str">
            <v>L502</v>
          </cell>
          <cell r="E386">
            <v>0</v>
          </cell>
          <cell r="F386">
            <v>0</v>
          </cell>
        </row>
        <row r="387">
          <cell r="A387" t="str">
            <v>BSL001B</v>
          </cell>
          <cell r="B387">
            <v>0.875</v>
          </cell>
          <cell r="C387">
            <v>120</v>
          </cell>
          <cell r="D387" t="str">
            <v>L502</v>
          </cell>
          <cell r="E387">
            <v>1120</v>
          </cell>
          <cell r="F387">
            <v>1268</v>
          </cell>
        </row>
        <row r="388">
          <cell r="A388" t="str">
            <v>BSL001B</v>
          </cell>
          <cell r="B388">
            <v>0.875</v>
          </cell>
          <cell r="C388">
            <v>135</v>
          </cell>
          <cell r="D388" t="str">
            <v>L502</v>
          </cell>
          <cell r="E388">
            <v>12</v>
          </cell>
          <cell r="F388">
            <v>12</v>
          </cell>
        </row>
        <row r="389">
          <cell r="A389" t="str">
            <v>BSL001B</v>
          </cell>
          <cell r="B389">
            <v>0.875</v>
          </cell>
          <cell r="C389">
            <v>140</v>
          </cell>
          <cell r="D389" t="str">
            <v>L502</v>
          </cell>
          <cell r="E389">
            <v>192</v>
          </cell>
          <cell r="F389">
            <v>204</v>
          </cell>
        </row>
        <row r="390">
          <cell r="A390" t="str">
            <v>BSL001B</v>
          </cell>
          <cell r="B390">
            <v>0.875</v>
          </cell>
          <cell r="C390">
            <v>145</v>
          </cell>
          <cell r="D390" t="str">
            <v>L502</v>
          </cell>
          <cell r="E390">
            <v>708</v>
          </cell>
          <cell r="F390">
            <v>1166</v>
          </cell>
        </row>
        <row r="391">
          <cell r="A391" t="str">
            <v>BSL001B</v>
          </cell>
          <cell r="B391">
            <v>0.875</v>
          </cell>
          <cell r="C391">
            <v>155</v>
          </cell>
          <cell r="D391" t="str">
            <v>L502</v>
          </cell>
          <cell r="E391">
            <v>0</v>
          </cell>
          <cell r="F391">
            <v>0</v>
          </cell>
        </row>
        <row r="392">
          <cell r="A392" t="str">
            <v>BSL001B</v>
          </cell>
          <cell r="B392">
            <v>0.875</v>
          </cell>
          <cell r="C392">
            <v>165</v>
          </cell>
          <cell r="D392" t="str">
            <v>L502</v>
          </cell>
          <cell r="E392">
            <v>36</v>
          </cell>
          <cell r="F392">
            <v>144</v>
          </cell>
        </row>
        <row r="393">
          <cell r="A393" t="str">
            <v>BSL001B</v>
          </cell>
          <cell r="B393">
            <v>0.875</v>
          </cell>
          <cell r="C393">
            <v>170</v>
          </cell>
          <cell r="D393" t="str">
            <v>L502</v>
          </cell>
          <cell r="E393">
            <v>24</v>
          </cell>
          <cell r="F393">
            <v>24</v>
          </cell>
        </row>
        <row r="394">
          <cell r="A394" t="str">
            <v>BSL001B</v>
          </cell>
          <cell r="B394">
            <v>0.875</v>
          </cell>
          <cell r="C394">
            <v>200</v>
          </cell>
          <cell r="D394" t="str">
            <v>L502</v>
          </cell>
          <cell r="E394">
            <v>0</v>
          </cell>
          <cell r="F394">
            <v>44</v>
          </cell>
        </row>
        <row r="395">
          <cell r="A395" t="str">
            <v>BSL001B</v>
          </cell>
          <cell r="B395">
            <v>0.875</v>
          </cell>
          <cell r="C395">
            <v>205</v>
          </cell>
          <cell r="D395" t="str">
            <v>L502</v>
          </cell>
          <cell r="E395">
            <v>44</v>
          </cell>
          <cell r="F395">
            <v>44</v>
          </cell>
        </row>
        <row r="396">
          <cell r="A396" t="str">
            <v>BSL001B</v>
          </cell>
          <cell r="B396">
            <v>0.875</v>
          </cell>
          <cell r="C396">
            <v>210</v>
          </cell>
          <cell r="D396" t="str">
            <v>L502</v>
          </cell>
          <cell r="E396">
            <v>0</v>
          </cell>
          <cell r="F396">
            <v>0</v>
          </cell>
        </row>
        <row r="397">
          <cell r="A397" t="str">
            <v>BSL001B</v>
          </cell>
          <cell r="B397">
            <v>1</v>
          </cell>
          <cell r="C397">
            <v>135</v>
          </cell>
          <cell r="D397" t="str">
            <v>L502</v>
          </cell>
          <cell r="E397">
            <v>156</v>
          </cell>
          <cell r="F397">
            <v>280</v>
          </cell>
        </row>
        <row r="398">
          <cell r="A398" t="str">
            <v>BSL001B</v>
          </cell>
          <cell r="B398">
            <v>1</v>
          </cell>
          <cell r="C398">
            <v>155</v>
          </cell>
          <cell r="D398" t="str">
            <v>L502</v>
          </cell>
          <cell r="E398">
            <v>12</v>
          </cell>
          <cell r="F398">
            <v>12</v>
          </cell>
        </row>
        <row r="399">
          <cell r="A399" t="str">
            <v>BSL001B</v>
          </cell>
          <cell r="B399">
            <v>1</v>
          </cell>
          <cell r="C399">
            <v>160</v>
          </cell>
          <cell r="D399" t="str">
            <v>L502</v>
          </cell>
          <cell r="E399">
            <v>80</v>
          </cell>
          <cell r="F399">
            <v>184</v>
          </cell>
        </row>
        <row r="400">
          <cell r="A400" t="str">
            <v>BSL001B</v>
          </cell>
          <cell r="B400">
            <v>1</v>
          </cell>
          <cell r="C400">
            <v>170</v>
          </cell>
          <cell r="D400" t="str">
            <v>L502</v>
          </cell>
          <cell r="E400">
            <v>276</v>
          </cell>
          <cell r="F400">
            <v>360</v>
          </cell>
        </row>
        <row r="401">
          <cell r="A401" t="str">
            <v>BSL001B</v>
          </cell>
          <cell r="B401">
            <v>1</v>
          </cell>
          <cell r="C401">
            <v>175</v>
          </cell>
          <cell r="D401" t="str">
            <v>L502</v>
          </cell>
          <cell r="E401">
            <v>16</v>
          </cell>
          <cell r="F401">
            <v>16</v>
          </cell>
        </row>
        <row r="402">
          <cell r="A402" t="str">
            <v>BSL001B</v>
          </cell>
          <cell r="B402">
            <v>1</v>
          </cell>
          <cell r="C402">
            <v>185</v>
          </cell>
          <cell r="D402" t="str">
            <v>L502</v>
          </cell>
          <cell r="E402">
            <v>80</v>
          </cell>
          <cell r="F402">
            <v>96</v>
          </cell>
        </row>
        <row r="403">
          <cell r="A403" t="str">
            <v>BSL001B</v>
          </cell>
          <cell r="B403">
            <v>1</v>
          </cell>
          <cell r="C403">
            <v>190</v>
          </cell>
          <cell r="D403" t="str">
            <v>L502</v>
          </cell>
          <cell r="E403">
            <v>64</v>
          </cell>
          <cell r="F403">
            <v>64</v>
          </cell>
        </row>
        <row r="404">
          <cell r="A404" t="str">
            <v>BSL001B</v>
          </cell>
          <cell r="B404">
            <v>1</v>
          </cell>
          <cell r="C404">
            <v>195</v>
          </cell>
          <cell r="D404" t="str">
            <v>L502</v>
          </cell>
          <cell r="E404">
            <v>0</v>
          </cell>
          <cell r="F404">
            <v>36</v>
          </cell>
        </row>
        <row r="405">
          <cell r="A405" t="str">
            <v>BSL001B</v>
          </cell>
          <cell r="B405">
            <v>1</v>
          </cell>
          <cell r="C405">
            <v>200</v>
          </cell>
          <cell r="D405" t="str">
            <v>L502</v>
          </cell>
          <cell r="E405">
            <v>36</v>
          </cell>
          <cell r="F405">
            <v>36</v>
          </cell>
        </row>
        <row r="406">
          <cell r="A406" t="str">
            <v>BSL001B</v>
          </cell>
          <cell r="B406">
            <v>1</v>
          </cell>
          <cell r="C406">
            <v>230</v>
          </cell>
          <cell r="D406" t="str">
            <v>L502</v>
          </cell>
          <cell r="E406">
            <v>48</v>
          </cell>
          <cell r="F406">
            <v>48</v>
          </cell>
        </row>
        <row r="407">
          <cell r="A407" t="str">
            <v>BSL001B</v>
          </cell>
          <cell r="B407">
            <v>1</v>
          </cell>
          <cell r="C407">
            <v>250</v>
          </cell>
          <cell r="D407" t="str">
            <v>L502</v>
          </cell>
          <cell r="E407">
            <v>0</v>
          </cell>
          <cell r="F407">
            <v>0</v>
          </cell>
        </row>
        <row r="408">
          <cell r="A408" t="str">
            <v>BSL001B</v>
          </cell>
          <cell r="B408">
            <v>1.125</v>
          </cell>
          <cell r="C408">
            <v>150</v>
          </cell>
          <cell r="D408" t="str">
            <v>L502</v>
          </cell>
          <cell r="E408">
            <v>112</v>
          </cell>
          <cell r="F408">
            <v>112</v>
          </cell>
        </row>
        <row r="409">
          <cell r="A409" t="str">
            <v>BSL001B</v>
          </cell>
          <cell r="B409">
            <v>1.125</v>
          </cell>
          <cell r="C409">
            <v>160</v>
          </cell>
          <cell r="D409" t="str">
            <v>L502</v>
          </cell>
          <cell r="E409">
            <v>140</v>
          </cell>
          <cell r="F409">
            <v>180</v>
          </cell>
        </row>
        <row r="410">
          <cell r="A410" t="str">
            <v>BSL001B</v>
          </cell>
          <cell r="B410">
            <v>1.125</v>
          </cell>
          <cell r="C410">
            <v>180</v>
          </cell>
          <cell r="D410" t="str">
            <v>L502</v>
          </cell>
          <cell r="E410">
            <v>416</v>
          </cell>
          <cell r="F410">
            <v>396</v>
          </cell>
        </row>
        <row r="411">
          <cell r="A411" t="str">
            <v>BSL001B</v>
          </cell>
          <cell r="B411">
            <v>1.125</v>
          </cell>
          <cell r="C411">
            <v>190</v>
          </cell>
          <cell r="D411" t="str">
            <v>L502</v>
          </cell>
          <cell r="E411">
            <v>200</v>
          </cell>
          <cell r="F411">
            <v>264</v>
          </cell>
        </row>
        <row r="412">
          <cell r="A412" t="str">
            <v>BSL001B</v>
          </cell>
          <cell r="B412">
            <v>1.125</v>
          </cell>
          <cell r="C412">
            <v>192</v>
          </cell>
          <cell r="D412" t="str">
            <v>L502</v>
          </cell>
          <cell r="E412">
            <v>0</v>
          </cell>
          <cell r="F412">
            <v>0</v>
          </cell>
        </row>
        <row r="413">
          <cell r="A413" t="str">
            <v>BSL001B</v>
          </cell>
          <cell r="B413">
            <v>1.125</v>
          </cell>
          <cell r="C413">
            <v>195</v>
          </cell>
          <cell r="D413" t="str">
            <v>L502</v>
          </cell>
          <cell r="E413">
            <v>0</v>
          </cell>
          <cell r="F413">
            <v>20</v>
          </cell>
        </row>
        <row r="414">
          <cell r="A414" t="str">
            <v>BSL001B</v>
          </cell>
          <cell r="B414">
            <v>1.125</v>
          </cell>
          <cell r="C414">
            <v>200</v>
          </cell>
          <cell r="D414" t="str">
            <v>L502</v>
          </cell>
          <cell r="E414">
            <v>0</v>
          </cell>
          <cell r="F414">
            <v>112</v>
          </cell>
        </row>
        <row r="415">
          <cell r="A415" t="str">
            <v>BSL001B</v>
          </cell>
          <cell r="B415">
            <v>1.125</v>
          </cell>
          <cell r="C415">
            <v>210</v>
          </cell>
          <cell r="D415" t="str">
            <v>L502</v>
          </cell>
          <cell r="E415">
            <v>16</v>
          </cell>
          <cell r="F415">
            <v>16</v>
          </cell>
        </row>
        <row r="416">
          <cell r="A416" t="str">
            <v>BSL001B</v>
          </cell>
          <cell r="B416">
            <v>1.125</v>
          </cell>
          <cell r="C416">
            <v>215</v>
          </cell>
          <cell r="D416" t="str">
            <v>L502</v>
          </cell>
          <cell r="E416">
            <v>0</v>
          </cell>
          <cell r="F416">
            <v>20</v>
          </cell>
        </row>
        <row r="417">
          <cell r="A417" t="str">
            <v>BSL001B</v>
          </cell>
          <cell r="B417">
            <v>1.125</v>
          </cell>
          <cell r="C417">
            <v>220</v>
          </cell>
          <cell r="D417" t="str">
            <v>L502</v>
          </cell>
          <cell r="E417">
            <v>76</v>
          </cell>
          <cell r="F417">
            <v>420</v>
          </cell>
        </row>
        <row r="418">
          <cell r="A418" t="str">
            <v>BSL001B</v>
          </cell>
          <cell r="B418">
            <v>1.125</v>
          </cell>
          <cell r="C418">
            <v>225</v>
          </cell>
          <cell r="D418" t="str">
            <v>L502</v>
          </cell>
          <cell r="E418">
            <v>12</v>
          </cell>
          <cell r="F418">
            <v>12</v>
          </cell>
        </row>
        <row r="419">
          <cell r="A419" t="str">
            <v>BSL001B</v>
          </cell>
          <cell r="B419">
            <v>1.125</v>
          </cell>
          <cell r="C419">
            <v>260</v>
          </cell>
          <cell r="D419" t="str">
            <v>L502</v>
          </cell>
          <cell r="E419">
            <v>168</v>
          </cell>
          <cell r="F419">
            <v>168</v>
          </cell>
        </row>
        <row r="420">
          <cell r="A420" t="str">
            <v>BSL001B</v>
          </cell>
          <cell r="B420">
            <v>1.125</v>
          </cell>
          <cell r="C420">
            <v>265</v>
          </cell>
          <cell r="D420" t="str">
            <v>L502</v>
          </cell>
          <cell r="E420">
            <v>0</v>
          </cell>
          <cell r="F420">
            <v>0</v>
          </cell>
        </row>
        <row r="421">
          <cell r="A421" t="str">
            <v>BSL001B</v>
          </cell>
          <cell r="B421">
            <v>1.125</v>
          </cell>
          <cell r="C421">
            <v>270</v>
          </cell>
          <cell r="D421" t="str">
            <v>L502</v>
          </cell>
          <cell r="E421">
            <v>132</v>
          </cell>
          <cell r="F421">
            <v>168</v>
          </cell>
        </row>
        <row r="422">
          <cell r="A422" t="str">
            <v>BSL001B</v>
          </cell>
          <cell r="B422">
            <v>1.125</v>
          </cell>
          <cell r="C422">
            <v>746</v>
          </cell>
          <cell r="D422" t="str">
            <v>L502</v>
          </cell>
          <cell r="E422">
            <v>0</v>
          </cell>
          <cell r="F422">
            <v>0</v>
          </cell>
        </row>
        <row r="423">
          <cell r="A423" t="str">
            <v>BSL001B</v>
          </cell>
          <cell r="B423">
            <v>1.25</v>
          </cell>
          <cell r="C423">
            <v>180</v>
          </cell>
          <cell r="D423" t="str">
            <v>L502</v>
          </cell>
          <cell r="E423">
            <v>20</v>
          </cell>
          <cell r="F423">
            <v>40</v>
          </cell>
        </row>
        <row r="424">
          <cell r="A424" t="str">
            <v>BSL001B</v>
          </cell>
          <cell r="B424">
            <v>1.25</v>
          </cell>
          <cell r="C424">
            <v>200</v>
          </cell>
          <cell r="D424" t="str">
            <v>L502</v>
          </cell>
          <cell r="E424">
            <v>24</v>
          </cell>
          <cell r="F424">
            <v>44</v>
          </cell>
        </row>
        <row r="425">
          <cell r="A425" t="str">
            <v>BSL001B</v>
          </cell>
          <cell r="B425">
            <v>1.25</v>
          </cell>
          <cell r="C425">
            <v>210</v>
          </cell>
          <cell r="D425" t="str">
            <v>L502</v>
          </cell>
          <cell r="E425">
            <v>20</v>
          </cell>
          <cell r="F425">
            <v>92</v>
          </cell>
        </row>
        <row r="426">
          <cell r="A426" t="str">
            <v>BSL001B</v>
          </cell>
          <cell r="B426">
            <v>1.25</v>
          </cell>
          <cell r="C426">
            <v>215</v>
          </cell>
          <cell r="D426" t="str">
            <v>L502</v>
          </cell>
          <cell r="E426">
            <v>0</v>
          </cell>
          <cell r="F426">
            <v>0</v>
          </cell>
        </row>
        <row r="427">
          <cell r="A427" t="str">
            <v>BSL001B</v>
          </cell>
          <cell r="B427">
            <v>1.25</v>
          </cell>
          <cell r="C427">
            <v>220</v>
          </cell>
          <cell r="D427" t="str">
            <v>L502</v>
          </cell>
          <cell r="E427">
            <v>164</v>
          </cell>
          <cell r="F427">
            <v>384</v>
          </cell>
        </row>
        <row r="428">
          <cell r="A428" t="str">
            <v>BSL001B</v>
          </cell>
          <cell r="B428">
            <v>1.25</v>
          </cell>
          <cell r="C428">
            <v>260</v>
          </cell>
          <cell r="D428" t="str">
            <v>L502</v>
          </cell>
          <cell r="E428">
            <v>100</v>
          </cell>
          <cell r="F428">
            <v>116</v>
          </cell>
        </row>
        <row r="429">
          <cell r="A429" t="str">
            <v>BSL001B</v>
          </cell>
          <cell r="B429">
            <v>1.25</v>
          </cell>
          <cell r="C429">
            <v>280</v>
          </cell>
          <cell r="D429" t="str">
            <v>L502</v>
          </cell>
          <cell r="E429">
            <v>52</v>
          </cell>
          <cell r="F429">
            <v>52</v>
          </cell>
        </row>
        <row r="430">
          <cell r="A430" t="str">
            <v>BSL001B</v>
          </cell>
          <cell r="B430">
            <v>1.25</v>
          </cell>
          <cell r="C430">
            <v>285</v>
          </cell>
          <cell r="D430" t="str">
            <v>L502</v>
          </cell>
          <cell r="E430">
            <v>0</v>
          </cell>
          <cell r="F430">
            <v>0</v>
          </cell>
        </row>
        <row r="431">
          <cell r="A431" t="str">
            <v>BSL001B</v>
          </cell>
          <cell r="B431">
            <v>1.375</v>
          </cell>
          <cell r="C431">
            <v>220</v>
          </cell>
          <cell r="D431" t="str">
            <v>L502</v>
          </cell>
          <cell r="E431">
            <v>12</v>
          </cell>
          <cell r="F431">
            <v>12</v>
          </cell>
        </row>
        <row r="432">
          <cell r="A432" t="str">
            <v>BSL001B</v>
          </cell>
          <cell r="B432">
            <v>1.375</v>
          </cell>
          <cell r="C432">
            <v>275</v>
          </cell>
          <cell r="D432" t="str">
            <v>L502</v>
          </cell>
          <cell r="E432">
            <v>1044</v>
          </cell>
          <cell r="F432">
            <v>1149</v>
          </cell>
        </row>
        <row r="433">
          <cell r="A433" t="str">
            <v>BSL001B</v>
          </cell>
          <cell r="B433">
            <v>1.375</v>
          </cell>
          <cell r="C433">
            <v>340</v>
          </cell>
          <cell r="D433" t="str">
            <v>L502</v>
          </cell>
          <cell r="E433">
            <v>252</v>
          </cell>
          <cell r="F433">
            <v>396</v>
          </cell>
        </row>
        <row r="434">
          <cell r="A434" t="str">
            <v>BSL001B</v>
          </cell>
          <cell r="B434">
            <v>1.375</v>
          </cell>
          <cell r="C434">
            <v>345</v>
          </cell>
          <cell r="D434" t="str">
            <v>L502</v>
          </cell>
          <cell r="E434">
            <v>144</v>
          </cell>
          <cell r="F434">
            <v>144</v>
          </cell>
        </row>
        <row r="435">
          <cell r="A435" t="str">
            <v>BSL001B</v>
          </cell>
          <cell r="B435">
            <v>1.5</v>
          </cell>
          <cell r="C435">
            <v>235</v>
          </cell>
          <cell r="D435" t="str">
            <v>L502</v>
          </cell>
          <cell r="E435">
            <v>360</v>
          </cell>
          <cell r="F435">
            <v>360</v>
          </cell>
        </row>
        <row r="436">
          <cell r="A436" t="str">
            <v>BSL001B</v>
          </cell>
          <cell r="B436">
            <v>1.5</v>
          </cell>
          <cell r="C436">
            <v>280</v>
          </cell>
          <cell r="D436" t="str">
            <v>L502</v>
          </cell>
          <cell r="E436">
            <v>0</v>
          </cell>
          <cell r="F436">
            <v>0</v>
          </cell>
        </row>
        <row r="437">
          <cell r="A437" t="str">
            <v>BSL001B</v>
          </cell>
          <cell r="B437">
            <v>1.5</v>
          </cell>
          <cell r="C437">
            <v>290</v>
          </cell>
          <cell r="D437" t="str">
            <v>L502</v>
          </cell>
          <cell r="E437">
            <v>360</v>
          </cell>
          <cell r="F437">
            <v>360</v>
          </cell>
        </row>
        <row r="438">
          <cell r="A438" t="str">
            <v>BSL001B</v>
          </cell>
          <cell r="B438">
            <v>1.875</v>
          </cell>
          <cell r="C438">
            <v>330</v>
          </cell>
          <cell r="D438" t="str">
            <v>L502</v>
          </cell>
          <cell r="E438">
            <v>24</v>
          </cell>
          <cell r="F438">
            <v>264</v>
          </cell>
        </row>
        <row r="439">
          <cell r="A439" t="str">
            <v>BSL001B</v>
          </cell>
          <cell r="B439">
            <v>1.875</v>
          </cell>
          <cell r="C439">
            <v>380</v>
          </cell>
          <cell r="D439" t="str">
            <v>L502</v>
          </cell>
          <cell r="E439">
            <v>56</v>
          </cell>
          <cell r="F439">
            <v>84</v>
          </cell>
        </row>
        <row r="440">
          <cell r="A440" t="str">
            <v>BSL001B</v>
          </cell>
          <cell r="B440">
            <v>1.875</v>
          </cell>
          <cell r="C440">
            <v>405</v>
          </cell>
          <cell r="D440" t="str">
            <v>L502</v>
          </cell>
          <cell r="E440">
            <v>144</v>
          </cell>
          <cell r="F440">
            <v>168</v>
          </cell>
        </row>
        <row r="441">
          <cell r="A441" t="str">
            <v>BSL001B</v>
          </cell>
          <cell r="B441">
            <v>1.875</v>
          </cell>
          <cell r="C441">
            <v>460</v>
          </cell>
          <cell r="D441" t="str">
            <v>L502</v>
          </cell>
          <cell r="E441">
            <v>56</v>
          </cell>
          <cell r="F441">
            <v>56</v>
          </cell>
        </row>
        <row r="442">
          <cell r="A442" t="str">
            <v>FBC101</v>
          </cell>
          <cell r="B442">
            <v>0.75</v>
          </cell>
          <cell r="C442">
            <v>0</v>
          </cell>
          <cell r="D442" t="str">
            <v>L301</v>
          </cell>
          <cell r="E442">
            <v>1</v>
          </cell>
          <cell r="F442">
            <v>2</v>
          </cell>
        </row>
        <row r="443">
          <cell r="A443" t="str">
            <v>FBC101</v>
          </cell>
          <cell r="B443">
            <v>1</v>
          </cell>
          <cell r="C443">
            <v>0</v>
          </cell>
          <cell r="D443" t="str">
            <v>L301</v>
          </cell>
          <cell r="E443">
            <v>10</v>
          </cell>
          <cell r="F443">
            <v>13</v>
          </cell>
        </row>
        <row r="444">
          <cell r="A444" t="str">
            <v>FBC101</v>
          </cell>
          <cell r="B444">
            <v>1.5</v>
          </cell>
          <cell r="C444">
            <v>0</v>
          </cell>
          <cell r="D444" t="str">
            <v>L301</v>
          </cell>
          <cell r="E444">
            <v>1</v>
          </cell>
          <cell r="F444">
            <v>7</v>
          </cell>
        </row>
        <row r="445">
          <cell r="A445" t="str">
            <v>FBC101</v>
          </cell>
          <cell r="B445">
            <v>2</v>
          </cell>
          <cell r="C445">
            <v>0</v>
          </cell>
          <cell r="D445" t="str">
            <v>L301</v>
          </cell>
          <cell r="E445">
            <v>30</v>
          </cell>
          <cell r="F445">
            <v>38</v>
          </cell>
        </row>
        <row r="446">
          <cell r="A446" t="str">
            <v>FBC101</v>
          </cell>
          <cell r="B446">
            <v>2.5</v>
          </cell>
          <cell r="C446">
            <v>0</v>
          </cell>
          <cell r="D446" t="str">
            <v>L301</v>
          </cell>
          <cell r="E446">
            <v>0</v>
          </cell>
          <cell r="F446">
            <v>2</v>
          </cell>
        </row>
        <row r="447">
          <cell r="A447" t="str">
            <v>FBC101</v>
          </cell>
          <cell r="B447">
            <v>3</v>
          </cell>
          <cell r="C447">
            <v>0</v>
          </cell>
          <cell r="D447" t="str">
            <v>L301</v>
          </cell>
          <cell r="E447">
            <v>17</v>
          </cell>
          <cell r="F447">
            <v>18</v>
          </cell>
        </row>
        <row r="448">
          <cell r="A448" t="str">
            <v>FBC101</v>
          </cell>
          <cell r="B448">
            <v>4</v>
          </cell>
          <cell r="C448">
            <v>0</v>
          </cell>
          <cell r="D448" t="str">
            <v>L301</v>
          </cell>
          <cell r="E448">
            <v>59</v>
          </cell>
          <cell r="F448">
            <v>55</v>
          </cell>
        </row>
        <row r="449">
          <cell r="A449" t="str">
            <v>FBC101</v>
          </cell>
          <cell r="B449">
            <v>6</v>
          </cell>
          <cell r="C449">
            <v>0</v>
          </cell>
          <cell r="D449" t="str">
            <v>L301</v>
          </cell>
          <cell r="E449">
            <v>19</v>
          </cell>
          <cell r="F449">
            <v>22</v>
          </cell>
        </row>
        <row r="450">
          <cell r="A450" t="str">
            <v>FBC101</v>
          </cell>
          <cell r="B450">
            <v>8</v>
          </cell>
          <cell r="C450">
            <v>0</v>
          </cell>
          <cell r="D450" t="str">
            <v>L301</v>
          </cell>
          <cell r="E450">
            <v>3</v>
          </cell>
          <cell r="F450">
            <v>23</v>
          </cell>
        </row>
        <row r="451">
          <cell r="A451" t="str">
            <v>FBC101</v>
          </cell>
          <cell r="B451">
            <v>10</v>
          </cell>
          <cell r="C451">
            <v>0</v>
          </cell>
          <cell r="D451" t="str">
            <v>L301</v>
          </cell>
          <cell r="E451">
            <v>1</v>
          </cell>
          <cell r="F451">
            <v>28</v>
          </cell>
        </row>
        <row r="452">
          <cell r="A452" t="str">
            <v>FBC101</v>
          </cell>
          <cell r="B452">
            <v>12</v>
          </cell>
          <cell r="C452">
            <v>0</v>
          </cell>
          <cell r="D452" t="str">
            <v>L301</v>
          </cell>
          <cell r="E452">
            <v>0</v>
          </cell>
          <cell r="F452">
            <v>3</v>
          </cell>
        </row>
        <row r="453">
          <cell r="A453" t="str">
            <v>FBC101</v>
          </cell>
          <cell r="B453">
            <v>16</v>
          </cell>
          <cell r="C453">
            <v>0</v>
          </cell>
          <cell r="D453" t="str">
            <v>L301</v>
          </cell>
          <cell r="E453">
            <v>1</v>
          </cell>
          <cell r="F453">
            <v>2</v>
          </cell>
        </row>
        <row r="454">
          <cell r="A454" t="str">
            <v>FBC101</v>
          </cell>
          <cell r="B454">
            <v>18</v>
          </cell>
          <cell r="C454">
            <v>0</v>
          </cell>
          <cell r="D454" t="str">
            <v>L301</v>
          </cell>
          <cell r="E454">
            <v>2</v>
          </cell>
          <cell r="F454">
            <v>2</v>
          </cell>
        </row>
        <row r="455">
          <cell r="A455" t="str">
            <v>FBC101</v>
          </cell>
          <cell r="B455">
            <v>20</v>
          </cell>
          <cell r="C455">
            <v>0</v>
          </cell>
          <cell r="D455" t="str">
            <v>L301</v>
          </cell>
          <cell r="E455">
            <v>0</v>
          </cell>
          <cell r="F455">
            <v>1</v>
          </cell>
        </row>
        <row r="456">
          <cell r="A456" t="str">
            <v>FBC101</v>
          </cell>
          <cell r="B456">
            <v>24</v>
          </cell>
          <cell r="C456">
            <v>0</v>
          </cell>
          <cell r="D456" t="str">
            <v>L301</v>
          </cell>
          <cell r="E456">
            <v>2</v>
          </cell>
          <cell r="F456">
            <v>1</v>
          </cell>
        </row>
        <row r="457">
          <cell r="A457" t="str">
            <v>FBC102K</v>
          </cell>
          <cell r="B457">
            <v>30</v>
          </cell>
          <cell r="C457">
            <v>0</v>
          </cell>
          <cell r="D457" t="str">
            <v>L301</v>
          </cell>
          <cell r="E457">
            <v>1</v>
          </cell>
          <cell r="F457">
            <v>1</v>
          </cell>
        </row>
        <row r="458">
          <cell r="A458" t="str">
            <v>FBC102K</v>
          </cell>
          <cell r="B458">
            <v>36</v>
          </cell>
          <cell r="C458">
            <v>0</v>
          </cell>
          <cell r="D458" t="str">
            <v>L301</v>
          </cell>
          <cell r="E458">
            <v>2</v>
          </cell>
          <cell r="F458">
            <v>2</v>
          </cell>
        </row>
        <row r="459">
          <cell r="A459" t="str">
            <v>FBC109</v>
          </cell>
          <cell r="B459">
            <v>0.75</v>
          </cell>
          <cell r="C459">
            <v>0</v>
          </cell>
          <cell r="D459" t="str">
            <v>L301</v>
          </cell>
          <cell r="E459">
            <v>0</v>
          </cell>
          <cell r="F459">
            <v>1</v>
          </cell>
        </row>
        <row r="460">
          <cell r="A460" t="str">
            <v>FBC109</v>
          </cell>
          <cell r="B460">
            <v>1</v>
          </cell>
          <cell r="C460">
            <v>0</v>
          </cell>
          <cell r="D460" t="str">
            <v>L301</v>
          </cell>
          <cell r="E460">
            <v>2</v>
          </cell>
          <cell r="F460">
            <v>4</v>
          </cell>
        </row>
        <row r="461">
          <cell r="A461" t="str">
            <v>FBC109</v>
          </cell>
          <cell r="B461">
            <v>1.5</v>
          </cell>
          <cell r="C461">
            <v>0</v>
          </cell>
          <cell r="D461" t="str">
            <v>L301</v>
          </cell>
          <cell r="E461">
            <v>9</v>
          </cell>
          <cell r="F461">
            <v>11</v>
          </cell>
        </row>
        <row r="462">
          <cell r="A462" t="str">
            <v>FBC109</v>
          </cell>
          <cell r="B462">
            <v>2</v>
          </cell>
          <cell r="C462">
            <v>0</v>
          </cell>
          <cell r="D462" t="str">
            <v>L301</v>
          </cell>
          <cell r="E462">
            <v>62</v>
          </cell>
          <cell r="F462">
            <v>62</v>
          </cell>
        </row>
        <row r="463">
          <cell r="A463" t="str">
            <v>FBC109</v>
          </cell>
          <cell r="B463">
            <v>3</v>
          </cell>
          <cell r="C463">
            <v>0</v>
          </cell>
          <cell r="D463" t="str">
            <v>L301</v>
          </cell>
          <cell r="E463">
            <v>77</v>
          </cell>
          <cell r="F463">
            <v>78</v>
          </cell>
        </row>
        <row r="464">
          <cell r="A464" t="str">
            <v>FBC109</v>
          </cell>
          <cell r="B464">
            <v>4</v>
          </cell>
          <cell r="C464">
            <v>0</v>
          </cell>
          <cell r="D464" t="str">
            <v>L301</v>
          </cell>
          <cell r="E464">
            <v>10</v>
          </cell>
          <cell r="F464">
            <v>11</v>
          </cell>
        </row>
        <row r="465">
          <cell r="A465" t="str">
            <v>FBC109</v>
          </cell>
          <cell r="B465">
            <v>6</v>
          </cell>
          <cell r="C465">
            <v>0</v>
          </cell>
          <cell r="D465" t="str">
            <v>L301</v>
          </cell>
          <cell r="E465">
            <v>5</v>
          </cell>
          <cell r="F465">
            <v>10</v>
          </cell>
        </row>
        <row r="466">
          <cell r="A466" t="str">
            <v>FBC109</v>
          </cell>
          <cell r="B466">
            <v>8</v>
          </cell>
          <cell r="C466">
            <v>0</v>
          </cell>
          <cell r="D466" t="str">
            <v>L301</v>
          </cell>
          <cell r="E466">
            <v>1</v>
          </cell>
          <cell r="F466">
            <v>4</v>
          </cell>
        </row>
        <row r="467">
          <cell r="A467" t="str">
            <v>FBC109</v>
          </cell>
          <cell r="B467">
            <v>10</v>
          </cell>
          <cell r="C467">
            <v>0</v>
          </cell>
          <cell r="D467" t="str">
            <v>L301</v>
          </cell>
          <cell r="E467">
            <v>0</v>
          </cell>
          <cell r="F467">
            <v>3</v>
          </cell>
        </row>
        <row r="468">
          <cell r="A468" t="str">
            <v>FBC109</v>
          </cell>
          <cell r="B468">
            <v>12</v>
          </cell>
          <cell r="C468">
            <v>0</v>
          </cell>
          <cell r="D468" t="str">
            <v>L301</v>
          </cell>
          <cell r="E468">
            <v>2</v>
          </cell>
          <cell r="F468">
            <v>5</v>
          </cell>
        </row>
        <row r="469">
          <cell r="A469" t="str">
            <v>FBC109</v>
          </cell>
          <cell r="B469">
            <v>20</v>
          </cell>
          <cell r="C469">
            <v>0</v>
          </cell>
          <cell r="D469" t="str">
            <v>L301</v>
          </cell>
          <cell r="E469">
            <v>4</v>
          </cell>
          <cell r="F469">
            <v>4</v>
          </cell>
        </row>
        <row r="470">
          <cell r="A470" t="str">
            <v>FBC109</v>
          </cell>
          <cell r="B470">
            <v>24</v>
          </cell>
          <cell r="C470">
            <v>0</v>
          </cell>
          <cell r="D470" t="str">
            <v>L301</v>
          </cell>
          <cell r="E470">
            <v>5</v>
          </cell>
          <cell r="F470">
            <v>5</v>
          </cell>
        </row>
        <row r="471">
          <cell r="A471" t="str">
            <v>FBC301</v>
          </cell>
          <cell r="B471">
            <v>0.75</v>
          </cell>
          <cell r="C471">
            <v>0</v>
          </cell>
          <cell r="D471" t="str">
            <v>L301</v>
          </cell>
          <cell r="E471">
            <v>6</v>
          </cell>
          <cell r="F471">
            <v>14</v>
          </cell>
        </row>
        <row r="472">
          <cell r="A472" t="str">
            <v>FBC301</v>
          </cell>
          <cell r="B472">
            <v>1</v>
          </cell>
          <cell r="C472">
            <v>0</v>
          </cell>
          <cell r="D472" t="str">
            <v>L301</v>
          </cell>
          <cell r="E472">
            <v>2</v>
          </cell>
          <cell r="F472">
            <v>23</v>
          </cell>
        </row>
        <row r="473">
          <cell r="A473" t="str">
            <v>FBC301</v>
          </cell>
          <cell r="B473">
            <v>1.5</v>
          </cell>
          <cell r="C473">
            <v>0</v>
          </cell>
          <cell r="D473" t="str">
            <v>L301</v>
          </cell>
          <cell r="E473">
            <v>1</v>
          </cell>
          <cell r="F473">
            <v>3</v>
          </cell>
        </row>
        <row r="474">
          <cell r="A474" t="str">
            <v>FBC301</v>
          </cell>
          <cell r="B474">
            <v>2</v>
          </cell>
          <cell r="C474">
            <v>0</v>
          </cell>
          <cell r="D474" t="str">
            <v>L301</v>
          </cell>
          <cell r="E474">
            <v>28</v>
          </cell>
          <cell r="F474">
            <v>27</v>
          </cell>
        </row>
        <row r="475">
          <cell r="A475" t="str">
            <v>FBC301</v>
          </cell>
          <cell r="B475">
            <v>2.5</v>
          </cell>
          <cell r="C475">
            <v>0</v>
          </cell>
          <cell r="D475" t="str">
            <v>L301</v>
          </cell>
          <cell r="E475">
            <v>0</v>
          </cell>
          <cell r="F475">
            <v>1</v>
          </cell>
        </row>
        <row r="476">
          <cell r="A476" t="str">
            <v>FBC301</v>
          </cell>
          <cell r="B476">
            <v>3</v>
          </cell>
          <cell r="C476">
            <v>0</v>
          </cell>
          <cell r="D476" t="str">
            <v>L301</v>
          </cell>
          <cell r="E476">
            <v>13</v>
          </cell>
          <cell r="F476">
            <v>14</v>
          </cell>
        </row>
        <row r="477">
          <cell r="A477" t="str">
            <v>FBC301</v>
          </cell>
          <cell r="B477">
            <v>4</v>
          </cell>
          <cell r="C477">
            <v>0</v>
          </cell>
          <cell r="D477" t="str">
            <v>L301</v>
          </cell>
          <cell r="E477">
            <v>27</v>
          </cell>
          <cell r="F477">
            <v>27</v>
          </cell>
        </row>
        <row r="478">
          <cell r="A478" t="str">
            <v>FBC301</v>
          </cell>
          <cell r="B478">
            <v>6</v>
          </cell>
          <cell r="C478">
            <v>0</v>
          </cell>
          <cell r="D478" t="str">
            <v>L301</v>
          </cell>
          <cell r="E478">
            <v>5</v>
          </cell>
          <cell r="F478">
            <v>5</v>
          </cell>
        </row>
        <row r="479">
          <cell r="A479" t="str">
            <v>FBC301</v>
          </cell>
          <cell r="B479">
            <v>8</v>
          </cell>
          <cell r="C479">
            <v>0</v>
          </cell>
          <cell r="D479" t="str">
            <v>L301</v>
          </cell>
          <cell r="E479">
            <v>2</v>
          </cell>
          <cell r="F479">
            <v>9</v>
          </cell>
        </row>
        <row r="480">
          <cell r="A480" t="str">
            <v>FBC301</v>
          </cell>
          <cell r="B480">
            <v>10</v>
          </cell>
          <cell r="C480">
            <v>0</v>
          </cell>
          <cell r="D480" t="str">
            <v>L301</v>
          </cell>
          <cell r="E480">
            <v>0</v>
          </cell>
          <cell r="F480">
            <v>4</v>
          </cell>
        </row>
        <row r="481">
          <cell r="A481" t="str">
            <v>FBC301</v>
          </cell>
          <cell r="B481">
            <v>12</v>
          </cell>
          <cell r="C481">
            <v>0</v>
          </cell>
          <cell r="D481" t="str">
            <v>L301</v>
          </cell>
          <cell r="E481">
            <v>1</v>
          </cell>
          <cell r="F481">
            <v>4</v>
          </cell>
        </row>
        <row r="482">
          <cell r="A482" t="str">
            <v>FBC301</v>
          </cell>
          <cell r="B482">
            <v>16</v>
          </cell>
          <cell r="C482">
            <v>0</v>
          </cell>
          <cell r="D482" t="str">
            <v>L301</v>
          </cell>
          <cell r="E482">
            <v>1</v>
          </cell>
          <cell r="F482">
            <v>1</v>
          </cell>
        </row>
        <row r="483">
          <cell r="A483" t="str">
            <v>FBC301</v>
          </cell>
          <cell r="B483">
            <v>18</v>
          </cell>
          <cell r="C483">
            <v>0</v>
          </cell>
          <cell r="D483" t="str">
            <v>L301</v>
          </cell>
          <cell r="E483">
            <v>2</v>
          </cell>
          <cell r="F483">
            <v>3</v>
          </cell>
        </row>
        <row r="484">
          <cell r="A484" t="str">
            <v>FBC301</v>
          </cell>
          <cell r="B484">
            <v>20</v>
          </cell>
          <cell r="C484">
            <v>0</v>
          </cell>
          <cell r="D484" t="str">
            <v>L301</v>
          </cell>
          <cell r="E484">
            <v>0</v>
          </cell>
          <cell r="F484">
            <v>1</v>
          </cell>
        </row>
        <row r="485">
          <cell r="A485" t="str">
            <v>FBC301</v>
          </cell>
          <cell r="B485">
            <v>24</v>
          </cell>
          <cell r="C485">
            <v>0</v>
          </cell>
          <cell r="D485" t="str">
            <v>L301</v>
          </cell>
          <cell r="E485">
            <v>2</v>
          </cell>
          <cell r="F485">
            <v>2</v>
          </cell>
        </row>
        <row r="486">
          <cell r="A486" t="str">
            <v>FBC302K</v>
          </cell>
          <cell r="B486">
            <v>36</v>
          </cell>
          <cell r="C486">
            <v>0</v>
          </cell>
          <cell r="D486" t="str">
            <v>L301</v>
          </cell>
          <cell r="E486">
            <v>1</v>
          </cell>
          <cell r="F486">
            <v>1</v>
          </cell>
        </row>
        <row r="487">
          <cell r="A487" t="str">
            <v>FBC601</v>
          </cell>
          <cell r="B487">
            <v>0.75</v>
          </cell>
          <cell r="C487">
            <v>0</v>
          </cell>
          <cell r="D487" t="str">
            <v>L301</v>
          </cell>
          <cell r="E487">
            <v>0</v>
          </cell>
          <cell r="F487">
            <v>6</v>
          </cell>
        </row>
        <row r="488">
          <cell r="A488" t="str">
            <v>FBC601</v>
          </cell>
          <cell r="B488">
            <v>1</v>
          </cell>
          <cell r="C488">
            <v>0</v>
          </cell>
          <cell r="D488" t="str">
            <v>L301</v>
          </cell>
          <cell r="E488">
            <v>0</v>
          </cell>
          <cell r="F488">
            <v>6</v>
          </cell>
        </row>
        <row r="489">
          <cell r="A489" t="str">
            <v>FBC601</v>
          </cell>
          <cell r="B489">
            <v>1.5</v>
          </cell>
          <cell r="C489">
            <v>0</v>
          </cell>
          <cell r="D489" t="str">
            <v>L301</v>
          </cell>
          <cell r="E489">
            <v>0</v>
          </cell>
          <cell r="F489">
            <v>2</v>
          </cell>
        </row>
        <row r="490">
          <cell r="A490" t="str">
            <v>FBC601</v>
          </cell>
          <cell r="B490">
            <v>2</v>
          </cell>
          <cell r="C490">
            <v>0</v>
          </cell>
          <cell r="D490" t="str">
            <v>L301</v>
          </cell>
          <cell r="E490">
            <v>16</v>
          </cell>
          <cell r="F490">
            <v>17</v>
          </cell>
        </row>
        <row r="491">
          <cell r="A491" t="str">
            <v>FBC601</v>
          </cell>
          <cell r="B491">
            <v>2.5</v>
          </cell>
          <cell r="C491">
            <v>0</v>
          </cell>
          <cell r="D491" t="str">
            <v>L301</v>
          </cell>
          <cell r="E491">
            <v>0</v>
          </cell>
          <cell r="F491">
            <v>1</v>
          </cell>
        </row>
        <row r="492">
          <cell r="A492" t="str">
            <v>FBC601</v>
          </cell>
          <cell r="B492">
            <v>3</v>
          </cell>
          <cell r="C492">
            <v>0</v>
          </cell>
          <cell r="D492" t="str">
            <v>L301</v>
          </cell>
          <cell r="E492">
            <v>0</v>
          </cell>
          <cell r="F492">
            <v>2</v>
          </cell>
        </row>
        <row r="493">
          <cell r="A493" t="str">
            <v>FBC601</v>
          </cell>
          <cell r="B493">
            <v>4</v>
          </cell>
          <cell r="C493">
            <v>0</v>
          </cell>
          <cell r="D493" t="str">
            <v>L301</v>
          </cell>
          <cell r="E493">
            <v>1</v>
          </cell>
          <cell r="F493">
            <v>4</v>
          </cell>
        </row>
        <row r="494">
          <cell r="A494" t="str">
            <v>FBC601</v>
          </cell>
          <cell r="B494">
            <v>6</v>
          </cell>
          <cell r="C494">
            <v>0</v>
          </cell>
          <cell r="D494" t="str">
            <v>L301</v>
          </cell>
          <cell r="E494">
            <v>0</v>
          </cell>
          <cell r="F494">
            <v>3</v>
          </cell>
        </row>
        <row r="495">
          <cell r="A495" t="str">
            <v>FBC601</v>
          </cell>
          <cell r="B495">
            <v>10</v>
          </cell>
          <cell r="C495">
            <v>0</v>
          </cell>
          <cell r="D495" t="str">
            <v>L301</v>
          </cell>
          <cell r="E495">
            <v>0</v>
          </cell>
          <cell r="F495">
            <v>1</v>
          </cell>
        </row>
        <row r="496">
          <cell r="A496" t="str">
            <v>FBC901</v>
          </cell>
          <cell r="B496">
            <v>3</v>
          </cell>
          <cell r="C496">
            <v>0</v>
          </cell>
          <cell r="D496" t="str">
            <v>L301</v>
          </cell>
          <cell r="E496">
            <v>1</v>
          </cell>
          <cell r="F496">
            <v>1</v>
          </cell>
        </row>
        <row r="497">
          <cell r="A497" t="str">
            <v>FBC901</v>
          </cell>
          <cell r="B497">
            <v>8</v>
          </cell>
          <cell r="C497">
            <v>0</v>
          </cell>
          <cell r="D497" t="str">
            <v>L301</v>
          </cell>
          <cell r="E497">
            <v>0</v>
          </cell>
          <cell r="F497">
            <v>1</v>
          </cell>
        </row>
        <row r="498">
          <cell r="A498" t="str">
            <v>FBC901</v>
          </cell>
          <cell r="B498">
            <v>16</v>
          </cell>
          <cell r="C498">
            <v>0</v>
          </cell>
          <cell r="D498" t="str">
            <v>L301</v>
          </cell>
          <cell r="E498">
            <v>1</v>
          </cell>
          <cell r="F498">
            <v>1</v>
          </cell>
        </row>
        <row r="499">
          <cell r="A499" t="str">
            <v>FBCA01</v>
          </cell>
          <cell r="B499">
            <v>1.5</v>
          </cell>
          <cell r="C499">
            <v>0</v>
          </cell>
          <cell r="D499" t="str">
            <v>L301</v>
          </cell>
          <cell r="E499">
            <v>1</v>
          </cell>
          <cell r="F499">
            <v>2</v>
          </cell>
        </row>
        <row r="500">
          <cell r="A500" t="str">
            <v>FBCA01</v>
          </cell>
          <cell r="B500">
            <v>2</v>
          </cell>
          <cell r="C500">
            <v>0</v>
          </cell>
          <cell r="D500" t="str">
            <v>L301</v>
          </cell>
          <cell r="E500">
            <v>1</v>
          </cell>
          <cell r="F500">
            <v>1</v>
          </cell>
        </row>
        <row r="501">
          <cell r="A501" t="str">
            <v>FBCA01A</v>
          </cell>
          <cell r="B501">
            <v>1.5</v>
          </cell>
          <cell r="C501">
            <v>0</v>
          </cell>
          <cell r="D501" t="str">
            <v>L301</v>
          </cell>
          <cell r="E501">
            <v>1</v>
          </cell>
          <cell r="F501">
            <v>1</v>
          </cell>
        </row>
        <row r="502">
          <cell r="A502" t="str">
            <v>FBCP03W</v>
          </cell>
          <cell r="B502">
            <v>36</v>
          </cell>
          <cell r="C502">
            <v>0</v>
          </cell>
          <cell r="D502" t="str">
            <v>L301</v>
          </cell>
          <cell r="E502">
            <v>11</v>
          </cell>
          <cell r="F502">
            <v>11</v>
          </cell>
        </row>
        <row r="503">
          <cell r="A503" t="str">
            <v>FBD101</v>
          </cell>
          <cell r="B503">
            <v>0.75</v>
          </cell>
          <cell r="C503">
            <v>0</v>
          </cell>
          <cell r="D503" t="str">
            <v>L301</v>
          </cell>
          <cell r="E503">
            <v>0</v>
          </cell>
          <cell r="F503">
            <v>1</v>
          </cell>
        </row>
        <row r="504">
          <cell r="A504" t="str">
            <v>FBD101</v>
          </cell>
          <cell r="B504">
            <v>1</v>
          </cell>
          <cell r="C504">
            <v>0</v>
          </cell>
          <cell r="D504" t="str">
            <v>L301</v>
          </cell>
          <cell r="E504">
            <v>1</v>
          </cell>
          <cell r="F504">
            <v>2</v>
          </cell>
        </row>
        <row r="505">
          <cell r="A505" t="str">
            <v>FBD101</v>
          </cell>
          <cell r="B505">
            <v>1.5</v>
          </cell>
          <cell r="C505">
            <v>0</v>
          </cell>
          <cell r="D505" t="str">
            <v>L301</v>
          </cell>
          <cell r="E505">
            <v>0</v>
          </cell>
          <cell r="F505">
            <v>1</v>
          </cell>
        </row>
        <row r="506">
          <cell r="A506" t="str">
            <v>FBD101</v>
          </cell>
          <cell r="B506">
            <v>2</v>
          </cell>
          <cell r="C506">
            <v>0</v>
          </cell>
          <cell r="D506" t="str">
            <v>L301</v>
          </cell>
          <cell r="E506">
            <v>6</v>
          </cell>
          <cell r="F506">
            <v>7</v>
          </cell>
        </row>
        <row r="507">
          <cell r="A507" t="str">
            <v>FBD101</v>
          </cell>
          <cell r="B507">
            <v>2.5</v>
          </cell>
          <cell r="C507">
            <v>0</v>
          </cell>
          <cell r="D507" t="str">
            <v>L301</v>
          </cell>
          <cell r="E507">
            <v>0</v>
          </cell>
          <cell r="F507">
            <v>1</v>
          </cell>
        </row>
        <row r="508">
          <cell r="A508" t="str">
            <v>FBD101</v>
          </cell>
          <cell r="B508">
            <v>3</v>
          </cell>
          <cell r="C508">
            <v>0</v>
          </cell>
          <cell r="D508" t="str">
            <v>L301</v>
          </cell>
          <cell r="E508">
            <v>1</v>
          </cell>
          <cell r="F508">
            <v>3</v>
          </cell>
        </row>
        <row r="509">
          <cell r="A509" t="str">
            <v>FBD101</v>
          </cell>
          <cell r="B509">
            <v>4</v>
          </cell>
          <cell r="C509">
            <v>0</v>
          </cell>
          <cell r="D509" t="str">
            <v>L301</v>
          </cell>
          <cell r="E509">
            <v>1</v>
          </cell>
          <cell r="F509">
            <v>5</v>
          </cell>
        </row>
        <row r="510">
          <cell r="A510" t="str">
            <v>FBD101</v>
          </cell>
          <cell r="B510">
            <v>6</v>
          </cell>
          <cell r="C510">
            <v>0</v>
          </cell>
          <cell r="D510" t="str">
            <v>L301</v>
          </cell>
          <cell r="E510">
            <v>0</v>
          </cell>
          <cell r="F510">
            <v>4</v>
          </cell>
        </row>
        <row r="511">
          <cell r="A511" t="str">
            <v>FBD101</v>
          </cell>
          <cell r="B511">
            <v>8</v>
          </cell>
          <cell r="C511">
            <v>0</v>
          </cell>
          <cell r="D511" t="str">
            <v>L301</v>
          </cell>
          <cell r="E511">
            <v>0</v>
          </cell>
          <cell r="F511">
            <v>8</v>
          </cell>
        </row>
        <row r="512">
          <cell r="A512" t="str">
            <v>FBD101</v>
          </cell>
          <cell r="B512">
            <v>10</v>
          </cell>
          <cell r="C512">
            <v>0</v>
          </cell>
          <cell r="D512" t="str">
            <v>L301</v>
          </cell>
          <cell r="E512">
            <v>0</v>
          </cell>
          <cell r="F512">
            <v>6</v>
          </cell>
        </row>
        <row r="513">
          <cell r="A513" t="str">
            <v>FBD101</v>
          </cell>
          <cell r="B513">
            <v>14</v>
          </cell>
          <cell r="C513">
            <v>0</v>
          </cell>
          <cell r="D513" t="str">
            <v>L301</v>
          </cell>
          <cell r="E513">
            <v>1</v>
          </cell>
          <cell r="F513">
            <v>2</v>
          </cell>
        </row>
        <row r="514">
          <cell r="A514" t="str">
            <v>FBD101</v>
          </cell>
          <cell r="B514">
            <v>18</v>
          </cell>
          <cell r="C514">
            <v>0</v>
          </cell>
          <cell r="D514" t="str">
            <v>L301</v>
          </cell>
          <cell r="E514">
            <v>4</v>
          </cell>
          <cell r="F514">
            <v>4</v>
          </cell>
        </row>
        <row r="515">
          <cell r="A515" t="str">
            <v>FBD101</v>
          </cell>
          <cell r="B515">
            <v>24</v>
          </cell>
          <cell r="C515">
            <v>0</v>
          </cell>
          <cell r="D515" t="str">
            <v>L301</v>
          </cell>
          <cell r="E515">
            <v>1</v>
          </cell>
          <cell r="F515">
            <v>2</v>
          </cell>
        </row>
        <row r="516">
          <cell r="A516" t="str">
            <v>FBD102K</v>
          </cell>
          <cell r="B516">
            <v>54</v>
          </cell>
          <cell r="C516">
            <v>0</v>
          </cell>
          <cell r="D516" t="str">
            <v>L301</v>
          </cell>
          <cell r="E516">
            <v>1</v>
          </cell>
          <cell r="F516">
            <v>1</v>
          </cell>
        </row>
        <row r="517">
          <cell r="A517" t="str">
            <v>FBD301</v>
          </cell>
          <cell r="B517">
            <v>1.5</v>
          </cell>
          <cell r="C517">
            <v>0</v>
          </cell>
          <cell r="D517" t="str">
            <v>L301</v>
          </cell>
          <cell r="E517">
            <v>2</v>
          </cell>
          <cell r="F517">
            <v>2</v>
          </cell>
        </row>
        <row r="518">
          <cell r="A518" t="str">
            <v>FBD301</v>
          </cell>
          <cell r="B518">
            <v>2</v>
          </cell>
          <cell r="C518">
            <v>0</v>
          </cell>
          <cell r="D518" t="str">
            <v>L301</v>
          </cell>
          <cell r="E518">
            <v>29</v>
          </cell>
          <cell r="F518">
            <v>30</v>
          </cell>
        </row>
        <row r="519">
          <cell r="A519" t="str">
            <v>FBD301</v>
          </cell>
          <cell r="B519">
            <v>3</v>
          </cell>
          <cell r="C519">
            <v>0</v>
          </cell>
          <cell r="D519" t="str">
            <v>L301</v>
          </cell>
          <cell r="E519">
            <v>1</v>
          </cell>
          <cell r="F519">
            <v>3</v>
          </cell>
        </row>
        <row r="520">
          <cell r="A520" t="str">
            <v>FBD301</v>
          </cell>
          <cell r="B520">
            <v>6</v>
          </cell>
          <cell r="C520">
            <v>0</v>
          </cell>
          <cell r="D520" t="str">
            <v>L301</v>
          </cell>
          <cell r="E520">
            <v>0</v>
          </cell>
          <cell r="F520">
            <v>2</v>
          </cell>
        </row>
        <row r="521">
          <cell r="A521" t="str">
            <v>FBD601</v>
          </cell>
          <cell r="B521">
            <v>1</v>
          </cell>
          <cell r="C521">
            <v>0</v>
          </cell>
          <cell r="D521" t="str">
            <v>L301</v>
          </cell>
          <cell r="E521">
            <v>1</v>
          </cell>
          <cell r="F521">
            <v>3</v>
          </cell>
        </row>
        <row r="522">
          <cell r="A522" t="str">
            <v>FBD601</v>
          </cell>
          <cell r="B522">
            <v>1.5</v>
          </cell>
          <cell r="C522">
            <v>0</v>
          </cell>
          <cell r="D522" t="str">
            <v>L301</v>
          </cell>
          <cell r="E522">
            <v>1</v>
          </cell>
          <cell r="F522">
            <v>1</v>
          </cell>
        </row>
        <row r="523">
          <cell r="A523" t="str">
            <v>FBD601</v>
          </cell>
          <cell r="B523">
            <v>2</v>
          </cell>
          <cell r="C523">
            <v>0</v>
          </cell>
          <cell r="D523" t="str">
            <v>L301</v>
          </cell>
          <cell r="E523">
            <v>1</v>
          </cell>
          <cell r="F523">
            <v>2</v>
          </cell>
        </row>
        <row r="524">
          <cell r="A524" t="str">
            <v>FBD601</v>
          </cell>
          <cell r="B524">
            <v>2.5</v>
          </cell>
          <cell r="C524">
            <v>0</v>
          </cell>
          <cell r="D524" t="str">
            <v>L301</v>
          </cell>
          <cell r="E524">
            <v>0</v>
          </cell>
          <cell r="F524">
            <v>1</v>
          </cell>
        </row>
        <row r="525">
          <cell r="A525" t="str">
            <v>FBD601</v>
          </cell>
          <cell r="B525">
            <v>24</v>
          </cell>
          <cell r="C525">
            <v>0</v>
          </cell>
          <cell r="D525" t="str">
            <v>L301</v>
          </cell>
          <cell r="E525">
            <v>1</v>
          </cell>
          <cell r="F525">
            <v>1</v>
          </cell>
        </row>
        <row r="526">
          <cell r="A526" t="str">
            <v>FBFD02</v>
          </cell>
          <cell r="B526">
            <v>0.75</v>
          </cell>
          <cell r="C526">
            <v>0</v>
          </cell>
          <cell r="D526" t="str">
            <v>L601</v>
          </cell>
          <cell r="E526">
            <v>0</v>
          </cell>
          <cell r="F526">
            <v>0</v>
          </cell>
        </row>
        <row r="527">
          <cell r="A527" t="str">
            <v>FBFD02</v>
          </cell>
          <cell r="B527">
            <v>1</v>
          </cell>
          <cell r="C527">
            <v>0</v>
          </cell>
          <cell r="D527" t="str">
            <v>L601</v>
          </cell>
          <cell r="E527">
            <v>6</v>
          </cell>
          <cell r="F527">
            <v>0</v>
          </cell>
        </row>
        <row r="528">
          <cell r="A528" t="str">
            <v>FBFD02</v>
          </cell>
          <cell r="B528">
            <v>1.5</v>
          </cell>
          <cell r="C528">
            <v>0</v>
          </cell>
          <cell r="D528" t="str">
            <v>L601</v>
          </cell>
          <cell r="E528">
            <v>0</v>
          </cell>
          <cell r="F528">
            <v>0</v>
          </cell>
        </row>
        <row r="529">
          <cell r="A529" t="str">
            <v>FBFD02</v>
          </cell>
          <cell r="B529">
            <v>2</v>
          </cell>
          <cell r="C529">
            <v>0</v>
          </cell>
          <cell r="D529" t="str">
            <v>L601</v>
          </cell>
          <cell r="E529">
            <v>3</v>
          </cell>
          <cell r="F529">
            <v>0</v>
          </cell>
        </row>
        <row r="530">
          <cell r="A530" t="str">
            <v>FBFD02</v>
          </cell>
          <cell r="B530">
            <v>3</v>
          </cell>
          <cell r="C530">
            <v>0</v>
          </cell>
          <cell r="D530" t="str">
            <v>L601</v>
          </cell>
          <cell r="E530">
            <v>1</v>
          </cell>
          <cell r="F530">
            <v>0</v>
          </cell>
        </row>
        <row r="531">
          <cell r="A531" t="str">
            <v>FBFD02</v>
          </cell>
          <cell r="B531">
            <v>4</v>
          </cell>
          <cell r="C531">
            <v>0</v>
          </cell>
          <cell r="D531" t="str">
            <v>L601</v>
          </cell>
          <cell r="E531">
            <v>0</v>
          </cell>
          <cell r="F531">
            <v>0</v>
          </cell>
        </row>
        <row r="532">
          <cell r="A532" t="str">
            <v>FBFD02</v>
          </cell>
          <cell r="B532">
            <v>8</v>
          </cell>
          <cell r="C532">
            <v>0</v>
          </cell>
          <cell r="D532" t="str">
            <v>L601</v>
          </cell>
          <cell r="E532">
            <v>4</v>
          </cell>
          <cell r="F532">
            <v>0</v>
          </cell>
        </row>
        <row r="533">
          <cell r="A533" t="str">
            <v>FBFD02</v>
          </cell>
          <cell r="B533">
            <v>10</v>
          </cell>
          <cell r="C533">
            <v>0</v>
          </cell>
          <cell r="D533" t="str">
            <v>L601</v>
          </cell>
          <cell r="E533">
            <v>0</v>
          </cell>
          <cell r="F533">
            <v>2</v>
          </cell>
        </row>
        <row r="534">
          <cell r="A534" t="str">
            <v>FBFD02</v>
          </cell>
          <cell r="B534">
            <v>12</v>
          </cell>
          <cell r="C534">
            <v>0</v>
          </cell>
          <cell r="D534" t="str">
            <v>L601</v>
          </cell>
          <cell r="E534">
            <v>0</v>
          </cell>
          <cell r="F534">
            <v>0</v>
          </cell>
        </row>
        <row r="535">
          <cell r="A535" t="str">
            <v>FBFD02</v>
          </cell>
          <cell r="B535">
            <v>14</v>
          </cell>
          <cell r="C535">
            <v>0</v>
          </cell>
          <cell r="D535" t="str">
            <v>L601</v>
          </cell>
          <cell r="E535">
            <v>0</v>
          </cell>
          <cell r="F535">
            <v>0</v>
          </cell>
        </row>
        <row r="536">
          <cell r="A536" t="str">
            <v>FBL601</v>
          </cell>
          <cell r="B536">
            <v>1</v>
          </cell>
          <cell r="C536">
            <v>0</v>
          </cell>
          <cell r="D536" t="str">
            <v>L302</v>
          </cell>
          <cell r="E536">
            <v>1</v>
          </cell>
          <cell r="F536">
            <v>2</v>
          </cell>
        </row>
        <row r="537">
          <cell r="A537" t="str">
            <v>FBL601</v>
          </cell>
          <cell r="B537">
            <v>2</v>
          </cell>
          <cell r="C537">
            <v>0</v>
          </cell>
          <cell r="D537" t="str">
            <v>L302</v>
          </cell>
          <cell r="E537">
            <v>1</v>
          </cell>
          <cell r="F537">
            <v>1</v>
          </cell>
        </row>
        <row r="538">
          <cell r="A538" t="str">
            <v>FBL601</v>
          </cell>
          <cell r="B538">
            <v>3</v>
          </cell>
          <cell r="C538">
            <v>0</v>
          </cell>
          <cell r="D538" t="str">
            <v>L302</v>
          </cell>
          <cell r="E538">
            <v>1</v>
          </cell>
          <cell r="F538">
            <v>2</v>
          </cell>
        </row>
        <row r="539">
          <cell r="A539" t="str">
            <v>FBL601</v>
          </cell>
          <cell r="B539">
            <v>4</v>
          </cell>
          <cell r="C539">
            <v>0</v>
          </cell>
          <cell r="D539" t="str">
            <v>L302</v>
          </cell>
          <cell r="E539">
            <v>15</v>
          </cell>
          <cell r="F539">
            <v>15</v>
          </cell>
        </row>
        <row r="540">
          <cell r="A540" t="str">
            <v>FBL601</v>
          </cell>
          <cell r="B540">
            <v>8</v>
          </cell>
          <cell r="C540">
            <v>0</v>
          </cell>
          <cell r="D540" t="str">
            <v>L302</v>
          </cell>
          <cell r="E540">
            <v>2</v>
          </cell>
          <cell r="F540">
            <v>2</v>
          </cell>
        </row>
        <row r="541">
          <cell r="A541" t="str">
            <v>FBL601</v>
          </cell>
          <cell r="B541">
            <v>12</v>
          </cell>
          <cell r="C541">
            <v>0</v>
          </cell>
          <cell r="D541" t="str">
            <v>L302</v>
          </cell>
          <cell r="E541">
            <v>1</v>
          </cell>
          <cell r="F541">
            <v>1</v>
          </cell>
        </row>
        <row r="542">
          <cell r="A542" t="str">
            <v>FBL601</v>
          </cell>
          <cell r="B542">
            <v>16</v>
          </cell>
          <cell r="C542">
            <v>0</v>
          </cell>
          <cell r="D542" t="str">
            <v>L302</v>
          </cell>
          <cell r="E542">
            <v>1</v>
          </cell>
          <cell r="F542">
            <v>1</v>
          </cell>
        </row>
        <row r="543">
          <cell r="A543" t="str">
            <v>FBL601</v>
          </cell>
          <cell r="B543">
            <v>18</v>
          </cell>
          <cell r="C543">
            <v>0</v>
          </cell>
          <cell r="D543" t="str">
            <v>L302</v>
          </cell>
          <cell r="E543">
            <v>0</v>
          </cell>
          <cell r="F543">
            <v>1</v>
          </cell>
        </row>
        <row r="544">
          <cell r="A544" t="str">
            <v>FBL601</v>
          </cell>
          <cell r="B544">
            <v>24</v>
          </cell>
          <cell r="C544">
            <v>0</v>
          </cell>
          <cell r="D544" t="str">
            <v>L302</v>
          </cell>
          <cell r="E544">
            <v>1</v>
          </cell>
          <cell r="F544">
            <v>1</v>
          </cell>
        </row>
        <row r="545">
          <cell r="A545" t="str">
            <v>FBL602K</v>
          </cell>
          <cell r="B545">
            <v>36</v>
          </cell>
          <cell r="C545">
            <v>0</v>
          </cell>
          <cell r="D545" t="str">
            <v>L302</v>
          </cell>
          <cell r="E545">
            <v>1</v>
          </cell>
          <cell r="F545">
            <v>1</v>
          </cell>
        </row>
        <row r="546">
          <cell r="A546" t="str">
            <v>FBP103</v>
          </cell>
          <cell r="B546">
            <v>1</v>
          </cell>
          <cell r="C546">
            <v>0</v>
          </cell>
          <cell r="D546" t="str">
            <v>L602</v>
          </cell>
          <cell r="E546">
            <v>1</v>
          </cell>
          <cell r="F546">
            <v>0</v>
          </cell>
        </row>
        <row r="547">
          <cell r="A547" t="str">
            <v>FBP103</v>
          </cell>
          <cell r="B547">
            <v>3</v>
          </cell>
          <cell r="C547">
            <v>0</v>
          </cell>
          <cell r="D547" t="str">
            <v>L602</v>
          </cell>
          <cell r="E547">
            <v>2</v>
          </cell>
          <cell r="F547">
            <v>0</v>
          </cell>
        </row>
        <row r="548">
          <cell r="A548" t="str">
            <v>FBS101R</v>
          </cell>
          <cell r="B548">
            <v>1</v>
          </cell>
          <cell r="C548">
            <v>0</v>
          </cell>
          <cell r="D548" t="str">
            <v>L303</v>
          </cell>
          <cell r="E548">
            <v>0</v>
          </cell>
          <cell r="F548">
            <v>2</v>
          </cell>
        </row>
        <row r="549">
          <cell r="A549" t="str">
            <v>FBS101R</v>
          </cell>
          <cell r="B549">
            <v>2</v>
          </cell>
          <cell r="C549">
            <v>0</v>
          </cell>
          <cell r="D549" t="str">
            <v>L303</v>
          </cell>
          <cell r="E549">
            <v>1</v>
          </cell>
          <cell r="F549">
            <v>4</v>
          </cell>
        </row>
        <row r="550">
          <cell r="A550" t="str">
            <v>FBS101R</v>
          </cell>
          <cell r="B550">
            <v>3</v>
          </cell>
          <cell r="C550">
            <v>0</v>
          </cell>
          <cell r="D550" t="str">
            <v>L303</v>
          </cell>
          <cell r="E550">
            <v>2</v>
          </cell>
          <cell r="F550">
            <v>2</v>
          </cell>
        </row>
        <row r="551">
          <cell r="A551" t="str">
            <v>FBS101R</v>
          </cell>
          <cell r="B551">
            <v>4</v>
          </cell>
          <cell r="C551">
            <v>0</v>
          </cell>
          <cell r="D551" t="str">
            <v>L303</v>
          </cell>
          <cell r="E551">
            <v>1</v>
          </cell>
          <cell r="F551">
            <v>1</v>
          </cell>
        </row>
        <row r="552">
          <cell r="A552" t="str">
            <v>FBS104R</v>
          </cell>
          <cell r="B552">
            <v>0.75</v>
          </cell>
          <cell r="C552">
            <v>0</v>
          </cell>
          <cell r="D552" t="str">
            <v>L303</v>
          </cell>
          <cell r="E552">
            <v>2</v>
          </cell>
          <cell r="F552">
            <v>29</v>
          </cell>
        </row>
        <row r="553">
          <cell r="A553" t="str">
            <v>FBS104R</v>
          </cell>
          <cell r="B553">
            <v>1.5</v>
          </cell>
          <cell r="C553">
            <v>0</v>
          </cell>
          <cell r="D553" t="str">
            <v>L303</v>
          </cell>
          <cell r="E553">
            <v>1</v>
          </cell>
          <cell r="F553">
            <v>1</v>
          </cell>
        </row>
        <row r="554">
          <cell r="A554" t="str">
            <v>FBS104R</v>
          </cell>
          <cell r="B554">
            <v>2</v>
          </cell>
          <cell r="C554">
            <v>0</v>
          </cell>
          <cell r="D554" t="str">
            <v>L303</v>
          </cell>
          <cell r="E554">
            <v>0</v>
          </cell>
          <cell r="F554">
            <v>5</v>
          </cell>
        </row>
        <row r="555">
          <cell r="A555" t="str">
            <v>FBS104R</v>
          </cell>
          <cell r="B555">
            <v>3</v>
          </cell>
          <cell r="C555">
            <v>0</v>
          </cell>
          <cell r="D555" t="str">
            <v>L303</v>
          </cell>
          <cell r="E555">
            <v>0</v>
          </cell>
          <cell r="F555">
            <v>3</v>
          </cell>
        </row>
        <row r="556">
          <cell r="A556" t="str">
            <v>FBS104R</v>
          </cell>
          <cell r="B556">
            <v>4</v>
          </cell>
          <cell r="C556">
            <v>0</v>
          </cell>
          <cell r="D556" t="str">
            <v>L303</v>
          </cell>
          <cell r="E556">
            <v>1</v>
          </cell>
          <cell r="F556">
            <v>3</v>
          </cell>
        </row>
        <row r="557">
          <cell r="A557" t="str">
            <v>FBS104R</v>
          </cell>
          <cell r="B557">
            <v>6</v>
          </cell>
          <cell r="C557">
            <v>0</v>
          </cell>
          <cell r="D557" t="str">
            <v>L303</v>
          </cell>
          <cell r="E557">
            <v>1</v>
          </cell>
          <cell r="F557">
            <v>4</v>
          </cell>
        </row>
        <row r="558">
          <cell r="A558" t="str">
            <v>FBS104R</v>
          </cell>
          <cell r="B558">
            <v>10</v>
          </cell>
          <cell r="C558">
            <v>0</v>
          </cell>
          <cell r="D558" t="str">
            <v>L303</v>
          </cell>
          <cell r="E558">
            <v>4</v>
          </cell>
          <cell r="F558">
            <v>4</v>
          </cell>
        </row>
        <row r="559">
          <cell r="A559" t="str">
            <v>FBS104R</v>
          </cell>
          <cell r="B559">
            <v>12</v>
          </cell>
          <cell r="C559">
            <v>0</v>
          </cell>
          <cell r="D559" t="str">
            <v>L303</v>
          </cell>
          <cell r="E559">
            <v>1</v>
          </cell>
          <cell r="F559">
            <v>2</v>
          </cell>
        </row>
        <row r="560">
          <cell r="A560" t="str">
            <v>FBS104R</v>
          </cell>
          <cell r="B560">
            <v>16</v>
          </cell>
          <cell r="C560">
            <v>0</v>
          </cell>
          <cell r="D560" t="str">
            <v>L303</v>
          </cell>
          <cell r="E560">
            <v>2</v>
          </cell>
          <cell r="F560">
            <v>2</v>
          </cell>
        </row>
        <row r="561">
          <cell r="A561" t="str">
            <v>FBS104R</v>
          </cell>
          <cell r="B561">
            <v>18</v>
          </cell>
          <cell r="C561">
            <v>0</v>
          </cell>
          <cell r="D561" t="str">
            <v>L303</v>
          </cell>
          <cell r="E561">
            <v>1</v>
          </cell>
          <cell r="F561">
            <v>1</v>
          </cell>
        </row>
        <row r="562">
          <cell r="A562" t="str">
            <v>FBS104R</v>
          </cell>
          <cell r="B562">
            <v>20</v>
          </cell>
          <cell r="C562">
            <v>0</v>
          </cell>
          <cell r="D562" t="str">
            <v>L303</v>
          </cell>
          <cell r="E562">
            <v>3</v>
          </cell>
          <cell r="F562">
            <v>4</v>
          </cell>
        </row>
        <row r="563">
          <cell r="A563" t="str">
            <v>FBS104R</v>
          </cell>
          <cell r="B563">
            <v>24</v>
          </cell>
          <cell r="C563">
            <v>0</v>
          </cell>
          <cell r="D563" t="str">
            <v>L303</v>
          </cell>
          <cell r="E563">
            <v>0</v>
          </cell>
          <cell r="F563">
            <v>3</v>
          </cell>
        </row>
        <row r="564">
          <cell r="A564" t="str">
            <v>FBS104RK</v>
          </cell>
          <cell r="B564">
            <v>36</v>
          </cell>
          <cell r="C564">
            <v>0</v>
          </cell>
          <cell r="D564" t="str">
            <v>L303</v>
          </cell>
          <cell r="E564">
            <v>1</v>
          </cell>
          <cell r="F564">
            <v>1</v>
          </cell>
        </row>
        <row r="565">
          <cell r="A565" t="str">
            <v>FBS301R</v>
          </cell>
          <cell r="B565">
            <v>2</v>
          </cell>
          <cell r="C565">
            <v>0</v>
          </cell>
          <cell r="D565" t="str">
            <v>L303</v>
          </cell>
          <cell r="E565">
            <v>1</v>
          </cell>
          <cell r="F565">
            <v>2</v>
          </cell>
        </row>
        <row r="566">
          <cell r="A566" t="str">
            <v>FBS304R</v>
          </cell>
          <cell r="B566">
            <v>0.5</v>
          </cell>
          <cell r="C566">
            <v>0</v>
          </cell>
          <cell r="D566" t="str">
            <v>L303</v>
          </cell>
          <cell r="E566">
            <v>5</v>
          </cell>
          <cell r="F566">
            <v>5</v>
          </cell>
        </row>
        <row r="567">
          <cell r="A567" t="str">
            <v>FBS304R</v>
          </cell>
          <cell r="B567">
            <v>0.75</v>
          </cell>
          <cell r="C567">
            <v>0</v>
          </cell>
          <cell r="D567" t="str">
            <v>L303</v>
          </cell>
          <cell r="E567">
            <v>17</v>
          </cell>
          <cell r="F567">
            <v>17</v>
          </cell>
        </row>
        <row r="568">
          <cell r="A568" t="str">
            <v>FBS304R</v>
          </cell>
          <cell r="B568">
            <v>1.5</v>
          </cell>
          <cell r="C568">
            <v>0</v>
          </cell>
          <cell r="D568" t="str">
            <v>L303</v>
          </cell>
          <cell r="E568">
            <v>1</v>
          </cell>
          <cell r="F568">
            <v>1</v>
          </cell>
        </row>
        <row r="569">
          <cell r="A569" t="str">
            <v>FBS304R</v>
          </cell>
          <cell r="B569">
            <v>2</v>
          </cell>
          <cell r="C569">
            <v>0</v>
          </cell>
          <cell r="D569" t="str">
            <v>L303</v>
          </cell>
          <cell r="E569">
            <v>15</v>
          </cell>
          <cell r="F569">
            <v>16</v>
          </cell>
        </row>
        <row r="570">
          <cell r="A570" t="str">
            <v>FBS304R</v>
          </cell>
          <cell r="B570">
            <v>3</v>
          </cell>
          <cell r="C570">
            <v>0</v>
          </cell>
          <cell r="D570" t="str">
            <v>L303</v>
          </cell>
          <cell r="E570">
            <v>4</v>
          </cell>
          <cell r="F570">
            <v>5</v>
          </cell>
        </row>
        <row r="571">
          <cell r="A571" t="str">
            <v>FBS304R</v>
          </cell>
          <cell r="B571">
            <v>6</v>
          </cell>
          <cell r="C571">
            <v>0</v>
          </cell>
          <cell r="D571" t="str">
            <v>L303</v>
          </cell>
          <cell r="E571">
            <v>1</v>
          </cell>
          <cell r="F571">
            <v>2</v>
          </cell>
        </row>
        <row r="572">
          <cell r="A572" t="str">
            <v>FBS304R</v>
          </cell>
          <cell r="B572">
            <v>8</v>
          </cell>
          <cell r="C572">
            <v>0</v>
          </cell>
          <cell r="D572" t="str">
            <v>L303</v>
          </cell>
          <cell r="E572">
            <v>1</v>
          </cell>
          <cell r="F572">
            <v>2</v>
          </cell>
        </row>
        <row r="573">
          <cell r="A573" t="str">
            <v>FBS304R</v>
          </cell>
          <cell r="B573">
            <v>12</v>
          </cell>
          <cell r="C573">
            <v>0</v>
          </cell>
          <cell r="D573" t="str">
            <v>L303</v>
          </cell>
          <cell r="E573">
            <v>1</v>
          </cell>
          <cell r="F573">
            <v>1</v>
          </cell>
        </row>
        <row r="574">
          <cell r="A574" t="str">
            <v>FBS604R</v>
          </cell>
          <cell r="B574">
            <v>0.75</v>
          </cell>
          <cell r="C574">
            <v>0</v>
          </cell>
          <cell r="D574" t="str">
            <v>L303</v>
          </cell>
          <cell r="E574">
            <v>2</v>
          </cell>
          <cell r="F574">
            <v>10</v>
          </cell>
        </row>
        <row r="575">
          <cell r="A575" t="str">
            <v>FBS604R</v>
          </cell>
          <cell r="B575">
            <v>1</v>
          </cell>
          <cell r="C575">
            <v>0</v>
          </cell>
          <cell r="D575" t="str">
            <v>L303</v>
          </cell>
          <cell r="E575">
            <v>0</v>
          </cell>
          <cell r="F575">
            <v>2</v>
          </cell>
        </row>
        <row r="576">
          <cell r="A576" t="str">
            <v>FBS604R</v>
          </cell>
          <cell r="B576">
            <v>2</v>
          </cell>
          <cell r="C576">
            <v>0</v>
          </cell>
          <cell r="D576" t="str">
            <v>L303</v>
          </cell>
          <cell r="E576">
            <v>2</v>
          </cell>
          <cell r="F576">
            <v>3</v>
          </cell>
        </row>
        <row r="577">
          <cell r="A577" t="str">
            <v>FCC301</v>
          </cell>
          <cell r="B577">
            <v>2</v>
          </cell>
          <cell r="C577">
            <v>0.5</v>
          </cell>
          <cell r="D577" t="str">
            <v>L301</v>
          </cell>
          <cell r="E577">
            <v>0</v>
          </cell>
          <cell r="F577">
            <v>2</v>
          </cell>
        </row>
        <row r="578">
          <cell r="A578" t="str">
            <v>FCC301</v>
          </cell>
          <cell r="B578">
            <v>2</v>
          </cell>
          <cell r="C578">
            <v>0.75</v>
          </cell>
          <cell r="D578" t="str">
            <v>L301</v>
          </cell>
          <cell r="E578">
            <v>0</v>
          </cell>
          <cell r="F578">
            <v>2</v>
          </cell>
        </row>
        <row r="579">
          <cell r="A579" t="str">
            <v>FCC301</v>
          </cell>
          <cell r="B579">
            <v>2</v>
          </cell>
          <cell r="C579">
            <v>1.5</v>
          </cell>
          <cell r="D579" t="str">
            <v>L301</v>
          </cell>
          <cell r="E579">
            <v>6</v>
          </cell>
          <cell r="F579">
            <v>8</v>
          </cell>
        </row>
        <row r="580">
          <cell r="A580" t="str">
            <v>FCP102</v>
          </cell>
          <cell r="B580">
            <v>1</v>
          </cell>
          <cell r="C580">
            <v>0.5</v>
          </cell>
          <cell r="D580" t="str">
            <v>L602</v>
          </cell>
          <cell r="E580">
            <v>0</v>
          </cell>
          <cell r="F580">
            <v>0</v>
          </cell>
        </row>
        <row r="581">
          <cell r="A581" t="str">
            <v>FCP102</v>
          </cell>
          <cell r="B581">
            <v>2</v>
          </cell>
          <cell r="C581">
            <v>0.75</v>
          </cell>
          <cell r="D581" t="str">
            <v>L602</v>
          </cell>
          <cell r="E581">
            <v>12</v>
          </cell>
          <cell r="F581">
            <v>0</v>
          </cell>
        </row>
        <row r="582">
          <cell r="A582" t="str">
            <v>FCP302</v>
          </cell>
          <cell r="B582">
            <v>2</v>
          </cell>
          <cell r="C582">
            <v>0.5</v>
          </cell>
          <cell r="D582" t="str">
            <v>L602</v>
          </cell>
          <cell r="E582">
            <v>2</v>
          </cell>
          <cell r="F582">
            <v>0</v>
          </cell>
        </row>
        <row r="583">
          <cell r="A583" t="str">
            <v>FFP182</v>
          </cell>
          <cell r="B583">
            <v>0.5</v>
          </cell>
          <cell r="C583">
            <v>0</v>
          </cell>
          <cell r="D583" t="str">
            <v>L602</v>
          </cell>
          <cell r="E583">
            <v>1</v>
          </cell>
          <cell r="F583">
            <v>0</v>
          </cell>
        </row>
        <row r="584">
          <cell r="A584" t="str">
            <v>FFP182</v>
          </cell>
          <cell r="B584">
            <v>0.75</v>
          </cell>
          <cell r="C584">
            <v>0</v>
          </cell>
          <cell r="D584" t="str">
            <v>L602</v>
          </cell>
          <cell r="E584">
            <v>57</v>
          </cell>
          <cell r="F584">
            <v>0</v>
          </cell>
        </row>
        <row r="585">
          <cell r="A585" t="str">
            <v>FFP182</v>
          </cell>
          <cell r="B585">
            <v>1</v>
          </cell>
          <cell r="C585">
            <v>0</v>
          </cell>
          <cell r="D585" t="str">
            <v>L602</v>
          </cell>
          <cell r="E585">
            <v>29</v>
          </cell>
          <cell r="F585">
            <v>0</v>
          </cell>
        </row>
        <row r="586">
          <cell r="A586" t="str">
            <v>FFP182</v>
          </cell>
          <cell r="B586">
            <v>1.5</v>
          </cell>
          <cell r="C586">
            <v>0</v>
          </cell>
          <cell r="D586" t="str">
            <v>L602</v>
          </cell>
          <cell r="E586">
            <v>4</v>
          </cell>
          <cell r="F586">
            <v>0</v>
          </cell>
        </row>
        <row r="587">
          <cell r="A587" t="str">
            <v>FGF103</v>
          </cell>
          <cell r="B587">
            <v>1</v>
          </cell>
          <cell r="C587">
            <v>0</v>
          </cell>
          <cell r="D587" t="str">
            <v>L601</v>
          </cell>
          <cell r="E587">
            <v>0</v>
          </cell>
          <cell r="F587">
            <v>0</v>
          </cell>
        </row>
        <row r="588">
          <cell r="A588" t="str">
            <v>FGF103</v>
          </cell>
          <cell r="B588">
            <v>1.5</v>
          </cell>
          <cell r="C588">
            <v>0</v>
          </cell>
          <cell r="D588" t="str">
            <v>L601</v>
          </cell>
          <cell r="E588">
            <v>0</v>
          </cell>
          <cell r="F588">
            <v>0</v>
          </cell>
        </row>
        <row r="589">
          <cell r="A589" t="str">
            <v>FGF103</v>
          </cell>
          <cell r="B589">
            <v>2</v>
          </cell>
          <cell r="C589">
            <v>0</v>
          </cell>
          <cell r="D589" t="str">
            <v>L601</v>
          </cell>
          <cell r="E589">
            <v>0</v>
          </cell>
          <cell r="F589">
            <v>0</v>
          </cell>
        </row>
        <row r="590">
          <cell r="A590" t="str">
            <v>FGF303</v>
          </cell>
          <cell r="B590">
            <v>2</v>
          </cell>
          <cell r="C590">
            <v>0</v>
          </cell>
          <cell r="D590" t="str">
            <v>L601</v>
          </cell>
          <cell r="E590">
            <v>2</v>
          </cell>
          <cell r="F590">
            <v>0</v>
          </cell>
        </row>
        <row r="591">
          <cell r="A591" t="str">
            <v>FGFD02</v>
          </cell>
          <cell r="B591">
            <v>2</v>
          </cell>
          <cell r="C591">
            <v>0</v>
          </cell>
          <cell r="D591" t="str">
            <v>L601</v>
          </cell>
          <cell r="E591">
            <v>36</v>
          </cell>
          <cell r="F591">
            <v>2</v>
          </cell>
        </row>
        <row r="592">
          <cell r="A592" t="str">
            <v>FGFD02</v>
          </cell>
          <cell r="B592">
            <v>3</v>
          </cell>
          <cell r="C592">
            <v>0</v>
          </cell>
          <cell r="D592" t="str">
            <v>L601</v>
          </cell>
          <cell r="E592">
            <v>24</v>
          </cell>
          <cell r="F592">
            <v>5</v>
          </cell>
        </row>
        <row r="593">
          <cell r="A593" t="str">
            <v>FGFD02</v>
          </cell>
          <cell r="B593">
            <v>4</v>
          </cell>
          <cell r="C593">
            <v>0</v>
          </cell>
          <cell r="D593" t="str">
            <v>L601</v>
          </cell>
          <cell r="E593">
            <v>8</v>
          </cell>
          <cell r="F593">
            <v>0</v>
          </cell>
        </row>
        <row r="594">
          <cell r="A594" t="str">
            <v>FGFD02</v>
          </cell>
          <cell r="B594">
            <v>6</v>
          </cell>
          <cell r="C594">
            <v>0</v>
          </cell>
          <cell r="D594" t="str">
            <v>L601</v>
          </cell>
          <cell r="E594">
            <v>20</v>
          </cell>
          <cell r="F594">
            <v>2</v>
          </cell>
        </row>
        <row r="595">
          <cell r="A595" t="str">
            <v>FGFD02</v>
          </cell>
          <cell r="B595">
            <v>8</v>
          </cell>
          <cell r="C595">
            <v>0</v>
          </cell>
          <cell r="D595" t="str">
            <v>L601</v>
          </cell>
          <cell r="E595">
            <v>4</v>
          </cell>
          <cell r="F595">
            <v>5</v>
          </cell>
        </row>
        <row r="596">
          <cell r="A596" t="str">
            <v>FGFD02</v>
          </cell>
          <cell r="B596">
            <v>10</v>
          </cell>
          <cell r="C596">
            <v>0</v>
          </cell>
          <cell r="D596" t="str">
            <v>L601</v>
          </cell>
          <cell r="E596">
            <v>9</v>
          </cell>
          <cell r="F596">
            <v>7</v>
          </cell>
        </row>
        <row r="597">
          <cell r="A597" t="str">
            <v>FGFD02</v>
          </cell>
          <cell r="B597">
            <v>12</v>
          </cell>
          <cell r="C597">
            <v>0</v>
          </cell>
          <cell r="D597" t="str">
            <v>L601</v>
          </cell>
          <cell r="E597">
            <v>9</v>
          </cell>
          <cell r="F597">
            <v>9</v>
          </cell>
        </row>
        <row r="598">
          <cell r="A598" t="str">
            <v>FGFD02</v>
          </cell>
          <cell r="B598">
            <v>14</v>
          </cell>
          <cell r="C598">
            <v>0</v>
          </cell>
          <cell r="D598" t="str">
            <v>L601</v>
          </cell>
          <cell r="E598">
            <v>8</v>
          </cell>
          <cell r="F598">
            <v>3</v>
          </cell>
        </row>
        <row r="599">
          <cell r="A599" t="str">
            <v>FGFD02</v>
          </cell>
          <cell r="B599">
            <v>16</v>
          </cell>
          <cell r="C599">
            <v>0</v>
          </cell>
          <cell r="D599" t="str">
            <v>L601</v>
          </cell>
          <cell r="E599">
            <v>5</v>
          </cell>
          <cell r="F599">
            <v>8</v>
          </cell>
        </row>
        <row r="600">
          <cell r="A600" t="str">
            <v>FGFD02</v>
          </cell>
          <cell r="B600">
            <v>18</v>
          </cell>
          <cell r="C600">
            <v>0</v>
          </cell>
          <cell r="D600" t="str">
            <v>L601</v>
          </cell>
          <cell r="E600">
            <v>14</v>
          </cell>
          <cell r="F600">
            <v>11</v>
          </cell>
        </row>
        <row r="601">
          <cell r="A601" t="str">
            <v>FGFD02</v>
          </cell>
          <cell r="B601">
            <v>24</v>
          </cell>
          <cell r="C601">
            <v>0</v>
          </cell>
          <cell r="D601" t="str">
            <v>L601</v>
          </cell>
          <cell r="E601">
            <v>0</v>
          </cell>
          <cell r="F601">
            <v>2</v>
          </cell>
        </row>
        <row r="602">
          <cell r="A602" t="str">
            <v>FGFD02</v>
          </cell>
          <cell r="B602">
            <v>30</v>
          </cell>
          <cell r="C602">
            <v>0</v>
          </cell>
          <cell r="D602" t="str">
            <v>L601</v>
          </cell>
          <cell r="E602">
            <v>0</v>
          </cell>
          <cell r="F602">
            <v>44</v>
          </cell>
        </row>
        <row r="603">
          <cell r="A603" t="str">
            <v>FGFD02</v>
          </cell>
          <cell r="B603">
            <v>36</v>
          </cell>
          <cell r="C603">
            <v>0</v>
          </cell>
          <cell r="D603" t="str">
            <v>L601</v>
          </cell>
          <cell r="E603">
            <v>0</v>
          </cell>
          <cell r="F603">
            <v>4</v>
          </cell>
        </row>
        <row r="604">
          <cell r="A604" t="str">
            <v>FGFD02W</v>
          </cell>
          <cell r="B604">
            <v>30</v>
          </cell>
          <cell r="C604">
            <v>0</v>
          </cell>
          <cell r="D604" t="str">
            <v>L601</v>
          </cell>
          <cell r="E604">
            <v>43</v>
          </cell>
          <cell r="F604">
            <v>0</v>
          </cell>
        </row>
        <row r="605">
          <cell r="A605" t="str">
            <v>FGFD02W</v>
          </cell>
          <cell r="B605">
            <v>36</v>
          </cell>
          <cell r="C605">
            <v>0</v>
          </cell>
          <cell r="D605" t="str">
            <v>L601</v>
          </cell>
          <cell r="E605">
            <v>5</v>
          </cell>
          <cell r="F605">
            <v>0</v>
          </cell>
        </row>
        <row r="606">
          <cell r="A606" t="str">
            <v>FH-31-01</v>
          </cell>
          <cell r="B606">
            <v>1.5</v>
          </cell>
          <cell r="C606">
            <v>0</v>
          </cell>
          <cell r="D606" t="str">
            <v>L707</v>
          </cell>
          <cell r="E606">
            <v>0</v>
          </cell>
          <cell r="F606">
            <v>40</v>
          </cell>
        </row>
        <row r="607">
          <cell r="A607" t="str">
            <v>FH-31-02</v>
          </cell>
          <cell r="B607">
            <v>0.75</v>
          </cell>
          <cell r="C607">
            <v>0</v>
          </cell>
          <cell r="D607" t="str">
            <v>L707</v>
          </cell>
          <cell r="E607">
            <v>0</v>
          </cell>
          <cell r="F607">
            <v>40</v>
          </cell>
        </row>
        <row r="608">
          <cell r="A608" t="str">
            <v>FMC351</v>
          </cell>
          <cell r="B608">
            <v>2</v>
          </cell>
          <cell r="C608">
            <v>0</v>
          </cell>
          <cell r="D608" t="str">
            <v>L301</v>
          </cell>
          <cell r="E608">
            <v>0</v>
          </cell>
          <cell r="F608">
            <v>8</v>
          </cell>
        </row>
        <row r="609">
          <cell r="A609" t="str">
            <v>FMC351</v>
          </cell>
          <cell r="B609">
            <v>3</v>
          </cell>
          <cell r="C609">
            <v>0</v>
          </cell>
          <cell r="D609" t="str">
            <v>L301</v>
          </cell>
          <cell r="E609">
            <v>0</v>
          </cell>
          <cell r="F609">
            <v>5</v>
          </cell>
        </row>
        <row r="610">
          <cell r="A610" t="str">
            <v>FMC351</v>
          </cell>
          <cell r="B610">
            <v>4</v>
          </cell>
          <cell r="C610">
            <v>0</v>
          </cell>
          <cell r="D610" t="str">
            <v>L301</v>
          </cell>
          <cell r="E610">
            <v>0</v>
          </cell>
          <cell r="F610">
            <v>10</v>
          </cell>
        </row>
        <row r="611">
          <cell r="A611" t="str">
            <v>FMC351</v>
          </cell>
          <cell r="B611">
            <v>6</v>
          </cell>
          <cell r="C611">
            <v>0</v>
          </cell>
          <cell r="D611" t="str">
            <v>L301</v>
          </cell>
          <cell r="E611">
            <v>0</v>
          </cell>
          <cell r="F611">
            <v>7</v>
          </cell>
        </row>
        <row r="612">
          <cell r="A612" t="str">
            <v>FMC351</v>
          </cell>
          <cell r="B612">
            <v>8</v>
          </cell>
          <cell r="C612">
            <v>0</v>
          </cell>
          <cell r="D612" t="str">
            <v>L301</v>
          </cell>
          <cell r="E612">
            <v>0</v>
          </cell>
          <cell r="F612">
            <v>5</v>
          </cell>
        </row>
        <row r="613">
          <cell r="A613" t="str">
            <v>FMC351</v>
          </cell>
          <cell r="B613">
            <v>10</v>
          </cell>
          <cell r="C613">
            <v>0</v>
          </cell>
          <cell r="D613" t="str">
            <v>L301</v>
          </cell>
          <cell r="E613">
            <v>0</v>
          </cell>
          <cell r="F613">
            <v>2</v>
          </cell>
        </row>
        <row r="614">
          <cell r="A614" t="str">
            <v>FMC351</v>
          </cell>
          <cell r="B614">
            <v>12</v>
          </cell>
          <cell r="C614">
            <v>0</v>
          </cell>
          <cell r="D614" t="str">
            <v>L301</v>
          </cell>
          <cell r="E614">
            <v>0</v>
          </cell>
          <cell r="F614">
            <v>3</v>
          </cell>
        </row>
        <row r="615">
          <cell r="A615" t="str">
            <v>FMC351</v>
          </cell>
          <cell r="B615">
            <v>14</v>
          </cell>
          <cell r="C615">
            <v>0</v>
          </cell>
          <cell r="D615" t="str">
            <v>L301</v>
          </cell>
          <cell r="E615">
            <v>0</v>
          </cell>
          <cell r="F615">
            <v>3</v>
          </cell>
        </row>
        <row r="616">
          <cell r="A616" t="str">
            <v>FMC351</v>
          </cell>
          <cell r="B616">
            <v>16</v>
          </cell>
          <cell r="C616">
            <v>0</v>
          </cell>
          <cell r="D616" t="str">
            <v>L301</v>
          </cell>
          <cell r="E616">
            <v>0</v>
          </cell>
          <cell r="F616">
            <v>1</v>
          </cell>
        </row>
        <row r="617">
          <cell r="A617" t="str">
            <v>FMC351</v>
          </cell>
          <cell r="B617">
            <v>20</v>
          </cell>
          <cell r="C617">
            <v>0</v>
          </cell>
          <cell r="D617" t="str">
            <v>L301</v>
          </cell>
          <cell r="E617">
            <v>0</v>
          </cell>
          <cell r="F617">
            <v>6</v>
          </cell>
        </row>
        <row r="618">
          <cell r="A618" t="str">
            <v>FMC351</v>
          </cell>
          <cell r="B618">
            <v>24</v>
          </cell>
          <cell r="C618">
            <v>0</v>
          </cell>
          <cell r="D618" t="str">
            <v>L301</v>
          </cell>
          <cell r="E618">
            <v>0</v>
          </cell>
          <cell r="F618">
            <v>1</v>
          </cell>
        </row>
        <row r="619">
          <cell r="A619" t="str">
            <v>FMC351</v>
          </cell>
          <cell r="B619">
            <v>30</v>
          </cell>
          <cell r="C619">
            <v>0</v>
          </cell>
          <cell r="D619" t="str">
            <v>L301</v>
          </cell>
          <cell r="E619">
            <v>0</v>
          </cell>
          <cell r="F619">
            <v>2</v>
          </cell>
        </row>
        <row r="620">
          <cell r="A620" t="str">
            <v>FMC651</v>
          </cell>
          <cell r="B620">
            <v>8</v>
          </cell>
          <cell r="C620">
            <v>0</v>
          </cell>
          <cell r="D620" t="str">
            <v>L301</v>
          </cell>
          <cell r="E620">
            <v>0</v>
          </cell>
          <cell r="F620">
            <v>1</v>
          </cell>
        </row>
        <row r="621">
          <cell r="A621" t="str">
            <v>FMC651</v>
          </cell>
          <cell r="B621">
            <v>10</v>
          </cell>
          <cell r="C621">
            <v>0</v>
          </cell>
          <cell r="D621" t="str">
            <v>L301</v>
          </cell>
          <cell r="E621">
            <v>0</v>
          </cell>
          <cell r="F621">
            <v>1</v>
          </cell>
        </row>
        <row r="622">
          <cell r="A622" t="str">
            <v>FMC651</v>
          </cell>
          <cell r="B622">
            <v>14</v>
          </cell>
          <cell r="C622">
            <v>0</v>
          </cell>
          <cell r="D622" t="str">
            <v>L301</v>
          </cell>
          <cell r="E622">
            <v>0</v>
          </cell>
          <cell r="F622">
            <v>3</v>
          </cell>
        </row>
        <row r="623">
          <cell r="A623" t="str">
            <v>FMC661</v>
          </cell>
          <cell r="B623">
            <v>20</v>
          </cell>
          <cell r="C623">
            <v>0</v>
          </cell>
          <cell r="D623" t="str">
            <v>L301</v>
          </cell>
          <cell r="E623">
            <v>0</v>
          </cell>
          <cell r="F623">
            <v>1</v>
          </cell>
        </row>
        <row r="624">
          <cell r="A624" t="str">
            <v>FMC9A1</v>
          </cell>
          <cell r="B624">
            <v>10</v>
          </cell>
          <cell r="C624">
            <v>0</v>
          </cell>
          <cell r="D624" t="str">
            <v>L301</v>
          </cell>
          <cell r="E624">
            <v>0</v>
          </cell>
          <cell r="F624">
            <v>2</v>
          </cell>
        </row>
        <row r="625">
          <cell r="A625" t="str">
            <v>FMC9A1</v>
          </cell>
          <cell r="B625">
            <v>12</v>
          </cell>
          <cell r="C625">
            <v>0</v>
          </cell>
          <cell r="D625" t="str">
            <v>L301</v>
          </cell>
          <cell r="E625">
            <v>0</v>
          </cell>
          <cell r="F625">
            <v>3</v>
          </cell>
        </row>
        <row r="626">
          <cell r="A626" t="str">
            <v>FMCA81</v>
          </cell>
          <cell r="B626">
            <v>2</v>
          </cell>
          <cell r="C626">
            <v>0</v>
          </cell>
          <cell r="D626" t="str">
            <v>L301</v>
          </cell>
          <cell r="E626">
            <v>0</v>
          </cell>
          <cell r="F626">
            <v>1</v>
          </cell>
        </row>
        <row r="627">
          <cell r="A627" t="str">
            <v>FMD351</v>
          </cell>
          <cell r="B627">
            <v>2</v>
          </cell>
          <cell r="C627">
            <v>0</v>
          </cell>
          <cell r="D627" t="str">
            <v>L301</v>
          </cell>
          <cell r="E627">
            <v>0</v>
          </cell>
          <cell r="F627">
            <v>1</v>
          </cell>
        </row>
        <row r="628">
          <cell r="A628" t="str">
            <v>FMD351</v>
          </cell>
          <cell r="B628">
            <v>3</v>
          </cell>
          <cell r="C628">
            <v>0</v>
          </cell>
          <cell r="D628" t="str">
            <v>L301</v>
          </cell>
          <cell r="E628">
            <v>0</v>
          </cell>
          <cell r="F628">
            <v>1</v>
          </cell>
        </row>
        <row r="629">
          <cell r="A629" t="str">
            <v>FMD351</v>
          </cell>
          <cell r="B629">
            <v>6</v>
          </cell>
          <cell r="C629">
            <v>0</v>
          </cell>
          <cell r="D629" t="str">
            <v>L301</v>
          </cell>
          <cell r="E629">
            <v>0</v>
          </cell>
          <cell r="F629">
            <v>2</v>
          </cell>
        </row>
        <row r="630">
          <cell r="A630" t="str">
            <v>FMD351</v>
          </cell>
          <cell r="B630">
            <v>8</v>
          </cell>
          <cell r="C630">
            <v>0</v>
          </cell>
          <cell r="D630" t="str">
            <v>L301</v>
          </cell>
          <cell r="E630">
            <v>0</v>
          </cell>
          <cell r="F630">
            <v>2</v>
          </cell>
        </row>
        <row r="631">
          <cell r="A631" t="str">
            <v>FMD651</v>
          </cell>
          <cell r="B631">
            <v>2</v>
          </cell>
          <cell r="C631">
            <v>0</v>
          </cell>
          <cell r="D631" t="str">
            <v>L301</v>
          </cell>
          <cell r="E631">
            <v>0</v>
          </cell>
          <cell r="F631">
            <v>2</v>
          </cell>
        </row>
        <row r="632">
          <cell r="A632" t="str">
            <v>FMD651</v>
          </cell>
          <cell r="B632">
            <v>3</v>
          </cell>
          <cell r="C632">
            <v>0</v>
          </cell>
          <cell r="D632" t="str">
            <v>L301</v>
          </cell>
          <cell r="E632">
            <v>0</v>
          </cell>
          <cell r="F632">
            <v>3</v>
          </cell>
        </row>
        <row r="633">
          <cell r="A633" t="str">
            <v>FMD651</v>
          </cell>
          <cell r="B633">
            <v>4</v>
          </cell>
          <cell r="C633">
            <v>0</v>
          </cell>
          <cell r="D633" t="str">
            <v>L301</v>
          </cell>
          <cell r="E633">
            <v>0</v>
          </cell>
          <cell r="F633">
            <v>3</v>
          </cell>
        </row>
        <row r="634">
          <cell r="A634" t="str">
            <v>FMD651</v>
          </cell>
          <cell r="B634">
            <v>6</v>
          </cell>
          <cell r="C634">
            <v>0</v>
          </cell>
          <cell r="D634" t="str">
            <v>L301</v>
          </cell>
          <cell r="E634">
            <v>0</v>
          </cell>
          <cell r="F634">
            <v>5</v>
          </cell>
        </row>
        <row r="635">
          <cell r="A635" t="str">
            <v>FML671</v>
          </cell>
          <cell r="B635">
            <v>8</v>
          </cell>
          <cell r="C635">
            <v>0</v>
          </cell>
          <cell r="D635" t="str">
            <v>L302</v>
          </cell>
          <cell r="E635">
            <v>0</v>
          </cell>
          <cell r="F635">
            <v>1</v>
          </cell>
        </row>
        <row r="636">
          <cell r="A636" t="str">
            <v>FML681</v>
          </cell>
          <cell r="B636">
            <v>12</v>
          </cell>
          <cell r="C636">
            <v>0</v>
          </cell>
          <cell r="D636" t="str">
            <v>L302</v>
          </cell>
          <cell r="E636">
            <v>0</v>
          </cell>
          <cell r="F636">
            <v>1</v>
          </cell>
        </row>
        <row r="637">
          <cell r="A637" t="str">
            <v>FMS3J4R</v>
          </cell>
          <cell r="B637">
            <v>2</v>
          </cell>
          <cell r="C637">
            <v>0</v>
          </cell>
          <cell r="D637" t="str">
            <v>L303</v>
          </cell>
          <cell r="E637">
            <v>0</v>
          </cell>
          <cell r="F637">
            <v>1</v>
          </cell>
        </row>
        <row r="638">
          <cell r="A638" t="str">
            <v>FMS3J4R</v>
          </cell>
          <cell r="B638">
            <v>3</v>
          </cell>
          <cell r="C638">
            <v>0</v>
          </cell>
          <cell r="D638" t="str">
            <v>L303</v>
          </cell>
          <cell r="E638">
            <v>0</v>
          </cell>
          <cell r="F638">
            <v>2</v>
          </cell>
        </row>
        <row r="639">
          <cell r="A639" t="str">
            <v>FMS3J4R</v>
          </cell>
          <cell r="B639">
            <v>4</v>
          </cell>
          <cell r="C639">
            <v>0</v>
          </cell>
          <cell r="D639" t="str">
            <v>L303</v>
          </cell>
          <cell r="E639">
            <v>0</v>
          </cell>
          <cell r="F639">
            <v>4</v>
          </cell>
        </row>
        <row r="640">
          <cell r="A640" t="str">
            <v>FMS3J4R</v>
          </cell>
          <cell r="B640">
            <v>6</v>
          </cell>
          <cell r="C640">
            <v>0</v>
          </cell>
          <cell r="D640" t="str">
            <v>L303</v>
          </cell>
          <cell r="E640">
            <v>0</v>
          </cell>
          <cell r="F640">
            <v>2</v>
          </cell>
        </row>
        <row r="641">
          <cell r="A641" t="str">
            <v>FMS3J4R</v>
          </cell>
          <cell r="B641">
            <v>12</v>
          </cell>
          <cell r="C641">
            <v>0</v>
          </cell>
          <cell r="D641" t="str">
            <v>L303</v>
          </cell>
          <cell r="E641">
            <v>0</v>
          </cell>
          <cell r="F641">
            <v>1</v>
          </cell>
        </row>
        <row r="642">
          <cell r="A642" t="str">
            <v>FMS3Y4R</v>
          </cell>
          <cell r="B642">
            <v>24</v>
          </cell>
          <cell r="C642">
            <v>0</v>
          </cell>
          <cell r="D642" t="str">
            <v>L303</v>
          </cell>
          <cell r="E642">
            <v>0</v>
          </cell>
          <cell r="F642">
            <v>1</v>
          </cell>
        </row>
        <row r="643">
          <cell r="A643" t="str">
            <v>FMS6J4R</v>
          </cell>
          <cell r="B643">
            <v>2</v>
          </cell>
          <cell r="C643">
            <v>0</v>
          </cell>
          <cell r="D643" t="str">
            <v>L303</v>
          </cell>
          <cell r="E643">
            <v>0</v>
          </cell>
          <cell r="F643">
            <v>3</v>
          </cell>
        </row>
        <row r="644">
          <cell r="A644" t="str">
            <v>FMS6J4R</v>
          </cell>
          <cell r="B644">
            <v>4</v>
          </cell>
          <cell r="C644">
            <v>0</v>
          </cell>
          <cell r="D644" t="str">
            <v>L303</v>
          </cell>
          <cell r="E644">
            <v>0</v>
          </cell>
          <cell r="F644">
            <v>3</v>
          </cell>
        </row>
        <row r="645">
          <cell r="A645" t="str">
            <v>FMS6J4R</v>
          </cell>
          <cell r="B645">
            <v>6</v>
          </cell>
          <cell r="C645">
            <v>0</v>
          </cell>
          <cell r="D645" t="str">
            <v>L303</v>
          </cell>
          <cell r="E645">
            <v>0</v>
          </cell>
          <cell r="F645">
            <v>3</v>
          </cell>
        </row>
        <row r="646">
          <cell r="A646" t="str">
            <v>FMS6J4R</v>
          </cell>
          <cell r="B646">
            <v>8</v>
          </cell>
          <cell r="C646">
            <v>0</v>
          </cell>
          <cell r="D646" t="str">
            <v>L303</v>
          </cell>
          <cell r="E646">
            <v>0</v>
          </cell>
          <cell r="F646">
            <v>1</v>
          </cell>
        </row>
        <row r="647">
          <cell r="A647" t="str">
            <v>FMS6J4R</v>
          </cell>
          <cell r="B647">
            <v>14</v>
          </cell>
          <cell r="C647">
            <v>0</v>
          </cell>
          <cell r="D647" t="str">
            <v>L303</v>
          </cell>
          <cell r="E647">
            <v>0</v>
          </cell>
          <cell r="F647">
            <v>1</v>
          </cell>
        </row>
        <row r="648">
          <cell r="A648" t="str">
            <v>FPC101</v>
          </cell>
          <cell r="B648">
            <v>0.75</v>
          </cell>
          <cell r="C648">
            <v>0</v>
          </cell>
          <cell r="D648" t="str">
            <v>L301</v>
          </cell>
          <cell r="E648">
            <v>18</v>
          </cell>
          <cell r="F648">
            <v>19</v>
          </cell>
        </row>
        <row r="649">
          <cell r="A649" t="str">
            <v>FPC101</v>
          </cell>
          <cell r="B649">
            <v>1</v>
          </cell>
          <cell r="C649">
            <v>0</v>
          </cell>
          <cell r="D649" t="str">
            <v>L301</v>
          </cell>
          <cell r="E649">
            <v>51</v>
          </cell>
          <cell r="F649">
            <v>51</v>
          </cell>
        </row>
        <row r="650">
          <cell r="A650" t="str">
            <v>FPC101</v>
          </cell>
          <cell r="B650">
            <v>1.5</v>
          </cell>
          <cell r="C650">
            <v>0</v>
          </cell>
          <cell r="D650" t="str">
            <v>L301</v>
          </cell>
          <cell r="E650">
            <v>12</v>
          </cell>
          <cell r="F650">
            <v>13</v>
          </cell>
        </row>
        <row r="651">
          <cell r="A651" t="str">
            <v>FPC101</v>
          </cell>
          <cell r="B651">
            <v>2</v>
          </cell>
          <cell r="C651">
            <v>0</v>
          </cell>
          <cell r="D651" t="str">
            <v>L301</v>
          </cell>
          <cell r="E651">
            <v>25</v>
          </cell>
          <cell r="F651">
            <v>27</v>
          </cell>
        </row>
        <row r="652">
          <cell r="A652" t="str">
            <v>FPC101</v>
          </cell>
          <cell r="B652">
            <v>3</v>
          </cell>
          <cell r="C652">
            <v>0</v>
          </cell>
          <cell r="D652" t="str">
            <v>L301</v>
          </cell>
          <cell r="E652">
            <v>28</v>
          </cell>
          <cell r="F652">
            <v>28</v>
          </cell>
        </row>
        <row r="653">
          <cell r="A653" t="str">
            <v>FPC101</v>
          </cell>
          <cell r="B653">
            <v>4</v>
          </cell>
          <cell r="C653">
            <v>0</v>
          </cell>
          <cell r="D653" t="str">
            <v>L301</v>
          </cell>
          <cell r="E653">
            <v>20</v>
          </cell>
          <cell r="F653">
            <v>20</v>
          </cell>
        </row>
        <row r="654">
          <cell r="A654" t="str">
            <v>FPC101</v>
          </cell>
          <cell r="B654">
            <v>6</v>
          </cell>
          <cell r="C654">
            <v>0</v>
          </cell>
          <cell r="D654" t="str">
            <v>L301</v>
          </cell>
          <cell r="E654">
            <v>6</v>
          </cell>
          <cell r="F654">
            <v>11</v>
          </cell>
        </row>
        <row r="655">
          <cell r="A655" t="str">
            <v>FPC101</v>
          </cell>
          <cell r="B655">
            <v>8</v>
          </cell>
          <cell r="C655">
            <v>0</v>
          </cell>
          <cell r="D655" t="str">
            <v>L301</v>
          </cell>
          <cell r="E655">
            <v>4</v>
          </cell>
          <cell r="F655">
            <v>5</v>
          </cell>
        </row>
        <row r="656">
          <cell r="A656" t="str">
            <v>FPC101</v>
          </cell>
          <cell r="B656">
            <v>10</v>
          </cell>
          <cell r="C656">
            <v>0</v>
          </cell>
          <cell r="D656" t="str">
            <v>L301</v>
          </cell>
          <cell r="E656">
            <v>0</v>
          </cell>
          <cell r="F656">
            <v>2</v>
          </cell>
        </row>
        <row r="657">
          <cell r="A657" t="str">
            <v>FPC101</v>
          </cell>
          <cell r="B657">
            <v>12</v>
          </cell>
          <cell r="C657">
            <v>0</v>
          </cell>
          <cell r="D657" t="str">
            <v>L301</v>
          </cell>
          <cell r="E657">
            <v>6</v>
          </cell>
          <cell r="F657">
            <v>7</v>
          </cell>
        </row>
        <row r="658">
          <cell r="A658" t="str">
            <v>FPC109</v>
          </cell>
          <cell r="B658">
            <v>0.75</v>
          </cell>
          <cell r="C658">
            <v>0</v>
          </cell>
          <cell r="D658" t="str">
            <v>L301</v>
          </cell>
          <cell r="E658">
            <v>3</v>
          </cell>
          <cell r="F658">
            <v>6</v>
          </cell>
        </row>
        <row r="659">
          <cell r="A659" t="str">
            <v>FPC109</v>
          </cell>
          <cell r="B659">
            <v>1</v>
          </cell>
          <cell r="C659">
            <v>0</v>
          </cell>
          <cell r="D659" t="str">
            <v>L301</v>
          </cell>
          <cell r="E659">
            <v>0</v>
          </cell>
          <cell r="F659">
            <v>10</v>
          </cell>
        </row>
        <row r="660">
          <cell r="A660" t="str">
            <v>FPC109</v>
          </cell>
          <cell r="B660">
            <v>2</v>
          </cell>
          <cell r="C660">
            <v>0</v>
          </cell>
          <cell r="D660" t="str">
            <v>L301</v>
          </cell>
          <cell r="E660">
            <v>17</v>
          </cell>
          <cell r="F660">
            <v>6</v>
          </cell>
        </row>
        <row r="661">
          <cell r="A661" t="str">
            <v>FPC109</v>
          </cell>
          <cell r="B661">
            <v>3</v>
          </cell>
          <cell r="C661">
            <v>0</v>
          </cell>
          <cell r="D661" t="str">
            <v>L301</v>
          </cell>
          <cell r="E661">
            <v>4</v>
          </cell>
          <cell r="F661">
            <v>4</v>
          </cell>
        </row>
        <row r="662">
          <cell r="A662" t="str">
            <v>FPC109</v>
          </cell>
          <cell r="B662">
            <v>4</v>
          </cell>
          <cell r="C662">
            <v>0</v>
          </cell>
          <cell r="D662" t="str">
            <v>L301</v>
          </cell>
          <cell r="E662">
            <v>2</v>
          </cell>
          <cell r="F662">
            <v>12</v>
          </cell>
        </row>
        <row r="663">
          <cell r="A663" t="str">
            <v>FPC109</v>
          </cell>
          <cell r="B663">
            <v>6</v>
          </cell>
          <cell r="C663">
            <v>0</v>
          </cell>
          <cell r="D663" t="str">
            <v>L301</v>
          </cell>
          <cell r="E663">
            <v>6</v>
          </cell>
          <cell r="F663">
            <v>26</v>
          </cell>
        </row>
        <row r="664">
          <cell r="A664" t="str">
            <v>FPC109</v>
          </cell>
          <cell r="B664">
            <v>8</v>
          </cell>
          <cell r="C664">
            <v>0</v>
          </cell>
          <cell r="D664" t="str">
            <v>L301</v>
          </cell>
          <cell r="E664">
            <v>0</v>
          </cell>
          <cell r="F664">
            <v>2</v>
          </cell>
        </row>
        <row r="665">
          <cell r="A665" t="str">
            <v>FPC109</v>
          </cell>
          <cell r="B665">
            <v>10</v>
          </cell>
          <cell r="C665">
            <v>0</v>
          </cell>
          <cell r="D665" t="str">
            <v>L301</v>
          </cell>
          <cell r="E665">
            <v>6</v>
          </cell>
          <cell r="F665">
            <v>7</v>
          </cell>
        </row>
        <row r="666">
          <cell r="A666" t="str">
            <v>FPC109</v>
          </cell>
          <cell r="B666">
            <v>12</v>
          </cell>
          <cell r="C666">
            <v>0</v>
          </cell>
          <cell r="D666" t="str">
            <v>L301</v>
          </cell>
          <cell r="E666">
            <v>7</v>
          </cell>
          <cell r="F666">
            <v>8</v>
          </cell>
        </row>
        <row r="667">
          <cell r="A667" t="str">
            <v>FPC109</v>
          </cell>
          <cell r="B667">
            <v>16</v>
          </cell>
          <cell r="C667">
            <v>0</v>
          </cell>
          <cell r="D667" t="str">
            <v>L301</v>
          </cell>
          <cell r="E667">
            <v>1</v>
          </cell>
          <cell r="F667">
            <v>2</v>
          </cell>
        </row>
        <row r="668">
          <cell r="A668" t="str">
            <v>FPC109</v>
          </cell>
          <cell r="B668">
            <v>18</v>
          </cell>
          <cell r="C668">
            <v>0</v>
          </cell>
          <cell r="D668" t="str">
            <v>L301</v>
          </cell>
          <cell r="E668">
            <v>6</v>
          </cell>
          <cell r="F668">
            <v>9</v>
          </cell>
        </row>
        <row r="669">
          <cell r="A669" t="str">
            <v>FPC109</v>
          </cell>
          <cell r="B669">
            <v>24</v>
          </cell>
          <cell r="C669">
            <v>0</v>
          </cell>
          <cell r="D669" t="str">
            <v>L301</v>
          </cell>
          <cell r="E669">
            <v>6</v>
          </cell>
          <cell r="F669">
            <v>6</v>
          </cell>
        </row>
        <row r="670">
          <cell r="A670" t="str">
            <v>FPC301</v>
          </cell>
          <cell r="B670">
            <v>0.5</v>
          </cell>
          <cell r="C670">
            <v>0</v>
          </cell>
          <cell r="D670" t="str">
            <v>L301</v>
          </cell>
          <cell r="E670">
            <v>0</v>
          </cell>
          <cell r="F670">
            <v>7</v>
          </cell>
        </row>
        <row r="671">
          <cell r="A671" t="str">
            <v>FPC301</v>
          </cell>
          <cell r="B671">
            <v>1</v>
          </cell>
          <cell r="C671">
            <v>0</v>
          </cell>
          <cell r="D671" t="str">
            <v>L301</v>
          </cell>
          <cell r="E671">
            <v>7</v>
          </cell>
          <cell r="F671">
            <v>14</v>
          </cell>
        </row>
        <row r="672">
          <cell r="A672" t="str">
            <v>FPC301</v>
          </cell>
          <cell r="B672">
            <v>1.5</v>
          </cell>
          <cell r="C672">
            <v>0</v>
          </cell>
          <cell r="D672" t="str">
            <v>L301</v>
          </cell>
          <cell r="E672">
            <v>2</v>
          </cell>
          <cell r="F672">
            <v>14</v>
          </cell>
        </row>
        <row r="673">
          <cell r="A673" t="str">
            <v>FPC301</v>
          </cell>
          <cell r="B673">
            <v>2</v>
          </cell>
          <cell r="C673">
            <v>0</v>
          </cell>
          <cell r="D673" t="str">
            <v>L301</v>
          </cell>
          <cell r="E673">
            <v>14</v>
          </cell>
          <cell r="F673">
            <v>25</v>
          </cell>
        </row>
        <row r="674">
          <cell r="A674" t="str">
            <v>FPC301</v>
          </cell>
          <cell r="B674">
            <v>3</v>
          </cell>
          <cell r="C674">
            <v>0</v>
          </cell>
          <cell r="D674" t="str">
            <v>L301</v>
          </cell>
          <cell r="E674">
            <v>4</v>
          </cell>
          <cell r="F674">
            <v>35</v>
          </cell>
        </row>
        <row r="675">
          <cell r="A675" t="str">
            <v>FPC301</v>
          </cell>
          <cell r="B675">
            <v>4</v>
          </cell>
          <cell r="C675">
            <v>0</v>
          </cell>
          <cell r="D675" t="str">
            <v>L301</v>
          </cell>
          <cell r="E675">
            <v>0</v>
          </cell>
          <cell r="F675">
            <v>11</v>
          </cell>
        </row>
        <row r="676">
          <cell r="A676" t="str">
            <v>FPC301</v>
          </cell>
          <cell r="B676">
            <v>6</v>
          </cell>
          <cell r="C676">
            <v>0</v>
          </cell>
          <cell r="D676" t="str">
            <v>L301</v>
          </cell>
          <cell r="E676">
            <v>0</v>
          </cell>
          <cell r="F676">
            <v>14</v>
          </cell>
        </row>
        <row r="677">
          <cell r="A677" t="str">
            <v>FPC301</v>
          </cell>
          <cell r="B677">
            <v>8</v>
          </cell>
          <cell r="C677">
            <v>0</v>
          </cell>
          <cell r="D677" t="str">
            <v>L301</v>
          </cell>
          <cell r="E677">
            <v>0</v>
          </cell>
          <cell r="F677">
            <v>10</v>
          </cell>
        </row>
        <row r="678">
          <cell r="A678" t="str">
            <v>FPC301</v>
          </cell>
          <cell r="B678">
            <v>10</v>
          </cell>
          <cell r="C678">
            <v>0</v>
          </cell>
          <cell r="D678" t="str">
            <v>L301</v>
          </cell>
          <cell r="E678">
            <v>0</v>
          </cell>
          <cell r="F678">
            <v>6</v>
          </cell>
        </row>
        <row r="679">
          <cell r="A679" t="str">
            <v>FPC301</v>
          </cell>
          <cell r="B679">
            <v>12</v>
          </cell>
          <cell r="C679">
            <v>0</v>
          </cell>
          <cell r="D679" t="str">
            <v>L301</v>
          </cell>
          <cell r="E679">
            <v>0</v>
          </cell>
          <cell r="F679">
            <v>6</v>
          </cell>
        </row>
        <row r="680">
          <cell r="A680" t="str">
            <v>FPC309</v>
          </cell>
          <cell r="B680">
            <v>2</v>
          </cell>
          <cell r="C680">
            <v>0</v>
          </cell>
          <cell r="D680" t="str">
            <v>L301</v>
          </cell>
          <cell r="E680">
            <v>12</v>
          </cell>
          <cell r="F680">
            <v>2</v>
          </cell>
        </row>
        <row r="681">
          <cell r="A681" t="str">
            <v>FPC601</v>
          </cell>
          <cell r="B681">
            <v>0.5</v>
          </cell>
          <cell r="C681">
            <v>0</v>
          </cell>
          <cell r="D681" t="str">
            <v>L301</v>
          </cell>
          <cell r="E681">
            <v>1</v>
          </cell>
          <cell r="F681">
            <v>10</v>
          </cell>
        </row>
        <row r="682">
          <cell r="A682" t="str">
            <v>FPC601</v>
          </cell>
          <cell r="B682">
            <v>0.75</v>
          </cell>
          <cell r="C682">
            <v>0</v>
          </cell>
          <cell r="D682" t="str">
            <v>L301</v>
          </cell>
          <cell r="E682">
            <v>1</v>
          </cell>
          <cell r="F682">
            <v>1</v>
          </cell>
        </row>
        <row r="683">
          <cell r="A683" t="str">
            <v>FPC601</v>
          </cell>
          <cell r="B683">
            <v>1</v>
          </cell>
          <cell r="C683">
            <v>0</v>
          </cell>
          <cell r="D683" t="str">
            <v>L301</v>
          </cell>
          <cell r="E683">
            <v>2</v>
          </cell>
          <cell r="F683">
            <v>14</v>
          </cell>
        </row>
        <row r="684">
          <cell r="A684" t="str">
            <v>FPC601</v>
          </cell>
          <cell r="B684">
            <v>1.5</v>
          </cell>
          <cell r="C684">
            <v>0</v>
          </cell>
          <cell r="D684" t="str">
            <v>L301</v>
          </cell>
          <cell r="E684">
            <v>0</v>
          </cell>
          <cell r="F684">
            <v>9</v>
          </cell>
        </row>
        <row r="685">
          <cell r="A685" t="str">
            <v>FPC601</v>
          </cell>
          <cell r="B685">
            <v>2</v>
          </cell>
          <cell r="C685">
            <v>0</v>
          </cell>
          <cell r="D685" t="str">
            <v>L301</v>
          </cell>
          <cell r="E685">
            <v>0</v>
          </cell>
          <cell r="F685">
            <v>8</v>
          </cell>
        </row>
        <row r="686">
          <cell r="A686" t="str">
            <v>FPC601</v>
          </cell>
          <cell r="B686">
            <v>3</v>
          </cell>
          <cell r="C686">
            <v>0</v>
          </cell>
          <cell r="D686" t="str">
            <v>L301</v>
          </cell>
          <cell r="E686">
            <v>0</v>
          </cell>
          <cell r="F686">
            <v>3</v>
          </cell>
        </row>
        <row r="687">
          <cell r="A687" t="str">
            <v>FPC601</v>
          </cell>
          <cell r="B687">
            <v>4</v>
          </cell>
          <cell r="C687">
            <v>0</v>
          </cell>
          <cell r="D687" t="str">
            <v>L301</v>
          </cell>
          <cell r="E687">
            <v>0</v>
          </cell>
          <cell r="F687">
            <v>8</v>
          </cell>
        </row>
        <row r="688">
          <cell r="A688" t="str">
            <v>FPC601</v>
          </cell>
          <cell r="B688">
            <v>6</v>
          </cell>
          <cell r="C688">
            <v>0</v>
          </cell>
          <cell r="D688" t="str">
            <v>L301</v>
          </cell>
          <cell r="E688">
            <v>0</v>
          </cell>
          <cell r="F688">
            <v>3</v>
          </cell>
        </row>
        <row r="689">
          <cell r="A689" t="str">
            <v>FPC601</v>
          </cell>
          <cell r="B689">
            <v>12</v>
          </cell>
          <cell r="C689">
            <v>0</v>
          </cell>
          <cell r="D689" t="str">
            <v>L301</v>
          </cell>
          <cell r="E689">
            <v>0</v>
          </cell>
          <cell r="F689">
            <v>3</v>
          </cell>
        </row>
        <row r="690">
          <cell r="A690" t="str">
            <v>FPCP09</v>
          </cell>
          <cell r="B690">
            <v>48</v>
          </cell>
          <cell r="C690">
            <v>0</v>
          </cell>
          <cell r="D690" t="str">
            <v>L301</v>
          </cell>
          <cell r="E690">
            <v>1</v>
          </cell>
          <cell r="F690">
            <v>1</v>
          </cell>
        </row>
        <row r="691">
          <cell r="A691" t="str">
            <v>FPCP09</v>
          </cell>
          <cell r="B691">
            <v>84</v>
          </cell>
          <cell r="C691">
            <v>0</v>
          </cell>
          <cell r="D691" t="str">
            <v>L301</v>
          </cell>
          <cell r="E691">
            <v>0</v>
          </cell>
          <cell r="F691">
            <v>1</v>
          </cell>
        </row>
        <row r="692">
          <cell r="A692" t="str">
            <v>FPCP09W</v>
          </cell>
          <cell r="B692">
            <v>30</v>
          </cell>
          <cell r="C692">
            <v>0</v>
          </cell>
          <cell r="D692" t="str">
            <v>L301</v>
          </cell>
          <cell r="E692">
            <v>20</v>
          </cell>
          <cell r="F692">
            <v>20</v>
          </cell>
        </row>
        <row r="693">
          <cell r="A693" t="str">
            <v>FPCP09W</v>
          </cell>
          <cell r="B693">
            <v>36</v>
          </cell>
          <cell r="C693">
            <v>0</v>
          </cell>
          <cell r="D693" t="str">
            <v>L301</v>
          </cell>
          <cell r="E693">
            <v>15</v>
          </cell>
          <cell r="F693">
            <v>15</v>
          </cell>
        </row>
        <row r="694">
          <cell r="A694" t="str">
            <v>FPCP09W</v>
          </cell>
          <cell r="B694">
            <v>48</v>
          </cell>
          <cell r="C694">
            <v>0</v>
          </cell>
          <cell r="D694" t="str">
            <v>L301</v>
          </cell>
          <cell r="E694">
            <v>21</v>
          </cell>
          <cell r="F694">
            <v>21</v>
          </cell>
        </row>
        <row r="695">
          <cell r="A695" t="str">
            <v>FPCP09W</v>
          </cell>
          <cell r="B695">
            <v>84</v>
          </cell>
          <cell r="C695">
            <v>0</v>
          </cell>
          <cell r="D695" t="str">
            <v>L301</v>
          </cell>
          <cell r="E695">
            <v>4</v>
          </cell>
          <cell r="F695">
            <v>4</v>
          </cell>
        </row>
        <row r="696">
          <cell r="A696" t="str">
            <v>FPCP09WJ</v>
          </cell>
          <cell r="B696">
            <v>48</v>
          </cell>
          <cell r="C696">
            <v>0</v>
          </cell>
          <cell r="D696" t="str">
            <v>L301</v>
          </cell>
          <cell r="E696">
            <v>3</v>
          </cell>
          <cell r="F696">
            <v>3</v>
          </cell>
        </row>
        <row r="697">
          <cell r="A697" t="str">
            <v>FPP143</v>
          </cell>
          <cell r="B697">
            <v>2</v>
          </cell>
          <cell r="C697">
            <v>0</v>
          </cell>
          <cell r="D697" t="str">
            <v>L601</v>
          </cell>
          <cell r="E697">
            <v>16</v>
          </cell>
          <cell r="F697">
            <v>0</v>
          </cell>
        </row>
        <row r="698">
          <cell r="A698" t="str">
            <v>FPP143</v>
          </cell>
          <cell r="B698">
            <v>3</v>
          </cell>
          <cell r="C698">
            <v>0</v>
          </cell>
          <cell r="D698" t="str">
            <v>L601</v>
          </cell>
          <cell r="E698">
            <v>7</v>
          </cell>
          <cell r="F698">
            <v>0</v>
          </cell>
        </row>
        <row r="699">
          <cell r="A699" t="str">
            <v>FPP143</v>
          </cell>
          <cell r="B699">
            <v>6</v>
          </cell>
          <cell r="C699">
            <v>0</v>
          </cell>
          <cell r="D699" t="str">
            <v>L601</v>
          </cell>
          <cell r="E699">
            <v>3</v>
          </cell>
          <cell r="F699">
            <v>0</v>
          </cell>
        </row>
        <row r="700">
          <cell r="A700" t="str">
            <v>FPP143</v>
          </cell>
          <cell r="B700">
            <v>8</v>
          </cell>
          <cell r="C700">
            <v>0</v>
          </cell>
          <cell r="D700" t="str">
            <v>L601</v>
          </cell>
          <cell r="E700">
            <v>7</v>
          </cell>
          <cell r="F700">
            <v>0</v>
          </cell>
        </row>
        <row r="701">
          <cell r="A701" t="str">
            <v>FRC101</v>
          </cell>
          <cell r="B701">
            <v>1</v>
          </cell>
          <cell r="C701">
            <v>0.75</v>
          </cell>
          <cell r="D701" t="str">
            <v>L301</v>
          </cell>
          <cell r="E701">
            <v>0</v>
          </cell>
          <cell r="F701">
            <v>1</v>
          </cell>
        </row>
        <row r="702">
          <cell r="A702" t="str">
            <v>FRC101</v>
          </cell>
          <cell r="B702">
            <v>2</v>
          </cell>
          <cell r="C702">
            <v>0.75</v>
          </cell>
          <cell r="D702" t="str">
            <v>L301</v>
          </cell>
          <cell r="E702">
            <v>0</v>
          </cell>
          <cell r="F702">
            <v>25</v>
          </cell>
        </row>
        <row r="703">
          <cell r="A703" t="str">
            <v>FRC101</v>
          </cell>
          <cell r="B703">
            <v>2</v>
          </cell>
          <cell r="C703">
            <v>1</v>
          </cell>
          <cell r="D703" t="str">
            <v>L301</v>
          </cell>
          <cell r="E703">
            <v>3</v>
          </cell>
          <cell r="F703">
            <v>3</v>
          </cell>
        </row>
        <row r="704">
          <cell r="A704" t="str">
            <v>FRC101</v>
          </cell>
          <cell r="B704">
            <v>2</v>
          </cell>
          <cell r="C704">
            <v>1.5</v>
          </cell>
          <cell r="D704" t="str">
            <v>L301</v>
          </cell>
          <cell r="E704">
            <v>0</v>
          </cell>
          <cell r="F704">
            <v>2</v>
          </cell>
        </row>
        <row r="705">
          <cell r="A705" t="str">
            <v>FRC102</v>
          </cell>
          <cell r="B705">
            <v>2</v>
          </cell>
          <cell r="C705">
            <v>0.5</v>
          </cell>
          <cell r="D705" t="str">
            <v>L301</v>
          </cell>
          <cell r="E705">
            <v>2</v>
          </cell>
          <cell r="F705">
            <v>2</v>
          </cell>
        </row>
        <row r="706">
          <cell r="A706" t="str">
            <v>FRC102</v>
          </cell>
          <cell r="B706">
            <v>2</v>
          </cell>
          <cell r="C706">
            <v>1</v>
          </cell>
          <cell r="D706" t="str">
            <v>L301</v>
          </cell>
          <cell r="E706">
            <v>0</v>
          </cell>
          <cell r="F706">
            <v>2</v>
          </cell>
        </row>
        <row r="707">
          <cell r="A707" t="str">
            <v>FRC153</v>
          </cell>
          <cell r="B707">
            <v>10</v>
          </cell>
          <cell r="C707">
            <v>8</v>
          </cell>
          <cell r="D707" t="str">
            <v>L301</v>
          </cell>
          <cell r="E707">
            <v>4</v>
          </cell>
          <cell r="F707">
            <v>4</v>
          </cell>
        </row>
        <row r="708">
          <cell r="A708" t="str">
            <v>FRC301</v>
          </cell>
          <cell r="B708">
            <v>2</v>
          </cell>
          <cell r="C708">
            <v>0.5</v>
          </cell>
          <cell r="D708" t="str">
            <v>L301</v>
          </cell>
          <cell r="E708">
            <v>0</v>
          </cell>
          <cell r="F708">
            <v>3</v>
          </cell>
        </row>
        <row r="709">
          <cell r="A709" t="str">
            <v>FRC301</v>
          </cell>
          <cell r="B709">
            <v>2</v>
          </cell>
          <cell r="C709">
            <v>0.75</v>
          </cell>
          <cell r="D709" t="str">
            <v>L301</v>
          </cell>
          <cell r="E709">
            <v>14</v>
          </cell>
          <cell r="F709">
            <v>26</v>
          </cell>
        </row>
        <row r="710">
          <cell r="A710" t="str">
            <v>FRC301</v>
          </cell>
          <cell r="B710">
            <v>2</v>
          </cell>
          <cell r="C710">
            <v>1</v>
          </cell>
          <cell r="D710" t="str">
            <v>L301</v>
          </cell>
          <cell r="E710">
            <v>3</v>
          </cell>
          <cell r="F710">
            <v>3</v>
          </cell>
        </row>
        <row r="711">
          <cell r="A711" t="str">
            <v>FRC302</v>
          </cell>
          <cell r="B711">
            <v>2</v>
          </cell>
          <cell r="C711">
            <v>0.5</v>
          </cell>
          <cell r="D711" t="str">
            <v>L301</v>
          </cell>
          <cell r="E711">
            <v>4</v>
          </cell>
          <cell r="F711">
            <v>4</v>
          </cell>
        </row>
        <row r="712">
          <cell r="A712" t="str">
            <v>FRC302</v>
          </cell>
          <cell r="B712">
            <v>2</v>
          </cell>
          <cell r="C712">
            <v>0.75</v>
          </cell>
          <cell r="D712" t="str">
            <v>L301</v>
          </cell>
          <cell r="E712">
            <v>5</v>
          </cell>
          <cell r="F712">
            <v>6</v>
          </cell>
        </row>
        <row r="713">
          <cell r="A713" t="str">
            <v>FRC302</v>
          </cell>
          <cell r="B713">
            <v>2</v>
          </cell>
          <cell r="C713">
            <v>1</v>
          </cell>
          <cell r="D713" t="str">
            <v>L301</v>
          </cell>
          <cell r="E713">
            <v>0</v>
          </cell>
          <cell r="F713">
            <v>2</v>
          </cell>
        </row>
        <row r="714">
          <cell r="A714" t="str">
            <v>FRC302</v>
          </cell>
          <cell r="B714">
            <v>2</v>
          </cell>
          <cell r="C714">
            <v>1.5</v>
          </cell>
          <cell r="D714" t="str">
            <v>L301</v>
          </cell>
          <cell r="E714">
            <v>0</v>
          </cell>
          <cell r="F714">
            <v>2</v>
          </cell>
        </row>
        <row r="715">
          <cell r="A715" t="str">
            <v>FRC601</v>
          </cell>
          <cell r="B715">
            <v>2</v>
          </cell>
          <cell r="C715">
            <v>0.75</v>
          </cell>
          <cell r="D715" t="str">
            <v>L301</v>
          </cell>
          <cell r="E715">
            <v>14</v>
          </cell>
          <cell r="F715">
            <v>14</v>
          </cell>
        </row>
        <row r="716">
          <cell r="A716" t="str">
            <v>FRC601</v>
          </cell>
          <cell r="B716">
            <v>2</v>
          </cell>
          <cell r="C716">
            <v>1</v>
          </cell>
          <cell r="D716" t="str">
            <v>L301</v>
          </cell>
          <cell r="E716">
            <v>2</v>
          </cell>
          <cell r="F716">
            <v>2</v>
          </cell>
        </row>
        <row r="717">
          <cell r="A717" t="str">
            <v>FRC601</v>
          </cell>
          <cell r="B717">
            <v>2</v>
          </cell>
          <cell r="C717">
            <v>1.5</v>
          </cell>
          <cell r="D717" t="str">
            <v>L301</v>
          </cell>
          <cell r="E717">
            <v>0</v>
          </cell>
          <cell r="F717">
            <v>3</v>
          </cell>
        </row>
        <row r="718">
          <cell r="A718" t="str">
            <v>FRD101</v>
          </cell>
          <cell r="B718">
            <v>2</v>
          </cell>
          <cell r="C718">
            <v>0.75</v>
          </cell>
          <cell r="D718" t="str">
            <v>L301</v>
          </cell>
          <cell r="E718">
            <v>2</v>
          </cell>
          <cell r="F718">
            <v>5</v>
          </cell>
        </row>
        <row r="719">
          <cell r="A719" t="str">
            <v>FRD101</v>
          </cell>
          <cell r="B719">
            <v>2</v>
          </cell>
          <cell r="C719">
            <v>1</v>
          </cell>
          <cell r="D719" t="str">
            <v>L301</v>
          </cell>
          <cell r="E719">
            <v>0</v>
          </cell>
          <cell r="F719">
            <v>0</v>
          </cell>
        </row>
        <row r="720">
          <cell r="A720" t="str">
            <v>FRD301</v>
          </cell>
          <cell r="B720">
            <v>2</v>
          </cell>
          <cell r="C720">
            <v>0.5</v>
          </cell>
          <cell r="D720" t="str">
            <v>L301</v>
          </cell>
          <cell r="E720">
            <v>4</v>
          </cell>
          <cell r="F720">
            <v>4</v>
          </cell>
        </row>
        <row r="721">
          <cell r="A721" t="str">
            <v>FRD301</v>
          </cell>
          <cell r="B721">
            <v>2</v>
          </cell>
          <cell r="C721">
            <v>0.75</v>
          </cell>
          <cell r="D721" t="str">
            <v>L301</v>
          </cell>
          <cell r="E721">
            <v>19</v>
          </cell>
          <cell r="F721">
            <v>42</v>
          </cell>
        </row>
        <row r="722">
          <cell r="A722" t="str">
            <v>FRD301</v>
          </cell>
          <cell r="B722">
            <v>2</v>
          </cell>
          <cell r="C722">
            <v>1</v>
          </cell>
          <cell r="D722" t="str">
            <v>L301</v>
          </cell>
          <cell r="E722">
            <v>8</v>
          </cell>
          <cell r="F722">
            <v>9</v>
          </cell>
        </row>
        <row r="723">
          <cell r="A723" t="str">
            <v>FRD302</v>
          </cell>
          <cell r="B723">
            <v>0.75</v>
          </cell>
          <cell r="C723">
            <v>0.5</v>
          </cell>
          <cell r="D723" t="str">
            <v>L301</v>
          </cell>
          <cell r="E723">
            <v>0</v>
          </cell>
          <cell r="F723">
            <v>0</v>
          </cell>
        </row>
        <row r="724">
          <cell r="A724" t="str">
            <v>FRD302</v>
          </cell>
          <cell r="B724">
            <v>2</v>
          </cell>
          <cell r="C724">
            <v>0.5</v>
          </cell>
          <cell r="D724" t="str">
            <v>L301</v>
          </cell>
          <cell r="E724">
            <v>3</v>
          </cell>
          <cell r="F724">
            <v>3</v>
          </cell>
        </row>
        <row r="725">
          <cell r="A725" t="str">
            <v>FRD302</v>
          </cell>
          <cell r="B725">
            <v>2</v>
          </cell>
          <cell r="C725">
            <v>0.75</v>
          </cell>
          <cell r="D725" t="str">
            <v>L301</v>
          </cell>
          <cell r="E725">
            <v>1</v>
          </cell>
          <cell r="F725">
            <v>2</v>
          </cell>
        </row>
        <row r="726">
          <cell r="A726" t="str">
            <v>FRD353</v>
          </cell>
          <cell r="B726">
            <v>24</v>
          </cell>
          <cell r="C726">
            <v>14</v>
          </cell>
          <cell r="D726" t="str">
            <v>L301</v>
          </cell>
          <cell r="E726">
            <v>6</v>
          </cell>
          <cell r="F726">
            <v>6</v>
          </cell>
        </row>
        <row r="727">
          <cell r="A727" t="str">
            <v>FRD601</v>
          </cell>
          <cell r="B727">
            <v>2</v>
          </cell>
          <cell r="C727">
            <v>0.75</v>
          </cell>
          <cell r="D727" t="str">
            <v>L301</v>
          </cell>
          <cell r="E727">
            <v>0</v>
          </cell>
          <cell r="F727">
            <v>2</v>
          </cell>
        </row>
        <row r="728">
          <cell r="A728" t="str">
            <v>FRL601</v>
          </cell>
          <cell r="B728">
            <v>2</v>
          </cell>
          <cell r="C728">
            <v>0.75</v>
          </cell>
          <cell r="D728" t="str">
            <v>L302</v>
          </cell>
          <cell r="E728">
            <v>0</v>
          </cell>
          <cell r="F728">
            <v>0</v>
          </cell>
        </row>
        <row r="729">
          <cell r="A729" t="str">
            <v>FRS101</v>
          </cell>
          <cell r="B729">
            <v>2</v>
          </cell>
          <cell r="C729">
            <v>0.75</v>
          </cell>
          <cell r="D729" t="str">
            <v>L303</v>
          </cell>
          <cell r="E729">
            <v>0</v>
          </cell>
          <cell r="F729">
            <v>3</v>
          </cell>
        </row>
        <row r="730">
          <cell r="A730" t="str">
            <v>FRS301</v>
          </cell>
          <cell r="B730">
            <v>2</v>
          </cell>
          <cell r="C730">
            <v>0.75</v>
          </cell>
          <cell r="D730" t="str">
            <v>L303</v>
          </cell>
          <cell r="E730">
            <v>6</v>
          </cell>
          <cell r="F730">
            <v>21</v>
          </cell>
        </row>
        <row r="731">
          <cell r="A731" t="str">
            <v>FRS301</v>
          </cell>
          <cell r="B731">
            <v>2</v>
          </cell>
          <cell r="C731">
            <v>1</v>
          </cell>
          <cell r="D731" t="str">
            <v>L303</v>
          </cell>
          <cell r="E731">
            <v>9</v>
          </cell>
          <cell r="F731">
            <v>9</v>
          </cell>
        </row>
        <row r="732">
          <cell r="A732" t="str">
            <v>FRS304</v>
          </cell>
          <cell r="B732">
            <v>2</v>
          </cell>
          <cell r="C732">
            <v>0.5</v>
          </cell>
          <cell r="D732" t="str">
            <v>L303</v>
          </cell>
          <cell r="E732">
            <v>2</v>
          </cell>
          <cell r="F732">
            <v>2</v>
          </cell>
        </row>
        <row r="733">
          <cell r="A733" t="str">
            <v>FRS601</v>
          </cell>
          <cell r="B733">
            <v>2</v>
          </cell>
          <cell r="C733">
            <v>0.75</v>
          </cell>
          <cell r="D733" t="str">
            <v>L303</v>
          </cell>
          <cell r="E733">
            <v>1</v>
          </cell>
          <cell r="F733">
            <v>10</v>
          </cell>
        </row>
        <row r="734">
          <cell r="A734" t="str">
            <v>FRS601</v>
          </cell>
          <cell r="B734">
            <v>2</v>
          </cell>
          <cell r="C734">
            <v>1</v>
          </cell>
          <cell r="D734" t="str">
            <v>L303</v>
          </cell>
          <cell r="E734">
            <v>2</v>
          </cell>
          <cell r="F734">
            <v>2</v>
          </cell>
        </row>
        <row r="735">
          <cell r="A735" t="str">
            <v>FSC101</v>
          </cell>
          <cell r="B735">
            <v>0.5</v>
          </cell>
          <cell r="C735">
            <v>0</v>
          </cell>
          <cell r="D735" t="str">
            <v>L301</v>
          </cell>
          <cell r="E735">
            <v>30</v>
          </cell>
          <cell r="F735">
            <v>39</v>
          </cell>
        </row>
        <row r="736">
          <cell r="A736" t="str">
            <v>FSC101</v>
          </cell>
          <cell r="B736">
            <v>0.75</v>
          </cell>
          <cell r="C736">
            <v>0</v>
          </cell>
          <cell r="D736" t="str">
            <v>L301</v>
          </cell>
          <cell r="E736">
            <v>790</v>
          </cell>
          <cell r="F736">
            <v>796</v>
          </cell>
        </row>
        <row r="737">
          <cell r="A737" t="str">
            <v>FSC101</v>
          </cell>
          <cell r="B737">
            <v>1</v>
          </cell>
          <cell r="C737">
            <v>0</v>
          </cell>
          <cell r="D737" t="str">
            <v>L301</v>
          </cell>
          <cell r="E737">
            <v>160</v>
          </cell>
          <cell r="F737">
            <v>164</v>
          </cell>
        </row>
        <row r="738">
          <cell r="A738" t="str">
            <v>FSC101</v>
          </cell>
          <cell r="B738">
            <v>1.5</v>
          </cell>
          <cell r="C738">
            <v>0</v>
          </cell>
          <cell r="D738" t="str">
            <v>L301</v>
          </cell>
          <cell r="E738">
            <v>164</v>
          </cell>
          <cell r="F738">
            <v>183</v>
          </cell>
        </row>
        <row r="739">
          <cell r="A739" t="str">
            <v>FSC301</v>
          </cell>
          <cell r="B739">
            <v>0.5</v>
          </cell>
          <cell r="C739">
            <v>0</v>
          </cell>
          <cell r="D739" t="str">
            <v>L301</v>
          </cell>
          <cell r="E739">
            <v>20</v>
          </cell>
          <cell r="F739">
            <v>20</v>
          </cell>
        </row>
        <row r="740">
          <cell r="A740" t="str">
            <v>FSC301</v>
          </cell>
          <cell r="B740">
            <v>0.75</v>
          </cell>
          <cell r="C740">
            <v>0</v>
          </cell>
          <cell r="D740" t="str">
            <v>L301</v>
          </cell>
          <cell r="E740">
            <v>303</v>
          </cell>
          <cell r="F740">
            <v>294</v>
          </cell>
        </row>
        <row r="741">
          <cell r="A741" t="str">
            <v>FSC301</v>
          </cell>
          <cell r="B741">
            <v>1</v>
          </cell>
          <cell r="C741">
            <v>0</v>
          </cell>
          <cell r="D741" t="str">
            <v>L301</v>
          </cell>
          <cell r="E741">
            <v>83</v>
          </cell>
          <cell r="F741">
            <v>88</v>
          </cell>
        </row>
        <row r="742">
          <cell r="A742" t="str">
            <v>FSC301</v>
          </cell>
          <cell r="B742">
            <v>1.5</v>
          </cell>
          <cell r="C742">
            <v>0</v>
          </cell>
          <cell r="D742" t="str">
            <v>L301</v>
          </cell>
          <cell r="E742">
            <v>63</v>
          </cell>
          <cell r="F742">
            <v>63</v>
          </cell>
        </row>
        <row r="743">
          <cell r="A743" t="str">
            <v>FSC601</v>
          </cell>
          <cell r="B743">
            <v>0.5</v>
          </cell>
          <cell r="C743">
            <v>0</v>
          </cell>
          <cell r="D743" t="str">
            <v>L301</v>
          </cell>
          <cell r="E743">
            <v>4</v>
          </cell>
          <cell r="F743">
            <v>7</v>
          </cell>
        </row>
        <row r="744">
          <cell r="A744" t="str">
            <v>FSC601</v>
          </cell>
          <cell r="B744">
            <v>0.75</v>
          </cell>
          <cell r="C744">
            <v>0</v>
          </cell>
          <cell r="D744" t="str">
            <v>L301</v>
          </cell>
          <cell r="E744">
            <v>45</v>
          </cell>
          <cell r="F744">
            <v>45</v>
          </cell>
        </row>
        <row r="745">
          <cell r="A745" t="str">
            <v>FSC601</v>
          </cell>
          <cell r="B745">
            <v>1</v>
          </cell>
          <cell r="C745">
            <v>0</v>
          </cell>
          <cell r="D745" t="str">
            <v>L301</v>
          </cell>
          <cell r="E745">
            <v>74</v>
          </cell>
          <cell r="F745">
            <v>74</v>
          </cell>
        </row>
        <row r="746">
          <cell r="A746" t="str">
            <v>FSC601</v>
          </cell>
          <cell r="B746">
            <v>1.5</v>
          </cell>
          <cell r="C746">
            <v>0</v>
          </cell>
          <cell r="D746" t="str">
            <v>L301</v>
          </cell>
          <cell r="E746">
            <v>12</v>
          </cell>
          <cell r="F746">
            <v>15</v>
          </cell>
        </row>
        <row r="747">
          <cell r="A747" t="str">
            <v>FSCA01</v>
          </cell>
          <cell r="B747">
            <v>0.5</v>
          </cell>
          <cell r="C747">
            <v>0</v>
          </cell>
          <cell r="D747" t="str">
            <v>L301</v>
          </cell>
          <cell r="E747">
            <v>21</v>
          </cell>
          <cell r="F747">
            <v>25</v>
          </cell>
        </row>
        <row r="748">
          <cell r="A748" t="str">
            <v>FSCA01</v>
          </cell>
          <cell r="B748">
            <v>0.75</v>
          </cell>
          <cell r="C748">
            <v>0</v>
          </cell>
          <cell r="D748" t="str">
            <v>L301</v>
          </cell>
          <cell r="E748">
            <v>34</v>
          </cell>
          <cell r="F748">
            <v>35</v>
          </cell>
        </row>
        <row r="749">
          <cell r="A749" t="str">
            <v>FSCA01</v>
          </cell>
          <cell r="B749">
            <v>1</v>
          </cell>
          <cell r="C749">
            <v>0</v>
          </cell>
          <cell r="D749" t="str">
            <v>L301</v>
          </cell>
          <cell r="E749">
            <v>76</v>
          </cell>
          <cell r="F749">
            <v>77</v>
          </cell>
        </row>
        <row r="750">
          <cell r="A750" t="str">
            <v>FSCA01</v>
          </cell>
          <cell r="B750">
            <v>1.5</v>
          </cell>
          <cell r="C750">
            <v>0</v>
          </cell>
          <cell r="D750" t="str">
            <v>L301</v>
          </cell>
          <cell r="E750">
            <v>9</v>
          </cell>
          <cell r="F750">
            <v>10</v>
          </cell>
        </row>
        <row r="751">
          <cell r="A751" t="str">
            <v>FSCA01A</v>
          </cell>
          <cell r="B751">
            <v>1.5</v>
          </cell>
          <cell r="C751">
            <v>0</v>
          </cell>
          <cell r="D751" t="str">
            <v>L301</v>
          </cell>
          <cell r="E751">
            <v>3</v>
          </cell>
          <cell r="F751">
            <v>3</v>
          </cell>
        </row>
        <row r="752">
          <cell r="A752" t="str">
            <v>FSD101</v>
          </cell>
          <cell r="B752">
            <v>0.5</v>
          </cell>
          <cell r="C752">
            <v>0</v>
          </cell>
          <cell r="D752" t="str">
            <v>L301</v>
          </cell>
          <cell r="E752">
            <v>3</v>
          </cell>
          <cell r="F752">
            <v>4</v>
          </cell>
        </row>
        <row r="753">
          <cell r="A753" t="str">
            <v>FSD101</v>
          </cell>
          <cell r="B753">
            <v>0.75</v>
          </cell>
          <cell r="C753">
            <v>0</v>
          </cell>
          <cell r="D753" t="str">
            <v>L301</v>
          </cell>
          <cell r="E753">
            <v>179</v>
          </cell>
          <cell r="F753">
            <v>179</v>
          </cell>
        </row>
        <row r="754">
          <cell r="A754" t="str">
            <v>FSD101</v>
          </cell>
          <cell r="B754">
            <v>1</v>
          </cell>
          <cell r="C754">
            <v>0</v>
          </cell>
          <cell r="D754" t="str">
            <v>L301</v>
          </cell>
          <cell r="E754">
            <v>13</v>
          </cell>
          <cell r="F754">
            <v>15</v>
          </cell>
        </row>
        <row r="755">
          <cell r="A755" t="str">
            <v>FSD101</v>
          </cell>
          <cell r="B755">
            <v>1.5</v>
          </cell>
          <cell r="C755">
            <v>0</v>
          </cell>
          <cell r="D755" t="str">
            <v>L301</v>
          </cell>
          <cell r="E755">
            <v>9</v>
          </cell>
          <cell r="F755">
            <v>12</v>
          </cell>
        </row>
        <row r="756">
          <cell r="A756" t="str">
            <v>FSD301</v>
          </cell>
          <cell r="B756">
            <v>0.5</v>
          </cell>
          <cell r="C756">
            <v>0</v>
          </cell>
          <cell r="D756" t="str">
            <v>L301</v>
          </cell>
          <cell r="E756">
            <v>1</v>
          </cell>
          <cell r="F756">
            <v>2</v>
          </cell>
        </row>
        <row r="757">
          <cell r="A757" t="str">
            <v>FSD301</v>
          </cell>
          <cell r="B757">
            <v>0.75</v>
          </cell>
          <cell r="C757">
            <v>0</v>
          </cell>
          <cell r="D757" t="str">
            <v>L301</v>
          </cell>
          <cell r="E757">
            <v>36</v>
          </cell>
          <cell r="F757">
            <v>45</v>
          </cell>
        </row>
        <row r="758">
          <cell r="A758" t="str">
            <v>FSD301</v>
          </cell>
          <cell r="B758">
            <v>1</v>
          </cell>
          <cell r="C758">
            <v>0</v>
          </cell>
          <cell r="D758" t="str">
            <v>L301</v>
          </cell>
          <cell r="E758">
            <v>69</v>
          </cell>
          <cell r="F758">
            <v>68</v>
          </cell>
        </row>
        <row r="759">
          <cell r="A759" t="str">
            <v>FSD301</v>
          </cell>
          <cell r="B759">
            <v>1.5</v>
          </cell>
          <cell r="C759">
            <v>0</v>
          </cell>
          <cell r="D759" t="str">
            <v>L301</v>
          </cell>
          <cell r="E759">
            <v>14</v>
          </cell>
          <cell r="F759">
            <v>18</v>
          </cell>
        </row>
        <row r="760">
          <cell r="A760" t="str">
            <v>FSD601</v>
          </cell>
          <cell r="B760">
            <v>0.5</v>
          </cell>
          <cell r="C760">
            <v>0</v>
          </cell>
          <cell r="D760" t="str">
            <v>L301</v>
          </cell>
          <cell r="E760">
            <v>7</v>
          </cell>
          <cell r="F760">
            <v>7</v>
          </cell>
        </row>
        <row r="761">
          <cell r="A761" t="str">
            <v>FSD601</v>
          </cell>
          <cell r="B761">
            <v>0.75</v>
          </cell>
          <cell r="C761">
            <v>0</v>
          </cell>
          <cell r="D761" t="str">
            <v>L301</v>
          </cell>
          <cell r="E761">
            <v>53</v>
          </cell>
          <cell r="F761">
            <v>54</v>
          </cell>
        </row>
        <row r="762">
          <cell r="A762" t="str">
            <v>FSD601</v>
          </cell>
          <cell r="B762">
            <v>1</v>
          </cell>
          <cell r="C762">
            <v>0</v>
          </cell>
          <cell r="D762" t="str">
            <v>L301</v>
          </cell>
          <cell r="E762">
            <v>14</v>
          </cell>
          <cell r="F762">
            <v>19</v>
          </cell>
        </row>
        <row r="763">
          <cell r="A763" t="str">
            <v>FSD601</v>
          </cell>
          <cell r="B763">
            <v>1.5</v>
          </cell>
          <cell r="C763">
            <v>0</v>
          </cell>
          <cell r="D763" t="str">
            <v>L301</v>
          </cell>
          <cell r="E763">
            <v>48</v>
          </cell>
          <cell r="F763">
            <v>48</v>
          </cell>
        </row>
        <row r="764">
          <cell r="A764" t="str">
            <v>FSL601</v>
          </cell>
          <cell r="B764">
            <v>0.5</v>
          </cell>
          <cell r="C764">
            <v>0</v>
          </cell>
          <cell r="D764" t="str">
            <v>L302</v>
          </cell>
          <cell r="E764">
            <v>1</v>
          </cell>
          <cell r="F764">
            <v>2</v>
          </cell>
        </row>
        <row r="765">
          <cell r="A765" t="str">
            <v>FSL601</v>
          </cell>
          <cell r="B765">
            <v>0.75</v>
          </cell>
          <cell r="C765">
            <v>0</v>
          </cell>
          <cell r="D765" t="str">
            <v>L302</v>
          </cell>
          <cell r="E765">
            <v>11</v>
          </cell>
          <cell r="F765">
            <v>16</v>
          </cell>
        </row>
        <row r="766">
          <cell r="A766" t="str">
            <v>FSL601</v>
          </cell>
          <cell r="B766">
            <v>1</v>
          </cell>
          <cell r="C766">
            <v>0</v>
          </cell>
          <cell r="D766" t="str">
            <v>L302</v>
          </cell>
          <cell r="E766">
            <v>128</v>
          </cell>
          <cell r="F766">
            <v>142</v>
          </cell>
        </row>
        <row r="767">
          <cell r="A767" t="str">
            <v>FSL601</v>
          </cell>
          <cell r="B767">
            <v>1.5</v>
          </cell>
          <cell r="C767">
            <v>0</v>
          </cell>
          <cell r="D767" t="str">
            <v>L302</v>
          </cell>
          <cell r="E767">
            <v>13</v>
          </cell>
          <cell r="F767">
            <v>14</v>
          </cell>
        </row>
        <row r="768">
          <cell r="A768" t="str">
            <v>FSL901</v>
          </cell>
          <cell r="B768">
            <v>0.75</v>
          </cell>
          <cell r="C768">
            <v>0</v>
          </cell>
          <cell r="D768" t="str">
            <v>L302</v>
          </cell>
          <cell r="E768">
            <v>3</v>
          </cell>
          <cell r="F768">
            <v>3</v>
          </cell>
        </row>
        <row r="769">
          <cell r="A769" t="str">
            <v>FSL901</v>
          </cell>
          <cell r="B769">
            <v>1</v>
          </cell>
          <cell r="C769">
            <v>0</v>
          </cell>
          <cell r="D769" t="str">
            <v>L302</v>
          </cell>
          <cell r="E769">
            <v>3</v>
          </cell>
          <cell r="F769">
            <v>3</v>
          </cell>
        </row>
        <row r="770">
          <cell r="A770" t="str">
            <v>FSLA01</v>
          </cell>
          <cell r="B770">
            <v>0.75</v>
          </cell>
          <cell r="C770">
            <v>0</v>
          </cell>
          <cell r="D770" t="str">
            <v>L302</v>
          </cell>
          <cell r="E770">
            <v>3</v>
          </cell>
          <cell r="F770">
            <v>3</v>
          </cell>
        </row>
        <row r="771">
          <cell r="A771" t="str">
            <v>FSLA01</v>
          </cell>
          <cell r="B771">
            <v>1</v>
          </cell>
          <cell r="C771">
            <v>0</v>
          </cell>
          <cell r="D771" t="str">
            <v>L302</v>
          </cell>
          <cell r="E771">
            <v>6</v>
          </cell>
          <cell r="F771">
            <v>13</v>
          </cell>
        </row>
        <row r="772">
          <cell r="A772" t="str">
            <v>FSLA01A</v>
          </cell>
          <cell r="B772">
            <v>1.5</v>
          </cell>
          <cell r="C772">
            <v>0</v>
          </cell>
          <cell r="D772" t="str">
            <v>L302</v>
          </cell>
          <cell r="E772">
            <v>3</v>
          </cell>
          <cell r="F772">
            <v>3</v>
          </cell>
        </row>
        <row r="773">
          <cell r="A773" t="str">
            <v>FSS103R</v>
          </cell>
          <cell r="B773">
            <v>0.5</v>
          </cell>
          <cell r="C773">
            <v>0</v>
          </cell>
          <cell r="D773" t="str">
            <v>L303</v>
          </cell>
          <cell r="E773">
            <v>2</v>
          </cell>
          <cell r="F773">
            <v>2</v>
          </cell>
        </row>
        <row r="774">
          <cell r="A774" t="str">
            <v>FSS103R</v>
          </cell>
          <cell r="B774">
            <v>1</v>
          </cell>
          <cell r="C774">
            <v>0</v>
          </cell>
          <cell r="D774" t="str">
            <v>L303</v>
          </cell>
          <cell r="E774">
            <v>0</v>
          </cell>
          <cell r="F774">
            <v>5</v>
          </cell>
        </row>
        <row r="775">
          <cell r="A775" t="str">
            <v>FSS103R</v>
          </cell>
          <cell r="B775">
            <v>1.5</v>
          </cell>
          <cell r="C775">
            <v>0</v>
          </cell>
          <cell r="D775" t="str">
            <v>L303</v>
          </cell>
          <cell r="E775">
            <v>5</v>
          </cell>
          <cell r="F775">
            <v>12</v>
          </cell>
        </row>
        <row r="776">
          <cell r="A776" t="str">
            <v>FSS104R</v>
          </cell>
          <cell r="B776">
            <v>0.5</v>
          </cell>
          <cell r="C776">
            <v>0</v>
          </cell>
          <cell r="D776" t="str">
            <v>L303</v>
          </cell>
          <cell r="E776">
            <v>59</v>
          </cell>
          <cell r="F776">
            <v>59</v>
          </cell>
        </row>
        <row r="777">
          <cell r="A777" t="str">
            <v>FSS104R</v>
          </cell>
          <cell r="B777">
            <v>0.75</v>
          </cell>
          <cell r="C777">
            <v>0</v>
          </cell>
          <cell r="D777" t="str">
            <v>L303</v>
          </cell>
          <cell r="E777">
            <v>127</v>
          </cell>
          <cell r="F777">
            <v>135</v>
          </cell>
        </row>
        <row r="778">
          <cell r="A778" t="str">
            <v>FSS104R</v>
          </cell>
          <cell r="B778">
            <v>1</v>
          </cell>
          <cell r="C778">
            <v>0</v>
          </cell>
          <cell r="D778" t="str">
            <v>L303</v>
          </cell>
          <cell r="E778">
            <v>32</v>
          </cell>
          <cell r="F778">
            <v>153</v>
          </cell>
        </row>
        <row r="779">
          <cell r="A779" t="str">
            <v>FSS104R</v>
          </cell>
          <cell r="B779">
            <v>1.5</v>
          </cell>
          <cell r="C779">
            <v>0</v>
          </cell>
          <cell r="D779" t="str">
            <v>L303</v>
          </cell>
          <cell r="E779">
            <v>19</v>
          </cell>
          <cell r="F779">
            <v>26</v>
          </cell>
        </row>
        <row r="780">
          <cell r="A780" t="str">
            <v>FSS1J4R</v>
          </cell>
          <cell r="B780">
            <v>1</v>
          </cell>
          <cell r="C780">
            <v>0</v>
          </cell>
          <cell r="D780" t="str">
            <v>L303</v>
          </cell>
          <cell r="E780">
            <v>12</v>
          </cell>
          <cell r="F780">
            <v>12</v>
          </cell>
        </row>
        <row r="781">
          <cell r="A781" t="str">
            <v>FSS1K4R</v>
          </cell>
          <cell r="B781">
            <v>0.5</v>
          </cell>
          <cell r="C781">
            <v>0</v>
          </cell>
          <cell r="D781" t="str">
            <v>L303</v>
          </cell>
          <cell r="E781">
            <v>1</v>
          </cell>
          <cell r="F781">
            <v>1</v>
          </cell>
        </row>
        <row r="782">
          <cell r="A782" t="str">
            <v>FSS1K4R</v>
          </cell>
          <cell r="B782">
            <v>1</v>
          </cell>
          <cell r="C782">
            <v>0</v>
          </cell>
          <cell r="D782" t="str">
            <v>L303</v>
          </cell>
          <cell r="E782">
            <v>1</v>
          </cell>
          <cell r="F782">
            <v>1</v>
          </cell>
        </row>
        <row r="783">
          <cell r="A783" t="str">
            <v>FSS1K4R</v>
          </cell>
          <cell r="B783">
            <v>1.5</v>
          </cell>
          <cell r="C783">
            <v>0</v>
          </cell>
          <cell r="D783" t="str">
            <v>L303</v>
          </cell>
          <cell r="E783">
            <v>1</v>
          </cell>
          <cell r="F783">
            <v>1</v>
          </cell>
        </row>
        <row r="784">
          <cell r="A784" t="str">
            <v>FSS1K4R</v>
          </cell>
          <cell r="B784">
            <v>2</v>
          </cell>
          <cell r="C784">
            <v>0</v>
          </cell>
          <cell r="D784" t="str">
            <v>L303</v>
          </cell>
          <cell r="E784">
            <v>1</v>
          </cell>
          <cell r="F784">
            <v>1</v>
          </cell>
        </row>
        <row r="785">
          <cell r="A785" t="str">
            <v>FSS303R</v>
          </cell>
          <cell r="B785">
            <v>0.5</v>
          </cell>
          <cell r="C785">
            <v>0</v>
          </cell>
          <cell r="D785" t="str">
            <v>L303</v>
          </cell>
          <cell r="E785">
            <v>0</v>
          </cell>
          <cell r="F785">
            <v>5</v>
          </cell>
        </row>
        <row r="786">
          <cell r="A786" t="str">
            <v>FSS303R</v>
          </cell>
          <cell r="B786">
            <v>0.75</v>
          </cell>
          <cell r="C786">
            <v>0</v>
          </cell>
          <cell r="D786" t="str">
            <v>L303</v>
          </cell>
          <cell r="E786">
            <v>12</v>
          </cell>
          <cell r="F786">
            <v>17</v>
          </cell>
        </row>
        <row r="787">
          <cell r="A787" t="str">
            <v>FSS303R</v>
          </cell>
          <cell r="B787">
            <v>1</v>
          </cell>
          <cell r="C787">
            <v>0</v>
          </cell>
          <cell r="D787" t="str">
            <v>L303</v>
          </cell>
          <cell r="E787">
            <v>4</v>
          </cell>
          <cell r="F787">
            <v>4</v>
          </cell>
        </row>
        <row r="788">
          <cell r="A788" t="str">
            <v>FSS303R</v>
          </cell>
          <cell r="B788">
            <v>1.5</v>
          </cell>
          <cell r="C788">
            <v>0</v>
          </cell>
          <cell r="D788" t="str">
            <v>L303</v>
          </cell>
          <cell r="E788">
            <v>3</v>
          </cell>
          <cell r="F788">
            <v>4</v>
          </cell>
        </row>
        <row r="789">
          <cell r="A789" t="str">
            <v>FSS304R</v>
          </cell>
          <cell r="B789">
            <v>0.25</v>
          </cell>
          <cell r="C789">
            <v>0</v>
          </cell>
          <cell r="D789" t="str">
            <v>L303</v>
          </cell>
          <cell r="E789">
            <v>0</v>
          </cell>
          <cell r="F789">
            <v>7</v>
          </cell>
        </row>
        <row r="790">
          <cell r="A790" t="str">
            <v>FSS304R</v>
          </cell>
          <cell r="B790">
            <v>0.5</v>
          </cell>
          <cell r="C790">
            <v>0</v>
          </cell>
          <cell r="D790" t="str">
            <v>L303</v>
          </cell>
          <cell r="E790">
            <v>72</v>
          </cell>
          <cell r="F790">
            <v>74</v>
          </cell>
        </row>
        <row r="791">
          <cell r="A791" t="str">
            <v>FSS304R</v>
          </cell>
          <cell r="B791">
            <v>0.75</v>
          </cell>
          <cell r="C791">
            <v>0</v>
          </cell>
          <cell r="D791" t="str">
            <v>L303</v>
          </cell>
          <cell r="E791">
            <v>182</v>
          </cell>
          <cell r="F791">
            <v>181</v>
          </cell>
        </row>
        <row r="792">
          <cell r="A792" t="str">
            <v>FSS304R</v>
          </cell>
          <cell r="B792">
            <v>1</v>
          </cell>
          <cell r="C792">
            <v>0</v>
          </cell>
          <cell r="D792" t="str">
            <v>L303</v>
          </cell>
          <cell r="E792">
            <v>115</v>
          </cell>
          <cell r="F792">
            <v>117</v>
          </cell>
        </row>
        <row r="793">
          <cell r="A793" t="str">
            <v>FSS304R</v>
          </cell>
          <cell r="B793">
            <v>1.5</v>
          </cell>
          <cell r="C793">
            <v>0</v>
          </cell>
          <cell r="D793" t="str">
            <v>L303</v>
          </cell>
          <cell r="E793">
            <v>22</v>
          </cell>
          <cell r="F793">
            <v>25</v>
          </cell>
        </row>
        <row r="794">
          <cell r="A794" t="str">
            <v>FSS3K4R</v>
          </cell>
          <cell r="B794">
            <v>0.5</v>
          </cell>
          <cell r="C794">
            <v>0</v>
          </cell>
          <cell r="D794" t="str">
            <v>L303</v>
          </cell>
          <cell r="E794">
            <v>2</v>
          </cell>
          <cell r="F794">
            <v>2</v>
          </cell>
        </row>
        <row r="795">
          <cell r="A795" t="str">
            <v>FSS3K4R</v>
          </cell>
          <cell r="B795">
            <v>0.75</v>
          </cell>
          <cell r="C795">
            <v>0</v>
          </cell>
          <cell r="D795" t="str">
            <v>L303</v>
          </cell>
          <cell r="E795">
            <v>21</v>
          </cell>
          <cell r="F795">
            <v>33</v>
          </cell>
        </row>
        <row r="796">
          <cell r="A796" t="str">
            <v>FSS3K4R</v>
          </cell>
          <cell r="B796">
            <v>1</v>
          </cell>
          <cell r="C796">
            <v>0</v>
          </cell>
          <cell r="D796" t="str">
            <v>L303</v>
          </cell>
          <cell r="E796">
            <v>18</v>
          </cell>
          <cell r="F796">
            <v>17</v>
          </cell>
        </row>
        <row r="797">
          <cell r="A797" t="str">
            <v>FSS3K4R</v>
          </cell>
          <cell r="B797">
            <v>1.5</v>
          </cell>
          <cell r="C797">
            <v>0</v>
          </cell>
          <cell r="D797" t="str">
            <v>L303</v>
          </cell>
          <cell r="E797">
            <v>4</v>
          </cell>
          <cell r="F797">
            <v>4</v>
          </cell>
        </row>
        <row r="798">
          <cell r="A798" t="str">
            <v>FSS603R</v>
          </cell>
          <cell r="B798">
            <v>0.5</v>
          </cell>
          <cell r="C798">
            <v>0</v>
          </cell>
          <cell r="D798" t="str">
            <v>L303</v>
          </cell>
          <cell r="E798">
            <v>0</v>
          </cell>
          <cell r="F798">
            <v>3</v>
          </cell>
        </row>
        <row r="799">
          <cell r="A799" t="str">
            <v>FSS603R</v>
          </cell>
          <cell r="B799">
            <v>1</v>
          </cell>
          <cell r="C799">
            <v>0</v>
          </cell>
          <cell r="D799" t="str">
            <v>L303</v>
          </cell>
          <cell r="E799">
            <v>2</v>
          </cell>
          <cell r="F799">
            <v>3</v>
          </cell>
        </row>
        <row r="800">
          <cell r="A800" t="str">
            <v>FSS604R</v>
          </cell>
          <cell r="B800">
            <v>0.5</v>
          </cell>
          <cell r="C800">
            <v>0</v>
          </cell>
          <cell r="D800" t="str">
            <v>L303</v>
          </cell>
          <cell r="E800">
            <v>56</v>
          </cell>
          <cell r="F800">
            <v>57</v>
          </cell>
        </row>
        <row r="801">
          <cell r="A801" t="str">
            <v>FSS604R</v>
          </cell>
          <cell r="B801">
            <v>0.75</v>
          </cell>
          <cell r="C801">
            <v>0</v>
          </cell>
          <cell r="D801" t="str">
            <v>L303</v>
          </cell>
          <cell r="E801">
            <v>100</v>
          </cell>
          <cell r="F801">
            <v>103</v>
          </cell>
        </row>
        <row r="802">
          <cell r="A802" t="str">
            <v>FSS604R</v>
          </cell>
          <cell r="B802">
            <v>1</v>
          </cell>
          <cell r="C802">
            <v>0</v>
          </cell>
          <cell r="D802" t="str">
            <v>L303</v>
          </cell>
          <cell r="E802">
            <v>41</v>
          </cell>
          <cell r="F802">
            <v>41</v>
          </cell>
        </row>
        <row r="803">
          <cell r="A803" t="str">
            <v>FSS604R</v>
          </cell>
          <cell r="B803">
            <v>1.5</v>
          </cell>
          <cell r="C803">
            <v>0</v>
          </cell>
          <cell r="D803" t="str">
            <v>L303</v>
          </cell>
          <cell r="E803">
            <v>24</v>
          </cell>
          <cell r="F803">
            <v>24</v>
          </cell>
        </row>
        <row r="804">
          <cell r="A804" t="str">
            <v>FTC101</v>
          </cell>
          <cell r="B804">
            <v>0.5</v>
          </cell>
          <cell r="C804">
            <v>0</v>
          </cell>
          <cell r="D804" t="str">
            <v>L301</v>
          </cell>
          <cell r="E804">
            <v>3</v>
          </cell>
          <cell r="F804">
            <v>8</v>
          </cell>
        </row>
        <row r="805">
          <cell r="A805" t="str">
            <v>FTC101</v>
          </cell>
          <cell r="B805">
            <v>0.75</v>
          </cell>
          <cell r="C805">
            <v>0</v>
          </cell>
          <cell r="D805" t="str">
            <v>L301</v>
          </cell>
          <cell r="E805">
            <v>1</v>
          </cell>
          <cell r="F805">
            <v>1</v>
          </cell>
        </row>
        <row r="806">
          <cell r="A806" t="str">
            <v>FTC101</v>
          </cell>
          <cell r="B806">
            <v>1</v>
          </cell>
          <cell r="C806">
            <v>0</v>
          </cell>
          <cell r="D806" t="str">
            <v>L301</v>
          </cell>
          <cell r="E806">
            <v>0</v>
          </cell>
          <cell r="F806">
            <v>3</v>
          </cell>
        </row>
        <row r="807">
          <cell r="A807" t="str">
            <v>FTC101</v>
          </cell>
          <cell r="B807">
            <v>1.5</v>
          </cell>
          <cell r="C807">
            <v>0</v>
          </cell>
          <cell r="D807" t="str">
            <v>L301</v>
          </cell>
          <cell r="E807">
            <v>13</v>
          </cell>
          <cell r="F807">
            <v>13</v>
          </cell>
        </row>
        <row r="808">
          <cell r="A808" t="str">
            <v>FTC109</v>
          </cell>
          <cell r="B808">
            <v>0.5</v>
          </cell>
          <cell r="C808">
            <v>0</v>
          </cell>
          <cell r="D808" t="str">
            <v>L301</v>
          </cell>
          <cell r="E808">
            <v>7</v>
          </cell>
          <cell r="F808">
            <v>30</v>
          </cell>
        </row>
        <row r="809">
          <cell r="A809" t="str">
            <v>FTC109</v>
          </cell>
          <cell r="B809">
            <v>0.75</v>
          </cell>
          <cell r="C809">
            <v>0</v>
          </cell>
          <cell r="D809" t="str">
            <v>L301</v>
          </cell>
          <cell r="E809">
            <v>411</v>
          </cell>
          <cell r="F809">
            <v>414</v>
          </cell>
        </row>
        <row r="810">
          <cell r="A810" t="str">
            <v>FTC109</v>
          </cell>
          <cell r="B810">
            <v>1</v>
          </cell>
          <cell r="C810">
            <v>0</v>
          </cell>
          <cell r="D810" t="str">
            <v>L301</v>
          </cell>
          <cell r="E810">
            <v>100</v>
          </cell>
          <cell r="F810">
            <v>99</v>
          </cell>
        </row>
        <row r="811">
          <cell r="A811" t="str">
            <v>FTC109</v>
          </cell>
          <cell r="B811">
            <v>1.5</v>
          </cell>
          <cell r="C811">
            <v>0</v>
          </cell>
          <cell r="D811" t="str">
            <v>L301</v>
          </cell>
          <cell r="E811">
            <v>431</v>
          </cell>
          <cell r="F811">
            <v>431</v>
          </cell>
        </row>
        <row r="812">
          <cell r="A812" t="str">
            <v>FTC109</v>
          </cell>
          <cell r="B812">
            <v>2</v>
          </cell>
          <cell r="C812">
            <v>0</v>
          </cell>
          <cell r="D812" t="str">
            <v>L301</v>
          </cell>
          <cell r="E812">
            <v>376</v>
          </cell>
          <cell r="F812">
            <v>376</v>
          </cell>
        </row>
        <row r="813">
          <cell r="A813" t="str">
            <v>FTC301</v>
          </cell>
          <cell r="B813">
            <v>1.5</v>
          </cell>
          <cell r="C813">
            <v>0</v>
          </cell>
          <cell r="D813" t="str">
            <v>L301</v>
          </cell>
          <cell r="E813">
            <v>2</v>
          </cell>
          <cell r="F813">
            <v>5</v>
          </cell>
        </row>
        <row r="814">
          <cell r="A814" t="str">
            <v>FTC309</v>
          </cell>
          <cell r="B814">
            <v>1.5</v>
          </cell>
          <cell r="C814">
            <v>0</v>
          </cell>
          <cell r="D814" t="str">
            <v>L301</v>
          </cell>
          <cell r="E814">
            <v>0</v>
          </cell>
          <cell r="F814">
            <v>0</v>
          </cell>
        </row>
        <row r="815">
          <cell r="A815" t="str">
            <v>FTP102</v>
          </cell>
          <cell r="B815">
            <v>0.75</v>
          </cell>
          <cell r="C815">
            <v>0</v>
          </cell>
          <cell r="D815" t="str">
            <v>L602</v>
          </cell>
          <cell r="E815">
            <v>14</v>
          </cell>
          <cell r="F815">
            <v>0</v>
          </cell>
        </row>
        <row r="816">
          <cell r="A816" t="str">
            <v>FTP102</v>
          </cell>
          <cell r="B816">
            <v>1</v>
          </cell>
          <cell r="C816">
            <v>0</v>
          </cell>
          <cell r="D816" t="str">
            <v>L602</v>
          </cell>
          <cell r="E816">
            <v>23</v>
          </cell>
          <cell r="F816">
            <v>0</v>
          </cell>
        </row>
        <row r="817">
          <cell r="A817" t="str">
            <v>FTP102</v>
          </cell>
          <cell r="B817">
            <v>1.5</v>
          </cell>
          <cell r="C817">
            <v>0</v>
          </cell>
          <cell r="D817" t="str">
            <v>L602</v>
          </cell>
          <cell r="E817">
            <v>0</v>
          </cell>
          <cell r="F817">
            <v>0</v>
          </cell>
        </row>
        <row r="818">
          <cell r="A818" t="str">
            <v>FWC119</v>
          </cell>
          <cell r="B818">
            <v>14</v>
          </cell>
          <cell r="C818">
            <v>0</v>
          </cell>
          <cell r="D818" t="str">
            <v>L301</v>
          </cell>
          <cell r="E818">
            <v>0</v>
          </cell>
          <cell r="F818">
            <v>11</v>
          </cell>
        </row>
        <row r="819">
          <cell r="A819" t="str">
            <v>FWC119</v>
          </cell>
          <cell r="B819">
            <v>16</v>
          </cell>
          <cell r="C819">
            <v>0</v>
          </cell>
          <cell r="D819" t="str">
            <v>L301</v>
          </cell>
          <cell r="E819">
            <v>0</v>
          </cell>
          <cell r="F819">
            <v>13</v>
          </cell>
        </row>
        <row r="820">
          <cell r="A820" t="str">
            <v>FWC119</v>
          </cell>
          <cell r="B820">
            <v>24</v>
          </cell>
          <cell r="C820">
            <v>0</v>
          </cell>
          <cell r="D820" t="str">
            <v>L301</v>
          </cell>
          <cell r="E820">
            <v>0</v>
          </cell>
          <cell r="F820">
            <v>15</v>
          </cell>
        </row>
        <row r="821">
          <cell r="A821" t="str">
            <v>FWC119</v>
          </cell>
          <cell r="B821">
            <v>30</v>
          </cell>
          <cell r="C821">
            <v>0</v>
          </cell>
          <cell r="D821" t="str">
            <v>L301</v>
          </cell>
          <cell r="E821">
            <v>0</v>
          </cell>
          <cell r="F821">
            <v>2</v>
          </cell>
        </row>
        <row r="822">
          <cell r="A822" t="str">
            <v>FWC129</v>
          </cell>
          <cell r="B822">
            <v>14</v>
          </cell>
          <cell r="C822">
            <v>0</v>
          </cell>
          <cell r="D822" t="str">
            <v>L301</v>
          </cell>
          <cell r="E822">
            <v>4</v>
          </cell>
          <cell r="F822">
            <v>6</v>
          </cell>
        </row>
        <row r="823">
          <cell r="A823" t="str">
            <v>FWC129</v>
          </cell>
          <cell r="B823">
            <v>16</v>
          </cell>
          <cell r="C823">
            <v>0</v>
          </cell>
          <cell r="D823" t="str">
            <v>L301</v>
          </cell>
          <cell r="E823">
            <v>2</v>
          </cell>
          <cell r="F823">
            <v>9</v>
          </cell>
        </row>
        <row r="824">
          <cell r="A824" t="str">
            <v>FWC129</v>
          </cell>
          <cell r="B824">
            <v>20</v>
          </cell>
          <cell r="C824">
            <v>0</v>
          </cell>
          <cell r="D824" t="str">
            <v>L301</v>
          </cell>
          <cell r="E824">
            <v>4</v>
          </cell>
          <cell r="F824">
            <v>4</v>
          </cell>
        </row>
        <row r="825">
          <cell r="A825" t="str">
            <v>FWC139</v>
          </cell>
          <cell r="B825">
            <v>8</v>
          </cell>
          <cell r="C825">
            <v>0</v>
          </cell>
          <cell r="D825" t="str">
            <v>L301</v>
          </cell>
          <cell r="E825">
            <v>22</v>
          </cell>
          <cell r="F825">
            <v>44</v>
          </cell>
        </row>
        <row r="826">
          <cell r="A826" t="str">
            <v>FWC151</v>
          </cell>
          <cell r="B826">
            <v>2</v>
          </cell>
          <cell r="C826">
            <v>0</v>
          </cell>
          <cell r="D826" t="str">
            <v>L301</v>
          </cell>
          <cell r="E826">
            <v>272</v>
          </cell>
          <cell r="F826">
            <v>294</v>
          </cell>
        </row>
        <row r="827">
          <cell r="A827" t="str">
            <v>FWC151</v>
          </cell>
          <cell r="B827">
            <v>2.5</v>
          </cell>
          <cell r="C827">
            <v>0</v>
          </cell>
          <cell r="D827" t="str">
            <v>L301</v>
          </cell>
          <cell r="E827">
            <v>3</v>
          </cell>
          <cell r="F827">
            <v>5</v>
          </cell>
        </row>
        <row r="828">
          <cell r="A828" t="str">
            <v>FWC151</v>
          </cell>
          <cell r="B828">
            <v>3</v>
          </cell>
          <cell r="C828">
            <v>0</v>
          </cell>
          <cell r="D828" t="str">
            <v>L301</v>
          </cell>
          <cell r="E828">
            <v>251</v>
          </cell>
          <cell r="F828">
            <v>265</v>
          </cell>
        </row>
        <row r="829">
          <cell r="A829" t="str">
            <v>FWC151</v>
          </cell>
          <cell r="B829">
            <v>4</v>
          </cell>
          <cell r="C829">
            <v>0</v>
          </cell>
          <cell r="D829" t="str">
            <v>L301</v>
          </cell>
          <cell r="E829">
            <v>388</v>
          </cell>
          <cell r="F829">
            <v>387</v>
          </cell>
        </row>
        <row r="830">
          <cell r="A830" t="str">
            <v>FWC151</v>
          </cell>
          <cell r="B830">
            <v>6</v>
          </cell>
          <cell r="C830">
            <v>0</v>
          </cell>
          <cell r="D830" t="str">
            <v>L301</v>
          </cell>
          <cell r="E830">
            <v>370</v>
          </cell>
          <cell r="F830">
            <v>394</v>
          </cell>
        </row>
        <row r="831">
          <cell r="A831" t="str">
            <v>FWC151</v>
          </cell>
          <cell r="B831">
            <v>8</v>
          </cell>
          <cell r="C831">
            <v>0</v>
          </cell>
          <cell r="D831" t="str">
            <v>L301</v>
          </cell>
          <cell r="E831">
            <v>160</v>
          </cell>
          <cell r="F831">
            <v>160</v>
          </cell>
        </row>
        <row r="832">
          <cell r="A832" t="str">
            <v>FWC151</v>
          </cell>
          <cell r="B832">
            <v>10</v>
          </cell>
          <cell r="C832">
            <v>0</v>
          </cell>
          <cell r="D832" t="str">
            <v>L301</v>
          </cell>
          <cell r="E832">
            <v>170</v>
          </cell>
          <cell r="F832">
            <v>180</v>
          </cell>
        </row>
        <row r="833">
          <cell r="A833" t="str">
            <v>FWC151</v>
          </cell>
          <cell r="B833">
            <v>12</v>
          </cell>
          <cell r="C833">
            <v>0</v>
          </cell>
          <cell r="D833" t="str">
            <v>L301</v>
          </cell>
          <cell r="E833">
            <v>68</v>
          </cell>
          <cell r="F833">
            <v>69</v>
          </cell>
        </row>
        <row r="834">
          <cell r="A834" t="str">
            <v>FWC151</v>
          </cell>
          <cell r="B834">
            <v>14</v>
          </cell>
          <cell r="C834">
            <v>0</v>
          </cell>
          <cell r="D834" t="str">
            <v>L301</v>
          </cell>
          <cell r="E834">
            <v>30</v>
          </cell>
          <cell r="F834">
            <v>35</v>
          </cell>
        </row>
        <row r="835">
          <cell r="A835" t="str">
            <v>FWC151</v>
          </cell>
          <cell r="B835">
            <v>16</v>
          </cell>
          <cell r="C835">
            <v>0</v>
          </cell>
          <cell r="D835" t="str">
            <v>L301</v>
          </cell>
          <cell r="E835">
            <v>61</v>
          </cell>
          <cell r="F835">
            <v>61</v>
          </cell>
        </row>
        <row r="836">
          <cell r="A836" t="str">
            <v>FWC151</v>
          </cell>
          <cell r="B836">
            <v>18</v>
          </cell>
          <cell r="C836">
            <v>0</v>
          </cell>
          <cell r="D836" t="str">
            <v>L301</v>
          </cell>
          <cell r="E836">
            <v>12</v>
          </cell>
          <cell r="F836">
            <v>13</v>
          </cell>
        </row>
        <row r="837">
          <cell r="A837" t="str">
            <v>FWC151</v>
          </cell>
          <cell r="B837">
            <v>20</v>
          </cell>
          <cell r="C837">
            <v>0</v>
          </cell>
          <cell r="D837" t="str">
            <v>L301</v>
          </cell>
          <cell r="E837">
            <v>37</v>
          </cell>
          <cell r="F837">
            <v>30</v>
          </cell>
        </row>
        <row r="838">
          <cell r="A838" t="str">
            <v>FWC151</v>
          </cell>
          <cell r="B838">
            <v>24</v>
          </cell>
          <cell r="C838">
            <v>0</v>
          </cell>
          <cell r="D838" t="str">
            <v>L301</v>
          </cell>
          <cell r="E838">
            <v>41</v>
          </cell>
          <cell r="F838">
            <v>31</v>
          </cell>
        </row>
        <row r="839">
          <cell r="A839" t="str">
            <v>FWC151J</v>
          </cell>
          <cell r="B839">
            <v>20</v>
          </cell>
          <cell r="C839">
            <v>0</v>
          </cell>
          <cell r="D839" t="str">
            <v>L301</v>
          </cell>
          <cell r="E839">
            <v>1</v>
          </cell>
          <cell r="F839">
            <v>7</v>
          </cell>
        </row>
        <row r="840">
          <cell r="A840" t="str">
            <v>FWC151J</v>
          </cell>
          <cell r="B840">
            <v>24</v>
          </cell>
          <cell r="C840">
            <v>0</v>
          </cell>
          <cell r="D840" t="str">
            <v>L301</v>
          </cell>
          <cell r="E840">
            <v>0</v>
          </cell>
          <cell r="F840">
            <v>7</v>
          </cell>
        </row>
        <row r="841">
          <cell r="A841" t="str">
            <v>FWC152</v>
          </cell>
          <cell r="B841">
            <v>36</v>
          </cell>
          <cell r="C841">
            <v>0</v>
          </cell>
          <cell r="D841" t="str">
            <v>L301</v>
          </cell>
          <cell r="E841">
            <v>1</v>
          </cell>
          <cell r="F841">
            <v>1</v>
          </cell>
        </row>
        <row r="842">
          <cell r="A842" t="str">
            <v>FWC152K</v>
          </cell>
          <cell r="B842">
            <v>30</v>
          </cell>
          <cell r="C842">
            <v>0</v>
          </cell>
          <cell r="D842" t="str">
            <v>L301</v>
          </cell>
          <cell r="E842">
            <v>24</v>
          </cell>
          <cell r="F842">
            <v>22</v>
          </cell>
        </row>
        <row r="843">
          <cell r="A843" t="str">
            <v>FWC152K</v>
          </cell>
          <cell r="B843">
            <v>36</v>
          </cell>
          <cell r="C843">
            <v>0</v>
          </cell>
          <cell r="D843" t="str">
            <v>L301</v>
          </cell>
          <cell r="E843">
            <v>5</v>
          </cell>
          <cell r="F843">
            <v>4</v>
          </cell>
        </row>
        <row r="844">
          <cell r="A844" t="str">
            <v>FWC152KJ</v>
          </cell>
          <cell r="B844">
            <v>30</v>
          </cell>
          <cell r="C844">
            <v>0</v>
          </cell>
          <cell r="D844" t="str">
            <v>L301</v>
          </cell>
          <cell r="E844">
            <v>1</v>
          </cell>
          <cell r="F844">
            <v>8</v>
          </cell>
        </row>
        <row r="845">
          <cell r="A845" t="str">
            <v>FWC152KJ</v>
          </cell>
          <cell r="B845">
            <v>36</v>
          </cell>
          <cell r="C845">
            <v>0</v>
          </cell>
          <cell r="D845" t="str">
            <v>L301</v>
          </cell>
          <cell r="E845">
            <v>0</v>
          </cell>
          <cell r="F845">
            <v>1</v>
          </cell>
        </row>
        <row r="846">
          <cell r="A846" t="str">
            <v>FWC159</v>
          </cell>
          <cell r="B846">
            <v>2</v>
          </cell>
          <cell r="C846">
            <v>0</v>
          </cell>
          <cell r="D846" t="str">
            <v>L301</v>
          </cell>
          <cell r="E846">
            <v>78</v>
          </cell>
          <cell r="F846">
            <v>103</v>
          </cell>
        </row>
        <row r="847">
          <cell r="A847" t="str">
            <v>FWC159</v>
          </cell>
          <cell r="B847">
            <v>3</v>
          </cell>
          <cell r="C847">
            <v>0</v>
          </cell>
          <cell r="D847" t="str">
            <v>L301</v>
          </cell>
          <cell r="E847">
            <v>283</v>
          </cell>
          <cell r="F847">
            <v>369</v>
          </cell>
        </row>
        <row r="848">
          <cell r="A848" t="str">
            <v>FWC159</v>
          </cell>
          <cell r="B848">
            <v>4</v>
          </cell>
          <cell r="C848">
            <v>0</v>
          </cell>
          <cell r="D848" t="str">
            <v>L301</v>
          </cell>
          <cell r="E848">
            <v>104</v>
          </cell>
          <cell r="F848">
            <v>124</v>
          </cell>
        </row>
        <row r="849">
          <cell r="A849" t="str">
            <v>FWC159</v>
          </cell>
          <cell r="B849">
            <v>6</v>
          </cell>
          <cell r="C849">
            <v>0</v>
          </cell>
          <cell r="D849" t="str">
            <v>L301</v>
          </cell>
          <cell r="E849">
            <v>105</v>
          </cell>
          <cell r="F849">
            <v>109</v>
          </cell>
        </row>
        <row r="850">
          <cell r="A850" t="str">
            <v>FWC159</v>
          </cell>
          <cell r="B850">
            <v>8</v>
          </cell>
          <cell r="C850">
            <v>0</v>
          </cell>
          <cell r="D850" t="str">
            <v>L301</v>
          </cell>
          <cell r="E850">
            <v>20</v>
          </cell>
          <cell r="F850">
            <v>25</v>
          </cell>
        </row>
        <row r="851">
          <cell r="A851" t="str">
            <v>FWC159</v>
          </cell>
          <cell r="B851">
            <v>10</v>
          </cell>
          <cell r="C851">
            <v>0</v>
          </cell>
          <cell r="D851" t="str">
            <v>L301</v>
          </cell>
          <cell r="E851">
            <v>15</v>
          </cell>
          <cell r="F851">
            <v>22</v>
          </cell>
        </row>
        <row r="852">
          <cell r="A852" t="str">
            <v>FWC159</v>
          </cell>
          <cell r="B852">
            <v>12</v>
          </cell>
          <cell r="C852">
            <v>0</v>
          </cell>
          <cell r="D852" t="str">
            <v>L301</v>
          </cell>
          <cell r="E852">
            <v>26</v>
          </cell>
          <cell r="F852">
            <v>47</v>
          </cell>
        </row>
        <row r="853">
          <cell r="A853" t="str">
            <v>FWC159</v>
          </cell>
          <cell r="B853">
            <v>24</v>
          </cell>
          <cell r="C853">
            <v>0</v>
          </cell>
          <cell r="D853" t="str">
            <v>L301</v>
          </cell>
          <cell r="E853">
            <v>34</v>
          </cell>
          <cell r="F853">
            <v>36</v>
          </cell>
        </row>
        <row r="854">
          <cell r="A854" t="str">
            <v>FWC171</v>
          </cell>
          <cell r="B854">
            <v>2</v>
          </cell>
          <cell r="C854">
            <v>0</v>
          </cell>
          <cell r="D854" t="str">
            <v>L301</v>
          </cell>
          <cell r="E854">
            <v>47</v>
          </cell>
          <cell r="F854">
            <v>70</v>
          </cell>
        </row>
        <row r="855">
          <cell r="A855" t="str">
            <v>FWC171</v>
          </cell>
          <cell r="B855">
            <v>2.5</v>
          </cell>
          <cell r="C855">
            <v>0</v>
          </cell>
          <cell r="D855" t="str">
            <v>L301</v>
          </cell>
          <cell r="E855">
            <v>6</v>
          </cell>
          <cell r="F855">
            <v>22</v>
          </cell>
        </row>
        <row r="856">
          <cell r="A856" t="str">
            <v>FWC171</v>
          </cell>
          <cell r="B856">
            <v>4</v>
          </cell>
          <cell r="C856">
            <v>0</v>
          </cell>
          <cell r="D856" t="str">
            <v>L301</v>
          </cell>
          <cell r="E856">
            <v>12</v>
          </cell>
          <cell r="F856">
            <v>13</v>
          </cell>
        </row>
        <row r="857">
          <cell r="A857" t="str">
            <v>FWC171</v>
          </cell>
          <cell r="B857">
            <v>6</v>
          </cell>
          <cell r="C857">
            <v>0</v>
          </cell>
          <cell r="D857" t="str">
            <v>L301</v>
          </cell>
          <cell r="E857">
            <v>1</v>
          </cell>
          <cell r="F857">
            <v>2</v>
          </cell>
        </row>
        <row r="858">
          <cell r="A858" t="str">
            <v>FWC171</v>
          </cell>
          <cell r="B858">
            <v>8</v>
          </cell>
          <cell r="C858">
            <v>0</v>
          </cell>
          <cell r="D858" t="str">
            <v>L301</v>
          </cell>
          <cell r="E858">
            <v>1</v>
          </cell>
          <cell r="F858">
            <v>4</v>
          </cell>
        </row>
        <row r="859">
          <cell r="A859" t="str">
            <v>FWC171</v>
          </cell>
          <cell r="B859">
            <v>10</v>
          </cell>
          <cell r="C859">
            <v>0</v>
          </cell>
          <cell r="D859" t="str">
            <v>L301</v>
          </cell>
          <cell r="E859">
            <v>3</v>
          </cell>
          <cell r="F859">
            <v>8</v>
          </cell>
        </row>
        <row r="860">
          <cell r="A860" t="str">
            <v>FWC171</v>
          </cell>
          <cell r="B860">
            <v>14</v>
          </cell>
          <cell r="C860">
            <v>0</v>
          </cell>
          <cell r="D860" t="str">
            <v>L301</v>
          </cell>
          <cell r="E860">
            <v>0</v>
          </cell>
          <cell r="F860">
            <v>2</v>
          </cell>
        </row>
        <row r="861">
          <cell r="A861" t="str">
            <v>FWC171</v>
          </cell>
          <cell r="B861">
            <v>16</v>
          </cell>
          <cell r="C861">
            <v>0</v>
          </cell>
          <cell r="D861" t="str">
            <v>L301</v>
          </cell>
          <cell r="E861">
            <v>24</v>
          </cell>
          <cell r="F861">
            <v>25</v>
          </cell>
        </row>
        <row r="862">
          <cell r="A862" t="str">
            <v>FWC171</v>
          </cell>
          <cell r="B862">
            <v>18</v>
          </cell>
          <cell r="C862">
            <v>0</v>
          </cell>
          <cell r="D862" t="str">
            <v>L301</v>
          </cell>
          <cell r="E862">
            <v>0</v>
          </cell>
          <cell r="F862">
            <v>3</v>
          </cell>
        </row>
        <row r="863">
          <cell r="A863" t="str">
            <v>FWC171</v>
          </cell>
          <cell r="B863">
            <v>24</v>
          </cell>
          <cell r="C863">
            <v>0</v>
          </cell>
          <cell r="D863" t="str">
            <v>L301</v>
          </cell>
          <cell r="E863">
            <v>8</v>
          </cell>
          <cell r="F863">
            <v>6</v>
          </cell>
        </row>
        <row r="864">
          <cell r="A864" t="str">
            <v>FWC171J</v>
          </cell>
          <cell r="B864">
            <v>24</v>
          </cell>
          <cell r="C864">
            <v>0</v>
          </cell>
          <cell r="D864" t="str">
            <v>L301</v>
          </cell>
          <cell r="E864">
            <v>0</v>
          </cell>
          <cell r="F864">
            <v>2</v>
          </cell>
        </row>
        <row r="865">
          <cell r="A865" t="str">
            <v>FWC172K</v>
          </cell>
          <cell r="B865">
            <v>30</v>
          </cell>
          <cell r="C865">
            <v>0</v>
          </cell>
          <cell r="D865" t="str">
            <v>L301</v>
          </cell>
          <cell r="E865">
            <v>3</v>
          </cell>
          <cell r="F865">
            <v>8</v>
          </cell>
        </row>
        <row r="866">
          <cell r="A866" t="str">
            <v>FWC172KJ</v>
          </cell>
          <cell r="B866">
            <v>30</v>
          </cell>
          <cell r="C866">
            <v>0</v>
          </cell>
          <cell r="D866" t="str">
            <v>L301</v>
          </cell>
          <cell r="E866">
            <v>0</v>
          </cell>
          <cell r="F866">
            <v>0</v>
          </cell>
        </row>
        <row r="867">
          <cell r="A867" t="str">
            <v>FWC1D1</v>
          </cell>
          <cell r="B867">
            <v>2</v>
          </cell>
          <cell r="C867">
            <v>0</v>
          </cell>
          <cell r="D867" t="str">
            <v>L301</v>
          </cell>
          <cell r="E867">
            <v>30</v>
          </cell>
          <cell r="F867">
            <v>53</v>
          </cell>
        </row>
        <row r="868">
          <cell r="A868" t="str">
            <v>FWC1D1</v>
          </cell>
          <cell r="B868">
            <v>3</v>
          </cell>
          <cell r="C868">
            <v>0</v>
          </cell>
          <cell r="D868" t="str">
            <v>L301</v>
          </cell>
          <cell r="E868">
            <v>9</v>
          </cell>
          <cell r="F868">
            <v>10</v>
          </cell>
        </row>
        <row r="869">
          <cell r="A869" t="str">
            <v>FWC341</v>
          </cell>
          <cell r="B869">
            <v>24</v>
          </cell>
          <cell r="C869">
            <v>0</v>
          </cell>
          <cell r="D869" t="str">
            <v>L301</v>
          </cell>
          <cell r="E869">
            <v>6</v>
          </cell>
          <cell r="F869">
            <v>6</v>
          </cell>
        </row>
        <row r="870">
          <cell r="A870" t="str">
            <v>FWC351</v>
          </cell>
          <cell r="B870">
            <v>2</v>
          </cell>
          <cell r="C870">
            <v>0</v>
          </cell>
          <cell r="D870" t="str">
            <v>L301</v>
          </cell>
          <cell r="E870">
            <v>359</v>
          </cell>
          <cell r="F870">
            <v>369</v>
          </cell>
        </row>
        <row r="871">
          <cell r="A871" t="str">
            <v>FWC351</v>
          </cell>
          <cell r="B871">
            <v>2.5</v>
          </cell>
          <cell r="C871">
            <v>0</v>
          </cell>
          <cell r="D871" t="str">
            <v>L301</v>
          </cell>
          <cell r="E871">
            <v>0</v>
          </cell>
          <cell r="F871">
            <v>1</v>
          </cell>
        </row>
        <row r="872">
          <cell r="A872" t="str">
            <v>FWC351</v>
          </cell>
          <cell r="B872">
            <v>3</v>
          </cell>
          <cell r="C872">
            <v>0</v>
          </cell>
          <cell r="D872" t="str">
            <v>L301</v>
          </cell>
          <cell r="E872">
            <v>149</v>
          </cell>
          <cell r="F872">
            <v>149</v>
          </cell>
        </row>
        <row r="873">
          <cell r="A873" t="str">
            <v>FWC351</v>
          </cell>
          <cell r="B873">
            <v>4</v>
          </cell>
          <cell r="C873">
            <v>0</v>
          </cell>
          <cell r="D873" t="str">
            <v>L301</v>
          </cell>
          <cell r="E873">
            <v>118</v>
          </cell>
          <cell r="F873">
            <v>112</v>
          </cell>
        </row>
        <row r="874">
          <cell r="A874" t="str">
            <v>FWC351</v>
          </cell>
          <cell r="B874">
            <v>6</v>
          </cell>
          <cell r="C874">
            <v>0</v>
          </cell>
          <cell r="D874" t="str">
            <v>L301</v>
          </cell>
          <cell r="E874">
            <v>95</v>
          </cell>
          <cell r="F874">
            <v>92</v>
          </cell>
        </row>
        <row r="875">
          <cell r="A875" t="str">
            <v>FWC351</v>
          </cell>
          <cell r="B875">
            <v>8</v>
          </cell>
          <cell r="C875">
            <v>0</v>
          </cell>
          <cell r="D875" t="str">
            <v>L301</v>
          </cell>
          <cell r="E875">
            <v>113</v>
          </cell>
          <cell r="F875">
            <v>105</v>
          </cell>
        </row>
        <row r="876">
          <cell r="A876" t="str">
            <v>FWC351</v>
          </cell>
          <cell r="B876">
            <v>10</v>
          </cell>
          <cell r="C876">
            <v>0</v>
          </cell>
          <cell r="D876" t="str">
            <v>L301</v>
          </cell>
          <cell r="E876">
            <v>38</v>
          </cell>
          <cell r="F876">
            <v>40</v>
          </cell>
        </row>
        <row r="877">
          <cell r="A877" t="str">
            <v>FWC351</v>
          </cell>
          <cell r="B877">
            <v>12</v>
          </cell>
          <cell r="C877">
            <v>0</v>
          </cell>
          <cell r="D877" t="str">
            <v>L301</v>
          </cell>
          <cell r="E877">
            <v>50</v>
          </cell>
          <cell r="F877">
            <v>58</v>
          </cell>
        </row>
        <row r="878">
          <cell r="A878" t="str">
            <v>FWC351</v>
          </cell>
          <cell r="B878">
            <v>14</v>
          </cell>
          <cell r="C878">
            <v>0</v>
          </cell>
          <cell r="D878" t="str">
            <v>L301</v>
          </cell>
          <cell r="E878">
            <v>5</v>
          </cell>
          <cell r="F878">
            <v>6</v>
          </cell>
        </row>
        <row r="879">
          <cell r="A879" t="str">
            <v>FWC351</v>
          </cell>
          <cell r="B879">
            <v>16</v>
          </cell>
          <cell r="C879">
            <v>0</v>
          </cell>
          <cell r="D879" t="str">
            <v>L301</v>
          </cell>
          <cell r="E879">
            <v>9</v>
          </cell>
          <cell r="F879">
            <v>10</v>
          </cell>
        </row>
        <row r="880">
          <cell r="A880" t="str">
            <v>FWC351</v>
          </cell>
          <cell r="B880">
            <v>18</v>
          </cell>
          <cell r="C880">
            <v>0</v>
          </cell>
          <cell r="D880" t="str">
            <v>L301</v>
          </cell>
          <cell r="E880">
            <v>19</v>
          </cell>
          <cell r="F880">
            <v>20</v>
          </cell>
        </row>
        <row r="881">
          <cell r="A881" t="str">
            <v>FWC351</v>
          </cell>
          <cell r="B881">
            <v>20</v>
          </cell>
          <cell r="C881">
            <v>0</v>
          </cell>
          <cell r="D881" t="str">
            <v>L301</v>
          </cell>
          <cell r="E881">
            <v>11</v>
          </cell>
          <cell r="F881">
            <v>9</v>
          </cell>
        </row>
        <row r="882">
          <cell r="A882" t="str">
            <v>FWC351</v>
          </cell>
          <cell r="B882">
            <v>24</v>
          </cell>
          <cell r="C882">
            <v>0</v>
          </cell>
          <cell r="D882" t="str">
            <v>L301</v>
          </cell>
          <cell r="E882">
            <v>12</v>
          </cell>
          <cell r="F882">
            <v>8</v>
          </cell>
        </row>
        <row r="883">
          <cell r="A883" t="str">
            <v>FWC351J</v>
          </cell>
          <cell r="B883">
            <v>20</v>
          </cell>
          <cell r="C883">
            <v>0</v>
          </cell>
          <cell r="D883" t="str">
            <v>L301</v>
          </cell>
          <cell r="E883">
            <v>0</v>
          </cell>
          <cell r="F883">
            <v>1</v>
          </cell>
        </row>
        <row r="884">
          <cell r="A884" t="str">
            <v>FWC351J</v>
          </cell>
          <cell r="B884">
            <v>24</v>
          </cell>
          <cell r="C884">
            <v>0</v>
          </cell>
          <cell r="D884" t="str">
            <v>L301</v>
          </cell>
          <cell r="E884">
            <v>7</v>
          </cell>
          <cell r="F884">
            <v>11</v>
          </cell>
        </row>
        <row r="885">
          <cell r="A885" t="str">
            <v>FWC371</v>
          </cell>
          <cell r="B885">
            <v>2</v>
          </cell>
          <cell r="C885">
            <v>0</v>
          </cell>
          <cell r="D885" t="str">
            <v>L301</v>
          </cell>
          <cell r="E885">
            <v>1</v>
          </cell>
          <cell r="F885">
            <v>1</v>
          </cell>
        </row>
        <row r="886">
          <cell r="A886" t="str">
            <v>FWC371</v>
          </cell>
          <cell r="B886">
            <v>14</v>
          </cell>
          <cell r="C886">
            <v>0</v>
          </cell>
          <cell r="D886" t="str">
            <v>L301</v>
          </cell>
          <cell r="E886">
            <v>0</v>
          </cell>
          <cell r="F886">
            <v>2</v>
          </cell>
        </row>
        <row r="887">
          <cell r="A887" t="str">
            <v>FWC371</v>
          </cell>
          <cell r="B887">
            <v>16</v>
          </cell>
          <cell r="C887">
            <v>0</v>
          </cell>
          <cell r="D887" t="str">
            <v>L301</v>
          </cell>
          <cell r="E887">
            <v>5</v>
          </cell>
          <cell r="F887">
            <v>5</v>
          </cell>
        </row>
        <row r="888">
          <cell r="A888" t="str">
            <v>FWC371</v>
          </cell>
          <cell r="B888">
            <v>20</v>
          </cell>
          <cell r="C888">
            <v>0</v>
          </cell>
          <cell r="D888" t="str">
            <v>L301</v>
          </cell>
          <cell r="E888">
            <v>4</v>
          </cell>
          <cell r="F888">
            <v>4</v>
          </cell>
        </row>
        <row r="889">
          <cell r="A889" t="str">
            <v>FWC372K</v>
          </cell>
          <cell r="B889">
            <v>30</v>
          </cell>
          <cell r="C889">
            <v>0</v>
          </cell>
          <cell r="D889" t="str">
            <v>L301</v>
          </cell>
          <cell r="E889">
            <v>6</v>
          </cell>
          <cell r="F889">
            <v>4</v>
          </cell>
        </row>
        <row r="890">
          <cell r="A890" t="str">
            <v>FWC372K</v>
          </cell>
          <cell r="B890">
            <v>36</v>
          </cell>
          <cell r="C890">
            <v>0</v>
          </cell>
          <cell r="D890" t="str">
            <v>L301</v>
          </cell>
          <cell r="E890">
            <v>4</v>
          </cell>
          <cell r="F890">
            <v>5</v>
          </cell>
        </row>
        <row r="891">
          <cell r="A891" t="str">
            <v>FWC372K</v>
          </cell>
          <cell r="B891">
            <v>48</v>
          </cell>
          <cell r="C891">
            <v>0</v>
          </cell>
          <cell r="D891" t="str">
            <v>L301</v>
          </cell>
          <cell r="E891">
            <v>2</v>
          </cell>
          <cell r="F891">
            <v>2</v>
          </cell>
        </row>
        <row r="892">
          <cell r="A892" t="str">
            <v>FWC372KJ</v>
          </cell>
          <cell r="B892">
            <v>30</v>
          </cell>
          <cell r="C892">
            <v>0</v>
          </cell>
          <cell r="D892" t="str">
            <v>L301</v>
          </cell>
          <cell r="E892">
            <v>2</v>
          </cell>
          <cell r="F892">
            <v>4</v>
          </cell>
        </row>
        <row r="893">
          <cell r="A893" t="str">
            <v>FWC372KJ</v>
          </cell>
          <cell r="B893">
            <v>36</v>
          </cell>
          <cell r="C893">
            <v>0</v>
          </cell>
          <cell r="D893" t="str">
            <v>L301</v>
          </cell>
          <cell r="E893">
            <v>4</v>
          </cell>
          <cell r="F893">
            <v>4</v>
          </cell>
        </row>
        <row r="894">
          <cell r="A894" t="str">
            <v>FWC372KJ</v>
          </cell>
          <cell r="B894">
            <v>48</v>
          </cell>
          <cell r="C894">
            <v>0</v>
          </cell>
          <cell r="D894" t="str">
            <v>L301</v>
          </cell>
          <cell r="E894">
            <v>0</v>
          </cell>
          <cell r="F894">
            <v>0</v>
          </cell>
        </row>
        <row r="895">
          <cell r="A895" t="str">
            <v>FWC3D1</v>
          </cell>
          <cell r="B895">
            <v>2</v>
          </cell>
          <cell r="C895">
            <v>0</v>
          </cell>
          <cell r="D895" t="str">
            <v>L301</v>
          </cell>
          <cell r="E895">
            <v>1</v>
          </cell>
          <cell r="F895">
            <v>1</v>
          </cell>
        </row>
        <row r="896">
          <cell r="A896" t="str">
            <v>FWC3N2K</v>
          </cell>
          <cell r="B896">
            <v>30</v>
          </cell>
          <cell r="C896">
            <v>0</v>
          </cell>
          <cell r="D896" t="str">
            <v>L301</v>
          </cell>
          <cell r="E896">
            <v>10</v>
          </cell>
          <cell r="F896">
            <v>10</v>
          </cell>
        </row>
        <row r="897">
          <cell r="A897" t="str">
            <v>FWC3N2KJ</v>
          </cell>
          <cell r="B897">
            <v>30</v>
          </cell>
          <cell r="C897">
            <v>0</v>
          </cell>
          <cell r="D897" t="str">
            <v>L301</v>
          </cell>
          <cell r="E897">
            <v>0</v>
          </cell>
          <cell r="F897">
            <v>4</v>
          </cell>
        </row>
        <row r="898">
          <cell r="A898" t="str">
            <v>FWC3T2</v>
          </cell>
          <cell r="B898">
            <v>30</v>
          </cell>
          <cell r="C898">
            <v>0</v>
          </cell>
          <cell r="D898" t="str">
            <v>L301</v>
          </cell>
          <cell r="E898">
            <v>1</v>
          </cell>
          <cell r="F898">
            <v>0</v>
          </cell>
        </row>
        <row r="899">
          <cell r="A899" t="str">
            <v>FWC3T2J</v>
          </cell>
          <cell r="B899">
            <v>30</v>
          </cell>
          <cell r="C899">
            <v>0</v>
          </cell>
          <cell r="D899" t="str">
            <v>L301</v>
          </cell>
          <cell r="E899">
            <v>0</v>
          </cell>
          <cell r="F899">
            <v>5</v>
          </cell>
        </row>
        <row r="900">
          <cell r="A900" t="str">
            <v>FWC3T2K</v>
          </cell>
          <cell r="B900">
            <v>30</v>
          </cell>
          <cell r="C900">
            <v>0</v>
          </cell>
          <cell r="D900" t="str">
            <v>L301</v>
          </cell>
          <cell r="E900">
            <v>21</v>
          </cell>
          <cell r="F900">
            <v>18</v>
          </cell>
        </row>
        <row r="901">
          <cell r="A901" t="str">
            <v>FWC3T2K</v>
          </cell>
          <cell r="B901">
            <v>42</v>
          </cell>
          <cell r="C901">
            <v>0</v>
          </cell>
          <cell r="D901" t="str">
            <v>L301</v>
          </cell>
          <cell r="E901">
            <v>13</v>
          </cell>
          <cell r="F901">
            <v>10</v>
          </cell>
        </row>
        <row r="902">
          <cell r="A902" t="str">
            <v>FWC3T2KJ</v>
          </cell>
          <cell r="B902">
            <v>30</v>
          </cell>
          <cell r="C902">
            <v>0</v>
          </cell>
          <cell r="D902" t="str">
            <v>L301</v>
          </cell>
          <cell r="E902">
            <v>1</v>
          </cell>
          <cell r="F902">
            <v>4</v>
          </cell>
        </row>
        <row r="903">
          <cell r="A903" t="str">
            <v>FWC3T2KJ</v>
          </cell>
          <cell r="B903">
            <v>42</v>
          </cell>
          <cell r="C903">
            <v>0</v>
          </cell>
          <cell r="D903" t="str">
            <v>L301</v>
          </cell>
          <cell r="E903">
            <v>1</v>
          </cell>
          <cell r="F903">
            <v>4</v>
          </cell>
        </row>
        <row r="904">
          <cell r="A904" t="str">
            <v>FWC3U2</v>
          </cell>
          <cell r="B904">
            <v>42</v>
          </cell>
          <cell r="C904">
            <v>0</v>
          </cell>
          <cell r="D904" t="str">
            <v>L301</v>
          </cell>
          <cell r="E904">
            <v>1</v>
          </cell>
          <cell r="F904">
            <v>1</v>
          </cell>
        </row>
        <row r="905">
          <cell r="A905" t="str">
            <v>FWC3U2J</v>
          </cell>
          <cell r="B905">
            <v>42</v>
          </cell>
          <cell r="C905">
            <v>0</v>
          </cell>
          <cell r="D905" t="str">
            <v>L301</v>
          </cell>
          <cell r="E905">
            <v>1</v>
          </cell>
          <cell r="F905">
            <v>1</v>
          </cell>
        </row>
        <row r="906">
          <cell r="A906" t="str">
            <v>FWC3U2K</v>
          </cell>
          <cell r="B906">
            <v>42</v>
          </cell>
          <cell r="C906">
            <v>0</v>
          </cell>
          <cell r="D906" t="str">
            <v>L301</v>
          </cell>
          <cell r="E906">
            <v>4</v>
          </cell>
          <cell r="F906">
            <v>4</v>
          </cell>
        </row>
        <row r="907">
          <cell r="A907" t="str">
            <v>FWC3Y2K</v>
          </cell>
          <cell r="B907">
            <v>36</v>
          </cell>
          <cell r="C907">
            <v>0</v>
          </cell>
          <cell r="D907" t="str">
            <v>L301</v>
          </cell>
          <cell r="E907">
            <v>1</v>
          </cell>
          <cell r="F907">
            <v>1</v>
          </cell>
        </row>
        <row r="908">
          <cell r="A908" t="str">
            <v>FWC631</v>
          </cell>
          <cell r="B908">
            <v>24</v>
          </cell>
          <cell r="C908">
            <v>0</v>
          </cell>
          <cell r="D908" t="str">
            <v>L301</v>
          </cell>
          <cell r="E908">
            <v>9</v>
          </cell>
          <cell r="F908">
            <v>16</v>
          </cell>
        </row>
        <row r="909">
          <cell r="A909" t="str">
            <v>FWC631J</v>
          </cell>
          <cell r="B909">
            <v>24</v>
          </cell>
          <cell r="C909">
            <v>0</v>
          </cell>
          <cell r="D909" t="str">
            <v>L301</v>
          </cell>
          <cell r="E909">
            <v>0</v>
          </cell>
          <cell r="F909">
            <v>1</v>
          </cell>
        </row>
        <row r="910">
          <cell r="A910" t="str">
            <v>FWC641</v>
          </cell>
          <cell r="B910">
            <v>14</v>
          </cell>
          <cell r="C910">
            <v>0</v>
          </cell>
          <cell r="D910" t="str">
            <v>L301</v>
          </cell>
          <cell r="E910">
            <v>0</v>
          </cell>
          <cell r="F910">
            <v>12</v>
          </cell>
        </row>
        <row r="911">
          <cell r="A911" t="str">
            <v>FWC641</v>
          </cell>
          <cell r="B911">
            <v>16</v>
          </cell>
          <cell r="C911">
            <v>0</v>
          </cell>
          <cell r="D911" t="str">
            <v>L301</v>
          </cell>
          <cell r="E911">
            <v>0</v>
          </cell>
          <cell r="F911">
            <v>2</v>
          </cell>
        </row>
        <row r="912">
          <cell r="A912" t="str">
            <v>FWC641</v>
          </cell>
          <cell r="B912">
            <v>18</v>
          </cell>
          <cell r="C912">
            <v>0</v>
          </cell>
          <cell r="D912" t="str">
            <v>L301</v>
          </cell>
          <cell r="E912">
            <v>1</v>
          </cell>
          <cell r="F912">
            <v>3</v>
          </cell>
        </row>
        <row r="913">
          <cell r="A913" t="str">
            <v>FWC641</v>
          </cell>
          <cell r="B913">
            <v>20</v>
          </cell>
          <cell r="C913">
            <v>0</v>
          </cell>
          <cell r="D913" t="str">
            <v>L301</v>
          </cell>
          <cell r="E913">
            <v>6</v>
          </cell>
          <cell r="F913">
            <v>21</v>
          </cell>
        </row>
        <row r="914">
          <cell r="A914" t="str">
            <v>FWC641J</v>
          </cell>
          <cell r="B914">
            <v>20</v>
          </cell>
          <cell r="C914">
            <v>0</v>
          </cell>
          <cell r="D914" t="str">
            <v>L301</v>
          </cell>
          <cell r="E914">
            <v>0</v>
          </cell>
          <cell r="F914">
            <v>1</v>
          </cell>
        </row>
        <row r="915">
          <cell r="A915" t="str">
            <v>FWC651</v>
          </cell>
          <cell r="B915">
            <v>2</v>
          </cell>
          <cell r="C915">
            <v>0</v>
          </cell>
          <cell r="D915" t="str">
            <v>L301</v>
          </cell>
          <cell r="E915">
            <v>13</v>
          </cell>
          <cell r="F915">
            <v>13</v>
          </cell>
        </row>
        <row r="916">
          <cell r="A916" t="str">
            <v>FWC651</v>
          </cell>
          <cell r="B916">
            <v>3</v>
          </cell>
          <cell r="C916">
            <v>0</v>
          </cell>
          <cell r="D916" t="str">
            <v>L301</v>
          </cell>
          <cell r="E916">
            <v>10</v>
          </cell>
          <cell r="F916">
            <v>10</v>
          </cell>
        </row>
        <row r="917">
          <cell r="A917" t="str">
            <v>FWC651</v>
          </cell>
          <cell r="B917">
            <v>4</v>
          </cell>
          <cell r="C917">
            <v>0</v>
          </cell>
          <cell r="D917" t="str">
            <v>L301</v>
          </cell>
          <cell r="E917">
            <v>7</v>
          </cell>
          <cell r="F917">
            <v>9</v>
          </cell>
        </row>
        <row r="918">
          <cell r="A918" t="str">
            <v>FWC651</v>
          </cell>
          <cell r="B918">
            <v>6</v>
          </cell>
          <cell r="C918">
            <v>0</v>
          </cell>
          <cell r="D918" t="str">
            <v>L301</v>
          </cell>
          <cell r="E918">
            <v>14</v>
          </cell>
          <cell r="F918">
            <v>14</v>
          </cell>
        </row>
        <row r="919">
          <cell r="A919" t="str">
            <v>FWC651</v>
          </cell>
          <cell r="B919">
            <v>8</v>
          </cell>
          <cell r="C919">
            <v>0</v>
          </cell>
          <cell r="D919" t="str">
            <v>L301</v>
          </cell>
          <cell r="E919">
            <v>23</v>
          </cell>
          <cell r="F919">
            <v>30</v>
          </cell>
        </row>
        <row r="920">
          <cell r="A920" t="str">
            <v>FWC651</v>
          </cell>
          <cell r="B920">
            <v>10</v>
          </cell>
          <cell r="C920">
            <v>0</v>
          </cell>
          <cell r="D920" t="str">
            <v>L301</v>
          </cell>
          <cell r="E920">
            <v>3</v>
          </cell>
          <cell r="F920">
            <v>4</v>
          </cell>
        </row>
        <row r="921">
          <cell r="A921" t="str">
            <v>FWC651</v>
          </cell>
          <cell r="B921">
            <v>12</v>
          </cell>
          <cell r="C921">
            <v>0</v>
          </cell>
          <cell r="D921" t="str">
            <v>L301</v>
          </cell>
          <cell r="E921">
            <v>8</v>
          </cell>
          <cell r="F921">
            <v>8</v>
          </cell>
        </row>
        <row r="922">
          <cell r="A922" t="str">
            <v>FWC661</v>
          </cell>
          <cell r="B922">
            <v>10</v>
          </cell>
          <cell r="C922">
            <v>0</v>
          </cell>
          <cell r="D922" t="str">
            <v>L301</v>
          </cell>
          <cell r="E922">
            <v>3</v>
          </cell>
          <cell r="F922">
            <v>4</v>
          </cell>
        </row>
        <row r="923">
          <cell r="A923" t="str">
            <v>FWC661</v>
          </cell>
          <cell r="B923">
            <v>16</v>
          </cell>
          <cell r="C923">
            <v>0</v>
          </cell>
          <cell r="D923" t="str">
            <v>L301</v>
          </cell>
          <cell r="E923">
            <v>3</v>
          </cell>
          <cell r="F923">
            <v>3</v>
          </cell>
        </row>
        <row r="924">
          <cell r="A924" t="str">
            <v>FWC661</v>
          </cell>
          <cell r="B924">
            <v>18</v>
          </cell>
          <cell r="C924">
            <v>0</v>
          </cell>
          <cell r="D924" t="str">
            <v>L301</v>
          </cell>
          <cell r="E924">
            <v>0</v>
          </cell>
          <cell r="F924">
            <v>2</v>
          </cell>
        </row>
        <row r="925">
          <cell r="A925" t="str">
            <v>FWC661</v>
          </cell>
          <cell r="B925">
            <v>20</v>
          </cell>
          <cell r="C925">
            <v>0</v>
          </cell>
          <cell r="D925" t="str">
            <v>L301</v>
          </cell>
          <cell r="E925">
            <v>7</v>
          </cell>
          <cell r="F925">
            <v>7</v>
          </cell>
        </row>
        <row r="926">
          <cell r="A926" t="str">
            <v>FWC661J</v>
          </cell>
          <cell r="B926">
            <v>20</v>
          </cell>
          <cell r="C926">
            <v>0</v>
          </cell>
          <cell r="D926" t="str">
            <v>L301</v>
          </cell>
          <cell r="E926">
            <v>1</v>
          </cell>
          <cell r="F926">
            <v>1</v>
          </cell>
        </row>
        <row r="927">
          <cell r="A927" t="str">
            <v>FWC671</v>
          </cell>
          <cell r="B927">
            <v>2</v>
          </cell>
          <cell r="C927">
            <v>0</v>
          </cell>
          <cell r="D927" t="str">
            <v>L301</v>
          </cell>
          <cell r="E927">
            <v>64</v>
          </cell>
          <cell r="F927">
            <v>68</v>
          </cell>
        </row>
        <row r="928">
          <cell r="A928" t="str">
            <v>FWC671</v>
          </cell>
          <cell r="B928">
            <v>3</v>
          </cell>
          <cell r="C928">
            <v>0</v>
          </cell>
          <cell r="D928" t="str">
            <v>L301</v>
          </cell>
          <cell r="E928">
            <v>9</v>
          </cell>
          <cell r="F928">
            <v>17</v>
          </cell>
        </row>
        <row r="929">
          <cell r="A929" t="str">
            <v>FWC671</v>
          </cell>
          <cell r="B929">
            <v>4</v>
          </cell>
          <cell r="C929">
            <v>0</v>
          </cell>
          <cell r="D929" t="str">
            <v>L301</v>
          </cell>
          <cell r="E929">
            <v>12</v>
          </cell>
          <cell r="F929">
            <v>14</v>
          </cell>
        </row>
        <row r="930">
          <cell r="A930" t="str">
            <v>FWC671</v>
          </cell>
          <cell r="B930">
            <v>6</v>
          </cell>
          <cell r="C930">
            <v>0</v>
          </cell>
          <cell r="D930" t="str">
            <v>L301</v>
          </cell>
          <cell r="E930">
            <v>7</v>
          </cell>
          <cell r="F930">
            <v>12</v>
          </cell>
        </row>
        <row r="931">
          <cell r="A931" t="str">
            <v>FWC671</v>
          </cell>
          <cell r="B931">
            <v>8</v>
          </cell>
          <cell r="C931">
            <v>0</v>
          </cell>
          <cell r="D931" t="str">
            <v>L301</v>
          </cell>
          <cell r="E931">
            <v>23</v>
          </cell>
          <cell r="F931">
            <v>23</v>
          </cell>
        </row>
        <row r="932">
          <cell r="A932" t="str">
            <v>FWC671</v>
          </cell>
          <cell r="B932">
            <v>10</v>
          </cell>
          <cell r="C932">
            <v>0</v>
          </cell>
          <cell r="D932" t="str">
            <v>L301</v>
          </cell>
          <cell r="E932">
            <v>17</v>
          </cell>
          <cell r="F932">
            <v>18</v>
          </cell>
        </row>
        <row r="933">
          <cell r="A933" t="str">
            <v>FWC671</v>
          </cell>
          <cell r="B933">
            <v>14</v>
          </cell>
          <cell r="C933">
            <v>0</v>
          </cell>
          <cell r="D933" t="str">
            <v>L301</v>
          </cell>
          <cell r="E933">
            <v>12</v>
          </cell>
          <cell r="F933">
            <v>12</v>
          </cell>
        </row>
        <row r="934">
          <cell r="A934" t="str">
            <v>FWC6T2K</v>
          </cell>
          <cell r="B934">
            <v>30</v>
          </cell>
          <cell r="C934">
            <v>0</v>
          </cell>
          <cell r="D934" t="str">
            <v>L301</v>
          </cell>
          <cell r="E934">
            <v>1</v>
          </cell>
          <cell r="F934">
            <v>1</v>
          </cell>
        </row>
        <row r="935">
          <cell r="A935" t="str">
            <v>FWC6W2K</v>
          </cell>
          <cell r="B935">
            <v>30</v>
          </cell>
          <cell r="C935">
            <v>0</v>
          </cell>
          <cell r="D935" t="str">
            <v>L301</v>
          </cell>
          <cell r="E935">
            <v>2</v>
          </cell>
          <cell r="F935">
            <v>1</v>
          </cell>
        </row>
        <row r="936">
          <cell r="A936" t="str">
            <v>FWC6W2KJ</v>
          </cell>
          <cell r="B936">
            <v>30</v>
          </cell>
          <cell r="C936">
            <v>0</v>
          </cell>
          <cell r="D936" t="str">
            <v>L301</v>
          </cell>
          <cell r="E936">
            <v>1</v>
          </cell>
          <cell r="F936">
            <v>2</v>
          </cell>
        </row>
        <row r="937">
          <cell r="A937" t="str">
            <v>FWC971</v>
          </cell>
          <cell r="B937">
            <v>8</v>
          </cell>
          <cell r="C937">
            <v>0</v>
          </cell>
          <cell r="D937" t="str">
            <v>L301</v>
          </cell>
          <cell r="E937">
            <v>3</v>
          </cell>
          <cell r="F937">
            <v>4</v>
          </cell>
        </row>
        <row r="938">
          <cell r="A938" t="str">
            <v>FWC981</v>
          </cell>
          <cell r="B938">
            <v>3</v>
          </cell>
          <cell r="C938">
            <v>0</v>
          </cell>
          <cell r="D938" t="str">
            <v>L301</v>
          </cell>
          <cell r="E938">
            <v>5</v>
          </cell>
          <cell r="F938">
            <v>5</v>
          </cell>
        </row>
        <row r="939">
          <cell r="A939" t="str">
            <v>FWC981</v>
          </cell>
          <cell r="B939">
            <v>4</v>
          </cell>
          <cell r="C939">
            <v>0</v>
          </cell>
          <cell r="D939" t="str">
            <v>L301</v>
          </cell>
          <cell r="E939">
            <v>7</v>
          </cell>
          <cell r="F939">
            <v>10</v>
          </cell>
        </row>
        <row r="940">
          <cell r="A940" t="str">
            <v>FWC9A1</v>
          </cell>
          <cell r="B940">
            <v>8</v>
          </cell>
          <cell r="C940">
            <v>0</v>
          </cell>
          <cell r="D940" t="str">
            <v>L301</v>
          </cell>
          <cell r="E940">
            <v>7</v>
          </cell>
          <cell r="F940">
            <v>7</v>
          </cell>
        </row>
        <row r="941">
          <cell r="A941" t="str">
            <v>FWC9A1</v>
          </cell>
          <cell r="B941">
            <v>10</v>
          </cell>
          <cell r="C941">
            <v>0</v>
          </cell>
          <cell r="D941" t="str">
            <v>L301</v>
          </cell>
          <cell r="E941">
            <v>0</v>
          </cell>
          <cell r="F941">
            <v>5</v>
          </cell>
        </row>
        <row r="942">
          <cell r="A942" t="str">
            <v>FWC9A1</v>
          </cell>
          <cell r="B942">
            <v>16</v>
          </cell>
          <cell r="C942">
            <v>0</v>
          </cell>
          <cell r="D942" t="str">
            <v>L301</v>
          </cell>
          <cell r="E942">
            <v>2</v>
          </cell>
          <cell r="F942">
            <v>2</v>
          </cell>
        </row>
        <row r="943">
          <cell r="A943" t="str">
            <v>FWC9A1</v>
          </cell>
          <cell r="B943">
            <v>20</v>
          </cell>
          <cell r="C943">
            <v>0</v>
          </cell>
          <cell r="D943" t="str">
            <v>L301</v>
          </cell>
          <cell r="E943">
            <v>1</v>
          </cell>
          <cell r="F943">
            <v>0</v>
          </cell>
        </row>
        <row r="944">
          <cell r="A944" t="str">
            <v>FWC9A1J</v>
          </cell>
          <cell r="B944">
            <v>20</v>
          </cell>
          <cell r="C944">
            <v>0</v>
          </cell>
          <cell r="D944" t="str">
            <v>L301</v>
          </cell>
          <cell r="E944">
            <v>0</v>
          </cell>
          <cell r="F944">
            <v>1</v>
          </cell>
        </row>
        <row r="945">
          <cell r="A945" t="str">
            <v>FWC9B1</v>
          </cell>
          <cell r="B945">
            <v>6</v>
          </cell>
          <cell r="C945">
            <v>0</v>
          </cell>
          <cell r="D945" t="str">
            <v>L301</v>
          </cell>
          <cell r="E945">
            <v>4</v>
          </cell>
          <cell r="F945">
            <v>11</v>
          </cell>
        </row>
        <row r="946">
          <cell r="A946" t="str">
            <v>FWCA81</v>
          </cell>
          <cell r="B946">
            <v>2</v>
          </cell>
          <cell r="C946">
            <v>0</v>
          </cell>
          <cell r="D946" t="str">
            <v>L301</v>
          </cell>
          <cell r="E946">
            <v>13</v>
          </cell>
          <cell r="F946">
            <v>15</v>
          </cell>
        </row>
        <row r="947">
          <cell r="A947" t="str">
            <v>FWCA91A</v>
          </cell>
          <cell r="B947">
            <v>2</v>
          </cell>
          <cell r="C947">
            <v>0</v>
          </cell>
          <cell r="D947" t="str">
            <v>L301</v>
          </cell>
          <cell r="E947">
            <v>0</v>
          </cell>
          <cell r="F947">
            <v>7</v>
          </cell>
        </row>
        <row r="948">
          <cell r="A948" t="str">
            <v>FWCP53W</v>
          </cell>
          <cell r="B948">
            <v>30</v>
          </cell>
          <cell r="C948">
            <v>0</v>
          </cell>
          <cell r="D948" t="str">
            <v>L301</v>
          </cell>
          <cell r="E948">
            <v>12</v>
          </cell>
          <cell r="F948">
            <v>12</v>
          </cell>
        </row>
        <row r="949">
          <cell r="A949" t="str">
            <v>FWD151</v>
          </cell>
          <cell r="B949">
            <v>2</v>
          </cell>
          <cell r="C949">
            <v>0</v>
          </cell>
          <cell r="D949" t="str">
            <v>L301</v>
          </cell>
          <cell r="E949">
            <v>123</v>
          </cell>
          <cell r="F949">
            <v>137</v>
          </cell>
        </row>
        <row r="950">
          <cell r="A950" t="str">
            <v>FWD151</v>
          </cell>
          <cell r="B950">
            <v>2.5</v>
          </cell>
          <cell r="C950">
            <v>0</v>
          </cell>
          <cell r="D950" t="str">
            <v>L301</v>
          </cell>
          <cell r="E950">
            <v>2</v>
          </cell>
          <cell r="F950">
            <v>3</v>
          </cell>
        </row>
        <row r="951">
          <cell r="A951" t="str">
            <v>FWD151</v>
          </cell>
          <cell r="B951">
            <v>3</v>
          </cell>
          <cell r="C951">
            <v>0</v>
          </cell>
          <cell r="D951" t="str">
            <v>L301</v>
          </cell>
          <cell r="E951">
            <v>38</v>
          </cell>
          <cell r="F951">
            <v>42</v>
          </cell>
        </row>
        <row r="952">
          <cell r="A952" t="str">
            <v>FWD151</v>
          </cell>
          <cell r="B952">
            <v>4</v>
          </cell>
          <cell r="C952">
            <v>0</v>
          </cell>
          <cell r="D952" t="str">
            <v>L301</v>
          </cell>
          <cell r="E952">
            <v>72</v>
          </cell>
          <cell r="F952">
            <v>84</v>
          </cell>
        </row>
        <row r="953">
          <cell r="A953" t="str">
            <v>FWD151</v>
          </cell>
          <cell r="B953">
            <v>6</v>
          </cell>
          <cell r="C953">
            <v>0</v>
          </cell>
          <cell r="D953" t="str">
            <v>L301</v>
          </cell>
          <cell r="E953">
            <v>87</v>
          </cell>
          <cell r="F953">
            <v>88</v>
          </cell>
        </row>
        <row r="954">
          <cell r="A954" t="str">
            <v>FWD151</v>
          </cell>
          <cell r="B954">
            <v>8</v>
          </cell>
          <cell r="C954">
            <v>0</v>
          </cell>
          <cell r="D954" t="str">
            <v>L301</v>
          </cell>
          <cell r="E954">
            <v>38</v>
          </cell>
          <cell r="F954">
            <v>38</v>
          </cell>
        </row>
        <row r="955">
          <cell r="A955" t="str">
            <v>FWD151</v>
          </cell>
          <cell r="B955">
            <v>10</v>
          </cell>
          <cell r="C955">
            <v>0</v>
          </cell>
          <cell r="D955" t="str">
            <v>L301</v>
          </cell>
          <cell r="E955">
            <v>52</v>
          </cell>
          <cell r="F955">
            <v>57</v>
          </cell>
        </row>
        <row r="956">
          <cell r="A956" t="str">
            <v>FWD151</v>
          </cell>
          <cell r="B956">
            <v>12</v>
          </cell>
          <cell r="C956">
            <v>0</v>
          </cell>
          <cell r="D956" t="str">
            <v>L301</v>
          </cell>
          <cell r="E956">
            <v>64</v>
          </cell>
          <cell r="F956">
            <v>68</v>
          </cell>
        </row>
        <row r="957">
          <cell r="A957" t="str">
            <v>FWD151</v>
          </cell>
          <cell r="B957">
            <v>14</v>
          </cell>
          <cell r="C957">
            <v>0</v>
          </cell>
          <cell r="D957" t="str">
            <v>L301</v>
          </cell>
          <cell r="E957">
            <v>14</v>
          </cell>
          <cell r="F957">
            <v>14</v>
          </cell>
        </row>
        <row r="958">
          <cell r="A958" t="str">
            <v>FWD151</v>
          </cell>
          <cell r="B958">
            <v>16</v>
          </cell>
          <cell r="C958">
            <v>0</v>
          </cell>
          <cell r="D958" t="str">
            <v>L301</v>
          </cell>
          <cell r="E958">
            <v>10</v>
          </cell>
          <cell r="F958">
            <v>10</v>
          </cell>
        </row>
        <row r="959">
          <cell r="A959" t="str">
            <v>FWD151</v>
          </cell>
          <cell r="B959">
            <v>18</v>
          </cell>
          <cell r="C959">
            <v>0</v>
          </cell>
          <cell r="D959" t="str">
            <v>L301</v>
          </cell>
          <cell r="E959">
            <v>8</v>
          </cell>
          <cell r="F959">
            <v>8</v>
          </cell>
        </row>
        <row r="960">
          <cell r="A960" t="str">
            <v>FWD151</v>
          </cell>
          <cell r="B960">
            <v>20</v>
          </cell>
          <cell r="C960">
            <v>0</v>
          </cell>
          <cell r="D960" t="str">
            <v>L301</v>
          </cell>
          <cell r="E960">
            <v>10</v>
          </cell>
          <cell r="F960">
            <v>9</v>
          </cell>
        </row>
        <row r="961">
          <cell r="A961" t="str">
            <v>FWD151</v>
          </cell>
          <cell r="B961">
            <v>24</v>
          </cell>
          <cell r="C961">
            <v>0</v>
          </cell>
          <cell r="D961" t="str">
            <v>L301</v>
          </cell>
          <cell r="E961">
            <v>2</v>
          </cell>
          <cell r="F961">
            <v>2</v>
          </cell>
        </row>
        <row r="962">
          <cell r="A962" t="str">
            <v>FWD151J</v>
          </cell>
          <cell r="B962">
            <v>20</v>
          </cell>
          <cell r="C962">
            <v>0</v>
          </cell>
          <cell r="D962" t="str">
            <v>L301</v>
          </cell>
          <cell r="E962">
            <v>1</v>
          </cell>
          <cell r="F962">
            <v>3</v>
          </cell>
        </row>
        <row r="963">
          <cell r="A963" t="str">
            <v>FWD151J</v>
          </cell>
          <cell r="B963">
            <v>24</v>
          </cell>
          <cell r="C963">
            <v>0</v>
          </cell>
          <cell r="D963" t="str">
            <v>L301</v>
          </cell>
          <cell r="E963">
            <v>0</v>
          </cell>
          <cell r="F963">
            <v>1</v>
          </cell>
        </row>
        <row r="964">
          <cell r="A964" t="str">
            <v>FWD152K</v>
          </cell>
          <cell r="B964">
            <v>30</v>
          </cell>
          <cell r="C964">
            <v>0</v>
          </cell>
          <cell r="D964" t="str">
            <v>L301</v>
          </cell>
          <cell r="E964">
            <v>7</v>
          </cell>
          <cell r="F964">
            <v>5</v>
          </cell>
        </row>
        <row r="965">
          <cell r="A965" t="str">
            <v>FWD152KJ</v>
          </cell>
          <cell r="B965">
            <v>30</v>
          </cell>
          <cell r="C965">
            <v>0</v>
          </cell>
          <cell r="D965" t="str">
            <v>L301</v>
          </cell>
          <cell r="E965">
            <v>0</v>
          </cell>
          <cell r="F965">
            <v>3</v>
          </cell>
        </row>
        <row r="966">
          <cell r="A966" t="str">
            <v>FWD152KJ</v>
          </cell>
          <cell r="B966">
            <v>36</v>
          </cell>
          <cell r="C966">
            <v>0</v>
          </cell>
          <cell r="D966" t="str">
            <v>L301</v>
          </cell>
          <cell r="E966">
            <v>1</v>
          </cell>
          <cell r="F966">
            <v>1</v>
          </cell>
        </row>
        <row r="967">
          <cell r="A967" t="str">
            <v>FWD172K</v>
          </cell>
          <cell r="B967">
            <v>42</v>
          </cell>
          <cell r="C967">
            <v>0</v>
          </cell>
          <cell r="D967" t="str">
            <v>L301</v>
          </cell>
          <cell r="E967">
            <v>3</v>
          </cell>
          <cell r="F967">
            <v>2</v>
          </cell>
        </row>
        <row r="968">
          <cell r="A968" t="str">
            <v>FWD172K</v>
          </cell>
          <cell r="B968">
            <v>48</v>
          </cell>
          <cell r="C968">
            <v>0</v>
          </cell>
          <cell r="D968" t="str">
            <v>L301</v>
          </cell>
          <cell r="E968">
            <v>7</v>
          </cell>
          <cell r="F968">
            <v>5</v>
          </cell>
        </row>
        <row r="969">
          <cell r="A969" t="str">
            <v>FWD172KJ</v>
          </cell>
          <cell r="B969">
            <v>42</v>
          </cell>
          <cell r="C969">
            <v>0</v>
          </cell>
          <cell r="D969" t="str">
            <v>L301</v>
          </cell>
          <cell r="E969">
            <v>0</v>
          </cell>
          <cell r="F969">
            <v>1</v>
          </cell>
        </row>
        <row r="970">
          <cell r="A970" t="str">
            <v>FWD172KJ</v>
          </cell>
          <cell r="B970">
            <v>48</v>
          </cell>
          <cell r="C970">
            <v>0</v>
          </cell>
          <cell r="D970" t="str">
            <v>L301</v>
          </cell>
          <cell r="E970">
            <v>1</v>
          </cell>
          <cell r="F970">
            <v>3</v>
          </cell>
        </row>
        <row r="971">
          <cell r="A971" t="str">
            <v>FWD1S2K</v>
          </cell>
          <cell r="B971">
            <v>54</v>
          </cell>
          <cell r="C971">
            <v>0</v>
          </cell>
          <cell r="D971" t="str">
            <v>L301</v>
          </cell>
          <cell r="E971">
            <v>1</v>
          </cell>
          <cell r="F971">
            <v>1</v>
          </cell>
        </row>
        <row r="972">
          <cell r="A972" t="str">
            <v>FWD1S2K</v>
          </cell>
          <cell r="B972">
            <v>60</v>
          </cell>
          <cell r="C972">
            <v>0</v>
          </cell>
          <cell r="D972" t="str">
            <v>L301</v>
          </cell>
          <cell r="E972">
            <v>1</v>
          </cell>
          <cell r="F972">
            <v>0</v>
          </cell>
        </row>
        <row r="973">
          <cell r="A973" t="str">
            <v>FWD1S2KJ</v>
          </cell>
          <cell r="B973">
            <v>60</v>
          </cell>
          <cell r="C973">
            <v>0</v>
          </cell>
          <cell r="D973" t="str">
            <v>L301</v>
          </cell>
          <cell r="E973">
            <v>0</v>
          </cell>
          <cell r="F973">
            <v>1</v>
          </cell>
        </row>
        <row r="974">
          <cell r="A974" t="str">
            <v>FWD331</v>
          </cell>
          <cell r="B974">
            <v>24</v>
          </cell>
          <cell r="C974">
            <v>0</v>
          </cell>
          <cell r="D974" t="str">
            <v>L301</v>
          </cell>
          <cell r="E974">
            <v>16</v>
          </cell>
          <cell r="F974">
            <v>12</v>
          </cell>
        </row>
        <row r="975">
          <cell r="A975" t="str">
            <v>FWD331J</v>
          </cell>
          <cell r="B975">
            <v>24</v>
          </cell>
          <cell r="C975">
            <v>0</v>
          </cell>
          <cell r="D975" t="str">
            <v>L301</v>
          </cell>
          <cell r="E975">
            <v>0</v>
          </cell>
          <cell r="F975">
            <v>4</v>
          </cell>
        </row>
        <row r="976">
          <cell r="A976" t="str">
            <v>FWD351</v>
          </cell>
          <cell r="B976">
            <v>2</v>
          </cell>
          <cell r="C976">
            <v>0</v>
          </cell>
          <cell r="D976" t="str">
            <v>L301</v>
          </cell>
          <cell r="E976">
            <v>238</v>
          </cell>
          <cell r="F976">
            <v>241</v>
          </cell>
        </row>
        <row r="977">
          <cell r="A977" t="str">
            <v>FWD351</v>
          </cell>
          <cell r="B977">
            <v>2.5</v>
          </cell>
          <cell r="C977">
            <v>0</v>
          </cell>
          <cell r="D977" t="str">
            <v>L301</v>
          </cell>
          <cell r="E977">
            <v>2</v>
          </cell>
          <cell r="F977">
            <v>6</v>
          </cell>
        </row>
        <row r="978">
          <cell r="A978" t="str">
            <v>FWD351</v>
          </cell>
          <cell r="B978">
            <v>3</v>
          </cell>
          <cell r="C978">
            <v>0</v>
          </cell>
          <cell r="D978" t="str">
            <v>L301</v>
          </cell>
          <cell r="E978">
            <v>94</v>
          </cell>
          <cell r="F978">
            <v>94</v>
          </cell>
        </row>
        <row r="979">
          <cell r="A979" t="str">
            <v>FWD351</v>
          </cell>
          <cell r="B979">
            <v>4</v>
          </cell>
          <cell r="C979">
            <v>0</v>
          </cell>
          <cell r="D979" t="str">
            <v>L301</v>
          </cell>
          <cell r="E979">
            <v>46</v>
          </cell>
          <cell r="F979">
            <v>53</v>
          </cell>
        </row>
        <row r="980">
          <cell r="A980" t="str">
            <v>FWD351</v>
          </cell>
          <cell r="B980">
            <v>6</v>
          </cell>
          <cell r="C980">
            <v>0</v>
          </cell>
          <cell r="D980" t="str">
            <v>L301</v>
          </cell>
          <cell r="E980">
            <v>103</v>
          </cell>
          <cell r="F980">
            <v>106</v>
          </cell>
        </row>
        <row r="981">
          <cell r="A981" t="str">
            <v>FWD351</v>
          </cell>
          <cell r="B981">
            <v>8</v>
          </cell>
          <cell r="C981">
            <v>0</v>
          </cell>
          <cell r="D981" t="str">
            <v>L301</v>
          </cell>
          <cell r="E981">
            <v>48</v>
          </cell>
          <cell r="F981">
            <v>60</v>
          </cell>
        </row>
        <row r="982">
          <cell r="A982" t="str">
            <v>FWD351</v>
          </cell>
          <cell r="B982">
            <v>10</v>
          </cell>
          <cell r="C982">
            <v>0</v>
          </cell>
          <cell r="D982" t="str">
            <v>L301</v>
          </cell>
          <cell r="E982">
            <v>15</v>
          </cell>
          <cell r="F982">
            <v>17</v>
          </cell>
        </row>
        <row r="983">
          <cell r="A983" t="str">
            <v>FWD351</v>
          </cell>
          <cell r="B983">
            <v>12</v>
          </cell>
          <cell r="C983">
            <v>0</v>
          </cell>
          <cell r="D983" t="str">
            <v>L301</v>
          </cell>
          <cell r="E983">
            <v>11</v>
          </cell>
          <cell r="F983">
            <v>11</v>
          </cell>
        </row>
        <row r="984">
          <cell r="A984" t="str">
            <v>FWD351</v>
          </cell>
          <cell r="B984">
            <v>14</v>
          </cell>
          <cell r="C984">
            <v>0</v>
          </cell>
          <cell r="D984" t="str">
            <v>L301</v>
          </cell>
          <cell r="E984">
            <v>16</v>
          </cell>
          <cell r="F984">
            <v>18</v>
          </cell>
        </row>
        <row r="985">
          <cell r="A985" t="str">
            <v>FWD351</v>
          </cell>
          <cell r="B985">
            <v>16</v>
          </cell>
          <cell r="C985">
            <v>0</v>
          </cell>
          <cell r="D985" t="str">
            <v>L301</v>
          </cell>
          <cell r="E985">
            <v>1</v>
          </cell>
          <cell r="F985">
            <v>1</v>
          </cell>
        </row>
        <row r="986">
          <cell r="A986" t="str">
            <v>FWD351</v>
          </cell>
          <cell r="B986">
            <v>20</v>
          </cell>
          <cell r="C986">
            <v>0</v>
          </cell>
          <cell r="D986" t="str">
            <v>L301</v>
          </cell>
          <cell r="E986">
            <v>0</v>
          </cell>
          <cell r="F986">
            <v>1</v>
          </cell>
        </row>
        <row r="987">
          <cell r="A987" t="str">
            <v>FWD351</v>
          </cell>
          <cell r="B987">
            <v>24</v>
          </cell>
          <cell r="C987">
            <v>0</v>
          </cell>
          <cell r="D987" t="str">
            <v>L301</v>
          </cell>
          <cell r="E987">
            <v>10</v>
          </cell>
          <cell r="F987">
            <v>9</v>
          </cell>
        </row>
        <row r="988">
          <cell r="A988" t="str">
            <v>FWD351J</v>
          </cell>
          <cell r="B988">
            <v>24</v>
          </cell>
          <cell r="C988">
            <v>0</v>
          </cell>
          <cell r="D988" t="str">
            <v>L301</v>
          </cell>
          <cell r="E988">
            <v>0</v>
          </cell>
          <cell r="F988">
            <v>5</v>
          </cell>
        </row>
        <row r="989">
          <cell r="A989" t="str">
            <v>FWD371</v>
          </cell>
          <cell r="B989">
            <v>18</v>
          </cell>
          <cell r="C989">
            <v>0</v>
          </cell>
          <cell r="D989" t="str">
            <v>L301</v>
          </cell>
          <cell r="E989">
            <v>1</v>
          </cell>
          <cell r="F989">
            <v>1</v>
          </cell>
        </row>
        <row r="990">
          <cell r="A990" t="str">
            <v>FWD371</v>
          </cell>
          <cell r="B990">
            <v>20</v>
          </cell>
          <cell r="C990">
            <v>0</v>
          </cell>
          <cell r="D990" t="str">
            <v>L301</v>
          </cell>
          <cell r="E990">
            <v>4</v>
          </cell>
          <cell r="F990">
            <v>5</v>
          </cell>
        </row>
        <row r="991">
          <cell r="A991" t="str">
            <v>FWD3N2K</v>
          </cell>
          <cell r="B991">
            <v>28</v>
          </cell>
          <cell r="C991">
            <v>0</v>
          </cell>
          <cell r="D991" t="str">
            <v>L301</v>
          </cell>
          <cell r="E991">
            <v>1</v>
          </cell>
          <cell r="F991">
            <v>1</v>
          </cell>
        </row>
        <row r="992">
          <cell r="A992" t="str">
            <v>FWD3N2K</v>
          </cell>
          <cell r="B992">
            <v>30</v>
          </cell>
          <cell r="C992">
            <v>0</v>
          </cell>
          <cell r="D992" t="str">
            <v>L301</v>
          </cell>
          <cell r="E992">
            <v>45</v>
          </cell>
          <cell r="F992">
            <v>36</v>
          </cell>
        </row>
        <row r="993">
          <cell r="A993" t="str">
            <v>FWD3N2KJ</v>
          </cell>
          <cell r="B993">
            <v>30</v>
          </cell>
          <cell r="C993">
            <v>0</v>
          </cell>
          <cell r="D993" t="str">
            <v>L301</v>
          </cell>
          <cell r="E993">
            <v>0</v>
          </cell>
          <cell r="F993">
            <v>11</v>
          </cell>
        </row>
        <row r="994">
          <cell r="A994" t="str">
            <v>FWD631</v>
          </cell>
          <cell r="B994">
            <v>24</v>
          </cell>
          <cell r="C994">
            <v>0</v>
          </cell>
          <cell r="D994" t="str">
            <v>L301</v>
          </cell>
          <cell r="E994">
            <v>3</v>
          </cell>
          <cell r="F994">
            <v>3</v>
          </cell>
        </row>
        <row r="995">
          <cell r="A995" t="str">
            <v>FWD641</v>
          </cell>
          <cell r="B995">
            <v>24</v>
          </cell>
          <cell r="C995">
            <v>0</v>
          </cell>
          <cell r="D995" t="str">
            <v>L301</v>
          </cell>
          <cell r="E995">
            <v>18</v>
          </cell>
          <cell r="F995">
            <v>12</v>
          </cell>
        </row>
        <row r="996">
          <cell r="A996" t="str">
            <v>FWD641J</v>
          </cell>
          <cell r="B996">
            <v>24</v>
          </cell>
          <cell r="C996">
            <v>0</v>
          </cell>
          <cell r="D996" t="str">
            <v>L301</v>
          </cell>
          <cell r="E996">
            <v>0</v>
          </cell>
          <cell r="F996">
            <v>6</v>
          </cell>
        </row>
        <row r="997">
          <cell r="A997" t="str">
            <v>FWD651</v>
          </cell>
          <cell r="B997">
            <v>2</v>
          </cell>
          <cell r="C997">
            <v>0</v>
          </cell>
          <cell r="D997" t="str">
            <v>L301</v>
          </cell>
          <cell r="E997">
            <v>57</v>
          </cell>
          <cell r="F997">
            <v>58</v>
          </cell>
        </row>
        <row r="998">
          <cell r="A998" t="str">
            <v>FWD651</v>
          </cell>
          <cell r="B998">
            <v>2.5</v>
          </cell>
          <cell r="C998">
            <v>0</v>
          </cell>
          <cell r="D998" t="str">
            <v>L301</v>
          </cell>
          <cell r="E998">
            <v>0</v>
          </cell>
          <cell r="F998">
            <v>3</v>
          </cell>
        </row>
        <row r="999">
          <cell r="A999" t="str">
            <v>FWD651</v>
          </cell>
          <cell r="B999">
            <v>3</v>
          </cell>
          <cell r="C999">
            <v>0</v>
          </cell>
          <cell r="D999" t="str">
            <v>L301</v>
          </cell>
          <cell r="E999">
            <v>37</v>
          </cell>
          <cell r="F999">
            <v>38</v>
          </cell>
        </row>
        <row r="1000">
          <cell r="A1000" t="str">
            <v>FWD651</v>
          </cell>
          <cell r="B1000">
            <v>4</v>
          </cell>
          <cell r="C1000">
            <v>0</v>
          </cell>
          <cell r="D1000" t="str">
            <v>L301</v>
          </cell>
          <cell r="E1000">
            <v>45</v>
          </cell>
          <cell r="F1000">
            <v>48</v>
          </cell>
        </row>
        <row r="1001">
          <cell r="A1001" t="str">
            <v>FWD651</v>
          </cell>
          <cell r="B1001">
            <v>6</v>
          </cell>
          <cell r="C1001">
            <v>0</v>
          </cell>
          <cell r="D1001" t="str">
            <v>L301</v>
          </cell>
          <cell r="E1001">
            <v>40</v>
          </cell>
          <cell r="F1001">
            <v>40</v>
          </cell>
        </row>
        <row r="1002">
          <cell r="A1002" t="str">
            <v>FWD651</v>
          </cell>
          <cell r="B1002">
            <v>8</v>
          </cell>
          <cell r="C1002">
            <v>0</v>
          </cell>
          <cell r="D1002" t="str">
            <v>L301</v>
          </cell>
          <cell r="E1002">
            <v>26</v>
          </cell>
          <cell r="F1002">
            <v>26</v>
          </cell>
        </row>
        <row r="1003">
          <cell r="A1003" t="str">
            <v>FWD651</v>
          </cell>
          <cell r="B1003">
            <v>10</v>
          </cell>
          <cell r="C1003">
            <v>0</v>
          </cell>
          <cell r="D1003" t="str">
            <v>L301</v>
          </cell>
          <cell r="E1003">
            <v>24</v>
          </cell>
          <cell r="F1003">
            <v>32</v>
          </cell>
        </row>
        <row r="1004">
          <cell r="A1004" t="str">
            <v>FWD651</v>
          </cell>
          <cell r="B1004">
            <v>12</v>
          </cell>
          <cell r="C1004">
            <v>0</v>
          </cell>
          <cell r="D1004" t="str">
            <v>L301</v>
          </cell>
          <cell r="E1004">
            <v>1</v>
          </cell>
          <cell r="F1004">
            <v>1</v>
          </cell>
        </row>
        <row r="1005">
          <cell r="A1005" t="str">
            <v>FWD6N2K</v>
          </cell>
          <cell r="B1005">
            <v>30</v>
          </cell>
          <cell r="C1005">
            <v>0</v>
          </cell>
          <cell r="D1005" t="str">
            <v>L301</v>
          </cell>
          <cell r="E1005">
            <v>1</v>
          </cell>
          <cell r="F1005">
            <v>1</v>
          </cell>
        </row>
        <row r="1006">
          <cell r="A1006" t="str">
            <v>FWD6W2K</v>
          </cell>
          <cell r="B1006">
            <v>30</v>
          </cell>
          <cell r="C1006">
            <v>0</v>
          </cell>
          <cell r="D1006" t="str">
            <v>L301</v>
          </cell>
          <cell r="E1006">
            <v>6</v>
          </cell>
          <cell r="F1006">
            <v>6</v>
          </cell>
        </row>
        <row r="1007">
          <cell r="A1007" t="str">
            <v>FWD6W2KJ</v>
          </cell>
          <cell r="B1007">
            <v>30</v>
          </cell>
          <cell r="C1007">
            <v>0</v>
          </cell>
          <cell r="D1007" t="str">
            <v>L301</v>
          </cell>
          <cell r="E1007">
            <v>0</v>
          </cell>
          <cell r="F1007">
            <v>2</v>
          </cell>
        </row>
        <row r="1008">
          <cell r="A1008" t="str">
            <v>FWDPS4</v>
          </cell>
          <cell r="B1008">
            <v>66</v>
          </cell>
          <cell r="C1008">
            <v>0</v>
          </cell>
          <cell r="D1008" t="str">
            <v>L301</v>
          </cell>
          <cell r="E1008">
            <v>7</v>
          </cell>
          <cell r="F1008">
            <v>5</v>
          </cell>
        </row>
        <row r="1009">
          <cell r="A1009" t="str">
            <v>FWDPS4J</v>
          </cell>
          <cell r="B1009">
            <v>66</v>
          </cell>
          <cell r="C1009">
            <v>0</v>
          </cell>
          <cell r="D1009" t="str">
            <v>L301</v>
          </cell>
          <cell r="E1009">
            <v>1</v>
          </cell>
          <cell r="F1009">
            <v>3</v>
          </cell>
        </row>
        <row r="1010">
          <cell r="A1010" t="str">
            <v>FWL671</v>
          </cell>
          <cell r="B1010">
            <v>2</v>
          </cell>
          <cell r="C1010">
            <v>0</v>
          </cell>
          <cell r="D1010" t="str">
            <v>L302</v>
          </cell>
          <cell r="E1010">
            <v>12</v>
          </cell>
          <cell r="F1010">
            <v>21</v>
          </cell>
        </row>
        <row r="1011">
          <cell r="A1011" t="str">
            <v>FWL671</v>
          </cell>
          <cell r="B1011">
            <v>3</v>
          </cell>
          <cell r="C1011">
            <v>0</v>
          </cell>
          <cell r="D1011" t="str">
            <v>L302</v>
          </cell>
          <cell r="E1011">
            <v>3</v>
          </cell>
          <cell r="F1011">
            <v>11</v>
          </cell>
        </row>
        <row r="1012">
          <cell r="A1012" t="str">
            <v>FWL671</v>
          </cell>
          <cell r="B1012">
            <v>4</v>
          </cell>
          <cell r="C1012">
            <v>0</v>
          </cell>
          <cell r="D1012" t="str">
            <v>L302</v>
          </cell>
          <cell r="E1012">
            <v>15</v>
          </cell>
          <cell r="F1012">
            <v>15</v>
          </cell>
        </row>
        <row r="1013">
          <cell r="A1013" t="str">
            <v>FWL671</v>
          </cell>
          <cell r="B1013">
            <v>6</v>
          </cell>
          <cell r="C1013">
            <v>0</v>
          </cell>
          <cell r="D1013" t="str">
            <v>L302</v>
          </cell>
          <cell r="E1013">
            <v>3</v>
          </cell>
          <cell r="F1013">
            <v>7</v>
          </cell>
        </row>
        <row r="1014">
          <cell r="A1014" t="str">
            <v>FWL671</v>
          </cell>
          <cell r="B1014">
            <v>8</v>
          </cell>
          <cell r="C1014">
            <v>0</v>
          </cell>
          <cell r="D1014" t="str">
            <v>L302</v>
          </cell>
          <cell r="E1014">
            <v>6</v>
          </cell>
          <cell r="F1014">
            <v>13</v>
          </cell>
        </row>
        <row r="1015">
          <cell r="A1015" t="str">
            <v>FWL681</v>
          </cell>
          <cell r="B1015">
            <v>10</v>
          </cell>
          <cell r="C1015">
            <v>0</v>
          </cell>
          <cell r="D1015" t="str">
            <v>L302</v>
          </cell>
          <cell r="E1015">
            <v>5</v>
          </cell>
          <cell r="F1015">
            <v>5</v>
          </cell>
        </row>
        <row r="1016">
          <cell r="A1016" t="str">
            <v>FWL681</v>
          </cell>
          <cell r="B1016">
            <v>12</v>
          </cell>
          <cell r="C1016">
            <v>0</v>
          </cell>
          <cell r="D1016" t="str">
            <v>L302</v>
          </cell>
          <cell r="E1016">
            <v>3</v>
          </cell>
          <cell r="F1016">
            <v>3</v>
          </cell>
        </row>
        <row r="1017">
          <cell r="A1017" t="str">
            <v>FWL681</v>
          </cell>
          <cell r="B1017">
            <v>16</v>
          </cell>
          <cell r="C1017">
            <v>0</v>
          </cell>
          <cell r="D1017" t="str">
            <v>L302</v>
          </cell>
          <cell r="E1017">
            <v>1</v>
          </cell>
          <cell r="F1017">
            <v>1</v>
          </cell>
        </row>
        <row r="1018">
          <cell r="A1018" t="str">
            <v>FWL681</v>
          </cell>
          <cell r="B1018">
            <v>18</v>
          </cell>
          <cell r="C1018">
            <v>0</v>
          </cell>
          <cell r="D1018" t="str">
            <v>L302</v>
          </cell>
          <cell r="E1018">
            <v>0</v>
          </cell>
          <cell r="F1018">
            <v>1</v>
          </cell>
        </row>
        <row r="1019">
          <cell r="A1019" t="str">
            <v>FWL681</v>
          </cell>
          <cell r="B1019">
            <v>20</v>
          </cell>
          <cell r="C1019">
            <v>0</v>
          </cell>
          <cell r="D1019" t="str">
            <v>L302</v>
          </cell>
          <cell r="E1019">
            <v>0</v>
          </cell>
          <cell r="F1019">
            <v>6</v>
          </cell>
        </row>
        <row r="1020">
          <cell r="A1020" t="str">
            <v>FWL681</v>
          </cell>
          <cell r="B1020">
            <v>24</v>
          </cell>
          <cell r="C1020">
            <v>0</v>
          </cell>
          <cell r="D1020" t="str">
            <v>L302</v>
          </cell>
          <cell r="E1020">
            <v>3</v>
          </cell>
          <cell r="F1020">
            <v>4</v>
          </cell>
        </row>
        <row r="1021">
          <cell r="A1021" t="str">
            <v>FWL681J</v>
          </cell>
          <cell r="B1021">
            <v>24</v>
          </cell>
          <cell r="C1021">
            <v>0</v>
          </cell>
          <cell r="D1021" t="str">
            <v>L302</v>
          </cell>
          <cell r="E1021">
            <v>0</v>
          </cell>
          <cell r="F1021">
            <v>1</v>
          </cell>
        </row>
        <row r="1022">
          <cell r="A1022" t="str">
            <v>FWL6M2</v>
          </cell>
          <cell r="B1022">
            <v>36</v>
          </cell>
          <cell r="C1022">
            <v>0</v>
          </cell>
          <cell r="D1022" t="str">
            <v>L302</v>
          </cell>
          <cell r="E1022">
            <v>2</v>
          </cell>
          <cell r="F1022">
            <v>2</v>
          </cell>
        </row>
        <row r="1023">
          <cell r="A1023" t="str">
            <v>FWL6M2J</v>
          </cell>
          <cell r="B1023">
            <v>36</v>
          </cell>
          <cell r="C1023">
            <v>0</v>
          </cell>
          <cell r="D1023" t="str">
            <v>L302</v>
          </cell>
          <cell r="E1023">
            <v>0</v>
          </cell>
          <cell r="F1023">
            <v>2</v>
          </cell>
        </row>
        <row r="1024">
          <cell r="A1024" t="str">
            <v>FWL6M2K</v>
          </cell>
          <cell r="B1024">
            <v>36</v>
          </cell>
          <cell r="C1024">
            <v>0</v>
          </cell>
          <cell r="D1024" t="str">
            <v>L302</v>
          </cell>
          <cell r="E1024">
            <v>1</v>
          </cell>
          <cell r="F1024">
            <v>1</v>
          </cell>
        </row>
        <row r="1025">
          <cell r="A1025" t="str">
            <v>FWL981</v>
          </cell>
          <cell r="B1025">
            <v>6</v>
          </cell>
          <cell r="C1025">
            <v>0</v>
          </cell>
          <cell r="D1025" t="str">
            <v>L302</v>
          </cell>
          <cell r="E1025">
            <v>1</v>
          </cell>
          <cell r="F1025">
            <v>1</v>
          </cell>
        </row>
        <row r="1026">
          <cell r="A1026" t="str">
            <v>FWL981</v>
          </cell>
          <cell r="B1026">
            <v>8</v>
          </cell>
          <cell r="C1026">
            <v>0</v>
          </cell>
          <cell r="D1026" t="str">
            <v>L302</v>
          </cell>
          <cell r="E1026">
            <v>3</v>
          </cell>
          <cell r="F1026">
            <v>3</v>
          </cell>
        </row>
        <row r="1027">
          <cell r="A1027" t="str">
            <v>FWL981</v>
          </cell>
          <cell r="B1027">
            <v>10</v>
          </cell>
          <cell r="C1027">
            <v>0</v>
          </cell>
          <cell r="D1027" t="str">
            <v>L302</v>
          </cell>
          <cell r="E1027">
            <v>2</v>
          </cell>
          <cell r="F1027">
            <v>3</v>
          </cell>
        </row>
        <row r="1028">
          <cell r="A1028" t="str">
            <v>FWL981</v>
          </cell>
          <cell r="B1028">
            <v>12</v>
          </cell>
          <cell r="C1028">
            <v>0</v>
          </cell>
          <cell r="D1028" t="str">
            <v>L302</v>
          </cell>
          <cell r="E1028">
            <v>1</v>
          </cell>
          <cell r="F1028">
            <v>1</v>
          </cell>
        </row>
        <row r="1029">
          <cell r="A1029" t="str">
            <v>FWS1H3R</v>
          </cell>
          <cell r="B1029">
            <v>8</v>
          </cell>
          <cell r="C1029">
            <v>0</v>
          </cell>
          <cell r="D1029" t="str">
            <v>L303</v>
          </cell>
          <cell r="E1029">
            <v>4</v>
          </cell>
          <cell r="F1029">
            <v>5</v>
          </cell>
        </row>
        <row r="1030">
          <cell r="A1030" t="str">
            <v>FWS1H3R</v>
          </cell>
          <cell r="B1030">
            <v>12</v>
          </cell>
          <cell r="C1030">
            <v>0</v>
          </cell>
          <cell r="D1030" t="str">
            <v>L303</v>
          </cell>
          <cell r="E1030">
            <v>8</v>
          </cell>
          <cell r="F1030">
            <v>8</v>
          </cell>
        </row>
        <row r="1031">
          <cell r="A1031" t="str">
            <v>FWS1H3R</v>
          </cell>
          <cell r="B1031">
            <v>16</v>
          </cell>
          <cell r="C1031">
            <v>0</v>
          </cell>
          <cell r="D1031" t="str">
            <v>L303</v>
          </cell>
          <cell r="E1031">
            <v>1</v>
          </cell>
          <cell r="F1031">
            <v>1</v>
          </cell>
        </row>
        <row r="1032">
          <cell r="A1032" t="str">
            <v>FWS1H3R</v>
          </cell>
          <cell r="B1032">
            <v>18</v>
          </cell>
          <cell r="C1032">
            <v>0</v>
          </cell>
          <cell r="D1032" t="str">
            <v>L303</v>
          </cell>
          <cell r="E1032">
            <v>2</v>
          </cell>
          <cell r="F1032">
            <v>2</v>
          </cell>
        </row>
        <row r="1033">
          <cell r="A1033" t="str">
            <v>FWS1H3R</v>
          </cell>
          <cell r="B1033">
            <v>20</v>
          </cell>
          <cell r="C1033">
            <v>0</v>
          </cell>
          <cell r="D1033" t="str">
            <v>L303</v>
          </cell>
          <cell r="E1033">
            <v>7</v>
          </cell>
          <cell r="F1033">
            <v>7</v>
          </cell>
        </row>
        <row r="1034">
          <cell r="A1034" t="str">
            <v>FWS1H3R</v>
          </cell>
          <cell r="B1034">
            <v>24</v>
          </cell>
          <cell r="C1034">
            <v>0</v>
          </cell>
          <cell r="D1034" t="str">
            <v>L303</v>
          </cell>
          <cell r="E1034">
            <v>7</v>
          </cell>
          <cell r="F1034">
            <v>9</v>
          </cell>
        </row>
        <row r="1035">
          <cell r="A1035" t="str">
            <v>FWS1H3RJ</v>
          </cell>
          <cell r="B1035">
            <v>20</v>
          </cell>
          <cell r="C1035">
            <v>0</v>
          </cell>
          <cell r="D1035" t="str">
            <v>L303</v>
          </cell>
          <cell r="E1035">
            <v>2</v>
          </cell>
          <cell r="F1035">
            <v>2</v>
          </cell>
        </row>
        <row r="1036">
          <cell r="A1036" t="str">
            <v>FWS1H3RJ</v>
          </cell>
          <cell r="B1036">
            <v>24</v>
          </cell>
          <cell r="C1036">
            <v>0</v>
          </cell>
          <cell r="D1036" t="str">
            <v>L303</v>
          </cell>
          <cell r="E1036">
            <v>1</v>
          </cell>
          <cell r="F1036">
            <v>3</v>
          </cell>
        </row>
        <row r="1037">
          <cell r="A1037" t="str">
            <v>FWS1H4R</v>
          </cell>
          <cell r="B1037">
            <v>10</v>
          </cell>
          <cell r="C1037">
            <v>0</v>
          </cell>
          <cell r="D1037" t="str">
            <v>L303</v>
          </cell>
          <cell r="E1037">
            <v>33</v>
          </cell>
          <cell r="F1037">
            <v>33</v>
          </cell>
        </row>
        <row r="1038">
          <cell r="A1038" t="str">
            <v>FWS1H4R</v>
          </cell>
          <cell r="B1038">
            <v>14</v>
          </cell>
          <cell r="C1038">
            <v>0</v>
          </cell>
          <cell r="D1038" t="str">
            <v>L303</v>
          </cell>
          <cell r="E1038">
            <v>20</v>
          </cell>
          <cell r="F1038">
            <v>20</v>
          </cell>
        </row>
        <row r="1039">
          <cell r="A1039" t="str">
            <v>FWS1H4R</v>
          </cell>
          <cell r="B1039">
            <v>16</v>
          </cell>
          <cell r="C1039">
            <v>0</v>
          </cell>
          <cell r="D1039" t="str">
            <v>L303</v>
          </cell>
          <cell r="E1039">
            <v>11</v>
          </cell>
          <cell r="F1039">
            <v>12</v>
          </cell>
        </row>
        <row r="1040">
          <cell r="A1040" t="str">
            <v>FWS1H4R</v>
          </cell>
          <cell r="B1040">
            <v>18</v>
          </cell>
          <cell r="C1040">
            <v>0</v>
          </cell>
          <cell r="D1040" t="str">
            <v>L303</v>
          </cell>
          <cell r="E1040">
            <v>1</v>
          </cell>
          <cell r="F1040">
            <v>2</v>
          </cell>
        </row>
        <row r="1041">
          <cell r="A1041" t="str">
            <v>FWS1H4R</v>
          </cell>
          <cell r="B1041">
            <v>20</v>
          </cell>
          <cell r="C1041">
            <v>0</v>
          </cell>
          <cell r="D1041" t="str">
            <v>L303</v>
          </cell>
          <cell r="E1041">
            <v>12</v>
          </cell>
          <cell r="F1041">
            <v>12</v>
          </cell>
        </row>
        <row r="1042">
          <cell r="A1042" t="str">
            <v>FWS1H4R</v>
          </cell>
          <cell r="B1042">
            <v>24</v>
          </cell>
          <cell r="C1042">
            <v>0</v>
          </cell>
          <cell r="D1042" t="str">
            <v>L303</v>
          </cell>
          <cell r="E1042">
            <v>7</v>
          </cell>
          <cell r="F1042">
            <v>16</v>
          </cell>
        </row>
        <row r="1043">
          <cell r="A1043" t="str">
            <v>FWS1J3R</v>
          </cell>
          <cell r="B1043">
            <v>2</v>
          </cell>
          <cell r="C1043">
            <v>0</v>
          </cell>
          <cell r="D1043" t="str">
            <v>L303</v>
          </cell>
          <cell r="E1043">
            <v>8</v>
          </cell>
          <cell r="F1043">
            <v>14</v>
          </cell>
        </row>
        <row r="1044">
          <cell r="A1044" t="str">
            <v>FWS1J3R</v>
          </cell>
          <cell r="B1044">
            <v>3</v>
          </cell>
          <cell r="C1044">
            <v>0</v>
          </cell>
          <cell r="D1044" t="str">
            <v>L303</v>
          </cell>
          <cell r="E1044">
            <v>5</v>
          </cell>
          <cell r="F1044">
            <v>5</v>
          </cell>
        </row>
        <row r="1045">
          <cell r="A1045" t="str">
            <v>FWS1J3R</v>
          </cell>
          <cell r="B1045">
            <v>4</v>
          </cell>
          <cell r="C1045">
            <v>0</v>
          </cell>
          <cell r="D1045" t="str">
            <v>L303</v>
          </cell>
          <cell r="E1045">
            <v>1</v>
          </cell>
          <cell r="F1045">
            <v>1</v>
          </cell>
        </row>
        <row r="1046">
          <cell r="A1046" t="str">
            <v>FWS1J4R</v>
          </cell>
          <cell r="B1046">
            <v>2</v>
          </cell>
          <cell r="C1046">
            <v>0</v>
          </cell>
          <cell r="D1046" t="str">
            <v>L303</v>
          </cell>
          <cell r="E1046">
            <v>56</v>
          </cell>
          <cell r="F1046">
            <v>112</v>
          </cell>
        </row>
        <row r="1047">
          <cell r="A1047" t="str">
            <v>FWS1J4R</v>
          </cell>
          <cell r="B1047">
            <v>2.5</v>
          </cell>
          <cell r="C1047">
            <v>0</v>
          </cell>
          <cell r="D1047" t="str">
            <v>L303</v>
          </cell>
          <cell r="E1047">
            <v>1</v>
          </cell>
          <cell r="F1047">
            <v>2</v>
          </cell>
        </row>
        <row r="1048">
          <cell r="A1048" t="str">
            <v>FWS1J4R</v>
          </cell>
          <cell r="B1048">
            <v>3</v>
          </cell>
          <cell r="C1048">
            <v>0</v>
          </cell>
          <cell r="D1048" t="str">
            <v>L303</v>
          </cell>
          <cell r="E1048">
            <v>12</v>
          </cell>
          <cell r="F1048">
            <v>27</v>
          </cell>
        </row>
        <row r="1049">
          <cell r="A1049" t="str">
            <v>FWS1J4R</v>
          </cell>
          <cell r="B1049">
            <v>4</v>
          </cell>
          <cell r="C1049">
            <v>0</v>
          </cell>
          <cell r="D1049" t="str">
            <v>L303</v>
          </cell>
          <cell r="E1049">
            <v>20</v>
          </cell>
          <cell r="F1049">
            <v>23</v>
          </cell>
        </row>
        <row r="1050">
          <cell r="A1050" t="str">
            <v>FWS1J4R</v>
          </cell>
          <cell r="B1050">
            <v>6</v>
          </cell>
          <cell r="C1050">
            <v>0</v>
          </cell>
          <cell r="D1050" t="str">
            <v>L303</v>
          </cell>
          <cell r="E1050">
            <v>67</v>
          </cell>
          <cell r="F1050">
            <v>78</v>
          </cell>
        </row>
        <row r="1051">
          <cell r="A1051" t="str">
            <v>FWS1J4RJ</v>
          </cell>
          <cell r="B1051">
            <v>20</v>
          </cell>
          <cell r="C1051">
            <v>0</v>
          </cell>
          <cell r="D1051" t="str">
            <v>L303</v>
          </cell>
          <cell r="E1051">
            <v>0</v>
          </cell>
          <cell r="F1051">
            <v>1</v>
          </cell>
        </row>
        <row r="1052">
          <cell r="A1052" t="str">
            <v>FWS1P3RK</v>
          </cell>
          <cell r="B1052">
            <v>30</v>
          </cell>
          <cell r="C1052">
            <v>0</v>
          </cell>
          <cell r="D1052" t="str">
            <v>L303</v>
          </cell>
          <cell r="E1052">
            <v>5</v>
          </cell>
          <cell r="F1052">
            <v>7</v>
          </cell>
        </row>
        <row r="1053">
          <cell r="A1053" t="str">
            <v>FWS1P3RKJ</v>
          </cell>
          <cell r="B1053">
            <v>30</v>
          </cell>
          <cell r="C1053">
            <v>0</v>
          </cell>
          <cell r="D1053" t="str">
            <v>L303</v>
          </cell>
          <cell r="E1053">
            <v>2</v>
          </cell>
          <cell r="F1053">
            <v>2</v>
          </cell>
        </row>
        <row r="1054">
          <cell r="A1054" t="str">
            <v>FWS1P4R</v>
          </cell>
          <cell r="B1054">
            <v>8</v>
          </cell>
          <cell r="C1054">
            <v>0</v>
          </cell>
          <cell r="D1054" t="str">
            <v>L303</v>
          </cell>
          <cell r="E1054">
            <v>41</v>
          </cell>
          <cell r="F1054">
            <v>47</v>
          </cell>
        </row>
        <row r="1055">
          <cell r="A1055" t="str">
            <v>FWS1P4R</v>
          </cell>
          <cell r="B1055">
            <v>10</v>
          </cell>
          <cell r="C1055">
            <v>0</v>
          </cell>
          <cell r="D1055" t="str">
            <v>L303</v>
          </cell>
          <cell r="E1055">
            <v>36</v>
          </cell>
          <cell r="F1055">
            <v>36</v>
          </cell>
        </row>
        <row r="1056">
          <cell r="A1056" t="str">
            <v>FWS1P4R</v>
          </cell>
          <cell r="B1056">
            <v>12</v>
          </cell>
          <cell r="C1056">
            <v>0</v>
          </cell>
          <cell r="D1056" t="str">
            <v>L303</v>
          </cell>
          <cell r="E1056">
            <v>54</v>
          </cell>
          <cell r="F1056">
            <v>59</v>
          </cell>
        </row>
        <row r="1057">
          <cell r="A1057" t="str">
            <v>FWS1P4R</v>
          </cell>
          <cell r="B1057">
            <v>14</v>
          </cell>
          <cell r="C1057">
            <v>0</v>
          </cell>
          <cell r="D1057" t="str">
            <v>L303</v>
          </cell>
          <cell r="E1057">
            <v>10</v>
          </cell>
          <cell r="F1057">
            <v>10</v>
          </cell>
        </row>
        <row r="1058">
          <cell r="A1058" t="str">
            <v>FWS1P4R</v>
          </cell>
          <cell r="B1058">
            <v>16</v>
          </cell>
          <cell r="C1058">
            <v>0</v>
          </cell>
          <cell r="D1058" t="str">
            <v>L303</v>
          </cell>
          <cell r="E1058">
            <v>16</v>
          </cell>
          <cell r="F1058">
            <v>17</v>
          </cell>
        </row>
        <row r="1059">
          <cell r="A1059" t="str">
            <v>FWS1P4R</v>
          </cell>
          <cell r="B1059">
            <v>18</v>
          </cell>
          <cell r="C1059">
            <v>0</v>
          </cell>
          <cell r="D1059" t="str">
            <v>L303</v>
          </cell>
          <cell r="E1059">
            <v>7</v>
          </cell>
          <cell r="F1059">
            <v>10</v>
          </cell>
        </row>
        <row r="1060">
          <cell r="A1060" t="str">
            <v>FWS1P4R</v>
          </cell>
          <cell r="B1060">
            <v>20</v>
          </cell>
          <cell r="C1060">
            <v>0</v>
          </cell>
          <cell r="D1060" t="str">
            <v>L303</v>
          </cell>
          <cell r="E1060">
            <v>13</v>
          </cell>
          <cell r="F1060">
            <v>11</v>
          </cell>
        </row>
        <row r="1061">
          <cell r="A1061" t="str">
            <v>FWS1P4R</v>
          </cell>
          <cell r="B1061">
            <v>24</v>
          </cell>
          <cell r="C1061">
            <v>0</v>
          </cell>
          <cell r="D1061" t="str">
            <v>L303</v>
          </cell>
          <cell r="E1061">
            <v>12</v>
          </cell>
          <cell r="F1061">
            <v>10</v>
          </cell>
        </row>
        <row r="1062">
          <cell r="A1062" t="str">
            <v>FWS1P4RJ</v>
          </cell>
          <cell r="B1062">
            <v>20</v>
          </cell>
          <cell r="C1062">
            <v>0</v>
          </cell>
          <cell r="D1062" t="str">
            <v>L303</v>
          </cell>
          <cell r="E1062">
            <v>0</v>
          </cell>
          <cell r="F1062">
            <v>1</v>
          </cell>
        </row>
        <row r="1063">
          <cell r="A1063" t="str">
            <v>FWS1P4RJ</v>
          </cell>
          <cell r="B1063">
            <v>24</v>
          </cell>
          <cell r="C1063">
            <v>0</v>
          </cell>
          <cell r="D1063" t="str">
            <v>L303</v>
          </cell>
          <cell r="E1063">
            <v>0</v>
          </cell>
          <cell r="F1063">
            <v>1</v>
          </cell>
        </row>
        <row r="1064">
          <cell r="A1064" t="str">
            <v>FWS1P4RK</v>
          </cell>
          <cell r="B1064">
            <v>30</v>
          </cell>
          <cell r="C1064">
            <v>0</v>
          </cell>
          <cell r="D1064" t="str">
            <v>L303</v>
          </cell>
          <cell r="E1064">
            <v>1</v>
          </cell>
          <cell r="F1064">
            <v>0</v>
          </cell>
        </row>
        <row r="1065">
          <cell r="A1065" t="str">
            <v>FWS1P4RK</v>
          </cell>
          <cell r="B1065">
            <v>36</v>
          </cell>
          <cell r="C1065">
            <v>0</v>
          </cell>
          <cell r="D1065" t="str">
            <v>L303</v>
          </cell>
          <cell r="E1065">
            <v>1</v>
          </cell>
          <cell r="F1065">
            <v>1</v>
          </cell>
        </row>
        <row r="1066">
          <cell r="A1066" t="str">
            <v>FWS1P4RKJ</v>
          </cell>
          <cell r="B1066">
            <v>30</v>
          </cell>
          <cell r="C1066">
            <v>0</v>
          </cell>
          <cell r="D1066" t="str">
            <v>L303</v>
          </cell>
          <cell r="E1066">
            <v>1</v>
          </cell>
          <cell r="F1066">
            <v>2</v>
          </cell>
        </row>
        <row r="1067">
          <cell r="A1067" t="str">
            <v>FWS1P4RKJ</v>
          </cell>
          <cell r="B1067">
            <v>36</v>
          </cell>
          <cell r="C1067">
            <v>0</v>
          </cell>
          <cell r="D1067" t="str">
            <v>L303</v>
          </cell>
          <cell r="E1067">
            <v>2</v>
          </cell>
          <cell r="F1067">
            <v>2</v>
          </cell>
        </row>
        <row r="1068">
          <cell r="A1068" t="str">
            <v>FWS1P4RM</v>
          </cell>
          <cell r="B1068">
            <v>26</v>
          </cell>
          <cell r="C1068">
            <v>0</v>
          </cell>
          <cell r="D1068" t="str">
            <v>L303</v>
          </cell>
          <cell r="E1068">
            <v>1</v>
          </cell>
          <cell r="F1068">
            <v>1</v>
          </cell>
        </row>
        <row r="1069">
          <cell r="A1069" t="str">
            <v>FWS1P4RMJ</v>
          </cell>
          <cell r="B1069">
            <v>48</v>
          </cell>
          <cell r="C1069">
            <v>0</v>
          </cell>
          <cell r="D1069" t="str">
            <v>L303</v>
          </cell>
          <cell r="E1069">
            <v>1</v>
          </cell>
          <cell r="F1069">
            <v>1</v>
          </cell>
        </row>
        <row r="1070">
          <cell r="A1070" t="str">
            <v>FWS1P4RT</v>
          </cell>
          <cell r="B1070">
            <v>26</v>
          </cell>
          <cell r="C1070">
            <v>0</v>
          </cell>
          <cell r="D1070" t="str">
            <v>L303</v>
          </cell>
          <cell r="E1070">
            <v>0</v>
          </cell>
          <cell r="F1070">
            <v>1</v>
          </cell>
        </row>
        <row r="1071">
          <cell r="A1071" t="str">
            <v>FWS1P4RT</v>
          </cell>
          <cell r="B1071">
            <v>48</v>
          </cell>
          <cell r="C1071">
            <v>0</v>
          </cell>
          <cell r="D1071" t="str">
            <v>L303</v>
          </cell>
          <cell r="E1071">
            <v>0</v>
          </cell>
          <cell r="F1071">
            <v>1</v>
          </cell>
        </row>
        <row r="1072">
          <cell r="A1072" t="str">
            <v>FWS1Q4RK</v>
          </cell>
          <cell r="B1072">
            <v>54</v>
          </cell>
          <cell r="C1072">
            <v>0</v>
          </cell>
          <cell r="D1072" t="str">
            <v>L303</v>
          </cell>
          <cell r="E1072">
            <v>0</v>
          </cell>
          <cell r="F1072">
            <v>1</v>
          </cell>
        </row>
        <row r="1073">
          <cell r="A1073" t="str">
            <v>FWS1Q7R</v>
          </cell>
          <cell r="B1073">
            <v>28</v>
          </cell>
          <cell r="C1073">
            <v>0</v>
          </cell>
          <cell r="D1073" t="str">
            <v>L303</v>
          </cell>
          <cell r="E1073">
            <v>2</v>
          </cell>
          <cell r="F1073">
            <v>2</v>
          </cell>
        </row>
        <row r="1074">
          <cell r="A1074" t="str">
            <v>FWS1R4RK</v>
          </cell>
          <cell r="B1074">
            <v>54</v>
          </cell>
          <cell r="C1074">
            <v>0</v>
          </cell>
          <cell r="D1074" t="str">
            <v>L303</v>
          </cell>
          <cell r="E1074">
            <v>8</v>
          </cell>
          <cell r="F1074">
            <v>6</v>
          </cell>
        </row>
        <row r="1075">
          <cell r="A1075" t="str">
            <v>FWS1R4RKJ</v>
          </cell>
          <cell r="B1075">
            <v>54</v>
          </cell>
          <cell r="C1075">
            <v>0</v>
          </cell>
          <cell r="D1075" t="str">
            <v>L303</v>
          </cell>
          <cell r="E1075">
            <v>0</v>
          </cell>
          <cell r="F1075">
            <v>2</v>
          </cell>
        </row>
        <row r="1076">
          <cell r="A1076" t="str">
            <v>FWS1S4RT</v>
          </cell>
          <cell r="B1076">
            <v>60</v>
          </cell>
          <cell r="C1076">
            <v>0</v>
          </cell>
          <cell r="D1076" t="str">
            <v>L303</v>
          </cell>
          <cell r="E1076">
            <v>1</v>
          </cell>
          <cell r="F1076">
            <v>1</v>
          </cell>
        </row>
        <row r="1077">
          <cell r="A1077" t="str">
            <v>FWS3H3R</v>
          </cell>
          <cell r="B1077">
            <v>8</v>
          </cell>
          <cell r="C1077">
            <v>0</v>
          </cell>
          <cell r="D1077" t="str">
            <v>L303</v>
          </cell>
          <cell r="E1077">
            <v>1</v>
          </cell>
          <cell r="F1077">
            <v>1</v>
          </cell>
        </row>
        <row r="1078">
          <cell r="A1078" t="str">
            <v>FWS3H3R</v>
          </cell>
          <cell r="B1078">
            <v>14</v>
          </cell>
          <cell r="C1078">
            <v>0</v>
          </cell>
          <cell r="D1078" t="str">
            <v>L303</v>
          </cell>
          <cell r="E1078">
            <v>4</v>
          </cell>
          <cell r="F1078">
            <v>4</v>
          </cell>
        </row>
        <row r="1079">
          <cell r="A1079" t="str">
            <v>FWS3H3R</v>
          </cell>
          <cell r="B1079">
            <v>16</v>
          </cell>
          <cell r="C1079">
            <v>0</v>
          </cell>
          <cell r="D1079" t="str">
            <v>L303</v>
          </cell>
          <cell r="E1079">
            <v>2</v>
          </cell>
          <cell r="F1079">
            <v>2</v>
          </cell>
        </row>
        <row r="1080">
          <cell r="A1080" t="str">
            <v>FWS3H3R</v>
          </cell>
          <cell r="B1080">
            <v>24</v>
          </cell>
          <cell r="C1080">
            <v>0</v>
          </cell>
          <cell r="D1080" t="str">
            <v>L303</v>
          </cell>
          <cell r="E1080">
            <v>1</v>
          </cell>
          <cell r="F1080">
            <v>1</v>
          </cell>
        </row>
        <row r="1081">
          <cell r="A1081" t="str">
            <v>FWS3J3R</v>
          </cell>
          <cell r="B1081">
            <v>2</v>
          </cell>
          <cell r="C1081">
            <v>0</v>
          </cell>
          <cell r="D1081" t="str">
            <v>L303</v>
          </cell>
          <cell r="E1081">
            <v>17</v>
          </cell>
          <cell r="F1081">
            <v>18</v>
          </cell>
        </row>
        <row r="1082">
          <cell r="A1082" t="str">
            <v>FWS3J3R</v>
          </cell>
          <cell r="B1082">
            <v>8</v>
          </cell>
          <cell r="C1082">
            <v>0</v>
          </cell>
          <cell r="D1082" t="str">
            <v>L303</v>
          </cell>
          <cell r="E1082">
            <v>1</v>
          </cell>
          <cell r="F1082">
            <v>1</v>
          </cell>
        </row>
        <row r="1083">
          <cell r="A1083" t="str">
            <v>FWS3J4R</v>
          </cell>
          <cell r="B1083">
            <v>2</v>
          </cell>
          <cell r="C1083">
            <v>0</v>
          </cell>
          <cell r="D1083" t="str">
            <v>L303</v>
          </cell>
          <cell r="E1083">
            <v>197</v>
          </cell>
          <cell r="F1083">
            <v>197</v>
          </cell>
        </row>
        <row r="1084">
          <cell r="A1084" t="str">
            <v>FWS3J4R</v>
          </cell>
          <cell r="B1084">
            <v>3</v>
          </cell>
          <cell r="C1084">
            <v>0</v>
          </cell>
          <cell r="D1084" t="str">
            <v>L303</v>
          </cell>
          <cell r="E1084">
            <v>63</v>
          </cell>
          <cell r="F1084">
            <v>80</v>
          </cell>
        </row>
        <row r="1085">
          <cell r="A1085" t="str">
            <v>FWS3J4R</v>
          </cell>
          <cell r="B1085">
            <v>4</v>
          </cell>
          <cell r="C1085">
            <v>0</v>
          </cell>
          <cell r="D1085" t="str">
            <v>L303</v>
          </cell>
          <cell r="E1085">
            <v>68</v>
          </cell>
          <cell r="F1085">
            <v>71</v>
          </cell>
        </row>
        <row r="1086">
          <cell r="A1086" t="str">
            <v>FWS3J4R</v>
          </cell>
          <cell r="B1086">
            <v>6</v>
          </cell>
          <cell r="C1086">
            <v>0</v>
          </cell>
          <cell r="D1086" t="str">
            <v>L303</v>
          </cell>
          <cell r="E1086">
            <v>26</v>
          </cell>
          <cell r="F1086">
            <v>40</v>
          </cell>
        </row>
        <row r="1087">
          <cell r="A1087" t="str">
            <v>FWS3J4R</v>
          </cell>
          <cell r="B1087">
            <v>12</v>
          </cell>
          <cell r="C1087">
            <v>0</v>
          </cell>
          <cell r="D1087" t="str">
            <v>L303</v>
          </cell>
          <cell r="E1087">
            <v>1</v>
          </cell>
          <cell r="F1087">
            <v>1</v>
          </cell>
        </row>
        <row r="1088">
          <cell r="A1088" t="str">
            <v>FWS3P4R</v>
          </cell>
          <cell r="B1088">
            <v>8</v>
          </cell>
          <cell r="C1088">
            <v>0</v>
          </cell>
          <cell r="D1088" t="str">
            <v>L303</v>
          </cell>
          <cell r="E1088">
            <v>23</v>
          </cell>
          <cell r="F1088">
            <v>31</v>
          </cell>
        </row>
        <row r="1089">
          <cell r="A1089" t="str">
            <v>FWS3P4R</v>
          </cell>
          <cell r="B1089">
            <v>10</v>
          </cell>
          <cell r="C1089">
            <v>0</v>
          </cell>
          <cell r="D1089" t="str">
            <v>L303</v>
          </cell>
          <cell r="E1089">
            <v>11</v>
          </cell>
          <cell r="F1089">
            <v>14</v>
          </cell>
        </row>
        <row r="1090">
          <cell r="A1090" t="str">
            <v>FWS3P4R</v>
          </cell>
          <cell r="B1090">
            <v>12</v>
          </cell>
          <cell r="C1090">
            <v>0</v>
          </cell>
          <cell r="D1090" t="str">
            <v>L303</v>
          </cell>
          <cell r="E1090">
            <v>5</v>
          </cell>
          <cell r="F1090">
            <v>5</v>
          </cell>
        </row>
        <row r="1091">
          <cell r="A1091" t="str">
            <v>FWS3P4R</v>
          </cell>
          <cell r="B1091">
            <v>16</v>
          </cell>
          <cell r="C1091">
            <v>0</v>
          </cell>
          <cell r="D1091" t="str">
            <v>L303</v>
          </cell>
          <cell r="E1091">
            <v>1</v>
          </cell>
          <cell r="F1091">
            <v>1</v>
          </cell>
        </row>
        <row r="1092">
          <cell r="A1092" t="str">
            <v>FWS3P4R</v>
          </cell>
          <cell r="B1092">
            <v>18</v>
          </cell>
          <cell r="C1092">
            <v>0</v>
          </cell>
          <cell r="D1092" t="str">
            <v>L303</v>
          </cell>
          <cell r="E1092">
            <v>1</v>
          </cell>
          <cell r="F1092">
            <v>1</v>
          </cell>
        </row>
        <row r="1093">
          <cell r="A1093" t="str">
            <v>FWS3P4R</v>
          </cell>
          <cell r="B1093">
            <v>24</v>
          </cell>
          <cell r="C1093">
            <v>0</v>
          </cell>
          <cell r="D1093" t="str">
            <v>L303</v>
          </cell>
          <cell r="E1093">
            <v>2</v>
          </cell>
          <cell r="F1093">
            <v>3</v>
          </cell>
        </row>
        <row r="1094">
          <cell r="A1094" t="str">
            <v>FWS3Q3R</v>
          </cell>
          <cell r="B1094">
            <v>14</v>
          </cell>
          <cell r="C1094">
            <v>0</v>
          </cell>
          <cell r="D1094" t="str">
            <v>L303</v>
          </cell>
          <cell r="E1094">
            <v>4</v>
          </cell>
          <cell r="F1094">
            <v>4</v>
          </cell>
        </row>
        <row r="1095">
          <cell r="A1095" t="str">
            <v>FWS3Q3R</v>
          </cell>
          <cell r="B1095">
            <v>16</v>
          </cell>
          <cell r="C1095">
            <v>0</v>
          </cell>
          <cell r="D1095" t="str">
            <v>L303</v>
          </cell>
          <cell r="E1095">
            <v>2</v>
          </cell>
          <cell r="F1095">
            <v>2</v>
          </cell>
        </row>
        <row r="1096">
          <cell r="A1096" t="str">
            <v>FWS3Q4R</v>
          </cell>
          <cell r="B1096">
            <v>12</v>
          </cell>
          <cell r="C1096">
            <v>0</v>
          </cell>
          <cell r="D1096" t="str">
            <v>L303</v>
          </cell>
          <cell r="E1096">
            <v>11</v>
          </cell>
          <cell r="F1096">
            <v>13</v>
          </cell>
        </row>
        <row r="1097">
          <cell r="A1097" t="str">
            <v>FWS3Q4R</v>
          </cell>
          <cell r="B1097">
            <v>14</v>
          </cell>
          <cell r="C1097">
            <v>0</v>
          </cell>
          <cell r="D1097" t="str">
            <v>L303</v>
          </cell>
          <cell r="E1097">
            <v>1</v>
          </cell>
          <cell r="F1097">
            <v>1</v>
          </cell>
        </row>
        <row r="1098">
          <cell r="A1098" t="str">
            <v>FWS3R3R</v>
          </cell>
          <cell r="B1098">
            <v>24</v>
          </cell>
          <cell r="C1098">
            <v>0</v>
          </cell>
          <cell r="D1098" t="str">
            <v>L303</v>
          </cell>
          <cell r="E1098">
            <v>11</v>
          </cell>
          <cell r="F1098">
            <v>10</v>
          </cell>
        </row>
        <row r="1099">
          <cell r="A1099" t="str">
            <v>FWS3R3RJ</v>
          </cell>
          <cell r="B1099">
            <v>24</v>
          </cell>
          <cell r="C1099">
            <v>0</v>
          </cell>
          <cell r="D1099" t="str">
            <v>L303</v>
          </cell>
          <cell r="E1099">
            <v>0</v>
          </cell>
          <cell r="F1099">
            <v>1</v>
          </cell>
        </row>
        <row r="1100">
          <cell r="A1100" t="str">
            <v>FWS3R3RK</v>
          </cell>
          <cell r="B1100">
            <v>30</v>
          </cell>
          <cell r="C1100">
            <v>0</v>
          </cell>
          <cell r="D1100" t="str">
            <v>L303</v>
          </cell>
          <cell r="E1100">
            <v>1</v>
          </cell>
          <cell r="F1100">
            <v>1</v>
          </cell>
        </row>
        <row r="1101">
          <cell r="A1101" t="str">
            <v>FWS3Y4R</v>
          </cell>
          <cell r="B1101">
            <v>16</v>
          </cell>
          <cell r="C1101">
            <v>0</v>
          </cell>
          <cell r="D1101" t="str">
            <v>L303</v>
          </cell>
          <cell r="E1101">
            <v>2</v>
          </cell>
          <cell r="F1101">
            <v>2</v>
          </cell>
        </row>
        <row r="1102">
          <cell r="A1102" t="str">
            <v>FWS3Y4R</v>
          </cell>
          <cell r="B1102">
            <v>24</v>
          </cell>
          <cell r="C1102">
            <v>0</v>
          </cell>
          <cell r="D1102" t="str">
            <v>L303</v>
          </cell>
          <cell r="E1102">
            <v>10</v>
          </cell>
          <cell r="F1102">
            <v>7</v>
          </cell>
        </row>
        <row r="1103">
          <cell r="A1103" t="str">
            <v>FWS3Y4RJ</v>
          </cell>
          <cell r="B1103">
            <v>24</v>
          </cell>
          <cell r="C1103">
            <v>0</v>
          </cell>
          <cell r="D1103" t="str">
            <v>L303</v>
          </cell>
          <cell r="E1103">
            <v>0</v>
          </cell>
          <cell r="F1103">
            <v>7</v>
          </cell>
        </row>
        <row r="1104">
          <cell r="A1104" t="str">
            <v>FWS6J3R</v>
          </cell>
          <cell r="B1104">
            <v>2</v>
          </cell>
          <cell r="C1104">
            <v>0</v>
          </cell>
          <cell r="D1104" t="str">
            <v>L303</v>
          </cell>
          <cell r="E1104">
            <v>7</v>
          </cell>
          <cell r="F1104">
            <v>8</v>
          </cell>
        </row>
        <row r="1105">
          <cell r="A1105" t="str">
            <v>FWS6J3R</v>
          </cell>
          <cell r="B1105">
            <v>6</v>
          </cell>
          <cell r="C1105">
            <v>0</v>
          </cell>
          <cell r="D1105" t="str">
            <v>L303</v>
          </cell>
          <cell r="E1105">
            <v>0</v>
          </cell>
          <cell r="F1105">
            <v>3</v>
          </cell>
        </row>
        <row r="1106">
          <cell r="A1106" t="str">
            <v>FWS6J3R</v>
          </cell>
          <cell r="B1106">
            <v>12</v>
          </cell>
          <cell r="C1106">
            <v>0</v>
          </cell>
          <cell r="D1106" t="str">
            <v>L303</v>
          </cell>
          <cell r="E1106">
            <v>4</v>
          </cell>
          <cell r="F1106">
            <v>4</v>
          </cell>
        </row>
        <row r="1107">
          <cell r="A1107" t="str">
            <v>FWS6J4R</v>
          </cell>
          <cell r="B1107">
            <v>2</v>
          </cell>
          <cell r="C1107">
            <v>0</v>
          </cell>
          <cell r="D1107" t="str">
            <v>L303</v>
          </cell>
          <cell r="E1107">
            <v>58</v>
          </cell>
          <cell r="F1107">
            <v>87</v>
          </cell>
        </row>
        <row r="1108">
          <cell r="A1108" t="str">
            <v>FWS6J4R</v>
          </cell>
          <cell r="B1108">
            <v>2.5</v>
          </cell>
          <cell r="C1108">
            <v>0</v>
          </cell>
          <cell r="D1108" t="str">
            <v>L303</v>
          </cell>
          <cell r="E1108">
            <v>0</v>
          </cell>
          <cell r="F1108">
            <v>3</v>
          </cell>
        </row>
        <row r="1109">
          <cell r="A1109" t="str">
            <v>FWS6J4R</v>
          </cell>
          <cell r="B1109">
            <v>3</v>
          </cell>
          <cell r="C1109">
            <v>0</v>
          </cell>
          <cell r="D1109" t="str">
            <v>L303</v>
          </cell>
          <cell r="E1109">
            <v>23</v>
          </cell>
          <cell r="F1109">
            <v>34</v>
          </cell>
        </row>
        <row r="1110">
          <cell r="A1110" t="str">
            <v>FWS6J4R</v>
          </cell>
          <cell r="B1110">
            <v>4</v>
          </cell>
          <cell r="C1110">
            <v>0</v>
          </cell>
          <cell r="D1110" t="str">
            <v>L303</v>
          </cell>
          <cell r="E1110">
            <v>30</v>
          </cell>
          <cell r="F1110">
            <v>40</v>
          </cell>
        </row>
        <row r="1111">
          <cell r="A1111" t="str">
            <v>FWS6J4R</v>
          </cell>
          <cell r="B1111">
            <v>6</v>
          </cell>
          <cell r="C1111">
            <v>0</v>
          </cell>
          <cell r="D1111" t="str">
            <v>L303</v>
          </cell>
          <cell r="E1111">
            <v>34</v>
          </cell>
          <cell r="F1111">
            <v>42</v>
          </cell>
        </row>
        <row r="1112">
          <cell r="A1112" t="str">
            <v>FWS6J4R</v>
          </cell>
          <cell r="B1112">
            <v>8</v>
          </cell>
          <cell r="C1112">
            <v>0</v>
          </cell>
          <cell r="D1112" t="str">
            <v>L303</v>
          </cell>
          <cell r="E1112">
            <v>17</v>
          </cell>
          <cell r="F1112">
            <v>17</v>
          </cell>
        </row>
        <row r="1113">
          <cell r="A1113" t="str">
            <v>FWS6J4R</v>
          </cell>
          <cell r="B1113">
            <v>10</v>
          </cell>
          <cell r="C1113">
            <v>0</v>
          </cell>
          <cell r="D1113" t="str">
            <v>L303</v>
          </cell>
          <cell r="E1113">
            <v>2</v>
          </cell>
          <cell r="F1113">
            <v>6</v>
          </cell>
        </row>
        <row r="1114">
          <cell r="A1114" t="str">
            <v>FWS6N3R</v>
          </cell>
          <cell r="B1114">
            <v>20</v>
          </cell>
          <cell r="C1114">
            <v>0</v>
          </cell>
          <cell r="D1114" t="str">
            <v>L303</v>
          </cell>
          <cell r="E1114">
            <v>1</v>
          </cell>
          <cell r="F1114">
            <v>1</v>
          </cell>
        </row>
        <row r="1115">
          <cell r="A1115" t="str">
            <v>FWS6N3R</v>
          </cell>
          <cell r="B1115">
            <v>24</v>
          </cell>
          <cell r="C1115">
            <v>0</v>
          </cell>
          <cell r="D1115" t="str">
            <v>L303</v>
          </cell>
          <cell r="E1115">
            <v>4</v>
          </cell>
          <cell r="F1115">
            <v>4</v>
          </cell>
        </row>
        <row r="1116">
          <cell r="A1116" t="str">
            <v>FWS6N4R</v>
          </cell>
          <cell r="B1116">
            <v>24</v>
          </cell>
          <cell r="C1116">
            <v>0</v>
          </cell>
          <cell r="D1116" t="str">
            <v>L303</v>
          </cell>
          <cell r="E1116">
            <v>1</v>
          </cell>
          <cell r="F1116">
            <v>3</v>
          </cell>
        </row>
        <row r="1117">
          <cell r="A1117" t="str">
            <v>FWS6N4RJ</v>
          </cell>
          <cell r="B1117">
            <v>24</v>
          </cell>
          <cell r="C1117">
            <v>0</v>
          </cell>
          <cell r="D1117" t="str">
            <v>L303</v>
          </cell>
          <cell r="E1117">
            <v>1</v>
          </cell>
          <cell r="F1117">
            <v>1</v>
          </cell>
        </row>
        <row r="1118">
          <cell r="A1118" t="str">
            <v>FWS6S4R</v>
          </cell>
          <cell r="B1118">
            <v>12</v>
          </cell>
          <cell r="C1118">
            <v>0</v>
          </cell>
          <cell r="D1118" t="str">
            <v>L303</v>
          </cell>
          <cell r="E1118">
            <v>13</v>
          </cell>
          <cell r="F1118">
            <v>14</v>
          </cell>
        </row>
        <row r="1119">
          <cell r="A1119" t="str">
            <v>FWS6S4R</v>
          </cell>
          <cell r="B1119">
            <v>14</v>
          </cell>
          <cell r="C1119">
            <v>0</v>
          </cell>
          <cell r="D1119" t="str">
            <v>L303</v>
          </cell>
          <cell r="E1119">
            <v>3</v>
          </cell>
          <cell r="F1119">
            <v>3</v>
          </cell>
        </row>
        <row r="1120">
          <cell r="A1120" t="str">
            <v>FWS6S4R</v>
          </cell>
          <cell r="B1120">
            <v>18</v>
          </cell>
          <cell r="C1120">
            <v>0</v>
          </cell>
          <cell r="D1120" t="str">
            <v>L303</v>
          </cell>
          <cell r="E1120">
            <v>13</v>
          </cell>
          <cell r="F1120">
            <v>13</v>
          </cell>
        </row>
        <row r="1121">
          <cell r="A1121" t="str">
            <v>FWS6S4R</v>
          </cell>
          <cell r="B1121">
            <v>20</v>
          </cell>
          <cell r="C1121">
            <v>0</v>
          </cell>
          <cell r="D1121" t="str">
            <v>L303</v>
          </cell>
          <cell r="E1121">
            <v>1</v>
          </cell>
          <cell r="F1121">
            <v>0</v>
          </cell>
        </row>
        <row r="1122">
          <cell r="A1122" t="str">
            <v>FWS6S4RJ</v>
          </cell>
          <cell r="B1122">
            <v>20</v>
          </cell>
          <cell r="C1122">
            <v>0</v>
          </cell>
          <cell r="D1122" t="str">
            <v>L303</v>
          </cell>
          <cell r="E1122">
            <v>0</v>
          </cell>
          <cell r="F1122">
            <v>1</v>
          </cell>
        </row>
        <row r="1123">
          <cell r="A1123" t="str">
            <v>FWS6V4RK</v>
          </cell>
          <cell r="B1123">
            <v>30</v>
          </cell>
          <cell r="C1123">
            <v>0</v>
          </cell>
          <cell r="D1123" t="str">
            <v>L303</v>
          </cell>
          <cell r="E1123">
            <v>5</v>
          </cell>
          <cell r="F1123">
            <v>5</v>
          </cell>
        </row>
        <row r="1124">
          <cell r="A1124" t="str">
            <v>FWS6Y4R</v>
          </cell>
          <cell r="B1124">
            <v>24</v>
          </cell>
          <cell r="C1124">
            <v>0</v>
          </cell>
          <cell r="D1124" t="str">
            <v>L303</v>
          </cell>
          <cell r="E1124">
            <v>8</v>
          </cell>
          <cell r="F1124">
            <v>8</v>
          </cell>
        </row>
        <row r="1125">
          <cell r="A1125" t="str">
            <v>GFO103</v>
          </cell>
          <cell r="B1125">
            <v>0.75</v>
          </cell>
          <cell r="C1125">
            <v>0</v>
          </cell>
          <cell r="D1125" t="str">
            <v>L501</v>
          </cell>
          <cell r="E1125">
            <v>2</v>
          </cell>
          <cell r="F1125">
            <v>2</v>
          </cell>
        </row>
        <row r="1126">
          <cell r="A1126" t="str">
            <v>GFO103</v>
          </cell>
          <cell r="B1126">
            <v>1</v>
          </cell>
          <cell r="C1126">
            <v>0</v>
          </cell>
          <cell r="D1126" t="str">
            <v>L501</v>
          </cell>
          <cell r="E1126">
            <v>37</v>
          </cell>
          <cell r="F1126">
            <v>37</v>
          </cell>
        </row>
        <row r="1127">
          <cell r="A1127" t="str">
            <v>GFO103</v>
          </cell>
          <cell r="B1127">
            <v>1.5</v>
          </cell>
          <cell r="C1127">
            <v>0</v>
          </cell>
          <cell r="D1127" t="str">
            <v>L501</v>
          </cell>
          <cell r="E1127">
            <v>7</v>
          </cell>
          <cell r="F1127">
            <v>7</v>
          </cell>
        </row>
        <row r="1128">
          <cell r="A1128" t="str">
            <v>GFO103</v>
          </cell>
          <cell r="B1128">
            <v>2</v>
          </cell>
          <cell r="C1128">
            <v>0</v>
          </cell>
          <cell r="D1128" t="str">
            <v>L501</v>
          </cell>
          <cell r="E1128">
            <v>15</v>
          </cell>
          <cell r="F1128">
            <v>15</v>
          </cell>
        </row>
        <row r="1129">
          <cell r="A1129" t="str">
            <v>GFO301</v>
          </cell>
          <cell r="B1129">
            <v>1.5</v>
          </cell>
          <cell r="C1129">
            <v>0</v>
          </cell>
          <cell r="D1129" t="str">
            <v>L501</v>
          </cell>
          <cell r="E1129">
            <v>0</v>
          </cell>
          <cell r="F1129">
            <v>0</v>
          </cell>
        </row>
        <row r="1130">
          <cell r="A1130" t="str">
            <v>GFO302</v>
          </cell>
          <cell r="B1130">
            <v>2</v>
          </cell>
          <cell r="C1130">
            <v>0</v>
          </cell>
          <cell r="D1130" t="str">
            <v>L501</v>
          </cell>
          <cell r="E1130">
            <v>20</v>
          </cell>
          <cell r="F1130">
            <v>20</v>
          </cell>
        </row>
        <row r="1131">
          <cell r="A1131" t="str">
            <v>GFO303</v>
          </cell>
          <cell r="B1131">
            <v>1.5</v>
          </cell>
          <cell r="C1131">
            <v>0</v>
          </cell>
          <cell r="D1131" t="str">
            <v>L501</v>
          </cell>
          <cell r="E1131">
            <v>6</v>
          </cell>
          <cell r="F1131">
            <v>6</v>
          </cell>
        </row>
        <row r="1132">
          <cell r="A1132" t="str">
            <v>GFO303</v>
          </cell>
          <cell r="B1132">
            <v>2</v>
          </cell>
          <cell r="C1132">
            <v>0</v>
          </cell>
          <cell r="D1132" t="str">
            <v>L501</v>
          </cell>
          <cell r="E1132">
            <v>12</v>
          </cell>
          <cell r="F1132">
            <v>14</v>
          </cell>
        </row>
        <row r="1133">
          <cell r="A1133" t="str">
            <v>GFO303</v>
          </cell>
          <cell r="B1133">
            <v>3</v>
          </cell>
          <cell r="C1133">
            <v>0</v>
          </cell>
          <cell r="D1133" t="str">
            <v>L501</v>
          </cell>
          <cell r="E1133">
            <v>6</v>
          </cell>
          <cell r="F1133">
            <v>6</v>
          </cell>
        </row>
        <row r="1134">
          <cell r="A1134" t="str">
            <v>GFOD01</v>
          </cell>
          <cell r="B1134">
            <v>0.5</v>
          </cell>
          <cell r="C1134">
            <v>0</v>
          </cell>
          <cell r="D1134" t="str">
            <v>L501</v>
          </cell>
          <cell r="E1134">
            <v>8</v>
          </cell>
          <cell r="F1134">
            <v>71</v>
          </cell>
        </row>
        <row r="1135">
          <cell r="A1135" t="str">
            <v>GFOD01</v>
          </cell>
          <cell r="B1135">
            <v>0.75</v>
          </cell>
          <cell r="C1135">
            <v>0</v>
          </cell>
          <cell r="D1135" t="str">
            <v>L501</v>
          </cell>
          <cell r="E1135">
            <v>232</v>
          </cell>
          <cell r="F1135">
            <v>293</v>
          </cell>
        </row>
        <row r="1136">
          <cell r="A1136" t="str">
            <v>GFOD01</v>
          </cell>
          <cell r="B1136">
            <v>1</v>
          </cell>
          <cell r="C1136">
            <v>0</v>
          </cell>
          <cell r="D1136" t="str">
            <v>L501</v>
          </cell>
          <cell r="E1136">
            <v>32</v>
          </cell>
          <cell r="F1136">
            <v>34</v>
          </cell>
        </row>
        <row r="1137">
          <cell r="A1137" t="str">
            <v>GFOD01</v>
          </cell>
          <cell r="B1137">
            <v>1.5</v>
          </cell>
          <cell r="C1137">
            <v>0</v>
          </cell>
          <cell r="D1137" t="str">
            <v>L501</v>
          </cell>
          <cell r="E1137">
            <v>498</v>
          </cell>
          <cell r="F1137">
            <v>498</v>
          </cell>
        </row>
        <row r="1138">
          <cell r="A1138" t="str">
            <v>GFOD01</v>
          </cell>
          <cell r="B1138">
            <v>2</v>
          </cell>
          <cell r="C1138">
            <v>0</v>
          </cell>
          <cell r="D1138" t="str">
            <v>L501</v>
          </cell>
          <cell r="E1138">
            <v>587</v>
          </cell>
          <cell r="F1138">
            <v>674</v>
          </cell>
        </row>
        <row r="1139">
          <cell r="A1139" t="str">
            <v>GFOD01</v>
          </cell>
          <cell r="B1139">
            <v>3</v>
          </cell>
          <cell r="C1139">
            <v>0</v>
          </cell>
          <cell r="D1139" t="str">
            <v>L501</v>
          </cell>
          <cell r="E1139">
            <v>557</v>
          </cell>
          <cell r="F1139">
            <v>675</v>
          </cell>
        </row>
        <row r="1140">
          <cell r="A1140" t="str">
            <v>GFOD01</v>
          </cell>
          <cell r="B1140">
            <v>4</v>
          </cell>
          <cell r="C1140">
            <v>0</v>
          </cell>
          <cell r="D1140" t="str">
            <v>L501</v>
          </cell>
          <cell r="E1140">
            <v>219</v>
          </cell>
          <cell r="F1140">
            <v>305</v>
          </cell>
        </row>
        <row r="1141">
          <cell r="A1141" t="str">
            <v>GFOD01</v>
          </cell>
          <cell r="B1141">
            <v>6</v>
          </cell>
          <cell r="C1141">
            <v>0</v>
          </cell>
          <cell r="D1141" t="str">
            <v>L501</v>
          </cell>
          <cell r="E1141">
            <v>192</v>
          </cell>
          <cell r="F1141">
            <v>213</v>
          </cell>
        </row>
        <row r="1142">
          <cell r="A1142" t="str">
            <v>GFOD01</v>
          </cell>
          <cell r="B1142">
            <v>8</v>
          </cell>
          <cell r="C1142">
            <v>0</v>
          </cell>
          <cell r="D1142" t="str">
            <v>L501</v>
          </cell>
          <cell r="E1142">
            <v>48</v>
          </cell>
          <cell r="F1142">
            <v>55</v>
          </cell>
        </row>
        <row r="1143">
          <cell r="A1143" t="str">
            <v>GFOD01</v>
          </cell>
          <cell r="B1143">
            <v>10</v>
          </cell>
          <cell r="C1143">
            <v>0</v>
          </cell>
          <cell r="D1143" t="str">
            <v>L501</v>
          </cell>
          <cell r="E1143">
            <v>39</v>
          </cell>
          <cell r="F1143">
            <v>45</v>
          </cell>
        </row>
        <row r="1144">
          <cell r="A1144" t="str">
            <v>GFOD01</v>
          </cell>
          <cell r="B1144">
            <v>12</v>
          </cell>
          <cell r="C1144">
            <v>0</v>
          </cell>
          <cell r="D1144" t="str">
            <v>L501</v>
          </cell>
          <cell r="E1144">
            <v>39</v>
          </cell>
          <cell r="F1144">
            <v>95</v>
          </cell>
        </row>
        <row r="1145">
          <cell r="A1145" t="str">
            <v>GFOD01</v>
          </cell>
          <cell r="B1145">
            <v>14</v>
          </cell>
          <cell r="C1145">
            <v>0</v>
          </cell>
          <cell r="D1145" t="str">
            <v>L501</v>
          </cell>
          <cell r="E1145">
            <v>2</v>
          </cell>
          <cell r="F1145">
            <v>14</v>
          </cell>
        </row>
        <row r="1146">
          <cell r="A1146" t="str">
            <v>GFOD01</v>
          </cell>
          <cell r="B1146">
            <v>16</v>
          </cell>
          <cell r="C1146">
            <v>0</v>
          </cell>
          <cell r="D1146" t="str">
            <v>L501</v>
          </cell>
          <cell r="E1146">
            <v>5</v>
          </cell>
          <cell r="F1146">
            <v>24</v>
          </cell>
        </row>
        <row r="1147">
          <cell r="A1147" t="str">
            <v>GFOD01</v>
          </cell>
          <cell r="B1147">
            <v>20</v>
          </cell>
          <cell r="C1147">
            <v>0</v>
          </cell>
          <cell r="D1147" t="str">
            <v>L501</v>
          </cell>
          <cell r="E1147">
            <v>16</v>
          </cell>
          <cell r="F1147">
            <v>16</v>
          </cell>
        </row>
        <row r="1148">
          <cell r="A1148" t="str">
            <v>GFOD01</v>
          </cell>
          <cell r="B1148">
            <v>24</v>
          </cell>
          <cell r="C1148">
            <v>0</v>
          </cell>
          <cell r="D1148" t="str">
            <v>L501</v>
          </cell>
          <cell r="E1148">
            <v>54</v>
          </cell>
          <cell r="F1148">
            <v>54</v>
          </cell>
        </row>
        <row r="1149">
          <cell r="A1149" t="str">
            <v>GFOD01</v>
          </cell>
          <cell r="B1149">
            <v>30</v>
          </cell>
          <cell r="C1149">
            <v>0</v>
          </cell>
          <cell r="D1149" t="str">
            <v>L501</v>
          </cell>
          <cell r="E1149">
            <v>0</v>
          </cell>
          <cell r="F1149">
            <v>2</v>
          </cell>
        </row>
        <row r="1150">
          <cell r="A1150" t="str">
            <v>GFOD01W</v>
          </cell>
          <cell r="B1150">
            <v>30</v>
          </cell>
          <cell r="C1150">
            <v>0</v>
          </cell>
          <cell r="D1150" t="str">
            <v>L501</v>
          </cell>
          <cell r="E1150">
            <v>12</v>
          </cell>
          <cell r="F1150">
            <v>12</v>
          </cell>
        </row>
        <row r="1151">
          <cell r="A1151" t="str">
            <v>GFOD02</v>
          </cell>
          <cell r="B1151">
            <v>0.75</v>
          </cell>
          <cell r="C1151">
            <v>0</v>
          </cell>
          <cell r="D1151" t="str">
            <v>L501</v>
          </cell>
          <cell r="E1151">
            <v>27</v>
          </cell>
          <cell r="F1151">
            <v>56</v>
          </cell>
        </row>
        <row r="1152">
          <cell r="A1152" t="str">
            <v>GFOD02</v>
          </cell>
          <cell r="B1152">
            <v>1</v>
          </cell>
          <cell r="C1152">
            <v>0</v>
          </cell>
          <cell r="D1152" t="str">
            <v>L501</v>
          </cell>
          <cell r="E1152">
            <v>16</v>
          </cell>
          <cell r="F1152">
            <v>27</v>
          </cell>
        </row>
        <row r="1153">
          <cell r="A1153" t="str">
            <v>GFOD02</v>
          </cell>
          <cell r="B1153">
            <v>1.5</v>
          </cell>
          <cell r="C1153">
            <v>0</v>
          </cell>
          <cell r="D1153" t="str">
            <v>L501</v>
          </cell>
          <cell r="E1153">
            <v>0</v>
          </cell>
          <cell r="F1153">
            <v>3</v>
          </cell>
        </row>
        <row r="1154">
          <cell r="A1154" t="str">
            <v>GFOD02</v>
          </cell>
          <cell r="B1154">
            <v>2</v>
          </cell>
          <cell r="C1154">
            <v>0</v>
          </cell>
          <cell r="D1154" t="str">
            <v>L501</v>
          </cell>
          <cell r="E1154">
            <v>46</v>
          </cell>
          <cell r="F1154">
            <v>46</v>
          </cell>
        </row>
        <row r="1155">
          <cell r="A1155" t="str">
            <v>GFOD02</v>
          </cell>
          <cell r="B1155">
            <v>4</v>
          </cell>
          <cell r="C1155">
            <v>0</v>
          </cell>
          <cell r="D1155" t="str">
            <v>L501</v>
          </cell>
          <cell r="E1155">
            <v>10</v>
          </cell>
          <cell r="F1155">
            <v>28</v>
          </cell>
        </row>
        <row r="1156">
          <cell r="A1156" t="str">
            <v>GFOD02</v>
          </cell>
          <cell r="B1156">
            <v>6</v>
          </cell>
          <cell r="C1156">
            <v>0</v>
          </cell>
          <cell r="D1156" t="str">
            <v>L501</v>
          </cell>
          <cell r="E1156">
            <v>25</v>
          </cell>
          <cell r="F1156">
            <v>60</v>
          </cell>
        </row>
        <row r="1157">
          <cell r="A1157" t="str">
            <v>GFOD02</v>
          </cell>
          <cell r="B1157">
            <v>10</v>
          </cell>
          <cell r="C1157">
            <v>0</v>
          </cell>
          <cell r="D1157" t="str">
            <v>L501</v>
          </cell>
          <cell r="E1157">
            <v>3</v>
          </cell>
          <cell r="F1157">
            <v>15</v>
          </cell>
        </row>
        <row r="1158">
          <cell r="A1158" t="str">
            <v>GFOD02</v>
          </cell>
          <cell r="B1158">
            <v>12</v>
          </cell>
          <cell r="C1158">
            <v>0</v>
          </cell>
          <cell r="D1158" t="str">
            <v>L501</v>
          </cell>
          <cell r="E1158">
            <v>14</v>
          </cell>
          <cell r="F1158">
            <v>14</v>
          </cell>
        </row>
        <row r="1159">
          <cell r="A1159" t="str">
            <v>GFOD02</v>
          </cell>
          <cell r="B1159">
            <v>16</v>
          </cell>
          <cell r="C1159">
            <v>0</v>
          </cell>
          <cell r="D1159" t="str">
            <v>L501</v>
          </cell>
          <cell r="E1159">
            <v>0</v>
          </cell>
          <cell r="F1159">
            <v>2</v>
          </cell>
        </row>
        <row r="1160">
          <cell r="A1160" t="str">
            <v>GFOD02</v>
          </cell>
          <cell r="B1160">
            <v>18</v>
          </cell>
          <cell r="C1160">
            <v>0</v>
          </cell>
          <cell r="D1160" t="str">
            <v>L501</v>
          </cell>
          <cell r="E1160">
            <v>0</v>
          </cell>
          <cell r="F1160">
            <v>6</v>
          </cell>
        </row>
        <row r="1161">
          <cell r="A1161" t="str">
            <v>GFOD02</v>
          </cell>
          <cell r="B1161">
            <v>24</v>
          </cell>
          <cell r="C1161">
            <v>0</v>
          </cell>
          <cell r="D1161" t="str">
            <v>L501</v>
          </cell>
          <cell r="E1161">
            <v>12</v>
          </cell>
          <cell r="F1161">
            <v>12</v>
          </cell>
        </row>
        <row r="1162">
          <cell r="A1162" t="str">
            <v>GFOD02T</v>
          </cell>
          <cell r="B1162">
            <v>48</v>
          </cell>
          <cell r="C1162">
            <v>0</v>
          </cell>
          <cell r="D1162" t="str">
            <v>L501</v>
          </cell>
          <cell r="E1162">
            <v>4</v>
          </cell>
          <cell r="F1162">
            <v>4</v>
          </cell>
        </row>
        <row r="1163">
          <cell r="A1163" t="str">
            <v>GFOD02T</v>
          </cell>
          <cell r="B1163">
            <v>84</v>
          </cell>
          <cell r="C1163">
            <v>0</v>
          </cell>
          <cell r="D1163" t="str">
            <v>L501</v>
          </cell>
          <cell r="E1163">
            <v>0</v>
          </cell>
          <cell r="F1163">
            <v>1</v>
          </cell>
        </row>
        <row r="1164">
          <cell r="A1164" t="str">
            <v>GFOD02W</v>
          </cell>
          <cell r="B1164">
            <v>30</v>
          </cell>
          <cell r="C1164">
            <v>0</v>
          </cell>
          <cell r="D1164" t="str">
            <v>L501</v>
          </cell>
          <cell r="E1164">
            <v>0</v>
          </cell>
          <cell r="F1164">
            <v>34</v>
          </cell>
        </row>
        <row r="1165">
          <cell r="A1165" t="str">
            <v>GFOD02W</v>
          </cell>
          <cell r="B1165">
            <v>36</v>
          </cell>
          <cell r="C1165">
            <v>0</v>
          </cell>
          <cell r="D1165" t="str">
            <v>L501</v>
          </cell>
          <cell r="E1165">
            <v>17</v>
          </cell>
          <cell r="F1165">
            <v>38</v>
          </cell>
        </row>
        <row r="1166">
          <cell r="A1166" t="str">
            <v>GFOD02W</v>
          </cell>
          <cell r="B1166">
            <v>48</v>
          </cell>
          <cell r="C1166">
            <v>0</v>
          </cell>
          <cell r="D1166" t="str">
            <v>L501</v>
          </cell>
          <cell r="E1166">
            <v>36</v>
          </cell>
          <cell r="F1166">
            <v>36</v>
          </cell>
        </row>
        <row r="1167">
          <cell r="A1167" t="str">
            <v>GFOD02W</v>
          </cell>
          <cell r="B1167">
            <v>84</v>
          </cell>
          <cell r="C1167">
            <v>0</v>
          </cell>
          <cell r="D1167" t="str">
            <v>L501</v>
          </cell>
          <cell r="E1167">
            <v>8</v>
          </cell>
          <cell r="F1167">
            <v>8</v>
          </cell>
        </row>
        <row r="1168">
          <cell r="A1168" t="str">
            <v>GFOD03</v>
          </cell>
          <cell r="B1168">
            <v>0.5</v>
          </cell>
          <cell r="C1168">
            <v>0</v>
          </cell>
          <cell r="D1168" t="str">
            <v>L501</v>
          </cell>
          <cell r="E1168">
            <v>31</v>
          </cell>
          <cell r="F1168">
            <v>34</v>
          </cell>
        </row>
        <row r="1169">
          <cell r="A1169" t="str">
            <v>GFOD03</v>
          </cell>
          <cell r="B1169">
            <v>0.75</v>
          </cell>
          <cell r="C1169">
            <v>0</v>
          </cell>
          <cell r="D1169" t="str">
            <v>L501</v>
          </cell>
          <cell r="E1169">
            <v>79</v>
          </cell>
          <cell r="F1169">
            <v>80</v>
          </cell>
        </row>
        <row r="1170">
          <cell r="A1170" t="str">
            <v>GFOD03</v>
          </cell>
          <cell r="B1170">
            <v>1</v>
          </cell>
          <cell r="C1170">
            <v>0</v>
          </cell>
          <cell r="D1170" t="str">
            <v>L501</v>
          </cell>
          <cell r="E1170">
            <v>299</v>
          </cell>
          <cell r="F1170">
            <v>303</v>
          </cell>
        </row>
        <row r="1171">
          <cell r="A1171" t="str">
            <v>GFOD03</v>
          </cell>
          <cell r="B1171">
            <v>1.5</v>
          </cell>
          <cell r="C1171">
            <v>0</v>
          </cell>
          <cell r="D1171" t="str">
            <v>L501</v>
          </cell>
          <cell r="E1171">
            <v>93</v>
          </cell>
          <cell r="F1171">
            <v>118</v>
          </cell>
        </row>
        <row r="1172">
          <cell r="A1172" t="str">
            <v>GFOD03</v>
          </cell>
          <cell r="B1172">
            <v>2</v>
          </cell>
          <cell r="C1172">
            <v>0</v>
          </cell>
          <cell r="D1172" t="str">
            <v>L501</v>
          </cell>
          <cell r="E1172">
            <v>452</v>
          </cell>
          <cell r="F1172">
            <v>678</v>
          </cell>
        </row>
        <row r="1173">
          <cell r="A1173" t="str">
            <v>GFOD03</v>
          </cell>
          <cell r="B1173">
            <v>3</v>
          </cell>
          <cell r="C1173">
            <v>0</v>
          </cell>
          <cell r="D1173" t="str">
            <v>L501</v>
          </cell>
          <cell r="E1173">
            <v>302</v>
          </cell>
          <cell r="F1173">
            <v>315</v>
          </cell>
        </row>
        <row r="1174">
          <cell r="A1174" t="str">
            <v>GFOD03</v>
          </cell>
          <cell r="B1174">
            <v>4</v>
          </cell>
          <cell r="C1174">
            <v>0</v>
          </cell>
          <cell r="D1174" t="str">
            <v>L501</v>
          </cell>
          <cell r="E1174">
            <v>167</v>
          </cell>
          <cell r="F1174">
            <v>290</v>
          </cell>
        </row>
        <row r="1175">
          <cell r="A1175" t="str">
            <v>GFOD03</v>
          </cell>
          <cell r="B1175">
            <v>6</v>
          </cell>
          <cell r="C1175">
            <v>0</v>
          </cell>
          <cell r="D1175" t="str">
            <v>L501</v>
          </cell>
          <cell r="E1175">
            <v>218</v>
          </cell>
          <cell r="F1175">
            <v>220</v>
          </cell>
        </row>
        <row r="1176">
          <cell r="A1176" t="str">
            <v>GFOD03</v>
          </cell>
          <cell r="B1176">
            <v>8</v>
          </cell>
          <cell r="C1176">
            <v>0</v>
          </cell>
          <cell r="D1176" t="str">
            <v>L501</v>
          </cell>
          <cell r="E1176">
            <v>35</v>
          </cell>
          <cell r="F1176">
            <v>53</v>
          </cell>
        </row>
        <row r="1177">
          <cell r="A1177" t="str">
            <v>GFOD03</v>
          </cell>
          <cell r="B1177">
            <v>10</v>
          </cell>
          <cell r="C1177">
            <v>0</v>
          </cell>
          <cell r="D1177" t="str">
            <v>L501</v>
          </cell>
          <cell r="E1177">
            <v>33</v>
          </cell>
          <cell r="F1177">
            <v>33</v>
          </cell>
        </row>
        <row r="1178">
          <cell r="A1178" t="str">
            <v>GFOD03</v>
          </cell>
          <cell r="B1178">
            <v>12</v>
          </cell>
          <cell r="C1178">
            <v>0</v>
          </cell>
          <cell r="D1178" t="str">
            <v>L501</v>
          </cell>
          <cell r="E1178">
            <v>50</v>
          </cell>
          <cell r="F1178">
            <v>100</v>
          </cell>
        </row>
        <row r="1179">
          <cell r="A1179" t="str">
            <v>GFOD03</v>
          </cell>
          <cell r="B1179">
            <v>14</v>
          </cell>
          <cell r="C1179">
            <v>0</v>
          </cell>
          <cell r="D1179" t="str">
            <v>L501</v>
          </cell>
          <cell r="E1179">
            <v>34</v>
          </cell>
          <cell r="F1179">
            <v>46</v>
          </cell>
        </row>
        <row r="1180">
          <cell r="A1180" t="str">
            <v>GFOD03</v>
          </cell>
          <cell r="B1180">
            <v>16</v>
          </cell>
          <cell r="C1180">
            <v>0</v>
          </cell>
          <cell r="D1180" t="str">
            <v>L501</v>
          </cell>
          <cell r="E1180">
            <v>28</v>
          </cell>
          <cell r="F1180">
            <v>56</v>
          </cell>
        </row>
        <row r="1181">
          <cell r="A1181" t="str">
            <v>GFOD03</v>
          </cell>
          <cell r="B1181">
            <v>18</v>
          </cell>
          <cell r="C1181">
            <v>0</v>
          </cell>
          <cell r="D1181" t="str">
            <v>L501</v>
          </cell>
          <cell r="E1181">
            <v>40</v>
          </cell>
          <cell r="F1181">
            <v>42</v>
          </cell>
        </row>
        <row r="1182">
          <cell r="A1182" t="str">
            <v>GFOD03</v>
          </cell>
          <cell r="B1182">
            <v>20</v>
          </cell>
          <cell r="C1182">
            <v>0</v>
          </cell>
          <cell r="D1182" t="str">
            <v>L501</v>
          </cell>
          <cell r="E1182">
            <v>8</v>
          </cell>
          <cell r="F1182">
            <v>8</v>
          </cell>
        </row>
        <row r="1183">
          <cell r="A1183" t="str">
            <v>GFOD03</v>
          </cell>
          <cell r="B1183">
            <v>24</v>
          </cell>
          <cell r="C1183">
            <v>0</v>
          </cell>
          <cell r="D1183" t="str">
            <v>L501</v>
          </cell>
          <cell r="E1183">
            <v>6</v>
          </cell>
          <cell r="F1183">
            <v>12</v>
          </cell>
        </row>
        <row r="1184">
          <cell r="A1184" t="str">
            <v>GFOD03W</v>
          </cell>
          <cell r="B1184">
            <v>30</v>
          </cell>
          <cell r="C1184">
            <v>0</v>
          </cell>
          <cell r="D1184" t="str">
            <v>L501</v>
          </cell>
          <cell r="E1184">
            <v>102</v>
          </cell>
          <cell r="F1184">
            <v>146</v>
          </cell>
        </row>
        <row r="1185">
          <cell r="A1185" t="str">
            <v>GFOD03W</v>
          </cell>
          <cell r="B1185">
            <v>34</v>
          </cell>
          <cell r="C1185">
            <v>0</v>
          </cell>
          <cell r="D1185" t="str">
            <v>L501</v>
          </cell>
          <cell r="E1185">
            <v>8</v>
          </cell>
          <cell r="F1185">
            <v>8</v>
          </cell>
        </row>
        <row r="1186">
          <cell r="A1186" t="str">
            <v>GFOD03W</v>
          </cell>
          <cell r="B1186">
            <v>36</v>
          </cell>
          <cell r="C1186">
            <v>0</v>
          </cell>
          <cell r="D1186" t="str">
            <v>L501</v>
          </cell>
          <cell r="E1186">
            <v>16</v>
          </cell>
          <cell r="F1186">
            <v>28</v>
          </cell>
        </row>
        <row r="1187">
          <cell r="A1187" t="str">
            <v>GFOD03W</v>
          </cell>
          <cell r="B1187">
            <v>38</v>
          </cell>
          <cell r="C1187">
            <v>0</v>
          </cell>
          <cell r="D1187" t="str">
            <v>L501</v>
          </cell>
          <cell r="E1187">
            <v>4</v>
          </cell>
          <cell r="F1187">
            <v>4</v>
          </cell>
        </row>
        <row r="1188">
          <cell r="A1188" t="str">
            <v>GRO101</v>
          </cell>
          <cell r="B1188">
            <v>0.5</v>
          </cell>
          <cell r="C1188">
            <v>0</v>
          </cell>
          <cell r="D1188" t="str">
            <v>L501</v>
          </cell>
          <cell r="E1188">
            <v>46</v>
          </cell>
          <cell r="F1188">
            <v>58</v>
          </cell>
        </row>
        <row r="1189">
          <cell r="A1189" t="str">
            <v>GRO101</v>
          </cell>
          <cell r="B1189">
            <v>0.75</v>
          </cell>
          <cell r="C1189">
            <v>0</v>
          </cell>
          <cell r="D1189" t="str">
            <v>L501</v>
          </cell>
          <cell r="E1189">
            <v>339</v>
          </cell>
          <cell r="F1189">
            <v>341</v>
          </cell>
        </row>
        <row r="1190">
          <cell r="A1190" t="str">
            <v>GRO101</v>
          </cell>
          <cell r="B1190">
            <v>1</v>
          </cell>
          <cell r="C1190">
            <v>0</v>
          </cell>
          <cell r="D1190" t="str">
            <v>L501</v>
          </cell>
          <cell r="E1190">
            <v>241</v>
          </cell>
          <cell r="F1190">
            <v>346</v>
          </cell>
        </row>
        <row r="1191">
          <cell r="A1191" t="str">
            <v>GRO101</v>
          </cell>
          <cell r="B1191">
            <v>1.5</v>
          </cell>
          <cell r="C1191">
            <v>0</v>
          </cell>
          <cell r="D1191" t="str">
            <v>L501</v>
          </cell>
          <cell r="E1191">
            <v>133</v>
          </cell>
          <cell r="F1191">
            <v>292</v>
          </cell>
        </row>
        <row r="1192">
          <cell r="A1192" t="str">
            <v>GRO101</v>
          </cell>
          <cell r="B1192">
            <v>2</v>
          </cell>
          <cell r="C1192">
            <v>0</v>
          </cell>
          <cell r="D1192" t="str">
            <v>L501</v>
          </cell>
          <cell r="E1192">
            <v>589</v>
          </cell>
          <cell r="F1192">
            <v>1539</v>
          </cell>
        </row>
        <row r="1193">
          <cell r="A1193" t="str">
            <v>GRO101</v>
          </cell>
          <cell r="B1193">
            <v>2.5</v>
          </cell>
          <cell r="C1193">
            <v>0</v>
          </cell>
          <cell r="D1193" t="str">
            <v>L501</v>
          </cell>
          <cell r="E1193">
            <v>15</v>
          </cell>
          <cell r="F1193">
            <v>65</v>
          </cell>
        </row>
        <row r="1194">
          <cell r="A1194" t="str">
            <v>GRO101</v>
          </cell>
          <cell r="B1194">
            <v>3</v>
          </cell>
          <cell r="C1194">
            <v>0</v>
          </cell>
          <cell r="D1194" t="str">
            <v>L501</v>
          </cell>
          <cell r="E1194">
            <v>288</v>
          </cell>
          <cell r="F1194">
            <v>634</v>
          </cell>
        </row>
        <row r="1195">
          <cell r="A1195" t="str">
            <v>GRO101</v>
          </cell>
          <cell r="B1195">
            <v>4</v>
          </cell>
          <cell r="C1195">
            <v>0</v>
          </cell>
          <cell r="D1195" t="str">
            <v>L501</v>
          </cell>
          <cell r="E1195">
            <v>606</v>
          </cell>
          <cell r="F1195">
            <v>893</v>
          </cell>
        </row>
        <row r="1196">
          <cell r="A1196" t="str">
            <v>GRO101</v>
          </cell>
          <cell r="B1196">
            <v>6</v>
          </cell>
          <cell r="C1196">
            <v>0</v>
          </cell>
          <cell r="D1196" t="str">
            <v>L501</v>
          </cell>
          <cell r="E1196">
            <v>512</v>
          </cell>
          <cell r="F1196">
            <v>960</v>
          </cell>
        </row>
        <row r="1197">
          <cell r="A1197" t="str">
            <v>GRO101</v>
          </cell>
          <cell r="B1197">
            <v>8</v>
          </cell>
          <cell r="C1197">
            <v>0</v>
          </cell>
          <cell r="D1197" t="str">
            <v>L501</v>
          </cell>
          <cell r="E1197">
            <v>202</v>
          </cell>
          <cell r="F1197">
            <v>452</v>
          </cell>
        </row>
        <row r="1198">
          <cell r="A1198" t="str">
            <v>GRO101</v>
          </cell>
          <cell r="B1198">
            <v>10</v>
          </cell>
          <cell r="C1198">
            <v>0</v>
          </cell>
          <cell r="D1198" t="str">
            <v>L501</v>
          </cell>
          <cell r="E1198">
            <v>198</v>
          </cell>
          <cell r="F1198">
            <v>479</v>
          </cell>
        </row>
        <row r="1199">
          <cell r="A1199" t="str">
            <v>GRO101</v>
          </cell>
          <cell r="B1199">
            <v>12</v>
          </cell>
          <cell r="C1199">
            <v>0</v>
          </cell>
          <cell r="D1199" t="str">
            <v>L501</v>
          </cell>
          <cell r="E1199">
            <v>181</v>
          </cell>
          <cell r="F1199">
            <v>382</v>
          </cell>
        </row>
        <row r="1200">
          <cell r="A1200" t="str">
            <v>GRO101</v>
          </cell>
          <cell r="B1200">
            <v>14</v>
          </cell>
          <cell r="C1200">
            <v>0</v>
          </cell>
          <cell r="D1200" t="str">
            <v>L501</v>
          </cell>
          <cell r="E1200">
            <v>59</v>
          </cell>
          <cell r="F1200">
            <v>114</v>
          </cell>
        </row>
        <row r="1201">
          <cell r="A1201" t="str">
            <v>GRO101</v>
          </cell>
          <cell r="B1201">
            <v>16</v>
          </cell>
          <cell r="C1201">
            <v>0</v>
          </cell>
          <cell r="D1201" t="str">
            <v>L501</v>
          </cell>
          <cell r="E1201">
            <v>83</v>
          </cell>
          <cell r="F1201">
            <v>167</v>
          </cell>
        </row>
        <row r="1202">
          <cell r="A1202" t="str">
            <v>GRO101</v>
          </cell>
          <cell r="B1202">
            <v>18</v>
          </cell>
          <cell r="C1202">
            <v>0</v>
          </cell>
          <cell r="D1202" t="str">
            <v>L501</v>
          </cell>
          <cell r="E1202">
            <v>28</v>
          </cell>
          <cell r="F1202">
            <v>32</v>
          </cell>
        </row>
        <row r="1203">
          <cell r="A1203" t="str">
            <v>GRO101</v>
          </cell>
          <cell r="B1203">
            <v>20</v>
          </cell>
          <cell r="C1203">
            <v>0</v>
          </cell>
          <cell r="D1203" t="str">
            <v>L501</v>
          </cell>
          <cell r="E1203">
            <v>46</v>
          </cell>
          <cell r="F1203">
            <v>96</v>
          </cell>
        </row>
        <row r="1204">
          <cell r="A1204" t="str">
            <v>GRO101</v>
          </cell>
          <cell r="B1204">
            <v>24</v>
          </cell>
          <cell r="C1204">
            <v>0</v>
          </cell>
          <cell r="D1204" t="str">
            <v>L501</v>
          </cell>
          <cell r="E1204">
            <v>47</v>
          </cell>
          <cell r="F1204">
            <v>84</v>
          </cell>
        </row>
        <row r="1205">
          <cell r="A1205" t="str">
            <v>GRO101CK</v>
          </cell>
          <cell r="B1205">
            <v>30</v>
          </cell>
          <cell r="C1205">
            <v>0</v>
          </cell>
          <cell r="D1205" t="str">
            <v>L501</v>
          </cell>
          <cell r="E1205">
            <v>4</v>
          </cell>
          <cell r="F1205">
            <v>8</v>
          </cell>
        </row>
        <row r="1206">
          <cell r="A1206" t="str">
            <v>GRO101CK</v>
          </cell>
          <cell r="B1206">
            <v>36</v>
          </cell>
          <cell r="C1206">
            <v>0</v>
          </cell>
          <cell r="D1206" t="str">
            <v>L501</v>
          </cell>
          <cell r="E1206">
            <v>5</v>
          </cell>
          <cell r="F1206">
            <v>6</v>
          </cell>
        </row>
        <row r="1207">
          <cell r="A1207" t="str">
            <v>GRO101CK</v>
          </cell>
          <cell r="B1207">
            <v>54</v>
          </cell>
          <cell r="C1207">
            <v>0</v>
          </cell>
          <cell r="D1207" t="str">
            <v>L501</v>
          </cell>
          <cell r="E1207">
            <v>8</v>
          </cell>
          <cell r="F1207">
            <v>18</v>
          </cell>
        </row>
        <row r="1208">
          <cell r="A1208" t="str">
            <v>GRO101CK</v>
          </cell>
          <cell r="B1208">
            <v>60</v>
          </cell>
          <cell r="C1208">
            <v>0</v>
          </cell>
          <cell r="D1208" t="str">
            <v>L501</v>
          </cell>
          <cell r="E1208">
            <v>1</v>
          </cell>
          <cell r="F1208">
            <v>1</v>
          </cell>
        </row>
        <row r="1209">
          <cell r="A1209" t="str">
            <v>GRO101CM</v>
          </cell>
          <cell r="B1209">
            <v>26</v>
          </cell>
          <cell r="C1209">
            <v>0</v>
          </cell>
          <cell r="D1209" t="str">
            <v>L501</v>
          </cell>
          <cell r="E1209">
            <v>2</v>
          </cell>
          <cell r="F1209">
            <v>2</v>
          </cell>
        </row>
        <row r="1210">
          <cell r="A1210" t="str">
            <v>GRO101CM</v>
          </cell>
          <cell r="B1210">
            <v>28</v>
          </cell>
          <cell r="C1210">
            <v>0</v>
          </cell>
          <cell r="D1210" t="str">
            <v>L501</v>
          </cell>
          <cell r="E1210">
            <v>2</v>
          </cell>
          <cell r="F1210">
            <v>6</v>
          </cell>
        </row>
        <row r="1211">
          <cell r="A1211" t="str">
            <v>GRO101CM</v>
          </cell>
          <cell r="B1211">
            <v>48</v>
          </cell>
          <cell r="C1211">
            <v>0</v>
          </cell>
          <cell r="D1211" t="str">
            <v>L501</v>
          </cell>
          <cell r="E1211">
            <v>4</v>
          </cell>
          <cell r="F1211">
            <v>11</v>
          </cell>
        </row>
        <row r="1212">
          <cell r="A1212" t="str">
            <v>GRO101CT</v>
          </cell>
          <cell r="B1212">
            <v>26</v>
          </cell>
          <cell r="C1212">
            <v>0</v>
          </cell>
          <cell r="D1212" t="str">
            <v>L501</v>
          </cell>
          <cell r="E1212">
            <v>0</v>
          </cell>
          <cell r="F1212">
            <v>5</v>
          </cell>
        </row>
        <row r="1213">
          <cell r="A1213" t="str">
            <v>GRO101CT</v>
          </cell>
          <cell r="B1213">
            <v>60</v>
          </cell>
          <cell r="C1213">
            <v>0</v>
          </cell>
          <cell r="D1213" t="str">
            <v>L501</v>
          </cell>
          <cell r="E1213">
            <v>0</v>
          </cell>
          <cell r="F1213">
            <v>2</v>
          </cell>
        </row>
        <row r="1214">
          <cell r="A1214" t="str">
            <v>GRO101K</v>
          </cell>
          <cell r="B1214">
            <v>30</v>
          </cell>
          <cell r="C1214">
            <v>0</v>
          </cell>
          <cell r="D1214" t="str">
            <v>L501</v>
          </cell>
          <cell r="E1214">
            <v>38</v>
          </cell>
          <cell r="F1214">
            <v>117</v>
          </cell>
        </row>
        <row r="1215">
          <cell r="A1215" t="str">
            <v>GRO101K</v>
          </cell>
          <cell r="B1215">
            <v>36</v>
          </cell>
          <cell r="C1215">
            <v>0</v>
          </cell>
          <cell r="D1215" t="str">
            <v>L501</v>
          </cell>
          <cell r="E1215">
            <v>2</v>
          </cell>
          <cell r="F1215">
            <v>4</v>
          </cell>
        </row>
        <row r="1216">
          <cell r="A1216" t="str">
            <v>GRO101K</v>
          </cell>
          <cell r="B1216">
            <v>42</v>
          </cell>
          <cell r="C1216">
            <v>0</v>
          </cell>
          <cell r="D1216" t="str">
            <v>L501</v>
          </cell>
          <cell r="E1216">
            <v>3</v>
          </cell>
          <cell r="F1216">
            <v>4</v>
          </cell>
        </row>
        <row r="1217">
          <cell r="A1217" t="str">
            <v>GRO101K</v>
          </cell>
          <cell r="B1217">
            <v>48</v>
          </cell>
          <cell r="C1217">
            <v>0</v>
          </cell>
          <cell r="D1217" t="str">
            <v>L501</v>
          </cell>
          <cell r="E1217">
            <v>10</v>
          </cell>
          <cell r="F1217">
            <v>26</v>
          </cell>
        </row>
        <row r="1218">
          <cell r="A1218" t="str">
            <v>GRO101K</v>
          </cell>
          <cell r="B1218">
            <v>54</v>
          </cell>
          <cell r="C1218">
            <v>0</v>
          </cell>
          <cell r="D1218" t="str">
            <v>L501</v>
          </cell>
          <cell r="E1218">
            <v>1</v>
          </cell>
          <cell r="F1218">
            <v>4</v>
          </cell>
        </row>
        <row r="1219">
          <cell r="A1219" t="str">
            <v>GRO101K</v>
          </cell>
          <cell r="B1219">
            <v>60</v>
          </cell>
          <cell r="C1219">
            <v>0</v>
          </cell>
          <cell r="D1219" t="str">
            <v>L501</v>
          </cell>
          <cell r="E1219">
            <v>3</v>
          </cell>
          <cell r="F1219">
            <v>4</v>
          </cell>
        </row>
        <row r="1220">
          <cell r="A1220" t="str">
            <v>GRO101M</v>
          </cell>
          <cell r="B1220">
            <v>30</v>
          </cell>
          <cell r="C1220">
            <v>0</v>
          </cell>
          <cell r="D1220" t="str">
            <v>L501</v>
          </cell>
          <cell r="E1220">
            <v>12</v>
          </cell>
          <cell r="F1220">
            <v>12</v>
          </cell>
        </row>
        <row r="1221">
          <cell r="A1221" t="str">
            <v>GRO101Z</v>
          </cell>
          <cell r="B1221">
            <v>0.5</v>
          </cell>
          <cell r="C1221">
            <v>0</v>
          </cell>
          <cell r="D1221" t="str">
            <v>L501</v>
          </cell>
          <cell r="E1221">
            <v>57</v>
          </cell>
          <cell r="F1221">
            <v>57</v>
          </cell>
        </row>
        <row r="1222">
          <cell r="A1222" t="str">
            <v>GRO101Z</v>
          </cell>
          <cell r="B1222">
            <v>0.75</v>
          </cell>
          <cell r="C1222">
            <v>0</v>
          </cell>
          <cell r="D1222" t="str">
            <v>L501</v>
          </cell>
          <cell r="E1222">
            <v>75</v>
          </cell>
          <cell r="F1222">
            <v>77</v>
          </cell>
        </row>
        <row r="1223">
          <cell r="A1223" t="str">
            <v>GRO101Z</v>
          </cell>
          <cell r="B1223">
            <v>1</v>
          </cell>
          <cell r="C1223">
            <v>0</v>
          </cell>
          <cell r="D1223" t="str">
            <v>L501</v>
          </cell>
          <cell r="E1223">
            <v>34</v>
          </cell>
          <cell r="F1223">
            <v>34</v>
          </cell>
        </row>
        <row r="1224">
          <cell r="A1224" t="str">
            <v>GRO101Z</v>
          </cell>
          <cell r="B1224">
            <v>1.5</v>
          </cell>
          <cell r="C1224">
            <v>0</v>
          </cell>
          <cell r="D1224" t="str">
            <v>L501</v>
          </cell>
          <cell r="E1224">
            <v>13</v>
          </cell>
          <cell r="F1224">
            <v>13</v>
          </cell>
        </row>
        <row r="1225">
          <cell r="A1225" t="str">
            <v>GRO101Z</v>
          </cell>
          <cell r="B1225">
            <v>2</v>
          </cell>
          <cell r="C1225">
            <v>0</v>
          </cell>
          <cell r="D1225" t="str">
            <v>L501</v>
          </cell>
          <cell r="E1225">
            <v>32</v>
          </cell>
          <cell r="F1225">
            <v>73</v>
          </cell>
        </row>
        <row r="1226">
          <cell r="A1226" t="str">
            <v>GRO101Z</v>
          </cell>
          <cell r="B1226">
            <v>2.5</v>
          </cell>
          <cell r="C1226">
            <v>0</v>
          </cell>
          <cell r="D1226" t="str">
            <v>L501</v>
          </cell>
          <cell r="E1226">
            <v>1</v>
          </cell>
          <cell r="F1226">
            <v>2</v>
          </cell>
        </row>
        <row r="1227">
          <cell r="A1227" t="str">
            <v>GRO101Z</v>
          </cell>
          <cell r="B1227">
            <v>3</v>
          </cell>
          <cell r="C1227">
            <v>0</v>
          </cell>
          <cell r="D1227" t="str">
            <v>L501</v>
          </cell>
          <cell r="E1227">
            <v>17</v>
          </cell>
          <cell r="F1227">
            <v>55</v>
          </cell>
        </row>
        <row r="1228">
          <cell r="A1228" t="str">
            <v>GRO101Z</v>
          </cell>
          <cell r="B1228">
            <v>4</v>
          </cell>
          <cell r="C1228">
            <v>0</v>
          </cell>
          <cell r="D1228" t="str">
            <v>L501</v>
          </cell>
          <cell r="E1228">
            <v>24</v>
          </cell>
          <cell r="F1228">
            <v>58</v>
          </cell>
        </row>
        <row r="1229">
          <cell r="A1229" t="str">
            <v>GRO101Z</v>
          </cell>
          <cell r="B1229">
            <v>6</v>
          </cell>
          <cell r="C1229">
            <v>0</v>
          </cell>
          <cell r="D1229" t="str">
            <v>L501</v>
          </cell>
          <cell r="E1229">
            <v>62</v>
          </cell>
          <cell r="F1229">
            <v>158</v>
          </cell>
        </row>
        <row r="1230">
          <cell r="A1230" t="str">
            <v>GRO101Z</v>
          </cell>
          <cell r="B1230">
            <v>8</v>
          </cell>
          <cell r="C1230">
            <v>0</v>
          </cell>
          <cell r="D1230" t="str">
            <v>L501</v>
          </cell>
          <cell r="E1230">
            <v>45</v>
          </cell>
          <cell r="F1230">
            <v>119</v>
          </cell>
        </row>
        <row r="1231">
          <cell r="A1231" t="str">
            <v>GRO101Z</v>
          </cell>
          <cell r="B1231">
            <v>10</v>
          </cell>
          <cell r="C1231">
            <v>0</v>
          </cell>
          <cell r="D1231" t="str">
            <v>L501</v>
          </cell>
          <cell r="E1231">
            <v>74</v>
          </cell>
          <cell r="F1231">
            <v>135</v>
          </cell>
        </row>
        <row r="1232">
          <cell r="A1232" t="str">
            <v>GRO101Z</v>
          </cell>
          <cell r="B1232">
            <v>12</v>
          </cell>
          <cell r="C1232">
            <v>0</v>
          </cell>
          <cell r="D1232" t="str">
            <v>L501</v>
          </cell>
          <cell r="E1232">
            <v>57</v>
          </cell>
          <cell r="F1232">
            <v>152</v>
          </cell>
        </row>
        <row r="1233">
          <cell r="A1233" t="str">
            <v>GRO101Z</v>
          </cell>
          <cell r="B1233">
            <v>14</v>
          </cell>
          <cell r="C1233">
            <v>0</v>
          </cell>
          <cell r="D1233" t="str">
            <v>L501</v>
          </cell>
          <cell r="E1233">
            <v>29</v>
          </cell>
          <cell r="F1233">
            <v>52</v>
          </cell>
        </row>
        <row r="1234">
          <cell r="A1234" t="str">
            <v>GRO101Z</v>
          </cell>
          <cell r="B1234">
            <v>16</v>
          </cell>
          <cell r="C1234">
            <v>0</v>
          </cell>
          <cell r="D1234" t="str">
            <v>L501</v>
          </cell>
          <cell r="E1234">
            <v>31</v>
          </cell>
          <cell r="F1234">
            <v>60</v>
          </cell>
        </row>
        <row r="1235">
          <cell r="A1235" t="str">
            <v>GRO101Z</v>
          </cell>
          <cell r="B1235">
            <v>18</v>
          </cell>
          <cell r="C1235">
            <v>0</v>
          </cell>
          <cell r="D1235" t="str">
            <v>L501</v>
          </cell>
          <cell r="E1235">
            <v>12</v>
          </cell>
          <cell r="F1235">
            <v>26</v>
          </cell>
        </row>
        <row r="1236">
          <cell r="A1236" t="str">
            <v>GRO101Z</v>
          </cell>
          <cell r="B1236">
            <v>20</v>
          </cell>
          <cell r="C1236">
            <v>0</v>
          </cell>
          <cell r="D1236" t="str">
            <v>L501</v>
          </cell>
          <cell r="E1236">
            <v>29</v>
          </cell>
          <cell r="F1236">
            <v>41</v>
          </cell>
        </row>
        <row r="1237">
          <cell r="A1237" t="str">
            <v>GRO101Z</v>
          </cell>
          <cell r="B1237">
            <v>24</v>
          </cell>
          <cell r="C1237">
            <v>0</v>
          </cell>
          <cell r="D1237" t="str">
            <v>L501</v>
          </cell>
          <cell r="E1237">
            <v>19</v>
          </cell>
          <cell r="F1237">
            <v>54</v>
          </cell>
        </row>
        <row r="1238">
          <cell r="A1238" t="str">
            <v>GRO106</v>
          </cell>
          <cell r="B1238">
            <v>66</v>
          </cell>
          <cell r="C1238">
            <v>0</v>
          </cell>
          <cell r="D1238" t="str">
            <v>L501</v>
          </cell>
          <cell r="E1238">
            <v>10</v>
          </cell>
          <cell r="F1238">
            <v>20</v>
          </cell>
        </row>
        <row r="1239">
          <cell r="A1239" t="str">
            <v>GRO301</v>
          </cell>
          <cell r="B1239">
            <v>0.5</v>
          </cell>
          <cell r="C1239">
            <v>0</v>
          </cell>
          <cell r="D1239" t="str">
            <v>L501</v>
          </cell>
          <cell r="E1239">
            <v>14</v>
          </cell>
          <cell r="F1239">
            <v>33</v>
          </cell>
        </row>
        <row r="1240">
          <cell r="A1240" t="str">
            <v>GRO301</v>
          </cell>
          <cell r="B1240">
            <v>0.75</v>
          </cell>
          <cell r="C1240">
            <v>0</v>
          </cell>
          <cell r="D1240" t="str">
            <v>L501</v>
          </cell>
          <cell r="E1240">
            <v>135</v>
          </cell>
          <cell r="F1240">
            <v>265</v>
          </cell>
        </row>
        <row r="1241">
          <cell r="A1241" t="str">
            <v>GRO301</v>
          </cell>
          <cell r="B1241">
            <v>1</v>
          </cell>
          <cell r="C1241">
            <v>0</v>
          </cell>
          <cell r="D1241" t="str">
            <v>L501</v>
          </cell>
          <cell r="E1241">
            <v>134</v>
          </cell>
          <cell r="F1241">
            <v>263</v>
          </cell>
        </row>
        <row r="1242">
          <cell r="A1242" t="str">
            <v>GRO301</v>
          </cell>
          <cell r="B1242">
            <v>1.5</v>
          </cell>
          <cell r="C1242">
            <v>0</v>
          </cell>
          <cell r="D1242" t="str">
            <v>L501</v>
          </cell>
          <cell r="E1242">
            <v>62</v>
          </cell>
          <cell r="F1242">
            <v>135</v>
          </cell>
        </row>
        <row r="1243">
          <cell r="A1243" t="str">
            <v>GRO301</v>
          </cell>
          <cell r="B1243">
            <v>2</v>
          </cell>
          <cell r="C1243">
            <v>0</v>
          </cell>
          <cell r="D1243" t="str">
            <v>L501</v>
          </cell>
          <cell r="E1243">
            <v>971</v>
          </cell>
          <cell r="F1243">
            <v>2010</v>
          </cell>
        </row>
        <row r="1244">
          <cell r="A1244" t="str">
            <v>GRO301</v>
          </cell>
          <cell r="B1244">
            <v>2.5</v>
          </cell>
          <cell r="C1244">
            <v>0</v>
          </cell>
          <cell r="D1244" t="str">
            <v>L501</v>
          </cell>
          <cell r="E1244">
            <v>2</v>
          </cell>
          <cell r="F1244">
            <v>10</v>
          </cell>
        </row>
        <row r="1245">
          <cell r="A1245" t="str">
            <v>GRO301</v>
          </cell>
          <cell r="B1245">
            <v>3</v>
          </cell>
          <cell r="C1245">
            <v>0</v>
          </cell>
          <cell r="D1245" t="str">
            <v>L501</v>
          </cell>
          <cell r="E1245">
            <v>218</v>
          </cell>
          <cell r="F1245">
            <v>468</v>
          </cell>
        </row>
        <row r="1246">
          <cell r="A1246" t="str">
            <v>GRO301</v>
          </cell>
          <cell r="B1246">
            <v>4</v>
          </cell>
          <cell r="C1246">
            <v>0</v>
          </cell>
          <cell r="D1246" t="str">
            <v>L501</v>
          </cell>
          <cell r="E1246">
            <v>116</v>
          </cell>
          <cell r="F1246">
            <v>335</v>
          </cell>
        </row>
        <row r="1247">
          <cell r="A1247" t="str">
            <v>GRO301</v>
          </cell>
          <cell r="B1247">
            <v>6</v>
          </cell>
          <cell r="C1247">
            <v>0</v>
          </cell>
          <cell r="D1247" t="str">
            <v>L501</v>
          </cell>
          <cell r="E1247">
            <v>187</v>
          </cell>
          <cell r="F1247">
            <v>420</v>
          </cell>
        </row>
        <row r="1248">
          <cell r="A1248" t="str">
            <v>GRO301</v>
          </cell>
          <cell r="B1248">
            <v>8</v>
          </cell>
          <cell r="C1248">
            <v>0</v>
          </cell>
          <cell r="D1248" t="str">
            <v>L501</v>
          </cell>
          <cell r="E1248">
            <v>121</v>
          </cell>
          <cell r="F1248">
            <v>315</v>
          </cell>
        </row>
        <row r="1249">
          <cell r="A1249" t="str">
            <v>GRO301</v>
          </cell>
          <cell r="B1249">
            <v>10</v>
          </cell>
          <cell r="C1249">
            <v>0</v>
          </cell>
          <cell r="D1249" t="str">
            <v>L501</v>
          </cell>
          <cell r="E1249">
            <v>31</v>
          </cell>
          <cell r="F1249">
            <v>75</v>
          </cell>
        </row>
        <row r="1250">
          <cell r="A1250" t="str">
            <v>GRO301</v>
          </cell>
          <cell r="B1250">
            <v>12</v>
          </cell>
          <cell r="C1250">
            <v>0</v>
          </cell>
          <cell r="D1250" t="str">
            <v>L501</v>
          </cell>
          <cell r="E1250">
            <v>61</v>
          </cell>
          <cell r="F1250">
            <v>146</v>
          </cell>
        </row>
        <row r="1251">
          <cell r="A1251" t="str">
            <v>GRO301</v>
          </cell>
          <cell r="B1251">
            <v>14</v>
          </cell>
          <cell r="C1251">
            <v>0</v>
          </cell>
          <cell r="D1251" t="str">
            <v>L501</v>
          </cell>
          <cell r="E1251">
            <v>37</v>
          </cell>
          <cell r="F1251">
            <v>40</v>
          </cell>
        </row>
        <row r="1252">
          <cell r="A1252" t="str">
            <v>GRO301</v>
          </cell>
          <cell r="B1252">
            <v>16</v>
          </cell>
          <cell r="C1252">
            <v>0</v>
          </cell>
          <cell r="D1252" t="str">
            <v>L501</v>
          </cell>
          <cell r="E1252">
            <v>14</v>
          </cell>
          <cell r="F1252">
            <v>20</v>
          </cell>
        </row>
        <row r="1253">
          <cell r="A1253" t="str">
            <v>GRO301</v>
          </cell>
          <cell r="B1253">
            <v>18</v>
          </cell>
          <cell r="C1253">
            <v>0</v>
          </cell>
          <cell r="D1253" t="str">
            <v>L501</v>
          </cell>
          <cell r="E1253">
            <v>19</v>
          </cell>
          <cell r="F1253">
            <v>25</v>
          </cell>
        </row>
        <row r="1254">
          <cell r="A1254" t="str">
            <v>GRO301</v>
          </cell>
          <cell r="B1254">
            <v>20</v>
          </cell>
          <cell r="C1254">
            <v>0</v>
          </cell>
          <cell r="D1254" t="str">
            <v>L501</v>
          </cell>
          <cell r="E1254">
            <v>17</v>
          </cell>
          <cell r="F1254">
            <v>32</v>
          </cell>
        </row>
        <row r="1255">
          <cell r="A1255" t="str">
            <v>GRO301</v>
          </cell>
          <cell r="B1255">
            <v>24</v>
          </cell>
          <cell r="C1255">
            <v>0</v>
          </cell>
          <cell r="D1255" t="str">
            <v>L501</v>
          </cell>
          <cell r="E1255">
            <v>89</v>
          </cell>
          <cell r="F1255">
            <v>144</v>
          </cell>
        </row>
        <row r="1256">
          <cell r="A1256" t="str">
            <v>GRO301K</v>
          </cell>
          <cell r="B1256">
            <v>28</v>
          </cell>
          <cell r="C1256">
            <v>0</v>
          </cell>
          <cell r="D1256" t="str">
            <v>L501</v>
          </cell>
          <cell r="E1256">
            <v>1</v>
          </cell>
          <cell r="F1256">
            <v>2</v>
          </cell>
        </row>
        <row r="1257">
          <cell r="A1257" t="str">
            <v>GRO301K</v>
          </cell>
          <cell r="B1257">
            <v>30</v>
          </cell>
          <cell r="C1257">
            <v>0</v>
          </cell>
          <cell r="D1257" t="str">
            <v>L501</v>
          </cell>
          <cell r="E1257">
            <v>108</v>
          </cell>
          <cell r="F1257">
            <v>201</v>
          </cell>
        </row>
        <row r="1258">
          <cell r="A1258" t="str">
            <v>GRO301K</v>
          </cell>
          <cell r="B1258">
            <v>36</v>
          </cell>
          <cell r="C1258">
            <v>0</v>
          </cell>
          <cell r="D1258" t="str">
            <v>L501</v>
          </cell>
          <cell r="E1258">
            <v>13</v>
          </cell>
          <cell r="F1258">
            <v>26</v>
          </cell>
        </row>
        <row r="1259">
          <cell r="A1259" t="str">
            <v>GRO301K</v>
          </cell>
          <cell r="B1259">
            <v>42</v>
          </cell>
          <cell r="C1259">
            <v>0</v>
          </cell>
          <cell r="D1259" t="str">
            <v>L501</v>
          </cell>
          <cell r="E1259">
            <v>18</v>
          </cell>
          <cell r="F1259">
            <v>26</v>
          </cell>
        </row>
        <row r="1260">
          <cell r="A1260" t="str">
            <v>GRO301K</v>
          </cell>
          <cell r="B1260">
            <v>48</v>
          </cell>
          <cell r="C1260">
            <v>0</v>
          </cell>
          <cell r="D1260" t="str">
            <v>L501</v>
          </cell>
          <cell r="E1260">
            <v>2</v>
          </cell>
          <cell r="F1260">
            <v>4</v>
          </cell>
        </row>
        <row r="1261">
          <cell r="A1261" t="str">
            <v>GRO301M</v>
          </cell>
          <cell r="B1261">
            <v>30</v>
          </cell>
          <cell r="C1261">
            <v>0</v>
          </cell>
          <cell r="D1261" t="str">
            <v>L501</v>
          </cell>
          <cell r="E1261">
            <v>1</v>
          </cell>
          <cell r="F1261">
            <v>22</v>
          </cell>
        </row>
        <row r="1262">
          <cell r="A1262" t="str">
            <v>GRO301M</v>
          </cell>
          <cell r="B1262">
            <v>42</v>
          </cell>
          <cell r="C1262">
            <v>0</v>
          </cell>
          <cell r="D1262" t="str">
            <v>L501</v>
          </cell>
          <cell r="E1262">
            <v>4</v>
          </cell>
          <cell r="F1262">
            <v>12</v>
          </cell>
        </row>
        <row r="1263">
          <cell r="A1263" t="str">
            <v>GRO301S</v>
          </cell>
          <cell r="B1263">
            <v>0.25</v>
          </cell>
          <cell r="C1263">
            <v>0</v>
          </cell>
          <cell r="D1263" t="str">
            <v>L501</v>
          </cell>
          <cell r="E1263">
            <v>0</v>
          </cell>
          <cell r="F1263">
            <v>15</v>
          </cell>
        </row>
        <row r="1264">
          <cell r="A1264" t="str">
            <v>GRO301S</v>
          </cell>
          <cell r="B1264">
            <v>0.5</v>
          </cell>
          <cell r="C1264">
            <v>0</v>
          </cell>
          <cell r="D1264" t="str">
            <v>L501</v>
          </cell>
          <cell r="E1264">
            <v>115</v>
          </cell>
          <cell r="F1264">
            <v>115</v>
          </cell>
        </row>
        <row r="1265">
          <cell r="A1265" t="str">
            <v>GRO301S</v>
          </cell>
          <cell r="B1265">
            <v>0.75</v>
          </cell>
          <cell r="C1265">
            <v>0</v>
          </cell>
          <cell r="D1265" t="str">
            <v>L501</v>
          </cell>
          <cell r="E1265">
            <v>210</v>
          </cell>
          <cell r="F1265">
            <v>563</v>
          </cell>
        </row>
        <row r="1266">
          <cell r="A1266" t="str">
            <v>GRO301S</v>
          </cell>
          <cell r="B1266">
            <v>1</v>
          </cell>
          <cell r="C1266">
            <v>0</v>
          </cell>
          <cell r="D1266" t="str">
            <v>L501</v>
          </cell>
          <cell r="E1266">
            <v>128</v>
          </cell>
          <cell r="F1266">
            <v>296</v>
          </cell>
        </row>
        <row r="1267">
          <cell r="A1267" t="str">
            <v>GRO301S</v>
          </cell>
          <cell r="B1267">
            <v>1.5</v>
          </cell>
          <cell r="C1267">
            <v>0</v>
          </cell>
          <cell r="D1267" t="str">
            <v>L501</v>
          </cell>
          <cell r="E1267">
            <v>32</v>
          </cell>
          <cell r="F1267">
            <v>120</v>
          </cell>
        </row>
        <row r="1268">
          <cell r="A1268" t="str">
            <v>GRO301S</v>
          </cell>
          <cell r="B1268">
            <v>2</v>
          </cell>
          <cell r="C1268">
            <v>0</v>
          </cell>
          <cell r="D1268" t="str">
            <v>L501</v>
          </cell>
          <cell r="E1268">
            <v>281</v>
          </cell>
          <cell r="F1268">
            <v>732</v>
          </cell>
        </row>
        <row r="1269">
          <cell r="A1269" t="str">
            <v>GRO301S</v>
          </cell>
          <cell r="B1269">
            <v>2.5</v>
          </cell>
          <cell r="C1269">
            <v>0</v>
          </cell>
          <cell r="D1269" t="str">
            <v>L501</v>
          </cell>
          <cell r="E1269">
            <v>0</v>
          </cell>
          <cell r="F1269">
            <v>3</v>
          </cell>
        </row>
        <row r="1270">
          <cell r="A1270" t="str">
            <v>GRO301S</v>
          </cell>
          <cell r="B1270">
            <v>3</v>
          </cell>
          <cell r="C1270">
            <v>0</v>
          </cell>
          <cell r="D1270" t="str">
            <v>L501</v>
          </cell>
          <cell r="E1270">
            <v>77</v>
          </cell>
          <cell r="F1270">
            <v>241</v>
          </cell>
        </row>
        <row r="1271">
          <cell r="A1271" t="str">
            <v>GRO301S</v>
          </cell>
          <cell r="B1271">
            <v>4</v>
          </cell>
          <cell r="C1271">
            <v>0</v>
          </cell>
          <cell r="D1271" t="str">
            <v>L501</v>
          </cell>
          <cell r="E1271">
            <v>77</v>
          </cell>
          <cell r="F1271">
            <v>185</v>
          </cell>
        </row>
        <row r="1272">
          <cell r="A1272" t="str">
            <v>GRO301S</v>
          </cell>
          <cell r="B1272">
            <v>6</v>
          </cell>
          <cell r="C1272">
            <v>0</v>
          </cell>
          <cell r="D1272" t="str">
            <v>L501</v>
          </cell>
          <cell r="E1272">
            <v>34</v>
          </cell>
          <cell r="F1272">
            <v>105</v>
          </cell>
        </row>
        <row r="1273">
          <cell r="A1273" t="str">
            <v>GRO301S</v>
          </cell>
          <cell r="B1273">
            <v>8</v>
          </cell>
          <cell r="C1273">
            <v>0</v>
          </cell>
          <cell r="D1273" t="str">
            <v>L501</v>
          </cell>
          <cell r="E1273">
            <v>32</v>
          </cell>
          <cell r="F1273">
            <v>83</v>
          </cell>
        </row>
        <row r="1274">
          <cell r="A1274" t="str">
            <v>GRO301S</v>
          </cell>
          <cell r="B1274">
            <v>10</v>
          </cell>
          <cell r="C1274">
            <v>0</v>
          </cell>
          <cell r="D1274" t="str">
            <v>L501</v>
          </cell>
          <cell r="E1274">
            <v>15</v>
          </cell>
          <cell r="F1274">
            <v>43</v>
          </cell>
        </row>
        <row r="1275">
          <cell r="A1275" t="str">
            <v>GRO301S</v>
          </cell>
          <cell r="B1275">
            <v>12</v>
          </cell>
          <cell r="C1275">
            <v>0</v>
          </cell>
          <cell r="D1275" t="str">
            <v>L501</v>
          </cell>
          <cell r="E1275">
            <v>21</v>
          </cell>
          <cell r="F1275">
            <v>47</v>
          </cell>
        </row>
        <row r="1276">
          <cell r="A1276" t="str">
            <v>GRO301S</v>
          </cell>
          <cell r="B1276">
            <v>14</v>
          </cell>
          <cell r="C1276">
            <v>0</v>
          </cell>
          <cell r="D1276" t="str">
            <v>L501</v>
          </cell>
          <cell r="E1276">
            <v>1</v>
          </cell>
          <cell r="F1276">
            <v>2</v>
          </cell>
        </row>
        <row r="1277">
          <cell r="A1277" t="str">
            <v>GRO301S</v>
          </cell>
          <cell r="B1277">
            <v>16</v>
          </cell>
          <cell r="C1277">
            <v>0</v>
          </cell>
          <cell r="D1277" t="str">
            <v>L501</v>
          </cell>
          <cell r="E1277">
            <v>3</v>
          </cell>
          <cell r="F1277">
            <v>6</v>
          </cell>
        </row>
        <row r="1278">
          <cell r="A1278" t="str">
            <v>GRO301S</v>
          </cell>
          <cell r="B1278">
            <v>18</v>
          </cell>
          <cell r="C1278">
            <v>0</v>
          </cell>
          <cell r="D1278" t="str">
            <v>L501</v>
          </cell>
          <cell r="E1278">
            <v>1</v>
          </cell>
          <cell r="F1278">
            <v>2</v>
          </cell>
        </row>
        <row r="1279">
          <cell r="A1279" t="str">
            <v>GRO301S</v>
          </cell>
          <cell r="B1279">
            <v>24</v>
          </cell>
          <cell r="C1279">
            <v>0</v>
          </cell>
          <cell r="D1279" t="str">
            <v>L501</v>
          </cell>
          <cell r="E1279">
            <v>16</v>
          </cell>
          <cell r="F1279">
            <v>30</v>
          </cell>
        </row>
        <row r="1280">
          <cell r="A1280" t="str">
            <v>GRO601</v>
          </cell>
          <cell r="B1280">
            <v>0.5</v>
          </cell>
          <cell r="C1280">
            <v>0</v>
          </cell>
          <cell r="D1280" t="str">
            <v>L501</v>
          </cell>
          <cell r="E1280">
            <v>1</v>
          </cell>
          <cell r="F1280">
            <v>1</v>
          </cell>
        </row>
        <row r="1281">
          <cell r="A1281" t="str">
            <v>GRO601</v>
          </cell>
          <cell r="B1281">
            <v>0.75</v>
          </cell>
          <cell r="C1281">
            <v>0</v>
          </cell>
          <cell r="D1281" t="str">
            <v>L501</v>
          </cell>
          <cell r="E1281">
            <v>1</v>
          </cell>
          <cell r="F1281">
            <v>1</v>
          </cell>
        </row>
        <row r="1282">
          <cell r="A1282" t="str">
            <v>GRO601</v>
          </cell>
          <cell r="B1282">
            <v>1</v>
          </cell>
          <cell r="C1282">
            <v>0</v>
          </cell>
          <cell r="D1282" t="str">
            <v>L501</v>
          </cell>
          <cell r="E1282">
            <v>4</v>
          </cell>
          <cell r="F1282">
            <v>5</v>
          </cell>
        </row>
        <row r="1283">
          <cell r="A1283" t="str">
            <v>GRO601</v>
          </cell>
          <cell r="B1283">
            <v>1.5</v>
          </cell>
          <cell r="C1283">
            <v>0</v>
          </cell>
          <cell r="D1283" t="str">
            <v>L501</v>
          </cell>
          <cell r="E1283">
            <v>1</v>
          </cell>
          <cell r="F1283">
            <v>2</v>
          </cell>
        </row>
        <row r="1284">
          <cell r="A1284" t="str">
            <v>GRO601</v>
          </cell>
          <cell r="B1284">
            <v>2</v>
          </cell>
          <cell r="C1284">
            <v>0</v>
          </cell>
          <cell r="D1284" t="str">
            <v>L501</v>
          </cell>
          <cell r="E1284">
            <v>12</v>
          </cell>
          <cell r="F1284">
            <v>12</v>
          </cell>
        </row>
        <row r="1285">
          <cell r="A1285" t="str">
            <v>GRO601</v>
          </cell>
          <cell r="B1285">
            <v>3</v>
          </cell>
          <cell r="C1285">
            <v>0</v>
          </cell>
          <cell r="D1285" t="str">
            <v>L501</v>
          </cell>
          <cell r="E1285">
            <v>4</v>
          </cell>
          <cell r="F1285">
            <v>6</v>
          </cell>
        </row>
        <row r="1286">
          <cell r="A1286" t="str">
            <v>GRO601</v>
          </cell>
          <cell r="B1286">
            <v>12</v>
          </cell>
          <cell r="C1286">
            <v>0</v>
          </cell>
          <cell r="D1286" t="str">
            <v>L501</v>
          </cell>
          <cell r="E1286">
            <v>4</v>
          </cell>
          <cell r="F1286">
            <v>14</v>
          </cell>
        </row>
        <row r="1287">
          <cell r="A1287" t="str">
            <v>GRO601</v>
          </cell>
          <cell r="B1287">
            <v>20</v>
          </cell>
          <cell r="C1287">
            <v>0</v>
          </cell>
          <cell r="D1287" t="str">
            <v>L501</v>
          </cell>
          <cell r="E1287">
            <v>2</v>
          </cell>
          <cell r="F1287">
            <v>4</v>
          </cell>
        </row>
        <row r="1288">
          <cell r="A1288" t="str">
            <v>GRO601</v>
          </cell>
          <cell r="B1288">
            <v>24</v>
          </cell>
          <cell r="C1288">
            <v>0</v>
          </cell>
          <cell r="D1288" t="str">
            <v>L501</v>
          </cell>
          <cell r="E1288">
            <v>4</v>
          </cell>
          <cell r="F1288">
            <v>8</v>
          </cell>
        </row>
        <row r="1289">
          <cell r="A1289" t="str">
            <v>GRO601K</v>
          </cell>
          <cell r="B1289">
            <v>30</v>
          </cell>
          <cell r="C1289">
            <v>0</v>
          </cell>
          <cell r="D1289" t="str">
            <v>L501</v>
          </cell>
          <cell r="E1289">
            <v>2</v>
          </cell>
          <cell r="F1289">
            <v>2</v>
          </cell>
        </row>
        <row r="1290">
          <cell r="A1290" t="str">
            <v>GRO601K</v>
          </cell>
          <cell r="B1290">
            <v>36</v>
          </cell>
          <cell r="C1290">
            <v>0</v>
          </cell>
          <cell r="D1290" t="str">
            <v>L501</v>
          </cell>
          <cell r="E1290">
            <v>0</v>
          </cell>
          <cell r="F1290">
            <v>2</v>
          </cell>
        </row>
        <row r="1291">
          <cell r="A1291" t="str">
            <v>GRO601S</v>
          </cell>
          <cell r="B1291">
            <v>0.5</v>
          </cell>
          <cell r="C1291">
            <v>0</v>
          </cell>
          <cell r="D1291" t="str">
            <v>L501</v>
          </cell>
          <cell r="E1291">
            <v>50</v>
          </cell>
          <cell r="F1291">
            <v>58</v>
          </cell>
        </row>
        <row r="1292">
          <cell r="A1292" t="str">
            <v>GRO601S</v>
          </cell>
          <cell r="B1292">
            <v>0.75</v>
          </cell>
          <cell r="C1292">
            <v>0</v>
          </cell>
          <cell r="D1292" t="str">
            <v>L501</v>
          </cell>
          <cell r="E1292">
            <v>74</v>
          </cell>
          <cell r="F1292">
            <v>118</v>
          </cell>
        </row>
        <row r="1293">
          <cell r="A1293" t="str">
            <v>GRO601S</v>
          </cell>
          <cell r="B1293">
            <v>1</v>
          </cell>
          <cell r="C1293">
            <v>0</v>
          </cell>
          <cell r="D1293" t="str">
            <v>L501</v>
          </cell>
          <cell r="E1293">
            <v>37</v>
          </cell>
          <cell r="F1293">
            <v>55</v>
          </cell>
        </row>
        <row r="1294">
          <cell r="A1294" t="str">
            <v>GRO601S</v>
          </cell>
          <cell r="B1294">
            <v>1.5</v>
          </cell>
          <cell r="C1294">
            <v>0</v>
          </cell>
          <cell r="D1294" t="str">
            <v>L501</v>
          </cell>
          <cell r="E1294">
            <v>23</v>
          </cell>
          <cell r="F1294">
            <v>48</v>
          </cell>
        </row>
        <row r="1295">
          <cell r="A1295" t="str">
            <v>GRO601S</v>
          </cell>
          <cell r="B1295">
            <v>2</v>
          </cell>
          <cell r="C1295">
            <v>0</v>
          </cell>
          <cell r="D1295" t="str">
            <v>L501</v>
          </cell>
          <cell r="E1295">
            <v>70</v>
          </cell>
          <cell r="F1295">
            <v>255</v>
          </cell>
        </row>
        <row r="1296">
          <cell r="A1296" t="str">
            <v>GRO601S</v>
          </cell>
          <cell r="B1296">
            <v>2.5</v>
          </cell>
          <cell r="C1296">
            <v>0</v>
          </cell>
          <cell r="D1296" t="str">
            <v>L501</v>
          </cell>
          <cell r="E1296">
            <v>0</v>
          </cell>
          <cell r="F1296">
            <v>5</v>
          </cell>
        </row>
        <row r="1297">
          <cell r="A1297" t="str">
            <v>GRO601S</v>
          </cell>
          <cell r="B1297">
            <v>3</v>
          </cell>
          <cell r="C1297">
            <v>0</v>
          </cell>
          <cell r="D1297" t="str">
            <v>L501</v>
          </cell>
          <cell r="E1297">
            <v>26</v>
          </cell>
          <cell r="F1297">
            <v>80</v>
          </cell>
        </row>
        <row r="1298">
          <cell r="A1298" t="str">
            <v>GRO601S</v>
          </cell>
          <cell r="B1298">
            <v>4</v>
          </cell>
          <cell r="C1298">
            <v>0</v>
          </cell>
          <cell r="D1298" t="str">
            <v>L501</v>
          </cell>
          <cell r="E1298">
            <v>38</v>
          </cell>
          <cell r="F1298">
            <v>98</v>
          </cell>
        </row>
        <row r="1299">
          <cell r="A1299" t="str">
            <v>GRO601S</v>
          </cell>
          <cell r="B1299">
            <v>6</v>
          </cell>
          <cell r="C1299">
            <v>0</v>
          </cell>
          <cell r="D1299" t="str">
            <v>L501</v>
          </cell>
          <cell r="E1299">
            <v>41</v>
          </cell>
          <cell r="F1299">
            <v>120</v>
          </cell>
        </row>
        <row r="1300">
          <cell r="A1300" t="str">
            <v>GRO601S</v>
          </cell>
          <cell r="B1300">
            <v>8</v>
          </cell>
          <cell r="C1300">
            <v>0</v>
          </cell>
          <cell r="D1300" t="str">
            <v>L501</v>
          </cell>
          <cell r="E1300">
            <v>20</v>
          </cell>
          <cell r="F1300">
            <v>61</v>
          </cell>
        </row>
        <row r="1301">
          <cell r="A1301" t="str">
            <v>GRO601S</v>
          </cell>
          <cell r="B1301">
            <v>10</v>
          </cell>
          <cell r="C1301">
            <v>0</v>
          </cell>
          <cell r="D1301" t="str">
            <v>L501</v>
          </cell>
          <cell r="E1301">
            <v>3</v>
          </cell>
          <cell r="F1301">
            <v>8</v>
          </cell>
        </row>
        <row r="1302">
          <cell r="A1302" t="str">
            <v>GRO601S</v>
          </cell>
          <cell r="B1302">
            <v>12</v>
          </cell>
          <cell r="C1302">
            <v>0</v>
          </cell>
          <cell r="D1302" t="str">
            <v>L501</v>
          </cell>
          <cell r="E1302">
            <v>12</v>
          </cell>
          <cell r="F1302">
            <v>20</v>
          </cell>
        </row>
        <row r="1303">
          <cell r="A1303" t="str">
            <v>GRO601S</v>
          </cell>
          <cell r="B1303">
            <v>14</v>
          </cell>
          <cell r="C1303">
            <v>0</v>
          </cell>
          <cell r="D1303" t="str">
            <v>L501</v>
          </cell>
          <cell r="E1303">
            <v>5</v>
          </cell>
          <cell r="F1303">
            <v>10</v>
          </cell>
        </row>
        <row r="1304">
          <cell r="A1304" t="str">
            <v>GRO601S</v>
          </cell>
          <cell r="B1304">
            <v>18</v>
          </cell>
          <cell r="C1304">
            <v>0</v>
          </cell>
          <cell r="D1304" t="str">
            <v>L501</v>
          </cell>
          <cell r="E1304">
            <v>11</v>
          </cell>
          <cell r="F1304">
            <v>14</v>
          </cell>
        </row>
        <row r="1305">
          <cell r="A1305" t="str">
            <v>GRO601S</v>
          </cell>
          <cell r="B1305">
            <v>20</v>
          </cell>
          <cell r="C1305">
            <v>0</v>
          </cell>
          <cell r="D1305" t="str">
            <v>L501</v>
          </cell>
          <cell r="E1305">
            <v>2</v>
          </cell>
          <cell r="F1305">
            <v>4</v>
          </cell>
        </row>
        <row r="1306">
          <cell r="A1306" t="str">
            <v>GRO601S</v>
          </cell>
          <cell r="B1306">
            <v>24</v>
          </cell>
          <cell r="C1306">
            <v>0</v>
          </cell>
          <cell r="D1306" t="str">
            <v>L501</v>
          </cell>
          <cell r="E1306">
            <v>12</v>
          </cell>
          <cell r="F1306">
            <v>18</v>
          </cell>
        </row>
        <row r="1307">
          <cell r="A1307" t="str">
            <v>GRO601SK</v>
          </cell>
          <cell r="B1307">
            <v>30</v>
          </cell>
          <cell r="C1307">
            <v>0</v>
          </cell>
          <cell r="D1307" t="str">
            <v>L501</v>
          </cell>
          <cell r="E1307">
            <v>4</v>
          </cell>
          <cell r="F1307">
            <v>6</v>
          </cell>
        </row>
        <row r="1308">
          <cell r="A1308" t="str">
            <v>GSS101</v>
          </cell>
          <cell r="B1308">
            <v>0.5</v>
          </cell>
          <cell r="C1308">
            <v>0</v>
          </cell>
          <cell r="D1308" t="str">
            <v>L501</v>
          </cell>
          <cell r="E1308">
            <v>2</v>
          </cell>
          <cell r="F1308">
            <v>12</v>
          </cell>
        </row>
        <row r="1309">
          <cell r="A1309" t="str">
            <v>GSS101</v>
          </cell>
          <cell r="B1309">
            <v>0.75</v>
          </cell>
          <cell r="C1309">
            <v>0</v>
          </cell>
          <cell r="D1309" t="str">
            <v>L501</v>
          </cell>
          <cell r="E1309">
            <v>235</v>
          </cell>
          <cell r="F1309">
            <v>263</v>
          </cell>
        </row>
        <row r="1310">
          <cell r="A1310" t="str">
            <v>GSS101</v>
          </cell>
          <cell r="B1310">
            <v>1</v>
          </cell>
          <cell r="C1310">
            <v>0</v>
          </cell>
          <cell r="D1310" t="str">
            <v>L501</v>
          </cell>
          <cell r="E1310">
            <v>14</v>
          </cell>
          <cell r="F1310">
            <v>18</v>
          </cell>
        </row>
        <row r="1311">
          <cell r="A1311" t="str">
            <v>GSS101</v>
          </cell>
          <cell r="B1311">
            <v>1.5</v>
          </cell>
          <cell r="C1311">
            <v>0</v>
          </cell>
          <cell r="D1311" t="str">
            <v>L501</v>
          </cell>
          <cell r="E1311">
            <v>45</v>
          </cell>
          <cell r="F1311">
            <v>52</v>
          </cell>
        </row>
        <row r="1312">
          <cell r="A1312" t="str">
            <v>GSS101</v>
          </cell>
          <cell r="B1312">
            <v>2</v>
          </cell>
          <cell r="C1312">
            <v>0</v>
          </cell>
          <cell r="D1312" t="str">
            <v>L501</v>
          </cell>
          <cell r="E1312">
            <v>132</v>
          </cell>
          <cell r="F1312">
            <v>135</v>
          </cell>
        </row>
        <row r="1313">
          <cell r="A1313" t="str">
            <v>GSS101</v>
          </cell>
          <cell r="B1313">
            <v>3</v>
          </cell>
          <cell r="C1313">
            <v>0</v>
          </cell>
          <cell r="D1313" t="str">
            <v>L501</v>
          </cell>
          <cell r="E1313">
            <v>91</v>
          </cell>
          <cell r="F1313">
            <v>198</v>
          </cell>
        </row>
        <row r="1314">
          <cell r="A1314" t="str">
            <v>GSS101</v>
          </cell>
          <cell r="B1314">
            <v>4</v>
          </cell>
          <cell r="C1314">
            <v>0</v>
          </cell>
          <cell r="D1314" t="str">
            <v>L501</v>
          </cell>
          <cell r="E1314">
            <v>93</v>
          </cell>
          <cell r="F1314">
            <v>123</v>
          </cell>
        </row>
        <row r="1315">
          <cell r="A1315" t="str">
            <v>GSS101</v>
          </cell>
          <cell r="B1315">
            <v>6</v>
          </cell>
          <cell r="C1315">
            <v>0</v>
          </cell>
          <cell r="D1315" t="str">
            <v>L501</v>
          </cell>
          <cell r="E1315">
            <v>97</v>
          </cell>
          <cell r="F1315">
            <v>358</v>
          </cell>
        </row>
        <row r="1316">
          <cell r="A1316" t="str">
            <v>GSS101</v>
          </cell>
          <cell r="B1316">
            <v>8</v>
          </cell>
          <cell r="C1316">
            <v>0</v>
          </cell>
          <cell r="D1316" t="str">
            <v>L501</v>
          </cell>
          <cell r="E1316">
            <v>59</v>
          </cell>
          <cell r="F1316">
            <v>90</v>
          </cell>
        </row>
        <row r="1317">
          <cell r="A1317" t="str">
            <v>GSS101</v>
          </cell>
          <cell r="B1317">
            <v>10</v>
          </cell>
          <cell r="C1317">
            <v>0</v>
          </cell>
          <cell r="D1317" t="str">
            <v>L501</v>
          </cell>
          <cell r="E1317">
            <v>61</v>
          </cell>
          <cell r="F1317">
            <v>101</v>
          </cell>
        </row>
        <row r="1318">
          <cell r="A1318" t="str">
            <v>GSS101</v>
          </cell>
          <cell r="B1318">
            <v>12</v>
          </cell>
          <cell r="C1318">
            <v>0</v>
          </cell>
          <cell r="D1318" t="str">
            <v>L501</v>
          </cell>
          <cell r="E1318">
            <v>17</v>
          </cell>
          <cell r="F1318">
            <v>25</v>
          </cell>
        </row>
        <row r="1319">
          <cell r="A1319" t="str">
            <v>GSS101</v>
          </cell>
          <cell r="B1319">
            <v>14</v>
          </cell>
          <cell r="C1319">
            <v>0</v>
          </cell>
          <cell r="D1319" t="str">
            <v>L501</v>
          </cell>
          <cell r="E1319">
            <v>6</v>
          </cell>
          <cell r="F1319">
            <v>6</v>
          </cell>
        </row>
        <row r="1320">
          <cell r="A1320" t="str">
            <v>GSS101</v>
          </cell>
          <cell r="B1320">
            <v>16</v>
          </cell>
          <cell r="C1320">
            <v>0</v>
          </cell>
          <cell r="D1320" t="str">
            <v>L501</v>
          </cell>
          <cell r="E1320">
            <v>41</v>
          </cell>
          <cell r="F1320">
            <v>61</v>
          </cell>
        </row>
        <row r="1321">
          <cell r="A1321" t="str">
            <v>GSS101</v>
          </cell>
          <cell r="B1321">
            <v>18</v>
          </cell>
          <cell r="C1321">
            <v>0</v>
          </cell>
          <cell r="D1321" t="str">
            <v>L501</v>
          </cell>
          <cell r="E1321">
            <v>2</v>
          </cell>
          <cell r="F1321">
            <v>8</v>
          </cell>
        </row>
        <row r="1322">
          <cell r="A1322" t="str">
            <v>GSS101</v>
          </cell>
          <cell r="B1322">
            <v>20</v>
          </cell>
          <cell r="C1322">
            <v>0</v>
          </cell>
          <cell r="D1322" t="str">
            <v>L501</v>
          </cell>
          <cell r="E1322">
            <v>28</v>
          </cell>
          <cell r="F1322">
            <v>58</v>
          </cell>
        </row>
        <row r="1323">
          <cell r="A1323" t="str">
            <v>GSS101</v>
          </cell>
          <cell r="B1323">
            <v>24</v>
          </cell>
          <cell r="C1323">
            <v>0</v>
          </cell>
          <cell r="D1323" t="str">
            <v>L501</v>
          </cell>
          <cell r="E1323">
            <v>31</v>
          </cell>
          <cell r="F1323">
            <v>48</v>
          </cell>
        </row>
        <row r="1324">
          <cell r="A1324" t="str">
            <v>GSS101K</v>
          </cell>
          <cell r="B1324">
            <v>30</v>
          </cell>
          <cell r="C1324">
            <v>0</v>
          </cell>
          <cell r="D1324" t="str">
            <v>L501</v>
          </cell>
          <cell r="E1324">
            <v>11</v>
          </cell>
          <cell r="F1324">
            <v>20</v>
          </cell>
        </row>
        <row r="1325">
          <cell r="A1325" t="str">
            <v>GSS101K</v>
          </cell>
          <cell r="B1325">
            <v>36</v>
          </cell>
          <cell r="C1325">
            <v>0</v>
          </cell>
          <cell r="D1325" t="str">
            <v>L501</v>
          </cell>
          <cell r="E1325">
            <v>5</v>
          </cell>
          <cell r="F1325">
            <v>8</v>
          </cell>
        </row>
        <row r="1326">
          <cell r="A1326" t="str">
            <v>GSS101M</v>
          </cell>
          <cell r="B1326">
            <v>30</v>
          </cell>
          <cell r="C1326">
            <v>0</v>
          </cell>
          <cell r="D1326" t="str">
            <v>L501</v>
          </cell>
          <cell r="E1326">
            <v>0</v>
          </cell>
          <cell r="F1326">
            <v>4</v>
          </cell>
        </row>
        <row r="1327">
          <cell r="A1327" t="str">
            <v>GSS101M</v>
          </cell>
          <cell r="B1327">
            <v>36</v>
          </cell>
          <cell r="C1327">
            <v>0</v>
          </cell>
          <cell r="D1327" t="str">
            <v>L501</v>
          </cell>
          <cell r="E1327">
            <v>2</v>
          </cell>
          <cell r="F1327">
            <v>5</v>
          </cell>
        </row>
        <row r="1328">
          <cell r="A1328" t="str">
            <v>GSS301</v>
          </cell>
          <cell r="B1328">
            <v>0.5</v>
          </cell>
          <cell r="C1328">
            <v>0</v>
          </cell>
          <cell r="D1328" t="str">
            <v>L501</v>
          </cell>
          <cell r="E1328">
            <v>5</v>
          </cell>
          <cell r="F1328">
            <v>9</v>
          </cell>
        </row>
        <row r="1329">
          <cell r="A1329" t="str">
            <v>GSS301</v>
          </cell>
          <cell r="B1329">
            <v>0.75</v>
          </cell>
          <cell r="C1329">
            <v>0</v>
          </cell>
          <cell r="D1329" t="str">
            <v>L501</v>
          </cell>
          <cell r="E1329">
            <v>109</v>
          </cell>
          <cell r="F1329">
            <v>110</v>
          </cell>
        </row>
        <row r="1330">
          <cell r="A1330" t="str">
            <v>GSS301</v>
          </cell>
          <cell r="B1330">
            <v>1</v>
          </cell>
          <cell r="C1330">
            <v>0</v>
          </cell>
          <cell r="D1330" t="str">
            <v>L501</v>
          </cell>
          <cell r="E1330">
            <v>16</v>
          </cell>
          <cell r="F1330">
            <v>18</v>
          </cell>
        </row>
        <row r="1331">
          <cell r="A1331" t="str">
            <v>GSS301</v>
          </cell>
          <cell r="B1331">
            <v>1.5</v>
          </cell>
          <cell r="C1331">
            <v>0</v>
          </cell>
          <cell r="D1331" t="str">
            <v>L501</v>
          </cell>
          <cell r="E1331">
            <v>15</v>
          </cell>
          <cell r="F1331">
            <v>16</v>
          </cell>
        </row>
        <row r="1332">
          <cell r="A1332" t="str">
            <v>GSS301</v>
          </cell>
          <cell r="B1332">
            <v>2</v>
          </cell>
          <cell r="C1332">
            <v>0</v>
          </cell>
          <cell r="D1332" t="str">
            <v>L501</v>
          </cell>
          <cell r="E1332">
            <v>98</v>
          </cell>
          <cell r="F1332">
            <v>160</v>
          </cell>
        </row>
        <row r="1333">
          <cell r="A1333" t="str">
            <v>GSS301</v>
          </cell>
          <cell r="B1333">
            <v>3</v>
          </cell>
          <cell r="C1333">
            <v>0</v>
          </cell>
          <cell r="D1333" t="str">
            <v>L501</v>
          </cell>
          <cell r="E1333">
            <v>68</v>
          </cell>
          <cell r="F1333">
            <v>85</v>
          </cell>
        </row>
        <row r="1334">
          <cell r="A1334" t="str">
            <v>GSS301</v>
          </cell>
          <cell r="B1334">
            <v>4</v>
          </cell>
          <cell r="C1334">
            <v>0</v>
          </cell>
          <cell r="D1334" t="str">
            <v>L501</v>
          </cell>
          <cell r="E1334">
            <v>83</v>
          </cell>
          <cell r="F1334">
            <v>83</v>
          </cell>
        </row>
        <row r="1335">
          <cell r="A1335" t="str">
            <v>GSS301</v>
          </cell>
          <cell r="B1335">
            <v>6</v>
          </cell>
          <cell r="C1335">
            <v>0</v>
          </cell>
          <cell r="D1335" t="str">
            <v>L501</v>
          </cell>
          <cell r="E1335">
            <v>38</v>
          </cell>
          <cell r="F1335">
            <v>75</v>
          </cell>
        </row>
        <row r="1336">
          <cell r="A1336" t="str">
            <v>GSS301</v>
          </cell>
          <cell r="B1336">
            <v>8</v>
          </cell>
          <cell r="C1336">
            <v>0</v>
          </cell>
          <cell r="D1336" t="str">
            <v>L501</v>
          </cell>
          <cell r="E1336">
            <v>58</v>
          </cell>
          <cell r="F1336">
            <v>59</v>
          </cell>
        </row>
        <row r="1337">
          <cell r="A1337" t="str">
            <v>GSS301</v>
          </cell>
          <cell r="B1337">
            <v>10</v>
          </cell>
          <cell r="C1337">
            <v>0</v>
          </cell>
          <cell r="D1337" t="str">
            <v>L501</v>
          </cell>
          <cell r="E1337">
            <v>33</v>
          </cell>
          <cell r="F1337">
            <v>68</v>
          </cell>
        </row>
        <row r="1338">
          <cell r="A1338" t="str">
            <v>GSS301</v>
          </cell>
          <cell r="B1338">
            <v>12</v>
          </cell>
          <cell r="C1338">
            <v>0</v>
          </cell>
          <cell r="D1338" t="str">
            <v>L501</v>
          </cell>
          <cell r="E1338">
            <v>5</v>
          </cell>
          <cell r="F1338">
            <v>12</v>
          </cell>
        </row>
        <row r="1339">
          <cell r="A1339" t="str">
            <v>GSS301</v>
          </cell>
          <cell r="B1339">
            <v>16</v>
          </cell>
          <cell r="C1339">
            <v>0</v>
          </cell>
          <cell r="D1339" t="str">
            <v>L501</v>
          </cell>
          <cell r="E1339">
            <v>4</v>
          </cell>
          <cell r="F1339">
            <v>4</v>
          </cell>
        </row>
        <row r="1340">
          <cell r="A1340" t="str">
            <v>GSS301</v>
          </cell>
          <cell r="B1340">
            <v>18</v>
          </cell>
          <cell r="C1340">
            <v>0</v>
          </cell>
          <cell r="D1340" t="str">
            <v>L501</v>
          </cell>
          <cell r="E1340">
            <v>0</v>
          </cell>
          <cell r="F1340">
            <v>2</v>
          </cell>
        </row>
        <row r="1341">
          <cell r="A1341" t="str">
            <v>GSS301</v>
          </cell>
          <cell r="B1341">
            <v>20</v>
          </cell>
          <cell r="C1341">
            <v>0</v>
          </cell>
          <cell r="D1341" t="str">
            <v>L501</v>
          </cell>
          <cell r="E1341">
            <v>11</v>
          </cell>
          <cell r="F1341">
            <v>15</v>
          </cell>
        </row>
        <row r="1342">
          <cell r="A1342" t="str">
            <v>GSS301</v>
          </cell>
          <cell r="B1342">
            <v>24</v>
          </cell>
          <cell r="C1342">
            <v>0</v>
          </cell>
          <cell r="D1342" t="str">
            <v>L501</v>
          </cell>
          <cell r="E1342">
            <v>8</v>
          </cell>
          <cell r="F1342">
            <v>8</v>
          </cell>
        </row>
        <row r="1343">
          <cell r="A1343" t="str">
            <v>GSS301K</v>
          </cell>
          <cell r="B1343">
            <v>30</v>
          </cell>
          <cell r="C1343">
            <v>0</v>
          </cell>
          <cell r="D1343" t="str">
            <v>L501</v>
          </cell>
          <cell r="E1343">
            <v>2</v>
          </cell>
          <cell r="F1343">
            <v>2</v>
          </cell>
        </row>
        <row r="1344">
          <cell r="A1344" t="str">
            <v>GSS601</v>
          </cell>
          <cell r="B1344">
            <v>0.5</v>
          </cell>
          <cell r="C1344">
            <v>0</v>
          </cell>
          <cell r="D1344" t="str">
            <v>L501</v>
          </cell>
          <cell r="E1344">
            <v>12</v>
          </cell>
          <cell r="F1344">
            <v>12</v>
          </cell>
        </row>
        <row r="1345">
          <cell r="A1345" t="str">
            <v>GSS601</v>
          </cell>
          <cell r="B1345">
            <v>0.75</v>
          </cell>
          <cell r="C1345">
            <v>0</v>
          </cell>
          <cell r="D1345" t="str">
            <v>L501</v>
          </cell>
          <cell r="E1345">
            <v>88</v>
          </cell>
          <cell r="F1345">
            <v>88</v>
          </cell>
        </row>
        <row r="1346">
          <cell r="A1346" t="str">
            <v>GSS601</v>
          </cell>
          <cell r="B1346">
            <v>1</v>
          </cell>
          <cell r="C1346">
            <v>0</v>
          </cell>
          <cell r="D1346" t="str">
            <v>L501</v>
          </cell>
          <cell r="E1346">
            <v>127</v>
          </cell>
          <cell r="F1346">
            <v>142</v>
          </cell>
        </row>
        <row r="1347">
          <cell r="A1347" t="str">
            <v>GSS601</v>
          </cell>
          <cell r="B1347">
            <v>1.5</v>
          </cell>
          <cell r="C1347">
            <v>0</v>
          </cell>
          <cell r="D1347" t="str">
            <v>L501</v>
          </cell>
          <cell r="E1347">
            <v>69</v>
          </cell>
          <cell r="F1347">
            <v>102</v>
          </cell>
        </row>
        <row r="1348">
          <cell r="A1348" t="str">
            <v>GSS601</v>
          </cell>
          <cell r="B1348">
            <v>2</v>
          </cell>
          <cell r="C1348">
            <v>0</v>
          </cell>
          <cell r="D1348" t="str">
            <v>L501</v>
          </cell>
          <cell r="E1348">
            <v>240</v>
          </cell>
          <cell r="F1348">
            <v>476</v>
          </cell>
        </row>
        <row r="1349">
          <cell r="A1349" t="str">
            <v>GSS601</v>
          </cell>
          <cell r="B1349">
            <v>2.5</v>
          </cell>
          <cell r="C1349">
            <v>0</v>
          </cell>
          <cell r="D1349" t="str">
            <v>L501</v>
          </cell>
          <cell r="E1349">
            <v>0</v>
          </cell>
          <cell r="F1349">
            <v>4</v>
          </cell>
        </row>
        <row r="1350">
          <cell r="A1350" t="str">
            <v>GSS601</v>
          </cell>
          <cell r="B1350">
            <v>3</v>
          </cell>
          <cell r="C1350">
            <v>0</v>
          </cell>
          <cell r="D1350" t="str">
            <v>L501</v>
          </cell>
          <cell r="E1350">
            <v>64</v>
          </cell>
          <cell r="F1350">
            <v>180</v>
          </cell>
        </row>
        <row r="1351">
          <cell r="A1351" t="str">
            <v>GSS601</v>
          </cell>
          <cell r="B1351">
            <v>4</v>
          </cell>
          <cell r="C1351">
            <v>0</v>
          </cell>
          <cell r="D1351" t="str">
            <v>L501</v>
          </cell>
          <cell r="E1351">
            <v>83</v>
          </cell>
          <cell r="F1351">
            <v>183</v>
          </cell>
        </row>
        <row r="1352">
          <cell r="A1352" t="str">
            <v>GSS601</v>
          </cell>
          <cell r="B1352">
            <v>6</v>
          </cell>
          <cell r="C1352">
            <v>0</v>
          </cell>
          <cell r="D1352" t="str">
            <v>L501</v>
          </cell>
          <cell r="E1352">
            <v>77</v>
          </cell>
          <cell r="F1352">
            <v>175</v>
          </cell>
        </row>
        <row r="1353">
          <cell r="A1353" t="str">
            <v>GSS601</v>
          </cell>
          <cell r="B1353">
            <v>8</v>
          </cell>
          <cell r="C1353">
            <v>0</v>
          </cell>
          <cell r="D1353" t="str">
            <v>L501</v>
          </cell>
          <cell r="E1353">
            <v>85</v>
          </cell>
          <cell r="F1353">
            <v>176</v>
          </cell>
        </row>
        <row r="1354">
          <cell r="A1354" t="str">
            <v>GSS601</v>
          </cell>
          <cell r="B1354">
            <v>10</v>
          </cell>
          <cell r="C1354">
            <v>0</v>
          </cell>
          <cell r="D1354" t="str">
            <v>L501</v>
          </cell>
          <cell r="E1354">
            <v>57</v>
          </cell>
          <cell r="F1354">
            <v>127</v>
          </cell>
        </row>
        <row r="1355">
          <cell r="A1355" t="str">
            <v>GSS601</v>
          </cell>
          <cell r="B1355">
            <v>12</v>
          </cell>
          <cell r="C1355">
            <v>0</v>
          </cell>
          <cell r="D1355" t="str">
            <v>L501</v>
          </cell>
          <cell r="E1355">
            <v>14</v>
          </cell>
          <cell r="F1355">
            <v>22</v>
          </cell>
        </row>
        <row r="1356">
          <cell r="A1356" t="str">
            <v>GSS601</v>
          </cell>
          <cell r="B1356">
            <v>14</v>
          </cell>
          <cell r="C1356">
            <v>0</v>
          </cell>
          <cell r="D1356" t="str">
            <v>L501</v>
          </cell>
          <cell r="E1356">
            <v>18</v>
          </cell>
          <cell r="F1356">
            <v>28</v>
          </cell>
        </row>
        <row r="1357">
          <cell r="A1357" t="str">
            <v>GSS601</v>
          </cell>
          <cell r="B1357">
            <v>16</v>
          </cell>
          <cell r="C1357">
            <v>0</v>
          </cell>
          <cell r="D1357" t="str">
            <v>L501</v>
          </cell>
          <cell r="E1357">
            <v>5</v>
          </cell>
          <cell r="F1357">
            <v>6</v>
          </cell>
        </row>
        <row r="1358">
          <cell r="A1358" t="str">
            <v>GSS601</v>
          </cell>
          <cell r="B1358">
            <v>18</v>
          </cell>
          <cell r="C1358">
            <v>0</v>
          </cell>
          <cell r="D1358" t="str">
            <v>L501</v>
          </cell>
          <cell r="E1358">
            <v>1</v>
          </cell>
          <cell r="F1358">
            <v>6</v>
          </cell>
        </row>
        <row r="1359">
          <cell r="A1359" t="str">
            <v>GSS601</v>
          </cell>
          <cell r="B1359">
            <v>20</v>
          </cell>
          <cell r="C1359">
            <v>0</v>
          </cell>
          <cell r="D1359" t="str">
            <v>L501</v>
          </cell>
          <cell r="E1359">
            <v>16</v>
          </cell>
          <cell r="F1359">
            <v>50</v>
          </cell>
        </row>
        <row r="1360">
          <cell r="A1360" t="str">
            <v>GSS601</v>
          </cell>
          <cell r="B1360">
            <v>24</v>
          </cell>
          <cell r="C1360">
            <v>0</v>
          </cell>
          <cell r="D1360" t="str">
            <v>L501</v>
          </cell>
          <cell r="E1360">
            <v>40</v>
          </cell>
          <cell r="F1360">
            <v>80</v>
          </cell>
        </row>
        <row r="1361">
          <cell r="A1361" t="str">
            <v>GSS601K</v>
          </cell>
          <cell r="B1361">
            <v>30</v>
          </cell>
          <cell r="C1361">
            <v>0</v>
          </cell>
          <cell r="D1361" t="str">
            <v>L501</v>
          </cell>
          <cell r="E1361">
            <v>11</v>
          </cell>
          <cell r="F1361">
            <v>26</v>
          </cell>
        </row>
        <row r="1362">
          <cell r="A1362" t="str">
            <v>GSS601K</v>
          </cell>
          <cell r="B1362">
            <v>36</v>
          </cell>
          <cell r="C1362">
            <v>0</v>
          </cell>
          <cell r="D1362" t="str">
            <v>L501</v>
          </cell>
          <cell r="E1362">
            <v>1</v>
          </cell>
          <cell r="F1362">
            <v>2</v>
          </cell>
        </row>
        <row r="1363">
          <cell r="A1363" t="str">
            <v>GSS601M</v>
          </cell>
          <cell r="B1363">
            <v>36</v>
          </cell>
          <cell r="C1363">
            <v>0</v>
          </cell>
          <cell r="D1363" t="str">
            <v>L501</v>
          </cell>
          <cell r="E1363">
            <v>2</v>
          </cell>
          <cell r="F1363">
            <v>7</v>
          </cell>
        </row>
        <row r="1364">
          <cell r="A1364" t="str">
            <v>GSS901</v>
          </cell>
          <cell r="B1364">
            <v>0.75</v>
          </cell>
          <cell r="C1364">
            <v>0</v>
          </cell>
          <cell r="D1364" t="str">
            <v>L501</v>
          </cell>
          <cell r="E1364">
            <v>3</v>
          </cell>
          <cell r="F1364">
            <v>5</v>
          </cell>
        </row>
        <row r="1365">
          <cell r="A1365" t="str">
            <v>GSS901</v>
          </cell>
          <cell r="B1365">
            <v>1</v>
          </cell>
          <cell r="C1365">
            <v>0</v>
          </cell>
          <cell r="D1365" t="str">
            <v>L501</v>
          </cell>
          <cell r="E1365">
            <v>3</v>
          </cell>
          <cell r="F1365">
            <v>6</v>
          </cell>
        </row>
        <row r="1366">
          <cell r="A1366" t="str">
            <v>GSS901</v>
          </cell>
          <cell r="B1366">
            <v>3</v>
          </cell>
          <cell r="C1366">
            <v>0</v>
          </cell>
          <cell r="D1366" t="str">
            <v>L501</v>
          </cell>
          <cell r="E1366">
            <v>5</v>
          </cell>
          <cell r="F1366">
            <v>13</v>
          </cell>
        </row>
        <row r="1367">
          <cell r="A1367" t="str">
            <v>GSS901</v>
          </cell>
          <cell r="B1367">
            <v>4</v>
          </cell>
          <cell r="C1367">
            <v>0</v>
          </cell>
          <cell r="D1367" t="str">
            <v>L501</v>
          </cell>
          <cell r="E1367">
            <v>14</v>
          </cell>
          <cell r="F1367">
            <v>35</v>
          </cell>
        </row>
        <row r="1368">
          <cell r="A1368" t="str">
            <v>GSS901</v>
          </cell>
          <cell r="B1368">
            <v>6</v>
          </cell>
          <cell r="C1368">
            <v>0</v>
          </cell>
          <cell r="D1368" t="str">
            <v>L501</v>
          </cell>
          <cell r="E1368">
            <v>7</v>
          </cell>
          <cell r="F1368">
            <v>24</v>
          </cell>
        </row>
        <row r="1369">
          <cell r="A1369" t="str">
            <v>GSS901</v>
          </cell>
          <cell r="B1369">
            <v>8</v>
          </cell>
          <cell r="C1369">
            <v>0</v>
          </cell>
          <cell r="D1369" t="str">
            <v>L501</v>
          </cell>
          <cell r="E1369">
            <v>14</v>
          </cell>
          <cell r="F1369">
            <v>18</v>
          </cell>
        </row>
        <row r="1370">
          <cell r="A1370" t="str">
            <v>GSS901</v>
          </cell>
          <cell r="B1370">
            <v>10</v>
          </cell>
          <cell r="C1370">
            <v>0</v>
          </cell>
          <cell r="D1370" t="str">
            <v>L501</v>
          </cell>
          <cell r="E1370">
            <v>6</v>
          </cell>
          <cell r="F1370">
            <v>20</v>
          </cell>
        </row>
        <row r="1371">
          <cell r="A1371" t="str">
            <v>GSS901</v>
          </cell>
          <cell r="B1371">
            <v>12</v>
          </cell>
          <cell r="C1371">
            <v>0</v>
          </cell>
          <cell r="D1371" t="str">
            <v>L501</v>
          </cell>
          <cell r="E1371">
            <v>7</v>
          </cell>
          <cell r="F1371">
            <v>12</v>
          </cell>
        </row>
        <row r="1372">
          <cell r="A1372" t="str">
            <v>GSS901</v>
          </cell>
          <cell r="B1372">
            <v>16</v>
          </cell>
          <cell r="C1372">
            <v>0</v>
          </cell>
          <cell r="D1372" t="str">
            <v>L501</v>
          </cell>
          <cell r="E1372">
            <v>3</v>
          </cell>
          <cell r="F1372">
            <v>4</v>
          </cell>
        </row>
        <row r="1373">
          <cell r="A1373" t="str">
            <v>GSS901</v>
          </cell>
          <cell r="B1373">
            <v>20</v>
          </cell>
          <cell r="C1373">
            <v>0</v>
          </cell>
          <cell r="D1373" t="str">
            <v>L501</v>
          </cell>
          <cell r="E1373">
            <v>4</v>
          </cell>
          <cell r="F1373">
            <v>10</v>
          </cell>
        </row>
        <row r="1374">
          <cell r="A1374" t="str">
            <v>GSSA01</v>
          </cell>
          <cell r="B1374">
            <v>0.5</v>
          </cell>
          <cell r="C1374">
            <v>0</v>
          </cell>
          <cell r="D1374" t="str">
            <v>L501</v>
          </cell>
          <cell r="E1374">
            <v>17</v>
          </cell>
          <cell r="F1374">
            <v>28</v>
          </cell>
        </row>
        <row r="1375">
          <cell r="A1375" t="str">
            <v>GSSA01</v>
          </cell>
          <cell r="B1375">
            <v>0.75</v>
          </cell>
          <cell r="C1375">
            <v>0</v>
          </cell>
          <cell r="D1375" t="str">
            <v>L501</v>
          </cell>
          <cell r="E1375">
            <v>32</v>
          </cell>
          <cell r="F1375">
            <v>33</v>
          </cell>
        </row>
        <row r="1376">
          <cell r="A1376" t="str">
            <v>GSSA01</v>
          </cell>
          <cell r="B1376">
            <v>1</v>
          </cell>
          <cell r="C1376">
            <v>0</v>
          </cell>
          <cell r="D1376" t="str">
            <v>L501</v>
          </cell>
          <cell r="E1376">
            <v>58</v>
          </cell>
          <cell r="F1376">
            <v>104</v>
          </cell>
        </row>
        <row r="1377">
          <cell r="A1377" t="str">
            <v>GSSA01</v>
          </cell>
          <cell r="B1377">
            <v>1.5</v>
          </cell>
          <cell r="C1377">
            <v>0</v>
          </cell>
          <cell r="D1377" t="str">
            <v>L501</v>
          </cell>
          <cell r="E1377">
            <v>17</v>
          </cell>
          <cell r="F1377">
            <v>17</v>
          </cell>
        </row>
        <row r="1378">
          <cell r="A1378" t="str">
            <v>GSSA01</v>
          </cell>
          <cell r="B1378">
            <v>2</v>
          </cell>
          <cell r="C1378">
            <v>0</v>
          </cell>
          <cell r="D1378" t="str">
            <v>L501</v>
          </cell>
          <cell r="E1378">
            <v>12</v>
          </cell>
          <cell r="F1378">
            <v>28</v>
          </cell>
        </row>
        <row r="1379">
          <cell r="A1379" t="str">
            <v>LECJ01</v>
          </cell>
          <cell r="B1379">
            <v>3</v>
          </cell>
          <cell r="C1379">
            <v>1</v>
          </cell>
          <cell r="D1379" t="str">
            <v>L403</v>
          </cell>
          <cell r="E1379">
            <v>2</v>
          </cell>
          <cell r="F1379">
            <v>2</v>
          </cell>
        </row>
        <row r="1380">
          <cell r="A1380" t="str">
            <v>LECJ01</v>
          </cell>
          <cell r="B1380">
            <v>4</v>
          </cell>
          <cell r="C1380">
            <v>0.75</v>
          </cell>
          <cell r="D1380" t="str">
            <v>L403</v>
          </cell>
          <cell r="E1380">
            <v>1</v>
          </cell>
          <cell r="F1380">
            <v>1</v>
          </cell>
        </row>
        <row r="1381">
          <cell r="A1381" t="str">
            <v>LECJ02</v>
          </cell>
          <cell r="B1381">
            <v>3</v>
          </cell>
          <cell r="C1381">
            <v>1.5</v>
          </cell>
          <cell r="D1381" t="str">
            <v>L403</v>
          </cell>
          <cell r="E1381">
            <v>0</v>
          </cell>
          <cell r="F1381">
            <v>1</v>
          </cell>
        </row>
        <row r="1382">
          <cell r="A1382" t="str">
            <v>LECJ02</v>
          </cell>
          <cell r="B1382">
            <v>4</v>
          </cell>
          <cell r="C1382">
            <v>1</v>
          </cell>
          <cell r="D1382" t="str">
            <v>L403</v>
          </cell>
          <cell r="E1382">
            <v>2</v>
          </cell>
          <cell r="F1382">
            <v>2</v>
          </cell>
        </row>
        <row r="1383">
          <cell r="A1383" t="str">
            <v>LEDJ012</v>
          </cell>
          <cell r="B1383">
            <v>2</v>
          </cell>
          <cell r="C1383">
            <v>1</v>
          </cell>
          <cell r="D1383" t="str">
            <v>L403</v>
          </cell>
          <cell r="E1383">
            <v>1</v>
          </cell>
          <cell r="F1383">
            <v>1</v>
          </cell>
        </row>
        <row r="1384">
          <cell r="A1384" t="str">
            <v>LEDJ012</v>
          </cell>
          <cell r="B1384">
            <v>3</v>
          </cell>
          <cell r="C1384">
            <v>1.5</v>
          </cell>
          <cell r="D1384" t="str">
            <v>L403</v>
          </cell>
          <cell r="E1384">
            <v>2</v>
          </cell>
          <cell r="F1384">
            <v>3</v>
          </cell>
        </row>
        <row r="1385">
          <cell r="A1385" t="str">
            <v>LEDJ012</v>
          </cell>
          <cell r="B1385">
            <v>6</v>
          </cell>
          <cell r="C1385">
            <v>1</v>
          </cell>
          <cell r="D1385" t="str">
            <v>L403</v>
          </cell>
          <cell r="E1385">
            <v>2</v>
          </cell>
          <cell r="F1385">
            <v>2</v>
          </cell>
        </row>
        <row r="1386">
          <cell r="A1386" t="str">
            <v>LEDJ012</v>
          </cell>
          <cell r="B1386">
            <v>6</v>
          </cell>
          <cell r="C1386">
            <v>1.5</v>
          </cell>
          <cell r="D1386" t="str">
            <v>L403</v>
          </cell>
          <cell r="E1386">
            <v>1</v>
          </cell>
          <cell r="F1386">
            <v>1</v>
          </cell>
        </row>
        <row r="1387">
          <cell r="A1387" t="str">
            <v>LESJ042</v>
          </cell>
          <cell r="B1387">
            <v>2</v>
          </cell>
          <cell r="C1387">
            <v>1</v>
          </cell>
          <cell r="D1387" t="str">
            <v>L405</v>
          </cell>
          <cell r="E1387">
            <v>2</v>
          </cell>
          <cell r="F1387">
            <v>2</v>
          </cell>
        </row>
        <row r="1388">
          <cell r="A1388" t="str">
            <v>LESJ042</v>
          </cell>
          <cell r="B1388">
            <v>16</v>
          </cell>
          <cell r="C1388">
            <v>1.5</v>
          </cell>
          <cell r="D1388" t="str">
            <v>L405</v>
          </cell>
          <cell r="E1388">
            <v>1</v>
          </cell>
          <cell r="F1388">
            <v>1</v>
          </cell>
        </row>
        <row r="1389">
          <cell r="A1389" t="str">
            <v>LLCJ01</v>
          </cell>
          <cell r="B1389">
            <v>6</v>
          </cell>
          <cell r="C1389">
            <v>1</v>
          </cell>
          <cell r="D1389" t="str">
            <v>L403</v>
          </cell>
          <cell r="E1389">
            <v>2</v>
          </cell>
          <cell r="F1389">
            <v>2</v>
          </cell>
        </row>
        <row r="1390">
          <cell r="A1390" t="str">
            <v>LLCJ01</v>
          </cell>
          <cell r="B1390">
            <v>8</v>
          </cell>
          <cell r="C1390">
            <v>1</v>
          </cell>
          <cell r="D1390" t="str">
            <v>L403</v>
          </cell>
          <cell r="E1390">
            <v>1</v>
          </cell>
          <cell r="F1390">
            <v>1</v>
          </cell>
        </row>
        <row r="1391">
          <cell r="A1391" t="str">
            <v>LLCJ01</v>
          </cell>
          <cell r="B1391">
            <v>10</v>
          </cell>
          <cell r="C1391">
            <v>1</v>
          </cell>
          <cell r="D1391" t="str">
            <v>L403</v>
          </cell>
          <cell r="E1391">
            <v>1</v>
          </cell>
          <cell r="F1391">
            <v>1</v>
          </cell>
        </row>
        <row r="1392">
          <cell r="A1392" t="str">
            <v>LSCJ01</v>
          </cell>
          <cell r="B1392">
            <v>2</v>
          </cell>
          <cell r="C1392">
            <v>0.5</v>
          </cell>
          <cell r="D1392" t="str">
            <v>L403</v>
          </cell>
          <cell r="E1392">
            <v>4</v>
          </cell>
          <cell r="F1392">
            <v>11</v>
          </cell>
        </row>
        <row r="1393">
          <cell r="A1393" t="str">
            <v>LSCJ01</v>
          </cell>
          <cell r="B1393">
            <v>2</v>
          </cell>
          <cell r="C1393">
            <v>0.75</v>
          </cell>
          <cell r="D1393" t="str">
            <v>L403</v>
          </cell>
          <cell r="E1393">
            <v>324</v>
          </cell>
          <cell r="F1393">
            <v>323</v>
          </cell>
        </row>
        <row r="1394">
          <cell r="A1394" t="str">
            <v>LSCJ01</v>
          </cell>
          <cell r="B1394">
            <v>2</v>
          </cell>
          <cell r="C1394">
            <v>1</v>
          </cell>
          <cell r="D1394" t="str">
            <v>L403</v>
          </cell>
          <cell r="E1394">
            <v>101</v>
          </cell>
          <cell r="F1394">
            <v>101</v>
          </cell>
        </row>
        <row r="1395">
          <cell r="A1395" t="str">
            <v>LSCJ01</v>
          </cell>
          <cell r="B1395">
            <v>2</v>
          </cell>
          <cell r="C1395">
            <v>1.5</v>
          </cell>
          <cell r="D1395" t="str">
            <v>L403</v>
          </cell>
          <cell r="E1395">
            <v>43</v>
          </cell>
          <cell r="F1395">
            <v>44</v>
          </cell>
        </row>
        <row r="1396">
          <cell r="A1396" t="str">
            <v>LSCJ01</v>
          </cell>
          <cell r="B1396">
            <v>3</v>
          </cell>
          <cell r="C1396">
            <v>0.75</v>
          </cell>
          <cell r="D1396" t="str">
            <v>L403</v>
          </cell>
          <cell r="E1396">
            <v>185</v>
          </cell>
          <cell r="F1396">
            <v>191</v>
          </cell>
        </row>
        <row r="1397">
          <cell r="A1397" t="str">
            <v>LSCJ01</v>
          </cell>
          <cell r="B1397">
            <v>3</v>
          </cell>
          <cell r="C1397">
            <v>1</v>
          </cell>
          <cell r="D1397" t="str">
            <v>L403</v>
          </cell>
          <cell r="E1397">
            <v>31</v>
          </cell>
          <cell r="F1397">
            <v>43</v>
          </cell>
        </row>
        <row r="1398">
          <cell r="A1398" t="str">
            <v>LSCJ01</v>
          </cell>
          <cell r="B1398">
            <v>3</v>
          </cell>
          <cell r="C1398">
            <v>1.5</v>
          </cell>
          <cell r="D1398" t="str">
            <v>L403</v>
          </cell>
          <cell r="E1398">
            <v>47</v>
          </cell>
          <cell r="F1398">
            <v>54</v>
          </cell>
        </row>
        <row r="1399">
          <cell r="A1399" t="str">
            <v>LSCJ01</v>
          </cell>
          <cell r="B1399">
            <v>4</v>
          </cell>
          <cell r="C1399">
            <v>0.5</v>
          </cell>
          <cell r="D1399" t="str">
            <v>L403</v>
          </cell>
          <cell r="E1399">
            <v>6</v>
          </cell>
          <cell r="F1399">
            <v>6</v>
          </cell>
        </row>
        <row r="1400">
          <cell r="A1400" t="str">
            <v>LSCJ01</v>
          </cell>
          <cell r="B1400">
            <v>4</v>
          </cell>
          <cell r="C1400">
            <v>0.75</v>
          </cell>
          <cell r="D1400" t="str">
            <v>L403</v>
          </cell>
          <cell r="E1400">
            <v>208</v>
          </cell>
          <cell r="F1400">
            <v>197</v>
          </cell>
        </row>
        <row r="1401">
          <cell r="A1401" t="str">
            <v>LSCJ01</v>
          </cell>
          <cell r="B1401">
            <v>4</v>
          </cell>
          <cell r="C1401">
            <v>1</v>
          </cell>
          <cell r="D1401" t="str">
            <v>L403</v>
          </cell>
          <cell r="E1401">
            <v>10</v>
          </cell>
          <cell r="F1401">
            <v>13</v>
          </cell>
        </row>
        <row r="1402">
          <cell r="A1402" t="str">
            <v>LSCJ01</v>
          </cell>
          <cell r="B1402">
            <v>4</v>
          </cell>
          <cell r="C1402">
            <v>1.5</v>
          </cell>
          <cell r="D1402" t="str">
            <v>L403</v>
          </cell>
          <cell r="E1402">
            <v>37</v>
          </cell>
          <cell r="F1402">
            <v>43</v>
          </cell>
        </row>
        <row r="1403">
          <cell r="A1403" t="str">
            <v>LSCJ01</v>
          </cell>
          <cell r="B1403">
            <v>4</v>
          </cell>
          <cell r="C1403">
            <v>2</v>
          </cell>
          <cell r="D1403" t="str">
            <v>L403</v>
          </cell>
          <cell r="E1403">
            <v>0</v>
          </cell>
          <cell r="F1403">
            <v>1</v>
          </cell>
        </row>
        <row r="1404">
          <cell r="A1404" t="str">
            <v>LSCJ01</v>
          </cell>
          <cell r="B1404">
            <v>6</v>
          </cell>
          <cell r="C1404">
            <v>0.5</v>
          </cell>
          <cell r="D1404" t="str">
            <v>L403</v>
          </cell>
          <cell r="E1404">
            <v>6</v>
          </cell>
          <cell r="F1404">
            <v>8</v>
          </cell>
        </row>
        <row r="1405">
          <cell r="A1405" t="str">
            <v>LSCJ01</v>
          </cell>
          <cell r="B1405">
            <v>6</v>
          </cell>
          <cell r="C1405">
            <v>0.75</v>
          </cell>
          <cell r="D1405" t="str">
            <v>L403</v>
          </cell>
          <cell r="E1405">
            <v>158</v>
          </cell>
          <cell r="F1405">
            <v>158</v>
          </cell>
        </row>
        <row r="1406">
          <cell r="A1406" t="str">
            <v>LSCJ01</v>
          </cell>
          <cell r="B1406">
            <v>6</v>
          </cell>
          <cell r="C1406">
            <v>1</v>
          </cell>
          <cell r="D1406" t="str">
            <v>L403</v>
          </cell>
          <cell r="E1406">
            <v>26</v>
          </cell>
          <cell r="F1406">
            <v>32</v>
          </cell>
        </row>
        <row r="1407">
          <cell r="A1407" t="str">
            <v>LSCJ01</v>
          </cell>
          <cell r="B1407">
            <v>6</v>
          </cell>
          <cell r="C1407">
            <v>1.5</v>
          </cell>
          <cell r="D1407" t="str">
            <v>L403</v>
          </cell>
          <cell r="E1407">
            <v>10</v>
          </cell>
          <cell r="F1407">
            <v>13</v>
          </cell>
        </row>
        <row r="1408">
          <cell r="A1408" t="str">
            <v>LSCJ01</v>
          </cell>
          <cell r="B1408">
            <v>8</v>
          </cell>
          <cell r="C1408">
            <v>0.75</v>
          </cell>
          <cell r="D1408" t="str">
            <v>L403</v>
          </cell>
          <cell r="E1408">
            <v>101</v>
          </cell>
          <cell r="F1408">
            <v>109</v>
          </cell>
        </row>
        <row r="1409">
          <cell r="A1409" t="str">
            <v>LSCJ01</v>
          </cell>
          <cell r="B1409">
            <v>8</v>
          </cell>
          <cell r="C1409">
            <v>1</v>
          </cell>
          <cell r="D1409" t="str">
            <v>L403</v>
          </cell>
          <cell r="E1409">
            <v>23</v>
          </cell>
          <cell r="F1409">
            <v>21</v>
          </cell>
        </row>
        <row r="1410">
          <cell r="A1410" t="str">
            <v>LSCJ01</v>
          </cell>
          <cell r="B1410">
            <v>8</v>
          </cell>
          <cell r="C1410">
            <v>1.5</v>
          </cell>
          <cell r="D1410" t="str">
            <v>L403</v>
          </cell>
          <cell r="E1410">
            <v>6</v>
          </cell>
          <cell r="F1410">
            <v>12</v>
          </cell>
        </row>
        <row r="1411">
          <cell r="A1411" t="str">
            <v>LSCJ01</v>
          </cell>
          <cell r="B1411">
            <v>10</v>
          </cell>
          <cell r="C1411">
            <v>0.75</v>
          </cell>
          <cell r="D1411" t="str">
            <v>L403</v>
          </cell>
          <cell r="E1411">
            <v>92</v>
          </cell>
          <cell r="F1411">
            <v>102</v>
          </cell>
        </row>
        <row r="1412">
          <cell r="A1412" t="str">
            <v>LSCJ01</v>
          </cell>
          <cell r="B1412">
            <v>10</v>
          </cell>
          <cell r="C1412">
            <v>1</v>
          </cell>
          <cell r="D1412" t="str">
            <v>L403</v>
          </cell>
          <cell r="E1412">
            <v>23</v>
          </cell>
          <cell r="F1412">
            <v>23</v>
          </cell>
        </row>
        <row r="1413">
          <cell r="A1413" t="str">
            <v>LSCJ01</v>
          </cell>
          <cell r="B1413">
            <v>10</v>
          </cell>
          <cell r="C1413">
            <v>1.5</v>
          </cell>
          <cell r="D1413" t="str">
            <v>L403</v>
          </cell>
          <cell r="E1413">
            <v>4</v>
          </cell>
          <cell r="F1413">
            <v>4</v>
          </cell>
        </row>
        <row r="1414">
          <cell r="A1414" t="str">
            <v>LSCJ01</v>
          </cell>
          <cell r="B1414">
            <v>12</v>
          </cell>
          <cell r="C1414">
            <v>0.5</v>
          </cell>
          <cell r="D1414" t="str">
            <v>L403</v>
          </cell>
          <cell r="E1414">
            <v>2</v>
          </cell>
          <cell r="F1414">
            <v>2</v>
          </cell>
        </row>
        <row r="1415">
          <cell r="A1415" t="str">
            <v>LSCJ01</v>
          </cell>
          <cell r="B1415">
            <v>12</v>
          </cell>
          <cell r="C1415">
            <v>0.75</v>
          </cell>
          <cell r="D1415" t="str">
            <v>L403</v>
          </cell>
          <cell r="E1415">
            <v>58</v>
          </cell>
          <cell r="F1415">
            <v>58</v>
          </cell>
        </row>
        <row r="1416">
          <cell r="A1416" t="str">
            <v>LSCJ01</v>
          </cell>
          <cell r="B1416">
            <v>12</v>
          </cell>
          <cell r="C1416">
            <v>1</v>
          </cell>
          <cell r="D1416" t="str">
            <v>L403</v>
          </cell>
          <cell r="E1416">
            <v>15</v>
          </cell>
          <cell r="F1416">
            <v>14</v>
          </cell>
        </row>
        <row r="1417">
          <cell r="A1417" t="str">
            <v>LSCJ01</v>
          </cell>
          <cell r="B1417">
            <v>12</v>
          </cell>
          <cell r="C1417">
            <v>1.5</v>
          </cell>
          <cell r="D1417" t="str">
            <v>L403</v>
          </cell>
          <cell r="E1417">
            <v>5</v>
          </cell>
          <cell r="F1417">
            <v>6</v>
          </cell>
        </row>
        <row r="1418">
          <cell r="A1418" t="str">
            <v>LSCJ01</v>
          </cell>
          <cell r="B1418">
            <v>14</v>
          </cell>
          <cell r="C1418">
            <v>0.75</v>
          </cell>
          <cell r="D1418" t="str">
            <v>L403</v>
          </cell>
          <cell r="E1418">
            <v>28</v>
          </cell>
          <cell r="F1418">
            <v>29</v>
          </cell>
        </row>
        <row r="1419">
          <cell r="A1419" t="str">
            <v>LSCJ01</v>
          </cell>
          <cell r="B1419">
            <v>14</v>
          </cell>
          <cell r="C1419">
            <v>1</v>
          </cell>
          <cell r="D1419" t="str">
            <v>L403</v>
          </cell>
          <cell r="E1419">
            <v>1</v>
          </cell>
          <cell r="F1419">
            <v>1</v>
          </cell>
        </row>
        <row r="1420">
          <cell r="A1420" t="str">
            <v>LSCJ01</v>
          </cell>
          <cell r="B1420">
            <v>14</v>
          </cell>
          <cell r="C1420">
            <v>1.5</v>
          </cell>
          <cell r="D1420" t="str">
            <v>L403</v>
          </cell>
          <cell r="E1420">
            <v>2</v>
          </cell>
          <cell r="F1420">
            <v>2</v>
          </cell>
        </row>
        <row r="1421">
          <cell r="A1421" t="str">
            <v>LSCJ01</v>
          </cell>
          <cell r="B1421">
            <v>16</v>
          </cell>
          <cell r="C1421">
            <v>0.75</v>
          </cell>
          <cell r="D1421" t="str">
            <v>L403</v>
          </cell>
          <cell r="E1421">
            <v>53</v>
          </cell>
          <cell r="F1421">
            <v>53</v>
          </cell>
        </row>
        <row r="1422">
          <cell r="A1422" t="str">
            <v>LSCJ01</v>
          </cell>
          <cell r="B1422">
            <v>16</v>
          </cell>
          <cell r="C1422">
            <v>1</v>
          </cell>
          <cell r="D1422" t="str">
            <v>L403</v>
          </cell>
          <cell r="E1422">
            <v>10</v>
          </cell>
          <cell r="F1422">
            <v>8</v>
          </cell>
        </row>
        <row r="1423">
          <cell r="A1423" t="str">
            <v>LSCJ01</v>
          </cell>
          <cell r="B1423">
            <v>16</v>
          </cell>
          <cell r="C1423">
            <v>1.5</v>
          </cell>
          <cell r="D1423" t="str">
            <v>L403</v>
          </cell>
          <cell r="E1423">
            <v>7</v>
          </cell>
          <cell r="F1423">
            <v>7</v>
          </cell>
        </row>
        <row r="1424">
          <cell r="A1424" t="str">
            <v>LSCJ01</v>
          </cell>
          <cell r="B1424">
            <v>18</v>
          </cell>
          <cell r="C1424">
            <v>0.75</v>
          </cell>
          <cell r="D1424" t="str">
            <v>L403</v>
          </cell>
          <cell r="E1424">
            <v>9</v>
          </cell>
          <cell r="F1424">
            <v>9</v>
          </cell>
        </row>
        <row r="1425">
          <cell r="A1425" t="str">
            <v>LSCJ01</v>
          </cell>
          <cell r="B1425">
            <v>18</v>
          </cell>
          <cell r="C1425">
            <v>1</v>
          </cell>
          <cell r="D1425" t="str">
            <v>L403</v>
          </cell>
          <cell r="E1425">
            <v>1</v>
          </cell>
          <cell r="F1425">
            <v>1</v>
          </cell>
        </row>
        <row r="1426">
          <cell r="A1426" t="str">
            <v>LSCJ01</v>
          </cell>
          <cell r="B1426">
            <v>18</v>
          </cell>
          <cell r="C1426">
            <v>1.5</v>
          </cell>
          <cell r="D1426" t="str">
            <v>L403</v>
          </cell>
          <cell r="E1426">
            <v>3</v>
          </cell>
          <cell r="F1426">
            <v>3</v>
          </cell>
        </row>
        <row r="1427">
          <cell r="A1427" t="str">
            <v>LSCJ01</v>
          </cell>
          <cell r="B1427">
            <v>20</v>
          </cell>
          <cell r="C1427">
            <v>0.75</v>
          </cell>
          <cell r="D1427" t="str">
            <v>L403</v>
          </cell>
          <cell r="E1427">
            <v>48</v>
          </cell>
          <cell r="F1427">
            <v>50</v>
          </cell>
        </row>
        <row r="1428">
          <cell r="A1428" t="str">
            <v>LSCJ01</v>
          </cell>
          <cell r="B1428">
            <v>20</v>
          </cell>
          <cell r="C1428">
            <v>1</v>
          </cell>
          <cell r="D1428" t="str">
            <v>L403</v>
          </cell>
          <cell r="E1428">
            <v>2</v>
          </cell>
          <cell r="F1428">
            <v>3</v>
          </cell>
        </row>
        <row r="1429">
          <cell r="A1429" t="str">
            <v>LSCJ01</v>
          </cell>
          <cell r="B1429">
            <v>20</v>
          </cell>
          <cell r="C1429">
            <v>1.5</v>
          </cell>
          <cell r="D1429" t="str">
            <v>L403</v>
          </cell>
          <cell r="E1429">
            <v>2</v>
          </cell>
          <cell r="F1429">
            <v>2</v>
          </cell>
        </row>
        <row r="1430">
          <cell r="A1430" t="str">
            <v>LSCJ01</v>
          </cell>
          <cell r="B1430">
            <v>24</v>
          </cell>
          <cell r="C1430">
            <v>0.75</v>
          </cell>
          <cell r="D1430" t="str">
            <v>L403</v>
          </cell>
          <cell r="E1430">
            <v>20</v>
          </cell>
          <cell r="F1430">
            <v>18</v>
          </cell>
        </row>
        <row r="1431">
          <cell r="A1431" t="str">
            <v>LSCJ01</v>
          </cell>
          <cell r="B1431">
            <v>24</v>
          </cell>
          <cell r="C1431">
            <v>1</v>
          </cell>
          <cell r="D1431" t="str">
            <v>L403</v>
          </cell>
          <cell r="E1431">
            <v>1</v>
          </cell>
          <cell r="F1431">
            <v>1</v>
          </cell>
        </row>
        <row r="1432">
          <cell r="A1432" t="str">
            <v>LSCJ01</v>
          </cell>
          <cell r="B1432">
            <v>24</v>
          </cell>
          <cell r="C1432">
            <v>1.5</v>
          </cell>
          <cell r="D1432" t="str">
            <v>L403</v>
          </cell>
          <cell r="E1432">
            <v>13</v>
          </cell>
          <cell r="F1432">
            <v>13</v>
          </cell>
        </row>
        <row r="1433">
          <cell r="A1433" t="str">
            <v>LSCJ01</v>
          </cell>
          <cell r="B1433">
            <v>30</v>
          </cell>
          <cell r="C1433">
            <v>0.5</v>
          </cell>
          <cell r="D1433" t="str">
            <v>L403</v>
          </cell>
          <cell r="E1433">
            <v>0</v>
          </cell>
          <cell r="F1433">
            <v>2</v>
          </cell>
        </row>
        <row r="1434">
          <cell r="A1434" t="str">
            <v>LSCJ01</v>
          </cell>
          <cell r="B1434">
            <v>30</v>
          </cell>
          <cell r="C1434">
            <v>0.75</v>
          </cell>
          <cell r="D1434" t="str">
            <v>L403</v>
          </cell>
          <cell r="E1434">
            <v>18</v>
          </cell>
          <cell r="F1434">
            <v>17</v>
          </cell>
        </row>
        <row r="1435">
          <cell r="A1435" t="str">
            <v>LSCJ01</v>
          </cell>
          <cell r="B1435">
            <v>30</v>
          </cell>
          <cell r="C1435">
            <v>1</v>
          </cell>
          <cell r="D1435" t="str">
            <v>L403</v>
          </cell>
          <cell r="E1435">
            <v>6</v>
          </cell>
          <cell r="F1435">
            <v>6</v>
          </cell>
        </row>
        <row r="1436">
          <cell r="A1436" t="str">
            <v>LSCJ01</v>
          </cell>
          <cell r="B1436">
            <v>30</v>
          </cell>
          <cell r="C1436">
            <v>1.5</v>
          </cell>
          <cell r="D1436" t="str">
            <v>L403</v>
          </cell>
          <cell r="E1436">
            <v>16</v>
          </cell>
          <cell r="F1436">
            <v>16</v>
          </cell>
        </row>
        <row r="1437">
          <cell r="A1437" t="str">
            <v>LSCJ01</v>
          </cell>
          <cell r="B1437">
            <v>36</v>
          </cell>
          <cell r="C1437">
            <v>0.75</v>
          </cell>
          <cell r="D1437" t="str">
            <v>L403</v>
          </cell>
          <cell r="E1437">
            <v>3</v>
          </cell>
          <cell r="F1437">
            <v>4</v>
          </cell>
        </row>
        <row r="1438">
          <cell r="A1438" t="str">
            <v>LSCJ01</v>
          </cell>
          <cell r="B1438">
            <v>36</v>
          </cell>
          <cell r="C1438">
            <v>1.5</v>
          </cell>
          <cell r="D1438" t="str">
            <v>L403</v>
          </cell>
          <cell r="E1438">
            <v>2</v>
          </cell>
          <cell r="F1438">
            <v>2</v>
          </cell>
        </row>
        <row r="1439">
          <cell r="A1439" t="str">
            <v>LSCJ01</v>
          </cell>
          <cell r="B1439">
            <v>42</v>
          </cell>
          <cell r="C1439">
            <v>0.75</v>
          </cell>
          <cell r="D1439" t="str">
            <v>L403</v>
          </cell>
          <cell r="E1439">
            <v>11</v>
          </cell>
          <cell r="F1439">
            <v>11</v>
          </cell>
        </row>
        <row r="1440">
          <cell r="A1440" t="str">
            <v>LSCJ01</v>
          </cell>
          <cell r="B1440">
            <v>42</v>
          </cell>
          <cell r="C1440">
            <v>1</v>
          </cell>
          <cell r="D1440" t="str">
            <v>L403</v>
          </cell>
          <cell r="E1440">
            <v>1</v>
          </cell>
          <cell r="F1440">
            <v>2</v>
          </cell>
        </row>
        <row r="1441">
          <cell r="A1441" t="str">
            <v>LSCJ01</v>
          </cell>
          <cell r="B1441">
            <v>42</v>
          </cell>
          <cell r="C1441">
            <v>1.5</v>
          </cell>
          <cell r="D1441" t="str">
            <v>L403</v>
          </cell>
          <cell r="E1441">
            <v>4</v>
          </cell>
          <cell r="F1441">
            <v>4</v>
          </cell>
        </row>
        <row r="1442">
          <cell r="A1442" t="str">
            <v>LSCJ01</v>
          </cell>
          <cell r="B1442">
            <v>48</v>
          </cell>
          <cell r="C1442">
            <v>0.75</v>
          </cell>
          <cell r="D1442" t="str">
            <v>L403</v>
          </cell>
          <cell r="E1442">
            <v>2</v>
          </cell>
          <cell r="F1442">
            <v>2</v>
          </cell>
        </row>
        <row r="1443">
          <cell r="A1443" t="str">
            <v>LSCJ01G</v>
          </cell>
          <cell r="B1443">
            <v>3</v>
          </cell>
          <cell r="C1443">
            <v>0.5</v>
          </cell>
          <cell r="D1443" t="str">
            <v>L403</v>
          </cell>
          <cell r="E1443">
            <v>0</v>
          </cell>
          <cell r="F1443">
            <v>0</v>
          </cell>
        </row>
        <row r="1444">
          <cell r="A1444" t="str">
            <v>LSCJ01G</v>
          </cell>
          <cell r="B1444">
            <v>3</v>
          </cell>
          <cell r="C1444">
            <v>1</v>
          </cell>
          <cell r="D1444" t="str">
            <v>L403</v>
          </cell>
          <cell r="E1444">
            <v>95</v>
          </cell>
          <cell r="F1444">
            <v>100</v>
          </cell>
        </row>
        <row r="1445">
          <cell r="A1445" t="str">
            <v>LSCJ01G</v>
          </cell>
          <cell r="B1445">
            <v>3</v>
          </cell>
          <cell r="C1445">
            <v>1.5</v>
          </cell>
          <cell r="D1445" t="str">
            <v>L403</v>
          </cell>
          <cell r="E1445">
            <v>6</v>
          </cell>
          <cell r="F1445">
            <v>10</v>
          </cell>
        </row>
        <row r="1446">
          <cell r="A1446" t="str">
            <v>LSCJ01G</v>
          </cell>
          <cell r="B1446">
            <v>3</v>
          </cell>
          <cell r="C1446">
            <v>2</v>
          </cell>
          <cell r="D1446" t="str">
            <v>L403</v>
          </cell>
          <cell r="E1446">
            <v>5</v>
          </cell>
          <cell r="F1446">
            <v>7</v>
          </cell>
        </row>
        <row r="1447">
          <cell r="A1447" t="str">
            <v>LSCJ01G</v>
          </cell>
          <cell r="B1447">
            <v>4</v>
          </cell>
          <cell r="C1447">
            <v>2</v>
          </cell>
          <cell r="D1447" t="str">
            <v>L403</v>
          </cell>
          <cell r="E1447">
            <v>1</v>
          </cell>
          <cell r="F1447">
            <v>3</v>
          </cell>
        </row>
        <row r="1448">
          <cell r="A1448" t="str">
            <v>LSCJ01G</v>
          </cell>
          <cell r="B1448">
            <v>6</v>
          </cell>
          <cell r="C1448">
            <v>0.75</v>
          </cell>
          <cell r="D1448" t="str">
            <v>L403</v>
          </cell>
          <cell r="E1448">
            <v>1</v>
          </cell>
          <cell r="F1448">
            <v>2</v>
          </cell>
        </row>
        <row r="1449">
          <cell r="A1449" t="str">
            <v>LSCJ01G</v>
          </cell>
          <cell r="B1449">
            <v>8</v>
          </cell>
          <cell r="C1449">
            <v>0.75</v>
          </cell>
          <cell r="D1449" t="str">
            <v>L403</v>
          </cell>
          <cell r="E1449">
            <v>1</v>
          </cell>
          <cell r="F1449">
            <v>3</v>
          </cell>
        </row>
        <row r="1450">
          <cell r="A1450" t="str">
            <v>LSCK01</v>
          </cell>
          <cell r="B1450">
            <v>2</v>
          </cell>
          <cell r="C1450">
            <v>0.75</v>
          </cell>
          <cell r="D1450" t="str">
            <v>L403</v>
          </cell>
          <cell r="E1450">
            <v>34</v>
          </cell>
          <cell r="F1450">
            <v>26</v>
          </cell>
        </row>
        <row r="1451">
          <cell r="A1451" t="str">
            <v>LSCK01</v>
          </cell>
          <cell r="B1451">
            <v>2</v>
          </cell>
          <cell r="C1451">
            <v>1</v>
          </cell>
          <cell r="D1451" t="str">
            <v>L403</v>
          </cell>
          <cell r="E1451">
            <v>11</v>
          </cell>
          <cell r="F1451">
            <v>12</v>
          </cell>
        </row>
        <row r="1452">
          <cell r="A1452" t="str">
            <v>LSCK01</v>
          </cell>
          <cell r="B1452">
            <v>3</v>
          </cell>
          <cell r="C1452">
            <v>0.75</v>
          </cell>
          <cell r="D1452" t="str">
            <v>L403</v>
          </cell>
          <cell r="E1452">
            <v>30</v>
          </cell>
          <cell r="F1452">
            <v>40</v>
          </cell>
        </row>
        <row r="1453">
          <cell r="A1453" t="str">
            <v>LSCK01</v>
          </cell>
          <cell r="B1453">
            <v>3</v>
          </cell>
          <cell r="C1453">
            <v>1</v>
          </cell>
          <cell r="D1453" t="str">
            <v>L403</v>
          </cell>
          <cell r="E1453">
            <v>16</v>
          </cell>
          <cell r="F1453">
            <v>24</v>
          </cell>
        </row>
        <row r="1454">
          <cell r="A1454" t="str">
            <v>LSCK01</v>
          </cell>
          <cell r="B1454">
            <v>3</v>
          </cell>
          <cell r="C1454">
            <v>1.5</v>
          </cell>
          <cell r="D1454" t="str">
            <v>L403</v>
          </cell>
          <cell r="E1454">
            <v>5</v>
          </cell>
          <cell r="F1454">
            <v>9</v>
          </cell>
        </row>
        <row r="1455">
          <cell r="A1455" t="str">
            <v>LSCK01</v>
          </cell>
          <cell r="B1455">
            <v>4</v>
          </cell>
          <cell r="C1455">
            <v>0.75</v>
          </cell>
          <cell r="D1455" t="str">
            <v>L403</v>
          </cell>
          <cell r="E1455">
            <v>36</v>
          </cell>
          <cell r="F1455">
            <v>41</v>
          </cell>
        </row>
        <row r="1456">
          <cell r="A1456" t="str">
            <v>LSCK01</v>
          </cell>
          <cell r="B1456">
            <v>4</v>
          </cell>
          <cell r="C1456">
            <v>1</v>
          </cell>
          <cell r="D1456" t="str">
            <v>L403</v>
          </cell>
          <cell r="E1456">
            <v>17</v>
          </cell>
          <cell r="F1456">
            <v>12</v>
          </cell>
        </row>
        <row r="1457">
          <cell r="A1457" t="str">
            <v>LSCK01</v>
          </cell>
          <cell r="B1457">
            <v>4</v>
          </cell>
          <cell r="C1457">
            <v>1.5</v>
          </cell>
          <cell r="D1457" t="str">
            <v>L403</v>
          </cell>
          <cell r="E1457">
            <v>2</v>
          </cell>
          <cell r="F1457">
            <v>3</v>
          </cell>
        </row>
        <row r="1458">
          <cell r="A1458" t="str">
            <v>LSCK01</v>
          </cell>
          <cell r="B1458">
            <v>6</v>
          </cell>
          <cell r="C1458">
            <v>0.75</v>
          </cell>
          <cell r="D1458" t="str">
            <v>L403</v>
          </cell>
          <cell r="E1458">
            <v>3</v>
          </cell>
          <cell r="F1458">
            <v>3</v>
          </cell>
        </row>
        <row r="1459">
          <cell r="A1459" t="str">
            <v>LSCK01</v>
          </cell>
          <cell r="B1459">
            <v>6</v>
          </cell>
          <cell r="C1459">
            <v>1</v>
          </cell>
          <cell r="D1459" t="str">
            <v>L403</v>
          </cell>
          <cell r="E1459">
            <v>3</v>
          </cell>
          <cell r="F1459">
            <v>3</v>
          </cell>
        </row>
        <row r="1460">
          <cell r="A1460" t="str">
            <v>LSCK01</v>
          </cell>
          <cell r="B1460">
            <v>6</v>
          </cell>
          <cell r="C1460">
            <v>1.5</v>
          </cell>
          <cell r="D1460" t="str">
            <v>L403</v>
          </cell>
          <cell r="E1460">
            <v>1</v>
          </cell>
          <cell r="F1460">
            <v>1</v>
          </cell>
        </row>
        <row r="1461">
          <cell r="A1461" t="str">
            <v>LSCK01</v>
          </cell>
          <cell r="B1461">
            <v>8</v>
          </cell>
          <cell r="C1461">
            <v>0.75</v>
          </cell>
          <cell r="D1461" t="str">
            <v>L403</v>
          </cell>
          <cell r="E1461">
            <v>52</v>
          </cell>
          <cell r="F1461">
            <v>62</v>
          </cell>
        </row>
        <row r="1462">
          <cell r="A1462" t="str">
            <v>LSCK01</v>
          </cell>
          <cell r="B1462">
            <v>8</v>
          </cell>
          <cell r="C1462">
            <v>1</v>
          </cell>
          <cell r="D1462" t="str">
            <v>L403</v>
          </cell>
          <cell r="E1462">
            <v>1</v>
          </cell>
          <cell r="F1462">
            <v>10</v>
          </cell>
        </row>
        <row r="1463">
          <cell r="A1463" t="str">
            <v>LSCK01</v>
          </cell>
          <cell r="B1463">
            <v>8</v>
          </cell>
          <cell r="C1463">
            <v>1.5</v>
          </cell>
          <cell r="D1463" t="str">
            <v>L403</v>
          </cell>
          <cell r="E1463">
            <v>18</v>
          </cell>
          <cell r="F1463">
            <v>20</v>
          </cell>
        </row>
        <row r="1464">
          <cell r="A1464" t="str">
            <v>LSCK01</v>
          </cell>
          <cell r="B1464">
            <v>10</v>
          </cell>
          <cell r="C1464">
            <v>0.5</v>
          </cell>
          <cell r="D1464" t="str">
            <v>L403</v>
          </cell>
          <cell r="E1464">
            <v>2</v>
          </cell>
          <cell r="F1464">
            <v>3</v>
          </cell>
        </row>
        <row r="1465">
          <cell r="A1465" t="str">
            <v>LSCK01</v>
          </cell>
          <cell r="B1465">
            <v>10</v>
          </cell>
          <cell r="C1465">
            <v>0.75</v>
          </cell>
          <cell r="D1465" t="str">
            <v>L403</v>
          </cell>
          <cell r="E1465">
            <v>25</v>
          </cell>
          <cell r="F1465">
            <v>29</v>
          </cell>
        </row>
        <row r="1466">
          <cell r="A1466" t="str">
            <v>LSCK01</v>
          </cell>
          <cell r="B1466">
            <v>10</v>
          </cell>
          <cell r="C1466">
            <v>1</v>
          </cell>
          <cell r="D1466" t="str">
            <v>L403</v>
          </cell>
          <cell r="E1466">
            <v>3</v>
          </cell>
          <cell r="F1466">
            <v>3</v>
          </cell>
        </row>
        <row r="1467">
          <cell r="A1467" t="str">
            <v>LSCK01</v>
          </cell>
          <cell r="B1467">
            <v>12</v>
          </cell>
          <cell r="C1467">
            <v>0.75</v>
          </cell>
          <cell r="D1467" t="str">
            <v>L403</v>
          </cell>
          <cell r="E1467">
            <v>7</v>
          </cell>
          <cell r="F1467">
            <v>7</v>
          </cell>
        </row>
        <row r="1468">
          <cell r="A1468" t="str">
            <v>LSCK01</v>
          </cell>
          <cell r="B1468">
            <v>12</v>
          </cell>
          <cell r="C1468">
            <v>1</v>
          </cell>
          <cell r="D1468" t="str">
            <v>L403</v>
          </cell>
          <cell r="E1468">
            <v>0</v>
          </cell>
          <cell r="F1468">
            <v>1</v>
          </cell>
        </row>
        <row r="1469">
          <cell r="A1469" t="str">
            <v>LSCK01</v>
          </cell>
          <cell r="B1469">
            <v>12</v>
          </cell>
          <cell r="C1469">
            <v>1.5</v>
          </cell>
          <cell r="D1469" t="str">
            <v>L403</v>
          </cell>
          <cell r="E1469">
            <v>7</v>
          </cell>
          <cell r="F1469">
            <v>6</v>
          </cell>
        </row>
        <row r="1470">
          <cell r="A1470" t="str">
            <v>LSCK01</v>
          </cell>
          <cell r="B1470">
            <v>14</v>
          </cell>
          <cell r="C1470">
            <v>0.75</v>
          </cell>
          <cell r="D1470" t="str">
            <v>L403</v>
          </cell>
          <cell r="E1470">
            <v>6</v>
          </cell>
          <cell r="F1470">
            <v>7</v>
          </cell>
        </row>
        <row r="1471">
          <cell r="A1471" t="str">
            <v>LSCK01</v>
          </cell>
          <cell r="B1471">
            <v>14</v>
          </cell>
          <cell r="C1471">
            <v>1</v>
          </cell>
          <cell r="D1471" t="str">
            <v>L403</v>
          </cell>
          <cell r="E1471">
            <v>3</v>
          </cell>
          <cell r="F1471">
            <v>3</v>
          </cell>
        </row>
        <row r="1472">
          <cell r="A1472" t="str">
            <v>LSCK01</v>
          </cell>
          <cell r="B1472">
            <v>16</v>
          </cell>
          <cell r="C1472">
            <v>0.75</v>
          </cell>
          <cell r="D1472" t="str">
            <v>L403</v>
          </cell>
          <cell r="E1472">
            <v>4</v>
          </cell>
          <cell r="F1472">
            <v>4</v>
          </cell>
        </row>
        <row r="1473">
          <cell r="A1473" t="str">
            <v>LSCK01</v>
          </cell>
          <cell r="B1473">
            <v>16</v>
          </cell>
          <cell r="C1473">
            <v>1.5</v>
          </cell>
          <cell r="D1473" t="str">
            <v>L403</v>
          </cell>
          <cell r="E1473">
            <v>6</v>
          </cell>
          <cell r="F1473">
            <v>6</v>
          </cell>
        </row>
        <row r="1474">
          <cell r="A1474" t="str">
            <v>LSCK01</v>
          </cell>
          <cell r="B1474">
            <v>18</v>
          </cell>
          <cell r="C1474">
            <v>0.75</v>
          </cell>
          <cell r="D1474" t="str">
            <v>L403</v>
          </cell>
          <cell r="E1474">
            <v>0</v>
          </cell>
          <cell r="F1474">
            <v>1</v>
          </cell>
        </row>
        <row r="1475">
          <cell r="A1475" t="str">
            <v>LSCK01</v>
          </cell>
          <cell r="B1475">
            <v>20</v>
          </cell>
          <cell r="C1475">
            <v>0.75</v>
          </cell>
          <cell r="D1475" t="str">
            <v>L403</v>
          </cell>
          <cell r="E1475">
            <v>16</v>
          </cell>
          <cell r="F1475">
            <v>16</v>
          </cell>
        </row>
        <row r="1476">
          <cell r="A1476" t="str">
            <v>LSCK01</v>
          </cell>
          <cell r="B1476">
            <v>20</v>
          </cell>
          <cell r="C1476">
            <v>1</v>
          </cell>
          <cell r="D1476" t="str">
            <v>L403</v>
          </cell>
          <cell r="E1476">
            <v>7</v>
          </cell>
          <cell r="F1476">
            <v>7</v>
          </cell>
        </row>
        <row r="1477">
          <cell r="A1477" t="str">
            <v>LSCK01</v>
          </cell>
          <cell r="B1477">
            <v>20</v>
          </cell>
          <cell r="C1477">
            <v>1.5</v>
          </cell>
          <cell r="D1477" t="str">
            <v>L403</v>
          </cell>
          <cell r="E1477">
            <v>4</v>
          </cell>
          <cell r="F1477">
            <v>6</v>
          </cell>
        </row>
        <row r="1478">
          <cell r="A1478" t="str">
            <v>LSCK01</v>
          </cell>
          <cell r="B1478">
            <v>24</v>
          </cell>
          <cell r="C1478">
            <v>0.75</v>
          </cell>
          <cell r="D1478" t="str">
            <v>L403</v>
          </cell>
          <cell r="E1478">
            <v>14</v>
          </cell>
          <cell r="F1478">
            <v>16</v>
          </cell>
        </row>
        <row r="1479">
          <cell r="A1479" t="str">
            <v>LSCK01</v>
          </cell>
          <cell r="B1479">
            <v>24</v>
          </cell>
          <cell r="C1479">
            <v>1</v>
          </cell>
          <cell r="D1479" t="str">
            <v>L403</v>
          </cell>
          <cell r="E1479">
            <v>5</v>
          </cell>
          <cell r="F1479">
            <v>5</v>
          </cell>
        </row>
        <row r="1480">
          <cell r="A1480" t="str">
            <v>LSCK01</v>
          </cell>
          <cell r="B1480">
            <v>24</v>
          </cell>
          <cell r="C1480">
            <v>1.5</v>
          </cell>
          <cell r="D1480" t="str">
            <v>L403</v>
          </cell>
          <cell r="E1480">
            <v>6</v>
          </cell>
          <cell r="F1480">
            <v>8</v>
          </cell>
        </row>
        <row r="1481">
          <cell r="A1481" t="str">
            <v>LSCK01</v>
          </cell>
          <cell r="B1481">
            <v>30</v>
          </cell>
          <cell r="C1481">
            <v>0.75</v>
          </cell>
          <cell r="D1481" t="str">
            <v>L403</v>
          </cell>
          <cell r="E1481">
            <v>11</v>
          </cell>
          <cell r="F1481">
            <v>11</v>
          </cell>
        </row>
        <row r="1482">
          <cell r="A1482" t="str">
            <v>LSCK01</v>
          </cell>
          <cell r="B1482">
            <v>30</v>
          </cell>
          <cell r="C1482">
            <v>1</v>
          </cell>
          <cell r="D1482" t="str">
            <v>L403</v>
          </cell>
          <cell r="E1482">
            <v>6</v>
          </cell>
          <cell r="F1482">
            <v>6</v>
          </cell>
        </row>
        <row r="1483">
          <cell r="A1483" t="str">
            <v>LSCK01</v>
          </cell>
          <cell r="B1483">
            <v>30</v>
          </cell>
          <cell r="C1483">
            <v>1.5</v>
          </cell>
          <cell r="D1483" t="str">
            <v>L403</v>
          </cell>
          <cell r="E1483">
            <v>9</v>
          </cell>
          <cell r="F1483">
            <v>9</v>
          </cell>
        </row>
        <row r="1484">
          <cell r="A1484" t="str">
            <v>LSCK01</v>
          </cell>
          <cell r="B1484">
            <v>36</v>
          </cell>
          <cell r="C1484">
            <v>1.5</v>
          </cell>
          <cell r="D1484" t="str">
            <v>L403</v>
          </cell>
          <cell r="E1484">
            <v>1</v>
          </cell>
          <cell r="F1484">
            <v>1</v>
          </cell>
        </row>
        <row r="1485">
          <cell r="A1485" t="str">
            <v>LSCK02</v>
          </cell>
          <cell r="B1485">
            <v>6</v>
          </cell>
          <cell r="C1485">
            <v>0.75</v>
          </cell>
          <cell r="D1485" t="str">
            <v>L403</v>
          </cell>
          <cell r="E1485">
            <v>3</v>
          </cell>
          <cell r="F1485">
            <v>3</v>
          </cell>
        </row>
        <row r="1486">
          <cell r="A1486" t="str">
            <v>LSCK02</v>
          </cell>
          <cell r="B1486">
            <v>8</v>
          </cell>
          <cell r="C1486">
            <v>1.5</v>
          </cell>
          <cell r="D1486" t="str">
            <v>L403</v>
          </cell>
          <cell r="E1486">
            <v>3</v>
          </cell>
          <cell r="F1486">
            <v>3</v>
          </cell>
        </row>
        <row r="1487">
          <cell r="A1487" t="str">
            <v>LSCK02</v>
          </cell>
          <cell r="B1487">
            <v>10</v>
          </cell>
          <cell r="C1487">
            <v>0.75</v>
          </cell>
          <cell r="D1487" t="str">
            <v>L403</v>
          </cell>
          <cell r="E1487">
            <v>9</v>
          </cell>
          <cell r="F1487">
            <v>9</v>
          </cell>
        </row>
        <row r="1488">
          <cell r="A1488" t="str">
            <v>LSDJ01</v>
          </cell>
          <cell r="B1488">
            <v>2</v>
          </cell>
          <cell r="C1488">
            <v>0.75</v>
          </cell>
          <cell r="D1488" t="str">
            <v>L403</v>
          </cell>
          <cell r="E1488">
            <v>132</v>
          </cell>
          <cell r="F1488">
            <v>130</v>
          </cell>
        </row>
        <row r="1489">
          <cell r="A1489" t="str">
            <v>LSDJ01</v>
          </cell>
          <cell r="B1489">
            <v>2</v>
          </cell>
          <cell r="C1489">
            <v>1</v>
          </cell>
          <cell r="D1489" t="str">
            <v>L403</v>
          </cell>
          <cell r="E1489">
            <v>38</v>
          </cell>
          <cell r="F1489">
            <v>38</v>
          </cell>
        </row>
        <row r="1490">
          <cell r="A1490" t="str">
            <v>LSDJ01</v>
          </cell>
          <cell r="B1490">
            <v>2</v>
          </cell>
          <cell r="C1490">
            <v>1.5</v>
          </cell>
          <cell r="D1490" t="str">
            <v>L403</v>
          </cell>
          <cell r="E1490">
            <v>3</v>
          </cell>
          <cell r="F1490">
            <v>3</v>
          </cell>
        </row>
        <row r="1491">
          <cell r="A1491" t="str">
            <v>LSDJ01</v>
          </cell>
          <cell r="B1491">
            <v>2.5</v>
          </cell>
          <cell r="C1491">
            <v>0.75</v>
          </cell>
          <cell r="D1491" t="str">
            <v>L403</v>
          </cell>
          <cell r="E1491">
            <v>0</v>
          </cell>
          <cell r="F1491">
            <v>2</v>
          </cell>
        </row>
        <row r="1492">
          <cell r="A1492" t="str">
            <v>LSDJ01</v>
          </cell>
          <cell r="B1492">
            <v>3</v>
          </cell>
          <cell r="C1492">
            <v>0.75</v>
          </cell>
          <cell r="D1492" t="str">
            <v>L403</v>
          </cell>
          <cell r="E1492">
            <v>72</v>
          </cell>
          <cell r="F1492">
            <v>75</v>
          </cell>
        </row>
        <row r="1493">
          <cell r="A1493" t="str">
            <v>LSDJ01</v>
          </cell>
          <cell r="B1493">
            <v>3</v>
          </cell>
          <cell r="C1493">
            <v>1</v>
          </cell>
          <cell r="D1493" t="str">
            <v>L403</v>
          </cell>
          <cell r="E1493">
            <v>12</v>
          </cell>
          <cell r="F1493">
            <v>12</v>
          </cell>
        </row>
        <row r="1494">
          <cell r="A1494" t="str">
            <v>LSDJ01</v>
          </cell>
          <cell r="B1494">
            <v>3</v>
          </cell>
          <cell r="C1494">
            <v>1.5</v>
          </cell>
          <cell r="D1494" t="str">
            <v>L403</v>
          </cell>
          <cell r="E1494">
            <v>5</v>
          </cell>
          <cell r="F1494">
            <v>5</v>
          </cell>
        </row>
        <row r="1495">
          <cell r="A1495" t="str">
            <v>LSDJ01</v>
          </cell>
          <cell r="B1495">
            <v>4</v>
          </cell>
          <cell r="C1495">
            <v>0.75</v>
          </cell>
          <cell r="D1495" t="str">
            <v>L403</v>
          </cell>
          <cell r="E1495">
            <v>90</v>
          </cell>
          <cell r="F1495">
            <v>89</v>
          </cell>
        </row>
        <row r="1496">
          <cell r="A1496" t="str">
            <v>LSDJ01</v>
          </cell>
          <cell r="B1496">
            <v>4</v>
          </cell>
          <cell r="C1496">
            <v>1</v>
          </cell>
          <cell r="D1496" t="str">
            <v>L403</v>
          </cell>
          <cell r="E1496">
            <v>8</v>
          </cell>
          <cell r="F1496">
            <v>9</v>
          </cell>
        </row>
        <row r="1497">
          <cell r="A1497" t="str">
            <v>LSDJ01</v>
          </cell>
          <cell r="B1497">
            <v>4</v>
          </cell>
          <cell r="C1497">
            <v>1.5</v>
          </cell>
          <cell r="D1497" t="str">
            <v>L403</v>
          </cell>
          <cell r="E1497">
            <v>7</v>
          </cell>
          <cell r="F1497">
            <v>7</v>
          </cell>
        </row>
        <row r="1498">
          <cell r="A1498" t="str">
            <v>LSDJ01</v>
          </cell>
          <cell r="B1498">
            <v>6</v>
          </cell>
          <cell r="C1498">
            <v>0.75</v>
          </cell>
          <cell r="D1498" t="str">
            <v>L403</v>
          </cell>
          <cell r="E1498">
            <v>77</v>
          </cell>
          <cell r="F1498">
            <v>84</v>
          </cell>
        </row>
        <row r="1499">
          <cell r="A1499" t="str">
            <v>LSDJ01</v>
          </cell>
          <cell r="B1499">
            <v>6</v>
          </cell>
          <cell r="C1499">
            <v>1</v>
          </cell>
          <cell r="D1499" t="str">
            <v>L403</v>
          </cell>
          <cell r="E1499">
            <v>8</v>
          </cell>
          <cell r="F1499">
            <v>8</v>
          </cell>
        </row>
        <row r="1500">
          <cell r="A1500" t="str">
            <v>LSDJ01</v>
          </cell>
          <cell r="B1500">
            <v>6</v>
          </cell>
          <cell r="C1500">
            <v>1.5</v>
          </cell>
          <cell r="D1500" t="str">
            <v>L403</v>
          </cell>
          <cell r="E1500">
            <v>5</v>
          </cell>
          <cell r="F1500">
            <v>5</v>
          </cell>
        </row>
        <row r="1501">
          <cell r="A1501" t="str">
            <v>LSDJ01</v>
          </cell>
          <cell r="B1501">
            <v>8</v>
          </cell>
          <cell r="C1501">
            <v>0.75</v>
          </cell>
          <cell r="D1501" t="str">
            <v>L403</v>
          </cell>
          <cell r="E1501">
            <v>26</v>
          </cell>
          <cell r="F1501">
            <v>27</v>
          </cell>
        </row>
        <row r="1502">
          <cell r="A1502" t="str">
            <v>LSDJ01</v>
          </cell>
          <cell r="B1502">
            <v>8</v>
          </cell>
          <cell r="C1502">
            <v>1</v>
          </cell>
          <cell r="D1502" t="str">
            <v>L403</v>
          </cell>
          <cell r="E1502">
            <v>13</v>
          </cell>
          <cell r="F1502">
            <v>19</v>
          </cell>
        </row>
        <row r="1503">
          <cell r="A1503" t="str">
            <v>LSDJ01</v>
          </cell>
          <cell r="B1503">
            <v>10</v>
          </cell>
          <cell r="C1503">
            <v>0.75</v>
          </cell>
          <cell r="D1503" t="str">
            <v>L403</v>
          </cell>
          <cell r="E1503">
            <v>23</v>
          </cell>
          <cell r="F1503">
            <v>26</v>
          </cell>
        </row>
        <row r="1504">
          <cell r="A1504" t="str">
            <v>LSDJ01</v>
          </cell>
          <cell r="B1504">
            <v>10</v>
          </cell>
          <cell r="C1504">
            <v>1</v>
          </cell>
          <cell r="D1504" t="str">
            <v>L403</v>
          </cell>
          <cell r="E1504">
            <v>2</v>
          </cell>
          <cell r="F1504">
            <v>2</v>
          </cell>
        </row>
        <row r="1505">
          <cell r="A1505" t="str">
            <v>LSDJ01</v>
          </cell>
          <cell r="B1505">
            <v>10</v>
          </cell>
          <cell r="C1505">
            <v>1.5</v>
          </cell>
          <cell r="D1505" t="str">
            <v>L403</v>
          </cell>
          <cell r="E1505">
            <v>2</v>
          </cell>
          <cell r="F1505">
            <v>2</v>
          </cell>
        </row>
        <row r="1506">
          <cell r="A1506" t="str">
            <v>LSDJ01</v>
          </cell>
          <cell r="B1506">
            <v>12</v>
          </cell>
          <cell r="C1506">
            <v>0.75</v>
          </cell>
          <cell r="D1506" t="str">
            <v>L403</v>
          </cell>
          <cell r="E1506">
            <v>22</v>
          </cell>
          <cell r="F1506">
            <v>22</v>
          </cell>
        </row>
        <row r="1507">
          <cell r="A1507" t="str">
            <v>LSDJ01</v>
          </cell>
          <cell r="B1507">
            <v>12</v>
          </cell>
          <cell r="C1507">
            <v>1.5</v>
          </cell>
          <cell r="D1507" t="str">
            <v>L403</v>
          </cell>
          <cell r="E1507">
            <v>1</v>
          </cell>
          <cell r="F1507">
            <v>1</v>
          </cell>
        </row>
        <row r="1508">
          <cell r="A1508" t="str">
            <v>LSDJ01</v>
          </cell>
          <cell r="B1508">
            <v>14</v>
          </cell>
          <cell r="C1508">
            <v>0.75</v>
          </cell>
          <cell r="D1508" t="str">
            <v>L403</v>
          </cell>
          <cell r="E1508">
            <v>9</v>
          </cell>
          <cell r="F1508">
            <v>13</v>
          </cell>
        </row>
        <row r="1509">
          <cell r="A1509" t="str">
            <v>LSDJ01</v>
          </cell>
          <cell r="B1509">
            <v>14</v>
          </cell>
          <cell r="C1509">
            <v>1</v>
          </cell>
          <cell r="D1509" t="str">
            <v>L403</v>
          </cell>
          <cell r="E1509">
            <v>3</v>
          </cell>
          <cell r="F1509">
            <v>5</v>
          </cell>
        </row>
        <row r="1510">
          <cell r="A1510" t="str">
            <v>LSDJ01</v>
          </cell>
          <cell r="B1510">
            <v>16</v>
          </cell>
          <cell r="C1510">
            <v>0.75</v>
          </cell>
          <cell r="D1510" t="str">
            <v>L403</v>
          </cell>
          <cell r="E1510">
            <v>4</v>
          </cell>
          <cell r="F1510">
            <v>4</v>
          </cell>
        </row>
        <row r="1511">
          <cell r="A1511" t="str">
            <v>LSDJ01</v>
          </cell>
          <cell r="B1511">
            <v>16</v>
          </cell>
          <cell r="C1511">
            <v>1</v>
          </cell>
          <cell r="D1511" t="str">
            <v>L403</v>
          </cell>
          <cell r="E1511">
            <v>3</v>
          </cell>
          <cell r="F1511">
            <v>3</v>
          </cell>
        </row>
        <row r="1512">
          <cell r="A1512" t="str">
            <v>LSDJ01</v>
          </cell>
          <cell r="B1512">
            <v>18</v>
          </cell>
          <cell r="C1512">
            <v>0.75</v>
          </cell>
          <cell r="D1512" t="str">
            <v>L403</v>
          </cell>
          <cell r="E1512">
            <v>3</v>
          </cell>
          <cell r="F1512">
            <v>3</v>
          </cell>
        </row>
        <row r="1513">
          <cell r="A1513" t="str">
            <v>LSDJ01</v>
          </cell>
          <cell r="B1513">
            <v>18</v>
          </cell>
          <cell r="C1513">
            <v>1</v>
          </cell>
          <cell r="D1513" t="str">
            <v>L403</v>
          </cell>
          <cell r="E1513">
            <v>1</v>
          </cell>
          <cell r="F1513">
            <v>1</v>
          </cell>
        </row>
        <row r="1514">
          <cell r="A1514" t="str">
            <v>LSDJ01</v>
          </cell>
          <cell r="B1514">
            <v>20</v>
          </cell>
          <cell r="C1514">
            <v>0.75</v>
          </cell>
          <cell r="D1514" t="str">
            <v>L403</v>
          </cell>
          <cell r="E1514">
            <v>2</v>
          </cell>
          <cell r="F1514">
            <v>2</v>
          </cell>
        </row>
        <row r="1515">
          <cell r="A1515" t="str">
            <v>LSDJ01</v>
          </cell>
          <cell r="B1515">
            <v>20</v>
          </cell>
          <cell r="C1515">
            <v>1</v>
          </cell>
          <cell r="D1515" t="str">
            <v>L403</v>
          </cell>
          <cell r="E1515">
            <v>2</v>
          </cell>
          <cell r="F1515">
            <v>4</v>
          </cell>
        </row>
        <row r="1516">
          <cell r="A1516" t="str">
            <v>LSDJ01</v>
          </cell>
          <cell r="B1516">
            <v>20</v>
          </cell>
          <cell r="C1516">
            <v>1.5</v>
          </cell>
          <cell r="D1516" t="str">
            <v>L403</v>
          </cell>
          <cell r="E1516">
            <v>1</v>
          </cell>
          <cell r="F1516">
            <v>1</v>
          </cell>
        </row>
        <row r="1517">
          <cell r="A1517" t="str">
            <v>LSDJ01</v>
          </cell>
          <cell r="B1517">
            <v>24</v>
          </cell>
          <cell r="C1517">
            <v>0.75</v>
          </cell>
          <cell r="D1517" t="str">
            <v>L403</v>
          </cell>
          <cell r="E1517">
            <v>18</v>
          </cell>
          <cell r="F1517">
            <v>32</v>
          </cell>
        </row>
        <row r="1518">
          <cell r="A1518" t="str">
            <v>LSDJ01</v>
          </cell>
          <cell r="B1518">
            <v>24</v>
          </cell>
          <cell r="C1518">
            <v>1</v>
          </cell>
          <cell r="D1518" t="str">
            <v>L403</v>
          </cell>
          <cell r="E1518">
            <v>15</v>
          </cell>
          <cell r="F1518">
            <v>18</v>
          </cell>
        </row>
        <row r="1519">
          <cell r="A1519" t="str">
            <v>LSDJ01</v>
          </cell>
          <cell r="B1519">
            <v>24</v>
          </cell>
          <cell r="C1519">
            <v>1.5</v>
          </cell>
          <cell r="D1519" t="str">
            <v>L403</v>
          </cell>
          <cell r="E1519">
            <v>12</v>
          </cell>
          <cell r="F1519">
            <v>12</v>
          </cell>
        </row>
        <row r="1520">
          <cell r="A1520" t="str">
            <v>LSDJ01</v>
          </cell>
          <cell r="B1520">
            <v>30</v>
          </cell>
          <cell r="C1520">
            <v>0.75</v>
          </cell>
          <cell r="D1520" t="str">
            <v>L403</v>
          </cell>
          <cell r="E1520">
            <v>30</v>
          </cell>
          <cell r="F1520">
            <v>29</v>
          </cell>
        </row>
        <row r="1521">
          <cell r="A1521" t="str">
            <v>LSDJ01</v>
          </cell>
          <cell r="B1521">
            <v>30</v>
          </cell>
          <cell r="C1521">
            <v>1</v>
          </cell>
          <cell r="D1521" t="str">
            <v>L403</v>
          </cell>
          <cell r="E1521">
            <v>11</v>
          </cell>
          <cell r="F1521">
            <v>13</v>
          </cell>
        </row>
        <row r="1522">
          <cell r="A1522" t="str">
            <v>LSDJ01</v>
          </cell>
          <cell r="B1522">
            <v>30</v>
          </cell>
          <cell r="C1522">
            <v>1.5</v>
          </cell>
          <cell r="D1522" t="str">
            <v>L403</v>
          </cell>
          <cell r="E1522">
            <v>5</v>
          </cell>
          <cell r="F1522">
            <v>5</v>
          </cell>
        </row>
        <row r="1523">
          <cell r="A1523" t="str">
            <v>LSDJ01</v>
          </cell>
          <cell r="B1523">
            <v>48</v>
          </cell>
          <cell r="C1523">
            <v>0.75</v>
          </cell>
          <cell r="D1523" t="str">
            <v>L403</v>
          </cell>
          <cell r="E1523">
            <v>4</v>
          </cell>
          <cell r="F1523">
            <v>4</v>
          </cell>
        </row>
        <row r="1524">
          <cell r="A1524" t="str">
            <v>LSDJ01</v>
          </cell>
          <cell r="B1524">
            <v>48</v>
          </cell>
          <cell r="C1524">
            <v>1</v>
          </cell>
          <cell r="D1524" t="str">
            <v>L403</v>
          </cell>
          <cell r="E1524">
            <v>1</v>
          </cell>
          <cell r="F1524">
            <v>1</v>
          </cell>
        </row>
        <row r="1525">
          <cell r="A1525" t="str">
            <v>LSDJ01</v>
          </cell>
          <cell r="B1525">
            <v>48</v>
          </cell>
          <cell r="C1525">
            <v>1.5</v>
          </cell>
          <cell r="D1525" t="str">
            <v>L403</v>
          </cell>
          <cell r="E1525">
            <v>3</v>
          </cell>
          <cell r="F1525">
            <v>3</v>
          </cell>
        </row>
        <row r="1526">
          <cell r="A1526" t="str">
            <v>LSDJ01</v>
          </cell>
          <cell r="B1526">
            <v>66</v>
          </cell>
          <cell r="C1526">
            <v>0.75</v>
          </cell>
          <cell r="D1526" t="str">
            <v>L403</v>
          </cell>
          <cell r="E1526">
            <v>5</v>
          </cell>
          <cell r="F1526">
            <v>5</v>
          </cell>
        </row>
        <row r="1527">
          <cell r="A1527" t="str">
            <v>LSDJ01</v>
          </cell>
          <cell r="B1527">
            <v>66</v>
          </cell>
          <cell r="C1527">
            <v>1</v>
          </cell>
          <cell r="D1527" t="str">
            <v>L403</v>
          </cell>
          <cell r="E1527">
            <v>0</v>
          </cell>
          <cell r="F1527">
            <v>1</v>
          </cell>
        </row>
        <row r="1528">
          <cell r="A1528" t="str">
            <v>LSDJ01</v>
          </cell>
          <cell r="B1528">
            <v>66</v>
          </cell>
          <cell r="C1528">
            <v>1.5</v>
          </cell>
          <cell r="D1528" t="str">
            <v>L403</v>
          </cell>
          <cell r="E1528">
            <v>3</v>
          </cell>
          <cell r="F1528">
            <v>3</v>
          </cell>
        </row>
        <row r="1529">
          <cell r="A1529" t="str">
            <v>LSLJ01</v>
          </cell>
          <cell r="B1529">
            <v>2</v>
          </cell>
          <cell r="C1529">
            <v>0.75</v>
          </cell>
          <cell r="D1529" t="str">
            <v>L404</v>
          </cell>
          <cell r="E1529">
            <v>8</v>
          </cell>
          <cell r="F1529">
            <v>10</v>
          </cell>
        </row>
        <row r="1530">
          <cell r="A1530" t="str">
            <v>LSLJ01</v>
          </cell>
          <cell r="B1530">
            <v>2</v>
          </cell>
          <cell r="C1530">
            <v>1</v>
          </cell>
          <cell r="D1530" t="str">
            <v>L404</v>
          </cell>
          <cell r="E1530">
            <v>0</v>
          </cell>
          <cell r="F1530">
            <v>9</v>
          </cell>
        </row>
        <row r="1531">
          <cell r="A1531" t="str">
            <v>LSLJ01</v>
          </cell>
          <cell r="B1531">
            <v>3</v>
          </cell>
          <cell r="C1531">
            <v>0.75</v>
          </cell>
          <cell r="D1531" t="str">
            <v>L404</v>
          </cell>
          <cell r="E1531">
            <v>3</v>
          </cell>
          <cell r="F1531">
            <v>11</v>
          </cell>
        </row>
        <row r="1532">
          <cell r="A1532" t="str">
            <v>LSLJ01</v>
          </cell>
          <cell r="B1532">
            <v>3</v>
          </cell>
          <cell r="C1532">
            <v>1</v>
          </cell>
          <cell r="D1532" t="str">
            <v>L404</v>
          </cell>
          <cell r="E1532">
            <v>1</v>
          </cell>
          <cell r="F1532">
            <v>2</v>
          </cell>
        </row>
        <row r="1533">
          <cell r="A1533" t="str">
            <v>LSLJ01</v>
          </cell>
          <cell r="B1533">
            <v>3</v>
          </cell>
          <cell r="C1533">
            <v>1.5</v>
          </cell>
          <cell r="D1533" t="str">
            <v>L404</v>
          </cell>
          <cell r="E1533">
            <v>0</v>
          </cell>
          <cell r="F1533">
            <v>1</v>
          </cell>
        </row>
        <row r="1534">
          <cell r="A1534" t="str">
            <v>LSLJ01</v>
          </cell>
          <cell r="B1534">
            <v>4</v>
          </cell>
          <cell r="C1534">
            <v>0.75</v>
          </cell>
          <cell r="D1534" t="str">
            <v>L404</v>
          </cell>
          <cell r="E1534">
            <v>0</v>
          </cell>
          <cell r="F1534">
            <v>7</v>
          </cell>
        </row>
        <row r="1535">
          <cell r="A1535" t="str">
            <v>LSLJ01</v>
          </cell>
          <cell r="B1535">
            <v>4</v>
          </cell>
          <cell r="C1535">
            <v>1</v>
          </cell>
          <cell r="D1535" t="str">
            <v>L404</v>
          </cell>
          <cell r="E1535">
            <v>2</v>
          </cell>
          <cell r="F1535">
            <v>4</v>
          </cell>
        </row>
        <row r="1536">
          <cell r="A1536" t="str">
            <v>LSLJ01</v>
          </cell>
          <cell r="B1536">
            <v>6</v>
          </cell>
          <cell r="C1536">
            <v>0.75</v>
          </cell>
          <cell r="D1536" t="str">
            <v>L404</v>
          </cell>
          <cell r="E1536">
            <v>1</v>
          </cell>
          <cell r="F1536">
            <v>2</v>
          </cell>
        </row>
        <row r="1537">
          <cell r="A1537" t="str">
            <v>LSLJ01</v>
          </cell>
          <cell r="B1537">
            <v>6</v>
          </cell>
          <cell r="C1537">
            <v>1</v>
          </cell>
          <cell r="D1537" t="str">
            <v>L404</v>
          </cell>
          <cell r="E1537">
            <v>1</v>
          </cell>
          <cell r="F1537">
            <v>1</v>
          </cell>
        </row>
        <row r="1538">
          <cell r="A1538" t="str">
            <v>LSLJ01</v>
          </cell>
          <cell r="B1538">
            <v>8</v>
          </cell>
          <cell r="C1538">
            <v>0.75</v>
          </cell>
          <cell r="D1538" t="str">
            <v>L404</v>
          </cell>
          <cell r="E1538">
            <v>4</v>
          </cell>
          <cell r="F1538">
            <v>9</v>
          </cell>
        </row>
        <row r="1539">
          <cell r="A1539" t="str">
            <v>LSLJ01</v>
          </cell>
          <cell r="B1539">
            <v>8</v>
          </cell>
          <cell r="C1539">
            <v>1</v>
          </cell>
          <cell r="D1539" t="str">
            <v>L404</v>
          </cell>
          <cell r="E1539">
            <v>4</v>
          </cell>
          <cell r="F1539">
            <v>11</v>
          </cell>
        </row>
        <row r="1540">
          <cell r="A1540" t="str">
            <v>LSLJ01</v>
          </cell>
          <cell r="B1540">
            <v>8</v>
          </cell>
          <cell r="C1540">
            <v>1.5</v>
          </cell>
          <cell r="D1540" t="str">
            <v>L404</v>
          </cell>
          <cell r="E1540">
            <v>2</v>
          </cell>
          <cell r="F1540">
            <v>8</v>
          </cell>
        </row>
        <row r="1541">
          <cell r="A1541" t="str">
            <v>LSLJ01</v>
          </cell>
          <cell r="B1541">
            <v>10</v>
          </cell>
          <cell r="C1541">
            <v>0.75</v>
          </cell>
          <cell r="D1541" t="str">
            <v>L404</v>
          </cell>
          <cell r="E1541">
            <v>5</v>
          </cell>
          <cell r="F1541">
            <v>5</v>
          </cell>
        </row>
        <row r="1542">
          <cell r="A1542" t="str">
            <v>LSLJ01</v>
          </cell>
          <cell r="B1542">
            <v>10</v>
          </cell>
          <cell r="C1542">
            <v>1</v>
          </cell>
          <cell r="D1542" t="str">
            <v>L404</v>
          </cell>
          <cell r="E1542">
            <v>2</v>
          </cell>
          <cell r="F1542">
            <v>4</v>
          </cell>
        </row>
        <row r="1543">
          <cell r="A1543" t="str">
            <v>LSLJ01</v>
          </cell>
          <cell r="B1543">
            <v>10</v>
          </cell>
          <cell r="C1543">
            <v>1.5</v>
          </cell>
          <cell r="D1543" t="str">
            <v>L404</v>
          </cell>
          <cell r="E1543">
            <v>3</v>
          </cell>
          <cell r="F1543">
            <v>3</v>
          </cell>
        </row>
        <row r="1544">
          <cell r="A1544" t="str">
            <v>LSLJ01</v>
          </cell>
          <cell r="B1544">
            <v>12</v>
          </cell>
          <cell r="C1544">
            <v>0.75</v>
          </cell>
          <cell r="D1544" t="str">
            <v>L404</v>
          </cell>
          <cell r="E1544">
            <v>4</v>
          </cell>
          <cell r="F1544">
            <v>4</v>
          </cell>
        </row>
        <row r="1545">
          <cell r="A1545" t="str">
            <v>LSLJ01</v>
          </cell>
          <cell r="B1545">
            <v>12</v>
          </cell>
          <cell r="C1545">
            <v>1</v>
          </cell>
          <cell r="D1545" t="str">
            <v>L404</v>
          </cell>
          <cell r="E1545">
            <v>10</v>
          </cell>
          <cell r="F1545">
            <v>13</v>
          </cell>
        </row>
        <row r="1546">
          <cell r="A1546" t="str">
            <v>LSLJ01</v>
          </cell>
          <cell r="B1546">
            <v>12</v>
          </cell>
          <cell r="C1546">
            <v>1.5</v>
          </cell>
          <cell r="D1546" t="str">
            <v>L404</v>
          </cell>
          <cell r="E1546">
            <v>1</v>
          </cell>
          <cell r="F1546">
            <v>4</v>
          </cell>
        </row>
        <row r="1547">
          <cell r="A1547" t="str">
            <v>LSLJ01</v>
          </cell>
          <cell r="B1547">
            <v>18</v>
          </cell>
          <cell r="C1547">
            <v>1</v>
          </cell>
          <cell r="D1547" t="str">
            <v>L404</v>
          </cell>
          <cell r="E1547">
            <v>1</v>
          </cell>
          <cell r="F1547">
            <v>1</v>
          </cell>
        </row>
        <row r="1548">
          <cell r="A1548" t="str">
            <v>LSLJ01</v>
          </cell>
          <cell r="B1548">
            <v>20</v>
          </cell>
          <cell r="C1548">
            <v>0.75</v>
          </cell>
          <cell r="D1548" t="str">
            <v>L404</v>
          </cell>
          <cell r="E1548">
            <v>6</v>
          </cell>
          <cell r="F1548">
            <v>7</v>
          </cell>
        </row>
        <row r="1549">
          <cell r="A1549" t="str">
            <v>LSLJ01</v>
          </cell>
          <cell r="B1549">
            <v>20</v>
          </cell>
          <cell r="C1549">
            <v>1</v>
          </cell>
          <cell r="D1549" t="str">
            <v>L404</v>
          </cell>
          <cell r="E1549">
            <v>0</v>
          </cell>
          <cell r="F1549">
            <v>1</v>
          </cell>
        </row>
        <row r="1550">
          <cell r="A1550" t="str">
            <v>LSLJ01</v>
          </cell>
          <cell r="B1550">
            <v>20</v>
          </cell>
          <cell r="C1550">
            <v>1.5</v>
          </cell>
          <cell r="D1550" t="str">
            <v>L404</v>
          </cell>
          <cell r="E1550">
            <v>3</v>
          </cell>
          <cell r="F1550">
            <v>4</v>
          </cell>
        </row>
        <row r="1551">
          <cell r="A1551" t="str">
            <v>LSLJ01</v>
          </cell>
          <cell r="B1551">
            <v>24</v>
          </cell>
          <cell r="C1551">
            <v>0.75</v>
          </cell>
          <cell r="D1551" t="str">
            <v>L404</v>
          </cell>
          <cell r="E1551">
            <v>7</v>
          </cell>
          <cell r="F1551">
            <v>7</v>
          </cell>
        </row>
        <row r="1552">
          <cell r="A1552" t="str">
            <v>LSLJ01</v>
          </cell>
          <cell r="B1552">
            <v>36</v>
          </cell>
          <cell r="C1552">
            <v>0.75</v>
          </cell>
          <cell r="D1552" t="str">
            <v>L404</v>
          </cell>
          <cell r="E1552">
            <v>1</v>
          </cell>
          <cell r="F1552">
            <v>1</v>
          </cell>
        </row>
        <row r="1553">
          <cell r="A1553" t="str">
            <v>LSLJ01</v>
          </cell>
          <cell r="B1553">
            <v>36</v>
          </cell>
          <cell r="C1553">
            <v>1</v>
          </cell>
          <cell r="D1553" t="str">
            <v>L404</v>
          </cell>
          <cell r="E1553">
            <v>0</v>
          </cell>
          <cell r="F1553">
            <v>1</v>
          </cell>
        </row>
        <row r="1554">
          <cell r="A1554" t="str">
            <v>LSLJ01</v>
          </cell>
          <cell r="B1554">
            <v>36</v>
          </cell>
          <cell r="C1554">
            <v>1.5</v>
          </cell>
          <cell r="D1554" t="str">
            <v>L404</v>
          </cell>
          <cell r="E1554">
            <v>3</v>
          </cell>
          <cell r="F1554">
            <v>5</v>
          </cell>
        </row>
        <row r="1555">
          <cell r="A1555" t="str">
            <v>LSLJ01A</v>
          </cell>
          <cell r="B1555">
            <v>16</v>
          </cell>
          <cell r="C1555">
            <v>1</v>
          </cell>
          <cell r="D1555" t="str">
            <v>L404</v>
          </cell>
          <cell r="E1555">
            <v>0</v>
          </cell>
          <cell r="F1555">
            <v>1</v>
          </cell>
        </row>
        <row r="1556">
          <cell r="A1556" t="str">
            <v>LSLJ01A</v>
          </cell>
          <cell r="B1556">
            <v>20</v>
          </cell>
          <cell r="C1556">
            <v>0.75</v>
          </cell>
          <cell r="D1556" t="str">
            <v>L404</v>
          </cell>
          <cell r="E1556">
            <v>9</v>
          </cell>
          <cell r="F1556">
            <v>15</v>
          </cell>
        </row>
        <row r="1557">
          <cell r="A1557" t="str">
            <v>LSLJ01A</v>
          </cell>
          <cell r="B1557">
            <v>20</v>
          </cell>
          <cell r="C1557">
            <v>1</v>
          </cell>
          <cell r="D1557" t="str">
            <v>L404</v>
          </cell>
          <cell r="E1557">
            <v>6</v>
          </cell>
          <cell r="F1557">
            <v>6</v>
          </cell>
        </row>
        <row r="1558">
          <cell r="A1558" t="str">
            <v>LSLJ01A</v>
          </cell>
          <cell r="B1558">
            <v>20</v>
          </cell>
          <cell r="C1558">
            <v>1.5</v>
          </cell>
          <cell r="D1558" t="str">
            <v>L404</v>
          </cell>
          <cell r="E1558">
            <v>6</v>
          </cell>
          <cell r="F1558">
            <v>3</v>
          </cell>
        </row>
        <row r="1559">
          <cell r="A1559" t="str">
            <v>LSSJ03</v>
          </cell>
          <cell r="B1559">
            <v>2</v>
          </cell>
          <cell r="C1559">
            <v>0.75</v>
          </cell>
          <cell r="D1559" t="str">
            <v>L405</v>
          </cell>
          <cell r="E1559">
            <v>22</v>
          </cell>
          <cell r="F1559">
            <v>15</v>
          </cell>
        </row>
        <row r="1560">
          <cell r="A1560" t="str">
            <v>LSSJ03</v>
          </cell>
          <cell r="B1560">
            <v>2</v>
          </cell>
          <cell r="C1560">
            <v>1</v>
          </cell>
          <cell r="D1560" t="str">
            <v>L405</v>
          </cell>
          <cell r="E1560">
            <v>1</v>
          </cell>
          <cell r="F1560">
            <v>5</v>
          </cell>
        </row>
        <row r="1561">
          <cell r="A1561" t="str">
            <v>LSSJ03</v>
          </cell>
          <cell r="B1561">
            <v>3</v>
          </cell>
          <cell r="C1561">
            <v>0.75</v>
          </cell>
          <cell r="D1561" t="str">
            <v>L405</v>
          </cell>
          <cell r="E1561">
            <v>3</v>
          </cell>
          <cell r="F1561">
            <v>10</v>
          </cell>
        </row>
        <row r="1562">
          <cell r="A1562" t="str">
            <v>LSSJ03</v>
          </cell>
          <cell r="B1562">
            <v>12</v>
          </cell>
          <cell r="C1562">
            <v>0.75</v>
          </cell>
          <cell r="D1562" t="str">
            <v>L405</v>
          </cell>
          <cell r="E1562">
            <v>4</v>
          </cell>
          <cell r="F1562">
            <v>4</v>
          </cell>
        </row>
        <row r="1563">
          <cell r="A1563" t="str">
            <v>LSSJ03</v>
          </cell>
          <cell r="B1563">
            <v>20</v>
          </cell>
          <cell r="C1563">
            <v>0.75</v>
          </cell>
          <cell r="D1563" t="str">
            <v>L405</v>
          </cell>
          <cell r="E1563">
            <v>1</v>
          </cell>
          <cell r="F1563">
            <v>1</v>
          </cell>
        </row>
        <row r="1564">
          <cell r="A1564" t="str">
            <v>LSSJ03</v>
          </cell>
          <cell r="B1564">
            <v>24</v>
          </cell>
          <cell r="C1564">
            <v>0.75</v>
          </cell>
          <cell r="D1564" t="str">
            <v>L405</v>
          </cell>
          <cell r="E1564">
            <v>5</v>
          </cell>
          <cell r="F1564">
            <v>6</v>
          </cell>
        </row>
        <row r="1565">
          <cell r="A1565" t="str">
            <v>LSSJ03</v>
          </cell>
          <cell r="B1565">
            <v>24</v>
          </cell>
          <cell r="C1565">
            <v>1</v>
          </cell>
          <cell r="D1565" t="str">
            <v>L405</v>
          </cell>
          <cell r="E1565">
            <v>4</v>
          </cell>
          <cell r="F1565">
            <v>4</v>
          </cell>
        </row>
        <row r="1566">
          <cell r="A1566" t="str">
            <v>LSSJ03</v>
          </cell>
          <cell r="B1566">
            <v>24</v>
          </cell>
          <cell r="C1566">
            <v>1.5</v>
          </cell>
          <cell r="D1566" t="str">
            <v>L405</v>
          </cell>
          <cell r="E1566">
            <v>4</v>
          </cell>
          <cell r="F1566">
            <v>4</v>
          </cell>
        </row>
        <row r="1567">
          <cell r="A1567" t="str">
            <v>LSSJ03</v>
          </cell>
          <cell r="B1567">
            <v>30</v>
          </cell>
          <cell r="C1567">
            <v>0.75</v>
          </cell>
          <cell r="D1567" t="str">
            <v>L405</v>
          </cell>
          <cell r="E1567">
            <v>1</v>
          </cell>
          <cell r="F1567">
            <v>1</v>
          </cell>
        </row>
        <row r="1568">
          <cell r="A1568" t="str">
            <v>LSSJ03</v>
          </cell>
          <cell r="B1568">
            <v>30</v>
          </cell>
          <cell r="C1568">
            <v>1</v>
          </cell>
          <cell r="D1568" t="str">
            <v>L405</v>
          </cell>
          <cell r="E1568">
            <v>1</v>
          </cell>
          <cell r="F1568">
            <v>1</v>
          </cell>
        </row>
        <row r="1569">
          <cell r="A1569" t="str">
            <v>LSSJ03</v>
          </cell>
          <cell r="B1569">
            <v>30</v>
          </cell>
          <cell r="C1569">
            <v>1.5</v>
          </cell>
          <cell r="D1569" t="str">
            <v>L405</v>
          </cell>
          <cell r="E1569">
            <v>1</v>
          </cell>
          <cell r="F1569">
            <v>1</v>
          </cell>
        </row>
        <row r="1570">
          <cell r="A1570" t="str">
            <v>LSSJ04</v>
          </cell>
          <cell r="B1570">
            <v>2</v>
          </cell>
          <cell r="C1570">
            <v>0.5</v>
          </cell>
          <cell r="D1570" t="str">
            <v>L405</v>
          </cell>
          <cell r="E1570">
            <v>8</v>
          </cell>
          <cell r="F1570">
            <v>14</v>
          </cell>
        </row>
        <row r="1571">
          <cell r="A1571" t="str">
            <v>LSSJ04</v>
          </cell>
          <cell r="B1571">
            <v>2</v>
          </cell>
          <cell r="C1571">
            <v>0.75</v>
          </cell>
          <cell r="D1571" t="str">
            <v>L405</v>
          </cell>
          <cell r="E1571">
            <v>92</v>
          </cell>
          <cell r="F1571">
            <v>93</v>
          </cell>
        </row>
        <row r="1572">
          <cell r="A1572" t="str">
            <v>LSSJ04</v>
          </cell>
          <cell r="B1572">
            <v>2</v>
          </cell>
          <cell r="C1572">
            <v>1</v>
          </cell>
          <cell r="D1572" t="str">
            <v>L405</v>
          </cell>
          <cell r="E1572">
            <v>26</v>
          </cell>
          <cell r="F1572">
            <v>28</v>
          </cell>
        </row>
        <row r="1573">
          <cell r="A1573" t="str">
            <v>LSSJ04</v>
          </cell>
          <cell r="B1573">
            <v>2</v>
          </cell>
          <cell r="C1573">
            <v>1.5</v>
          </cell>
          <cell r="D1573" t="str">
            <v>L405</v>
          </cell>
          <cell r="E1573">
            <v>2</v>
          </cell>
          <cell r="F1573">
            <v>2</v>
          </cell>
        </row>
        <row r="1574">
          <cell r="A1574" t="str">
            <v>LSSJ04</v>
          </cell>
          <cell r="B1574">
            <v>3</v>
          </cell>
          <cell r="C1574">
            <v>0.75</v>
          </cell>
          <cell r="D1574" t="str">
            <v>L405</v>
          </cell>
          <cell r="E1574">
            <v>42</v>
          </cell>
          <cell r="F1574">
            <v>82</v>
          </cell>
        </row>
        <row r="1575">
          <cell r="A1575" t="str">
            <v>LSSJ04</v>
          </cell>
          <cell r="B1575">
            <v>3</v>
          </cell>
          <cell r="C1575">
            <v>1</v>
          </cell>
          <cell r="D1575" t="str">
            <v>L405</v>
          </cell>
          <cell r="E1575">
            <v>7</v>
          </cell>
          <cell r="F1575">
            <v>10</v>
          </cell>
        </row>
        <row r="1576">
          <cell r="A1576" t="str">
            <v>LSSJ04</v>
          </cell>
          <cell r="B1576">
            <v>3</v>
          </cell>
          <cell r="C1576">
            <v>1.5</v>
          </cell>
          <cell r="D1576" t="str">
            <v>L405</v>
          </cell>
          <cell r="E1576">
            <v>3</v>
          </cell>
          <cell r="F1576">
            <v>8</v>
          </cell>
        </row>
        <row r="1577">
          <cell r="A1577" t="str">
            <v>LSSJ04</v>
          </cell>
          <cell r="B1577">
            <v>4</v>
          </cell>
          <cell r="C1577">
            <v>0.5</v>
          </cell>
          <cell r="D1577" t="str">
            <v>L405</v>
          </cell>
          <cell r="E1577">
            <v>0</v>
          </cell>
          <cell r="F1577">
            <v>10</v>
          </cell>
        </row>
        <row r="1578">
          <cell r="A1578" t="str">
            <v>LSSJ04</v>
          </cell>
          <cell r="B1578">
            <v>4</v>
          </cell>
          <cell r="C1578">
            <v>0.75</v>
          </cell>
          <cell r="D1578" t="str">
            <v>L405</v>
          </cell>
          <cell r="E1578">
            <v>94</v>
          </cell>
          <cell r="F1578">
            <v>108</v>
          </cell>
        </row>
        <row r="1579">
          <cell r="A1579" t="str">
            <v>LSSJ04</v>
          </cell>
          <cell r="B1579">
            <v>4</v>
          </cell>
          <cell r="C1579">
            <v>1</v>
          </cell>
          <cell r="D1579" t="str">
            <v>L405</v>
          </cell>
          <cell r="E1579">
            <v>6</v>
          </cell>
          <cell r="F1579">
            <v>11</v>
          </cell>
        </row>
        <row r="1580">
          <cell r="A1580" t="str">
            <v>LSSJ04</v>
          </cell>
          <cell r="B1580">
            <v>4</v>
          </cell>
          <cell r="C1580">
            <v>1.5</v>
          </cell>
          <cell r="D1580" t="str">
            <v>L405</v>
          </cell>
          <cell r="E1580">
            <v>12</v>
          </cell>
          <cell r="F1580">
            <v>19</v>
          </cell>
        </row>
        <row r="1581">
          <cell r="A1581" t="str">
            <v>LSSJ04</v>
          </cell>
          <cell r="B1581">
            <v>6</v>
          </cell>
          <cell r="C1581">
            <v>0.5</v>
          </cell>
          <cell r="D1581" t="str">
            <v>L405</v>
          </cell>
          <cell r="E1581">
            <v>6</v>
          </cell>
          <cell r="F1581">
            <v>10</v>
          </cell>
        </row>
        <row r="1582">
          <cell r="A1582" t="str">
            <v>LSSJ04</v>
          </cell>
          <cell r="B1582">
            <v>6</v>
          </cell>
          <cell r="C1582">
            <v>0.75</v>
          </cell>
          <cell r="D1582" t="str">
            <v>L405</v>
          </cell>
          <cell r="E1582">
            <v>54</v>
          </cell>
          <cell r="F1582">
            <v>70</v>
          </cell>
        </row>
        <row r="1583">
          <cell r="A1583" t="str">
            <v>LSSJ04</v>
          </cell>
          <cell r="B1583">
            <v>6</v>
          </cell>
          <cell r="C1583">
            <v>1</v>
          </cell>
          <cell r="D1583" t="str">
            <v>L405</v>
          </cell>
          <cell r="E1583">
            <v>10</v>
          </cell>
          <cell r="F1583">
            <v>18</v>
          </cell>
        </row>
        <row r="1584">
          <cell r="A1584" t="str">
            <v>LSSJ04</v>
          </cell>
          <cell r="B1584">
            <v>6</v>
          </cell>
          <cell r="C1584">
            <v>1.5</v>
          </cell>
          <cell r="D1584" t="str">
            <v>L405</v>
          </cell>
          <cell r="E1584">
            <v>10</v>
          </cell>
          <cell r="F1584">
            <v>15</v>
          </cell>
        </row>
        <row r="1585">
          <cell r="A1585" t="str">
            <v>LSSJ04</v>
          </cell>
          <cell r="B1585">
            <v>8</v>
          </cell>
          <cell r="C1585">
            <v>0.75</v>
          </cell>
          <cell r="D1585" t="str">
            <v>L405</v>
          </cell>
          <cell r="E1585">
            <v>30</v>
          </cell>
          <cell r="F1585">
            <v>36</v>
          </cell>
        </row>
        <row r="1586">
          <cell r="A1586" t="str">
            <v>LSSJ04</v>
          </cell>
          <cell r="B1586">
            <v>8</v>
          </cell>
          <cell r="C1586">
            <v>1</v>
          </cell>
          <cell r="D1586" t="str">
            <v>L405</v>
          </cell>
          <cell r="E1586">
            <v>6</v>
          </cell>
          <cell r="F1586">
            <v>13</v>
          </cell>
        </row>
        <row r="1587">
          <cell r="A1587" t="str">
            <v>LSSJ04</v>
          </cell>
          <cell r="B1587">
            <v>8</v>
          </cell>
          <cell r="C1587">
            <v>1.5</v>
          </cell>
          <cell r="D1587" t="str">
            <v>L405</v>
          </cell>
          <cell r="E1587">
            <v>4</v>
          </cell>
          <cell r="F1587">
            <v>12</v>
          </cell>
        </row>
        <row r="1588">
          <cell r="A1588" t="str">
            <v>LSSJ04</v>
          </cell>
          <cell r="B1588">
            <v>10</v>
          </cell>
          <cell r="C1588">
            <v>0.75</v>
          </cell>
          <cell r="D1588" t="str">
            <v>L405</v>
          </cell>
          <cell r="E1588">
            <v>18</v>
          </cell>
          <cell r="F1588">
            <v>18</v>
          </cell>
        </row>
        <row r="1589">
          <cell r="A1589" t="str">
            <v>LSSJ04</v>
          </cell>
          <cell r="B1589">
            <v>10</v>
          </cell>
          <cell r="C1589">
            <v>1</v>
          </cell>
          <cell r="D1589" t="str">
            <v>L405</v>
          </cell>
          <cell r="E1589">
            <v>2</v>
          </cell>
          <cell r="F1589">
            <v>2</v>
          </cell>
        </row>
        <row r="1590">
          <cell r="A1590" t="str">
            <v>LSSJ04</v>
          </cell>
          <cell r="B1590">
            <v>10</v>
          </cell>
          <cell r="C1590">
            <v>1.5</v>
          </cell>
          <cell r="D1590" t="str">
            <v>L405</v>
          </cell>
          <cell r="E1590">
            <v>3</v>
          </cell>
          <cell r="F1590">
            <v>2</v>
          </cell>
        </row>
        <row r="1591">
          <cell r="A1591" t="str">
            <v>LSSJ04</v>
          </cell>
          <cell r="B1591">
            <v>12</v>
          </cell>
          <cell r="C1591">
            <v>0.75</v>
          </cell>
          <cell r="D1591" t="str">
            <v>L405</v>
          </cell>
          <cell r="E1591">
            <v>29</v>
          </cell>
          <cell r="F1591">
            <v>17</v>
          </cell>
        </row>
        <row r="1592">
          <cell r="A1592" t="str">
            <v>LSSJ04</v>
          </cell>
          <cell r="B1592">
            <v>12</v>
          </cell>
          <cell r="C1592">
            <v>1</v>
          </cell>
          <cell r="D1592" t="str">
            <v>L405</v>
          </cell>
          <cell r="E1592">
            <v>9</v>
          </cell>
          <cell r="F1592">
            <v>5</v>
          </cell>
        </row>
        <row r="1593">
          <cell r="A1593" t="str">
            <v>LSSJ04</v>
          </cell>
          <cell r="B1593">
            <v>12</v>
          </cell>
          <cell r="C1593">
            <v>1.5</v>
          </cell>
          <cell r="D1593" t="str">
            <v>L405</v>
          </cell>
          <cell r="E1593">
            <v>9</v>
          </cell>
          <cell r="F1593">
            <v>9</v>
          </cell>
        </row>
        <row r="1594">
          <cell r="A1594" t="str">
            <v>LSSJ04</v>
          </cell>
          <cell r="B1594">
            <v>14</v>
          </cell>
          <cell r="C1594">
            <v>0.75</v>
          </cell>
          <cell r="D1594" t="str">
            <v>L405</v>
          </cell>
          <cell r="E1594">
            <v>6</v>
          </cell>
          <cell r="F1594">
            <v>5</v>
          </cell>
        </row>
        <row r="1595">
          <cell r="A1595" t="str">
            <v>LSSJ04</v>
          </cell>
          <cell r="B1595">
            <v>14</v>
          </cell>
          <cell r="C1595">
            <v>1</v>
          </cell>
          <cell r="D1595" t="str">
            <v>L405</v>
          </cell>
          <cell r="E1595">
            <v>4</v>
          </cell>
          <cell r="F1595">
            <v>4</v>
          </cell>
        </row>
        <row r="1596">
          <cell r="A1596" t="str">
            <v>LSSJ04</v>
          </cell>
          <cell r="B1596">
            <v>14</v>
          </cell>
          <cell r="C1596">
            <v>1.5</v>
          </cell>
          <cell r="D1596" t="str">
            <v>L405</v>
          </cell>
          <cell r="E1596">
            <v>2</v>
          </cell>
          <cell r="F1596">
            <v>7</v>
          </cell>
        </row>
        <row r="1597">
          <cell r="A1597" t="str">
            <v>LSSJ04</v>
          </cell>
          <cell r="B1597">
            <v>16</v>
          </cell>
          <cell r="C1597">
            <v>0.75</v>
          </cell>
          <cell r="D1597" t="str">
            <v>L405</v>
          </cell>
          <cell r="E1597">
            <v>12</v>
          </cell>
          <cell r="F1597">
            <v>9</v>
          </cell>
        </row>
        <row r="1598">
          <cell r="A1598" t="str">
            <v>LSSJ04</v>
          </cell>
          <cell r="B1598">
            <v>16</v>
          </cell>
          <cell r="C1598">
            <v>1</v>
          </cell>
          <cell r="D1598" t="str">
            <v>L405</v>
          </cell>
          <cell r="E1598">
            <v>8</v>
          </cell>
          <cell r="F1598">
            <v>6</v>
          </cell>
        </row>
        <row r="1599">
          <cell r="A1599" t="str">
            <v>LSSJ04</v>
          </cell>
          <cell r="B1599">
            <v>16</v>
          </cell>
          <cell r="C1599">
            <v>1.5</v>
          </cell>
          <cell r="D1599" t="str">
            <v>L405</v>
          </cell>
          <cell r="E1599">
            <v>3</v>
          </cell>
          <cell r="F1599">
            <v>1</v>
          </cell>
        </row>
        <row r="1600">
          <cell r="A1600" t="str">
            <v>LSSJ04</v>
          </cell>
          <cell r="B1600">
            <v>18</v>
          </cell>
          <cell r="C1600">
            <v>0.75</v>
          </cell>
          <cell r="D1600" t="str">
            <v>L405</v>
          </cell>
          <cell r="E1600">
            <v>6</v>
          </cell>
          <cell r="F1600">
            <v>6</v>
          </cell>
        </row>
        <row r="1601">
          <cell r="A1601" t="str">
            <v>LSSJ04</v>
          </cell>
          <cell r="B1601">
            <v>18</v>
          </cell>
          <cell r="C1601">
            <v>1</v>
          </cell>
          <cell r="D1601" t="str">
            <v>L405</v>
          </cell>
          <cell r="E1601">
            <v>3</v>
          </cell>
          <cell r="F1601">
            <v>7</v>
          </cell>
        </row>
        <row r="1602">
          <cell r="A1602" t="str">
            <v>LSSJ04</v>
          </cell>
          <cell r="B1602">
            <v>18</v>
          </cell>
          <cell r="C1602">
            <v>1.5</v>
          </cell>
          <cell r="D1602" t="str">
            <v>L405</v>
          </cell>
          <cell r="E1602">
            <v>4</v>
          </cell>
          <cell r="F1602">
            <v>4</v>
          </cell>
        </row>
        <row r="1603">
          <cell r="A1603" t="str">
            <v>LSSJ04</v>
          </cell>
          <cell r="B1603">
            <v>20</v>
          </cell>
          <cell r="C1603">
            <v>0.75</v>
          </cell>
          <cell r="D1603" t="str">
            <v>L405</v>
          </cell>
          <cell r="E1603">
            <v>9</v>
          </cell>
          <cell r="F1603">
            <v>4</v>
          </cell>
        </row>
        <row r="1604">
          <cell r="A1604" t="str">
            <v>LSSJ04</v>
          </cell>
          <cell r="B1604">
            <v>20</v>
          </cell>
          <cell r="C1604">
            <v>1</v>
          </cell>
          <cell r="D1604" t="str">
            <v>L405</v>
          </cell>
          <cell r="E1604">
            <v>3</v>
          </cell>
          <cell r="F1604">
            <v>5</v>
          </cell>
        </row>
        <row r="1605">
          <cell r="A1605" t="str">
            <v>LSSJ04</v>
          </cell>
          <cell r="B1605">
            <v>20</v>
          </cell>
          <cell r="C1605">
            <v>1.5</v>
          </cell>
          <cell r="D1605" t="str">
            <v>L405</v>
          </cell>
          <cell r="E1605">
            <v>7</v>
          </cell>
          <cell r="F1605">
            <v>4</v>
          </cell>
        </row>
        <row r="1606">
          <cell r="A1606" t="str">
            <v>LSSJ04</v>
          </cell>
          <cell r="B1606">
            <v>24</v>
          </cell>
          <cell r="C1606">
            <v>0.5</v>
          </cell>
          <cell r="D1606" t="str">
            <v>L405</v>
          </cell>
          <cell r="E1606">
            <v>2</v>
          </cell>
          <cell r="F1606">
            <v>1</v>
          </cell>
        </row>
        <row r="1607">
          <cell r="A1607" t="str">
            <v>LSSJ04</v>
          </cell>
          <cell r="B1607">
            <v>24</v>
          </cell>
          <cell r="C1607">
            <v>0.75</v>
          </cell>
          <cell r="D1607" t="str">
            <v>L405</v>
          </cell>
          <cell r="E1607">
            <v>24</v>
          </cell>
          <cell r="F1607">
            <v>22</v>
          </cell>
        </row>
        <row r="1608">
          <cell r="A1608" t="str">
            <v>LSSJ04</v>
          </cell>
          <cell r="B1608">
            <v>24</v>
          </cell>
          <cell r="C1608">
            <v>1</v>
          </cell>
          <cell r="D1608" t="str">
            <v>L405</v>
          </cell>
          <cell r="E1608">
            <v>3</v>
          </cell>
          <cell r="F1608">
            <v>3</v>
          </cell>
        </row>
        <row r="1609">
          <cell r="A1609" t="str">
            <v>LSSJ04</v>
          </cell>
          <cell r="B1609">
            <v>24</v>
          </cell>
          <cell r="C1609">
            <v>1.5</v>
          </cell>
          <cell r="D1609" t="str">
            <v>L405</v>
          </cell>
          <cell r="E1609">
            <v>13</v>
          </cell>
          <cell r="F1609">
            <v>14</v>
          </cell>
        </row>
        <row r="1610">
          <cell r="A1610" t="str">
            <v>LSSJ04</v>
          </cell>
          <cell r="B1610">
            <v>26</v>
          </cell>
          <cell r="C1610">
            <v>0.75</v>
          </cell>
          <cell r="D1610" t="str">
            <v>L405</v>
          </cell>
          <cell r="E1610">
            <v>1</v>
          </cell>
          <cell r="F1610">
            <v>2</v>
          </cell>
        </row>
        <row r="1611">
          <cell r="A1611" t="str">
            <v>LSSJ04</v>
          </cell>
          <cell r="B1611">
            <v>30</v>
          </cell>
          <cell r="C1611">
            <v>0.75</v>
          </cell>
          <cell r="D1611" t="str">
            <v>L405</v>
          </cell>
          <cell r="E1611">
            <v>3</v>
          </cell>
          <cell r="F1611">
            <v>5</v>
          </cell>
        </row>
        <row r="1612">
          <cell r="A1612" t="str">
            <v>LSSJ04</v>
          </cell>
          <cell r="B1612">
            <v>30</v>
          </cell>
          <cell r="C1612">
            <v>1</v>
          </cell>
          <cell r="D1612" t="str">
            <v>L405</v>
          </cell>
          <cell r="E1612">
            <v>5</v>
          </cell>
          <cell r="F1612">
            <v>4</v>
          </cell>
        </row>
        <row r="1613">
          <cell r="A1613" t="str">
            <v>LSSJ04</v>
          </cell>
          <cell r="B1613">
            <v>30</v>
          </cell>
          <cell r="C1613">
            <v>1.5</v>
          </cell>
          <cell r="D1613" t="str">
            <v>L405</v>
          </cell>
          <cell r="E1613">
            <v>1</v>
          </cell>
          <cell r="F1613">
            <v>1</v>
          </cell>
        </row>
        <row r="1614">
          <cell r="A1614" t="str">
            <v>LSSJ04</v>
          </cell>
          <cell r="B1614">
            <v>36</v>
          </cell>
          <cell r="C1614">
            <v>1</v>
          </cell>
          <cell r="D1614" t="str">
            <v>L405</v>
          </cell>
          <cell r="E1614">
            <v>2</v>
          </cell>
          <cell r="F1614">
            <v>2</v>
          </cell>
        </row>
        <row r="1615">
          <cell r="A1615" t="str">
            <v>LSSJ04</v>
          </cell>
          <cell r="B1615">
            <v>54</v>
          </cell>
          <cell r="C1615">
            <v>0.75</v>
          </cell>
          <cell r="D1615" t="str">
            <v>L405</v>
          </cell>
          <cell r="E1615">
            <v>4</v>
          </cell>
          <cell r="F1615">
            <v>4</v>
          </cell>
        </row>
        <row r="1616">
          <cell r="A1616" t="str">
            <v>LSSJ04</v>
          </cell>
          <cell r="B1616">
            <v>54</v>
          </cell>
          <cell r="C1616">
            <v>1</v>
          </cell>
          <cell r="D1616" t="str">
            <v>L405</v>
          </cell>
          <cell r="E1616">
            <v>1</v>
          </cell>
          <cell r="F1616">
            <v>2</v>
          </cell>
        </row>
        <row r="1617">
          <cell r="A1617" t="str">
            <v>LSSJ04</v>
          </cell>
          <cell r="B1617">
            <v>54</v>
          </cell>
          <cell r="C1617">
            <v>1.5</v>
          </cell>
          <cell r="D1617" t="str">
            <v>L405</v>
          </cell>
          <cell r="E1617">
            <v>4</v>
          </cell>
          <cell r="F1617">
            <v>4</v>
          </cell>
        </row>
        <row r="1618">
          <cell r="A1618" t="str">
            <v>LSSJ04</v>
          </cell>
          <cell r="B1618">
            <v>60</v>
          </cell>
          <cell r="C1618">
            <v>0.75</v>
          </cell>
          <cell r="D1618" t="str">
            <v>L405</v>
          </cell>
          <cell r="E1618">
            <v>1</v>
          </cell>
          <cell r="F1618">
            <v>1</v>
          </cell>
        </row>
        <row r="1619">
          <cell r="A1619" t="str">
            <v>LSSJ04</v>
          </cell>
          <cell r="B1619">
            <v>60</v>
          </cell>
          <cell r="C1619">
            <v>1</v>
          </cell>
          <cell r="D1619" t="str">
            <v>L405</v>
          </cell>
          <cell r="E1619">
            <v>1</v>
          </cell>
          <cell r="F1619">
            <v>1</v>
          </cell>
        </row>
        <row r="1620">
          <cell r="A1620" t="str">
            <v>LSSJ04</v>
          </cell>
          <cell r="B1620">
            <v>60</v>
          </cell>
          <cell r="C1620">
            <v>1.5</v>
          </cell>
          <cell r="D1620" t="str">
            <v>L405</v>
          </cell>
          <cell r="E1620">
            <v>1</v>
          </cell>
          <cell r="F1620">
            <v>1</v>
          </cell>
        </row>
        <row r="1621">
          <cell r="A1621" t="str">
            <v>LTCJ01</v>
          </cell>
          <cell r="B1621">
            <v>2</v>
          </cell>
          <cell r="C1621">
            <v>0.5</v>
          </cell>
          <cell r="D1621" t="str">
            <v>L403</v>
          </cell>
          <cell r="E1621">
            <v>2</v>
          </cell>
          <cell r="F1621">
            <v>2</v>
          </cell>
        </row>
        <row r="1622">
          <cell r="A1622" t="str">
            <v>LTCJ01</v>
          </cell>
          <cell r="B1622">
            <v>2</v>
          </cell>
          <cell r="C1622">
            <v>0.75</v>
          </cell>
          <cell r="D1622" t="str">
            <v>L403</v>
          </cell>
          <cell r="E1622">
            <v>60</v>
          </cell>
          <cell r="F1622">
            <v>61</v>
          </cell>
        </row>
        <row r="1623">
          <cell r="A1623" t="str">
            <v>LTCJ01</v>
          </cell>
          <cell r="B1623">
            <v>2</v>
          </cell>
          <cell r="C1623">
            <v>1</v>
          </cell>
          <cell r="D1623" t="str">
            <v>L403</v>
          </cell>
          <cell r="E1623">
            <v>26</v>
          </cell>
          <cell r="F1623">
            <v>33</v>
          </cell>
        </row>
        <row r="1624">
          <cell r="A1624" t="str">
            <v>LTCJ01</v>
          </cell>
          <cell r="B1624">
            <v>3</v>
          </cell>
          <cell r="C1624">
            <v>0.75</v>
          </cell>
          <cell r="D1624" t="str">
            <v>L403</v>
          </cell>
          <cell r="E1624">
            <v>40</v>
          </cell>
          <cell r="F1624">
            <v>47</v>
          </cell>
        </row>
        <row r="1625">
          <cell r="A1625" t="str">
            <v>LTCJ01</v>
          </cell>
          <cell r="B1625">
            <v>3</v>
          </cell>
          <cell r="C1625">
            <v>1</v>
          </cell>
          <cell r="D1625" t="str">
            <v>L403</v>
          </cell>
          <cell r="E1625">
            <v>472</v>
          </cell>
          <cell r="F1625">
            <v>489</v>
          </cell>
        </row>
        <row r="1626">
          <cell r="A1626" t="str">
            <v>LTCJ01</v>
          </cell>
          <cell r="B1626">
            <v>3</v>
          </cell>
          <cell r="C1626">
            <v>1.25</v>
          </cell>
          <cell r="D1626" t="str">
            <v>L403</v>
          </cell>
          <cell r="E1626">
            <v>4</v>
          </cell>
          <cell r="F1626">
            <v>4</v>
          </cell>
        </row>
        <row r="1627">
          <cell r="A1627" t="str">
            <v>LTCJ01</v>
          </cell>
          <cell r="B1627">
            <v>3</v>
          </cell>
          <cell r="C1627">
            <v>1.5</v>
          </cell>
          <cell r="D1627" t="str">
            <v>L403</v>
          </cell>
          <cell r="E1627">
            <v>116</v>
          </cell>
          <cell r="F1627">
            <v>116</v>
          </cell>
        </row>
        <row r="1628">
          <cell r="A1628" t="str">
            <v>LTCJ01</v>
          </cell>
          <cell r="B1628">
            <v>3</v>
          </cell>
          <cell r="C1628">
            <v>2</v>
          </cell>
          <cell r="D1628" t="str">
            <v>L403</v>
          </cell>
          <cell r="E1628">
            <v>7</v>
          </cell>
          <cell r="F1628">
            <v>7</v>
          </cell>
        </row>
        <row r="1629">
          <cell r="A1629" t="str">
            <v>LTCJ01</v>
          </cell>
          <cell r="B1629">
            <v>4</v>
          </cell>
          <cell r="C1629">
            <v>0.75</v>
          </cell>
          <cell r="D1629" t="str">
            <v>L403</v>
          </cell>
          <cell r="E1629">
            <v>48</v>
          </cell>
          <cell r="F1629">
            <v>42</v>
          </cell>
        </row>
        <row r="1630">
          <cell r="A1630" t="str">
            <v>LTCJ01</v>
          </cell>
          <cell r="B1630">
            <v>4</v>
          </cell>
          <cell r="C1630">
            <v>1</v>
          </cell>
          <cell r="D1630" t="str">
            <v>L403</v>
          </cell>
          <cell r="E1630">
            <v>42</v>
          </cell>
          <cell r="F1630">
            <v>55</v>
          </cell>
        </row>
        <row r="1631">
          <cell r="A1631" t="str">
            <v>LTCJ01</v>
          </cell>
          <cell r="B1631">
            <v>4</v>
          </cell>
          <cell r="C1631">
            <v>1.5</v>
          </cell>
          <cell r="D1631" t="str">
            <v>L403</v>
          </cell>
          <cell r="E1631">
            <v>18</v>
          </cell>
          <cell r="F1631">
            <v>30</v>
          </cell>
        </row>
        <row r="1632">
          <cell r="A1632" t="str">
            <v>LTCJ01</v>
          </cell>
          <cell r="B1632">
            <v>4</v>
          </cell>
          <cell r="C1632">
            <v>2</v>
          </cell>
          <cell r="D1632" t="str">
            <v>L403</v>
          </cell>
          <cell r="E1632">
            <v>14</v>
          </cell>
          <cell r="F1632">
            <v>14</v>
          </cell>
        </row>
        <row r="1633">
          <cell r="A1633" t="str">
            <v>LTCJ01</v>
          </cell>
          <cell r="B1633">
            <v>6</v>
          </cell>
          <cell r="C1633">
            <v>0.75</v>
          </cell>
          <cell r="D1633" t="str">
            <v>L403</v>
          </cell>
          <cell r="E1633">
            <v>14</v>
          </cell>
          <cell r="F1633">
            <v>10</v>
          </cell>
        </row>
        <row r="1634">
          <cell r="A1634" t="str">
            <v>LTCJ01</v>
          </cell>
          <cell r="B1634">
            <v>6</v>
          </cell>
          <cell r="C1634">
            <v>1</v>
          </cell>
          <cell r="D1634" t="str">
            <v>L403</v>
          </cell>
          <cell r="E1634">
            <v>14</v>
          </cell>
          <cell r="F1634">
            <v>18</v>
          </cell>
        </row>
        <row r="1635">
          <cell r="A1635" t="str">
            <v>LTCJ01</v>
          </cell>
          <cell r="B1635">
            <v>6</v>
          </cell>
          <cell r="C1635">
            <v>1.5</v>
          </cell>
          <cell r="D1635" t="str">
            <v>L403</v>
          </cell>
          <cell r="E1635">
            <v>0</v>
          </cell>
          <cell r="F1635">
            <v>4</v>
          </cell>
        </row>
        <row r="1636">
          <cell r="A1636" t="str">
            <v>LTCJ01</v>
          </cell>
          <cell r="B1636">
            <v>8</v>
          </cell>
          <cell r="C1636">
            <v>0.75</v>
          </cell>
          <cell r="D1636" t="str">
            <v>L403</v>
          </cell>
          <cell r="E1636">
            <v>1</v>
          </cell>
          <cell r="F1636">
            <v>3</v>
          </cell>
        </row>
        <row r="1637">
          <cell r="A1637" t="str">
            <v>LTCJ01</v>
          </cell>
          <cell r="B1637">
            <v>8</v>
          </cell>
          <cell r="C1637">
            <v>1</v>
          </cell>
          <cell r="D1637" t="str">
            <v>L403</v>
          </cell>
          <cell r="E1637">
            <v>16</v>
          </cell>
          <cell r="F1637">
            <v>19</v>
          </cell>
        </row>
        <row r="1638">
          <cell r="A1638" t="str">
            <v>LTCJ01</v>
          </cell>
          <cell r="B1638">
            <v>8</v>
          </cell>
          <cell r="C1638">
            <v>1.5</v>
          </cell>
          <cell r="D1638" t="str">
            <v>L403</v>
          </cell>
          <cell r="E1638">
            <v>0</v>
          </cell>
          <cell r="F1638">
            <v>0</v>
          </cell>
        </row>
        <row r="1639">
          <cell r="A1639" t="str">
            <v>LTCJ01</v>
          </cell>
          <cell r="B1639">
            <v>10</v>
          </cell>
          <cell r="C1639">
            <v>0.75</v>
          </cell>
          <cell r="D1639" t="str">
            <v>L403</v>
          </cell>
          <cell r="E1639">
            <v>4</v>
          </cell>
          <cell r="F1639">
            <v>6</v>
          </cell>
        </row>
        <row r="1640">
          <cell r="A1640" t="str">
            <v>LTCJ01</v>
          </cell>
          <cell r="B1640">
            <v>10</v>
          </cell>
          <cell r="C1640">
            <v>1</v>
          </cell>
          <cell r="D1640" t="str">
            <v>L403</v>
          </cell>
          <cell r="E1640">
            <v>8</v>
          </cell>
          <cell r="F1640">
            <v>8</v>
          </cell>
        </row>
        <row r="1641">
          <cell r="A1641" t="str">
            <v>LTCJ01</v>
          </cell>
          <cell r="B1641">
            <v>12</v>
          </cell>
          <cell r="C1641">
            <v>0.75</v>
          </cell>
          <cell r="D1641" t="str">
            <v>L403</v>
          </cell>
          <cell r="E1641">
            <v>3</v>
          </cell>
          <cell r="F1641">
            <v>3</v>
          </cell>
        </row>
        <row r="1642">
          <cell r="A1642" t="str">
            <v>LTCJ01</v>
          </cell>
          <cell r="B1642">
            <v>12</v>
          </cell>
          <cell r="C1642">
            <v>1</v>
          </cell>
          <cell r="D1642" t="str">
            <v>L403</v>
          </cell>
          <cell r="E1642">
            <v>5</v>
          </cell>
          <cell r="F1642">
            <v>5</v>
          </cell>
        </row>
        <row r="1643">
          <cell r="A1643" t="str">
            <v>LTCJ01</v>
          </cell>
          <cell r="B1643">
            <v>16</v>
          </cell>
          <cell r="C1643">
            <v>0.75</v>
          </cell>
          <cell r="D1643" t="str">
            <v>L403</v>
          </cell>
          <cell r="E1643">
            <v>2</v>
          </cell>
          <cell r="F1643">
            <v>2</v>
          </cell>
        </row>
        <row r="1644">
          <cell r="A1644" t="str">
            <v>LTCJ01</v>
          </cell>
          <cell r="B1644">
            <v>16</v>
          </cell>
          <cell r="C1644">
            <v>1</v>
          </cell>
          <cell r="D1644" t="str">
            <v>L403</v>
          </cell>
          <cell r="E1644">
            <v>3</v>
          </cell>
          <cell r="F1644">
            <v>4</v>
          </cell>
        </row>
        <row r="1645">
          <cell r="A1645" t="str">
            <v>LTCJ01</v>
          </cell>
          <cell r="B1645">
            <v>18</v>
          </cell>
          <cell r="C1645">
            <v>1</v>
          </cell>
          <cell r="D1645" t="str">
            <v>L403</v>
          </cell>
          <cell r="E1645">
            <v>1</v>
          </cell>
          <cell r="F1645">
            <v>1</v>
          </cell>
        </row>
        <row r="1646">
          <cell r="A1646" t="str">
            <v>LTCJ01</v>
          </cell>
          <cell r="B1646">
            <v>20</v>
          </cell>
          <cell r="C1646">
            <v>0.75</v>
          </cell>
          <cell r="D1646" t="str">
            <v>L403</v>
          </cell>
          <cell r="E1646">
            <v>4</v>
          </cell>
          <cell r="F1646">
            <v>8</v>
          </cell>
        </row>
        <row r="1647">
          <cell r="A1647" t="str">
            <v>LTCJ01</v>
          </cell>
          <cell r="B1647">
            <v>20</v>
          </cell>
          <cell r="C1647">
            <v>1</v>
          </cell>
          <cell r="D1647" t="str">
            <v>L403</v>
          </cell>
          <cell r="E1647">
            <v>6</v>
          </cell>
          <cell r="F1647">
            <v>7</v>
          </cell>
        </row>
        <row r="1648">
          <cell r="A1648" t="str">
            <v>LTCJ01</v>
          </cell>
          <cell r="B1648">
            <v>20</v>
          </cell>
          <cell r="C1648">
            <v>1.5</v>
          </cell>
          <cell r="D1648" t="str">
            <v>L403</v>
          </cell>
          <cell r="E1648">
            <v>0</v>
          </cell>
          <cell r="F1648">
            <v>7</v>
          </cell>
        </row>
        <row r="1649">
          <cell r="A1649" t="str">
            <v>LTCJ01</v>
          </cell>
          <cell r="B1649">
            <v>24</v>
          </cell>
          <cell r="C1649">
            <v>0.75</v>
          </cell>
          <cell r="D1649" t="str">
            <v>L403</v>
          </cell>
          <cell r="E1649">
            <v>8</v>
          </cell>
          <cell r="F1649">
            <v>9</v>
          </cell>
        </row>
        <row r="1650">
          <cell r="A1650" t="str">
            <v>LTCJ01</v>
          </cell>
          <cell r="B1650">
            <v>24</v>
          </cell>
          <cell r="C1650">
            <v>1</v>
          </cell>
          <cell r="D1650" t="str">
            <v>L403</v>
          </cell>
          <cell r="E1650">
            <v>0</v>
          </cell>
          <cell r="F1650">
            <v>0</v>
          </cell>
        </row>
        <row r="1651">
          <cell r="A1651" t="str">
            <v>LTCJ01</v>
          </cell>
          <cell r="B1651">
            <v>24</v>
          </cell>
          <cell r="C1651">
            <v>1.5</v>
          </cell>
          <cell r="D1651" t="str">
            <v>L403</v>
          </cell>
          <cell r="E1651">
            <v>0</v>
          </cell>
          <cell r="F1651">
            <v>6</v>
          </cell>
        </row>
        <row r="1652">
          <cell r="A1652" t="str">
            <v>LTCJ01</v>
          </cell>
          <cell r="B1652">
            <v>30</v>
          </cell>
          <cell r="C1652">
            <v>0.75</v>
          </cell>
          <cell r="D1652" t="str">
            <v>L403</v>
          </cell>
          <cell r="E1652">
            <v>4</v>
          </cell>
          <cell r="F1652">
            <v>6</v>
          </cell>
        </row>
        <row r="1653">
          <cell r="A1653" t="str">
            <v>LTCJ01</v>
          </cell>
          <cell r="B1653">
            <v>30</v>
          </cell>
          <cell r="C1653">
            <v>1</v>
          </cell>
          <cell r="D1653" t="str">
            <v>L403</v>
          </cell>
          <cell r="E1653">
            <v>4</v>
          </cell>
          <cell r="F1653">
            <v>6</v>
          </cell>
        </row>
        <row r="1654">
          <cell r="A1654" t="str">
            <v>LTCJ01</v>
          </cell>
          <cell r="B1654">
            <v>36</v>
          </cell>
          <cell r="C1654">
            <v>1</v>
          </cell>
          <cell r="D1654" t="str">
            <v>L403</v>
          </cell>
          <cell r="E1654">
            <v>1</v>
          </cell>
          <cell r="F1654">
            <v>1</v>
          </cell>
        </row>
        <row r="1655">
          <cell r="A1655" t="str">
            <v>LTCJ01</v>
          </cell>
          <cell r="B1655">
            <v>42</v>
          </cell>
          <cell r="C1655">
            <v>0.75</v>
          </cell>
          <cell r="D1655" t="str">
            <v>L403</v>
          </cell>
          <cell r="E1655">
            <v>1</v>
          </cell>
          <cell r="F1655">
            <v>1</v>
          </cell>
        </row>
        <row r="1656">
          <cell r="A1656" t="str">
            <v>LTCJ01</v>
          </cell>
          <cell r="B1656">
            <v>42</v>
          </cell>
          <cell r="C1656">
            <v>1</v>
          </cell>
          <cell r="D1656" t="str">
            <v>L403</v>
          </cell>
          <cell r="E1656">
            <v>5</v>
          </cell>
          <cell r="F1656">
            <v>5</v>
          </cell>
        </row>
        <row r="1657">
          <cell r="A1657" t="str">
            <v>LTCJ01</v>
          </cell>
          <cell r="B1657">
            <v>48</v>
          </cell>
          <cell r="C1657">
            <v>1</v>
          </cell>
          <cell r="D1657" t="str">
            <v>L403</v>
          </cell>
          <cell r="E1657">
            <v>4</v>
          </cell>
          <cell r="F1657">
            <v>4</v>
          </cell>
        </row>
        <row r="1658">
          <cell r="A1658" t="str">
            <v>LTCJ02</v>
          </cell>
          <cell r="B1658">
            <v>3</v>
          </cell>
          <cell r="C1658">
            <v>0.75</v>
          </cell>
          <cell r="D1658" t="str">
            <v>L403</v>
          </cell>
          <cell r="E1658">
            <v>0</v>
          </cell>
          <cell r="F1658">
            <v>13</v>
          </cell>
        </row>
        <row r="1659">
          <cell r="A1659" t="str">
            <v>LTCJ02</v>
          </cell>
          <cell r="B1659">
            <v>3</v>
          </cell>
          <cell r="C1659">
            <v>1</v>
          </cell>
          <cell r="D1659" t="str">
            <v>L403</v>
          </cell>
          <cell r="E1659">
            <v>0</v>
          </cell>
          <cell r="F1659">
            <v>80</v>
          </cell>
        </row>
        <row r="1660">
          <cell r="A1660" t="str">
            <v>LTCJ02</v>
          </cell>
          <cell r="B1660">
            <v>3</v>
          </cell>
          <cell r="C1660">
            <v>2</v>
          </cell>
          <cell r="D1660" t="str">
            <v>L403</v>
          </cell>
          <cell r="E1660">
            <v>0</v>
          </cell>
          <cell r="F1660">
            <v>2</v>
          </cell>
        </row>
        <row r="1661">
          <cell r="A1661" t="str">
            <v>LTCJ02</v>
          </cell>
          <cell r="B1661">
            <v>4</v>
          </cell>
          <cell r="C1661">
            <v>1.5</v>
          </cell>
          <cell r="D1661" t="str">
            <v>L403</v>
          </cell>
          <cell r="E1661">
            <v>0</v>
          </cell>
          <cell r="F1661">
            <v>4</v>
          </cell>
        </row>
        <row r="1662">
          <cell r="A1662" t="str">
            <v>LTCJ02</v>
          </cell>
          <cell r="B1662">
            <v>6</v>
          </cell>
          <cell r="C1662">
            <v>0.75</v>
          </cell>
          <cell r="D1662" t="str">
            <v>L403</v>
          </cell>
          <cell r="E1662">
            <v>0</v>
          </cell>
          <cell r="F1662">
            <v>2</v>
          </cell>
        </row>
        <row r="1663">
          <cell r="A1663" t="str">
            <v>LTCJ02</v>
          </cell>
          <cell r="B1663">
            <v>6</v>
          </cell>
          <cell r="C1663">
            <v>1</v>
          </cell>
          <cell r="D1663" t="str">
            <v>L403</v>
          </cell>
          <cell r="E1663">
            <v>0</v>
          </cell>
          <cell r="F1663">
            <v>3</v>
          </cell>
        </row>
        <row r="1664">
          <cell r="A1664" t="str">
            <v>LTCJ02</v>
          </cell>
          <cell r="B1664">
            <v>6</v>
          </cell>
          <cell r="C1664">
            <v>2</v>
          </cell>
          <cell r="D1664" t="str">
            <v>L403</v>
          </cell>
          <cell r="E1664">
            <v>0</v>
          </cell>
          <cell r="F1664">
            <v>2</v>
          </cell>
        </row>
        <row r="1665">
          <cell r="A1665" t="str">
            <v>LTCK01</v>
          </cell>
          <cell r="B1665">
            <v>2</v>
          </cell>
          <cell r="C1665">
            <v>0.75</v>
          </cell>
          <cell r="D1665" t="str">
            <v>L403</v>
          </cell>
          <cell r="E1665">
            <v>2</v>
          </cell>
          <cell r="F1665">
            <v>19</v>
          </cell>
        </row>
        <row r="1666">
          <cell r="A1666" t="str">
            <v>LTCK01</v>
          </cell>
          <cell r="B1666">
            <v>3</v>
          </cell>
          <cell r="C1666">
            <v>0.75</v>
          </cell>
          <cell r="D1666" t="str">
            <v>L403</v>
          </cell>
          <cell r="E1666">
            <v>0</v>
          </cell>
          <cell r="F1666">
            <v>0</v>
          </cell>
        </row>
        <row r="1667">
          <cell r="A1667" t="str">
            <v>LTCK01</v>
          </cell>
          <cell r="B1667">
            <v>4</v>
          </cell>
          <cell r="C1667">
            <v>0.75</v>
          </cell>
          <cell r="D1667" t="str">
            <v>L403</v>
          </cell>
          <cell r="E1667">
            <v>0</v>
          </cell>
          <cell r="F1667">
            <v>5</v>
          </cell>
        </row>
        <row r="1668">
          <cell r="A1668" t="str">
            <v>LTCK01</v>
          </cell>
          <cell r="B1668">
            <v>4</v>
          </cell>
          <cell r="C1668">
            <v>1</v>
          </cell>
          <cell r="D1668" t="str">
            <v>L403</v>
          </cell>
          <cell r="E1668">
            <v>0</v>
          </cell>
          <cell r="F1668">
            <v>5</v>
          </cell>
        </row>
        <row r="1669">
          <cell r="A1669" t="str">
            <v>LTCK01</v>
          </cell>
          <cell r="B1669">
            <v>16</v>
          </cell>
          <cell r="C1669">
            <v>1.5</v>
          </cell>
          <cell r="D1669" t="str">
            <v>L403</v>
          </cell>
          <cell r="E1669">
            <v>0</v>
          </cell>
          <cell r="F1669">
            <v>7</v>
          </cell>
        </row>
        <row r="1670">
          <cell r="A1670" t="str">
            <v>LTCK01</v>
          </cell>
          <cell r="B1670">
            <v>24</v>
          </cell>
          <cell r="C1670">
            <v>1.5</v>
          </cell>
          <cell r="D1670" t="str">
            <v>L403</v>
          </cell>
          <cell r="E1670">
            <v>0</v>
          </cell>
          <cell r="F1670">
            <v>3</v>
          </cell>
        </row>
        <row r="1671">
          <cell r="A1671" t="str">
            <v>LTCK01</v>
          </cell>
          <cell r="B1671">
            <v>30</v>
          </cell>
          <cell r="C1671">
            <v>1.5</v>
          </cell>
          <cell r="D1671" t="str">
            <v>L403</v>
          </cell>
          <cell r="E1671">
            <v>0</v>
          </cell>
          <cell r="F1671">
            <v>2</v>
          </cell>
        </row>
        <row r="1672">
          <cell r="A1672" t="str">
            <v>LTCK01</v>
          </cell>
          <cell r="B1672">
            <v>36</v>
          </cell>
          <cell r="C1672">
            <v>1.5</v>
          </cell>
          <cell r="D1672" t="str">
            <v>L403</v>
          </cell>
          <cell r="E1672">
            <v>0</v>
          </cell>
          <cell r="F1672">
            <v>1</v>
          </cell>
        </row>
        <row r="1673">
          <cell r="A1673" t="str">
            <v>LTDJ01</v>
          </cell>
          <cell r="B1673">
            <v>2</v>
          </cell>
          <cell r="C1673">
            <v>0.75</v>
          </cell>
          <cell r="D1673" t="str">
            <v>L403</v>
          </cell>
          <cell r="E1673">
            <v>0</v>
          </cell>
          <cell r="F1673">
            <v>5</v>
          </cell>
        </row>
        <row r="1674">
          <cell r="A1674" t="str">
            <v>LTDJ01</v>
          </cell>
          <cell r="B1674">
            <v>3</v>
          </cell>
          <cell r="C1674">
            <v>0.75</v>
          </cell>
          <cell r="D1674" t="str">
            <v>L403</v>
          </cell>
          <cell r="E1674">
            <v>0</v>
          </cell>
          <cell r="F1674">
            <v>5</v>
          </cell>
        </row>
        <row r="1675">
          <cell r="A1675" t="str">
            <v>LTDJ01</v>
          </cell>
          <cell r="B1675">
            <v>4</v>
          </cell>
          <cell r="C1675">
            <v>1</v>
          </cell>
          <cell r="D1675" t="str">
            <v>L403</v>
          </cell>
          <cell r="E1675">
            <v>2</v>
          </cell>
          <cell r="F1675">
            <v>2</v>
          </cell>
        </row>
        <row r="1676">
          <cell r="A1676" t="str">
            <v>LTDJ01</v>
          </cell>
          <cell r="B1676">
            <v>6</v>
          </cell>
          <cell r="C1676">
            <v>0.75</v>
          </cell>
          <cell r="D1676" t="str">
            <v>L403</v>
          </cell>
          <cell r="E1676">
            <v>0</v>
          </cell>
          <cell r="F1676">
            <v>1</v>
          </cell>
        </row>
        <row r="1677">
          <cell r="A1677" t="str">
            <v>LTDJ01</v>
          </cell>
          <cell r="B1677">
            <v>6</v>
          </cell>
          <cell r="C1677">
            <v>1</v>
          </cell>
          <cell r="D1677" t="str">
            <v>L403</v>
          </cell>
          <cell r="E1677">
            <v>3</v>
          </cell>
          <cell r="F1677">
            <v>3</v>
          </cell>
        </row>
        <row r="1678">
          <cell r="A1678" t="str">
            <v>LTDJ01</v>
          </cell>
          <cell r="B1678">
            <v>8</v>
          </cell>
          <cell r="C1678">
            <v>1</v>
          </cell>
          <cell r="D1678" t="str">
            <v>L403</v>
          </cell>
          <cell r="E1678">
            <v>5</v>
          </cell>
          <cell r="F1678">
            <v>5</v>
          </cell>
        </row>
        <row r="1679">
          <cell r="A1679" t="str">
            <v>LTDJ01</v>
          </cell>
          <cell r="B1679">
            <v>10</v>
          </cell>
          <cell r="C1679">
            <v>1</v>
          </cell>
          <cell r="D1679" t="str">
            <v>L403</v>
          </cell>
          <cell r="E1679">
            <v>3</v>
          </cell>
          <cell r="F1679">
            <v>3</v>
          </cell>
        </row>
        <row r="1680">
          <cell r="A1680" t="str">
            <v>LTDJ01</v>
          </cell>
          <cell r="B1680">
            <v>12</v>
          </cell>
          <cell r="C1680">
            <v>1</v>
          </cell>
          <cell r="D1680" t="str">
            <v>L403</v>
          </cell>
          <cell r="E1680">
            <v>2</v>
          </cell>
          <cell r="F1680">
            <v>2</v>
          </cell>
        </row>
        <row r="1681">
          <cell r="A1681" t="str">
            <v>LTDJ01</v>
          </cell>
          <cell r="B1681">
            <v>24</v>
          </cell>
          <cell r="C1681">
            <v>1</v>
          </cell>
          <cell r="D1681" t="str">
            <v>L403</v>
          </cell>
          <cell r="E1681">
            <v>2</v>
          </cell>
          <cell r="F1681">
            <v>2</v>
          </cell>
        </row>
        <row r="1682">
          <cell r="A1682" t="str">
            <v>LTDJ01</v>
          </cell>
          <cell r="B1682">
            <v>30</v>
          </cell>
          <cell r="C1682">
            <v>1</v>
          </cell>
          <cell r="D1682" t="str">
            <v>L403</v>
          </cell>
          <cell r="E1682">
            <v>5</v>
          </cell>
          <cell r="F1682">
            <v>7</v>
          </cell>
        </row>
        <row r="1683">
          <cell r="A1683" t="str">
            <v>LTLJ01</v>
          </cell>
          <cell r="B1683">
            <v>8</v>
          </cell>
          <cell r="C1683">
            <v>1</v>
          </cell>
          <cell r="D1683" t="str">
            <v>L404</v>
          </cell>
          <cell r="E1683">
            <v>1</v>
          </cell>
          <cell r="F1683">
            <v>5</v>
          </cell>
        </row>
        <row r="1684">
          <cell r="A1684" t="str">
            <v>LTSJ04</v>
          </cell>
          <cell r="B1684">
            <v>4</v>
          </cell>
          <cell r="C1684">
            <v>1</v>
          </cell>
          <cell r="D1684" t="str">
            <v>L405</v>
          </cell>
          <cell r="E1684">
            <v>4</v>
          </cell>
          <cell r="F1684">
            <v>4</v>
          </cell>
        </row>
        <row r="1685">
          <cell r="A1685" t="str">
            <v>LTSJ04</v>
          </cell>
          <cell r="B1685">
            <v>6</v>
          </cell>
          <cell r="C1685">
            <v>1</v>
          </cell>
          <cell r="D1685" t="str">
            <v>L405</v>
          </cell>
          <cell r="E1685">
            <v>1</v>
          </cell>
          <cell r="F1685">
            <v>1</v>
          </cell>
        </row>
        <row r="1686">
          <cell r="A1686" t="str">
            <v>LTSJ04</v>
          </cell>
          <cell r="B1686">
            <v>8</v>
          </cell>
          <cell r="C1686">
            <v>1</v>
          </cell>
          <cell r="D1686" t="str">
            <v>L405</v>
          </cell>
          <cell r="E1686">
            <v>5</v>
          </cell>
          <cell r="F1686">
            <v>5</v>
          </cell>
        </row>
        <row r="1687">
          <cell r="A1687" t="str">
            <v>LTSJ04</v>
          </cell>
          <cell r="B1687">
            <v>12</v>
          </cell>
          <cell r="C1687">
            <v>1</v>
          </cell>
          <cell r="D1687" t="str">
            <v>L405</v>
          </cell>
          <cell r="E1687">
            <v>1</v>
          </cell>
          <cell r="F1687">
            <v>1</v>
          </cell>
        </row>
        <row r="1688">
          <cell r="A1688" t="str">
            <v>LTSJ04</v>
          </cell>
          <cell r="B1688">
            <v>14</v>
          </cell>
          <cell r="C1688">
            <v>1</v>
          </cell>
          <cell r="D1688" t="str">
            <v>L405</v>
          </cell>
          <cell r="E1688">
            <v>2</v>
          </cell>
          <cell r="F1688">
            <v>2</v>
          </cell>
        </row>
        <row r="1689">
          <cell r="A1689" t="str">
            <v>LTSJ04</v>
          </cell>
          <cell r="B1689">
            <v>16</v>
          </cell>
          <cell r="C1689">
            <v>1</v>
          </cell>
          <cell r="D1689" t="str">
            <v>L405</v>
          </cell>
          <cell r="E1689">
            <v>1</v>
          </cell>
          <cell r="F1689">
            <v>1</v>
          </cell>
        </row>
        <row r="1690">
          <cell r="A1690" t="str">
            <v>LWC031</v>
          </cell>
          <cell r="B1690">
            <v>12</v>
          </cell>
          <cell r="C1690">
            <v>10</v>
          </cell>
          <cell r="D1690" t="str">
            <v>L406</v>
          </cell>
          <cell r="E1690">
            <v>0</v>
          </cell>
          <cell r="F1690">
            <v>2</v>
          </cell>
        </row>
        <row r="1691">
          <cell r="A1691" t="str">
            <v>LWC041</v>
          </cell>
          <cell r="B1691">
            <v>20</v>
          </cell>
          <cell r="C1691">
            <v>14</v>
          </cell>
          <cell r="D1691" t="str">
            <v>L406</v>
          </cell>
          <cell r="E1691">
            <v>2</v>
          </cell>
          <cell r="F1691">
            <v>4</v>
          </cell>
        </row>
        <row r="1692">
          <cell r="A1692" t="str">
            <v>LWC051</v>
          </cell>
          <cell r="B1692">
            <v>3</v>
          </cell>
          <cell r="C1692">
            <v>2</v>
          </cell>
          <cell r="D1692" t="str">
            <v>L406</v>
          </cell>
          <cell r="E1692">
            <v>55</v>
          </cell>
          <cell r="F1692">
            <v>56</v>
          </cell>
        </row>
        <row r="1693">
          <cell r="A1693" t="str">
            <v>LWC051</v>
          </cell>
          <cell r="B1693">
            <v>4</v>
          </cell>
          <cell r="C1693">
            <v>2</v>
          </cell>
          <cell r="D1693" t="str">
            <v>L406</v>
          </cell>
          <cell r="E1693">
            <v>62</v>
          </cell>
          <cell r="F1693">
            <v>66</v>
          </cell>
        </row>
        <row r="1694">
          <cell r="A1694" t="str">
            <v>LWC051</v>
          </cell>
          <cell r="B1694">
            <v>4</v>
          </cell>
          <cell r="C1694">
            <v>3</v>
          </cell>
          <cell r="D1694" t="str">
            <v>L406</v>
          </cell>
          <cell r="E1694">
            <v>43</v>
          </cell>
          <cell r="F1694">
            <v>44</v>
          </cell>
        </row>
        <row r="1695">
          <cell r="A1695" t="str">
            <v>LWC051</v>
          </cell>
          <cell r="B1695">
            <v>4</v>
          </cell>
          <cell r="C1695">
            <v>6</v>
          </cell>
          <cell r="D1695" t="str">
            <v>L406</v>
          </cell>
          <cell r="E1695">
            <v>0</v>
          </cell>
          <cell r="F1695">
            <v>0</v>
          </cell>
        </row>
        <row r="1696">
          <cell r="A1696" t="str">
            <v>LWC051</v>
          </cell>
          <cell r="B1696">
            <v>4</v>
          </cell>
          <cell r="C1696">
            <v>8</v>
          </cell>
          <cell r="D1696" t="str">
            <v>L406</v>
          </cell>
          <cell r="E1696">
            <v>0</v>
          </cell>
          <cell r="F1696">
            <v>0</v>
          </cell>
        </row>
        <row r="1697">
          <cell r="A1697" t="str">
            <v>LWC051</v>
          </cell>
          <cell r="B1697">
            <v>6</v>
          </cell>
          <cell r="C1697">
            <v>2</v>
          </cell>
          <cell r="D1697" t="str">
            <v>L406</v>
          </cell>
          <cell r="E1697">
            <v>15</v>
          </cell>
          <cell r="F1697">
            <v>21</v>
          </cell>
        </row>
        <row r="1698">
          <cell r="A1698" t="str">
            <v>LWC051</v>
          </cell>
          <cell r="B1698">
            <v>6</v>
          </cell>
          <cell r="C1698">
            <v>3</v>
          </cell>
          <cell r="D1698" t="str">
            <v>L406</v>
          </cell>
          <cell r="E1698">
            <v>20</v>
          </cell>
          <cell r="F1698">
            <v>24</v>
          </cell>
        </row>
        <row r="1699">
          <cell r="A1699" t="str">
            <v>LWC051</v>
          </cell>
          <cell r="B1699">
            <v>6</v>
          </cell>
          <cell r="C1699">
            <v>4</v>
          </cell>
          <cell r="D1699" t="str">
            <v>L406</v>
          </cell>
          <cell r="E1699">
            <v>35</v>
          </cell>
          <cell r="F1699">
            <v>45</v>
          </cell>
        </row>
        <row r="1700">
          <cell r="A1700" t="str">
            <v>LWC051</v>
          </cell>
          <cell r="B1700">
            <v>6</v>
          </cell>
          <cell r="C1700">
            <v>8</v>
          </cell>
          <cell r="D1700" t="str">
            <v>L406</v>
          </cell>
          <cell r="E1700">
            <v>0</v>
          </cell>
          <cell r="F1700">
            <v>0</v>
          </cell>
        </row>
        <row r="1701">
          <cell r="A1701" t="str">
            <v>LWC051</v>
          </cell>
          <cell r="B1701">
            <v>8</v>
          </cell>
          <cell r="C1701">
            <v>2</v>
          </cell>
          <cell r="D1701" t="str">
            <v>L406</v>
          </cell>
          <cell r="E1701">
            <v>13</v>
          </cell>
          <cell r="F1701">
            <v>12</v>
          </cell>
        </row>
        <row r="1702">
          <cell r="A1702" t="str">
            <v>LWC051</v>
          </cell>
          <cell r="B1702">
            <v>8</v>
          </cell>
          <cell r="C1702">
            <v>3</v>
          </cell>
          <cell r="D1702" t="str">
            <v>L406</v>
          </cell>
          <cell r="E1702">
            <v>7</v>
          </cell>
          <cell r="F1702">
            <v>10</v>
          </cell>
        </row>
        <row r="1703">
          <cell r="A1703" t="str">
            <v>LWC051</v>
          </cell>
          <cell r="B1703">
            <v>8</v>
          </cell>
          <cell r="C1703">
            <v>4</v>
          </cell>
          <cell r="D1703" t="str">
            <v>L406</v>
          </cell>
          <cell r="E1703">
            <v>90</v>
          </cell>
          <cell r="F1703">
            <v>90</v>
          </cell>
        </row>
        <row r="1704">
          <cell r="A1704" t="str">
            <v>LWC051</v>
          </cell>
          <cell r="B1704">
            <v>8</v>
          </cell>
          <cell r="C1704">
            <v>6</v>
          </cell>
          <cell r="D1704" t="str">
            <v>L406</v>
          </cell>
          <cell r="E1704">
            <v>22</v>
          </cell>
          <cell r="F1704">
            <v>28</v>
          </cell>
        </row>
        <row r="1705">
          <cell r="A1705" t="str">
            <v>LWC051</v>
          </cell>
          <cell r="B1705">
            <v>10</v>
          </cell>
          <cell r="C1705">
            <v>2</v>
          </cell>
          <cell r="D1705" t="str">
            <v>L406</v>
          </cell>
          <cell r="E1705">
            <v>11</v>
          </cell>
          <cell r="F1705">
            <v>13</v>
          </cell>
        </row>
        <row r="1706">
          <cell r="A1706" t="str">
            <v>LWC051</v>
          </cell>
          <cell r="B1706">
            <v>10</v>
          </cell>
          <cell r="C1706">
            <v>3</v>
          </cell>
          <cell r="D1706" t="str">
            <v>L406</v>
          </cell>
          <cell r="E1706">
            <v>5</v>
          </cell>
          <cell r="F1706">
            <v>6</v>
          </cell>
        </row>
        <row r="1707">
          <cell r="A1707" t="str">
            <v>LWC051</v>
          </cell>
          <cell r="B1707">
            <v>10</v>
          </cell>
          <cell r="C1707">
            <v>4</v>
          </cell>
          <cell r="D1707" t="str">
            <v>L406</v>
          </cell>
          <cell r="E1707">
            <v>7</v>
          </cell>
          <cell r="F1707">
            <v>7</v>
          </cell>
        </row>
        <row r="1708">
          <cell r="A1708" t="str">
            <v>LWC051</v>
          </cell>
          <cell r="B1708">
            <v>10</v>
          </cell>
          <cell r="C1708">
            <v>6</v>
          </cell>
          <cell r="D1708" t="str">
            <v>L406</v>
          </cell>
          <cell r="E1708">
            <v>17</v>
          </cell>
          <cell r="F1708">
            <v>17</v>
          </cell>
        </row>
        <row r="1709">
          <cell r="A1709" t="str">
            <v>LWC051</v>
          </cell>
          <cell r="B1709">
            <v>10</v>
          </cell>
          <cell r="C1709">
            <v>8</v>
          </cell>
          <cell r="D1709" t="str">
            <v>L406</v>
          </cell>
          <cell r="E1709">
            <v>25</v>
          </cell>
          <cell r="F1709">
            <v>25</v>
          </cell>
        </row>
        <row r="1710">
          <cell r="A1710" t="str">
            <v>LWC051</v>
          </cell>
          <cell r="B1710">
            <v>12</v>
          </cell>
          <cell r="C1710">
            <v>2</v>
          </cell>
          <cell r="D1710" t="str">
            <v>L406</v>
          </cell>
          <cell r="E1710">
            <v>6</v>
          </cell>
          <cell r="F1710">
            <v>7</v>
          </cell>
        </row>
        <row r="1711">
          <cell r="A1711" t="str">
            <v>LWC051</v>
          </cell>
          <cell r="B1711">
            <v>12</v>
          </cell>
          <cell r="C1711">
            <v>3</v>
          </cell>
          <cell r="D1711" t="str">
            <v>L406</v>
          </cell>
          <cell r="E1711">
            <v>1</v>
          </cell>
          <cell r="F1711">
            <v>2</v>
          </cell>
        </row>
        <row r="1712">
          <cell r="A1712" t="str">
            <v>LWC051</v>
          </cell>
          <cell r="B1712">
            <v>12</v>
          </cell>
          <cell r="C1712">
            <v>4</v>
          </cell>
          <cell r="D1712" t="str">
            <v>L406</v>
          </cell>
          <cell r="E1712">
            <v>3</v>
          </cell>
          <cell r="F1712">
            <v>6</v>
          </cell>
        </row>
        <row r="1713">
          <cell r="A1713" t="str">
            <v>LWC051</v>
          </cell>
          <cell r="B1713">
            <v>12</v>
          </cell>
          <cell r="C1713">
            <v>6</v>
          </cell>
          <cell r="D1713" t="str">
            <v>L406</v>
          </cell>
          <cell r="E1713">
            <v>23</v>
          </cell>
          <cell r="F1713">
            <v>29</v>
          </cell>
        </row>
        <row r="1714">
          <cell r="A1714" t="str">
            <v>LWC051</v>
          </cell>
          <cell r="B1714">
            <v>12</v>
          </cell>
          <cell r="C1714">
            <v>8</v>
          </cell>
          <cell r="D1714" t="str">
            <v>L406</v>
          </cell>
          <cell r="E1714">
            <v>7</v>
          </cell>
          <cell r="F1714">
            <v>9</v>
          </cell>
        </row>
        <row r="1715">
          <cell r="A1715" t="str">
            <v>LWC051</v>
          </cell>
          <cell r="B1715">
            <v>12</v>
          </cell>
          <cell r="C1715">
            <v>10</v>
          </cell>
          <cell r="D1715" t="str">
            <v>L406</v>
          </cell>
          <cell r="E1715">
            <v>4</v>
          </cell>
          <cell r="F1715">
            <v>5</v>
          </cell>
        </row>
        <row r="1716">
          <cell r="A1716" t="str">
            <v>LWC051</v>
          </cell>
          <cell r="B1716">
            <v>14</v>
          </cell>
          <cell r="C1716">
            <v>2</v>
          </cell>
          <cell r="D1716" t="str">
            <v>L406</v>
          </cell>
          <cell r="E1716">
            <v>0</v>
          </cell>
          <cell r="F1716">
            <v>0</v>
          </cell>
        </row>
        <row r="1717">
          <cell r="A1717" t="str">
            <v>LWC051</v>
          </cell>
          <cell r="B1717">
            <v>14</v>
          </cell>
          <cell r="C1717">
            <v>4</v>
          </cell>
          <cell r="D1717" t="str">
            <v>L406</v>
          </cell>
          <cell r="E1717">
            <v>11</v>
          </cell>
          <cell r="F1717">
            <v>13</v>
          </cell>
        </row>
        <row r="1718">
          <cell r="A1718" t="str">
            <v>LWC051</v>
          </cell>
          <cell r="B1718">
            <v>14</v>
          </cell>
          <cell r="C1718">
            <v>6</v>
          </cell>
          <cell r="D1718" t="str">
            <v>L406</v>
          </cell>
          <cell r="E1718">
            <v>3</v>
          </cell>
          <cell r="F1718">
            <v>4</v>
          </cell>
        </row>
        <row r="1719">
          <cell r="A1719" t="str">
            <v>LWC051</v>
          </cell>
          <cell r="B1719">
            <v>14</v>
          </cell>
          <cell r="C1719">
            <v>8</v>
          </cell>
          <cell r="D1719" t="str">
            <v>L406</v>
          </cell>
          <cell r="E1719">
            <v>11</v>
          </cell>
          <cell r="F1719">
            <v>14</v>
          </cell>
        </row>
        <row r="1720">
          <cell r="A1720" t="str">
            <v>LWC051</v>
          </cell>
          <cell r="B1720">
            <v>14</v>
          </cell>
          <cell r="C1720">
            <v>10</v>
          </cell>
          <cell r="D1720" t="str">
            <v>L406</v>
          </cell>
          <cell r="E1720">
            <v>0</v>
          </cell>
          <cell r="F1720">
            <v>1</v>
          </cell>
        </row>
        <row r="1721">
          <cell r="A1721" t="str">
            <v>LWC051</v>
          </cell>
          <cell r="B1721">
            <v>14</v>
          </cell>
          <cell r="C1721">
            <v>12</v>
          </cell>
          <cell r="D1721" t="str">
            <v>L406</v>
          </cell>
          <cell r="E1721">
            <v>1</v>
          </cell>
          <cell r="F1721">
            <v>1</v>
          </cell>
        </row>
        <row r="1722">
          <cell r="A1722" t="str">
            <v>LWC051</v>
          </cell>
          <cell r="B1722">
            <v>16</v>
          </cell>
          <cell r="C1722">
            <v>2</v>
          </cell>
          <cell r="D1722" t="str">
            <v>L406</v>
          </cell>
          <cell r="E1722">
            <v>6</v>
          </cell>
          <cell r="F1722">
            <v>7</v>
          </cell>
        </row>
        <row r="1723">
          <cell r="A1723" t="str">
            <v>LWC051</v>
          </cell>
          <cell r="B1723">
            <v>16</v>
          </cell>
          <cell r="C1723">
            <v>3</v>
          </cell>
          <cell r="D1723" t="str">
            <v>L406</v>
          </cell>
          <cell r="E1723">
            <v>3</v>
          </cell>
          <cell r="F1723">
            <v>3</v>
          </cell>
        </row>
        <row r="1724">
          <cell r="A1724" t="str">
            <v>LWC051</v>
          </cell>
          <cell r="B1724">
            <v>16</v>
          </cell>
          <cell r="C1724">
            <v>4</v>
          </cell>
          <cell r="D1724" t="str">
            <v>L406</v>
          </cell>
          <cell r="E1724">
            <v>2</v>
          </cell>
          <cell r="F1724">
            <v>2</v>
          </cell>
        </row>
        <row r="1725">
          <cell r="A1725" t="str">
            <v>LWC051</v>
          </cell>
          <cell r="B1725">
            <v>16</v>
          </cell>
          <cell r="C1725">
            <v>6</v>
          </cell>
          <cell r="D1725" t="str">
            <v>L406</v>
          </cell>
          <cell r="E1725">
            <v>3</v>
          </cell>
          <cell r="F1725">
            <v>3</v>
          </cell>
        </row>
        <row r="1726">
          <cell r="A1726" t="str">
            <v>LWC051</v>
          </cell>
          <cell r="B1726">
            <v>16</v>
          </cell>
          <cell r="C1726">
            <v>8</v>
          </cell>
          <cell r="D1726" t="str">
            <v>L406</v>
          </cell>
          <cell r="E1726">
            <v>8</v>
          </cell>
          <cell r="F1726">
            <v>9</v>
          </cell>
        </row>
        <row r="1727">
          <cell r="A1727" t="str">
            <v>LWC051</v>
          </cell>
          <cell r="B1727">
            <v>16</v>
          </cell>
          <cell r="C1727">
            <v>10</v>
          </cell>
          <cell r="D1727" t="str">
            <v>L406</v>
          </cell>
          <cell r="E1727">
            <v>9</v>
          </cell>
          <cell r="F1727">
            <v>9</v>
          </cell>
        </row>
        <row r="1728">
          <cell r="A1728" t="str">
            <v>LWC051</v>
          </cell>
          <cell r="B1728">
            <v>16</v>
          </cell>
          <cell r="C1728">
            <v>12</v>
          </cell>
          <cell r="D1728" t="str">
            <v>L406</v>
          </cell>
          <cell r="E1728">
            <v>7</v>
          </cell>
          <cell r="F1728">
            <v>7</v>
          </cell>
        </row>
        <row r="1729">
          <cell r="A1729" t="str">
            <v>LWC051</v>
          </cell>
          <cell r="B1729">
            <v>16</v>
          </cell>
          <cell r="C1729">
            <v>14</v>
          </cell>
          <cell r="D1729" t="str">
            <v>L406</v>
          </cell>
          <cell r="E1729">
            <v>1</v>
          </cell>
          <cell r="F1729">
            <v>1</v>
          </cell>
        </row>
        <row r="1730">
          <cell r="A1730" t="str">
            <v>LWC051</v>
          </cell>
          <cell r="B1730">
            <v>18</v>
          </cell>
          <cell r="C1730">
            <v>3</v>
          </cell>
          <cell r="D1730" t="str">
            <v>L406</v>
          </cell>
          <cell r="E1730">
            <v>1</v>
          </cell>
          <cell r="F1730">
            <v>1</v>
          </cell>
        </row>
        <row r="1731">
          <cell r="A1731" t="str">
            <v>LWC051</v>
          </cell>
          <cell r="B1731">
            <v>18</v>
          </cell>
          <cell r="C1731">
            <v>6</v>
          </cell>
          <cell r="D1731" t="str">
            <v>L406</v>
          </cell>
          <cell r="E1731">
            <v>1</v>
          </cell>
          <cell r="F1731">
            <v>1</v>
          </cell>
        </row>
        <row r="1732">
          <cell r="A1732" t="str">
            <v>LWC051</v>
          </cell>
          <cell r="B1732">
            <v>18</v>
          </cell>
          <cell r="C1732">
            <v>8</v>
          </cell>
          <cell r="D1732" t="str">
            <v>L406</v>
          </cell>
          <cell r="E1732">
            <v>2</v>
          </cell>
          <cell r="F1732">
            <v>2</v>
          </cell>
        </row>
        <row r="1733">
          <cell r="A1733" t="str">
            <v>LWC051</v>
          </cell>
          <cell r="B1733">
            <v>18</v>
          </cell>
          <cell r="C1733">
            <v>10</v>
          </cell>
          <cell r="D1733" t="str">
            <v>L406</v>
          </cell>
          <cell r="E1733">
            <v>3</v>
          </cell>
          <cell r="F1733">
            <v>3</v>
          </cell>
        </row>
        <row r="1734">
          <cell r="A1734" t="str">
            <v>LWC051</v>
          </cell>
          <cell r="B1734">
            <v>18</v>
          </cell>
          <cell r="C1734">
            <v>12</v>
          </cell>
          <cell r="D1734" t="str">
            <v>L406</v>
          </cell>
          <cell r="E1734">
            <v>5</v>
          </cell>
          <cell r="F1734">
            <v>5</v>
          </cell>
        </row>
        <row r="1735">
          <cell r="A1735" t="str">
            <v>LWC051</v>
          </cell>
          <cell r="B1735">
            <v>20</v>
          </cell>
          <cell r="C1735">
            <v>2</v>
          </cell>
          <cell r="D1735" t="str">
            <v>L406</v>
          </cell>
          <cell r="E1735">
            <v>10</v>
          </cell>
          <cell r="F1735">
            <v>11</v>
          </cell>
        </row>
        <row r="1736">
          <cell r="A1736" t="str">
            <v>LWC051</v>
          </cell>
          <cell r="B1736">
            <v>20</v>
          </cell>
          <cell r="C1736">
            <v>3</v>
          </cell>
          <cell r="D1736" t="str">
            <v>L406</v>
          </cell>
          <cell r="E1736">
            <v>6</v>
          </cell>
          <cell r="F1736">
            <v>6</v>
          </cell>
        </row>
        <row r="1737">
          <cell r="A1737" t="str">
            <v>LWC051</v>
          </cell>
          <cell r="B1737">
            <v>20</v>
          </cell>
          <cell r="C1737">
            <v>4</v>
          </cell>
          <cell r="D1737" t="str">
            <v>L406</v>
          </cell>
          <cell r="E1737">
            <v>8</v>
          </cell>
          <cell r="F1737">
            <v>27</v>
          </cell>
        </row>
        <row r="1738">
          <cell r="A1738" t="str">
            <v>LWC051</v>
          </cell>
          <cell r="B1738">
            <v>20</v>
          </cell>
          <cell r="C1738">
            <v>6</v>
          </cell>
          <cell r="D1738" t="str">
            <v>L406</v>
          </cell>
          <cell r="E1738">
            <v>4</v>
          </cell>
          <cell r="F1738">
            <v>5</v>
          </cell>
        </row>
        <row r="1739">
          <cell r="A1739" t="str">
            <v>LWC051</v>
          </cell>
          <cell r="B1739">
            <v>20</v>
          </cell>
          <cell r="C1739">
            <v>8</v>
          </cell>
          <cell r="D1739" t="str">
            <v>L406</v>
          </cell>
          <cell r="E1739">
            <v>20</v>
          </cell>
          <cell r="F1739">
            <v>20</v>
          </cell>
        </row>
        <row r="1740">
          <cell r="A1740" t="str">
            <v>LWC051</v>
          </cell>
          <cell r="B1740">
            <v>20</v>
          </cell>
          <cell r="C1740">
            <v>10</v>
          </cell>
          <cell r="D1740" t="str">
            <v>L406</v>
          </cell>
          <cell r="E1740">
            <v>16</v>
          </cell>
          <cell r="F1740">
            <v>17</v>
          </cell>
        </row>
        <row r="1741">
          <cell r="A1741" t="str">
            <v>LWC051</v>
          </cell>
          <cell r="B1741">
            <v>20</v>
          </cell>
          <cell r="C1741">
            <v>12</v>
          </cell>
          <cell r="D1741" t="str">
            <v>L406</v>
          </cell>
          <cell r="E1741">
            <v>2</v>
          </cell>
          <cell r="F1741">
            <v>7</v>
          </cell>
        </row>
        <row r="1742">
          <cell r="A1742" t="str">
            <v>LWC051</v>
          </cell>
          <cell r="B1742">
            <v>20</v>
          </cell>
          <cell r="C1742">
            <v>14</v>
          </cell>
          <cell r="D1742" t="str">
            <v>L406</v>
          </cell>
          <cell r="E1742">
            <v>3</v>
          </cell>
          <cell r="F1742">
            <v>3</v>
          </cell>
        </row>
        <row r="1743">
          <cell r="A1743" t="str">
            <v>LWC051</v>
          </cell>
          <cell r="B1743">
            <v>20</v>
          </cell>
          <cell r="C1743">
            <v>16</v>
          </cell>
          <cell r="D1743" t="str">
            <v>L406</v>
          </cell>
          <cell r="E1743">
            <v>3</v>
          </cell>
          <cell r="F1743">
            <v>3</v>
          </cell>
        </row>
        <row r="1744">
          <cell r="A1744" t="str">
            <v>LWC051</v>
          </cell>
          <cell r="B1744">
            <v>24</v>
          </cell>
          <cell r="C1744">
            <v>2</v>
          </cell>
          <cell r="D1744" t="str">
            <v>L406</v>
          </cell>
          <cell r="E1744">
            <v>8</v>
          </cell>
          <cell r="F1744">
            <v>9</v>
          </cell>
        </row>
        <row r="1745">
          <cell r="A1745" t="str">
            <v>LWC051</v>
          </cell>
          <cell r="B1745">
            <v>24</v>
          </cell>
          <cell r="C1745">
            <v>3</v>
          </cell>
          <cell r="D1745" t="str">
            <v>L406</v>
          </cell>
          <cell r="E1745">
            <v>19</v>
          </cell>
          <cell r="F1745">
            <v>19</v>
          </cell>
        </row>
        <row r="1746">
          <cell r="A1746" t="str">
            <v>LWC051</v>
          </cell>
          <cell r="B1746">
            <v>24</v>
          </cell>
          <cell r="C1746">
            <v>4</v>
          </cell>
          <cell r="D1746" t="str">
            <v>L406</v>
          </cell>
          <cell r="E1746">
            <v>3</v>
          </cell>
          <cell r="F1746">
            <v>3</v>
          </cell>
        </row>
        <row r="1747">
          <cell r="A1747" t="str">
            <v>LWC051</v>
          </cell>
          <cell r="B1747">
            <v>24</v>
          </cell>
          <cell r="C1747">
            <v>6</v>
          </cell>
          <cell r="D1747" t="str">
            <v>L406</v>
          </cell>
          <cell r="E1747">
            <v>18</v>
          </cell>
          <cell r="F1747">
            <v>19</v>
          </cell>
        </row>
        <row r="1748">
          <cell r="A1748" t="str">
            <v>LWC051</v>
          </cell>
          <cell r="B1748">
            <v>24</v>
          </cell>
          <cell r="C1748">
            <v>8</v>
          </cell>
          <cell r="D1748" t="str">
            <v>L406</v>
          </cell>
          <cell r="E1748">
            <v>9</v>
          </cell>
          <cell r="F1748">
            <v>9</v>
          </cell>
        </row>
        <row r="1749">
          <cell r="A1749" t="str">
            <v>LWC051</v>
          </cell>
          <cell r="B1749">
            <v>24</v>
          </cell>
          <cell r="C1749">
            <v>10</v>
          </cell>
          <cell r="D1749" t="str">
            <v>L406</v>
          </cell>
          <cell r="E1749">
            <v>8</v>
          </cell>
          <cell r="F1749">
            <v>8</v>
          </cell>
        </row>
        <row r="1750">
          <cell r="A1750" t="str">
            <v>LWC051</v>
          </cell>
          <cell r="B1750">
            <v>24</v>
          </cell>
          <cell r="C1750">
            <v>12</v>
          </cell>
          <cell r="D1750" t="str">
            <v>L406</v>
          </cell>
          <cell r="E1750">
            <v>0</v>
          </cell>
          <cell r="F1750">
            <v>2</v>
          </cell>
        </row>
        <row r="1751">
          <cell r="A1751" t="str">
            <v>LWC051</v>
          </cell>
          <cell r="B1751">
            <v>24</v>
          </cell>
          <cell r="C1751">
            <v>16</v>
          </cell>
          <cell r="D1751" t="str">
            <v>L406</v>
          </cell>
          <cell r="E1751">
            <v>0</v>
          </cell>
          <cell r="F1751">
            <v>3</v>
          </cell>
        </row>
        <row r="1752">
          <cell r="A1752" t="str">
            <v>LWC051</v>
          </cell>
          <cell r="B1752">
            <v>30</v>
          </cell>
          <cell r="C1752">
            <v>2</v>
          </cell>
          <cell r="D1752" t="str">
            <v>L406</v>
          </cell>
          <cell r="E1752">
            <v>8</v>
          </cell>
          <cell r="F1752">
            <v>9</v>
          </cell>
        </row>
        <row r="1753">
          <cell r="A1753" t="str">
            <v>LWC051</v>
          </cell>
          <cell r="B1753">
            <v>30</v>
          </cell>
          <cell r="C1753">
            <v>3</v>
          </cell>
          <cell r="D1753" t="str">
            <v>L406</v>
          </cell>
          <cell r="E1753">
            <v>2</v>
          </cell>
          <cell r="F1753">
            <v>3</v>
          </cell>
        </row>
        <row r="1754">
          <cell r="A1754" t="str">
            <v>LWC051</v>
          </cell>
          <cell r="B1754">
            <v>30</v>
          </cell>
          <cell r="C1754">
            <v>4</v>
          </cell>
          <cell r="D1754" t="str">
            <v>L406</v>
          </cell>
          <cell r="E1754">
            <v>4</v>
          </cell>
          <cell r="F1754">
            <v>6</v>
          </cell>
        </row>
        <row r="1755">
          <cell r="A1755" t="str">
            <v>LWC051</v>
          </cell>
          <cell r="B1755">
            <v>30</v>
          </cell>
          <cell r="C1755">
            <v>6</v>
          </cell>
          <cell r="D1755" t="str">
            <v>L406</v>
          </cell>
          <cell r="E1755">
            <v>2</v>
          </cell>
          <cell r="F1755">
            <v>2</v>
          </cell>
        </row>
        <row r="1756">
          <cell r="A1756" t="str">
            <v>LWC051</v>
          </cell>
          <cell r="B1756">
            <v>30</v>
          </cell>
          <cell r="C1756">
            <v>8</v>
          </cell>
          <cell r="D1756" t="str">
            <v>L406</v>
          </cell>
          <cell r="E1756">
            <v>6</v>
          </cell>
          <cell r="F1756">
            <v>7</v>
          </cell>
        </row>
        <row r="1757">
          <cell r="A1757" t="str">
            <v>LWC051</v>
          </cell>
          <cell r="B1757">
            <v>30</v>
          </cell>
          <cell r="C1757">
            <v>10</v>
          </cell>
          <cell r="D1757" t="str">
            <v>L406</v>
          </cell>
          <cell r="E1757">
            <v>1</v>
          </cell>
          <cell r="F1757">
            <v>1</v>
          </cell>
        </row>
        <row r="1758">
          <cell r="A1758" t="str">
            <v>LWC051</v>
          </cell>
          <cell r="B1758">
            <v>30</v>
          </cell>
          <cell r="C1758">
            <v>12</v>
          </cell>
          <cell r="D1758" t="str">
            <v>L406</v>
          </cell>
          <cell r="E1758">
            <v>0</v>
          </cell>
          <cell r="F1758">
            <v>3</v>
          </cell>
        </row>
        <row r="1759">
          <cell r="A1759" t="str">
            <v>LWC051</v>
          </cell>
          <cell r="B1759">
            <v>36</v>
          </cell>
          <cell r="C1759">
            <v>2</v>
          </cell>
          <cell r="D1759" t="str">
            <v>L406</v>
          </cell>
          <cell r="E1759">
            <v>2</v>
          </cell>
          <cell r="F1759">
            <v>2</v>
          </cell>
        </row>
        <row r="1760">
          <cell r="A1760" t="str">
            <v>LWC051</v>
          </cell>
          <cell r="B1760">
            <v>36</v>
          </cell>
          <cell r="C1760">
            <v>3</v>
          </cell>
          <cell r="D1760" t="str">
            <v>L406</v>
          </cell>
          <cell r="E1760">
            <v>1</v>
          </cell>
          <cell r="F1760">
            <v>1</v>
          </cell>
        </row>
        <row r="1761">
          <cell r="A1761" t="str">
            <v>LWC051</v>
          </cell>
          <cell r="B1761">
            <v>36</v>
          </cell>
          <cell r="C1761">
            <v>6</v>
          </cell>
          <cell r="D1761" t="str">
            <v>L406</v>
          </cell>
          <cell r="E1761">
            <v>3</v>
          </cell>
          <cell r="F1761">
            <v>3</v>
          </cell>
        </row>
        <row r="1762">
          <cell r="A1762" t="str">
            <v>LWC051</v>
          </cell>
          <cell r="B1762">
            <v>42</v>
          </cell>
          <cell r="C1762">
            <v>2</v>
          </cell>
          <cell r="D1762" t="str">
            <v>L406</v>
          </cell>
          <cell r="E1762">
            <v>5</v>
          </cell>
          <cell r="F1762">
            <v>5</v>
          </cell>
        </row>
        <row r="1763">
          <cell r="A1763" t="str">
            <v>LWC051</v>
          </cell>
          <cell r="B1763">
            <v>42</v>
          </cell>
          <cell r="C1763">
            <v>3</v>
          </cell>
          <cell r="D1763" t="str">
            <v>L406</v>
          </cell>
          <cell r="E1763">
            <v>1</v>
          </cell>
          <cell r="F1763">
            <v>1</v>
          </cell>
        </row>
        <row r="1764">
          <cell r="A1764" t="str">
            <v>LWC051</v>
          </cell>
          <cell r="B1764">
            <v>42</v>
          </cell>
          <cell r="C1764">
            <v>4</v>
          </cell>
          <cell r="D1764" t="str">
            <v>L406</v>
          </cell>
          <cell r="E1764">
            <v>2</v>
          </cell>
          <cell r="F1764">
            <v>2</v>
          </cell>
        </row>
        <row r="1765">
          <cell r="A1765" t="str">
            <v>LWC051</v>
          </cell>
          <cell r="B1765">
            <v>42</v>
          </cell>
          <cell r="C1765">
            <v>10</v>
          </cell>
          <cell r="D1765" t="str">
            <v>L406</v>
          </cell>
          <cell r="E1765">
            <v>1</v>
          </cell>
          <cell r="F1765">
            <v>1</v>
          </cell>
        </row>
        <row r="1766">
          <cell r="A1766" t="str">
            <v>LWC071</v>
          </cell>
          <cell r="B1766">
            <v>3</v>
          </cell>
          <cell r="C1766">
            <v>2</v>
          </cell>
          <cell r="D1766" t="str">
            <v>L406</v>
          </cell>
          <cell r="E1766">
            <v>8</v>
          </cell>
          <cell r="F1766">
            <v>9</v>
          </cell>
        </row>
        <row r="1767">
          <cell r="A1767" t="str">
            <v>LWC071</v>
          </cell>
          <cell r="B1767">
            <v>4</v>
          </cell>
          <cell r="C1767">
            <v>2</v>
          </cell>
          <cell r="D1767" t="str">
            <v>L406</v>
          </cell>
          <cell r="E1767">
            <v>4</v>
          </cell>
          <cell r="F1767">
            <v>6</v>
          </cell>
        </row>
        <row r="1768">
          <cell r="A1768" t="str">
            <v>LWC071</v>
          </cell>
          <cell r="B1768">
            <v>6</v>
          </cell>
          <cell r="C1768">
            <v>2</v>
          </cell>
          <cell r="D1768" t="str">
            <v>L406</v>
          </cell>
          <cell r="E1768">
            <v>4</v>
          </cell>
          <cell r="F1768">
            <v>7</v>
          </cell>
        </row>
        <row r="1769">
          <cell r="A1769" t="str">
            <v>LWC071</v>
          </cell>
          <cell r="B1769">
            <v>8</v>
          </cell>
          <cell r="C1769">
            <v>2</v>
          </cell>
          <cell r="D1769" t="str">
            <v>L406</v>
          </cell>
          <cell r="E1769">
            <v>0</v>
          </cell>
          <cell r="F1769">
            <v>1</v>
          </cell>
        </row>
        <row r="1770">
          <cell r="A1770" t="str">
            <v>LWC071</v>
          </cell>
          <cell r="B1770">
            <v>8</v>
          </cell>
          <cell r="C1770">
            <v>4</v>
          </cell>
          <cell r="D1770" t="str">
            <v>L406</v>
          </cell>
          <cell r="E1770">
            <v>1</v>
          </cell>
          <cell r="F1770">
            <v>2</v>
          </cell>
        </row>
        <row r="1771">
          <cell r="A1771" t="str">
            <v>LWC071</v>
          </cell>
          <cell r="B1771">
            <v>8</v>
          </cell>
          <cell r="C1771">
            <v>6</v>
          </cell>
          <cell r="D1771" t="str">
            <v>L406</v>
          </cell>
          <cell r="E1771">
            <v>2</v>
          </cell>
          <cell r="F1771">
            <v>2</v>
          </cell>
        </row>
        <row r="1772">
          <cell r="A1772" t="str">
            <v>LWC071</v>
          </cell>
          <cell r="B1772">
            <v>10</v>
          </cell>
          <cell r="C1772">
            <v>2</v>
          </cell>
          <cell r="D1772" t="str">
            <v>L406</v>
          </cell>
          <cell r="E1772">
            <v>1</v>
          </cell>
          <cell r="F1772">
            <v>2</v>
          </cell>
        </row>
        <row r="1773">
          <cell r="A1773" t="str">
            <v>LWC071</v>
          </cell>
          <cell r="B1773">
            <v>10</v>
          </cell>
          <cell r="C1773">
            <v>4</v>
          </cell>
          <cell r="D1773" t="str">
            <v>L406</v>
          </cell>
          <cell r="E1773">
            <v>4</v>
          </cell>
          <cell r="F1773">
            <v>5</v>
          </cell>
        </row>
        <row r="1774">
          <cell r="A1774" t="str">
            <v>LWC071</v>
          </cell>
          <cell r="B1774">
            <v>10</v>
          </cell>
          <cell r="C1774">
            <v>8</v>
          </cell>
          <cell r="D1774" t="str">
            <v>L406</v>
          </cell>
          <cell r="E1774">
            <v>3</v>
          </cell>
          <cell r="F1774">
            <v>4</v>
          </cell>
        </row>
        <row r="1775">
          <cell r="A1775" t="str">
            <v>LWC071</v>
          </cell>
          <cell r="B1775">
            <v>14</v>
          </cell>
          <cell r="C1775">
            <v>8</v>
          </cell>
          <cell r="D1775" t="str">
            <v>L406</v>
          </cell>
          <cell r="E1775">
            <v>3</v>
          </cell>
          <cell r="F1775">
            <v>3</v>
          </cell>
        </row>
        <row r="1776">
          <cell r="A1776" t="str">
            <v>LWC071</v>
          </cell>
          <cell r="B1776">
            <v>14</v>
          </cell>
          <cell r="C1776">
            <v>10</v>
          </cell>
          <cell r="D1776" t="str">
            <v>L406</v>
          </cell>
          <cell r="E1776">
            <v>0</v>
          </cell>
          <cell r="F1776">
            <v>2</v>
          </cell>
        </row>
        <row r="1777">
          <cell r="A1777" t="str">
            <v>LWC071</v>
          </cell>
          <cell r="B1777">
            <v>16</v>
          </cell>
          <cell r="C1777">
            <v>2</v>
          </cell>
          <cell r="D1777" t="str">
            <v>L406</v>
          </cell>
          <cell r="E1777">
            <v>1</v>
          </cell>
          <cell r="F1777">
            <v>1</v>
          </cell>
        </row>
        <row r="1778">
          <cell r="A1778" t="str">
            <v>LWC071</v>
          </cell>
          <cell r="B1778">
            <v>18</v>
          </cell>
          <cell r="C1778">
            <v>4</v>
          </cell>
          <cell r="D1778" t="str">
            <v>L406</v>
          </cell>
          <cell r="E1778">
            <v>0</v>
          </cell>
          <cell r="F1778">
            <v>2</v>
          </cell>
        </row>
        <row r="1779">
          <cell r="A1779" t="str">
            <v>LWC071</v>
          </cell>
          <cell r="B1779">
            <v>18</v>
          </cell>
          <cell r="C1779">
            <v>8</v>
          </cell>
          <cell r="D1779" t="str">
            <v>L406</v>
          </cell>
          <cell r="E1779">
            <v>0</v>
          </cell>
          <cell r="F1779">
            <v>2</v>
          </cell>
        </row>
        <row r="1780">
          <cell r="A1780" t="str">
            <v>LWC071</v>
          </cell>
          <cell r="B1780">
            <v>18</v>
          </cell>
          <cell r="C1780">
            <v>16</v>
          </cell>
          <cell r="D1780" t="str">
            <v>L406</v>
          </cell>
          <cell r="E1780">
            <v>0</v>
          </cell>
          <cell r="F1780">
            <v>1</v>
          </cell>
        </row>
        <row r="1781">
          <cell r="A1781" t="str">
            <v>LWC071</v>
          </cell>
          <cell r="B1781">
            <v>20</v>
          </cell>
          <cell r="C1781">
            <v>3</v>
          </cell>
          <cell r="D1781" t="str">
            <v>L406</v>
          </cell>
          <cell r="E1781">
            <v>1</v>
          </cell>
          <cell r="F1781">
            <v>1</v>
          </cell>
        </row>
        <row r="1782">
          <cell r="A1782" t="str">
            <v>LWC071</v>
          </cell>
          <cell r="B1782">
            <v>20</v>
          </cell>
          <cell r="C1782">
            <v>8</v>
          </cell>
          <cell r="D1782" t="str">
            <v>L406</v>
          </cell>
          <cell r="E1782">
            <v>0</v>
          </cell>
          <cell r="F1782">
            <v>1</v>
          </cell>
        </row>
        <row r="1783">
          <cell r="A1783" t="str">
            <v>LWC071</v>
          </cell>
          <cell r="B1783">
            <v>20</v>
          </cell>
          <cell r="C1783">
            <v>14</v>
          </cell>
          <cell r="D1783" t="str">
            <v>L406</v>
          </cell>
          <cell r="E1783">
            <v>0</v>
          </cell>
          <cell r="F1783">
            <v>2</v>
          </cell>
        </row>
        <row r="1784">
          <cell r="A1784" t="str">
            <v>LWC071</v>
          </cell>
          <cell r="B1784">
            <v>24</v>
          </cell>
          <cell r="C1784">
            <v>2</v>
          </cell>
          <cell r="D1784" t="str">
            <v>L406</v>
          </cell>
          <cell r="E1784">
            <v>8</v>
          </cell>
          <cell r="F1784">
            <v>9</v>
          </cell>
        </row>
        <row r="1785">
          <cell r="A1785" t="str">
            <v>LWC071</v>
          </cell>
          <cell r="B1785">
            <v>30</v>
          </cell>
          <cell r="C1785">
            <v>2</v>
          </cell>
          <cell r="D1785" t="str">
            <v>L406</v>
          </cell>
          <cell r="E1785">
            <v>5</v>
          </cell>
          <cell r="F1785">
            <v>5</v>
          </cell>
        </row>
        <row r="1786">
          <cell r="A1786" t="str">
            <v>LWC071</v>
          </cell>
          <cell r="B1786">
            <v>30</v>
          </cell>
          <cell r="C1786">
            <v>4</v>
          </cell>
          <cell r="D1786" t="str">
            <v>L406</v>
          </cell>
          <cell r="E1786">
            <v>3</v>
          </cell>
          <cell r="F1786">
            <v>3</v>
          </cell>
        </row>
        <row r="1787">
          <cell r="A1787" t="str">
            <v>LWC071</v>
          </cell>
          <cell r="B1787">
            <v>30</v>
          </cell>
          <cell r="C1787">
            <v>10</v>
          </cell>
          <cell r="D1787" t="str">
            <v>L406</v>
          </cell>
          <cell r="E1787">
            <v>4</v>
          </cell>
          <cell r="F1787">
            <v>4</v>
          </cell>
        </row>
        <row r="1788">
          <cell r="A1788" t="str">
            <v>LWC071</v>
          </cell>
          <cell r="B1788">
            <v>36</v>
          </cell>
          <cell r="C1788">
            <v>4</v>
          </cell>
          <cell r="D1788" t="str">
            <v>L406</v>
          </cell>
          <cell r="E1788">
            <v>3</v>
          </cell>
          <cell r="F1788">
            <v>3</v>
          </cell>
        </row>
        <row r="1789">
          <cell r="A1789" t="str">
            <v>LWC0A1</v>
          </cell>
          <cell r="B1789">
            <v>16</v>
          </cell>
          <cell r="C1789">
            <v>10</v>
          </cell>
          <cell r="D1789" t="str">
            <v>L406</v>
          </cell>
          <cell r="E1789">
            <v>2</v>
          </cell>
          <cell r="F1789">
            <v>2</v>
          </cell>
        </row>
        <row r="1790">
          <cell r="A1790" t="str">
            <v>LWC0A1</v>
          </cell>
          <cell r="B1790">
            <v>20</v>
          </cell>
          <cell r="C1790">
            <v>10</v>
          </cell>
          <cell r="D1790" t="str">
            <v>L406</v>
          </cell>
          <cell r="E1790">
            <v>3</v>
          </cell>
          <cell r="F1790">
            <v>3</v>
          </cell>
        </row>
        <row r="1791">
          <cell r="A1791" t="str">
            <v>LWC0A1</v>
          </cell>
          <cell r="B1791">
            <v>20</v>
          </cell>
          <cell r="C1791">
            <v>12</v>
          </cell>
          <cell r="D1791" t="str">
            <v>L406</v>
          </cell>
          <cell r="E1791">
            <v>0</v>
          </cell>
          <cell r="F1791">
            <v>1</v>
          </cell>
        </row>
        <row r="1792">
          <cell r="A1792" t="str">
            <v>LWC0A1</v>
          </cell>
          <cell r="B1792">
            <v>20</v>
          </cell>
          <cell r="C1792">
            <v>16</v>
          </cell>
          <cell r="D1792" t="str">
            <v>L406</v>
          </cell>
          <cell r="E1792">
            <v>1</v>
          </cell>
          <cell r="F1792">
            <v>1</v>
          </cell>
        </row>
        <row r="1793">
          <cell r="A1793" t="str">
            <v>LWC0B1</v>
          </cell>
          <cell r="B1793">
            <v>10</v>
          </cell>
          <cell r="C1793">
            <v>6</v>
          </cell>
          <cell r="D1793" t="str">
            <v>L406</v>
          </cell>
          <cell r="E1793">
            <v>3</v>
          </cell>
          <cell r="F1793">
            <v>4</v>
          </cell>
        </row>
        <row r="1794">
          <cell r="A1794" t="str">
            <v>LWC0D1</v>
          </cell>
          <cell r="B1794">
            <v>6</v>
          </cell>
          <cell r="C1794">
            <v>2</v>
          </cell>
          <cell r="D1794" t="str">
            <v>L406</v>
          </cell>
          <cell r="E1794">
            <v>1</v>
          </cell>
          <cell r="F1794">
            <v>2</v>
          </cell>
        </row>
        <row r="1795">
          <cell r="A1795" t="str">
            <v>LWC0D1</v>
          </cell>
          <cell r="B1795">
            <v>16</v>
          </cell>
          <cell r="C1795">
            <v>2</v>
          </cell>
          <cell r="D1795" t="str">
            <v>L406</v>
          </cell>
          <cell r="E1795">
            <v>6</v>
          </cell>
          <cell r="F1795">
            <v>6</v>
          </cell>
        </row>
        <row r="1796">
          <cell r="A1796" t="str">
            <v>LWC0D1</v>
          </cell>
          <cell r="B1796">
            <v>24</v>
          </cell>
          <cell r="C1796">
            <v>3</v>
          </cell>
          <cell r="D1796" t="str">
            <v>L406</v>
          </cell>
          <cell r="E1796">
            <v>3</v>
          </cell>
          <cell r="F1796">
            <v>3</v>
          </cell>
        </row>
        <row r="1797">
          <cell r="A1797" t="str">
            <v>LWC0D1</v>
          </cell>
          <cell r="B1797">
            <v>30</v>
          </cell>
          <cell r="C1797">
            <v>2</v>
          </cell>
          <cell r="D1797" t="str">
            <v>L406</v>
          </cell>
          <cell r="E1797">
            <v>6</v>
          </cell>
          <cell r="F1797">
            <v>8</v>
          </cell>
        </row>
        <row r="1798">
          <cell r="A1798" t="str">
            <v>LWC0D1</v>
          </cell>
          <cell r="B1798">
            <v>36</v>
          </cell>
          <cell r="C1798">
            <v>2</v>
          </cell>
          <cell r="D1798" t="str">
            <v>L406</v>
          </cell>
          <cell r="E1798">
            <v>1</v>
          </cell>
          <cell r="F1798">
            <v>1</v>
          </cell>
        </row>
        <row r="1799">
          <cell r="A1799" t="str">
            <v>LWC0D2</v>
          </cell>
          <cell r="B1799">
            <v>10</v>
          </cell>
          <cell r="C1799">
            <v>6</v>
          </cell>
          <cell r="D1799" t="str">
            <v>L406</v>
          </cell>
          <cell r="E1799">
            <v>3</v>
          </cell>
          <cell r="F1799">
            <v>4</v>
          </cell>
        </row>
        <row r="1800">
          <cell r="A1800" t="str">
            <v>LWD051</v>
          </cell>
          <cell r="B1800">
            <v>3</v>
          </cell>
          <cell r="C1800">
            <v>2</v>
          </cell>
          <cell r="D1800" t="str">
            <v>L406</v>
          </cell>
          <cell r="E1800">
            <v>14</v>
          </cell>
          <cell r="F1800">
            <v>15</v>
          </cell>
        </row>
        <row r="1801">
          <cell r="A1801" t="str">
            <v>LWD051</v>
          </cell>
          <cell r="B1801">
            <v>4</v>
          </cell>
          <cell r="C1801">
            <v>2</v>
          </cell>
          <cell r="D1801" t="str">
            <v>L406</v>
          </cell>
          <cell r="E1801">
            <v>13</v>
          </cell>
          <cell r="F1801">
            <v>16</v>
          </cell>
        </row>
        <row r="1802">
          <cell r="A1802" t="str">
            <v>LWD051</v>
          </cell>
          <cell r="B1802">
            <v>4</v>
          </cell>
          <cell r="C1802">
            <v>3</v>
          </cell>
          <cell r="D1802" t="str">
            <v>L406</v>
          </cell>
          <cell r="E1802">
            <v>1</v>
          </cell>
          <cell r="F1802">
            <v>2</v>
          </cell>
        </row>
        <row r="1803">
          <cell r="A1803" t="str">
            <v>LWD051</v>
          </cell>
          <cell r="B1803">
            <v>6</v>
          </cell>
          <cell r="C1803">
            <v>2</v>
          </cell>
          <cell r="D1803" t="str">
            <v>L406</v>
          </cell>
          <cell r="E1803">
            <v>14</v>
          </cell>
          <cell r="F1803">
            <v>14</v>
          </cell>
        </row>
        <row r="1804">
          <cell r="A1804" t="str">
            <v>LWD051</v>
          </cell>
          <cell r="B1804">
            <v>6</v>
          </cell>
          <cell r="C1804">
            <v>3</v>
          </cell>
          <cell r="D1804" t="str">
            <v>L406</v>
          </cell>
          <cell r="E1804">
            <v>22</v>
          </cell>
          <cell r="F1804">
            <v>24</v>
          </cell>
        </row>
        <row r="1805">
          <cell r="A1805" t="str">
            <v>LWD051</v>
          </cell>
          <cell r="B1805">
            <v>6</v>
          </cell>
          <cell r="C1805">
            <v>4</v>
          </cell>
          <cell r="D1805" t="str">
            <v>L406</v>
          </cell>
          <cell r="E1805">
            <v>9</v>
          </cell>
          <cell r="F1805">
            <v>9</v>
          </cell>
        </row>
        <row r="1806">
          <cell r="A1806" t="str">
            <v>LWD051</v>
          </cell>
          <cell r="B1806">
            <v>8</v>
          </cell>
          <cell r="C1806">
            <v>2</v>
          </cell>
          <cell r="D1806" t="str">
            <v>L406</v>
          </cell>
          <cell r="E1806">
            <v>8</v>
          </cell>
          <cell r="F1806">
            <v>11</v>
          </cell>
        </row>
        <row r="1807">
          <cell r="A1807" t="str">
            <v>LWD051</v>
          </cell>
          <cell r="B1807">
            <v>8</v>
          </cell>
          <cell r="C1807">
            <v>3</v>
          </cell>
          <cell r="D1807" t="str">
            <v>L406</v>
          </cell>
          <cell r="E1807">
            <v>10</v>
          </cell>
          <cell r="F1807">
            <v>14</v>
          </cell>
        </row>
        <row r="1808">
          <cell r="A1808" t="str">
            <v>LWD051</v>
          </cell>
          <cell r="B1808">
            <v>8</v>
          </cell>
          <cell r="C1808">
            <v>4</v>
          </cell>
          <cell r="D1808" t="str">
            <v>L406</v>
          </cell>
          <cell r="E1808">
            <v>2</v>
          </cell>
          <cell r="F1808">
            <v>2</v>
          </cell>
        </row>
        <row r="1809">
          <cell r="A1809" t="str">
            <v>LWD051</v>
          </cell>
          <cell r="B1809">
            <v>8</v>
          </cell>
          <cell r="C1809">
            <v>6</v>
          </cell>
          <cell r="D1809" t="str">
            <v>L406</v>
          </cell>
          <cell r="E1809">
            <v>3</v>
          </cell>
          <cell r="F1809">
            <v>5</v>
          </cell>
        </row>
        <row r="1810">
          <cell r="A1810" t="str">
            <v>LWD051</v>
          </cell>
          <cell r="B1810">
            <v>10</v>
          </cell>
          <cell r="C1810">
            <v>2</v>
          </cell>
          <cell r="D1810" t="str">
            <v>L406</v>
          </cell>
          <cell r="E1810">
            <v>4</v>
          </cell>
          <cell r="F1810">
            <v>5</v>
          </cell>
        </row>
        <row r="1811">
          <cell r="A1811" t="str">
            <v>LWD051</v>
          </cell>
          <cell r="B1811">
            <v>10</v>
          </cell>
          <cell r="C1811">
            <v>3</v>
          </cell>
          <cell r="D1811" t="str">
            <v>L406</v>
          </cell>
          <cell r="E1811">
            <v>2</v>
          </cell>
          <cell r="F1811">
            <v>2</v>
          </cell>
        </row>
        <row r="1812">
          <cell r="A1812" t="str">
            <v>LWD051</v>
          </cell>
          <cell r="B1812">
            <v>10</v>
          </cell>
          <cell r="C1812">
            <v>4</v>
          </cell>
          <cell r="D1812" t="str">
            <v>L406</v>
          </cell>
          <cell r="E1812">
            <v>1</v>
          </cell>
          <cell r="F1812">
            <v>2</v>
          </cell>
        </row>
        <row r="1813">
          <cell r="A1813" t="str">
            <v>LWD051</v>
          </cell>
          <cell r="B1813">
            <v>10</v>
          </cell>
          <cell r="C1813">
            <v>6</v>
          </cell>
          <cell r="D1813" t="str">
            <v>L406</v>
          </cell>
          <cell r="E1813">
            <v>7</v>
          </cell>
          <cell r="F1813">
            <v>8</v>
          </cell>
        </row>
        <row r="1814">
          <cell r="A1814" t="str">
            <v>LWD051</v>
          </cell>
          <cell r="B1814">
            <v>10</v>
          </cell>
          <cell r="C1814">
            <v>8</v>
          </cell>
          <cell r="D1814" t="str">
            <v>L406</v>
          </cell>
          <cell r="E1814">
            <v>7</v>
          </cell>
          <cell r="F1814">
            <v>7</v>
          </cell>
        </row>
        <row r="1815">
          <cell r="A1815" t="str">
            <v>LWD051</v>
          </cell>
          <cell r="B1815">
            <v>12</v>
          </cell>
          <cell r="C1815">
            <v>2</v>
          </cell>
          <cell r="D1815" t="str">
            <v>L406</v>
          </cell>
          <cell r="E1815">
            <v>4</v>
          </cell>
          <cell r="F1815">
            <v>4</v>
          </cell>
        </row>
        <row r="1816">
          <cell r="A1816" t="str">
            <v>LWD051</v>
          </cell>
          <cell r="B1816">
            <v>12</v>
          </cell>
          <cell r="C1816">
            <v>6</v>
          </cell>
          <cell r="D1816" t="str">
            <v>L406</v>
          </cell>
          <cell r="E1816">
            <v>1</v>
          </cell>
          <cell r="F1816">
            <v>2</v>
          </cell>
        </row>
        <row r="1817">
          <cell r="A1817" t="str">
            <v>LWD051</v>
          </cell>
          <cell r="B1817">
            <v>12</v>
          </cell>
          <cell r="C1817">
            <v>10</v>
          </cell>
          <cell r="D1817" t="str">
            <v>L406</v>
          </cell>
          <cell r="E1817">
            <v>1</v>
          </cell>
          <cell r="F1817">
            <v>3</v>
          </cell>
        </row>
        <row r="1818">
          <cell r="A1818" t="str">
            <v>LWD051</v>
          </cell>
          <cell r="B1818">
            <v>14</v>
          </cell>
          <cell r="C1818">
            <v>2</v>
          </cell>
          <cell r="D1818" t="str">
            <v>L406</v>
          </cell>
          <cell r="E1818">
            <v>2</v>
          </cell>
          <cell r="F1818">
            <v>4</v>
          </cell>
        </row>
        <row r="1819">
          <cell r="A1819" t="str">
            <v>LWD051</v>
          </cell>
          <cell r="B1819">
            <v>14</v>
          </cell>
          <cell r="C1819">
            <v>4</v>
          </cell>
          <cell r="D1819" t="str">
            <v>L406</v>
          </cell>
          <cell r="E1819">
            <v>0</v>
          </cell>
          <cell r="F1819">
            <v>3</v>
          </cell>
        </row>
        <row r="1820">
          <cell r="A1820" t="str">
            <v>LWD051</v>
          </cell>
          <cell r="B1820">
            <v>14</v>
          </cell>
          <cell r="C1820">
            <v>6</v>
          </cell>
          <cell r="D1820" t="str">
            <v>L406</v>
          </cell>
          <cell r="E1820">
            <v>3</v>
          </cell>
          <cell r="F1820">
            <v>3</v>
          </cell>
        </row>
        <row r="1821">
          <cell r="A1821" t="str">
            <v>LWD051</v>
          </cell>
          <cell r="B1821">
            <v>14</v>
          </cell>
          <cell r="C1821">
            <v>10</v>
          </cell>
          <cell r="D1821" t="str">
            <v>L406</v>
          </cell>
          <cell r="E1821">
            <v>2</v>
          </cell>
          <cell r="F1821">
            <v>5</v>
          </cell>
        </row>
        <row r="1822">
          <cell r="A1822" t="str">
            <v>LWD051</v>
          </cell>
          <cell r="B1822">
            <v>14</v>
          </cell>
          <cell r="C1822">
            <v>12</v>
          </cell>
          <cell r="D1822" t="str">
            <v>L406</v>
          </cell>
          <cell r="E1822">
            <v>3</v>
          </cell>
          <cell r="F1822">
            <v>4</v>
          </cell>
        </row>
        <row r="1823">
          <cell r="A1823" t="str">
            <v>LWD051</v>
          </cell>
          <cell r="B1823">
            <v>16</v>
          </cell>
          <cell r="C1823">
            <v>2</v>
          </cell>
          <cell r="D1823" t="str">
            <v>L406</v>
          </cell>
          <cell r="E1823">
            <v>2</v>
          </cell>
          <cell r="F1823">
            <v>2</v>
          </cell>
        </row>
        <row r="1824">
          <cell r="A1824" t="str">
            <v>LWD051</v>
          </cell>
          <cell r="B1824">
            <v>16</v>
          </cell>
          <cell r="C1824">
            <v>4</v>
          </cell>
          <cell r="D1824" t="str">
            <v>L406</v>
          </cell>
          <cell r="E1824">
            <v>0</v>
          </cell>
          <cell r="F1824">
            <v>1</v>
          </cell>
        </row>
        <row r="1825">
          <cell r="A1825" t="str">
            <v>LWD051</v>
          </cell>
          <cell r="B1825">
            <v>16</v>
          </cell>
          <cell r="C1825">
            <v>6</v>
          </cell>
          <cell r="D1825" t="str">
            <v>L406</v>
          </cell>
          <cell r="E1825">
            <v>1</v>
          </cell>
          <cell r="F1825">
            <v>2</v>
          </cell>
        </row>
        <row r="1826">
          <cell r="A1826" t="str">
            <v>LWD051</v>
          </cell>
          <cell r="B1826">
            <v>16</v>
          </cell>
          <cell r="C1826">
            <v>8</v>
          </cell>
          <cell r="D1826" t="str">
            <v>L406</v>
          </cell>
          <cell r="E1826">
            <v>2</v>
          </cell>
          <cell r="F1826">
            <v>2</v>
          </cell>
        </row>
        <row r="1827">
          <cell r="A1827" t="str">
            <v>LWD051</v>
          </cell>
          <cell r="B1827">
            <v>16</v>
          </cell>
          <cell r="C1827">
            <v>10</v>
          </cell>
          <cell r="D1827" t="str">
            <v>L406</v>
          </cell>
          <cell r="E1827">
            <v>2</v>
          </cell>
          <cell r="F1827">
            <v>5</v>
          </cell>
        </row>
        <row r="1828">
          <cell r="A1828" t="str">
            <v>LWD051</v>
          </cell>
          <cell r="B1828">
            <v>16</v>
          </cell>
          <cell r="C1828">
            <v>12</v>
          </cell>
          <cell r="D1828" t="str">
            <v>L406</v>
          </cell>
          <cell r="E1828">
            <v>6</v>
          </cell>
          <cell r="F1828">
            <v>6</v>
          </cell>
        </row>
        <row r="1829">
          <cell r="A1829" t="str">
            <v>LWD051</v>
          </cell>
          <cell r="B1829">
            <v>18</v>
          </cell>
          <cell r="C1829">
            <v>8</v>
          </cell>
          <cell r="D1829" t="str">
            <v>L406</v>
          </cell>
          <cell r="E1829">
            <v>1</v>
          </cell>
          <cell r="F1829">
            <v>1</v>
          </cell>
        </row>
        <row r="1830">
          <cell r="A1830" t="str">
            <v>LWD051</v>
          </cell>
          <cell r="B1830">
            <v>18</v>
          </cell>
          <cell r="C1830">
            <v>10</v>
          </cell>
          <cell r="D1830" t="str">
            <v>L406</v>
          </cell>
          <cell r="E1830">
            <v>3</v>
          </cell>
          <cell r="F1830">
            <v>3</v>
          </cell>
        </row>
        <row r="1831">
          <cell r="A1831" t="str">
            <v>LWD051</v>
          </cell>
          <cell r="B1831">
            <v>18</v>
          </cell>
          <cell r="C1831">
            <v>12</v>
          </cell>
          <cell r="D1831" t="str">
            <v>L406</v>
          </cell>
          <cell r="E1831">
            <v>1</v>
          </cell>
          <cell r="F1831">
            <v>1</v>
          </cell>
        </row>
        <row r="1832">
          <cell r="A1832" t="str">
            <v>LWD051</v>
          </cell>
          <cell r="B1832">
            <v>20</v>
          </cell>
          <cell r="C1832">
            <v>2</v>
          </cell>
          <cell r="D1832" t="str">
            <v>L406</v>
          </cell>
          <cell r="E1832">
            <v>0</v>
          </cell>
          <cell r="F1832">
            <v>2</v>
          </cell>
        </row>
        <row r="1833">
          <cell r="A1833" t="str">
            <v>LWD051</v>
          </cell>
          <cell r="B1833">
            <v>20</v>
          </cell>
          <cell r="C1833">
            <v>3</v>
          </cell>
          <cell r="D1833" t="str">
            <v>L406</v>
          </cell>
          <cell r="E1833">
            <v>2</v>
          </cell>
          <cell r="F1833">
            <v>5</v>
          </cell>
        </row>
        <row r="1834">
          <cell r="A1834" t="str">
            <v>LWD051</v>
          </cell>
          <cell r="B1834">
            <v>20</v>
          </cell>
          <cell r="C1834">
            <v>4</v>
          </cell>
          <cell r="D1834" t="str">
            <v>L406</v>
          </cell>
          <cell r="E1834">
            <v>1</v>
          </cell>
          <cell r="F1834">
            <v>1</v>
          </cell>
        </row>
        <row r="1835">
          <cell r="A1835" t="str">
            <v>LWD051</v>
          </cell>
          <cell r="B1835">
            <v>20</v>
          </cell>
          <cell r="C1835">
            <v>6</v>
          </cell>
          <cell r="D1835" t="str">
            <v>L406</v>
          </cell>
          <cell r="E1835">
            <v>3</v>
          </cell>
          <cell r="F1835">
            <v>3</v>
          </cell>
        </row>
        <row r="1836">
          <cell r="A1836" t="str">
            <v>LWD051</v>
          </cell>
          <cell r="B1836">
            <v>20</v>
          </cell>
          <cell r="C1836">
            <v>8</v>
          </cell>
          <cell r="D1836" t="str">
            <v>L406</v>
          </cell>
          <cell r="E1836">
            <v>1</v>
          </cell>
          <cell r="F1836">
            <v>1</v>
          </cell>
        </row>
        <row r="1837">
          <cell r="A1837" t="str">
            <v>LWD051</v>
          </cell>
          <cell r="B1837">
            <v>20</v>
          </cell>
          <cell r="C1837">
            <v>10</v>
          </cell>
          <cell r="D1837" t="str">
            <v>L406</v>
          </cell>
          <cell r="E1837">
            <v>2</v>
          </cell>
          <cell r="F1837">
            <v>4</v>
          </cell>
        </row>
        <row r="1838">
          <cell r="A1838" t="str">
            <v>LWD051</v>
          </cell>
          <cell r="B1838">
            <v>20</v>
          </cell>
          <cell r="C1838">
            <v>12</v>
          </cell>
          <cell r="D1838" t="str">
            <v>L406</v>
          </cell>
          <cell r="E1838">
            <v>5</v>
          </cell>
          <cell r="F1838">
            <v>8</v>
          </cell>
        </row>
        <row r="1839">
          <cell r="A1839" t="str">
            <v>LWD051</v>
          </cell>
          <cell r="B1839">
            <v>20</v>
          </cell>
          <cell r="C1839">
            <v>18</v>
          </cell>
          <cell r="D1839" t="str">
            <v>L406</v>
          </cell>
          <cell r="E1839">
            <v>0</v>
          </cell>
          <cell r="F1839">
            <v>1</v>
          </cell>
        </row>
        <row r="1840">
          <cell r="A1840" t="str">
            <v>LWD051</v>
          </cell>
          <cell r="B1840">
            <v>24</v>
          </cell>
          <cell r="C1840">
            <v>2</v>
          </cell>
          <cell r="D1840" t="str">
            <v>L406</v>
          </cell>
          <cell r="E1840">
            <v>5</v>
          </cell>
          <cell r="F1840">
            <v>8</v>
          </cell>
        </row>
        <row r="1841">
          <cell r="A1841" t="str">
            <v>LWD051</v>
          </cell>
          <cell r="B1841">
            <v>24</v>
          </cell>
          <cell r="C1841">
            <v>3</v>
          </cell>
          <cell r="D1841" t="str">
            <v>L406</v>
          </cell>
          <cell r="E1841">
            <v>3</v>
          </cell>
          <cell r="F1841">
            <v>3</v>
          </cell>
        </row>
        <row r="1842">
          <cell r="A1842" t="str">
            <v>LWD051</v>
          </cell>
          <cell r="B1842">
            <v>24</v>
          </cell>
          <cell r="C1842">
            <v>4</v>
          </cell>
          <cell r="D1842" t="str">
            <v>L406</v>
          </cell>
          <cell r="E1842">
            <v>3</v>
          </cell>
          <cell r="F1842">
            <v>5</v>
          </cell>
        </row>
        <row r="1843">
          <cell r="A1843" t="str">
            <v>LWD051</v>
          </cell>
          <cell r="B1843">
            <v>24</v>
          </cell>
          <cell r="C1843">
            <v>6</v>
          </cell>
          <cell r="D1843" t="str">
            <v>L406</v>
          </cell>
          <cell r="E1843">
            <v>1</v>
          </cell>
          <cell r="F1843">
            <v>2</v>
          </cell>
        </row>
        <row r="1844">
          <cell r="A1844" t="str">
            <v>LWD051</v>
          </cell>
          <cell r="B1844">
            <v>24</v>
          </cell>
          <cell r="C1844">
            <v>8</v>
          </cell>
          <cell r="D1844" t="str">
            <v>L406</v>
          </cell>
          <cell r="E1844">
            <v>2</v>
          </cell>
          <cell r="F1844">
            <v>3</v>
          </cell>
        </row>
        <row r="1845">
          <cell r="A1845" t="str">
            <v>LWD051</v>
          </cell>
          <cell r="B1845">
            <v>24</v>
          </cell>
          <cell r="C1845">
            <v>10</v>
          </cell>
          <cell r="D1845" t="str">
            <v>L406</v>
          </cell>
          <cell r="E1845">
            <v>8</v>
          </cell>
          <cell r="F1845">
            <v>8</v>
          </cell>
        </row>
        <row r="1846">
          <cell r="A1846" t="str">
            <v>LWD051</v>
          </cell>
          <cell r="B1846">
            <v>24</v>
          </cell>
          <cell r="C1846">
            <v>12</v>
          </cell>
          <cell r="D1846" t="str">
            <v>L406</v>
          </cell>
          <cell r="E1846">
            <v>1</v>
          </cell>
          <cell r="F1846">
            <v>1</v>
          </cell>
        </row>
        <row r="1847">
          <cell r="A1847" t="str">
            <v>LWD051</v>
          </cell>
          <cell r="B1847">
            <v>30</v>
          </cell>
          <cell r="C1847">
            <v>2</v>
          </cell>
          <cell r="D1847" t="str">
            <v>L406</v>
          </cell>
          <cell r="E1847">
            <v>12</v>
          </cell>
          <cell r="F1847">
            <v>17</v>
          </cell>
        </row>
        <row r="1848">
          <cell r="A1848" t="str">
            <v>LWD051</v>
          </cell>
          <cell r="B1848">
            <v>30</v>
          </cell>
          <cell r="C1848">
            <v>3</v>
          </cell>
          <cell r="D1848" t="str">
            <v>L406</v>
          </cell>
          <cell r="E1848">
            <v>3</v>
          </cell>
          <cell r="F1848">
            <v>5</v>
          </cell>
        </row>
        <row r="1849">
          <cell r="A1849" t="str">
            <v>LWD051</v>
          </cell>
          <cell r="B1849">
            <v>30</v>
          </cell>
          <cell r="C1849">
            <v>4</v>
          </cell>
          <cell r="D1849" t="str">
            <v>L406</v>
          </cell>
          <cell r="E1849">
            <v>5</v>
          </cell>
          <cell r="F1849">
            <v>6</v>
          </cell>
        </row>
        <row r="1850">
          <cell r="A1850" t="str">
            <v>LWD051</v>
          </cell>
          <cell r="B1850">
            <v>30</v>
          </cell>
          <cell r="C1850">
            <v>6</v>
          </cell>
          <cell r="D1850" t="str">
            <v>L406</v>
          </cell>
          <cell r="E1850">
            <v>4</v>
          </cell>
          <cell r="F1850">
            <v>5</v>
          </cell>
        </row>
        <row r="1851">
          <cell r="A1851" t="str">
            <v>LWD051</v>
          </cell>
          <cell r="B1851">
            <v>30</v>
          </cell>
          <cell r="C1851">
            <v>8</v>
          </cell>
          <cell r="D1851" t="str">
            <v>L406</v>
          </cell>
          <cell r="E1851">
            <v>3</v>
          </cell>
          <cell r="F1851">
            <v>3</v>
          </cell>
        </row>
        <row r="1852">
          <cell r="A1852" t="str">
            <v>LWD051</v>
          </cell>
          <cell r="B1852">
            <v>30</v>
          </cell>
          <cell r="C1852">
            <v>10</v>
          </cell>
          <cell r="D1852" t="str">
            <v>L406</v>
          </cell>
          <cell r="E1852">
            <v>1</v>
          </cell>
          <cell r="F1852">
            <v>2</v>
          </cell>
        </row>
        <row r="1853">
          <cell r="A1853" t="str">
            <v>LWD051</v>
          </cell>
          <cell r="B1853">
            <v>30</v>
          </cell>
          <cell r="C1853">
            <v>12</v>
          </cell>
          <cell r="D1853" t="str">
            <v>L406</v>
          </cell>
          <cell r="E1853">
            <v>0</v>
          </cell>
          <cell r="F1853">
            <v>4</v>
          </cell>
        </row>
        <row r="1854">
          <cell r="A1854" t="str">
            <v>LWD051</v>
          </cell>
          <cell r="B1854">
            <v>30</v>
          </cell>
          <cell r="C1854">
            <v>14</v>
          </cell>
          <cell r="D1854" t="str">
            <v>L406</v>
          </cell>
          <cell r="E1854">
            <v>0</v>
          </cell>
          <cell r="F1854">
            <v>4</v>
          </cell>
        </row>
        <row r="1855">
          <cell r="A1855" t="str">
            <v>LWD051</v>
          </cell>
          <cell r="B1855">
            <v>32</v>
          </cell>
          <cell r="C1855">
            <v>6</v>
          </cell>
          <cell r="D1855" t="str">
            <v>L406</v>
          </cell>
          <cell r="E1855">
            <v>2</v>
          </cell>
          <cell r="F1855">
            <v>2</v>
          </cell>
        </row>
        <row r="1856">
          <cell r="A1856" t="str">
            <v>LWD051</v>
          </cell>
          <cell r="B1856">
            <v>36</v>
          </cell>
          <cell r="C1856">
            <v>2</v>
          </cell>
          <cell r="D1856" t="str">
            <v>L406</v>
          </cell>
          <cell r="E1856">
            <v>1</v>
          </cell>
          <cell r="F1856">
            <v>1</v>
          </cell>
        </row>
        <row r="1857">
          <cell r="A1857" t="str">
            <v>LWD051</v>
          </cell>
          <cell r="B1857">
            <v>36</v>
          </cell>
          <cell r="C1857">
            <v>6</v>
          </cell>
          <cell r="D1857" t="str">
            <v>L406</v>
          </cell>
          <cell r="E1857">
            <v>0</v>
          </cell>
          <cell r="F1857">
            <v>3</v>
          </cell>
        </row>
        <row r="1858">
          <cell r="A1858" t="str">
            <v>LWD051</v>
          </cell>
          <cell r="B1858">
            <v>48</v>
          </cell>
          <cell r="C1858">
            <v>2</v>
          </cell>
          <cell r="D1858" t="str">
            <v>L406</v>
          </cell>
          <cell r="E1858">
            <v>4</v>
          </cell>
          <cell r="F1858">
            <v>4</v>
          </cell>
        </row>
        <row r="1859">
          <cell r="A1859" t="str">
            <v>LWD051</v>
          </cell>
          <cell r="B1859">
            <v>48</v>
          </cell>
          <cell r="C1859">
            <v>4</v>
          </cell>
          <cell r="D1859" t="str">
            <v>L406</v>
          </cell>
          <cell r="E1859">
            <v>2</v>
          </cell>
          <cell r="F1859">
            <v>3</v>
          </cell>
        </row>
        <row r="1860">
          <cell r="A1860" t="str">
            <v>LWD051</v>
          </cell>
          <cell r="B1860">
            <v>48</v>
          </cell>
          <cell r="C1860">
            <v>6</v>
          </cell>
          <cell r="D1860" t="str">
            <v>L406</v>
          </cell>
          <cell r="E1860">
            <v>2</v>
          </cell>
          <cell r="F1860">
            <v>2</v>
          </cell>
        </row>
        <row r="1861">
          <cell r="A1861" t="str">
            <v>LWD051</v>
          </cell>
          <cell r="B1861">
            <v>48</v>
          </cell>
          <cell r="C1861">
            <v>12</v>
          </cell>
          <cell r="D1861" t="str">
            <v>L406</v>
          </cell>
          <cell r="E1861">
            <v>0</v>
          </cell>
          <cell r="F1861">
            <v>1</v>
          </cell>
        </row>
        <row r="1862">
          <cell r="A1862" t="str">
            <v>LWD051</v>
          </cell>
          <cell r="B1862">
            <v>66</v>
          </cell>
          <cell r="C1862">
            <v>2</v>
          </cell>
          <cell r="D1862" t="str">
            <v>L406</v>
          </cell>
          <cell r="E1862">
            <v>4</v>
          </cell>
          <cell r="F1862">
            <v>4</v>
          </cell>
        </row>
        <row r="1863">
          <cell r="A1863" t="str">
            <v>LWD051</v>
          </cell>
          <cell r="B1863">
            <v>66</v>
          </cell>
          <cell r="C1863">
            <v>6</v>
          </cell>
          <cell r="D1863" t="str">
            <v>L406</v>
          </cell>
          <cell r="E1863">
            <v>1</v>
          </cell>
          <cell r="F1863">
            <v>2</v>
          </cell>
        </row>
        <row r="1864">
          <cell r="A1864" t="str">
            <v>LWD071</v>
          </cell>
          <cell r="B1864">
            <v>3</v>
          </cell>
          <cell r="C1864">
            <v>2</v>
          </cell>
          <cell r="D1864" t="str">
            <v>L406</v>
          </cell>
          <cell r="E1864">
            <v>2</v>
          </cell>
          <cell r="F1864">
            <v>3</v>
          </cell>
        </row>
        <row r="1865">
          <cell r="A1865" t="str">
            <v>LWD071</v>
          </cell>
          <cell r="B1865">
            <v>4</v>
          </cell>
          <cell r="C1865">
            <v>2</v>
          </cell>
          <cell r="D1865" t="str">
            <v>L406</v>
          </cell>
          <cell r="E1865">
            <v>4</v>
          </cell>
          <cell r="F1865">
            <v>6</v>
          </cell>
        </row>
        <row r="1866">
          <cell r="A1866" t="str">
            <v>LWD071</v>
          </cell>
          <cell r="B1866">
            <v>6</v>
          </cell>
          <cell r="C1866">
            <v>2</v>
          </cell>
          <cell r="D1866" t="str">
            <v>L406</v>
          </cell>
          <cell r="E1866">
            <v>5</v>
          </cell>
          <cell r="F1866">
            <v>6</v>
          </cell>
        </row>
        <row r="1867">
          <cell r="A1867" t="str">
            <v>LWD071</v>
          </cell>
          <cell r="B1867">
            <v>8</v>
          </cell>
          <cell r="C1867">
            <v>2</v>
          </cell>
          <cell r="D1867" t="str">
            <v>L406</v>
          </cell>
          <cell r="E1867">
            <v>2</v>
          </cell>
          <cell r="F1867">
            <v>2</v>
          </cell>
        </row>
        <row r="1868">
          <cell r="A1868" t="str">
            <v>LWD071</v>
          </cell>
          <cell r="B1868">
            <v>24</v>
          </cell>
          <cell r="C1868">
            <v>2</v>
          </cell>
          <cell r="D1868" t="str">
            <v>L406</v>
          </cell>
          <cell r="E1868">
            <v>3</v>
          </cell>
          <cell r="F1868">
            <v>5</v>
          </cell>
        </row>
        <row r="1869">
          <cell r="A1869" t="str">
            <v>LWD071</v>
          </cell>
          <cell r="B1869">
            <v>30</v>
          </cell>
          <cell r="C1869">
            <v>2</v>
          </cell>
          <cell r="D1869" t="str">
            <v>L406</v>
          </cell>
          <cell r="E1869">
            <v>2</v>
          </cell>
          <cell r="F1869">
            <v>2</v>
          </cell>
        </row>
        <row r="1870">
          <cell r="A1870" t="str">
            <v>LWL071</v>
          </cell>
          <cell r="B1870">
            <v>6</v>
          </cell>
          <cell r="C1870">
            <v>2</v>
          </cell>
          <cell r="D1870" t="str">
            <v>L407</v>
          </cell>
          <cell r="E1870">
            <v>1</v>
          </cell>
          <cell r="F1870">
            <v>2</v>
          </cell>
        </row>
        <row r="1871">
          <cell r="A1871" t="str">
            <v>LWL071</v>
          </cell>
          <cell r="B1871">
            <v>6</v>
          </cell>
          <cell r="C1871">
            <v>4</v>
          </cell>
          <cell r="D1871" t="str">
            <v>L407</v>
          </cell>
          <cell r="E1871">
            <v>1</v>
          </cell>
          <cell r="F1871">
            <v>5</v>
          </cell>
        </row>
        <row r="1872">
          <cell r="A1872" t="str">
            <v>LWL071</v>
          </cell>
          <cell r="B1872">
            <v>8</v>
          </cell>
          <cell r="C1872">
            <v>2</v>
          </cell>
          <cell r="D1872" t="str">
            <v>L407</v>
          </cell>
          <cell r="E1872">
            <v>3</v>
          </cell>
          <cell r="F1872">
            <v>7</v>
          </cell>
        </row>
        <row r="1873">
          <cell r="A1873" t="str">
            <v>LWL071</v>
          </cell>
          <cell r="B1873">
            <v>8</v>
          </cell>
          <cell r="C1873">
            <v>3</v>
          </cell>
          <cell r="D1873" t="str">
            <v>L407</v>
          </cell>
          <cell r="E1873">
            <v>2</v>
          </cell>
          <cell r="F1873">
            <v>5</v>
          </cell>
        </row>
        <row r="1874">
          <cell r="A1874" t="str">
            <v>LWL071</v>
          </cell>
          <cell r="B1874">
            <v>8</v>
          </cell>
          <cell r="C1874">
            <v>4</v>
          </cell>
          <cell r="D1874" t="str">
            <v>L407</v>
          </cell>
          <cell r="E1874">
            <v>4</v>
          </cell>
          <cell r="F1874">
            <v>8</v>
          </cell>
        </row>
        <row r="1875">
          <cell r="A1875" t="str">
            <v>LWL071</v>
          </cell>
          <cell r="B1875">
            <v>8</v>
          </cell>
          <cell r="C1875">
            <v>6</v>
          </cell>
          <cell r="D1875" t="str">
            <v>L407</v>
          </cell>
          <cell r="E1875">
            <v>1</v>
          </cell>
          <cell r="F1875">
            <v>1</v>
          </cell>
        </row>
        <row r="1876">
          <cell r="A1876" t="str">
            <v>LWL071</v>
          </cell>
          <cell r="B1876">
            <v>10</v>
          </cell>
          <cell r="C1876">
            <v>2</v>
          </cell>
          <cell r="D1876" t="str">
            <v>L407</v>
          </cell>
          <cell r="E1876">
            <v>5</v>
          </cell>
          <cell r="F1876">
            <v>5</v>
          </cell>
        </row>
        <row r="1877">
          <cell r="A1877" t="str">
            <v>LWL071</v>
          </cell>
          <cell r="B1877">
            <v>12</v>
          </cell>
          <cell r="C1877">
            <v>2</v>
          </cell>
          <cell r="D1877" t="str">
            <v>L407</v>
          </cell>
          <cell r="E1877">
            <v>5</v>
          </cell>
          <cell r="F1877">
            <v>5</v>
          </cell>
        </row>
        <row r="1878">
          <cell r="A1878" t="str">
            <v>LWL071</v>
          </cell>
          <cell r="B1878">
            <v>12</v>
          </cell>
          <cell r="C1878">
            <v>4</v>
          </cell>
          <cell r="D1878" t="str">
            <v>L407</v>
          </cell>
          <cell r="E1878">
            <v>8</v>
          </cell>
          <cell r="F1878">
            <v>8</v>
          </cell>
        </row>
        <row r="1879">
          <cell r="A1879" t="str">
            <v>LWL071</v>
          </cell>
          <cell r="B1879">
            <v>12</v>
          </cell>
          <cell r="C1879">
            <v>6</v>
          </cell>
          <cell r="D1879" t="str">
            <v>L407</v>
          </cell>
          <cell r="E1879">
            <v>1</v>
          </cell>
          <cell r="F1879">
            <v>1</v>
          </cell>
        </row>
        <row r="1880">
          <cell r="A1880" t="str">
            <v>LWL071</v>
          </cell>
          <cell r="B1880">
            <v>12</v>
          </cell>
          <cell r="C1880">
            <v>8</v>
          </cell>
          <cell r="D1880" t="str">
            <v>L407</v>
          </cell>
          <cell r="E1880">
            <v>1</v>
          </cell>
          <cell r="F1880">
            <v>1</v>
          </cell>
        </row>
        <row r="1881">
          <cell r="A1881" t="str">
            <v>LWL071</v>
          </cell>
          <cell r="B1881">
            <v>16</v>
          </cell>
          <cell r="C1881">
            <v>8</v>
          </cell>
          <cell r="D1881" t="str">
            <v>L407</v>
          </cell>
          <cell r="E1881">
            <v>1</v>
          </cell>
          <cell r="F1881">
            <v>1</v>
          </cell>
        </row>
        <row r="1882">
          <cell r="A1882" t="str">
            <v>LWL071</v>
          </cell>
          <cell r="B1882">
            <v>18</v>
          </cell>
          <cell r="C1882">
            <v>4</v>
          </cell>
          <cell r="D1882" t="str">
            <v>L407</v>
          </cell>
          <cell r="E1882">
            <v>1</v>
          </cell>
          <cell r="F1882">
            <v>1</v>
          </cell>
        </row>
        <row r="1883">
          <cell r="A1883" t="str">
            <v>LWL071</v>
          </cell>
          <cell r="B1883">
            <v>24</v>
          </cell>
          <cell r="C1883">
            <v>3</v>
          </cell>
          <cell r="D1883" t="str">
            <v>L407</v>
          </cell>
          <cell r="E1883">
            <v>4</v>
          </cell>
          <cell r="F1883">
            <v>5</v>
          </cell>
        </row>
        <row r="1884">
          <cell r="A1884" t="str">
            <v>LWL071</v>
          </cell>
          <cell r="B1884">
            <v>24</v>
          </cell>
          <cell r="C1884">
            <v>6</v>
          </cell>
          <cell r="D1884" t="str">
            <v>L407</v>
          </cell>
          <cell r="E1884">
            <v>0</v>
          </cell>
          <cell r="F1884">
            <v>1</v>
          </cell>
        </row>
        <row r="1885">
          <cell r="A1885" t="str">
            <v>LWL071</v>
          </cell>
          <cell r="B1885">
            <v>24</v>
          </cell>
          <cell r="C1885">
            <v>8</v>
          </cell>
          <cell r="D1885" t="str">
            <v>L407</v>
          </cell>
          <cell r="E1885">
            <v>2</v>
          </cell>
          <cell r="F1885">
            <v>2</v>
          </cell>
        </row>
        <row r="1886">
          <cell r="A1886" t="str">
            <v>LWL071</v>
          </cell>
          <cell r="B1886">
            <v>36</v>
          </cell>
          <cell r="C1886">
            <v>3</v>
          </cell>
          <cell r="D1886" t="str">
            <v>L407</v>
          </cell>
          <cell r="E1886">
            <v>0</v>
          </cell>
          <cell r="F1886">
            <v>1</v>
          </cell>
        </row>
        <row r="1887">
          <cell r="A1887" t="str">
            <v>LWL081</v>
          </cell>
          <cell r="B1887">
            <v>16</v>
          </cell>
          <cell r="C1887">
            <v>12</v>
          </cell>
          <cell r="D1887" t="str">
            <v>L407</v>
          </cell>
          <cell r="E1887">
            <v>1</v>
          </cell>
          <cell r="F1887">
            <v>1</v>
          </cell>
        </row>
        <row r="1888">
          <cell r="A1888" t="str">
            <v>LWL081</v>
          </cell>
          <cell r="B1888">
            <v>24</v>
          </cell>
          <cell r="C1888">
            <v>12</v>
          </cell>
          <cell r="D1888" t="str">
            <v>L407</v>
          </cell>
          <cell r="E1888">
            <v>0</v>
          </cell>
          <cell r="F1888">
            <v>4</v>
          </cell>
        </row>
        <row r="1889">
          <cell r="A1889" t="str">
            <v>LWS0J4</v>
          </cell>
          <cell r="B1889">
            <v>4</v>
          </cell>
          <cell r="C1889">
            <v>2</v>
          </cell>
          <cell r="D1889" t="str">
            <v>L408</v>
          </cell>
          <cell r="E1889">
            <v>0</v>
          </cell>
          <cell r="F1889">
            <v>2</v>
          </cell>
        </row>
        <row r="1890">
          <cell r="A1890" t="str">
            <v>LWS0J4</v>
          </cell>
          <cell r="B1890">
            <v>8</v>
          </cell>
          <cell r="C1890">
            <v>2</v>
          </cell>
          <cell r="D1890" t="str">
            <v>L408</v>
          </cell>
          <cell r="E1890">
            <v>1</v>
          </cell>
          <cell r="F1890">
            <v>2</v>
          </cell>
        </row>
        <row r="1891">
          <cell r="A1891" t="str">
            <v>LWS0J4</v>
          </cell>
          <cell r="B1891">
            <v>8</v>
          </cell>
          <cell r="C1891">
            <v>3</v>
          </cell>
          <cell r="D1891" t="str">
            <v>L408</v>
          </cell>
          <cell r="E1891">
            <v>1</v>
          </cell>
          <cell r="F1891">
            <v>1</v>
          </cell>
        </row>
        <row r="1892">
          <cell r="A1892" t="str">
            <v>LWS0J4</v>
          </cell>
          <cell r="B1892">
            <v>10</v>
          </cell>
          <cell r="C1892">
            <v>2</v>
          </cell>
          <cell r="D1892" t="str">
            <v>L408</v>
          </cell>
          <cell r="E1892">
            <v>3</v>
          </cell>
          <cell r="F1892">
            <v>3</v>
          </cell>
        </row>
        <row r="1893">
          <cell r="A1893" t="str">
            <v>LWS0J4</v>
          </cell>
          <cell r="B1893">
            <v>10</v>
          </cell>
          <cell r="C1893">
            <v>4</v>
          </cell>
          <cell r="D1893" t="str">
            <v>L408</v>
          </cell>
          <cell r="E1893">
            <v>1</v>
          </cell>
          <cell r="F1893">
            <v>1</v>
          </cell>
        </row>
        <row r="1894">
          <cell r="A1894" t="str">
            <v>LWS0J4</v>
          </cell>
          <cell r="B1894">
            <v>10</v>
          </cell>
          <cell r="C1894">
            <v>6</v>
          </cell>
          <cell r="D1894" t="str">
            <v>L408</v>
          </cell>
          <cell r="E1894">
            <v>4</v>
          </cell>
          <cell r="F1894">
            <v>4</v>
          </cell>
        </row>
        <row r="1895">
          <cell r="A1895" t="str">
            <v>LWS0J4</v>
          </cell>
          <cell r="B1895">
            <v>14</v>
          </cell>
          <cell r="C1895">
            <v>2</v>
          </cell>
          <cell r="D1895" t="str">
            <v>L408</v>
          </cell>
          <cell r="E1895">
            <v>3</v>
          </cell>
          <cell r="F1895">
            <v>3</v>
          </cell>
        </row>
        <row r="1896">
          <cell r="A1896" t="str">
            <v>LWS0J4</v>
          </cell>
          <cell r="B1896">
            <v>18</v>
          </cell>
          <cell r="C1896">
            <v>2</v>
          </cell>
          <cell r="D1896" t="str">
            <v>L408</v>
          </cell>
          <cell r="E1896">
            <v>2</v>
          </cell>
          <cell r="F1896">
            <v>2</v>
          </cell>
        </row>
        <row r="1897">
          <cell r="A1897" t="str">
            <v>LWS0J4</v>
          </cell>
          <cell r="B1897">
            <v>20</v>
          </cell>
          <cell r="C1897">
            <v>2</v>
          </cell>
          <cell r="D1897" t="str">
            <v>L408</v>
          </cell>
          <cell r="E1897">
            <v>2</v>
          </cell>
          <cell r="F1897">
            <v>0</v>
          </cell>
        </row>
        <row r="1898">
          <cell r="A1898" t="str">
            <v>LWS0J4</v>
          </cell>
          <cell r="B1898">
            <v>24</v>
          </cell>
          <cell r="C1898">
            <v>2</v>
          </cell>
          <cell r="D1898" t="str">
            <v>L408</v>
          </cell>
          <cell r="E1898">
            <v>0</v>
          </cell>
          <cell r="F1898">
            <v>2</v>
          </cell>
        </row>
        <row r="1899">
          <cell r="A1899" t="str">
            <v>PAC021</v>
          </cell>
          <cell r="B1899">
            <v>10</v>
          </cell>
          <cell r="C1899">
            <v>0</v>
          </cell>
          <cell r="D1899" t="str">
            <v>L102</v>
          </cell>
          <cell r="E1899">
            <v>0</v>
          </cell>
          <cell r="F1899">
            <v>30</v>
          </cell>
        </row>
        <row r="1900">
          <cell r="A1900" t="str">
            <v>PAC021</v>
          </cell>
          <cell r="B1900">
            <v>14</v>
          </cell>
          <cell r="C1900">
            <v>0</v>
          </cell>
          <cell r="D1900" t="str">
            <v>L102</v>
          </cell>
          <cell r="E1900">
            <v>113.1</v>
          </cell>
          <cell r="F1900">
            <v>139</v>
          </cell>
        </row>
        <row r="1901">
          <cell r="A1901" t="str">
            <v>PAC021</v>
          </cell>
          <cell r="B1901">
            <v>16</v>
          </cell>
          <cell r="C1901">
            <v>0</v>
          </cell>
          <cell r="D1901" t="str">
            <v>L102</v>
          </cell>
          <cell r="E1901">
            <v>220.6</v>
          </cell>
          <cell r="F1901">
            <v>498</v>
          </cell>
        </row>
        <row r="1902">
          <cell r="A1902" t="str">
            <v>PAC021</v>
          </cell>
          <cell r="B1902">
            <v>18</v>
          </cell>
          <cell r="C1902">
            <v>0</v>
          </cell>
          <cell r="D1902" t="str">
            <v>L102</v>
          </cell>
          <cell r="E1902">
            <v>0</v>
          </cell>
          <cell r="F1902">
            <v>108</v>
          </cell>
        </row>
        <row r="1903">
          <cell r="A1903" t="str">
            <v>PAC021</v>
          </cell>
          <cell r="B1903">
            <v>20</v>
          </cell>
          <cell r="C1903">
            <v>0</v>
          </cell>
          <cell r="D1903" t="str">
            <v>L102</v>
          </cell>
          <cell r="E1903">
            <v>91.8</v>
          </cell>
          <cell r="F1903">
            <v>92</v>
          </cell>
        </row>
        <row r="1904">
          <cell r="A1904" t="str">
            <v>PAC031</v>
          </cell>
          <cell r="B1904">
            <v>30</v>
          </cell>
          <cell r="C1904">
            <v>0</v>
          </cell>
          <cell r="D1904" t="str">
            <v>L102</v>
          </cell>
          <cell r="E1904">
            <v>8</v>
          </cell>
          <cell r="F1904">
            <v>27</v>
          </cell>
        </row>
        <row r="1905">
          <cell r="A1905" t="str">
            <v>PAC051</v>
          </cell>
          <cell r="B1905">
            <v>24</v>
          </cell>
          <cell r="C1905">
            <v>0</v>
          </cell>
          <cell r="D1905" t="str">
            <v>L102</v>
          </cell>
          <cell r="E1905">
            <v>822.2</v>
          </cell>
          <cell r="F1905">
            <v>828</v>
          </cell>
        </row>
        <row r="1906">
          <cell r="A1906" t="str">
            <v>PAC051SR</v>
          </cell>
          <cell r="B1906">
            <v>30</v>
          </cell>
          <cell r="C1906">
            <v>0</v>
          </cell>
          <cell r="D1906" t="str">
            <v>L102</v>
          </cell>
          <cell r="E1906">
            <v>85.25</v>
          </cell>
          <cell r="F1906">
            <v>135</v>
          </cell>
        </row>
        <row r="1907">
          <cell r="A1907" t="str">
            <v>PAC051SR</v>
          </cell>
          <cell r="B1907">
            <v>36</v>
          </cell>
          <cell r="C1907">
            <v>0</v>
          </cell>
          <cell r="D1907" t="str">
            <v>L102</v>
          </cell>
          <cell r="E1907">
            <v>26.46</v>
          </cell>
          <cell r="F1907">
            <v>39</v>
          </cell>
        </row>
        <row r="1908">
          <cell r="A1908" t="str">
            <v>PAC071</v>
          </cell>
          <cell r="B1908">
            <v>30</v>
          </cell>
          <cell r="C1908">
            <v>0</v>
          </cell>
          <cell r="D1908" t="str">
            <v>L102</v>
          </cell>
          <cell r="E1908">
            <v>21.1</v>
          </cell>
          <cell r="F1908">
            <v>24</v>
          </cell>
        </row>
        <row r="1909">
          <cell r="A1909" t="str">
            <v>PAC071</v>
          </cell>
          <cell r="B1909">
            <v>36</v>
          </cell>
          <cell r="C1909">
            <v>0</v>
          </cell>
          <cell r="D1909" t="str">
            <v>L102</v>
          </cell>
          <cell r="E1909">
            <v>22.93</v>
          </cell>
          <cell r="F1909">
            <v>25</v>
          </cell>
        </row>
        <row r="1910">
          <cell r="A1910" t="str">
            <v>PAC071</v>
          </cell>
          <cell r="B1910">
            <v>48</v>
          </cell>
          <cell r="C1910">
            <v>0</v>
          </cell>
          <cell r="D1910" t="str">
            <v>L102</v>
          </cell>
          <cell r="E1910">
            <v>54.38</v>
          </cell>
          <cell r="F1910">
            <v>59</v>
          </cell>
        </row>
        <row r="1911">
          <cell r="A1911" t="str">
            <v>PAC071SR</v>
          </cell>
          <cell r="B1911">
            <v>30</v>
          </cell>
          <cell r="C1911">
            <v>0</v>
          </cell>
          <cell r="D1911" t="str">
            <v>L102</v>
          </cell>
          <cell r="E1911">
            <v>50.8</v>
          </cell>
          <cell r="F1911">
            <v>58</v>
          </cell>
        </row>
        <row r="1912">
          <cell r="A1912" t="str">
            <v>PAC0P1</v>
          </cell>
          <cell r="B1912">
            <v>12</v>
          </cell>
          <cell r="C1912">
            <v>0</v>
          </cell>
          <cell r="D1912" t="str">
            <v>L102</v>
          </cell>
          <cell r="E1912">
            <v>0.9</v>
          </cell>
          <cell r="F1912">
            <v>6</v>
          </cell>
        </row>
        <row r="1913">
          <cell r="A1913" t="str">
            <v>PAC0P1</v>
          </cell>
          <cell r="B1913">
            <v>14</v>
          </cell>
          <cell r="C1913">
            <v>0</v>
          </cell>
          <cell r="D1913" t="str">
            <v>L102</v>
          </cell>
          <cell r="E1913">
            <v>0</v>
          </cell>
          <cell r="F1913">
            <v>2</v>
          </cell>
        </row>
        <row r="1914">
          <cell r="A1914" t="str">
            <v>PAC0P1</v>
          </cell>
          <cell r="B1914">
            <v>24</v>
          </cell>
          <cell r="C1914">
            <v>0</v>
          </cell>
          <cell r="D1914" t="str">
            <v>L102</v>
          </cell>
          <cell r="E1914">
            <v>1.9</v>
          </cell>
          <cell r="F1914">
            <v>6</v>
          </cell>
        </row>
        <row r="1915">
          <cell r="A1915" t="str">
            <v>PAC0R1</v>
          </cell>
          <cell r="B1915">
            <v>12</v>
          </cell>
          <cell r="C1915">
            <v>0</v>
          </cell>
          <cell r="D1915" t="str">
            <v>L102</v>
          </cell>
          <cell r="E1915">
            <v>0.5</v>
          </cell>
          <cell r="F1915">
            <v>6</v>
          </cell>
        </row>
        <row r="1916">
          <cell r="A1916" t="str">
            <v>PAC0R1</v>
          </cell>
          <cell r="B1916">
            <v>16</v>
          </cell>
          <cell r="C1916">
            <v>0</v>
          </cell>
          <cell r="D1916" t="str">
            <v>L102</v>
          </cell>
          <cell r="E1916">
            <v>0</v>
          </cell>
          <cell r="F1916">
            <v>6</v>
          </cell>
        </row>
        <row r="1917">
          <cell r="A1917" t="str">
            <v>PAC0R1</v>
          </cell>
          <cell r="B1917">
            <v>18</v>
          </cell>
          <cell r="C1917">
            <v>0</v>
          </cell>
          <cell r="D1917" t="str">
            <v>L102</v>
          </cell>
          <cell r="E1917">
            <v>4.2</v>
          </cell>
          <cell r="F1917">
            <v>14</v>
          </cell>
        </row>
        <row r="1918">
          <cell r="A1918" t="str">
            <v>PAC0R1</v>
          </cell>
          <cell r="B1918">
            <v>24</v>
          </cell>
          <cell r="C1918">
            <v>0</v>
          </cell>
          <cell r="D1918" t="str">
            <v>L102</v>
          </cell>
          <cell r="E1918">
            <v>3.1</v>
          </cell>
          <cell r="F1918">
            <v>0</v>
          </cell>
        </row>
        <row r="1919">
          <cell r="A1919" t="str">
            <v>PAC0R1</v>
          </cell>
          <cell r="B1919">
            <v>28</v>
          </cell>
          <cell r="C1919">
            <v>0</v>
          </cell>
          <cell r="D1919" t="str">
            <v>L102</v>
          </cell>
          <cell r="E1919">
            <v>5</v>
          </cell>
          <cell r="F1919">
            <v>5</v>
          </cell>
        </row>
        <row r="1920">
          <cell r="A1920" t="str">
            <v>PAC0R1</v>
          </cell>
          <cell r="B1920">
            <v>30</v>
          </cell>
          <cell r="C1920">
            <v>0</v>
          </cell>
          <cell r="D1920" t="str">
            <v>L102</v>
          </cell>
          <cell r="E1920">
            <v>1336.98</v>
          </cell>
          <cell r="F1920">
            <v>1549</v>
          </cell>
        </row>
        <row r="1921">
          <cell r="A1921" t="str">
            <v>PAC0R1</v>
          </cell>
          <cell r="B1921">
            <v>36</v>
          </cell>
          <cell r="C1921">
            <v>0</v>
          </cell>
          <cell r="D1921" t="str">
            <v>L102</v>
          </cell>
          <cell r="E1921">
            <v>139.56</v>
          </cell>
          <cell r="F1921">
            <v>157</v>
          </cell>
        </row>
        <row r="1922">
          <cell r="A1922" t="str">
            <v>PAC0S1</v>
          </cell>
          <cell r="B1922">
            <v>48</v>
          </cell>
          <cell r="C1922">
            <v>0</v>
          </cell>
          <cell r="D1922" t="str">
            <v>L003</v>
          </cell>
          <cell r="E1922">
            <v>166.01</v>
          </cell>
          <cell r="F1922">
            <v>209</v>
          </cell>
        </row>
        <row r="1923">
          <cell r="A1923" t="str">
            <v>PAC0S1</v>
          </cell>
          <cell r="B1923">
            <v>60</v>
          </cell>
          <cell r="C1923">
            <v>0</v>
          </cell>
          <cell r="D1923" t="str">
            <v>L003</v>
          </cell>
          <cell r="E1923">
            <v>154.93</v>
          </cell>
          <cell r="F1923">
            <v>154</v>
          </cell>
        </row>
        <row r="1924">
          <cell r="A1924" t="str">
            <v>PAC0S1</v>
          </cell>
          <cell r="B1924">
            <v>66</v>
          </cell>
          <cell r="C1924">
            <v>0</v>
          </cell>
          <cell r="D1924" t="str">
            <v>L003</v>
          </cell>
          <cell r="E1924">
            <v>64</v>
          </cell>
          <cell r="F1924">
            <v>66</v>
          </cell>
        </row>
        <row r="1925">
          <cell r="A1925" t="str">
            <v>PAC0S1</v>
          </cell>
          <cell r="B1925">
            <v>72</v>
          </cell>
          <cell r="C1925">
            <v>0</v>
          </cell>
          <cell r="D1925" t="str">
            <v>L003</v>
          </cell>
          <cell r="E1925">
            <v>77.11</v>
          </cell>
          <cell r="F1925">
            <v>81</v>
          </cell>
        </row>
        <row r="1926">
          <cell r="A1926" t="str">
            <v>PAC0S1</v>
          </cell>
          <cell r="B1926">
            <v>84</v>
          </cell>
          <cell r="C1926">
            <v>0</v>
          </cell>
          <cell r="D1926" t="str">
            <v>L003</v>
          </cell>
          <cell r="E1926">
            <v>1230.9000000000001</v>
          </cell>
          <cell r="F1926">
            <v>1298</v>
          </cell>
        </row>
        <row r="1927">
          <cell r="A1927" t="str">
            <v>PAC0T1</v>
          </cell>
          <cell r="B1927">
            <v>42</v>
          </cell>
          <cell r="C1927">
            <v>0</v>
          </cell>
          <cell r="D1927" t="str">
            <v>L102</v>
          </cell>
          <cell r="E1927">
            <v>148.04</v>
          </cell>
          <cell r="F1927">
            <v>161</v>
          </cell>
        </row>
        <row r="1928">
          <cell r="A1928" t="str">
            <v>PAC0W1</v>
          </cell>
          <cell r="B1928">
            <v>30</v>
          </cell>
          <cell r="C1928">
            <v>0</v>
          </cell>
          <cell r="D1928" t="str">
            <v>L102</v>
          </cell>
          <cell r="E1928">
            <v>33.4</v>
          </cell>
          <cell r="F1928">
            <v>36</v>
          </cell>
        </row>
        <row r="1929">
          <cell r="A1929" t="str">
            <v>PAC0Y1</v>
          </cell>
          <cell r="B1929">
            <v>36</v>
          </cell>
          <cell r="C1929">
            <v>0</v>
          </cell>
          <cell r="D1929" t="str">
            <v>L102</v>
          </cell>
          <cell r="E1929">
            <v>0.2</v>
          </cell>
          <cell r="F1929">
            <v>1</v>
          </cell>
        </row>
        <row r="1930">
          <cell r="A1930" t="str">
            <v>PCC0T1</v>
          </cell>
          <cell r="B1930">
            <v>30</v>
          </cell>
          <cell r="C1930">
            <v>0</v>
          </cell>
          <cell r="D1930" t="str">
            <v>L102</v>
          </cell>
          <cell r="E1930">
            <v>54</v>
          </cell>
          <cell r="F1930">
            <v>78</v>
          </cell>
        </row>
        <row r="1931">
          <cell r="A1931" t="str">
            <v>PCC0U1</v>
          </cell>
          <cell r="B1931">
            <v>42</v>
          </cell>
          <cell r="C1931">
            <v>0</v>
          </cell>
          <cell r="D1931" t="str">
            <v>L102</v>
          </cell>
          <cell r="E1931">
            <v>33.17</v>
          </cell>
          <cell r="F1931">
            <v>48</v>
          </cell>
        </row>
        <row r="1932">
          <cell r="A1932" t="str">
            <v>PFC0N1</v>
          </cell>
          <cell r="B1932">
            <v>30</v>
          </cell>
          <cell r="C1932">
            <v>0</v>
          </cell>
          <cell r="D1932" t="str">
            <v>L102</v>
          </cell>
          <cell r="E1932">
            <v>28.8</v>
          </cell>
          <cell r="F1932">
            <v>41</v>
          </cell>
        </row>
        <row r="1933">
          <cell r="A1933" t="str">
            <v>PFC0T1</v>
          </cell>
          <cell r="B1933">
            <v>26</v>
          </cell>
          <cell r="C1933">
            <v>0</v>
          </cell>
          <cell r="D1933" t="str">
            <v>L102</v>
          </cell>
          <cell r="E1933">
            <v>0</v>
          </cell>
          <cell r="F1933">
            <v>12</v>
          </cell>
        </row>
        <row r="1934">
          <cell r="A1934" t="str">
            <v>PFC0T1</v>
          </cell>
          <cell r="B1934">
            <v>30</v>
          </cell>
          <cell r="C1934">
            <v>0</v>
          </cell>
          <cell r="D1934" t="str">
            <v>L102</v>
          </cell>
          <cell r="E1934">
            <v>198.84</v>
          </cell>
          <cell r="F1934">
            <v>232</v>
          </cell>
        </row>
        <row r="1935">
          <cell r="A1935" t="str">
            <v>PFD031</v>
          </cell>
          <cell r="B1935">
            <v>30</v>
          </cell>
          <cell r="C1935">
            <v>0</v>
          </cell>
          <cell r="D1935" t="str">
            <v>L102</v>
          </cell>
          <cell r="E1935">
            <v>219.5</v>
          </cell>
          <cell r="F1935">
            <v>211</v>
          </cell>
        </row>
        <row r="1936">
          <cell r="A1936" t="str">
            <v>PFD051</v>
          </cell>
          <cell r="B1936">
            <v>30</v>
          </cell>
          <cell r="C1936">
            <v>0</v>
          </cell>
          <cell r="D1936" t="str">
            <v>L102</v>
          </cell>
          <cell r="E1936">
            <v>70.430000000000007</v>
          </cell>
          <cell r="F1936">
            <v>201</v>
          </cell>
        </row>
        <row r="1937">
          <cell r="A1937" t="str">
            <v>PFD051</v>
          </cell>
          <cell r="B1937">
            <v>32</v>
          </cell>
          <cell r="C1937">
            <v>0</v>
          </cell>
          <cell r="D1937" t="str">
            <v>L102</v>
          </cell>
          <cell r="E1937">
            <v>5.41</v>
          </cell>
          <cell r="F1937">
            <v>7</v>
          </cell>
        </row>
        <row r="1938">
          <cell r="A1938" t="str">
            <v>PFD051</v>
          </cell>
          <cell r="B1938">
            <v>36</v>
          </cell>
          <cell r="C1938">
            <v>0</v>
          </cell>
          <cell r="D1938" t="str">
            <v>L102</v>
          </cell>
          <cell r="E1938">
            <v>79.040000000000006</v>
          </cell>
          <cell r="F1938">
            <v>85</v>
          </cell>
        </row>
        <row r="1939">
          <cell r="A1939" t="str">
            <v>PFD051</v>
          </cell>
          <cell r="B1939">
            <v>54</v>
          </cell>
          <cell r="C1939">
            <v>0</v>
          </cell>
          <cell r="D1939" t="str">
            <v>L102</v>
          </cell>
          <cell r="E1939">
            <v>0</v>
          </cell>
          <cell r="F1939">
            <v>1</v>
          </cell>
        </row>
        <row r="1940">
          <cell r="A1940" t="str">
            <v>PFD071</v>
          </cell>
          <cell r="B1940">
            <v>42</v>
          </cell>
          <cell r="C1940">
            <v>0</v>
          </cell>
          <cell r="D1940" t="str">
            <v>L102</v>
          </cell>
          <cell r="E1940">
            <v>3</v>
          </cell>
          <cell r="F1940">
            <v>4</v>
          </cell>
        </row>
        <row r="1941">
          <cell r="A1941" t="str">
            <v>PFD071</v>
          </cell>
          <cell r="B1941">
            <v>48</v>
          </cell>
          <cell r="C1941">
            <v>0</v>
          </cell>
          <cell r="D1941" t="str">
            <v>L102</v>
          </cell>
          <cell r="E1941">
            <v>76.81</v>
          </cell>
          <cell r="F1941">
            <v>83</v>
          </cell>
        </row>
        <row r="1942">
          <cell r="A1942" t="str">
            <v>PFD071</v>
          </cell>
          <cell r="B1942">
            <v>54</v>
          </cell>
          <cell r="C1942">
            <v>0</v>
          </cell>
          <cell r="D1942" t="str">
            <v>L102</v>
          </cell>
          <cell r="E1942">
            <v>0.2</v>
          </cell>
          <cell r="F1942">
            <v>5</v>
          </cell>
        </row>
        <row r="1943">
          <cell r="A1943" t="str">
            <v>PFD0N1</v>
          </cell>
          <cell r="B1943">
            <v>30</v>
          </cell>
          <cell r="C1943">
            <v>0</v>
          </cell>
          <cell r="D1943" t="str">
            <v>L102</v>
          </cell>
          <cell r="E1943">
            <v>337.22</v>
          </cell>
          <cell r="F1943">
            <v>389</v>
          </cell>
        </row>
        <row r="1944">
          <cell r="A1944" t="str">
            <v>PFD0S1</v>
          </cell>
          <cell r="B1944">
            <v>30</v>
          </cell>
          <cell r="C1944">
            <v>0</v>
          </cell>
          <cell r="D1944" t="str">
            <v>L102</v>
          </cell>
          <cell r="E1944">
            <v>34.1</v>
          </cell>
          <cell r="F1944">
            <v>53</v>
          </cell>
        </row>
        <row r="1945">
          <cell r="A1945" t="str">
            <v>PFD0S1</v>
          </cell>
          <cell r="B1945">
            <v>60</v>
          </cell>
          <cell r="C1945">
            <v>0</v>
          </cell>
          <cell r="D1945" t="str">
            <v>L102</v>
          </cell>
          <cell r="E1945">
            <v>1.5</v>
          </cell>
          <cell r="F1945">
            <v>6</v>
          </cell>
        </row>
        <row r="1946">
          <cell r="A1946" t="str">
            <v>PFD0S1</v>
          </cell>
          <cell r="B1946">
            <v>66</v>
          </cell>
          <cell r="C1946">
            <v>0</v>
          </cell>
          <cell r="D1946" t="str">
            <v>L102</v>
          </cell>
          <cell r="E1946">
            <v>72.05</v>
          </cell>
          <cell r="F1946">
            <v>73</v>
          </cell>
        </row>
        <row r="1947">
          <cell r="A1947" t="str">
            <v>PFD0W1</v>
          </cell>
          <cell r="B1947">
            <v>30</v>
          </cell>
          <cell r="C1947">
            <v>0</v>
          </cell>
          <cell r="D1947" t="str">
            <v>L102</v>
          </cell>
          <cell r="E1947">
            <v>27.91</v>
          </cell>
          <cell r="F1947">
            <v>29</v>
          </cell>
        </row>
        <row r="1948">
          <cell r="A1948" t="str">
            <v>PFL0M1</v>
          </cell>
          <cell r="B1948">
            <v>36</v>
          </cell>
          <cell r="C1948">
            <v>0</v>
          </cell>
          <cell r="D1948" t="str">
            <v>L104</v>
          </cell>
          <cell r="E1948">
            <v>46.53</v>
          </cell>
          <cell r="F1948">
            <v>47</v>
          </cell>
        </row>
        <row r="1949">
          <cell r="A1949" t="str">
            <v>PFS0H3B</v>
          </cell>
          <cell r="B1949">
            <v>8</v>
          </cell>
          <cell r="C1949">
            <v>0</v>
          </cell>
          <cell r="D1949" t="str">
            <v>L106</v>
          </cell>
          <cell r="E1949">
            <v>0.3</v>
          </cell>
          <cell r="F1949">
            <v>1</v>
          </cell>
        </row>
        <row r="1950">
          <cell r="A1950" t="str">
            <v>PFS0H3B</v>
          </cell>
          <cell r="B1950">
            <v>12</v>
          </cell>
          <cell r="C1950">
            <v>0</v>
          </cell>
          <cell r="D1950" t="str">
            <v>L106</v>
          </cell>
          <cell r="E1950">
            <v>2.8</v>
          </cell>
          <cell r="F1950">
            <v>8</v>
          </cell>
        </row>
        <row r="1951">
          <cell r="A1951" t="str">
            <v>PFS0H3B</v>
          </cell>
          <cell r="B1951">
            <v>14</v>
          </cell>
          <cell r="C1951">
            <v>0</v>
          </cell>
          <cell r="D1951" t="str">
            <v>L106</v>
          </cell>
          <cell r="E1951">
            <v>2.2000000000000002</v>
          </cell>
          <cell r="F1951">
            <v>6</v>
          </cell>
        </row>
        <row r="1952">
          <cell r="A1952" t="str">
            <v>PFS0H3B</v>
          </cell>
          <cell r="B1952">
            <v>18</v>
          </cell>
          <cell r="C1952">
            <v>0</v>
          </cell>
          <cell r="D1952" t="str">
            <v>L106</v>
          </cell>
          <cell r="E1952">
            <v>5.4</v>
          </cell>
          <cell r="F1952">
            <v>12</v>
          </cell>
        </row>
        <row r="1953">
          <cell r="A1953" t="str">
            <v>PFS0H3B</v>
          </cell>
          <cell r="B1953">
            <v>20</v>
          </cell>
          <cell r="C1953">
            <v>0</v>
          </cell>
          <cell r="D1953" t="str">
            <v>L106</v>
          </cell>
          <cell r="E1953">
            <v>4.1900000000000004</v>
          </cell>
          <cell r="F1953">
            <v>6</v>
          </cell>
        </row>
        <row r="1954">
          <cell r="A1954" t="str">
            <v>PFS0H3B</v>
          </cell>
          <cell r="B1954">
            <v>24</v>
          </cell>
          <cell r="C1954">
            <v>0</v>
          </cell>
          <cell r="D1954" t="str">
            <v>L106</v>
          </cell>
          <cell r="E1954">
            <v>49.05</v>
          </cell>
          <cell r="F1954">
            <v>61</v>
          </cell>
        </row>
        <row r="1955">
          <cell r="A1955" t="str">
            <v>PFS0H4B</v>
          </cell>
          <cell r="B1955">
            <v>8</v>
          </cell>
          <cell r="C1955">
            <v>0</v>
          </cell>
          <cell r="D1955" t="str">
            <v>L106</v>
          </cell>
          <cell r="E1955">
            <v>7.7</v>
          </cell>
          <cell r="F1955">
            <v>12</v>
          </cell>
        </row>
        <row r="1956">
          <cell r="A1956" t="str">
            <v>PFS0H4B</v>
          </cell>
          <cell r="B1956">
            <v>12</v>
          </cell>
          <cell r="C1956">
            <v>0</v>
          </cell>
          <cell r="D1956" t="str">
            <v>L106</v>
          </cell>
          <cell r="E1956">
            <v>63.76</v>
          </cell>
          <cell r="F1956">
            <v>69</v>
          </cell>
        </row>
        <row r="1957">
          <cell r="A1957" t="str">
            <v>PFS0H4C</v>
          </cell>
          <cell r="B1957">
            <v>10</v>
          </cell>
          <cell r="C1957">
            <v>0</v>
          </cell>
          <cell r="D1957" t="str">
            <v>L106</v>
          </cell>
          <cell r="E1957">
            <v>27.4</v>
          </cell>
          <cell r="F1957">
            <v>76</v>
          </cell>
        </row>
        <row r="1958">
          <cell r="A1958" t="str">
            <v>PFS0H4C</v>
          </cell>
          <cell r="B1958">
            <v>14</v>
          </cell>
          <cell r="C1958">
            <v>0</v>
          </cell>
          <cell r="D1958" t="str">
            <v>L106</v>
          </cell>
          <cell r="E1958">
            <v>17.46</v>
          </cell>
          <cell r="F1958">
            <v>39</v>
          </cell>
        </row>
        <row r="1959">
          <cell r="A1959" t="str">
            <v>PFS0H4C</v>
          </cell>
          <cell r="B1959">
            <v>16</v>
          </cell>
          <cell r="C1959">
            <v>0</v>
          </cell>
          <cell r="D1959" t="str">
            <v>L106</v>
          </cell>
          <cell r="E1959">
            <v>120.08</v>
          </cell>
          <cell r="F1959">
            <v>124</v>
          </cell>
        </row>
        <row r="1960">
          <cell r="A1960" t="str">
            <v>PFS0H4C</v>
          </cell>
          <cell r="B1960">
            <v>18</v>
          </cell>
          <cell r="C1960">
            <v>0</v>
          </cell>
          <cell r="D1960" t="str">
            <v>L106</v>
          </cell>
          <cell r="E1960">
            <v>34.93</v>
          </cell>
          <cell r="F1960">
            <v>44</v>
          </cell>
        </row>
        <row r="1961">
          <cell r="A1961" t="str">
            <v>PFS0H4C</v>
          </cell>
          <cell r="B1961">
            <v>20</v>
          </cell>
          <cell r="C1961">
            <v>0</v>
          </cell>
          <cell r="D1961" t="str">
            <v>L106</v>
          </cell>
          <cell r="E1961">
            <v>397.85</v>
          </cell>
          <cell r="F1961">
            <v>402</v>
          </cell>
        </row>
        <row r="1962">
          <cell r="A1962" t="str">
            <v>PFS0H4C</v>
          </cell>
          <cell r="B1962">
            <v>24</v>
          </cell>
          <cell r="C1962">
            <v>0</v>
          </cell>
          <cell r="D1962" t="str">
            <v>L106</v>
          </cell>
          <cell r="E1962">
            <v>610.16999999999996</v>
          </cell>
          <cell r="F1962">
            <v>770</v>
          </cell>
        </row>
        <row r="1963">
          <cell r="A1963" t="str">
            <v>PFS0J4C</v>
          </cell>
          <cell r="B1963">
            <v>8</v>
          </cell>
          <cell r="C1963">
            <v>0</v>
          </cell>
          <cell r="D1963" t="str">
            <v>L106</v>
          </cell>
          <cell r="E1963">
            <v>63.8</v>
          </cell>
          <cell r="F1963">
            <v>72</v>
          </cell>
        </row>
        <row r="1964">
          <cell r="A1964" t="str">
            <v>PFS0J4C</v>
          </cell>
          <cell r="B1964">
            <v>10</v>
          </cell>
          <cell r="C1964">
            <v>0</v>
          </cell>
          <cell r="D1964" t="str">
            <v>L106</v>
          </cell>
          <cell r="E1964">
            <v>7.7</v>
          </cell>
          <cell r="F1964">
            <v>12</v>
          </cell>
        </row>
        <row r="1965">
          <cell r="A1965" t="str">
            <v>PFS0N3B</v>
          </cell>
          <cell r="B1965">
            <v>24</v>
          </cell>
          <cell r="C1965">
            <v>0</v>
          </cell>
          <cell r="D1965" t="str">
            <v>L106</v>
          </cell>
          <cell r="E1965">
            <v>2.04</v>
          </cell>
          <cell r="F1965">
            <v>3</v>
          </cell>
        </row>
        <row r="1966">
          <cell r="A1966" t="str">
            <v>PFS0N4C</v>
          </cell>
          <cell r="B1966">
            <v>24</v>
          </cell>
          <cell r="C1966">
            <v>0</v>
          </cell>
          <cell r="D1966" t="str">
            <v>L106</v>
          </cell>
          <cell r="E1966">
            <v>73.069999999999993</v>
          </cell>
          <cell r="F1966">
            <v>103</v>
          </cell>
        </row>
        <row r="1967">
          <cell r="A1967" t="str">
            <v>PFS0P3B</v>
          </cell>
          <cell r="B1967">
            <v>30</v>
          </cell>
          <cell r="C1967">
            <v>0</v>
          </cell>
          <cell r="D1967" t="str">
            <v>L106</v>
          </cell>
          <cell r="E1967">
            <v>41.65</v>
          </cell>
          <cell r="F1967">
            <v>50</v>
          </cell>
        </row>
        <row r="1968">
          <cell r="A1968" t="str">
            <v>PFS0P4C</v>
          </cell>
          <cell r="B1968">
            <v>8</v>
          </cell>
          <cell r="C1968">
            <v>0</v>
          </cell>
          <cell r="D1968" t="str">
            <v>L106</v>
          </cell>
          <cell r="E1968">
            <v>376.41</v>
          </cell>
          <cell r="F1968">
            <v>558</v>
          </cell>
        </row>
        <row r="1969">
          <cell r="A1969" t="str">
            <v>PFS0P4C</v>
          </cell>
          <cell r="B1969">
            <v>10</v>
          </cell>
          <cell r="C1969">
            <v>0</v>
          </cell>
          <cell r="D1969" t="str">
            <v>L106</v>
          </cell>
          <cell r="E1969">
            <v>288.17</v>
          </cell>
          <cell r="F1969">
            <v>285</v>
          </cell>
        </row>
        <row r="1970">
          <cell r="A1970" t="str">
            <v>PFS0P4C</v>
          </cell>
          <cell r="B1970">
            <v>12</v>
          </cell>
          <cell r="C1970">
            <v>0</v>
          </cell>
          <cell r="D1970" t="str">
            <v>L106</v>
          </cell>
          <cell r="E1970">
            <v>211.63</v>
          </cell>
          <cell r="F1970">
            <v>285</v>
          </cell>
        </row>
        <row r="1971">
          <cell r="A1971" t="str">
            <v>PFS0P4C</v>
          </cell>
          <cell r="B1971">
            <v>14</v>
          </cell>
          <cell r="C1971">
            <v>0</v>
          </cell>
          <cell r="D1971" t="str">
            <v>L106</v>
          </cell>
          <cell r="E1971">
            <v>32.380000000000003</v>
          </cell>
          <cell r="F1971">
            <v>34</v>
          </cell>
        </row>
        <row r="1972">
          <cell r="A1972" t="str">
            <v>PFS0P4C</v>
          </cell>
          <cell r="B1972">
            <v>16</v>
          </cell>
          <cell r="C1972">
            <v>0</v>
          </cell>
          <cell r="D1972" t="str">
            <v>L106</v>
          </cell>
          <cell r="E1972">
            <v>243.44</v>
          </cell>
          <cell r="F1972">
            <v>600</v>
          </cell>
        </row>
        <row r="1973">
          <cell r="A1973" t="str">
            <v>PFS0P4C</v>
          </cell>
          <cell r="B1973">
            <v>18</v>
          </cell>
          <cell r="C1973">
            <v>0</v>
          </cell>
          <cell r="D1973" t="str">
            <v>L106</v>
          </cell>
          <cell r="E1973">
            <v>44.12</v>
          </cell>
          <cell r="F1973">
            <v>113</v>
          </cell>
        </row>
        <row r="1974">
          <cell r="A1974" t="str">
            <v>PFS0P4C</v>
          </cell>
          <cell r="B1974">
            <v>20</v>
          </cell>
          <cell r="C1974">
            <v>0</v>
          </cell>
          <cell r="D1974" t="str">
            <v>L106</v>
          </cell>
          <cell r="E1974">
            <v>46.64</v>
          </cell>
          <cell r="F1974">
            <v>64</v>
          </cell>
        </row>
        <row r="1975">
          <cell r="A1975" t="str">
            <v>PFS0P4C</v>
          </cell>
          <cell r="B1975">
            <v>24</v>
          </cell>
          <cell r="C1975">
            <v>0</v>
          </cell>
          <cell r="D1975" t="str">
            <v>L106</v>
          </cell>
          <cell r="E1975">
            <v>105.67</v>
          </cell>
          <cell r="F1975">
            <v>150</v>
          </cell>
        </row>
        <row r="1976">
          <cell r="A1976" t="str">
            <v>PFS0P4C</v>
          </cell>
          <cell r="B1976">
            <v>26</v>
          </cell>
          <cell r="C1976">
            <v>0</v>
          </cell>
          <cell r="D1976" t="str">
            <v>L106</v>
          </cell>
          <cell r="E1976">
            <v>5</v>
          </cell>
          <cell r="F1976">
            <v>5</v>
          </cell>
        </row>
        <row r="1977">
          <cell r="A1977" t="str">
            <v>PFS0P4C</v>
          </cell>
          <cell r="B1977">
            <v>30</v>
          </cell>
          <cell r="C1977">
            <v>0</v>
          </cell>
          <cell r="D1977" t="str">
            <v>L106</v>
          </cell>
          <cell r="E1977">
            <v>330.15</v>
          </cell>
          <cell r="F1977">
            <v>347</v>
          </cell>
        </row>
        <row r="1978">
          <cell r="A1978" t="str">
            <v>PFS0P4C</v>
          </cell>
          <cell r="B1978">
            <v>36</v>
          </cell>
          <cell r="C1978">
            <v>0</v>
          </cell>
          <cell r="D1978" t="str">
            <v>L106</v>
          </cell>
          <cell r="E1978">
            <v>13.82</v>
          </cell>
          <cell r="F1978">
            <v>10</v>
          </cell>
        </row>
        <row r="1979">
          <cell r="A1979" t="str">
            <v>PFS0P4C</v>
          </cell>
          <cell r="B1979">
            <v>48</v>
          </cell>
          <cell r="C1979">
            <v>0</v>
          </cell>
          <cell r="D1979" t="str">
            <v>L106</v>
          </cell>
          <cell r="E1979">
            <v>922.88</v>
          </cell>
          <cell r="F1979">
            <v>975</v>
          </cell>
        </row>
        <row r="1980">
          <cell r="A1980" t="str">
            <v>PFS0Q4C</v>
          </cell>
          <cell r="B1980">
            <v>12</v>
          </cell>
          <cell r="C1980">
            <v>0</v>
          </cell>
          <cell r="D1980" t="str">
            <v>L106</v>
          </cell>
          <cell r="E1980">
            <v>28.69</v>
          </cell>
          <cell r="F1980">
            <v>38</v>
          </cell>
        </row>
        <row r="1981">
          <cell r="A1981" t="str">
            <v>PFS0Q4C</v>
          </cell>
          <cell r="B1981">
            <v>14</v>
          </cell>
          <cell r="C1981">
            <v>0</v>
          </cell>
          <cell r="D1981" t="str">
            <v>L106</v>
          </cell>
          <cell r="E1981">
            <v>4.9800000000000004</v>
          </cell>
          <cell r="F1981">
            <v>8</v>
          </cell>
        </row>
        <row r="1982">
          <cell r="A1982" t="str">
            <v>PFS0R3B</v>
          </cell>
          <cell r="B1982">
            <v>14</v>
          </cell>
          <cell r="C1982">
            <v>0</v>
          </cell>
          <cell r="D1982" t="str">
            <v>L106</v>
          </cell>
          <cell r="E1982">
            <v>1.6</v>
          </cell>
          <cell r="F1982">
            <v>3</v>
          </cell>
        </row>
        <row r="1983">
          <cell r="A1983" t="str">
            <v>PFS0R3B</v>
          </cell>
          <cell r="B1983">
            <v>24</v>
          </cell>
          <cell r="C1983">
            <v>0</v>
          </cell>
          <cell r="D1983" t="str">
            <v>L106</v>
          </cell>
          <cell r="E1983">
            <v>58.59</v>
          </cell>
          <cell r="F1983">
            <v>73</v>
          </cell>
        </row>
        <row r="1984">
          <cell r="A1984" t="str">
            <v>PFS0R4C</v>
          </cell>
          <cell r="B1984">
            <v>54</v>
          </cell>
          <cell r="C1984">
            <v>0</v>
          </cell>
          <cell r="D1984" t="str">
            <v>L106</v>
          </cell>
          <cell r="E1984">
            <v>38.72</v>
          </cell>
          <cell r="F1984">
            <v>59</v>
          </cell>
        </row>
        <row r="1985">
          <cell r="A1985" t="str">
            <v>PFS0S4C</v>
          </cell>
          <cell r="B1985">
            <v>12</v>
          </cell>
          <cell r="C1985">
            <v>0</v>
          </cell>
          <cell r="D1985" t="str">
            <v>L106</v>
          </cell>
          <cell r="E1985">
            <v>21.67</v>
          </cell>
          <cell r="F1985">
            <v>42</v>
          </cell>
        </row>
        <row r="1986">
          <cell r="A1986" t="str">
            <v>PFS0S4C</v>
          </cell>
          <cell r="B1986">
            <v>14</v>
          </cell>
          <cell r="C1986">
            <v>0</v>
          </cell>
          <cell r="D1986" t="str">
            <v>L106</v>
          </cell>
          <cell r="E1986">
            <v>19.7</v>
          </cell>
          <cell r="F1986">
            <v>25</v>
          </cell>
        </row>
        <row r="1987">
          <cell r="A1987" t="str">
            <v>PFS0S4C</v>
          </cell>
          <cell r="B1987">
            <v>18</v>
          </cell>
          <cell r="C1987">
            <v>0</v>
          </cell>
          <cell r="D1987" t="str">
            <v>L106</v>
          </cell>
          <cell r="E1987">
            <v>10.79</v>
          </cell>
          <cell r="F1987">
            <v>26</v>
          </cell>
        </row>
        <row r="1988">
          <cell r="A1988" t="str">
            <v>PFS0S4C</v>
          </cell>
          <cell r="B1988">
            <v>20</v>
          </cell>
          <cell r="C1988">
            <v>0</v>
          </cell>
          <cell r="D1988" t="str">
            <v>L106</v>
          </cell>
          <cell r="E1988">
            <v>0</v>
          </cell>
          <cell r="F1988">
            <v>6</v>
          </cell>
        </row>
        <row r="1989">
          <cell r="A1989" t="str">
            <v>PFS0S4C</v>
          </cell>
          <cell r="B1989">
            <v>54</v>
          </cell>
          <cell r="C1989">
            <v>0</v>
          </cell>
          <cell r="D1989" t="str">
            <v>L106</v>
          </cell>
          <cell r="E1989">
            <v>0</v>
          </cell>
          <cell r="F1989">
            <v>2</v>
          </cell>
        </row>
        <row r="1990">
          <cell r="A1990" t="str">
            <v>PFS0S4C</v>
          </cell>
          <cell r="B1990">
            <v>60</v>
          </cell>
          <cell r="C1990">
            <v>0</v>
          </cell>
          <cell r="D1990" t="str">
            <v>L106</v>
          </cell>
          <cell r="E1990">
            <v>2.27</v>
          </cell>
          <cell r="F1990">
            <v>4</v>
          </cell>
        </row>
        <row r="1991">
          <cell r="A1991" t="str">
            <v>PFS0T4C</v>
          </cell>
          <cell r="B1991">
            <v>30</v>
          </cell>
          <cell r="C1991">
            <v>0</v>
          </cell>
          <cell r="D1991" t="str">
            <v>L106</v>
          </cell>
          <cell r="E1991">
            <v>88.3</v>
          </cell>
          <cell r="F1991">
            <v>89</v>
          </cell>
        </row>
        <row r="1992">
          <cell r="A1992" t="str">
            <v>PFS0V4C</v>
          </cell>
          <cell r="B1992">
            <v>30</v>
          </cell>
          <cell r="C1992">
            <v>0</v>
          </cell>
          <cell r="D1992" t="str">
            <v>L106</v>
          </cell>
          <cell r="E1992">
            <v>20.7</v>
          </cell>
          <cell r="F1992">
            <v>29</v>
          </cell>
        </row>
        <row r="1993">
          <cell r="A1993" t="str">
            <v>PFS0Y4C</v>
          </cell>
          <cell r="B1993">
            <v>16</v>
          </cell>
          <cell r="C1993">
            <v>0</v>
          </cell>
          <cell r="D1993" t="str">
            <v>L106</v>
          </cell>
          <cell r="E1993">
            <v>3.3</v>
          </cell>
          <cell r="F1993">
            <v>3</v>
          </cell>
        </row>
        <row r="1994">
          <cell r="A1994" t="str">
            <v>PFS0Y4C</v>
          </cell>
          <cell r="B1994">
            <v>20</v>
          </cell>
          <cell r="C1994">
            <v>0</v>
          </cell>
          <cell r="D1994" t="str">
            <v>L106</v>
          </cell>
          <cell r="E1994">
            <v>3.2</v>
          </cell>
          <cell r="F1994">
            <v>4</v>
          </cell>
        </row>
        <row r="1995">
          <cell r="A1995" t="str">
            <v>PFS0Y4C</v>
          </cell>
          <cell r="B1995">
            <v>24</v>
          </cell>
          <cell r="C1995">
            <v>0</v>
          </cell>
          <cell r="D1995" t="str">
            <v>L106</v>
          </cell>
          <cell r="E1995">
            <v>113.55</v>
          </cell>
          <cell r="F1995">
            <v>123</v>
          </cell>
        </row>
        <row r="1996">
          <cell r="A1996" t="str">
            <v>PNB001</v>
          </cell>
          <cell r="B1996">
            <v>0.75</v>
          </cell>
          <cell r="C1996">
            <v>0</v>
          </cell>
          <cell r="D1996" t="str">
            <v>L402</v>
          </cell>
          <cell r="E1996">
            <v>43</v>
          </cell>
          <cell r="F1996">
            <v>60</v>
          </cell>
        </row>
        <row r="1997">
          <cell r="A1997" t="str">
            <v>PNB001</v>
          </cell>
          <cell r="B1997">
            <v>1</v>
          </cell>
          <cell r="C1997">
            <v>0</v>
          </cell>
          <cell r="D1997" t="str">
            <v>L402</v>
          </cell>
          <cell r="E1997">
            <v>22</v>
          </cell>
          <cell r="F1997">
            <v>30</v>
          </cell>
        </row>
        <row r="1998">
          <cell r="A1998" t="str">
            <v>PNB001</v>
          </cell>
          <cell r="B1998">
            <v>1.5</v>
          </cell>
          <cell r="C1998">
            <v>0</v>
          </cell>
          <cell r="D1998" t="str">
            <v>L402</v>
          </cell>
          <cell r="E1998">
            <v>6</v>
          </cell>
          <cell r="F1998">
            <v>10</v>
          </cell>
        </row>
        <row r="1999">
          <cell r="A1999" t="str">
            <v>PNB002</v>
          </cell>
          <cell r="B1999">
            <v>0.75</v>
          </cell>
          <cell r="C1999">
            <v>0</v>
          </cell>
          <cell r="D1999" t="str">
            <v>L402</v>
          </cell>
          <cell r="E1999">
            <v>1</v>
          </cell>
          <cell r="F1999">
            <v>5</v>
          </cell>
        </row>
        <row r="2000">
          <cell r="A2000" t="str">
            <v>PNC075</v>
          </cell>
          <cell r="B2000">
            <v>0.25</v>
          </cell>
          <cell r="C2000">
            <v>0</v>
          </cell>
          <cell r="D2000" t="str">
            <v>L403</v>
          </cell>
          <cell r="E2000">
            <v>0</v>
          </cell>
          <cell r="F2000">
            <v>5</v>
          </cell>
        </row>
        <row r="2001">
          <cell r="A2001" t="str">
            <v>PNC079G</v>
          </cell>
          <cell r="B2001">
            <v>0.5</v>
          </cell>
          <cell r="C2001">
            <v>0</v>
          </cell>
          <cell r="D2001" t="str">
            <v>L403</v>
          </cell>
          <cell r="E2001">
            <v>38</v>
          </cell>
          <cell r="F2001">
            <v>40</v>
          </cell>
        </row>
        <row r="2002">
          <cell r="A2002" t="str">
            <v>PNC079G</v>
          </cell>
          <cell r="B2002">
            <v>0.75</v>
          </cell>
          <cell r="C2002">
            <v>0</v>
          </cell>
          <cell r="D2002" t="str">
            <v>L403</v>
          </cell>
          <cell r="E2002">
            <v>98</v>
          </cell>
          <cell r="F2002">
            <v>102</v>
          </cell>
        </row>
        <row r="2003">
          <cell r="A2003" t="str">
            <v>PNC079G</v>
          </cell>
          <cell r="B2003">
            <v>1</v>
          </cell>
          <cell r="C2003">
            <v>0</v>
          </cell>
          <cell r="D2003" t="str">
            <v>L403</v>
          </cell>
          <cell r="E2003">
            <v>73</v>
          </cell>
          <cell r="F2003">
            <v>75</v>
          </cell>
        </row>
        <row r="2004">
          <cell r="A2004" t="str">
            <v>PNC079G</v>
          </cell>
          <cell r="B2004">
            <v>1.5</v>
          </cell>
          <cell r="C2004">
            <v>0</v>
          </cell>
          <cell r="D2004" t="str">
            <v>L403</v>
          </cell>
          <cell r="E2004">
            <v>2</v>
          </cell>
          <cell r="F2004">
            <v>5</v>
          </cell>
        </row>
        <row r="2005">
          <cell r="A2005" t="str">
            <v>PNC079G</v>
          </cell>
          <cell r="B2005">
            <v>2</v>
          </cell>
          <cell r="C2005">
            <v>0</v>
          </cell>
          <cell r="D2005" t="str">
            <v>L403</v>
          </cell>
          <cell r="E2005">
            <v>10</v>
          </cell>
          <cell r="F2005">
            <v>10</v>
          </cell>
        </row>
        <row r="2006">
          <cell r="A2006" t="str">
            <v>PNC095</v>
          </cell>
          <cell r="B2006">
            <v>0.5</v>
          </cell>
          <cell r="C2006">
            <v>0</v>
          </cell>
          <cell r="D2006" t="str">
            <v>L403</v>
          </cell>
          <cell r="E2006">
            <v>2</v>
          </cell>
          <cell r="F2006">
            <v>5</v>
          </cell>
        </row>
        <row r="2007">
          <cell r="A2007" t="str">
            <v>PNC095</v>
          </cell>
          <cell r="B2007">
            <v>0.75</v>
          </cell>
          <cell r="C2007">
            <v>0</v>
          </cell>
          <cell r="D2007" t="str">
            <v>L403</v>
          </cell>
          <cell r="E2007">
            <v>4</v>
          </cell>
          <cell r="F2007">
            <v>5</v>
          </cell>
        </row>
        <row r="2008">
          <cell r="A2008" t="str">
            <v>PNC095</v>
          </cell>
          <cell r="B2008">
            <v>1</v>
          </cell>
          <cell r="C2008">
            <v>0</v>
          </cell>
          <cell r="D2008" t="str">
            <v>L403</v>
          </cell>
          <cell r="E2008">
            <v>1</v>
          </cell>
          <cell r="F2008">
            <v>2</v>
          </cell>
        </row>
        <row r="2009">
          <cell r="A2009" t="str">
            <v>PNC095A</v>
          </cell>
          <cell r="B2009">
            <v>0.75</v>
          </cell>
          <cell r="C2009">
            <v>0</v>
          </cell>
          <cell r="D2009" t="str">
            <v>L403</v>
          </cell>
          <cell r="E2009">
            <v>12</v>
          </cell>
          <cell r="F2009">
            <v>12</v>
          </cell>
        </row>
        <row r="2010">
          <cell r="A2010" t="str">
            <v>PNC0D4</v>
          </cell>
          <cell r="B2010">
            <v>0.5</v>
          </cell>
          <cell r="C2010">
            <v>0</v>
          </cell>
          <cell r="D2010" t="str">
            <v>L403</v>
          </cell>
          <cell r="E2010">
            <v>2</v>
          </cell>
          <cell r="F2010">
            <v>6</v>
          </cell>
        </row>
        <row r="2011">
          <cell r="A2011" t="str">
            <v>PNC0D4</v>
          </cell>
          <cell r="B2011">
            <v>0.75</v>
          </cell>
          <cell r="C2011">
            <v>0</v>
          </cell>
          <cell r="D2011" t="str">
            <v>L403</v>
          </cell>
          <cell r="E2011">
            <v>173</v>
          </cell>
          <cell r="F2011">
            <v>176</v>
          </cell>
        </row>
        <row r="2012">
          <cell r="A2012" t="str">
            <v>PNC0D4</v>
          </cell>
          <cell r="B2012">
            <v>1</v>
          </cell>
          <cell r="C2012">
            <v>0</v>
          </cell>
          <cell r="D2012" t="str">
            <v>L403</v>
          </cell>
          <cell r="E2012">
            <v>1</v>
          </cell>
          <cell r="F2012">
            <v>5</v>
          </cell>
        </row>
        <row r="2013">
          <cell r="A2013" t="str">
            <v>PNC0D4</v>
          </cell>
          <cell r="B2013">
            <v>1.5</v>
          </cell>
          <cell r="C2013">
            <v>0</v>
          </cell>
          <cell r="D2013" t="str">
            <v>L403</v>
          </cell>
          <cell r="E2013">
            <v>0</v>
          </cell>
          <cell r="F2013">
            <v>0</v>
          </cell>
        </row>
        <row r="2014">
          <cell r="A2014" t="str">
            <v>PNC0D5</v>
          </cell>
          <cell r="B2014">
            <v>0.25</v>
          </cell>
          <cell r="C2014">
            <v>0</v>
          </cell>
          <cell r="D2014" t="str">
            <v>L403</v>
          </cell>
          <cell r="E2014">
            <v>30</v>
          </cell>
          <cell r="F2014">
            <v>30</v>
          </cell>
        </row>
        <row r="2015">
          <cell r="A2015" t="str">
            <v>PNC0D5</v>
          </cell>
          <cell r="B2015">
            <v>0.5</v>
          </cell>
          <cell r="C2015">
            <v>0</v>
          </cell>
          <cell r="D2015" t="str">
            <v>L403</v>
          </cell>
          <cell r="E2015">
            <v>66</v>
          </cell>
          <cell r="F2015">
            <v>66</v>
          </cell>
        </row>
        <row r="2016">
          <cell r="A2016" t="str">
            <v>PNC0D5</v>
          </cell>
          <cell r="B2016">
            <v>0.75</v>
          </cell>
          <cell r="C2016">
            <v>0</v>
          </cell>
          <cell r="D2016" t="str">
            <v>L403</v>
          </cell>
          <cell r="E2016">
            <v>256</v>
          </cell>
          <cell r="F2016">
            <v>259</v>
          </cell>
        </row>
        <row r="2017">
          <cell r="A2017" t="str">
            <v>PNC0D5</v>
          </cell>
          <cell r="B2017">
            <v>1</v>
          </cell>
          <cell r="C2017">
            <v>0</v>
          </cell>
          <cell r="D2017" t="str">
            <v>L403</v>
          </cell>
          <cell r="E2017">
            <v>128</v>
          </cell>
          <cell r="F2017">
            <v>128</v>
          </cell>
        </row>
        <row r="2018">
          <cell r="A2018" t="str">
            <v>PNC0D5</v>
          </cell>
          <cell r="B2018">
            <v>1.5</v>
          </cell>
          <cell r="C2018">
            <v>0</v>
          </cell>
          <cell r="D2018" t="str">
            <v>L403</v>
          </cell>
          <cell r="E2018">
            <v>22</v>
          </cell>
          <cell r="F2018">
            <v>23</v>
          </cell>
        </row>
        <row r="2019">
          <cell r="A2019" t="str">
            <v>PND0D15</v>
          </cell>
          <cell r="B2019">
            <v>0.25</v>
          </cell>
          <cell r="C2019">
            <v>0</v>
          </cell>
          <cell r="D2019" t="str">
            <v>L403</v>
          </cell>
          <cell r="E2019">
            <v>29</v>
          </cell>
          <cell r="F2019">
            <v>30</v>
          </cell>
        </row>
        <row r="2020">
          <cell r="A2020" t="str">
            <v>PND0D15</v>
          </cell>
          <cell r="B2020">
            <v>0.5</v>
          </cell>
          <cell r="C2020">
            <v>0</v>
          </cell>
          <cell r="D2020" t="str">
            <v>L403</v>
          </cell>
          <cell r="E2020">
            <v>20</v>
          </cell>
          <cell r="F2020">
            <v>22</v>
          </cell>
        </row>
        <row r="2021">
          <cell r="A2021" t="str">
            <v>PND0D15</v>
          </cell>
          <cell r="B2021">
            <v>0.75</v>
          </cell>
          <cell r="C2021">
            <v>0</v>
          </cell>
          <cell r="D2021" t="str">
            <v>L403</v>
          </cell>
          <cell r="E2021">
            <v>105</v>
          </cell>
          <cell r="F2021">
            <v>106</v>
          </cell>
        </row>
        <row r="2022">
          <cell r="A2022" t="str">
            <v>PND0D15</v>
          </cell>
          <cell r="B2022">
            <v>1</v>
          </cell>
          <cell r="C2022">
            <v>0</v>
          </cell>
          <cell r="D2022" t="str">
            <v>L403</v>
          </cell>
          <cell r="E2022">
            <v>35</v>
          </cell>
          <cell r="F2022">
            <v>39</v>
          </cell>
        </row>
        <row r="2023">
          <cell r="A2023" t="str">
            <v>PND0D15</v>
          </cell>
          <cell r="B2023">
            <v>1.5</v>
          </cell>
          <cell r="C2023">
            <v>0</v>
          </cell>
          <cell r="D2023" t="str">
            <v>L403</v>
          </cell>
          <cell r="E2023">
            <v>5</v>
          </cell>
          <cell r="F2023">
            <v>8</v>
          </cell>
        </row>
        <row r="2024">
          <cell r="A2024" t="str">
            <v>PNL0D15</v>
          </cell>
          <cell r="B2024">
            <v>0.75</v>
          </cell>
          <cell r="C2024">
            <v>0</v>
          </cell>
          <cell r="D2024" t="str">
            <v>L404</v>
          </cell>
          <cell r="E2024">
            <v>101</v>
          </cell>
          <cell r="F2024">
            <v>97</v>
          </cell>
        </row>
        <row r="2025">
          <cell r="A2025" t="str">
            <v>PNL0D15</v>
          </cell>
          <cell r="B2025">
            <v>1</v>
          </cell>
          <cell r="C2025">
            <v>0</v>
          </cell>
          <cell r="D2025" t="str">
            <v>L404</v>
          </cell>
          <cell r="E2025">
            <v>16</v>
          </cell>
          <cell r="F2025">
            <v>16</v>
          </cell>
        </row>
        <row r="2026">
          <cell r="A2026" t="str">
            <v>PNL0D15</v>
          </cell>
          <cell r="B2026">
            <v>1.5</v>
          </cell>
          <cell r="C2026">
            <v>0</v>
          </cell>
          <cell r="D2026" t="str">
            <v>L404</v>
          </cell>
          <cell r="E2026">
            <v>1</v>
          </cell>
          <cell r="F2026">
            <v>4</v>
          </cell>
        </row>
        <row r="2027">
          <cell r="A2027" t="str">
            <v>PNL0DA5</v>
          </cell>
          <cell r="B2027">
            <v>0.75</v>
          </cell>
          <cell r="C2027">
            <v>0</v>
          </cell>
          <cell r="D2027" t="str">
            <v>L404</v>
          </cell>
          <cell r="E2027">
            <v>20</v>
          </cell>
          <cell r="F2027">
            <v>20</v>
          </cell>
        </row>
        <row r="2028">
          <cell r="A2028" t="str">
            <v>PNP082</v>
          </cell>
          <cell r="B2028">
            <v>0.5</v>
          </cell>
          <cell r="C2028">
            <v>0</v>
          </cell>
          <cell r="D2028" t="str">
            <v>L602</v>
          </cell>
          <cell r="E2028">
            <v>1</v>
          </cell>
          <cell r="F2028">
            <v>0</v>
          </cell>
        </row>
        <row r="2029">
          <cell r="A2029" t="str">
            <v>PNP082</v>
          </cell>
          <cell r="B2029">
            <v>0.75</v>
          </cell>
          <cell r="C2029">
            <v>0</v>
          </cell>
          <cell r="D2029" t="str">
            <v>L602</v>
          </cell>
          <cell r="E2029">
            <v>55</v>
          </cell>
          <cell r="F2029">
            <v>0</v>
          </cell>
        </row>
        <row r="2030">
          <cell r="A2030" t="str">
            <v>PNP082</v>
          </cell>
          <cell r="B2030">
            <v>1</v>
          </cell>
          <cell r="C2030">
            <v>0</v>
          </cell>
          <cell r="D2030" t="str">
            <v>L602</v>
          </cell>
          <cell r="E2030">
            <v>22</v>
          </cell>
          <cell r="F2030">
            <v>0</v>
          </cell>
        </row>
        <row r="2031">
          <cell r="A2031" t="str">
            <v>PNS0K35</v>
          </cell>
          <cell r="B2031">
            <v>0.25</v>
          </cell>
          <cell r="C2031">
            <v>0</v>
          </cell>
          <cell r="D2031" t="str">
            <v>L405</v>
          </cell>
          <cell r="E2031">
            <v>5</v>
          </cell>
          <cell r="F2031">
            <v>6</v>
          </cell>
        </row>
        <row r="2032">
          <cell r="A2032" t="str">
            <v>PNS0K35</v>
          </cell>
          <cell r="B2032">
            <v>0.75</v>
          </cell>
          <cell r="C2032">
            <v>0</v>
          </cell>
          <cell r="D2032" t="str">
            <v>L405</v>
          </cell>
          <cell r="E2032">
            <v>12</v>
          </cell>
          <cell r="F2032">
            <v>12</v>
          </cell>
        </row>
        <row r="2033">
          <cell r="A2033" t="str">
            <v>PNS0K35</v>
          </cell>
          <cell r="B2033">
            <v>1</v>
          </cell>
          <cell r="C2033">
            <v>0</v>
          </cell>
          <cell r="D2033" t="str">
            <v>L405</v>
          </cell>
          <cell r="E2033">
            <v>3</v>
          </cell>
          <cell r="F2033">
            <v>3</v>
          </cell>
        </row>
        <row r="2034">
          <cell r="A2034" t="str">
            <v>PNS0K45</v>
          </cell>
          <cell r="B2034">
            <v>0.25</v>
          </cell>
          <cell r="C2034">
            <v>0</v>
          </cell>
          <cell r="D2034" t="str">
            <v>L405</v>
          </cell>
          <cell r="E2034">
            <v>29</v>
          </cell>
          <cell r="F2034">
            <v>30</v>
          </cell>
        </row>
        <row r="2035">
          <cell r="A2035" t="str">
            <v>PNS0K45</v>
          </cell>
          <cell r="B2035">
            <v>0.5</v>
          </cell>
          <cell r="C2035">
            <v>0</v>
          </cell>
          <cell r="D2035" t="str">
            <v>L405</v>
          </cell>
          <cell r="E2035">
            <v>93</v>
          </cell>
          <cell r="F2035">
            <v>93</v>
          </cell>
        </row>
        <row r="2036">
          <cell r="A2036" t="str">
            <v>PNS0K45</v>
          </cell>
          <cell r="B2036">
            <v>0.75</v>
          </cell>
          <cell r="C2036">
            <v>0</v>
          </cell>
          <cell r="D2036" t="str">
            <v>L405</v>
          </cell>
          <cell r="E2036">
            <v>469</v>
          </cell>
          <cell r="F2036">
            <v>473</v>
          </cell>
        </row>
        <row r="2037">
          <cell r="A2037" t="str">
            <v>PNS0K45</v>
          </cell>
          <cell r="B2037">
            <v>1</v>
          </cell>
          <cell r="C2037">
            <v>0</v>
          </cell>
          <cell r="D2037" t="str">
            <v>L405</v>
          </cell>
          <cell r="E2037">
            <v>81</v>
          </cell>
          <cell r="F2037">
            <v>81</v>
          </cell>
        </row>
        <row r="2038">
          <cell r="A2038" t="str">
            <v>PNS0K45</v>
          </cell>
          <cell r="B2038">
            <v>1.5</v>
          </cell>
          <cell r="C2038">
            <v>0</v>
          </cell>
          <cell r="D2038" t="str">
            <v>L405</v>
          </cell>
          <cell r="E2038">
            <v>5</v>
          </cell>
          <cell r="F2038">
            <v>5</v>
          </cell>
        </row>
        <row r="2039">
          <cell r="A2039" t="str">
            <v>POF000</v>
          </cell>
          <cell r="B2039">
            <v>2</v>
          </cell>
          <cell r="C2039">
            <v>0</v>
          </cell>
          <cell r="D2039" t="str">
            <v>L601</v>
          </cell>
          <cell r="E2039">
            <v>71.8</v>
          </cell>
          <cell r="F2039">
            <v>12</v>
          </cell>
        </row>
        <row r="2040">
          <cell r="A2040" t="str">
            <v>POF000</v>
          </cell>
          <cell r="B2040">
            <v>3</v>
          </cell>
          <cell r="C2040">
            <v>0</v>
          </cell>
          <cell r="D2040" t="str">
            <v>L601</v>
          </cell>
          <cell r="E2040">
            <v>53.6</v>
          </cell>
          <cell r="F2040">
            <v>24</v>
          </cell>
        </row>
        <row r="2041">
          <cell r="A2041" t="str">
            <v>POF000</v>
          </cell>
          <cell r="B2041">
            <v>4</v>
          </cell>
          <cell r="C2041">
            <v>0</v>
          </cell>
          <cell r="D2041" t="str">
            <v>L601</v>
          </cell>
          <cell r="E2041">
            <v>19</v>
          </cell>
          <cell r="F2041">
            <v>0</v>
          </cell>
        </row>
        <row r="2042">
          <cell r="A2042" t="str">
            <v>POF000</v>
          </cell>
          <cell r="B2042">
            <v>6</v>
          </cell>
          <cell r="C2042">
            <v>0</v>
          </cell>
          <cell r="D2042" t="str">
            <v>L601</v>
          </cell>
          <cell r="E2042">
            <v>2.2000000000000002</v>
          </cell>
          <cell r="F2042">
            <v>48</v>
          </cell>
        </row>
        <row r="2043">
          <cell r="A2043" t="str">
            <v>POF000</v>
          </cell>
          <cell r="B2043">
            <v>8</v>
          </cell>
          <cell r="C2043">
            <v>0</v>
          </cell>
          <cell r="D2043" t="str">
            <v>L601</v>
          </cell>
          <cell r="E2043">
            <v>116</v>
          </cell>
          <cell r="F2043">
            <v>78</v>
          </cell>
        </row>
        <row r="2044">
          <cell r="A2044" t="str">
            <v>POF000</v>
          </cell>
          <cell r="B2044">
            <v>10</v>
          </cell>
          <cell r="C2044">
            <v>0</v>
          </cell>
          <cell r="D2044" t="str">
            <v>L601</v>
          </cell>
          <cell r="E2044">
            <v>9.9</v>
          </cell>
          <cell r="F2044">
            <v>198</v>
          </cell>
        </row>
        <row r="2045">
          <cell r="A2045" t="str">
            <v>POF000</v>
          </cell>
          <cell r="B2045">
            <v>12</v>
          </cell>
          <cell r="C2045">
            <v>0</v>
          </cell>
          <cell r="D2045" t="str">
            <v>L601</v>
          </cell>
          <cell r="E2045">
            <v>30.2</v>
          </cell>
          <cell r="F2045">
            <v>48</v>
          </cell>
        </row>
        <row r="2046">
          <cell r="A2046" t="str">
            <v>POF000</v>
          </cell>
          <cell r="B2046">
            <v>14</v>
          </cell>
          <cell r="C2046">
            <v>0</v>
          </cell>
          <cell r="D2046" t="str">
            <v>L601</v>
          </cell>
          <cell r="E2046">
            <v>29.3</v>
          </cell>
          <cell r="F2046">
            <v>6</v>
          </cell>
        </row>
        <row r="2047">
          <cell r="A2047" t="str">
            <v>POF000</v>
          </cell>
          <cell r="B2047">
            <v>16</v>
          </cell>
          <cell r="C2047">
            <v>0</v>
          </cell>
          <cell r="D2047" t="str">
            <v>L601</v>
          </cell>
          <cell r="E2047">
            <v>39</v>
          </cell>
          <cell r="F2047">
            <v>78</v>
          </cell>
        </row>
        <row r="2048">
          <cell r="A2048" t="str">
            <v>POF000</v>
          </cell>
          <cell r="B2048">
            <v>18</v>
          </cell>
          <cell r="C2048">
            <v>0</v>
          </cell>
          <cell r="D2048" t="str">
            <v>L601</v>
          </cell>
          <cell r="E2048">
            <v>110.7</v>
          </cell>
          <cell r="F2048">
            <v>120</v>
          </cell>
        </row>
        <row r="2049">
          <cell r="A2049" t="str">
            <v>POF000</v>
          </cell>
          <cell r="B2049">
            <v>24</v>
          </cell>
          <cell r="C2049">
            <v>0</v>
          </cell>
          <cell r="D2049" t="str">
            <v>L601</v>
          </cell>
          <cell r="E2049">
            <v>81.5</v>
          </cell>
          <cell r="F2049">
            <v>108</v>
          </cell>
        </row>
        <row r="2050">
          <cell r="A2050" t="str">
            <v>POF000</v>
          </cell>
          <cell r="B2050">
            <v>30</v>
          </cell>
          <cell r="C2050">
            <v>0</v>
          </cell>
          <cell r="D2050" t="str">
            <v>L601</v>
          </cell>
          <cell r="E2050">
            <v>195</v>
          </cell>
          <cell r="F2050">
            <v>300</v>
          </cell>
        </row>
        <row r="2051">
          <cell r="A2051" t="str">
            <v>POF000</v>
          </cell>
          <cell r="B2051">
            <v>36</v>
          </cell>
          <cell r="C2051">
            <v>0</v>
          </cell>
          <cell r="D2051" t="str">
            <v>L601</v>
          </cell>
          <cell r="E2051">
            <v>126.7</v>
          </cell>
          <cell r="F2051">
            <v>144</v>
          </cell>
        </row>
        <row r="2052">
          <cell r="A2052" t="str">
            <v>POP043</v>
          </cell>
          <cell r="B2052">
            <v>2</v>
          </cell>
          <cell r="C2052">
            <v>0</v>
          </cell>
          <cell r="D2052" t="str">
            <v>L602</v>
          </cell>
          <cell r="E2052">
            <v>19.399999999999999</v>
          </cell>
          <cell r="F2052">
            <v>0</v>
          </cell>
        </row>
        <row r="2053">
          <cell r="A2053" t="str">
            <v>POP043</v>
          </cell>
          <cell r="B2053">
            <v>3</v>
          </cell>
          <cell r="C2053">
            <v>0</v>
          </cell>
          <cell r="D2053" t="str">
            <v>L602</v>
          </cell>
          <cell r="E2053">
            <v>94.7</v>
          </cell>
          <cell r="F2053">
            <v>0</v>
          </cell>
        </row>
        <row r="2054">
          <cell r="A2054" t="str">
            <v>POP043</v>
          </cell>
          <cell r="B2054">
            <v>6</v>
          </cell>
          <cell r="C2054">
            <v>0</v>
          </cell>
          <cell r="D2054" t="str">
            <v>L602</v>
          </cell>
          <cell r="E2054">
            <v>45.9</v>
          </cell>
          <cell r="F2054">
            <v>0</v>
          </cell>
        </row>
        <row r="2055">
          <cell r="A2055" t="str">
            <v>POP043</v>
          </cell>
          <cell r="B2055">
            <v>8</v>
          </cell>
          <cell r="C2055">
            <v>0</v>
          </cell>
          <cell r="D2055" t="str">
            <v>L602</v>
          </cell>
          <cell r="E2055">
            <v>60.4</v>
          </cell>
          <cell r="F2055">
            <v>0</v>
          </cell>
        </row>
        <row r="2056">
          <cell r="A2056" t="str">
            <v>POP082</v>
          </cell>
          <cell r="B2056">
            <v>0.5</v>
          </cell>
          <cell r="C2056">
            <v>0</v>
          </cell>
          <cell r="D2056" t="str">
            <v>L602</v>
          </cell>
          <cell r="E2056">
            <v>2.2999999999999998</v>
          </cell>
          <cell r="F2056">
            <v>0</v>
          </cell>
        </row>
        <row r="2057">
          <cell r="A2057" t="str">
            <v>POP082</v>
          </cell>
          <cell r="B2057">
            <v>0.75</v>
          </cell>
          <cell r="C2057">
            <v>0</v>
          </cell>
          <cell r="D2057" t="str">
            <v>L602</v>
          </cell>
          <cell r="E2057">
            <v>43.7</v>
          </cell>
          <cell r="F2057">
            <v>0</v>
          </cell>
        </row>
        <row r="2058">
          <cell r="A2058" t="str">
            <v>POP082</v>
          </cell>
          <cell r="B2058">
            <v>1</v>
          </cell>
          <cell r="C2058">
            <v>0</v>
          </cell>
          <cell r="D2058" t="str">
            <v>L602</v>
          </cell>
          <cell r="E2058">
            <v>37.700000000000003</v>
          </cell>
          <cell r="F2058">
            <v>0</v>
          </cell>
        </row>
        <row r="2059">
          <cell r="A2059" t="str">
            <v>POP082</v>
          </cell>
          <cell r="B2059">
            <v>1.5</v>
          </cell>
          <cell r="C2059">
            <v>0</v>
          </cell>
          <cell r="D2059" t="str">
            <v>L602</v>
          </cell>
          <cell r="E2059">
            <v>0.6</v>
          </cell>
          <cell r="F2059">
            <v>0</v>
          </cell>
        </row>
        <row r="2060">
          <cell r="A2060" t="str">
            <v>PSB001</v>
          </cell>
          <cell r="B2060">
            <v>0.5</v>
          </cell>
          <cell r="C2060">
            <v>0</v>
          </cell>
          <cell r="D2060" t="str">
            <v>L107</v>
          </cell>
          <cell r="E2060">
            <v>0</v>
          </cell>
          <cell r="F2060">
            <v>6</v>
          </cell>
        </row>
        <row r="2061">
          <cell r="A2061" t="str">
            <v>PSB001</v>
          </cell>
          <cell r="B2061">
            <v>0.75</v>
          </cell>
          <cell r="C2061">
            <v>0</v>
          </cell>
          <cell r="D2061" t="str">
            <v>L107</v>
          </cell>
          <cell r="E2061">
            <v>1.9</v>
          </cell>
          <cell r="F2061">
            <v>12</v>
          </cell>
        </row>
        <row r="2062">
          <cell r="A2062" t="str">
            <v>PSB001</v>
          </cell>
          <cell r="B2062">
            <v>1</v>
          </cell>
          <cell r="C2062">
            <v>0</v>
          </cell>
          <cell r="D2062" t="str">
            <v>L107</v>
          </cell>
          <cell r="E2062">
            <v>0.9</v>
          </cell>
          <cell r="F2062">
            <v>6</v>
          </cell>
        </row>
        <row r="2063">
          <cell r="A2063" t="str">
            <v>PSC031G</v>
          </cell>
          <cell r="B2063">
            <v>8</v>
          </cell>
          <cell r="C2063">
            <v>0</v>
          </cell>
          <cell r="D2063" t="str">
            <v>L101</v>
          </cell>
          <cell r="E2063">
            <v>177.5</v>
          </cell>
          <cell r="F2063">
            <v>178</v>
          </cell>
        </row>
        <row r="2064">
          <cell r="A2064" t="str">
            <v>PSC031G</v>
          </cell>
          <cell r="B2064">
            <v>10</v>
          </cell>
          <cell r="C2064">
            <v>0</v>
          </cell>
          <cell r="D2064" t="str">
            <v>L101</v>
          </cell>
          <cell r="E2064">
            <v>109.9</v>
          </cell>
          <cell r="F2064">
            <v>110</v>
          </cell>
        </row>
        <row r="2065">
          <cell r="A2065" t="str">
            <v>PSC032</v>
          </cell>
          <cell r="B2065">
            <v>8</v>
          </cell>
          <cell r="C2065">
            <v>0</v>
          </cell>
          <cell r="D2065" t="str">
            <v>L101</v>
          </cell>
          <cell r="E2065">
            <v>28.9</v>
          </cell>
          <cell r="F2065">
            <v>191</v>
          </cell>
        </row>
        <row r="2066">
          <cell r="A2066" t="str">
            <v>PSC032</v>
          </cell>
          <cell r="B2066">
            <v>10</v>
          </cell>
          <cell r="C2066">
            <v>0</v>
          </cell>
          <cell r="D2066" t="str">
            <v>L101</v>
          </cell>
          <cell r="E2066">
            <v>247.2</v>
          </cell>
          <cell r="F2066">
            <v>248</v>
          </cell>
        </row>
        <row r="2067">
          <cell r="A2067" t="str">
            <v>PSC032</v>
          </cell>
          <cell r="B2067">
            <v>12</v>
          </cell>
          <cell r="C2067">
            <v>0</v>
          </cell>
          <cell r="D2067" t="str">
            <v>L101</v>
          </cell>
          <cell r="E2067">
            <v>852.4</v>
          </cell>
          <cell r="F2067">
            <v>1102</v>
          </cell>
        </row>
        <row r="2068">
          <cell r="A2068" t="str">
            <v>PSC032</v>
          </cell>
          <cell r="B2068">
            <v>24</v>
          </cell>
          <cell r="C2068">
            <v>0</v>
          </cell>
          <cell r="D2068" t="str">
            <v>L101</v>
          </cell>
          <cell r="E2068">
            <v>6</v>
          </cell>
          <cell r="F2068">
            <v>6</v>
          </cell>
        </row>
        <row r="2069">
          <cell r="A2069" t="str">
            <v>PSC042</v>
          </cell>
          <cell r="B2069">
            <v>14</v>
          </cell>
          <cell r="C2069">
            <v>0</v>
          </cell>
          <cell r="D2069" t="str">
            <v>L101</v>
          </cell>
          <cell r="E2069">
            <v>0</v>
          </cell>
          <cell r="F2069">
            <v>24</v>
          </cell>
        </row>
        <row r="2070">
          <cell r="A2070" t="str">
            <v>PSC042</v>
          </cell>
          <cell r="B2070">
            <v>18</v>
          </cell>
          <cell r="C2070">
            <v>0</v>
          </cell>
          <cell r="D2070" t="str">
            <v>L101</v>
          </cell>
          <cell r="E2070">
            <v>7.5</v>
          </cell>
          <cell r="F2070">
            <v>72</v>
          </cell>
        </row>
        <row r="2071">
          <cell r="A2071" t="str">
            <v>PSC042</v>
          </cell>
          <cell r="B2071">
            <v>20</v>
          </cell>
          <cell r="C2071">
            <v>0</v>
          </cell>
          <cell r="D2071" t="str">
            <v>L101</v>
          </cell>
          <cell r="E2071">
            <v>37</v>
          </cell>
          <cell r="F2071">
            <v>44</v>
          </cell>
        </row>
        <row r="2072">
          <cell r="A2072" t="str">
            <v>PSC042</v>
          </cell>
          <cell r="B2072">
            <v>24</v>
          </cell>
          <cell r="C2072">
            <v>0</v>
          </cell>
          <cell r="D2072" t="str">
            <v>L101</v>
          </cell>
          <cell r="E2072">
            <v>17.899999999999999</v>
          </cell>
          <cell r="F2072">
            <v>18</v>
          </cell>
        </row>
        <row r="2073">
          <cell r="A2073" t="str">
            <v>PSC051G</v>
          </cell>
          <cell r="B2073">
            <v>3</v>
          </cell>
          <cell r="C2073">
            <v>0</v>
          </cell>
          <cell r="D2073" t="str">
            <v>L101</v>
          </cell>
          <cell r="E2073">
            <v>1138.5999999999999</v>
          </cell>
          <cell r="F2073">
            <v>1142</v>
          </cell>
        </row>
        <row r="2074">
          <cell r="A2074" t="str">
            <v>PSC051G</v>
          </cell>
          <cell r="B2074">
            <v>4</v>
          </cell>
          <cell r="C2074">
            <v>0</v>
          </cell>
          <cell r="D2074" t="str">
            <v>L101</v>
          </cell>
          <cell r="E2074">
            <v>155.1</v>
          </cell>
          <cell r="F2074">
            <v>313</v>
          </cell>
        </row>
        <row r="2075">
          <cell r="A2075" t="str">
            <v>PSC051G</v>
          </cell>
          <cell r="B2075">
            <v>6</v>
          </cell>
          <cell r="C2075">
            <v>0</v>
          </cell>
          <cell r="D2075" t="str">
            <v>L101</v>
          </cell>
          <cell r="E2075">
            <v>211.7</v>
          </cell>
          <cell r="F2075">
            <v>214</v>
          </cell>
        </row>
        <row r="2076">
          <cell r="A2076" t="str">
            <v>PSC052</v>
          </cell>
          <cell r="B2076">
            <v>2</v>
          </cell>
          <cell r="C2076">
            <v>0</v>
          </cell>
          <cell r="D2076" t="str">
            <v>L101</v>
          </cell>
          <cell r="E2076">
            <v>4910.7</v>
          </cell>
          <cell r="F2076">
            <v>4915</v>
          </cell>
        </row>
        <row r="2077">
          <cell r="A2077" t="str">
            <v>PSC052</v>
          </cell>
          <cell r="B2077">
            <v>3</v>
          </cell>
          <cell r="C2077">
            <v>0</v>
          </cell>
          <cell r="D2077" t="str">
            <v>L101</v>
          </cell>
          <cell r="E2077">
            <v>4108.1499999999996</v>
          </cell>
          <cell r="F2077">
            <v>4108</v>
          </cell>
        </row>
        <row r="2078">
          <cell r="A2078" t="str">
            <v>PSC052</v>
          </cell>
          <cell r="B2078">
            <v>4</v>
          </cell>
          <cell r="C2078">
            <v>0</v>
          </cell>
          <cell r="D2078" t="str">
            <v>L101</v>
          </cell>
          <cell r="E2078">
            <v>6168.53</v>
          </cell>
          <cell r="F2078">
            <v>6233</v>
          </cell>
        </row>
        <row r="2079">
          <cell r="A2079" t="str">
            <v>PSC052</v>
          </cell>
          <cell r="B2079">
            <v>6</v>
          </cell>
          <cell r="C2079">
            <v>0</v>
          </cell>
          <cell r="D2079" t="str">
            <v>L101</v>
          </cell>
          <cell r="E2079">
            <v>3664.53</v>
          </cell>
          <cell r="F2079">
            <v>4061</v>
          </cell>
        </row>
        <row r="2080">
          <cell r="A2080" t="str">
            <v>PSC052</v>
          </cell>
          <cell r="B2080">
            <v>8</v>
          </cell>
          <cell r="C2080">
            <v>0</v>
          </cell>
          <cell r="D2080" t="str">
            <v>L101</v>
          </cell>
          <cell r="E2080">
            <v>1950.5</v>
          </cell>
          <cell r="F2080">
            <v>1907</v>
          </cell>
        </row>
        <row r="2081">
          <cell r="A2081" t="str">
            <v>PSC052</v>
          </cell>
          <cell r="B2081">
            <v>10</v>
          </cell>
          <cell r="C2081">
            <v>0</v>
          </cell>
          <cell r="D2081" t="str">
            <v>L101</v>
          </cell>
          <cell r="E2081">
            <v>931.47</v>
          </cell>
          <cell r="F2081">
            <v>936</v>
          </cell>
        </row>
        <row r="2082">
          <cell r="A2082" t="str">
            <v>PSC052</v>
          </cell>
          <cell r="B2082">
            <v>12</v>
          </cell>
          <cell r="C2082">
            <v>0</v>
          </cell>
          <cell r="D2082" t="str">
            <v>L101</v>
          </cell>
          <cell r="E2082">
            <v>631.22</v>
          </cell>
          <cell r="F2082">
            <v>678</v>
          </cell>
        </row>
        <row r="2083">
          <cell r="A2083" t="str">
            <v>PSC052</v>
          </cell>
          <cell r="B2083">
            <v>14</v>
          </cell>
          <cell r="C2083">
            <v>0</v>
          </cell>
          <cell r="D2083" t="str">
            <v>L101</v>
          </cell>
          <cell r="E2083">
            <v>334.8</v>
          </cell>
          <cell r="F2083">
            <v>380</v>
          </cell>
        </row>
        <row r="2084">
          <cell r="A2084" t="str">
            <v>PSC052</v>
          </cell>
          <cell r="B2084">
            <v>16</v>
          </cell>
          <cell r="C2084">
            <v>0</v>
          </cell>
          <cell r="D2084" t="str">
            <v>L101</v>
          </cell>
          <cell r="E2084">
            <v>1049</v>
          </cell>
          <cell r="F2084">
            <v>1100</v>
          </cell>
        </row>
        <row r="2085">
          <cell r="A2085" t="str">
            <v>PSC052</v>
          </cell>
          <cell r="B2085">
            <v>18</v>
          </cell>
          <cell r="C2085">
            <v>0</v>
          </cell>
          <cell r="D2085" t="str">
            <v>L101</v>
          </cell>
          <cell r="E2085">
            <v>167.5</v>
          </cell>
          <cell r="F2085">
            <v>163</v>
          </cell>
        </row>
        <row r="2086">
          <cell r="A2086" t="str">
            <v>PSC052</v>
          </cell>
          <cell r="B2086">
            <v>20</v>
          </cell>
          <cell r="C2086">
            <v>0</v>
          </cell>
          <cell r="D2086" t="str">
            <v>L101</v>
          </cell>
          <cell r="E2086">
            <v>940.2</v>
          </cell>
          <cell r="F2086">
            <v>1117</v>
          </cell>
        </row>
        <row r="2087">
          <cell r="A2087" t="str">
            <v>PSC052</v>
          </cell>
          <cell r="B2087">
            <v>24</v>
          </cell>
          <cell r="C2087">
            <v>0</v>
          </cell>
          <cell r="D2087" t="str">
            <v>L101</v>
          </cell>
          <cell r="E2087">
            <v>1047.33</v>
          </cell>
          <cell r="F2087">
            <v>1028</v>
          </cell>
        </row>
        <row r="2088">
          <cell r="A2088" t="str">
            <v>PSC062</v>
          </cell>
          <cell r="B2088">
            <v>18</v>
          </cell>
          <cell r="C2088">
            <v>0</v>
          </cell>
          <cell r="D2088" t="str">
            <v>L101</v>
          </cell>
          <cell r="E2088">
            <v>0</v>
          </cell>
          <cell r="F2088">
            <v>6</v>
          </cell>
        </row>
        <row r="2089">
          <cell r="A2089" t="str">
            <v>PSC062</v>
          </cell>
          <cell r="B2089">
            <v>20</v>
          </cell>
          <cell r="C2089">
            <v>0</v>
          </cell>
          <cell r="D2089" t="str">
            <v>L101</v>
          </cell>
          <cell r="E2089">
            <v>46.7</v>
          </cell>
          <cell r="F2089">
            <v>59</v>
          </cell>
        </row>
        <row r="2090">
          <cell r="A2090" t="str">
            <v>PSC071G</v>
          </cell>
          <cell r="B2090">
            <v>0.5</v>
          </cell>
          <cell r="C2090">
            <v>0</v>
          </cell>
          <cell r="D2090" t="str">
            <v>L101</v>
          </cell>
          <cell r="E2090">
            <v>21.6</v>
          </cell>
          <cell r="F2090">
            <v>24</v>
          </cell>
        </row>
        <row r="2091">
          <cell r="A2091" t="str">
            <v>PSC071G</v>
          </cell>
          <cell r="B2091">
            <v>0.75</v>
          </cell>
          <cell r="C2091">
            <v>0</v>
          </cell>
          <cell r="D2091" t="str">
            <v>L101</v>
          </cell>
          <cell r="E2091">
            <v>2323.1999999999998</v>
          </cell>
          <cell r="F2091">
            <v>2328</v>
          </cell>
        </row>
        <row r="2092">
          <cell r="A2092" t="str">
            <v>PSC071G</v>
          </cell>
          <cell r="B2092">
            <v>1</v>
          </cell>
          <cell r="C2092">
            <v>0</v>
          </cell>
          <cell r="D2092" t="str">
            <v>L101</v>
          </cell>
          <cell r="E2092">
            <v>1885.4</v>
          </cell>
          <cell r="F2092">
            <v>1894</v>
          </cell>
        </row>
        <row r="2093">
          <cell r="A2093" t="str">
            <v>PSC071G</v>
          </cell>
          <cell r="B2093">
            <v>1.25</v>
          </cell>
          <cell r="C2093">
            <v>0</v>
          </cell>
          <cell r="D2093" t="str">
            <v>L101</v>
          </cell>
          <cell r="E2093">
            <v>7.2</v>
          </cell>
          <cell r="F2093">
            <v>8</v>
          </cell>
        </row>
        <row r="2094">
          <cell r="A2094" t="str">
            <v>PSC071G</v>
          </cell>
          <cell r="B2094">
            <v>1.5</v>
          </cell>
          <cell r="C2094">
            <v>0</v>
          </cell>
          <cell r="D2094" t="str">
            <v>L101</v>
          </cell>
          <cell r="E2094">
            <v>783.1</v>
          </cell>
          <cell r="F2094">
            <v>816</v>
          </cell>
        </row>
        <row r="2095">
          <cell r="A2095" t="str">
            <v>PSC071G</v>
          </cell>
          <cell r="B2095">
            <v>2</v>
          </cell>
          <cell r="C2095">
            <v>0</v>
          </cell>
          <cell r="D2095" t="str">
            <v>L101</v>
          </cell>
          <cell r="E2095">
            <v>1925</v>
          </cell>
          <cell r="F2095">
            <v>1928</v>
          </cell>
        </row>
        <row r="2096">
          <cell r="A2096" t="str">
            <v>PSC072</v>
          </cell>
          <cell r="B2096">
            <v>0.25</v>
          </cell>
          <cell r="C2096">
            <v>0</v>
          </cell>
          <cell r="D2096" t="str">
            <v>L101</v>
          </cell>
          <cell r="E2096">
            <v>0.5</v>
          </cell>
          <cell r="F2096">
            <v>0</v>
          </cell>
        </row>
        <row r="2097">
          <cell r="A2097" t="str">
            <v>PSC072</v>
          </cell>
          <cell r="B2097">
            <v>2</v>
          </cell>
          <cell r="C2097">
            <v>0</v>
          </cell>
          <cell r="D2097" t="str">
            <v>L101</v>
          </cell>
          <cell r="E2097">
            <v>492.2</v>
          </cell>
          <cell r="F2097">
            <v>492</v>
          </cell>
        </row>
        <row r="2098">
          <cell r="A2098" t="str">
            <v>PSC072</v>
          </cell>
          <cell r="B2098">
            <v>3</v>
          </cell>
          <cell r="C2098">
            <v>0</v>
          </cell>
          <cell r="D2098" t="str">
            <v>L101</v>
          </cell>
          <cell r="E2098">
            <v>227.8</v>
          </cell>
          <cell r="F2098">
            <v>239</v>
          </cell>
        </row>
        <row r="2099">
          <cell r="A2099" t="str">
            <v>PSC072</v>
          </cell>
          <cell r="B2099">
            <v>4</v>
          </cell>
          <cell r="C2099">
            <v>0</v>
          </cell>
          <cell r="D2099" t="str">
            <v>L101</v>
          </cell>
          <cell r="E2099">
            <v>608.91</v>
          </cell>
          <cell r="F2099">
            <v>678</v>
          </cell>
        </row>
        <row r="2100">
          <cell r="A2100" t="str">
            <v>PSC072</v>
          </cell>
          <cell r="B2100">
            <v>6</v>
          </cell>
          <cell r="C2100">
            <v>0</v>
          </cell>
          <cell r="D2100" t="str">
            <v>L101</v>
          </cell>
          <cell r="E2100">
            <v>18.2</v>
          </cell>
          <cell r="F2100">
            <v>24</v>
          </cell>
        </row>
        <row r="2101">
          <cell r="A2101" t="str">
            <v>PSC072</v>
          </cell>
          <cell r="B2101">
            <v>8</v>
          </cell>
          <cell r="C2101">
            <v>0</v>
          </cell>
          <cell r="D2101" t="str">
            <v>L101</v>
          </cell>
          <cell r="E2101">
            <v>21.2</v>
          </cell>
          <cell r="F2101">
            <v>30</v>
          </cell>
        </row>
        <row r="2102">
          <cell r="A2102" t="str">
            <v>PSC072</v>
          </cell>
          <cell r="B2102">
            <v>10</v>
          </cell>
          <cell r="C2102">
            <v>0</v>
          </cell>
          <cell r="D2102" t="str">
            <v>L101</v>
          </cell>
          <cell r="E2102">
            <v>54.9</v>
          </cell>
          <cell r="F2102">
            <v>75</v>
          </cell>
        </row>
        <row r="2103">
          <cell r="A2103" t="str">
            <v>PSC072</v>
          </cell>
          <cell r="B2103">
            <v>12</v>
          </cell>
          <cell r="C2103">
            <v>0</v>
          </cell>
          <cell r="D2103" t="str">
            <v>L101</v>
          </cell>
          <cell r="E2103">
            <v>0</v>
          </cell>
          <cell r="F2103">
            <v>48</v>
          </cell>
        </row>
        <row r="2104">
          <cell r="A2104" t="str">
            <v>PSC072</v>
          </cell>
          <cell r="B2104">
            <v>14</v>
          </cell>
          <cell r="C2104">
            <v>0</v>
          </cell>
          <cell r="D2104" t="str">
            <v>L101</v>
          </cell>
          <cell r="E2104">
            <v>81.5</v>
          </cell>
          <cell r="F2104">
            <v>91</v>
          </cell>
        </row>
        <row r="2105">
          <cell r="A2105" t="str">
            <v>PSC072</v>
          </cell>
          <cell r="B2105">
            <v>16</v>
          </cell>
          <cell r="C2105">
            <v>0</v>
          </cell>
          <cell r="D2105" t="str">
            <v>L101</v>
          </cell>
          <cell r="E2105">
            <v>1482.2</v>
          </cell>
          <cell r="F2105">
            <v>1600</v>
          </cell>
        </row>
        <row r="2106">
          <cell r="A2106" t="str">
            <v>PSC072</v>
          </cell>
          <cell r="B2106">
            <v>18</v>
          </cell>
          <cell r="C2106">
            <v>0</v>
          </cell>
          <cell r="D2106" t="str">
            <v>L101</v>
          </cell>
          <cell r="E2106">
            <v>0</v>
          </cell>
          <cell r="F2106">
            <v>12</v>
          </cell>
        </row>
        <row r="2107">
          <cell r="A2107" t="str">
            <v>PSC072</v>
          </cell>
          <cell r="B2107">
            <v>20</v>
          </cell>
          <cell r="C2107">
            <v>0</v>
          </cell>
          <cell r="D2107" t="str">
            <v>L101</v>
          </cell>
          <cell r="E2107">
            <v>32.200000000000003</v>
          </cell>
          <cell r="F2107">
            <v>42</v>
          </cell>
        </row>
        <row r="2108">
          <cell r="A2108" t="str">
            <v>PSC072</v>
          </cell>
          <cell r="B2108">
            <v>24</v>
          </cell>
          <cell r="C2108">
            <v>0</v>
          </cell>
          <cell r="D2108" t="str">
            <v>L101</v>
          </cell>
          <cell r="E2108">
            <v>72.83</v>
          </cell>
          <cell r="F2108">
            <v>83</v>
          </cell>
        </row>
        <row r="2109">
          <cell r="A2109" t="str">
            <v>PSC073</v>
          </cell>
          <cell r="B2109">
            <v>0.25</v>
          </cell>
          <cell r="C2109">
            <v>0</v>
          </cell>
          <cell r="D2109" t="str">
            <v>L101</v>
          </cell>
          <cell r="E2109">
            <v>25.6</v>
          </cell>
          <cell r="F2109">
            <v>30</v>
          </cell>
        </row>
        <row r="2110">
          <cell r="A2110" t="str">
            <v>PSC073</v>
          </cell>
          <cell r="B2110">
            <v>0.5</v>
          </cell>
          <cell r="C2110">
            <v>0</v>
          </cell>
          <cell r="D2110" t="str">
            <v>L101</v>
          </cell>
          <cell r="E2110">
            <v>219.4</v>
          </cell>
          <cell r="F2110">
            <v>220</v>
          </cell>
        </row>
        <row r="2111">
          <cell r="A2111" t="str">
            <v>PSC073</v>
          </cell>
          <cell r="B2111">
            <v>0.75</v>
          </cell>
          <cell r="C2111">
            <v>0</v>
          </cell>
          <cell r="D2111" t="str">
            <v>L101</v>
          </cell>
          <cell r="E2111">
            <v>4201.1000000000004</v>
          </cell>
          <cell r="F2111">
            <v>4170</v>
          </cell>
        </row>
        <row r="2112">
          <cell r="A2112" t="str">
            <v>PSC073</v>
          </cell>
          <cell r="B2112">
            <v>1</v>
          </cell>
          <cell r="C2112">
            <v>0</v>
          </cell>
          <cell r="D2112" t="str">
            <v>L101</v>
          </cell>
          <cell r="E2112">
            <v>3332.7</v>
          </cell>
          <cell r="F2112">
            <v>3336</v>
          </cell>
        </row>
        <row r="2113">
          <cell r="A2113" t="str">
            <v>PSC073</v>
          </cell>
          <cell r="B2113">
            <v>1.5</v>
          </cell>
          <cell r="C2113">
            <v>0</v>
          </cell>
          <cell r="D2113" t="str">
            <v>L101</v>
          </cell>
          <cell r="E2113">
            <v>3816.3</v>
          </cell>
          <cell r="F2113">
            <v>3821</v>
          </cell>
        </row>
        <row r="2114">
          <cell r="A2114" t="str">
            <v>PSC093</v>
          </cell>
          <cell r="B2114">
            <v>0.5</v>
          </cell>
          <cell r="C2114">
            <v>0</v>
          </cell>
          <cell r="D2114" t="str">
            <v>L101</v>
          </cell>
          <cell r="E2114">
            <v>1.3</v>
          </cell>
          <cell r="F2114">
            <v>12</v>
          </cell>
        </row>
        <row r="2115">
          <cell r="A2115" t="str">
            <v>PSC093</v>
          </cell>
          <cell r="B2115">
            <v>0.75</v>
          </cell>
          <cell r="C2115">
            <v>0</v>
          </cell>
          <cell r="D2115" t="str">
            <v>L101</v>
          </cell>
          <cell r="E2115">
            <v>193.8</v>
          </cell>
          <cell r="F2115">
            <v>258</v>
          </cell>
        </row>
        <row r="2116">
          <cell r="A2116" t="str">
            <v>PSC093</v>
          </cell>
          <cell r="B2116">
            <v>1</v>
          </cell>
          <cell r="C2116">
            <v>0</v>
          </cell>
          <cell r="D2116" t="str">
            <v>L101</v>
          </cell>
          <cell r="E2116">
            <v>131.19999999999999</v>
          </cell>
          <cell r="F2116">
            <v>131</v>
          </cell>
        </row>
        <row r="2117">
          <cell r="A2117" t="str">
            <v>PSC093</v>
          </cell>
          <cell r="B2117">
            <v>1.5</v>
          </cell>
          <cell r="C2117">
            <v>0</v>
          </cell>
          <cell r="D2117" t="str">
            <v>L101</v>
          </cell>
          <cell r="E2117">
            <v>32</v>
          </cell>
          <cell r="F2117">
            <v>105</v>
          </cell>
        </row>
        <row r="2118">
          <cell r="A2118" t="str">
            <v>PSC096</v>
          </cell>
          <cell r="B2118">
            <v>0.75</v>
          </cell>
          <cell r="C2118">
            <v>0</v>
          </cell>
          <cell r="D2118" t="str">
            <v>L101</v>
          </cell>
          <cell r="E2118">
            <v>1.3</v>
          </cell>
          <cell r="F2118">
            <v>6</v>
          </cell>
        </row>
        <row r="2119">
          <cell r="A2119" t="str">
            <v>PSC096</v>
          </cell>
          <cell r="B2119">
            <v>1.5</v>
          </cell>
          <cell r="C2119">
            <v>0</v>
          </cell>
          <cell r="D2119" t="str">
            <v>L101</v>
          </cell>
          <cell r="E2119">
            <v>0.55000000000000004</v>
          </cell>
          <cell r="F2119">
            <v>6</v>
          </cell>
        </row>
        <row r="2120">
          <cell r="A2120" t="str">
            <v>PSC0A2</v>
          </cell>
          <cell r="B2120">
            <v>8</v>
          </cell>
          <cell r="C2120">
            <v>0</v>
          </cell>
          <cell r="D2120" t="str">
            <v>L101</v>
          </cell>
          <cell r="E2120">
            <v>22.7</v>
          </cell>
          <cell r="F2120">
            <v>32</v>
          </cell>
        </row>
        <row r="2121">
          <cell r="A2121" t="str">
            <v>PSC0A2</v>
          </cell>
          <cell r="B2121">
            <v>10</v>
          </cell>
          <cell r="C2121">
            <v>0</v>
          </cell>
          <cell r="D2121" t="str">
            <v>L101</v>
          </cell>
          <cell r="E2121">
            <v>87.8</v>
          </cell>
          <cell r="F2121">
            <v>117</v>
          </cell>
        </row>
        <row r="2122">
          <cell r="A2122" t="str">
            <v>PSC0A2</v>
          </cell>
          <cell r="B2122">
            <v>12</v>
          </cell>
          <cell r="C2122">
            <v>0</v>
          </cell>
          <cell r="D2122" t="str">
            <v>L101</v>
          </cell>
          <cell r="E2122">
            <v>118.7</v>
          </cell>
          <cell r="F2122">
            <v>144</v>
          </cell>
        </row>
        <row r="2123">
          <cell r="A2123" t="str">
            <v>PSC0A2</v>
          </cell>
          <cell r="B2123">
            <v>16</v>
          </cell>
          <cell r="C2123">
            <v>0</v>
          </cell>
          <cell r="D2123" t="str">
            <v>L101</v>
          </cell>
          <cell r="E2123">
            <v>36.9</v>
          </cell>
          <cell r="F2123">
            <v>49</v>
          </cell>
        </row>
        <row r="2124">
          <cell r="A2124" t="str">
            <v>PSC0A2</v>
          </cell>
          <cell r="B2124">
            <v>20</v>
          </cell>
          <cell r="C2124">
            <v>0</v>
          </cell>
          <cell r="D2124" t="str">
            <v>L101</v>
          </cell>
          <cell r="E2124">
            <v>34.799999999999997</v>
          </cell>
          <cell r="F2124">
            <v>45</v>
          </cell>
        </row>
        <row r="2125">
          <cell r="A2125" t="str">
            <v>PSC0B2</v>
          </cell>
          <cell r="B2125">
            <v>6</v>
          </cell>
          <cell r="C2125">
            <v>0</v>
          </cell>
          <cell r="D2125" t="str">
            <v>L101</v>
          </cell>
          <cell r="E2125">
            <v>59.3</v>
          </cell>
          <cell r="F2125">
            <v>60</v>
          </cell>
        </row>
        <row r="2126">
          <cell r="A2126" t="str">
            <v>PSC0D2</v>
          </cell>
          <cell r="B2126">
            <v>2</v>
          </cell>
          <cell r="C2126">
            <v>0</v>
          </cell>
          <cell r="D2126" t="str">
            <v>L101</v>
          </cell>
          <cell r="E2126">
            <v>53.2</v>
          </cell>
          <cell r="F2126">
            <v>61</v>
          </cell>
        </row>
        <row r="2127">
          <cell r="A2127" t="str">
            <v>PSC0D2</v>
          </cell>
          <cell r="B2127">
            <v>3</v>
          </cell>
          <cell r="C2127">
            <v>0</v>
          </cell>
          <cell r="D2127" t="str">
            <v>L101</v>
          </cell>
          <cell r="E2127">
            <v>7</v>
          </cell>
          <cell r="F2127">
            <v>12</v>
          </cell>
        </row>
        <row r="2128">
          <cell r="A2128" t="str">
            <v>PSC0D3</v>
          </cell>
          <cell r="B2128">
            <v>0.5</v>
          </cell>
          <cell r="C2128">
            <v>0</v>
          </cell>
          <cell r="D2128" t="str">
            <v>L101</v>
          </cell>
          <cell r="E2128">
            <v>98.4</v>
          </cell>
          <cell r="F2128">
            <v>132</v>
          </cell>
        </row>
        <row r="2129">
          <cell r="A2129" t="str">
            <v>PSC0D3</v>
          </cell>
          <cell r="B2129">
            <v>0.75</v>
          </cell>
          <cell r="C2129">
            <v>0</v>
          </cell>
          <cell r="D2129" t="str">
            <v>L101</v>
          </cell>
          <cell r="E2129">
            <v>438.4</v>
          </cell>
          <cell r="F2129">
            <v>444</v>
          </cell>
        </row>
        <row r="2130">
          <cell r="A2130" t="str">
            <v>PSC0D3</v>
          </cell>
          <cell r="B2130">
            <v>1</v>
          </cell>
          <cell r="C2130">
            <v>0</v>
          </cell>
          <cell r="D2130" t="str">
            <v>L101</v>
          </cell>
          <cell r="E2130">
            <v>1198.3</v>
          </cell>
          <cell r="F2130">
            <v>1213</v>
          </cell>
        </row>
        <row r="2131">
          <cell r="A2131" t="str">
            <v>PSC0D3</v>
          </cell>
          <cell r="B2131">
            <v>1.5</v>
          </cell>
          <cell r="C2131">
            <v>0</v>
          </cell>
          <cell r="D2131" t="str">
            <v>L101</v>
          </cell>
          <cell r="E2131">
            <v>150.35</v>
          </cell>
          <cell r="F2131">
            <v>155</v>
          </cell>
        </row>
        <row r="2132">
          <cell r="A2132" t="str">
            <v>PSC0D6</v>
          </cell>
          <cell r="B2132">
            <v>6</v>
          </cell>
          <cell r="C2132">
            <v>0</v>
          </cell>
          <cell r="D2132" t="str">
            <v>L101</v>
          </cell>
          <cell r="E2132">
            <v>25.9</v>
          </cell>
          <cell r="F2132">
            <v>39</v>
          </cell>
        </row>
        <row r="2133">
          <cell r="A2133" t="str">
            <v>PSC0D6</v>
          </cell>
          <cell r="B2133">
            <v>8</v>
          </cell>
          <cell r="C2133">
            <v>0</v>
          </cell>
          <cell r="D2133" t="str">
            <v>L101</v>
          </cell>
          <cell r="E2133">
            <v>15.6</v>
          </cell>
          <cell r="F2133">
            <v>19</v>
          </cell>
        </row>
        <row r="2134">
          <cell r="A2134" t="str">
            <v>PSC0D6</v>
          </cell>
          <cell r="B2134">
            <v>10</v>
          </cell>
          <cell r="C2134">
            <v>0</v>
          </cell>
          <cell r="D2134" t="str">
            <v>L101</v>
          </cell>
          <cell r="E2134">
            <v>37.5</v>
          </cell>
          <cell r="F2134">
            <v>54</v>
          </cell>
        </row>
        <row r="2135">
          <cell r="A2135" t="str">
            <v>PSD031</v>
          </cell>
          <cell r="B2135">
            <v>24</v>
          </cell>
          <cell r="C2135">
            <v>0</v>
          </cell>
          <cell r="D2135" t="str">
            <v>L101</v>
          </cell>
          <cell r="E2135">
            <v>15.1</v>
          </cell>
          <cell r="F2135">
            <v>41</v>
          </cell>
        </row>
        <row r="2136">
          <cell r="A2136" t="str">
            <v>PSD041</v>
          </cell>
          <cell r="B2136">
            <v>24</v>
          </cell>
          <cell r="C2136">
            <v>0</v>
          </cell>
          <cell r="D2136" t="str">
            <v>L101</v>
          </cell>
          <cell r="E2136">
            <v>54.8</v>
          </cell>
          <cell r="F2136">
            <v>55</v>
          </cell>
        </row>
        <row r="2137">
          <cell r="A2137" t="str">
            <v>PSD051</v>
          </cell>
          <cell r="B2137">
            <v>2</v>
          </cell>
          <cell r="C2137">
            <v>0</v>
          </cell>
          <cell r="D2137" t="str">
            <v>L101</v>
          </cell>
          <cell r="E2137">
            <v>846.9</v>
          </cell>
          <cell r="F2137">
            <v>850</v>
          </cell>
        </row>
        <row r="2138">
          <cell r="A2138" t="str">
            <v>PSD051</v>
          </cell>
          <cell r="B2138">
            <v>3</v>
          </cell>
          <cell r="C2138">
            <v>0</v>
          </cell>
          <cell r="D2138" t="str">
            <v>L101</v>
          </cell>
          <cell r="E2138">
            <v>732.6</v>
          </cell>
          <cell r="F2138">
            <v>746</v>
          </cell>
        </row>
        <row r="2139">
          <cell r="A2139" t="str">
            <v>PSD051</v>
          </cell>
          <cell r="B2139">
            <v>4</v>
          </cell>
          <cell r="C2139">
            <v>0</v>
          </cell>
          <cell r="D2139" t="str">
            <v>L101</v>
          </cell>
          <cell r="E2139">
            <v>4712.8999999999996</v>
          </cell>
          <cell r="F2139">
            <v>4717</v>
          </cell>
        </row>
        <row r="2140">
          <cell r="A2140" t="str">
            <v>PSD051</v>
          </cell>
          <cell r="B2140">
            <v>6</v>
          </cell>
          <cell r="C2140">
            <v>0</v>
          </cell>
          <cell r="D2140" t="str">
            <v>L101</v>
          </cell>
          <cell r="E2140">
            <v>1258.26</v>
          </cell>
          <cell r="F2140">
            <v>1632</v>
          </cell>
        </row>
        <row r="2141">
          <cell r="A2141" t="str">
            <v>PSD051</v>
          </cell>
          <cell r="B2141">
            <v>8</v>
          </cell>
          <cell r="C2141">
            <v>0</v>
          </cell>
          <cell r="D2141" t="str">
            <v>L101</v>
          </cell>
          <cell r="E2141">
            <v>474.1</v>
          </cell>
          <cell r="F2141">
            <v>864</v>
          </cell>
        </row>
        <row r="2142">
          <cell r="A2142" t="str">
            <v>PSD051</v>
          </cell>
          <cell r="B2142">
            <v>10</v>
          </cell>
          <cell r="C2142">
            <v>0</v>
          </cell>
          <cell r="D2142" t="str">
            <v>L101</v>
          </cell>
          <cell r="E2142">
            <v>281.89999999999998</v>
          </cell>
          <cell r="F2142">
            <v>290</v>
          </cell>
        </row>
        <row r="2143">
          <cell r="A2143" t="str">
            <v>PSD051</v>
          </cell>
          <cell r="B2143">
            <v>12</v>
          </cell>
          <cell r="C2143">
            <v>0</v>
          </cell>
          <cell r="D2143" t="str">
            <v>L101</v>
          </cell>
          <cell r="E2143">
            <v>196.87</v>
          </cell>
          <cell r="F2143">
            <v>210</v>
          </cell>
        </row>
        <row r="2144">
          <cell r="A2144" t="str">
            <v>PSD051</v>
          </cell>
          <cell r="B2144">
            <v>14</v>
          </cell>
          <cell r="C2144">
            <v>0</v>
          </cell>
          <cell r="D2144" t="str">
            <v>L101</v>
          </cell>
          <cell r="E2144">
            <v>472.61</v>
          </cell>
          <cell r="F2144">
            <v>487</v>
          </cell>
        </row>
        <row r="2145">
          <cell r="A2145" t="str">
            <v>PSD051</v>
          </cell>
          <cell r="B2145">
            <v>16</v>
          </cell>
          <cell r="C2145">
            <v>0</v>
          </cell>
          <cell r="D2145" t="str">
            <v>L101</v>
          </cell>
          <cell r="E2145">
            <v>158.84</v>
          </cell>
          <cell r="F2145">
            <v>193</v>
          </cell>
        </row>
        <row r="2146">
          <cell r="A2146" t="str">
            <v>PSD051</v>
          </cell>
          <cell r="B2146">
            <v>18</v>
          </cell>
          <cell r="C2146">
            <v>0</v>
          </cell>
          <cell r="D2146" t="str">
            <v>L101</v>
          </cell>
          <cell r="E2146">
            <v>52.1</v>
          </cell>
          <cell r="F2146">
            <v>64</v>
          </cell>
        </row>
        <row r="2147">
          <cell r="A2147" t="str">
            <v>PSD051</v>
          </cell>
          <cell r="B2147">
            <v>20</v>
          </cell>
          <cell r="C2147">
            <v>0</v>
          </cell>
          <cell r="D2147" t="str">
            <v>L101</v>
          </cell>
          <cell r="E2147">
            <v>210.21</v>
          </cell>
          <cell r="F2147">
            <v>237</v>
          </cell>
        </row>
        <row r="2148">
          <cell r="A2148" t="str">
            <v>PSD051</v>
          </cell>
          <cell r="B2148">
            <v>24</v>
          </cell>
          <cell r="C2148">
            <v>0</v>
          </cell>
          <cell r="D2148" t="str">
            <v>L101</v>
          </cell>
          <cell r="E2148">
            <v>109.74</v>
          </cell>
          <cell r="F2148">
            <v>130</v>
          </cell>
        </row>
        <row r="2149">
          <cell r="A2149" t="str">
            <v>PSD071</v>
          </cell>
          <cell r="B2149">
            <v>16</v>
          </cell>
          <cell r="C2149">
            <v>0</v>
          </cell>
          <cell r="D2149" t="str">
            <v>L101</v>
          </cell>
          <cell r="E2149">
            <v>0</v>
          </cell>
          <cell r="F2149">
            <v>6</v>
          </cell>
        </row>
        <row r="2150">
          <cell r="A2150" t="str">
            <v>PSD071</v>
          </cell>
          <cell r="B2150">
            <v>20</v>
          </cell>
          <cell r="C2150">
            <v>0</v>
          </cell>
          <cell r="D2150" t="str">
            <v>L101</v>
          </cell>
          <cell r="E2150">
            <v>1.2</v>
          </cell>
          <cell r="F2150">
            <v>6</v>
          </cell>
        </row>
        <row r="2151">
          <cell r="A2151" t="str">
            <v>PSD0713</v>
          </cell>
          <cell r="B2151">
            <v>0.25</v>
          </cell>
          <cell r="C2151">
            <v>0</v>
          </cell>
          <cell r="D2151" t="str">
            <v>L101</v>
          </cell>
          <cell r="E2151">
            <v>5.7</v>
          </cell>
          <cell r="F2151">
            <v>6</v>
          </cell>
        </row>
        <row r="2152">
          <cell r="A2152" t="str">
            <v>PSD0713</v>
          </cell>
          <cell r="B2152">
            <v>0.5</v>
          </cell>
          <cell r="C2152">
            <v>0</v>
          </cell>
          <cell r="D2152" t="str">
            <v>L101</v>
          </cell>
          <cell r="E2152">
            <v>13.9</v>
          </cell>
          <cell r="F2152">
            <v>18</v>
          </cell>
        </row>
        <row r="2153">
          <cell r="A2153" t="str">
            <v>PSD0713</v>
          </cell>
          <cell r="B2153">
            <v>0.75</v>
          </cell>
          <cell r="C2153">
            <v>0</v>
          </cell>
          <cell r="D2153" t="str">
            <v>L101</v>
          </cell>
          <cell r="E2153">
            <v>867.15</v>
          </cell>
          <cell r="F2153">
            <v>869</v>
          </cell>
        </row>
        <row r="2154">
          <cell r="A2154" t="str">
            <v>PSD0713</v>
          </cell>
          <cell r="B2154">
            <v>1</v>
          </cell>
          <cell r="C2154">
            <v>0</v>
          </cell>
          <cell r="D2154" t="str">
            <v>L101</v>
          </cell>
          <cell r="E2154">
            <v>157.69999999999999</v>
          </cell>
          <cell r="F2154">
            <v>192</v>
          </cell>
        </row>
        <row r="2155">
          <cell r="A2155" t="str">
            <v>PSD0713</v>
          </cell>
          <cell r="B2155">
            <v>1.5</v>
          </cell>
          <cell r="C2155">
            <v>0</v>
          </cell>
          <cell r="D2155" t="str">
            <v>L101</v>
          </cell>
          <cell r="E2155">
            <v>93.1</v>
          </cell>
          <cell r="F2155">
            <v>94</v>
          </cell>
        </row>
        <row r="2156">
          <cell r="A2156" t="str">
            <v>PSL0713</v>
          </cell>
          <cell r="B2156">
            <v>0.75</v>
          </cell>
          <cell r="C2156">
            <v>0</v>
          </cell>
          <cell r="D2156" t="str">
            <v>L103</v>
          </cell>
          <cell r="E2156">
            <v>81.099999999999994</v>
          </cell>
          <cell r="F2156">
            <v>83</v>
          </cell>
        </row>
        <row r="2157">
          <cell r="A2157" t="str">
            <v>PSL0713</v>
          </cell>
          <cell r="B2157">
            <v>1</v>
          </cell>
          <cell r="C2157">
            <v>0</v>
          </cell>
          <cell r="D2157" t="str">
            <v>L103</v>
          </cell>
          <cell r="E2157">
            <v>307.5</v>
          </cell>
          <cell r="F2157">
            <v>393</v>
          </cell>
        </row>
        <row r="2158">
          <cell r="A2158" t="str">
            <v>PSL0713</v>
          </cell>
          <cell r="B2158">
            <v>1.5</v>
          </cell>
          <cell r="C2158">
            <v>0</v>
          </cell>
          <cell r="D2158" t="str">
            <v>L103</v>
          </cell>
          <cell r="E2158">
            <v>55.4</v>
          </cell>
          <cell r="F2158">
            <v>58</v>
          </cell>
        </row>
        <row r="2159">
          <cell r="A2159" t="str">
            <v>PSL081</v>
          </cell>
          <cell r="B2159">
            <v>2</v>
          </cell>
          <cell r="C2159">
            <v>0</v>
          </cell>
          <cell r="D2159" t="str">
            <v>L103</v>
          </cell>
          <cell r="E2159">
            <v>111.5</v>
          </cell>
          <cell r="F2159">
            <v>114</v>
          </cell>
        </row>
        <row r="2160">
          <cell r="A2160" t="str">
            <v>PSL081</v>
          </cell>
          <cell r="B2160">
            <v>3</v>
          </cell>
          <cell r="C2160">
            <v>0</v>
          </cell>
          <cell r="D2160" t="str">
            <v>L103</v>
          </cell>
          <cell r="E2160">
            <v>15</v>
          </cell>
          <cell r="F2160">
            <v>31</v>
          </cell>
        </row>
        <row r="2161">
          <cell r="A2161" t="str">
            <v>PSL081</v>
          </cell>
          <cell r="B2161">
            <v>4</v>
          </cell>
          <cell r="C2161">
            <v>0</v>
          </cell>
          <cell r="D2161" t="str">
            <v>L103</v>
          </cell>
          <cell r="E2161">
            <v>8.8000000000000007</v>
          </cell>
          <cell r="F2161">
            <v>9</v>
          </cell>
        </row>
        <row r="2162">
          <cell r="A2162" t="str">
            <v>PSL081</v>
          </cell>
          <cell r="B2162">
            <v>6</v>
          </cell>
          <cell r="C2162">
            <v>0</v>
          </cell>
          <cell r="D2162" t="str">
            <v>L103</v>
          </cell>
          <cell r="E2162">
            <v>11.7</v>
          </cell>
          <cell r="F2162">
            <v>38</v>
          </cell>
        </row>
        <row r="2163">
          <cell r="A2163" t="str">
            <v>PSL081</v>
          </cell>
          <cell r="B2163">
            <v>8</v>
          </cell>
          <cell r="C2163">
            <v>0</v>
          </cell>
          <cell r="D2163" t="str">
            <v>L103</v>
          </cell>
          <cell r="E2163">
            <v>129.9</v>
          </cell>
          <cell r="F2163">
            <v>136</v>
          </cell>
        </row>
        <row r="2164">
          <cell r="A2164" t="str">
            <v>PSL081</v>
          </cell>
          <cell r="B2164">
            <v>10</v>
          </cell>
          <cell r="C2164">
            <v>0</v>
          </cell>
          <cell r="D2164" t="str">
            <v>L103</v>
          </cell>
          <cell r="E2164">
            <v>32.299999999999997</v>
          </cell>
          <cell r="F2164">
            <v>63</v>
          </cell>
        </row>
        <row r="2165">
          <cell r="A2165" t="str">
            <v>PSL081</v>
          </cell>
          <cell r="B2165">
            <v>12</v>
          </cell>
          <cell r="C2165">
            <v>0</v>
          </cell>
          <cell r="D2165" t="str">
            <v>L103</v>
          </cell>
          <cell r="E2165">
            <v>82.9</v>
          </cell>
          <cell r="F2165">
            <v>98</v>
          </cell>
        </row>
        <row r="2166">
          <cell r="A2166" t="str">
            <v>PSL081</v>
          </cell>
          <cell r="B2166">
            <v>14</v>
          </cell>
          <cell r="C2166">
            <v>0</v>
          </cell>
          <cell r="D2166" t="str">
            <v>L103</v>
          </cell>
          <cell r="E2166">
            <v>5</v>
          </cell>
          <cell r="F2166">
            <v>5</v>
          </cell>
        </row>
        <row r="2167">
          <cell r="A2167" t="str">
            <v>PSL081</v>
          </cell>
          <cell r="B2167">
            <v>16</v>
          </cell>
          <cell r="C2167">
            <v>0</v>
          </cell>
          <cell r="D2167" t="str">
            <v>L103</v>
          </cell>
          <cell r="E2167">
            <v>12.9</v>
          </cell>
          <cell r="F2167">
            <v>13</v>
          </cell>
        </row>
        <row r="2168">
          <cell r="A2168" t="str">
            <v>PSL081</v>
          </cell>
          <cell r="B2168">
            <v>18</v>
          </cell>
          <cell r="C2168">
            <v>0</v>
          </cell>
          <cell r="D2168" t="str">
            <v>L103</v>
          </cell>
          <cell r="E2168">
            <v>15.4</v>
          </cell>
          <cell r="F2168">
            <v>16</v>
          </cell>
        </row>
        <row r="2169">
          <cell r="A2169" t="str">
            <v>PSL081</v>
          </cell>
          <cell r="B2169">
            <v>20</v>
          </cell>
          <cell r="C2169">
            <v>0</v>
          </cell>
          <cell r="D2169" t="str">
            <v>L103</v>
          </cell>
          <cell r="E2169">
            <v>41.6</v>
          </cell>
          <cell r="F2169">
            <v>116</v>
          </cell>
        </row>
        <row r="2170">
          <cell r="A2170" t="str">
            <v>PSL081</v>
          </cell>
          <cell r="B2170">
            <v>24</v>
          </cell>
          <cell r="C2170">
            <v>0</v>
          </cell>
          <cell r="D2170" t="str">
            <v>L103</v>
          </cell>
          <cell r="E2170">
            <v>414.24</v>
          </cell>
          <cell r="F2170">
            <v>475</v>
          </cell>
        </row>
        <row r="2171">
          <cell r="A2171" t="str">
            <v>PSL083A</v>
          </cell>
          <cell r="B2171">
            <v>0.75</v>
          </cell>
          <cell r="C2171">
            <v>0</v>
          </cell>
          <cell r="D2171" t="str">
            <v>L103</v>
          </cell>
          <cell r="E2171">
            <v>2</v>
          </cell>
          <cell r="F2171">
            <v>6</v>
          </cell>
        </row>
        <row r="2172">
          <cell r="A2172" t="str">
            <v>PSL083A</v>
          </cell>
          <cell r="B2172">
            <v>1</v>
          </cell>
          <cell r="C2172">
            <v>0</v>
          </cell>
          <cell r="D2172" t="str">
            <v>L103</v>
          </cell>
          <cell r="E2172">
            <v>71.2</v>
          </cell>
          <cell r="F2172">
            <v>72</v>
          </cell>
        </row>
        <row r="2173">
          <cell r="A2173" t="str">
            <v>PSL083A</v>
          </cell>
          <cell r="B2173">
            <v>1.5</v>
          </cell>
          <cell r="C2173">
            <v>0</v>
          </cell>
          <cell r="D2173" t="str">
            <v>L103</v>
          </cell>
          <cell r="E2173">
            <v>18.600000000000001</v>
          </cell>
          <cell r="F2173">
            <v>33</v>
          </cell>
        </row>
        <row r="2174">
          <cell r="A2174" t="str">
            <v>PSL0A1A</v>
          </cell>
          <cell r="B2174">
            <v>16</v>
          </cell>
          <cell r="C2174">
            <v>0</v>
          </cell>
          <cell r="D2174" t="str">
            <v>L103</v>
          </cell>
          <cell r="E2174">
            <v>0</v>
          </cell>
          <cell r="F2174">
            <v>6</v>
          </cell>
        </row>
        <row r="2175">
          <cell r="A2175" t="str">
            <v>PSL0A1A</v>
          </cell>
          <cell r="B2175">
            <v>20</v>
          </cell>
          <cell r="C2175">
            <v>0</v>
          </cell>
          <cell r="D2175" t="str">
            <v>L103</v>
          </cell>
          <cell r="E2175">
            <v>156.5</v>
          </cell>
          <cell r="F2175">
            <v>157</v>
          </cell>
        </row>
        <row r="2176">
          <cell r="A2176" t="str">
            <v>PSS0J3</v>
          </cell>
          <cell r="B2176">
            <v>2</v>
          </cell>
          <cell r="C2176">
            <v>0</v>
          </cell>
          <cell r="D2176" t="str">
            <v>L105</v>
          </cell>
          <cell r="E2176">
            <v>49.9</v>
          </cell>
          <cell r="F2176">
            <v>88</v>
          </cell>
        </row>
        <row r="2177">
          <cell r="A2177" t="str">
            <v>PSS0J3</v>
          </cell>
          <cell r="B2177">
            <v>3</v>
          </cell>
          <cell r="C2177">
            <v>0</v>
          </cell>
          <cell r="D2177" t="str">
            <v>L105</v>
          </cell>
          <cell r="E2177">
            <v>1.3</v>
          </cell>
          <cell r="F2177">
            <v>6</v>
          </cell>
        </row>
        <row r="2178">
          <cell r="A2178" t="str">
            <v>PSS0J3</v>
          </cell>
          <cell r="B2178">
            <v>8</v>
          </cell>
          <cell r="C2178">
            <v>0</v>
          </cell>
          <cell r="D2178" t="str">
            <v>L105</v>
          </cell>
          <cell r="E2178">
            <v>8.6</v>
          </cell>
          <cell r="F2178">
            <v>12</v>
          </cell>
        </row>
        <row r="2179">
          <cell r="A2179" t="str">
            <v>PSS0J3</v>
          </cell>
          <cell r="B2179">
            <v>12</v>
          </cell>
          <cell r="C2179">
            <v>0</v>
          </cell>
          <cell r="D2179" t="str">
            <v>L105</v>
          </cell>
          <cell r="E2179">
            <v>6</v>
          </cell>
          <cell r="F2179">
            <v>9</v>
          </cell>
        </row>
        <row r="2180">
          <cell r="A2180" t="str">
            <v>PSS0J33</v>
          </cell>
          <cell r="B2180">
            <v>0.25</v>
          </cell>
          <cell r="C2180">
            <v>0</v>
          </cell>
          <cell r="D2180" t="str">
            <v>L105</v>
          </cell>
          <cell r="E2180">
            <v>3.4</v>
          </cell>
          <cell r="F2180">
            <v>6</v>
          </cell>
        </row>
        <row r="2181">
          <cell r="A2181" t="str">
            <v>PSS0J33</v>
          </cell>
          <cell r="B2181">
            <v>0.5</v>
          </cell>
          <cell r="C2181">
            <v>0</v>
          </cell>
          <cell r="D2181" t="str">
            <v>L105</v>
          </cell>
          <cell r="E2181">
            <v>0</v>
          </cell>
          <cell r="F2181">
            <v>13</v>
          </cell>
        </row>
        <row r="2182">
          <cell r="A2182" t="str">
            <v>PSS0J33</v>
          </cell>
          <cell r="B2182">
            <v>0.75</v>
          </cell>
          <cell r="C2182">
            <v>0</v>
          </cell>
          <cell r="D2182" t="str">
            <v>L105</v>
          </cell>
          <cell r="E2182">
            <v>31.8</v>
          </cell>
          <cell r="F2182">
            <v>32</v>
          </cell>
        </row>
        <row r="2183">
          <cell r="A2183" t="str">
            <v>PSS0J33</v>
          </cell>
          <cell r="B2183">
            <v>1</v>
          </cell>
          <cell r="C2183">
            <v>0</v>
          </cell>
          <cell r="D2183" t="str">
            <v>L105</v>
          </cell>
          <cell r="E2183">
            <v>41.6</v>
          </cell>
          <cell r="F2183">
            <v>88</v>
          </cell>
        </row>
        <row r="2184">
          <cell r="A2184" t="str">
            <v>PSS0J33</v>
          </cell>
          <cell r="B2184">
            <v>1.5</v>
          </cell>
          <cell r="C2184">
            <v>0</v>
          </cell>
          <cell r="D2184" t="str">
            <v>L105</v>
          </cell>
          <cell r="E2184">
            <v>38.9</v>
          </cell>
          <cell r="F2184">
            <v>42</v>
          </cell>
        </row>
        <row r="2185">
          <cell r="A2185" t="str">
            <v>PSS0J4</v>
          </cell>
          <cell r="B2185">
            <v>2</v>
          </cell>
          <cell r="C2185">
            <v>0</v>
          </cell>
          <cell r="D2185" t="str">
            <v>L105</v>
          </cell>
          <cell r="E2185">
            <v>1926.8</v>
          </cell>
          <cell r="F2185">
            <v>1890</v>
          </cell>
        </row>
        <row r="2186">
          <cell r="A2186" t="str">
            <v>PSS0J4</v>
          </cell>
          <cell r="B2186">
            <v>3</v>
          </cell>
          <cell r="C2186">
            <v>0</v>
          </cell>
          <cell r="D2186" t="str">
            <v>L105</v>
          </cell>
          <cell r="E2186">
            <v>756.2</v>
          </cell>
          <cell r="F2186">
            <v>856</v>
          </cell>
        </row>
        <row r="2187">
          <cell r="A2187" t="str">
            <v>PSS0J4</v>
          </cell>
          <cell r="B2187">
            <v>4</v>
          </cell>
          <cell r="C2187">
            <v>0</v>
          </cell>
          <cell r="D2187" t="str">
            <v>L105</v>
          </cell>
          <cell r="E2187">
            <v>4614.24</v>
          </cell>
          <cell r="F2187">
            <v>4733</v>
          </cell>
        </row>
        <row r="2188">
          <cell r="A2188" t="str">
            <v>PSS0J4</v>
          </cell>
          <cell r="B2188">
            <v>6</v>
          </cell>
          <cell r="C2188">
            <v>0</v>
          </cell>
          <cell r="D2188" t="str">
            <v>L105</v>
          </cell>
          <cell r="E2188">
            <v>521.96</v>
          </cell>
          <cell r="F2188">
            <v>625</v>
          </cell>
        </row>
        <row r="2189">
          <cell r="A2189" t="str">
            <v>PSS0J43</v>
          </cell>
          <cell r="B2189">
            <v>0.75</v>
          </cell>
          <cell r="C2189">
            <v>0</v>
          </cell>
          <cell r="D2189" t="str">
            <v>L105</v>
          </cell>
          <cell r="E2189">
            <v>42.8</v>
          </cell>
          <cell r="F2189">
            <v>53</v>
          </cell>
        </row>
        <row r="2190">
          <cell r="A2190" t="str">
            <v>PSS0J43</v>
          </cell>
          <cell r="B2190">
            <v>1</v>
          </cell>
          <cell r="C2190">
            <v>0</v>
          </cell>
          <cell r="D2190" t="str">
            <v>L105</v>
          </cell>
          <cell r="E2190">
            <v>456.8</v>
          </cell>
          <cell r="F2190">
            <v>468</v>
          </cell>
        </row>
        <row r="2191">
          <cell r="A2191" t="str">
            <v>PSS0J43</v>
          </cell>
          <cell r="B2191">
            <v>1.5</v>
          </cell>
          <cell r="C2191">
            <v>0</v>
          </cell>
          <cell r="D2191" t="str">
            <v>L105</v>
          </cell>
          <cell r="E2191">
            <v>119.4</v>
          </cell>
          <cell r="F2191">
            <v>136</v>
          </cell>
        </row>
        <row r="2192">
          <cell r="A2192" t="str">
            <v>PSS0K43</v>
          </cell>
          <cell r="B2192">
            <v>0.25</v>
          </cell>
          <cell r="C2192">
            <v>0</v>
          </cell>
          <cell r="D2192" t="str">
            <v>L105</v>
          </cell>
          <cell r="E2192">
            <v>3.4</v>
          </cell>
          <cell r="F2192">
            <v>6</v>
          </cell>
        </row>
        <row r="2193">
          <cell r="A2193" t="str">
            <v>PSS0K43</v>
          </cell>
          <cell r="B2193">
            <v>0.5</v>
          </cell>
          <cell r="C2193">
            <v>0</v>
          </cell>
          <cell r="D2193" t="str">
            <v>L105</v>
          </cell>
          <cell r="E2193">
            <v>235.1</v>
          </cell>
          <cell r="F2193">
            <v>244</v>
          </cell>
        </row>
        <row r="2194">
          <cell r="A2194" t="str">
            <v>PSS0K43</v>
          </cell>
          <cell r="B2194">
            <v>0.75</v>
          </cell>
          <cell r="C2194">
            <v>0</v>
          </cell>
          <cell r="D2194" t="str">
            <v>L105</v>
          </cell>
          <cell r="E2194">
            <v>1624.8</v>
          </cell>
          <cell r="F2194">
            <v>1627</v>
          </cell>
        </row>
        <row r="2195">
          <cell r="A2195" t="str">
            <v>PSS0K43</v>
          </cell>
          <cell r="B2195">
            <v>1</v>
          </cell>
          <cell r="C2195">
            <v>0</v>
          </cell>
          <cell r="D2195" t="str">
            <v>L105</v>
          </cell>
          <cell r="E2195">
            <v>607.1</v>
          </cell>
          <cell r="F2195">
            <v>608</v>
          </cell>
        </row>
        <row r="2196">
          <cell r="A2196" t="str">
            <v>PSS0K43</v>
          </cell>
          <cell r="B2196">
            <v>1.5</v>
          </cell>
          <cell r="C2196">
            <v>0</v>
          </cell>
          <cell r="D2196" t="str">
            <v>L105</v>
          </cell>
          <cell r="E2196">
            <v>205.05</v>
          </cell>
          <cell r="F2196">
            <v>210</v>
          </cell>
        </row>
        <row r="2197">
          <cell r="A2197" t="str">
            <v>QDCJ01</v>
          </cell>
          <cell r="B2197">
            <v>0.5</v>
          </cell>
          <cell r="C2197">
            <v>0</v>
          </cell>
          <cell r="D2197" t="str">
            <v>L403</v>
          </cell>
          <cell r="E2197">
            <v>23</v>
          </cell>
          <cell r="F2197">
            <v>27</v>
          </cell>
        </row>
        <row r="2198">
          <cell r="A2198" t="str">
            <v>QDCJ01</v>
          </cell>
          <cell r="B2198">
            <v>0.75</v>
          </cell>
          <cell r="C2198">
            <v>0</v>
          </cell>
          <cell r="D2198" t="str">
            <v>L403</v>
          </cell>
          <cell r="E2198">
            <v>11</v>
          </cell>
          <cell r="F2198">
            <v>15</v>
          </cell>
        </row>
        <row r="2199">
          <cell r="A2199" t="str">
            <v>QDCK01</v>
          </cell>
          <cell r="B2199">
            <v>0.75</v>
          </cell>
          <cell r="C2199">
            <v>0</v>
          </cell>
          <cell r="D2199" t="str">
            <v>L403</v>
          </cell>
          <cell r="E2199">
            <v>9</v>
          </cell>
          <cell r="F2199">
            <v>10</v>
          </cell>
        </row>
        <row r="2200">
          <cell r="A2200" t="str">
            <v>QDDJ01</v>
          </cell>
          <cell r="B2200">
            <v>0.5</v>
          </cell>
          <cell r="C2200">
            <v>0</v>
          </cell>
          <cell r="D2200" t="str">
            <v>L403</v>
          </cell>
          <cell r="E2200">
            <v>27</v>
          </cell>
          <cell r="F2200">
            <v>30</v>
          </cell>
        </row>
        <row r="2201">
          <cell r="A2201" t="str">
            <v>QDDJ01</v>
          </cell>
          <cell r="B2201">
            <v>0.75</v>
          </cell>
          <cell r="C2201">
            <v>0</v>
          </cell>
          <cell r="D2201" t="str">
            <v>L403</v>
          </cell>
          <cell r="E2201">
            <v>7</v>
          </cell>
          <cell r="F2201">
            <v>8</v>
          </cell>
        </row>
        <row r="2202">
          <cell r="A2202" t="str">
            <v>QDDJ01</v>
          </cell>
          <cell r="B2202">
            <v>1</v>
          </cell>
          <cell r="C2202">
            <v>0</v>
          </cell>
          <cell r="D2202" t="str">
            <v>L403</v>
          </cell>
          <cell r="E2202">
            <v>1</v>
          </cell>
          <cell r="F2202">
            <v>2</v>
          </cell>
        </row>
        <row r="2203">
          <cell r="A2203" t="str">
            <v>QDP082</v>
          </cell>
          <cell r="B2203">
            <v>0.75</v>
          </cell>
          <cell r="C2203">
            <v>0</v>
          </cell>
          <cell r="D2203" t="str">
            <v>L602</v>
          </cell>
          <cell r="E2203">
            <v>25</v>
          </cell>
          <cell r="F2203">
            <v>0</v>
          </cell>
        </row>
        <row r="2204">
          <cell r="A2204" t="str">
            <v>QDSJ04</v>
          </cell>
          <cell r="B2204">
            <v>0.5</v>
          </cell>
          <cell r="C2204">
            <v>0</v>
          </cell>
          <cell r="D2204" t="str">
            <v>L405</v>
          </cell>
          <cell r="E2204">
            <v>15</v>
          </cell>
          <cell r="F2204">
            <v>17</v>
          </cell>
        </row>
        <row r="2205">
          <cell r="A2205" t="str">
            <v>QDSJ04</v>
          </cell>
          <cell r="B2205">
            <v>0.75</v>
          </cell>
          <cell r="C2205">
            <v>0</v>
          </cell>
          <cell r="D2205" t="str">
            <v>L405</v>
          </cell>
          <cell r="E2205">
            <v>70</v>
          </cell>
          <cell r="F2205">
            <v>79</v>
          </cell>
        </row>
        <row r="2206">
          <cell r="A2206" t="str">
            <v>RPDBA2B</v>
          </cell>
          <cell r="B2206">
            <v>30</v>
          </cell>
          <cell r="C2206">
            <v>12</v>
          </cell>
          <cell r="D2206" t="str">
            <v>LABOR</v>
          </cell>
          <cell r="E2206">
            <v>1</v>
          </cell>
          <cell r="F2206">
            <v>1</v>
          </cell>
        </row>
        <row r="2207">
          <cell r="A2207" t="str">
            <v>RPDBA2B</v>
          </cell>
          <cell r="B2207">
            <v>30</v>
          </cell>
          <cell r="C2207">
            <v>20</v>
          </cell>
          <cell r="D2207" t="str">
            <v>LABOR</v>
          </cell>
          <cell r="E2207">
            <v>5</v>
          </cell>
          <cell r="F2207">
            <v>5</v>
          </cell>
        </row>
        <row r="2208">
          <cell r="A2208" t="str">
            <v>RPDBM4B</v>
          </cell>
          <cell r="B2208">
            <v>24</v>
          </cell>
          <cell r="C2208">
            <v>14</v>
          </cell>
          <cell r="D2208" t="str">
            <v>LABOR</v>
          </cell>
          <cell r="E2208">
            <v>1</v>
          </cell>
          <cell r="F2208">
            <v>1</v>
          </cell>
        </row>
        <row r="2209">
          <cell r="A2209" t="str">
            <v>RPDBM4B</v>
          </cell>
          <cell r="B2209">
            <v>24</v>
          </cell>
          <cell r="C2209">
            <v>16</v>
          </cell>
          <cell r="D2209" t="str">
            <v>LABOR</v>
          </cell>
          <cell r="E2209">
            <v>0</v>
          </cell>
          <cell r="F2209">
            <v>1</v>
          </cell>
        </row>
        <row r="2210">
          <cell r="A2210" t="str">
            <v>RPDBM4B</v>
          </cell>
          <cell r="B2210">
            <v>24</v>
          </cell>
          <cell r="C2210">
            <v>18</v>
          </cell>
          <cell r="D2210" t="str">
            <v>LABOR</v>
          </cell>
          <cell r="E2210">
            <v>1</v>
          </cell>
          <cell r="F2210">
            <v>1</v>
          </cell>
        </row>
        <row r="2211">
          <cell r="A2211" t="str">
            <v>RPDBM4B</v>
          </cell>
          <cell r="B2211">
            <v>30</v>
          </cell>
          <cell r="C2211">
            <v>20</v>
          </cell>
          <cell r="D2211" t="str">
            <v>LABOR</v>
          </cell>
          <cell r="E2211">
            <v>1</v>
          </cell>
          <cell r="F2211">
            <v>1</v>
          </cell>
        </row>
        <row r="2212">
          <cell r="A2212" t="str">
            <v>RPDBM4B</v>
          </cell>
          <cell r="B2212">
            <v>30</v>
          </cell>
          <cell r="C2212">
            <v>24</v>
          </cell>
          <cell r="D2212" t="str">
            <v>LABOR</v>
          </cell>
          <cell r="E2212">
            <v>2</v>
          </cell>
          <cell r="F2212">
            <v>2</v>
          </cell>
        </row>
        <row r="2213">
          <cell r="A2213" t="str">
            <v>RPDBM8B</v>
          </cell>
          <cell r="B2213">
            <v>24</v>
          </cell>
          <cell r="C2213">
            <v>16</v>
          </cell>
          <cell r="D2213" t="str">
            <v>LABOR</v>
          </cell>
          <cell r="E2213">
            <v>6</v>
          </cell>
          <cell r="F2213">
            <v>6</v>
          </cell>
        </row>
        <row r="2214">
          <cell r="A2214" t="str">
            <v>RPDBM8B</v>
          </cell>
          <cell r="B2214">
            <v>30</v>
          </cell>
          <cell r="C2214">
            <v>16</v>
          </cell>
          <cell r="D2214" t="str">
            <v>LABOR</v>
          </cell>
          <cell r="E2214">
            <v>6</v>
          </cell>
          <cell r="F2214">
            <v>7</v>
          </cell>
        </row>
        <row r="2215">
          <cell r="A2215" t="str">
            <v>RPDBM8B</v>
          </cell>
          <cell r="B2215">
            <v>30</v>
          </cell>
          <cell r="C2215">
            <v>24</v>
          </cell>
          <cell r="D2215" t="str">
            <v>LABOR</v>
          </cell>
          <cell r="E2215">
            <v>2</v>
          </cell>
          <cell r="F2215">
            <v>2</v>
          </cell>
        </row>
        <row r="2216">
          <cell r="A2216" t="str">
            <v>RPDBM8B</v>
          </cell>
          <cell r="B2216">
            <v>36</v>
          </cell>
          <cell r="C2216">
            <v>24</v>
          </cell>
          <cell r="D2216" t="str">
            <v>LABOR</v>
          </cell>
          <cell r="E2216">
            <v>3</v>
          </cell>
          <cell r="F2216">
            <v>3</v>
          </cell>
        </row>
        <row r="2217">
          <cell r="A2217" t="str">
            <v>RPDBM8B</v>
          </cell>
          <cell r="B2217">
            <v>36</v>
          </cell>
          <cell r="C2217">
            <v>30</v>
          </cell>
          <cell r="D2217" t="str">
            <v>LABOR</v>
          </cell>
          <cell r="E2217">
            <v>2</v>
          </cell>
          <cell r="F2217">
            <v>2</v>
          </cell>
        </row>
        <row r="2218">
          <cell r="A2218" t="str">
            <v>RPDCB2B</v>
          </cell>
          <cell r="B2218">
            <v>24</v>
          </cell>
          <cell r="C2218">
            <v>12</v>
          </cell>
          <cell r="D2218" t="str">
            <v>LABOR</v>
          </cell>
          <cell r="E2218">
            <v>7</v>
          </cell>
          <cell r="F2218">
            <v>7</v>
          </cell>
        </row>
        <row r="2219">
          <cell r="A2219" t="str">
            <v>RPDCB2B</v>
          </cell>
          <cell r="B2219">
            <v>24</v>
          </cell>
          <cell r="C2219">
            <v>16</v>
          </cell>
          <cell r="D2219" t="str">
            <v>LABOR</v>
          </cell>
          <cell r="E2219">
            <v>3</v>
          </cell>
          <cell r="F2219">
            <v>3</v>
          </cell>
        </row>
        <row r="2220">
          <cell r="A2220" t="str">
            <v>RPDCB2B</v>
          </cell>
          <cell r="B2220">
            <v>30</v>
          </cell>
          <cell r="C2220">
            <v>12</v>
          </cell>
          <cell r="D2220" t="str">
            <v>LABOR</v>
          </cell>
          <cell r="E2220">
            <v>3</v>
          </cell>
          <cell r="F2220">
            <v>3</v>
          </cell>
        </row>
        <row r="2221">
          <cell r="A2221" t="str">
            <v>RPDCB2B</v>
          </cell>
          <cell r="B2221">
            <v>30</v>
          </cell>
          <cell r="C2221">
            <v>16</v>
          </cell>
          <cell r="D2221" t="str">
            <v>LABOR</v>
          </cell>
          <cell r="E2221">
            <v>0</v>
          </cell>
          <cell r="F2221">
            <v>1</v>
          </cell>
        </row>
        <row r="2222">
          <cell r="A2222" t="str">
            <v>RPDCB2B</v>
          </cell>
          <cell r="B2222">
            <v>30</v>
          </cell>
          <cell r="C2222">
            <v>18</v>
          </cell>
          <cell r="D2222" t="str">
            <v>LABOR</v>
          </cell>
          <cell r="E2222">
            <v>1</v>
          </cell>
          <cell r="F2222">
            <v>1</v>
          </cell>
        </row>
        <row r="2223">
          <cell r="A2223" t="str">
            <v>RPDCB2B</v>
          </cell>
          <cell r="B2223">
            <v>30</v>
          </cell>
          <cell r="C2223">
            <v>20</v>
          </cell>
          <cell r="D2223" t="str">
            <v>LABOR</v>
          </cell>
          <cell r="E2223">
            <v>1</v>
          </cell>
          <cell r="F2223">
            <v>1</v>
          </cell>
        </row>
        <row r="2224">
          <cell r="A2224" t="str">
            <v>RPDCB2B</v>
          </cell>
          <cell r="B2224">
            <v>30</v>
          </cell>
          <cell r="C2224">
            <v>24</v>
          </cell>
          <cell r="D2224" t="str">
            <v>LABOR</v>
          </cell>
          <cell r="E2224">
            <v>1</v>
          </cell>
          <cell r="F2224">
            <v>1</v>
          </cell>
        </row>
        <row r="2225">
          <cell r="A2225" t="str">
            <v>RPDCB2B</v>
          </cell>
          <cell r="B2225">
            <v>36</v>
          </cell>
          <cell r="C2225">
            <v>18</v>
          </cell>
          <cell r="D2225" t="str">
            <v>LABOR</v>
          </cell>
          <cell r="E2225">
            <v>3</v>
          </cell>
          <cell r="F2225">
            <v>3</v>
          </cell>
        </row>
        <row r="2226">
          <cell r="A2226" t="str">
            <v>RPDCB2B</v>
          </cell>
          <cell r="B2226">
            <v>36</v>
          </cell>
          <cell r="C2226">
            <v>20</v>
          </cell>
          <cell r="D2226" t="str">
            <v>LABOR</v>
          </cell>
          <cell r="E2226">
            <v>3</v>
          </cell>
          <cell r="F2226">
            <v>3</v>
          </cell>
        </row>
        <row r="2227">
          <cell r="A2227" t="str">
            <v>RPDCB2B</v>
          </cell>
          <cell r="B2227">
            <v>36</v>
          </cell>
          <cell r="C2227">
            <v>30</v>
          </cell>
          <cell r="D2227" t="str">
            <v>LABOR</v>
          </cell>
          <cell r="E2227">
            <v>1</v>
          </cell>
          <cell r="F2227">
            <v>1</v>
          </cell>
        </row>
        <row r="2228">
          <cell r="A2228" t="str">
            <v>RPDCB2D</v>
          </cell>
          <cell r="B2228">
            <v>24</v>
          </cell>
          <cell r="C2228">
            <v>12</v>
          </cell>
          <cell r="D2228" t="str">
            <v>LABOR</v>
          </cell>
          <cell r="E2228">
            <v>2</v>
          </cell>
          <cell r="F2228">
            <v>2</v>
          </cell>
        </row>
        <row r="2229">
          <cell r="A2229" t="str">
            <v>RPDCB2D</v>
          </cell>
          <cell r="B2229">
            <v>24</v>
          </cell>
          <cell r="C2229">
            <v>18</v>
          </cell>
          <cell r="D2229" t="str">
            <v>LABOR</v>
          </cell>
          <cell r="E2229">
            <v>1</v>
          </cell>
          <cell r="F2229">
            <v>1</v>
          </cell>
        </row>
        <row r="2230">
          <cell r="A2230" t="str">
            <v>RPDCB2D</v>
          </cell>
          <cell r="B2230">
            <v>30</v>
          </cell>
          <cell r="C2230">
            <v>12</v>
          </cell>
          <cell r="D2230" t="str">
            <v>LABOR</v>
          </cell>
          <cell r="E2230">
            <v>0</v>
          </cell>
          <cell r="F2230">
            <v>5</v>
          </cell>
        </row>
        <row r="2231">
          <cell r="A2231" t="str">
            <v>RPDCB2D</v>
          </cell>
          <cell r="B2231">
            <v>36</v>
          </cell>
          <cell r="C2231">
            <v>18</v>
          </cell>
          <cell r="D2231" t="str">
            <v>LABOR</v>
          </cell>
          <cell r="E2231">
            <v>6</v>
          </cell>
          <cell r="F2231">
            <v>6</v>
          </cell>
        </row>
        <row r="2232">
          <cell r="A2232" t="str">
            <v>RPDCB2D</v>
          </cell>
          <cell r="B2232">
            <v>42</v>
          </cell>
          <cell r="C2232">
            <v>12</v>
          </cell>
          <cell r="D2232" t="str">
            <v>LABOR</v>
          </cell>
          <cell r="E2232">
            <v>6</v>
          </cell>
          <cell r="F2232">
            <v>6</v>
          </cell>
        </row>
        <row r="2233">
          <cell r="A2233" t="str">
            <v>RPDCB2D</v>
          </cell>
          <cell r="B2233">
            <v>42</v>
          </cell>
          <cell r="C2233">
            <v>16</v>
          </cell>
          <cell r="D2233" t="str">
            <v>LABOR</v>
          </cell>
          <cell r="E2233">
            <v>1</v>
          </cell>
          <cell r="F2233">
            <v>1</v>
          </cell>
        </row>
        <row r="2234">
          <cell r="A2234" t="str">
            <v>RPDCB2D</v>
          </cell>
          <cell r="B2234">
            <v>42</v>
          </cell>
          <cell r="C2234">
            <v>18</v>
          </cell>
          <cell r="D2234" t="str">
            <v>LABOR</v>
          </cell>
          <cell r="E2234">
            <v>2</v>
          </cell>
          <cell r="F2234">
            <v>6</v>
          </cell>
        </row>
        <row r="2235">
          <cell r="A2235" t="str">
            <v>RPDCB2D</v>
          </cell>
          <cell r="B2235">
            <v>42</v>
          </cell>
          <cell r="C2235">
            <v>20</v>
          </cell>
          <cell r="D2235" t="str">
            <v>LABOR</v>
          </cell>
          <cell r="E2235">
            <v>2</v>
          </cell>
          <cell r="F2235">
            <v>2</v>
          </cell>
        </row>
        <row r="2236">
          <cell r="A2236" t="str">
            <v>RPDCB2D</v>
          </cell>
          <cell r="B2236">
            <v>42</v>
          </cell>
          <cell r="C2236">
            <v>24</v>
          </cell>
          <cell r="D2236" t="str">
            <v>LABOR</v>
          </cell>
          <cell r="E2236">
            <v>2</v>
          </cell>
          <cell r="F2236">
            <v>2</v>
          </cell>
        </row>
        <row r="2237">
          <cell r="A2237" t="str">
            <v>RPDCB2D</v>
          </cell>
          <cell r="B2237">
            <v>42</v>
          </cell>
          <cell r="C2237">
            <v>30</v>
          </cell>
          <cell r="D2237" t="str">
            <v>LABOR</v>
          </cell>
          <cell r="E2237">
            <v>3</v>
          </cell>
          <cell r="F2237">
            <v>3</v>
          </cell>
        </row>
        <row r="2238">
          <cell r="A2238" t="str">
            <v>RPDCB2D</v>
          </cell>
          <cell r="B2238">
            <v>42</v>
          </cell>
          <cell r="C2238">
            <v>36</v>
          </cell>
          <cell r="D2238" t="str">
            <v>LABOR</v>
          </cell>
          <cell r="E2238">
            <v>3</v>
          </cell>
          <cell r="F2238">
            <v>3</v>
          </cell>
        </row>
        <row r="2239">
          <cell r="A2239" t="str">
            <v>RPDCB2D</v>
          </cell>
          <cell r="B2239">
            <v>48</v>
          </cell>
          <cell r="C2239">
            <v>12</v>
          </cell>
          <cell r="D2239" t="str">
            <v>LABOR</v>
          </cell>
          <cell r="E2239">
            <v>5</v>
          </cell>
          <cell r="F2239">
            <v>5</v>
          </cell>
        </row>
        <row r="2240">
          <cell r="A2240" t="str">
            <v>RPDCB2D</v>
          </cell>
          <cell r="B2240">
            <v>48</v>
          </cell>
          <cell r="C2240">
            <v>36</v>
          </cell>
          <cell r="D2240" t="str">
            <v>LABOR</v>
          </cell>
          <cell r="E2240">
            <v>2</v>
          </cell>
          <cell r="F2240">
            <v>2</v>
          </cell>
        </row>
        <row r="2241">
          <cell r="A2241" t="str">
            <v>RPDFG2D</v>
          </cell>
          <cell r="B2241">
            <v>30</v>
          </cell>
          <cell r="C2241">
            <v>24</v>
          </cell>
          <cell r="D2241" t="str">
            <v>LABOR</v>
          </cell>
          <cell r="E2241">
            <v>4</v>
          </cell>
          <cell r="F2241">
            <v>4</v>
          </cell>
        </row>
        <row r="2242">
          <cell r="A2242" t="str">
            <v>RPDFH2B</v>
          </cell>
          <cell r="B2242">
            <v>16</v>
          </cell>
          <cell r="C2242">
            <v>12</v>
          </cell>
          <cell r="D2242" t="str">
            <v>LABOR</v>
          </cell>
          <cell r="E2242">
            <v>0</v>
          </cell>
          <cell r="F2242">
            <v>6</v>
          </cell>
        </row>
        <row r="2243">
          <cell r="A2243" t="str">
            <v>RPDFH2B</v>
          </cell>
          <cell r="B2243">
            <v>20</v>
          </cell>
          <cell r="C2243">
            <v>12</v>
          </cell>
          <cell r="D2243" t="str">
            <v>LABOR</v>
          </cell>
          <cell r="E2243">
            <v>0</v>
          </cell>
          <cell r="F2243">
            <v>4</v>
          </cell>
        </row>
        <row r="2244">
          <cell r="A2244" t="str">
            <v>RPDFH2B</v>
          </cell>
          <cell r="B2244">
            <v>24</v>
          </cell>
          <cell r="C2244">
            <v>3</v>
          </cell>
          <cell r="D2244" t="str">
            <v>LABOR</v>
          </cell>
          <cell r="E2244">
            <v>3</v>
          </cell>
          <cell r="F2244">
            <v>3</v>
          </cell>
        </row>
        <row r="2245">
          <cell r="A2245" t="str">
            <v>RPDFH2B</v>
          </cell>
          <cell r="B2245">
            <v>24</v>
          </cell>
          <cell r="C2245">
            <v>16</v>
          </cell>
          <cell r="D2245" t="str">
            <v>LABOR</v>
          </cell>
          <cell r="E2245">
            <v>1</v>
          </cell>
          <cell r="F2245">
            <v>1</v>
          </cell>
        </row>
        <row r="2246">
          <cell r="A2246" t="str">
            <v>RPDFH2B</v>
          </cell>
          <cell r="B2246">
            <v>24</v>
          </cell>
          <cell r="C2246">
            <v>18</v>
          </cell>
          <cell r="D2246" t="str">
            <v>LABOR</v>
          </cell>
          <cell r="E2246">
            <v>1</v>
          </cell>
          <cell r="F2246">
            <v>1</v>
          </cell>
        </row>
        <row r="2247">
          <cell r="A2247" t="str">
            <v>RPDFH2B</v>
          </cell>
          <cell r="B2247">
            <v>24</v>
          </cell>
          <cell r="C2247">
            <v>20</v>
          </cell>
          <cell r="D2247" t="str">
            <v>LABOR</v>
          </cell>
          <cell r="E2247">
            <v>2</v>
          </cell>
          <cell r="F2247">
            <v>2</v>
          </cell>
        </row>
        <row r="2248">
          <cell r="A2248" t="str">
            <v>RPDFH2B</v>
          </cell>
          <cell r="B2248">
            <v>30</v>
          </cell>
          <cell r="C2248">
            <v>12</v>
          </cell>
          <cell r="D2248" t="str">
            <v>LABOR</v>
          </cell>
          <cell r="E2248">
            <v>0</v>
          </cell>
          <cell r="F2248">
            <v>4</v>
          </cell>
        </row>
        <row r="2249">
          <cell r="A2249" t="str">
            <v>RPDFH2B</v>
          </cell>
          <cell r="B2249">
            <v>30</v>
          </cell>
          <cell r="C2249">
            <v>14</v>
          </cell>
          <cell r="D2249" t="str">
            <v>LABOR</v>
          </cell>
          <cell r="E2249">
            <v>0</v>
          </cell>
          <cell r="F2249">
            <v>3</v>
          </cell>
        </row>
        <row r="2250">
          <cell r="A2250" t="str">
            <v>RPDFH2B</v>
          </cell>
          <cell r="B2250">
            <v>30</v>
          </cell>
          <cell r="C2250">
            <v>16</v>
          </cell>
          <cell r="D2250" t="str">
            <v>LABOR</v>
          </cell>
          <cell r="E2250">
            <v>1</v>
          </cell>
          <cell r="F2250">
            <v>15</v>
          </cell>
        </row>
        <row r="2251">
          <cell r="A2251" t="str">
            <v>RPDFH2B</v>
          </cell>
          <cell r="B2251">
            <v>30</v>
          </cell>
          <cell r="C2251">
            <v>20</v>
          </cell>
          <cell r="D2251" t="str">
            <v>LABOR</v>
          </cell>
          <cell r="E2251">
            <v>1</v>
          </cell>
          <cell r="F2251">
            <v>2</v>
          </cell>
        </row>
        <row r="2252">
          <cell r="A2252" t="str">
            <v>RPDFH2B</v>
          </cell>
          <cell r="B2252">
            <v>30</v>
          </cell>
          <cell r="C2252">
            <v>24</v>
          </cell>
          <cell r="D2252" t="str">
            <v>LABOR</v>
          </cell>
          <cell r="E2252">
            <v>0</v>
          </cell>
          <cell r="F2252">
            <v>1</v>
          </cell>
        </row>
        <row r="2253">
          <cell r="A2253" t="str">
            <v>RPDFH2B</v>
          </cell>
          <cell r="B2253">
            <v>30</v>
          </cell>
          <cell r="C2253">
            <v>30</v>
          </cell>
          <cell r="D2253" t="str">
            <v>LABOR</v>
          </cell>
          <cell r="E2253">
            <v>0</v>
          </cell>
          <cell r="F2253">
            <v>2</v>
          </cell>
        </row>
        <row r="2254">
          <cell r="A2254" t="str">
            <v>RPDFH2B</v>
          </cell>
          <cell r="B2254">
            <v>32</v>
          </cell>
          <cell r="C2254">
            <v>20</v>
          </cell>
          <cell r="D2254" t="str">
            <v>LABOR</v>
          </cell>
          <cell r="E2254">
            <v>2</v>
          </cell>
          <cell r="F2254">
            <v>2</v>
          </cell>
        </row>
        <row r="2255">
          <cell r="A2255" t="str">
            <v>RPDFH2B</v>
          </cell>
          <cell r="B2255">
            <v>36</v>
          </cell>
          <cell r="C2255">
            <v>6</v>
          </cell>
          <cell r="D2255" t="str">
            <v>LABOR</v>
          </cell>
          <cell r="E2255">
            <v>3</v>
          </cell>
          <cell r="F2255">
            <v>3</v>
          </cell>
        </row>
        <row r="2256">
          <cell r="A2256" t="str">
            <v>RPDFH2B</v>
          </cell>
          <cell r="B2256">
            <v>36</v>
          </cell>
          <cell r="C2256">
            <v>18</v>
          </cell>
          <cell r="D2256" t="str">
            <v>LABOR</v>
          </cell>
          <cell r="E2256">
            <v>1</v>
          </cell>
          <cell r="F2256">
            <v>1</v>
          </cell>
        </row>
        <row r="2257">
          <cell r="A2257" t="str">
            <v>RPDFH2B</v>
          </cell>
          <cell r="B2257">
            <v>48</v>
          </cell>
          <cell r="C2257">
            <v>12</v>
          </cell>
          <cell r="D2257" t="str">
            <v>LABOR</v>
          </cell>
          <cell r="E2257">
            <v>8</v>
          </cell>
          <cell r="F2257">
            <v>8</v>
          </cell>
        </row>
        <row r="2258">
          <cell r="A2258" t="str">
            <v>RPDFH2B</v>
          </cell>
          <cell r="B2258">
            <v>48</v>
          </cell>
          <cell r="C2258">
            <v>18</v>
          </cell>
          <cell r="D2258" t="str">
            <v>LABOR</v>
          </cell>
          <cell r="E2258">
            <v>1</v>
          </cell>
          <cell r="F2258">
            <v>1</v>
          </cell>
        </row>
        <row r="2259">
          <cell r="A2259" t="str">
            <v>RPDFH2B</v>
          </cell>
          <cell r="B2259">
            <v>48</v>
          </cell>
          <cell r="C2259">
            <v>20</v>
          </cell>
          <cell r="D2259" t="str">
            <v>LABOR</v>
          </cell>
          <cell r="E2259">
            <v>1</v>
          </cell>
          <cell r="F2259">
            <v>2</v>
          </cell>
        </row>
        <row r="2260">
          <cell r="A2260" t="str">
            <v>RPDFH2B</v>
          </cell>
          <cell r="B2260">
            <v>48</v>
          </cell>
          <cell r="C2260">
            <v>24</v>
          </cell>
          <cell r="D2260" t="str">
            <v>LABOR</v>
          </cell>
          <cell r="E2260">
            <v>2</v>
          </cell>
          <cell r="F2260">
            <v>2</v>
          </cell>
        </row>
        <row r="2261">
          <cell r="A2261" t="str">
            <v>RPDFH2B</v>
          </cell>
          <cell r="B2261">
            <v>66</v>
          </cell>
          <cell r="C2261">
            <v>16</v>
          </cell>
          <cell r="D2261" t="str">
            <v>LABOR</v>
          </cell>
          <cell r="E2261">
            <v>2</v>
          </cell>
          <cell r="F2261">
            <v>3</v>
          </cell>
        </row>
        <row r="2262">
          <cell r="A2262" t="str">
            <v>RPDFH2B</v>
          </cell>
          <cell r="B2262">
            <v>66</v>
          </cell>
          <cell r="C2262">
            <v>18</v>
          </cell>
          <cell r="D2262" t="str">
            <v>LABOR</v>
          </cell>
          <cell r="E2262">
            <v>2</v>
          </cell>
          <cell r="F2262">
            <v>2</v>
          </cell>
        </row>
        <row r="2263">
          <cell r="A2263" t="str">
            <v>RPDFH2B</v>
          </cell>
          <cell r="B2263">
            <v>66</v>
          </cell>
          <cell r="C2263">
            <v>20</v>
          </cell>
          <cell r="D2263" t="str">
            <v>LABOR</v>
          </cell>
          <cell r="E2263">
            <v>1</v>
          </cell>
          <cell r="F2263">
            <v>1</v>
          </cell>
        </row>
        <row r="2264">
          <cell r="A2264" t="str">
            <v>RPDFH2B</v>
          </cell>
          <cell r="B2264">
            <v>66</v>
          </cell>
          <cell r="C2264">
            <v>36</v>
          </cell>
          <cell r="D2264" t="str">
            <v>LABOR</v>
          </cell>
          <cell r="E2264">
            <v>2</v>
          </cell>
          <cell r="F2264">
            <v>2</v>
          </cell>
        </row>
        <row r="2265">
          <cell r="A2265" t="str">
            <v>RPDFH2B</v>
          </cell>
          <cell r="B2265">
            <v>66</v>
          </cell>
          <cell r="C2265">
            <v>54</v>
          </cell>
          <cell r="D2265" t="str">
            <v>LABOR</v>
          </cell>
          <cell r="E2265">
            <v>1</v>
          </cell>
          <cell r="F2265">
            <v>1</v>
          </cell>
        </row>
        <row r="2266">
          <cell r="A2266" t="str">
            <v>RPDFH2D</v>
          </cell>
          <cell r="B2266">
            <v>24</v>
          </cell>
          <cell r="C2266">
            <v>14</v>
          </cell>
          <cell r="D2266" t="str">
            <v>LABOR</v>
          </cell>
          <cell r="E2266">
            <v>6</v>
          </cell>
          <cell r="F2266">
            <v>6</v>
          </cell>
        </row>
        <row r="2267">
          <cell r="A2267" t="str">
            <v>RPDFH2D</v>
          </cell>
          <cell r="B2267">
            <v>24</v>
          </cell>
          <cell r="C2267">
            <v>20</v>
          </cell>
          <cell r="D2267" t="str">
            <v>LABOR</v>
          </cell>
          <cell r="E2267">
            <v>1</v>
          </cell>
          <cell r="F2267">
            <v>1</v>
          </cell>
        </row>
        <row r="2268">
          <cell r="A2268" t="str">
            <v>RPDFH2D</v>
          </cell>
          <cell r="B2268">
            <v>30</v>
          </cell>
          <cell r="C2268">
            <v>24</v>
          </cell>
          <cell r="D2268" t="str">
            <v>LABOR</v>
          </cell>
          <cell r="E2268">
            <v>12</v>
          </cell>
          <cell r="F2268">
            <v>12</v>
          </cell>
        </row>
        <row r="2269">
          <cell r="A2269" t="str">
            <v>RPDFH2H</v>
          </cell>
          <cell r="B2269">
            <v>30</v>
          </cell>
          <cell r="C2269">
            <v>24</v>
          </cell>
          <cell r="D2269" t="str">
            <v>LABOR</v>
          </cell>
          <cell r="E2269">
            <v>1</v>
          </cell>
          <cell r="F2269">
            <v>1</v>
          </cell>
        </row>
        <row r="2270">
          <cell r="A2270" t="str">
            <v>RPDJF2H</v>
          </cell>
          <cell r="B2270">
            <v>24</v>
          </cell>
          <cell r="C2270">
            <v>12</v>
          </cell>
          <cell r="D2270" t="str">
            <v>LABOR</v>
          </cell>
          <cell r="E2270">
            <v>11</v>
          </cell>
          <cell r="F2270">
            <v>11</v>
          </cell>
        </row>
        <row r="2271">
          <cell r="A2271" t="str">
            <v>RPDJF2H</v>
          </cell>
          <cell r="B2271">
            <v>36</v>
          </cell>
          <cell r="C2271">
            <v>18</v>
          </cell>
          <cell r="D2271" t="str">
            <v>LABOR</v>
          </cell>
          <cell r="E2271">
            <v>1</v>
          </cell>
          <cell r="F2271">
            <v>1</v>
          </cell>
        </row>
        <row r="2272">
          <cell r="A2272" t="str">
            <v>RPDJF2H</v>
          </cell>
          <cell r="B2272">
            <v>36</v>
          </cell>
          <cell r="C2272">
            <v>20</v>
          </cell>
          <cell r="D2272" t="str">
            <v>LABOR</v>
          </cell>
          <cell r="E2272">
            <v>3</v>
          </cell>
          <cell r="F2272">
            <v>3</v>
          </cell>
        </row>
        <row r="2273">
          <cell r="A2273" t="str">
            <v>RPDNBA2B</v>
          </cell>
          <cell r="B2273">
            <v>6</v>
          </cell>
          <cell r="C2273">
            <v>2</v>
          </cell>
          <cell r="D2273" t="str">
            <v>LABOR</v>
          </cell>
          <cell r="E2273">
            <v>1</v>
          </cell>
          <cell r="F2273">
            <v>1</v>
          </cell>
        </row>
        <row r="2274">
          <cell r="A2274" t="str">
            <v>RPDNBA2B</v>
          </cell>
          <cell r="B2274">
            <v>6</v>
          </cell>
          <cell r="C2274">
            <v>6</v>
          </cell>
          <cell r="D2274" t="str">
            <v>LABOR</v>
          </cell>
          <cell r="E2274">
            <v>1</v>
          </cell>
          <cell r="F2274">
            <v>1</v>
          </cell>
        </row>
        <row r="2275">
          <cell r="A2275" t="str">
            <v>RPDNBA2H</v>
          </cell>
          <cell r="B2275">
            <v>6</v>
          </cell>
          <cell r="C2275">
            <v>2</v>
          </cell>
          <cell r="D2275" t="str">
            <v>LABOR</v>
          </cell>
          <cell r="E2275">
            <v>1</v>
          </cell>
          <cell r="F2275">
            <v>1</v>
          </cell>
        </row>
        <row r="2276">
          <cell r="A2276" t="str">
            <v>RPDNBM4B</v>
          </cell>
          <cell r="B2276">
            <v>24</v>
          </cell>
          <cell r="C2276">
            <v>6</v>
          </cell>
          <cell r="D2276" t="str">
            <v>LABOR</v>
          </cell>
          <cell r="E2276">
            <v>1</v>
          </cell>
          <cell r="F2276">
            <v>1</v>
          </cell>
        </row>
        <row r="2277">
          <cell r="A2277" t="str">
            <v>RPDNBM4B</v>
          </cell>
          <cell r="B2277">
            <v>24</v>
          </cell>
          <cell r="C2277">
            <v>10</v>
          </cell>
          <cell r="D2277" t="str">
            <v>LABOR</v>
          </cell>
          <cell r="E2277">
            <v>0</v>
          </cell>
          <cell r="F2277">
            <v>3</v>
          </cell>
        </row>
        <row r="2278">
          <cell r="A2278" t="str">
            <v>RPDNCB2B</v>
          </cell>
          <cell r="B2278">
            <v>3</v>
          </cell>
          <cell r="C2278">
            <v>2</v>
          </cell>
          <cell r="D2278" t="str">
            <v>LABOR</v>
          </cell>
          <cell r="E2278">
            <v>1</v>
          </cell>
          <cell r="F2278">
            <v>1</v>
          </cell>
        </row>
        <row r="2279">
          <cell r="A2279" t="str">
            <v>RPDNCB2B</v>
          </cell>
          <cell r="B2279">
            <v>3</v>
          </cell>
          <cell r="C2279">
            <v>3</v>
          </cell>
          <cell r="D2279" t="str">
            <v>LABOR</v>
          </cell>
          <cell r="E2279">
            <v>2</v>
          </cell>
          <cell r="F2279">
            <v>2</v>
          </cell>
        </row>
        <row r="2280">
          <cell r="A2280" t="str">
            <v>RPDNCB2B</v>
          </cell>
          <cell r="B2280">
            <v>6</v>
          </cell>
          <cell r="C2280">
            <v>4</v>
          </cell>
          <cell r="D2280" t="str">
            <v>LABOR</v>
          </cell>
          <cell r="E2280">
            <v>2</v>
          </cell>
          <cell r="F2280">
            <v>2</v>
          </cell>
        </row>
        <row r="2281">
          <cell r="A2281" t="str">
            <v>RPDNCB2B</v>
          </cell>
          <cell r="B2281">
            <v>6</v>
          </cell>
          <cell r="C2281">
            <v>6</v>
          </cell>
          <cell r="D2281" t="str">
            <v>LABOR</v>
          </cell>
          <cell r="E2281">
            <v>1</v>
          </cell>
          <cell r="F2281">
            <v>1</v>
          </cell>
        </row>
        <row r="2282">
          <cell r="A2282" t="str">
            <v>RPDNCB2B</v>
          </cell>
          <cell r="B2282">
            <v>10</v>
          </cell>
          <cell r="C2282">
            <v>2</v>
          </cell>
          <cell r="D2282" t="str">
            <v>LABOR</v>
          </cell>
          <cell r="E2282">
            <v>1</v>
          </cell>
          <cell r="F2282">
            <v>1</v>
          </cell>
        </row>
        <row r="2283">
          <cell r="A2283" t="str">
            <v>RPDNCB2B</v>
          </cell>
          <cell r="B2283">
            <v>12</v>
          </cell>
          <cell r="C2283">
            <v>12</v>
          </cell>
          <cell r="D2283" t="str">
            <v>LABOR</v>
          </cell>
          <cell r="E2283">
            <v>2</v>
          </cell>
          <cell r="F2283">
            <v>2</v>
          </cell>
        </row>
        <row r="2284">
          <cell r="A2284" t="str">
            <v>RPDNCB2B</v>
          </cell>
          <cell r="B2284">
            <v>24</v>
          </cell>
          <cell r="C2284">
            <v>10</v>
          </cell>
          <cell r="D2284" t="str">
            <v>LABOR</v>
          </cell>
          <cell r="E2284">
            <v>5</v>
          </cell>
          <cell r="F2284">
            <v>5</v>
          </cell>
        </row>
        <row r="2285">
          <cell r="A2285" t="str">
            <v>RPDNCB2B</v>
          </cell>
          <cell r="B2285">
            <v>24</v>
          </cell>
          <cell r="C2285">
            <v>14</v>
          </cell>
          <cell r="D2285" t="str">
            <v>LABOR</v>
          </cell>
          <cell r="E2285">
            <v>4</v>
          </cell>
          <cell r="F2285">
            <v>4</v>
          </cell>
        </row>
        <row r="2286">
          <cell r="A2286" t="str">
            <v>RPDNCB2B</v>
          </cell>
          <cell r="B2286">
            <v>30</v>
          </cell>
          <cell r="C2286">
            <v>2</v>
          </cell>
          <cell r="D2286" t="str">
            <v>LABOR</v>
          </cell>
          <cell r="E2286">
            <v>1</v>
          </cell>
          <cell r="F2286">
            <v>1</v>
          </cell>
        </row>
        <row r="2287">
          <cell r="A2287" t="str">
            <v>RPDNCB2B</v>
          </cell>
          <cell r="B2287">
            <v>30</v>
          </cell>
          <cell r="C2287">
            <v>3</v>
          </cell>
          <cell r="D2287" t="str">
            <v>LABOR</v>
          </cell>
          <cell r="E2287">
            <v>2</v>
          </cell>
          <cell r="F2287">
            <v>2</v>
          </cell>
        </row>
        <row r="2288">
          <cell r="A2288" t="str">
            <v>RPDNCB2B</v>
          </cell>
          <cell r="B2288">
            <v>30</v>
          </cell>
          <cell r="C2288">
            <v>4</v>
          </cell>
          <cell r="D2288" t="str">
            <v>LABOR</v>
          </cell>
          <cell r="E2288">
            <v>1</v>
          </cell>
          <cell r="F2288">
            <v>1</v>
          </cell>
        </row>
        <row r="2289">
          <cell r="A2289" t="str">
            <v>RPDNCB2B</v>
          </cell>
          <cell r="B2289">
            <v>30</v>
          </cell>
          <cell r="C2289">
            <v>12</v>
          </cell>
          <cell r="D2289" t="str">
            <v>LABOR</v>
          </cell>
          <cell r="E2289">
            <v>0</v>
          </cell>
          <cell r="F2289">
            <v>0</v>
          </cell>
        </row>
        <row r="2290">
          <cell r="A2290" t="str">
            <v>RPDNCB2B</v>
          </cell>
          <cell r="B2290">
            <v>30</v>
          </cell>
          <cell r="C2290">
            <v>14</v>
          </cell>
          <cell r="D2290" t="str">
            <v>LABOR</v>
          </cell>
          <cell r="E2290">
            <v>8</v>
          </cell>
          <cell r="F2290">
            <v>8</v>
          </cell>
        </row>
        <row r="2291">
          <cell r="A2291" t="str">
            <v>RPDNCB2B</v>
          </cell>
          <cell r="B2291">
            <v>30</v>
          </cell>
          <cell r="C2291">
            <v>24</v>
          </cell>
          <cell r="D2291" t="str">
            <v>LABOR</v>
          </cell>
          <cell r="E2291">
            <v>1</v>
          </cell>
          <cell r="F2291">
            <v>1</v>
          </cell>
        </row>
        <row r="2292">
          <cell r="A2292" t="str">
            <v>RPDNCB2B</v>
          </cell>
          <cell r="B2292">
            <v>30</v>
          </cell>
          <cell r="C2292">
            <v>30</v>
          </cell>
          <cell r="D2292" t="str">
            <v>LABOR</v>
          </cell>
          <cell r="E2292">
            <v>1</v>
          </cell>
          <cell r="F2292">
            <v>1</v>
          </cell>
        </row>
        <row r="2293">
          <cell r="A2293" t="str">
            <v>RPDNFC2L</v>
          </cell>
          <cell r="B2293">
            <v>4</v>
          </cell>
          <cell r="C2293">
            <v>2</v>
          </cell>
          <cell r="D2293" t="str">
            <v>LABOR</v>
          </cell>
          <cell r="E2293">
            <v>3</v>
          </cell>
          <cell r="F2293">
            <v>3</v>
          </cell>
        </row>
        <row r="2294">
          <cell r="A2294" t="str">
            <v>RPDNFG2B</v>
          </cell>
          <cell r="B2294">
            <v>6</v>
          </cell>
          <cell r="C2294">
            <v>2</v>
          </cell>
          <cell r="D2294" t="str">
            <v>LABOR</v>
          </cell>
          <cell r="E2294">
            <v>2</v>
          </cell>
          <cell r="F2294">
            <v>2</v>
          </cell>
        </row>
        <row r="2295">
          <cell r="A2295" t="str">
            <v>RPDNFH2B</v>
          </cell>
          <cell r="B2295">
            <v>6</v>
          </cell>
          <cell r="C2295">
            <v>2</v>
          </cell>
          <cell r="D2295" t="str">
            <v>LABOR</v>
          </cell>
          <cell r="E2295">
            <v>0</v>
          </cell>
          <cell r="F2295">
            <v>1</v>
          </cell>
        </row>
        <row r="2296">
          <cell r="A2296" t="str">
            <v>RPDNFH2B</v>
          </cell>
          <cell r="B2296">
            <v>6</v>
          </cell>
          <cell r="C2296">
            <v>3</v>
          </cell>
          <cell r="D2296" t="str">
            <v>LABOR</v>
          </cell>
          <cell r="E2296">
            <v>2</v>
          </cell>
          <cell r="F2296">
            <v>2</v>
          </cell>
        </row>
        <row r="2297">
          <cell r="A2297" t="str">
            <v>RPDNFH2B</v>
          </cell>
          <cell r="B2297">
            <v>6</v>
          </cell>
          <cell r="C2297">
            <v>6</v>
          </cell>
          <cell r="D2297" t="str">
            <v>LABOR</v>
          </cell>
          <cell r="E2297">
            <v>3</v>
          </cell>
          <cell r="F2297">
            <v>3</v>
          </cell>
        </row>
        <row r="2298">
          <cell r="A2298" t="str">
            <v>RPDNFH2B</v>
          </cell>
          <cell r="B2298">
            <v>8</v>
          </cell>
          <cell r="C2298">
            <v>2</v>
          </cell>
          <cell r="D2298" t="str">
            <v>LABOR</v>
          </cell>
          <cell r="E2298">
            <v>1</v>
          </cell>
          <cell r="F2298">
            <v>0</v>
          </cell>
        </row>
        <row r="2299">
          <cell r="A2299" t="str">
            <v>RPDNFH2B</v>
          </cell>
          <cell r="B2299">
            <v>8</v>
          </cell>
          <cell r="C2299">
            <v>3</v>
          </cell>
          <cell r="D2299" t="str">
            <v>LABOR</v>
          </cell>
          <cell r="E2299">
            <v>6</v>
          </cell>
          <cell r="F2299">
            <v>6</v>
          </cell>
        </row>
        <row r="2300">
          <cell r="A2300" t="str">
            <v>RPDNFH2B</v>
          </cell>
          <cell r="B2300">
            <v>12</v>
          </cell>
          <cell r="C2300">
            <v>2</v>
          </cell>
          <cell r="D2300" t="str">
            <v>LABOR</v>
          </cell>
          <cell r="E2300">
            <v>1</v>
          </cell>
          <cell r="F2300">
            <v>1</v>
          </cell>
        </row>
        <row r="2301">
          <cell r="A2301" t="str">
            <v>RPDNFH2B</v>
          </cell>
          <cell r="B2301">
            <v>12</v>
          </cell>
          <cell r="C2301">
            <v>4</v>
          </cell>
          <cell r="D2301" t="str">
            <v>LABOR</v>
          </cell>
          <cell r="E2301">
            <v>1</v>
          </cell>
          <cell r="F2301">
            <v>1</v>
          </cell>
        </row>
        <row r="2302">
          <cell r="A2302" t="str">
            <v>RPDNFH2B</v>
          </cell>
          <cell r="B2302">
            <v>12</v>
          </cell>
          <cell r="C2302">
            <v>6</v>
          </cell>
          <cell r="D2302" t="str">
            <v>LABOR</v>
          </cell>
          <cell r="E2302">
            <v>2</v>
          </cell>
          <cell r="F2302">
            <v>2</v>
          </cell>
        </row>
        <row r="2303">
          <cell r="A2303" t="str">
            <v>RPDNFH2B</v>
          </cell>
          <cell r="B2303">
            <v>12</v>
          </cell>
          <cell r="C2303">
            <v>8</v>
          </cell>
          <cell r="D2303" t="str">
            <v>LABOR</v>
          </cell>
          <cell r="E2303">
            <v>1</v>
          </cell>
          <cell r="F2303">
            <v>1</v>
          </cell>
        </row>
        <row r="2304">
          <cell r="A2304" t="str">
            <v>RPDNFH2B</v>
          </cell>
          <cell r="B2304">
            <v>14</v>
          </cell>
          <cell r="C2304">
            <v>2</v>
          </cell>
          <cell r="D2304" t="str">
            <v>LABOR</v>
          </cell>
          <cell r="E2304">
            <v>3</v>
          </cell>
          <cell r="F2304">
            <v>3</v>
          </cell>
        </row>
        <row r="2305">
          <cell r="A2305" t="str">
            <v>RPDNFH2B</v>
          </cell>
          <cell r="B2305">
            <v>14</v>
          </cell>
          <cell r="C2305">
            <v>4</v>
          </cell>
          <cell r="D2305" t="str">
            <v>LABOR</v>
          </cell>
          <cell r="E2305">
            <v>3</v>
          </cell>
          <cell r="F2305">
            <v>3</v>
          </cell>
        </row>
        <row r="2306">
          <cell r="A2306" t="str">
            <v>RPDNFH2B</v>
          </cell>
          <cell r="B2306">
            <v>14</v>
          </cell>
          <cell r="C2306">
            <v>8</v>
          </cell>
          <cell r="D2306" t="str">
            <v>LABOR</v>
          </cell>
          <cell r="E2306">
            <v>1</v>
          </cell>
          <cell r="F2306">
            <v>1</v>
          </cell>
        </row>
        <row r="2307">
          <cell r="A2307" t="str">
            <v>RPDNFH2B</v>
          </cell>
          <cell r="B2307">
            <v>14</v>
          </cell>
          <cell r="C2307">
            <v>10</v>
          </cell>
          <cell r="D2307" t="str">
            <v>LABOR</v>
          </cell>
          <cell r="E2307">
            <v>3</v>
          </cell>
          <cell r="F2307">
            <v>3</v>
          </cell>
        </row>
        <row r="2308">
          <cell r="A2308" t="str">
            <v>RPDNFH2B</v>
          </cell>
          <cell r="B2308">
            <v>16</v>
          </cell>
          <cell r="C2308">
            <v>4</v>
          </cell>
          <cell r="D2308" t="str">
            <v>LABOR</v>
          </cell>
          <cell r="E2308">
            <v>1</v>
          </cell>
          <cell r="F2308">
            <v>1</v>
          </cell>
        </row>
        <row r="2309">
          <cell r="A2309" t="str">
            <v>RPDNFH2B</v>
          </cell>
          <cell r="B2309">
            <v>16</v>
          </cell>
          <cell r="C2309">
            <v>12</v>
          </cell>
          <cell r="D2309" t="str">
            <v>LABOR</v>
          </cell>
          <cell r="E2309">
            <v>2</v>
          </cell>
          <cell r="F2309">
            <v>2</v>
          </cell>
        </row>
        <row r="2310">
          <cell r="A2310" t="str">
            <v>RPDNFH2B</v>
          </cell>
          <cell r="B2310">
            <v>20</v>
          </cell>
          <cell r="C2310">
            <v>2</v>
          </cell>
          <cell r="D2310" t="str">
            <v>LABOR</v>
          </cell>
          <cell r="E2310">
            <v>1</v>
          </cell>
          <cell r="F2310">
            <v>1</v>
          </cell>
        </row>
        <row r="2311">
          <cell r="A2311" t="str">
            <v>RPDNFH2B</v>
          </cell>
          <cell r="B2311">
            <v>20</v>
          </cell>
          <cell r="C2311">
            <v>12</v>
          </cell>
          <cell r="D2311" t="str">
            <v>LABOR</v>
          </cell>
          <cell r="E2311">
            <v>4</v>
          </cell>
          <cell r="F2311">
            <v>4</v>
          </cell>
        </row>
        <row r="2312">
          <cell r="A2312" t="str">
            <v>RPDNFH2B</v>
          </cell>
          <cell r="B2312">
            <v>24</v>
          </cell>
          <cell r="C2312">
            <v>2</v>
          </cell>
          <cell r="D2312" t="str">
            <v>LABOR</v>
          </cell>
          <cell r="E2312">
            <v>0</v>
          </cell>
          <cell r="F2312">
            <v>0</v>
          </cell>
        </row>
        <row r="2313">
          <cell r="A2313" t="str">
            <v>RPDNFH2B</v>
          </cell>
          <cell r="B2313">
            <v>24</v>
          </cell>
          <cell r="C2313">
            <v>4</v>
          </cell>
          <cell r="D2313" t="str">
            <v>LABOR</v>
          </cell>
          <cell r="E2313">
            <v>0</v>
          </cell>
          <cell r="F2313">
            <v>0</v>
          </cell>
        </row>
        <row r="2314">
          <cell r="A2314" t="str">
            <v>RPDNFH2B</v>
          </cell>
          <cell r="B2314">
            <v>24</v>
          </cell>
          <cell r="C2314">
            <v>8</v>
          </cell>
          <cell r="D2314" t="str">
            <v>LABOR</v>
          </cell>
          <cell r="E2314">
            <v>2</v>
          </cell>
          <cell r="F2314">
            <v>2</v>
          </cell>
        </row>
        <row r="2315">
          <cell r="A2315" t="str">
            <v>RPDNFH2B</v>
          </cell>
          <cell r="B2315">
            <v>24</v>
          </cell>
          <cell r="C2315">
            <v>16</v>
          </cell>
          <cell r="D2315" t="str">
            <v>LABOR</v>
          </cell>
          <cell r="E2315">
            <v>2</v>
          </cell>
          <cell r="F2315">
            <v>2</v>
          </cell>
        </row>
        <row r="2316">
          <cell r="A2316" t="str">
            <v>RPDNFH2B</v>
          </cell>
          <cell r="B2316">
            <v>30</v>
          </cell>
          <cell r="C2316">
            <v>2</v>
          </cell>
          <cell r="D2316" t="str">
            <v>LABOR</v>
          </cell>
          <cell r="E2316">
            <v>6</v>
          </cell>
          <cell r="F2316">
            <v>6</v>
          </cell>
        </row>
        <row r="2317">
          <cell r="A2317" t="str">
            <v>RPDNFH2B</v>
          </cell>
          <cell r="B2317">
            <v>30</v>
          </cell>
          <cell r="C2317">
            <v>3</v>
          </cell>
          <cell r="D2317" t="str">
            <v>LABOR</v>
          </cell>
          <cell r="E2317">
            <v>6</v>
          </cell>
          <cell r="F2317">
            <v>6</v>
          </cell>
        </row>
        <row r="2318">
          <cell r="A2318" t="str">
            <v>RPDNFH2B</v>
          </cell>
          <cell r="B2318">
            <v>30</v>
          </cell>
          <cell r="C2318">
            <v>4</v>
          </cell>
          <cell r="D2318" t="str">
            <v>LABOR</v>
          </cell>
          <cell r="E2318">
            <v>2</v>
          </cell>
          <cell r="F2318">
            <v>2</v>
          </cell>
        </row>
        <row r="2319">
          <cell r="A2319" t="str">
            <v>RPDNFH2B</v>
          </cell>
          <cell r="B2319">
            <v>30</v>
          </cell>
          <cell r="C2319">
            <v>6</v>
          </cell>
          <cell r="D2319" t="str">
            <v>LABOR</v>
          </cell>
          <cell r="E2319">
            <v>1</v>
          </cell>
          <cell r="F2319">
            <v>1</v>
          </cell>
        </row>
        <row r="2320">
          <cell r="A2320" t="str">
            <v>RPDNFH2B</v>
          </cell>
          <cell r="B2320">
            <v>30</v>
          </cell>
          <cell r="C2320">
            <v>8</v>
          </cell>
          <cell r="D2320" t="str">
            <v>LABOR</v>
          </cell>
          <cell r="E2320">
            <v>0</v>
          </cell>
          <cell r="F2320">
            <v>1</v>
          </cell>
        </row>
        <row r="2321">
          <cell r="A2321" t="str">
            <v>RPDNFH2B</v>
          </cell>
          <cell r="B2321">
            <v>30</v>
          </cell>
          <cell r="C2321">
            <v>12</v>
          </cell>
          <cell r="D2321" t="str">
            <v>LABOR</v>
          </cell>
          <cell r="E2321">
            <v>9</v>
          </cell>
          <cell r="F2321">
            <v>9</v>
          </cell>
        </row>
        <row r="2322">
          <cell r="A2322" t="str">
            <v>RPDNFH2B</v>
          </cell>
          <cell r="B2322">
            <v>30</v>
          </cell>
          <cell r="C2322">
            <v>14</v>
          </cell>
          <cell r="D2322" t="str">
            <v>LABOR</v>
          </cell>
          <cell r="E2322">
            <v>9</v>
          </cell>
          <cell r="F2322">
            <v>9</v>
          </cell>
        </row>
        <row r="2323">
          <cell r="A2323" t="str">
            <v>RPDNFH2B</v>
          </cell>
          <cell r="B2323">
            <v>30</v>
          </cell>
          <cell r="C2323">
            <v>20</v>
          </cell>
          <cell r="D2323" t="str">
            <v>LABOR</v>
          </cell>
          <cell r="E2323">
            <v>1</v>
          </cell>
          <cell r="F2323">
            <v>1</v>
          </cell>
        </row>
        <row r="2324">
          <cell r="A2324" t="str">
            <v>RPDNFH2B</v>
          </cell>
          <cell r="B2324">
            <v>30</v>
          </cell>
          <cell r="C2324">
            <v>24</v>
          </cell>
          <cell r="D2324" t="str">
            <v>LABOR</v>
          </cell>
          <cell r="E2324">
            <v>1</v>
          </cell>
          <cell r="F2324">
            <v>1</v>
          </cell>
        </row>
        <row r="2325">
          <cell r="A2325" t="str">
            <v>RPDNFH2B</v>
          </cell>
          <cell r="B2325">
            <v>30</v>
          </cell>
          <cell r="C2325">
            <v>30</v>
          </cell>
          <cell r="D2325" t="str">
            <v>LABOR</v>
          </cell>
          <cell r="E2325">
            <v>2</v>
          </cell>
          <cell r="F2325">
            <v>2</v>
          </cell>
        </row>
        <row r="2326">
          <cell r="A2326" t="str">
            <v>RPDNFH2B</v>
          </cell>
          <cell r="B2326">
            <v>36</v>
          </cell>
          <cell r="C2326">
            <v>6</v>
          </cell>
          <cell r="D2326" t="str">
            <v>LABOR</v>
          </cell>
          <cell r="E2326">
            <v>0</v>
          </cell>
          <cell r="F2326">
            <v>0</v>
          </cell>
        </row>
        <row r="2327">
          <cell r="A2327" t="str">
            <v>RPDNFH2B</v>
          </cell>
          <cell r="B2327">
            <v>36</v>
          </cell>
          <cell r="C2327">
            <v>18</v>
          </cell>
          <cell r="D2327" t="str">
            <v>LABOR</v>
          </cell>
          <cell r="E2327">
            <v>0</v>
          </cell>
          <cell r="F2327">
            <v>0</v>
          </cell>
        </row>
        <row r="2328">
          <cell r="A2328" t="str">
            <v>RPDNPC0B</v>
          </cell>
          <cell r="B2328">
            <v>20</v>
          </cell>
          <cell r="C2328">
            <v>3</v>
          </cell>
          <cell r="D2328" t="str">
            <v>LABOR</v>
          </cell>
          <cell r="E2328">
            <v>1</v>
          </cell>
          <cell r="F2328">
            <v>2</v>
          </cell>
        </row>
        <row r="2329">
          <cell r="A2329" t="str">
            <v>RPDNPC0B</v>
          </cell>
          <cell r="B2329">
            <v>24</v>
          </cell>
          <cell r="C2329">
            <v>2</v>
          </cell>
          <cell r="D2329" t="str">
            <v>LABOR</v>
          </cell>
          <cell r="E2329">
            <v>0</v>
          </cell>
          <cell r="F2329">
            <v>1</v>
          </cell>
        </row>
        <row r="2330">
          <cell r="A2330" t="str">
            <v>RPDNPD1B</v>
          </cell>
          <cell r="B2330">
            <v>12</v>
          </cell>
          <cell r="C2330">
            <v>4</v>
          </cell>
          <cell r="D2330" t="str">
            <v>LABOR</v>
          </cell>
          <cell r="E2330">
            <v>0</v>
          </cell>
          <cell r="F2330">
            <v>0</v>
          </cell>
        </row>
        <row r="2331">
          <cell r="A2331" t="str">
            <v>RPDNPD1B</v>
          </cell>
          <cell r="B2331">
            <v>12</v>
          </cell>
          <cell r="C2331">
            <v>6</v>
          </cell>
          <cell r="D2331" t="str">
            <v>LABOR</v>
          </cell>
          <cell r="E2331">
            <v>2</v>
          </cell>
          <cell r="F2331">
            <v>2</v>
          </cell>
        </row>
        <row r="2332">
          <cell r="A2332" t="str">
            <v>RPDNPD1B</v>
          </cell>
          <cell r="B2332">
            <v>12</v>
          </cell>
          <cell r="C2332">
            <v>8</v>
          </cell>
          <cell r="D2332" t="str">
            <v>LABOR</v>
          </cell>
          <cell r="E2332">
            <v>1</v>
          </cell>
          <cell r="F2332">
            <v>1</v>
          </cell>
        </row>
        <row r="2333">
          <cell r="A2333" t="str">
            <v>RPDNPD1B</v>
          </cell>
          <cell r="B2333">
            <v>12</v>
          </cell>
          <cell r="C2333">
            <v>10</v>
          </cell>
          <cell r="D2333" t="str">
            <v>LABOR</v>
          </cell>
          <cell r="E2333">
            <v>2</v>
          </cell>
          <cell r="F2333">
            <v>2</v>
          </cell>
        </row>
        <row r="2334">
          <cell r="A2334" t="str">
            <v>RPDNPD1B</v>
          </cell>
          <cell r="B2334">
            <v>12</v>
          </cell>
          <cell r="C2334">
            <v>12</v>
          </cell>
          <cell r="D2334" t="str">
            <v>LABOR</v>
          </cell>
          <cell r="E2334">
            <v>1</v>
          </cell>
          <cell r="F2334">
            <v>1</v>
          </cell>
        </row>
        <row r="2335">
          <cell r="A2335" t="str">
            <v>RPDNPD1B</v>
          </cell>
          <cell r="B2335">
            <v>16</v>
          </cell>
          <cell r="C2335">
            <v>2</v>
          </cell>
          <cell r="D2335" t="str">
            <v>LABOR</v>
          </cell>
          <cell r="E2335">
            <v>0</v>
          </cell>
          <cell r="F2335">
            <v>0</v>
          </cell>
        </row>
        <row r="2336">
          <cell r="A2336" t="str">
            <v>RPDNPD1B</v>
          </cell>
          <cell r="B2336">
            <v>16</v>
          </cell>
          <cell r="C2336">
            <v>12</v>
          </cell>
          <cell r="D2336" t="str">
            <v>LABOR</v>
          </cell>
          <cell r="E2336">
            <v>4</v>
          </cell>
          <cell r="F2336">
            <v>4</v>
          </cell>
        </row>
        <row r="2337">
          <cell r="A2337" t="str">
            <v>RPDNPD1B</v>
          </cell>
          <cell r="B2337">
            <v>16</v>
          </cell>
          <cell r="C2337">
            <v>16</v>
          </cell>
          <cell r="D2337" t="str">
            <v>LABOR</v>
          </cell>
          <cell r="E2337">
            <v>1</v>
          </cell>
          <cell r="F2337">
            <v>1</v>
          </cell>
        </row>
        <row r="2338">
          <cell r="A2338" t="str">
            <v>RPDNPD1B</v>
          </cell>
          <cell r="B2338">
            <v>18</v>
          </cell>
          <cell r="C2338">
            <v>10</v>
          </cell>
          <cell r="D2338" t="str">
            <v>LABOR</v>
          </cell>
          <cell r="E2338">
            <v>1</v>
          </cell>
          <cell r="F2338">
            <v>1</v>
          </cell>
        </row>
        <row r="2339">
          <cell r="A2339" t="str">
            <v>RPDNPD1B</v>
          </cell>
          <cell r="B2339">
            <v>24</v>
          </cell>
          <cell r="C2339">
            <v>2</v>
          </cell>
          <cell r="D2339" t="str">
            <v>LABOR</v>
          </cell>
          <cell r="E2339">
            <v>1</v>
          </cell>
          <cell r="F2339">
            <v>1</v>
          </cell>
        </row>
        <row r="2340">
          <cell r="A2340" t="str">
            <v>RPDNPD1B</v>
          </cell>
          <cell r="B2340">
            <v>24</v>
          </cell>
          <cell r="C2340">
            <v>3</v>
          </cell>
          <cell r="D2340" t="str">
            <v>LABOR</v>
          </cell>
          <cell r="E2340">
            <v>2</v>
          </cell>
          <cell r="F2340">
            <v>4</v>
          </cell>
        </row>
        <row r="2341">
          <cell r="A2341" t="str">
            <v>RPDNPD1B</v>
          </cell>
          <cell r="B2341">
            <v>24</v>
          </cell>
          <cell r="C2341">
            <v>6</v>
          </cell>
          <cell r="D2341" t="str">
            <v>LABOR</v>
          </cell>
          <cell r="E2341">
            <v>0</v>
          </cell>
          <cell r="F2341">
            <v>1</v>
          </cell>
        </row>
        <row r="2342">
          <cell r="A2342" t="str">
            <v>RPDNPD1B</v>
          </cell>
          <cell r="B2342">
            <v>24</v>
          </cell>
          <cell r="C2342">
            <v>8</v>
          </cell>
          <cell r="D2342" t="str">
            <v>LABOR</v>
          </cell>
          <cell r="E2342">
            <v>1</v>
          </cell>
          <cell r="F2342">
            <v>1</v>
          </cell>
        </row>
        <row r="2343">
          <cell r="A2343" t="str">
            <v>RPDNPD1B</v>
          </cell>
          <cell r="B2343">
            <v>24</v>
          </cell>
          <cell r="C2343">
            <v>10</v>
          </cell>
          <cell r="D2343" t="str">
            <v>LABOR</v>
          </cell>
          <cell r="E2343">
            <v>1</v>
          </cell>
          <cell r="F2343">
            <v>1</v>
          </cell>
        </row>
        <row r="2344">
          <cell r="A2344" t="str">
            <v>RPDNPD1B</v>
          </cell>
          <cell r="B2344">
            <v>24</v>
          </cell>
          <cell r="C2344">
            <v>12</v>
          </cell>
          <cell r="D2344" t="str">
            <v>LABOR</v>
          </cell>
          <cell r="E2344">
            <v>7</v>
          </cell>
          <cell r="F2344">
            <v>8</v>
          </cell>
        </row>
        <row r="2345">
          <cell r="A2345" t="str">
            <v>RPDNPD1B</v>
          </cell>
          <cell r="B2345">
            <v>30</v>
          </cell>
          <cell r="C2345">
            <v>3</v>
          </cell>
          <cell r="D2345" t="str">
            <v>LABOR</v>
          </cell>
          <cell r="E2345">
            <v>2</v>
          </cell>
          <cell r="F2345">
            <v>2</v>
          </cell>
        </row>
        <row r="2346">
          <cell r="A2346" t="str">
            <v>RPDNPD1B</v>
          </cell>
          <cell r="B2346">
            <v>30</v>
          </cell>
          <cell r="C2346">
            <v>6</v>
          </cell>
          <cell r="D2346" t="str">
            <v>LABOR</v>
          </cell>
          <cell r="E2346">
            <v>1</v>
          </cell>
          <cell r="F2346">
            <v>1</v>
          </cell>
        </row>
        <row r="2347">
          <cell r="A2347" t="str">
            <v>RPDNPD1B</v>
          </cell>
          <cell r="B2347">
            <v>30</v>
          </cell>
          <cell r="C2347">
            <v>8</v>
          </cell>
          <cell r="D2347" t="str">
            <v>LABOR</v>
          </cell>
          <cell r="E2347">
            <v>2</v>
          </cell>
          <cell r="F2347">
            <v>3</v>
          </cell>
        </row>
        <row r="2348">
          <cell r="A2348" t="str">
            <v>RPDNPD1B</v>
          </cell>
          <cell r="B2348">
            <v>30</v>
          </cell>
          <cell r="C2348">
            <v>10</v>
          </cell>
          <cell r="D2348" t="str">
            <v>LABOR</v>
          </cell>
          <cell r="E2348">
            <v>1</v>
          </cell>
          <cell r="F2348">
            <v>1</v>
          </cell>
        </row>
        <row r="2349">
          <cell r="A2349" t="str">
            <v>RPDNPD1B</v>
          </cell>
          <cell r="B2349">
            <v>30</v>
          </cell>
          <cell r="C2349">
            <v>12</v>
          </cell>
          <cell r="D2349" t="str">
            <v>LABOR</v>
          </cell>
          <cell r="E2349">
            <v>3</v>
          </cell>
          <cell r="F2349">
            <v>3</v>
          </cell>
        </row>
        <row r="2350">
          <cell r="A2350" t="str">
            <v>RPDNPD1B</v>
          </cell>
          <cell r="B2350">
            <v>30</v>
          </cell>
          <cell r="C2350">
            <v>18</v>
          </cell>
          <cell r="D2350" t="str">
            <v>LABOR</v>
          </cell>
          <cell r="E2350">
            <v>1</v>
          </cell>
          <cell r="F2350">
            <v>1</v>
          </cell>
        </row>
        <row r="2351">
          <cell r="A2351" t="str">
            <v>RPDNPD1B</v>
          </cell>
          <cell r="B2351">
            <v>30</v>
          </cell>
          <cell r="C2351">
            <v>24</v>
          </cell>
          <cell r="D2351" t="str">
            <v>LABOR</v>
          </cell>
          <cell r="E2351">
            <v>2</v>
          </cell>
          <cell r="F2351">
            <v>2</v>
          </cell>
        </row>
        <row r="2352">
          <cell r="A2352" t="str">
            <v>RPDPA0B</v>
          </cell>
          <cell r="B2352">
            <v>12</v>
          </cell>
          <cell r="C2352">
            <v>8</v>
          </cell>
          <cell r="D2352" t="str">
            <v>LABOR</v>
          </cell>
          <cell r="E2352">
            <v>3</v>
          </cell>
          <cell r="F2352">
            <v>3</v>
          </cell>
        </row>
        <row r="2353">
          <cell r="A2353" t="str">
            <v>RPDPB0B</v>
          </cell>
          <cell r="B2353">
            <v>6</v>
          </cell>
          <cell r="C2353">
            <v>2</v>
          </cell>
          <cell r="D2353" t="str">
            <v>LABOR</v>
          </cell>
          <cell r="E2353">
            <v>2</v>
          </cell>
          <cell r="F2353">
            <v>2</v>
          </cell>
        </row>
        <row r="2354">
          <cell r="A2354" t="str">
            <v>RPDPC0B</v>
          </cell>
          <cell r="B2354">
            <v>6</v>
          </cell>
          <cell r="C2354">
            <v>2</v>
          </cell>
          <cell r="D2354" t="str">
            <v>LABOR</v>
          </cell>
          <cell r="E2354">
            <v>0</v>
          </cell>
          <cell r="F2354">
            <v>1</v>
          </cell>
        </row>
        <row r="2355">
          <cell r="A2355" t="str">
            <v>RPDPC0B</v>
          </cell>
          <cell r="B2355">
            <v>10</v>
          </cell>
          <cell r="C2355">
            <v>2</v>
          </cell>
          <cell r="D2355" t="str">
            <v>LABOR</v>
          </cell>
          <cell r="E2355">
            <v>0</v>
          </cell>
          <cell r="F2355">
            <v>4</v>
          </cell>
        </row>
        <row r="2356">
          <cell r="A2356" t="str">
            <v>RPDPC0B</v>
          </cell>
          <cell r="B2356">
            <v>14</v>
          </cell>
          <cell r="C2356">
            <v>10</v>
          </cell>
          <cell r="D2356" t="str">
            <v>LABOR</v>
          </cell>
          <cell r="E2356">
            <v>4</v>
          </cell>
          <cell r="F2356">
            <v>4</v>
          </cell>
        </row>
        <row r="2357">
          <cell r="A2357" t="str">
            <v>RPDPC0B</v>
          </cell>
          <cell r="B2357">
            <v>16</v>
          </cell>
          <cell r="C2357">
            <v>2</v>
          </cell>
          <cell r="D2357" t="str">
            <v>LABOR</v>
          </cell>
          <cell r="E2357">
            <v>5</v>
          </cell>
          <cell r="F2357">
            <v>6</v>
          </cell>
        </row>
        <row r="2358">
          <cell r="A2358" t="str">
            <v>RPDPC0B</v>
          </cell>
          <cell r="B2358">
            <v>16</v>
          </cell>
          <cell r="C2358">
            <v>4</v>
          </cell>
          <cell r="D2358" t="str">
            <v>LABOR</v>
          </cell>
          <cell r="E2358">
            <v>1</v>
          </cell>
          <cell r="F2358">
            <v>2</v>
          </cell>
        </row>
        <row r="2359">
          <cell r="A2359" t="str">
            <v>RPDPC0B</v>
          </cell>
          <cell r="B2359">
            <v>16</v>
          </cell>
          <cell r="C2359">
            <v>10</v>
          </cell>
          <cell r="D2359" t="str">
            <v>LABOR</v>
          </cell>
          <cell r="E2359">
            <v>1</v>
          </cell>
          <cell r="F2359">
            <v>1</v>
          </cell>
        </row>
        <row r="2360">
          <cell r="A2360" t="str">
            <v>RPDPC0B</v>
          </cell>
          <cell r="B2360">
            <v>18</v>
          </cell>
          <cell r="C2360">
            <v>2</v>
          </cell>
          <cell r="D2360" t="str">
            <v>LABOR</v>
          </cell>
          <cell r="E2360">
            <v>3</v>
          </cell>
          <cell r="F2360">
            <v>3</v>
          </cell>
        </row>
        <row r="2361">
          <cell r="A2361" t="str">
            <v>RPDPC0B</v>
          </cell>
          <cell r="B2361">
            <v>18</v>
          </cell>
          <cell r="C2361">
            <v>6</v>
          </cell>
          <cell r="D2361" t="str">
            <v>LABOR</v>
          </cell>
          <cell r="E2361">
            <v>1</v>
          </cell>
          <cell r="F2361">
            <v>1</v>
          </cell>
        </row>
        <row r="2362">
          <cell r="A2362" t="str">
            <v>RPDPC0B</v>
          </cell>
          <cell r="B2362">
            <v>18</v>
          </cell>
          <cell r="C2362">
            <v>10</v>
          </cell>
          <cell r="D2362" t="str">
            <v>LABOR</v>
          </cell>
          <cell r="E2362">
            <v>4</v>
          </cell>
          <cell r="F2362">
            <v>4</v>
          </cell>
        </row>
        <row r="2363">
          <cell r="A2363" t="str">
            <v>RPDPC0B</v>
          </cell>
          <cell r="B2363">
            <v>20</v>
          </cell>
          <cell r="C2363">
            <v>2</v>
          </cell>
          <cell r="D2363" t="str">
            <v>LABOR</v>
          </cell>
          <cell r="E2363">
            <v>1</v>
          </cell>
          <cell r="F2363">
            <v>1</v>
          </cell>
        </row>
        <row r="2364">
          <cell r="A2364" t="str">
            <v>RPDPC0B</v>
          </cell>
          <cell r="B2364">
            <v>20</v>
          </cell>
          <cell r="C2364">
            <v>3</v>
          </cell>
          <cell r="D2364" t="str">
            <v>LABOR</v>
          </cell>
          <cell r="E2364">
            <v>3</v>
          </cell>
          <cell r="F2364">
            <v>3</v>
          </cell>
        </row>
        <row r="2365">
          <cell r="A2365" t="str">
            <v>RPDPC0B</v>
          </cell>
          <cell r="B2365">
            <v>20</v>
          </cell>
          <cell r="C2365">
            <v>16</v>
          </cell>
          <cell r="D2365" t="str">
            <v>LABOR</v>
          </cell>
          <cell r="E2365">
            <v>1</v>
          </cell>
          <cell r="F2365">
            <v>1</v>
          </cell>
        </row>
        <row r="2366">
          <cell r="A2366" t="str">
            <v>RPDPC0B</v>
          </cell>
          <cell r="B2366">
            <v>22</v>
          </cell>
          <cell r="C2366">
            <v>10</v>
          </cell>
          <cell r="D2366" t="str">
            <v>LABOR</v>
          </cell>
          <cell r="E2366">
            <v>4</v>
          </cell>
          <cell r="F2366">
            <v>4</v>
          </cell>
        </row>
        <row r="2367">
          <cell r="A2367" t="str">
            <v>RPDPC0B</v>
          </cell>
          <cell r="B2367">
            <v>22</v>
          </cell>
          <cell r="C2367">
            <v>20</v>
          </cell>
          <cell r="D2367" t="str">
            <v>LABOR</v>
          </cell>
          <cell r="E2367">
            <v>2</v>
          </cell>
          <cell r="F2367">
            <v>2</v>
          </cell>
        </row>
        <row r="2368">
          <cell r="A2368" t="str">
            <v>RPDPC0B</v>
          </cell>
          <cell r="B2368">
            <v>24</v>
          </cell>
          <cell r="C2368">
            <v>2</v>
          </cell>
          <cell r="D2368" t="str">
            <v>LABOR</v>
          </cell>
          <cell r="E2368">
            <v>4</v>
          </cell>
          <cell r="F2368">
            <v>5</v>
          </cell>
        </row>
        <row r="2369">
          <cell r="A2369" t="str">
            <v>RPDPC0B</v>
          </cell>
          <cell r="B2369">
            <v>24</v>
          </cell>
          <cell r="C2369">
            <v>3</v>
          </cell>
          <cell r="D2369" t="str">
            <v>LABOR</v>
          </cell>
          <cell r="E2369">
            <v>4</v>
          </cell>
          <cell r="F2369">
            <v>7</v>
          </cell>
        </row>
        <row r="2370">
          <cell r="A2370" t="str">
            <v>RPDPC0B</v>
          </cell>
          <cell r="B2370">
            <v>24</v>
          </cell>
          <cell r="C2370">
            <v>6</v>
          </cell>
          <cell r="D2370" t="str">
            <v>LABOR</v>
          </cell>
          <cell r="E2370">
            <v>1</v>
          </cell>
          <cell r="F2370">
            <v>1</v>
          </cell>
        </row>
        <row r="2371">
          <cell r="A2371" t="str">
            <v>RPDPC0B</v>
          </cell>
          <cell r="B2371">
            <v>24</v>
          </cell>
          <cell r="C2371">
            <v>14</v>
          </cell>
          <cell r="D2371" t="str">
            <v>LABOR</v>
          </cell>
          <cell r="E2371">
            <v>4</v>
          </cell>
          <cell r="F2371">
            <v>4</v>
          </cell>
        </row>
        <row r="2372">
          <cell r="A2372" t="str">
            <v>RPDPC0B</v>
          </cell>
          <cell r="B2372">
            <v>24</v>
          </cell>
          <cell r="C2372">
            <v>16</v>
          </cell>
          <cell r="D2372" t="str">
            <v>LABOR</v>
          </cell>
          <cell r="E2372">
            <v>1</v>
          </cell>
          <cell r="F2372">
            <v>1</v>
          </cell>
        </row>
        <row r="2373">
          <cell r="A2373" t="str">
            <v>RPDPC0B</v>
          </cell>
          <cell r="B2373">
            <v>24</v>
          </cell>
          <cell r="C2373">
            <v>20</v>
          </cell>
          <cell r="D2373" t="str">
            <v>LABOR</v>
          </cell>
          <cell r="E2373">
            <v>2</v>
          </cell>
          <cell r="F2373">
            <v>2</v>
          </cell>
        </row>
        <row r="2374">
          <cell r="A2374" t="str">
            <v>RPDPC0B</v>
          </cell>
          <cell r="B2374">
            <v>28</v>
          </cell>
          <cell r="C2374">
            <v>24</v>
          </cell>
          <cell r="D2374" t="str">
            <v>LABOR</v>
          </cell>
          <cell r="E2374">
            <v>0</v>
          </cell>
          <cell r="F2374">
            <v>2</v>
          </cell>
        </row>
        <row r="2375">
          <cell r="A2375" t="str">
            <v>RPDPD1B</v>
          </cell>
          <cell r="B2375">
            <v>6</v>
          </cell>
          <cell r="C2375">
            <v>3</v>
          </cell>
          <cell r="D2375" t="str">
            <v>LABOR</v>
          </cell>
          <cell r="E2375">
            <v>1</v>
          </cell>
          <cell r="F2375">
            <v>1</v>
          </cell>
        </row>
        <row r="2376">
          <cell r="A2376" t="str">
            <v>RPDPD1B</v>
          </cell>
          <cell r="B2376">
            <v>8</v>
          </cell>
          <cell r="C2376">
            <v>2</v>
          </cell>
          <cell r="D2376" t="str">
            <v>LABOR</v>
          </cell>
          <cell r="E2376">
            <v>1</v>
          </cell>
          <cell r="F2376">
            <v>1</v>
          </cell>
        </row>
        <row r="2377">
          <cell r="A2377" t="str">
            <v>RPDPD1B</v>
          </cell>
          <cell r="B2377">
            <v>8</v>
          </cell>
          <cell r="C2377">
            <v>3</v>
          </cell>
          <cell r="D2377" t="str">
            <v>LABOR</v>
          </cell>
          <cell r="E2377">
            <v>0</v>
          </cell>
          <cell r="F2377">
            <v>1</v>
          </cell>
        </row>
        <row r="2378">
          <cell r="A2378" t="str">
            <v>RPDPD1B</v>
          </cell>
          <cell r="B2378">
            <v>10</v>
          </cell>
          <cell r="C2378">
            <v>3</v>
          </cell>
          <cell r="D2378" t="str">
            <v>LABOR</v>
          </cell>
          <cell r="E2378">
            <v>0</v>
          </cell>
          <cell r="F2378">
            <v>1</v>
          </cell>
        </row>
        <row r="2379">
          <cell r="A2379" t="str">
            <v>RPDPD1B</v>
          </cell>
          <cell r="B2379">
            <v>12</v>
          </cell>
          <cell r="C2379">
            <v>2</v>
          </cell>
          <cell r="D2379" t="str">
            <v>LABOR</v>
          </cell>
          <cell r="E2379">
            <v>0</v>
          </cell>
          <cell r="F2379">
            <v>1</v>
          </cell>
        </row>
        <row r="2380">
          <cell r="A2380" t="str">
            <v>RPDPD1B</v>
          </cell>
          <cell r="B2380">
            <v>12</v>
          </cell>
          <cell r="C2380">
            <v>3</v>
          </cell>
          <cell r="D2380" t="str">
            <v>LABOR</v>
          </cell>
          <cell r="E2380">
            <v>0</v>
          </cell>
          <cell r="F2380">
            <v>3</v>
          </cell>
        </row>
        <row r="2381">
          <cell r="A2381" t="str">
            <v>RPDPD1B</v>
          </cell>
          <cell r="B2381">
            <v>12</v>
          </cell>
          <cell r="C2381">
            <v>4</v>
          </cell>
          <cell r="D2381" t="str">
            <v>LABOR</v>
          </cell>
          <cell r="E2381">
            <v>0</v>
          </cell>
          <cell r="F2381">
            <v>2</v>
          </cell>
        </row>
        <row r="2382">
          <cell r="A2382" t="str">
            <v>RPDPD1B</v>
          </cell>
          <cell r="B2382">
            <v>12</v>
          </cell>
          <cell r="C2382">
            <v>6</v>
          </cell>
          <cell r="D2382" t="str">
            <v>LABOR</v>
          </cell>
          <cell r="E2382">
            <v>0</v>
          </cell>
          <cell r="F2382">
            <v>2</v>
          </cell>
        </row>
        <row r="2383">
          <cell r="A2383" t="str">
            <v>RPDPD1B</v>
          </cell>
          <cell r="B2383">
            <v>12</v>
          </cell>
          <cell r="C2383">
            <v>8</v>
          </cell>
          <cell r="D2383" t="str">
            <v>LABOR</v>
          </cell>
          <cell r="E2383">
            <v>0</v>
          </cell>
          <cell r="F2383">
            <v>3</v>
          </cell>
        </row>
        <row r="2384">
          <cell r="A2384" t="str">
            <v>RPDPD1B</v>
          </cell>
          <cell r="B2384">
            <v>12</v>
          </cell>
          <cell r="C2384">
            <v>10</v>
          </cell>
          <cell r="D2384" t="str">
            <v>LABOR</v>
          </cell>
          <cell r="E2384">
            <v>0</v>
          </cell>
          <cell r="F2384">
            <v>3</v>
          </cell>
        </row>
        <row r="2385">
          <cell r="A2385" t="str">
            <v>RPDPD1B</v>
          </cell>
          <cell r="B2385">
            <v>12</v>
          </cell>
          <cell r="C2385">
            <v>12</v>
          </cell>
          <cell r="D2385" t="str">
            <v>LABOR</v>
          </cell>
          <cell r="E2385">
            <v>0</v>
          </cell>
          <cell r="F2385">
            <v>13</v>
          </cell>
        </row>
        <row r="2386">
          <cell r="A2386" t="str">
            <v>RPDPD1B</v>
          </cell>
          <cell r="B2386">
            <v>14</v>
          </cell>
          <cell r="C2386">
            <v>10</v>
          </cell>
          <cell r="D2386" t="str">
            <v>LABOR</v>
          </cell>
          <cell r="E2386">
            <v>2</v>
          </cell>
          <cell r="F2386">
            <v>2</v>
          </cell>
        </row>
        <row r="2387">
          <cell r="A2387" t="str">
            <v>RPDPD1B</v>
          </cell>
          <cell r="B2387">
            <v>16</v>
          </cell>
          <cell r="C2387">
            <v>2</v>
          </cell>
          <cell r="D2387" t="str">
            <v>LABOR</v>
          </cell>
          <cell r="E2387">
            <v>1</v>
          </cell>
          <cell r="F2387">
            <v>1</v>
          </cell>
        </row>
        <row r="2388">
          <cell r="A2388" t="str">
            <v>RPDPD1B</v>
          </cell>
          <cell r="B2388">
            <v>16</v>
          </cell>
          <cell r="C2388">
            <v>8</v>
          </cell>
          <cell r="D2388" t="str">
            <v>LABOR</v>
          </cell>
          <cell r="E2388">
            <v>0</v>
          </cell>
          <cell r="F2388">
            <v>1</v>
          </cell>
        </row>
        <row r="2389">
          <cell r="A2389" t="str">
            <v>RPDPD1B</v>
          </cell>
          <cell r="B2389">
            <v>16</v>
          </cell>
          <cell r="C2389">
            <v>10</v>
          </cell>
          <cell r="D2389" t="str">
            <v>LABOR</v>
          </cell>
          <cell r="E2389">
            <v>0</v>
          </cell>
          <cell r="F2389">
            <v>2</v>
          </cell>
        </row>
        <row r="2390">
          <cell r="A2390" t="str">
            <v>RPDPD1B</v>
          </cell>
          <cell r="B2390">
            <v>16</v>
          </cell>
          <cell r="C2390">
            <v>12</v>
          </cell>
          <cell r="D2390" t="str">
            <v>LABOR</v>
          </cell>
          <cell r="E2390">
            <v>1</v>
          </cell>
          <cell r="F2390">
            <v>5</v>
          </cell>
        </row>
        <row r="2391">
          <cell r="A2391" t="str">
            <v>RPDPD1B</v>
          </cell>
          <cell r="B2391">
            <v>16</v>
          </cell>
          <cell r="C2391">
            <v>16</v>
          </cell>
          <cell r="D2391" t="str">
            <v>LABOR</v>
          </cell>
          <cell r="E2391">
            <v>0</v>
          </cell>
          <cell r="F2391">
            <v>1</v>
          </cell>
        </row>
        <row r="2392">
          <cell r="A2392" t="str">
            <v>RPDPD1B</v>
          </cell>
          <cell r="B2392">
            <v>18</v>
          </cell>
          <cell r="C2392">
            <v>2</v>
          </cell>
          <cell r="D2392" t="str">
            <v>LABOR</v>
          </cell>
          <cell r="E2392">
            <v>2</v>
          </cell>
          <cell r="F2392">
            <v>3</v>
          </cell>
        </row>
        <row r="2393">
          <cell r="A2393" t="str">
            <v>RPDPD1B</v>
          </cell>
          <cell r="B2393">
            <v>18</v>
          </cell>
          <cell r="C2393">
            <v>3</v>
          </cell>
          <cell r="D2393" t="str">
            <v>LABOR</v>
          </cell>
          <cell r="E2393">
            <v>0</v>
          </cell>
          <cell r="F2393">
            <v>1</v>
          </cell>
        </row>
        <row r="2394">
          <cell r="A2394" t="str">
            <v>RPDPD1B</v>
          </cell>
          <cell r="B2394">
            <v>18</v>
          </cell>
          <cell r="C2394">
            <v>8</v>
          </cell>
          <cell r="D2394" t="str">
            <v>LABOR</v>
          </cell>
          <cell r="E2394">
            <v>1</v>
          </cell>
          <cell r="F2394">
            <v>2</v>
          </cell>
        </row>
        <row r="2395">
          <cell r="A2395" t="str">
            <v>RPDPD1B</v>
          </cell>
          <cell r="B2395">
            <v>18</v>
          </cell>
          <cell r="C2395">
            <v>10</v>
          </cell>
          <cell r="D2395" t="str">
            <v>LABOR</v>
          </cell>
          <cell r="E2395">
            <v>0</v>
          </cell>
          <cell r="F2395">
            <v>1</v>
          </cell>
        </row>
        <row r="2396">
          <cell r="A2396" t="str">
            <v>RPDPD1B</v>
          </cell>
          <cell r="B2396">
            <v>18</v>
          </cell>
          <cell r="C2396">
            <v>12</v>
          </cell>
          <cell r="D2396" t="str">
            <v>LABOR</v>
          </cell>
          <cell r="E2396">
            <v>0</v>
          </cell>
          <cell r="F2396">
            <v>1</v>
          </cell>
        </row>
        <row r="2397">
          <cell r="A2397" t="str">
            <v>RPDPD1B</v>
          </cell>
          <cell r="B2397">
            <v>20</v>
          </cell>
          <cell r="C2397">
            <v>2</v>
          </cell>
          <cell r="D2397" t="str">
            <v>LABOR</v>
          </cell>
          <cell r="E2397">
            <v>3</v>
          </cell>
          <cell r="F2397">
            <v>7</v>
          </cell>
        </row>
        <row r="2398">
          <cell r="A2398" t="str">
            <v>RPDPD1B</v>
          </cell>
          <cell r="B2398">
            <v>20</v>
          </cell>
          <cell r="C2398">
            <v>3</v>
          </cell>
          <cell r="D2398" t="str">
            <v>LABOR</v>
          </cell>
          <cell r="E2398">
            <v>1</v>
          </cell>
          <cell r="F2398">
            <v>0</v>
          </cell>
        </row>
        <row r="2399">
          <cell r="A2399" t="str">
            <v>RPDPD1B</v>
          </cell>
          <cell r="B2399">
            <v>20</v>
          </cell>
          <cell r="C2399">
            <v>12</v>
          </cell>
          <cell r="D2399" t="str">
            <v>LABOR</v>
          </cell>
          <cell r="E2399">
            <v>0</v>
          </cell>
          <cell r="F2399">
            <v>1</v>
          </cell>
        </row>
        <row r="2400">
          <cell r="A2400" t="str">
            <v>RPDPD1B</v>
          </cell>
          <cell r="B2400">
            <v>20</v>
          </cell>
          <cell r="C2400">
            <v>14</v>
          </cell>
          <cell r="D2400" t="str">
            <v>LABOR</v>
          </cell>
          <cell r="E2400">
            <v>1</v>
          </cell>
          <cell r="F2400">
            <v>0</v>
          </cell>
        </row>
        <row r="2401">
          <cell r="A2401" t="str">
            <v>RPDPD1B</v>
          </cell>
          <cell r="B2401">
            <v>20</v>
          </cell>
          <cell r="C2401">
            <v>16</v>
          </cell>
          <cell r="D2401" t="str">
            <v>LABOR</v>
          </cell>
          <cell r="E2401">
            <v>1</v>
          </cell>
          <cell r="F2401">
            <v>1</v>
          </cell>
        </row>
        <row r="2402">
          <cell r="A2402" t="str">
            <v>RPDPD1B</v>
          </cell>
          <cell r="B2402">
            <v>24</v>
          </cell>
          <cell r="C2402">
            <v>2</v>
          </cell>
          <cell r="D2402" t="str">
            <v>LABOR</v>
          </cell>
          <cell r="E2402">
            <v>1</v>
          </cell>
          <cell r="F2402">
            <v>1</v>
          </cell>
        </row>
        <row r="2403">
          <cell r="A2403" t="str">
            <v>RPDPD1B</v>
          </cell>
          <cell r="B2403">
            <v>24</v>
          </cell>
          <cell r="C2403">
            <v>3</v>
          </cell>
          <cell r="D2403" t="str">
            <v>LABOR</v>
          </cell>
          <cell r="E2403">
            <v>2</v>
          </cell>
          <cell r="F2403">
            <v>6</v>
          </cell>
        </row>
        <row r="2404">
          <cell r="A2404" t="str">
            <v>RPDPD1B</v>
          </cell>
          <cell r="B2404">
            <v>24</v>
          </cell>
          <cell r="C2404">
            <v>4</v>
          </cell>
          <cell r="D2404" t="str">
            <v>LABOR</v>
          </cell>
          <cell r="E2404">
            <v>1</v>
          </cell>
          <cell r="F2404">
            <v>1</v>
          </cell>
        </row>
        <row r="2405">
          <cell r="A2405" t="str">
            <v>RPDPD1B</v>
          </cell>
          <cell r="B2405">
            <v>24</v>
          </cell>
          <cell r="C2405">
            <v>6</v>
          </cell>
          <cell r="D2405" t="str">
            <v>LABOR</v>
          </cell>
          <cell r="E2405">
            <v>0</v>
          </cell>
          <cell r="F2405">
            <v>3</v>
          </cell>
        </row>
        <row r="2406">
          <cell r="A2406" t="str">
            <v>RPDPD1B</v>
          </cell>
          <cell r="B2406">
            <v>24</v>
          </cell>
          <cell r="C2406">
            <v>8</v>
          </cell>
          <cell r="D2406" t="str">
            <v>LABOR</v>
          </cell>
          <cell r="E2406">
            <v>1</v>
          </cell>
          <cell r="F2406">
            <v>1</v>
          </cell>
        </row>
        <row r="2407">
          <cell r="A2407" t="str">
            <v>RPDPD1B</v>
          </cell>
          <cell r="B2407">
            <v>24</v>
          </cell>
          <cell r="C2407">
            <v>10</v>
          </cell>
          <cell r="D2407" t="str">
            <v>LABOR</v>
          </cell>
          <cell r="E2407">
            <v>1</v>
          </cell>
          <cell r="F2407">
            <v>1</v>
          </cell>
        </row>
        <row r="2408">
          <cell r="A2408" t="str">
            <v>RPDPD1B</v>
          </cell>
          <cell r="B2408">
            <v>24</v>
          </cell>
          <cell r="C2408">
            <v>12</v>
          </cell>
          <cell r="D2408" t="str">
            <v>LABOR</v>
          </cell>
          <cell r="E2408">
            <v>5</v>
          </cell>
          <cell r="F2408">
            <v>13</v>
          </cell>
        </row>
        <row r="2409">
          <cell r="A2409" t="str">
            <v>RPDPD1B</v>
          </cell>
          <cell r="B2409">
            <v>24</v>
          </cell>
          <cell r="C2409">
            <v>18</v>
          </cell>
          <cell r="D2409" t="str">
            <v>LABOR</v>
          </cell>
          <cell r="E2409">
            <v>1</v>
          </cell>
          <cell r="F2409">
            <v>1</v>
          </cell>
        </row>
        <row r="2410">
          <cell r="A2410" t="str">
            <v>RPDPD1B</v>
          </cell>
          <cell r="B2410">
            <v>24</v>
          </cell>
          <cell r="C2410">
            <v>20</v>
          </cell>
          <cell r="D2410" t="str">
            <v>LABOR</v>
          </cell>
          <cell r="E2410">
            <v>1</v>
          </cell>
          <cell r="F2410">
            <v>1</v>
          </cell>
        </row>
        <row r="2411">
          <cell r="A2411" t="str">
            <v>RPDPD1B</v>
          </cell>
          <cell r="B2411">
            <v>30</v>
          </cell>
          <cell r="C2411">
            <v>8</v>
          </cell>
          <cell r="D2411" t="str">
            <v>LABOR</v>
          </cell>
          <cell r="E2411">
            <v>0</v>
          </cell>
          <cell r="F2411">
            <v>1</v>
          </cell>
        </row>
        <row r="2412">
          <cell r="A2412" t="str">
            <v>RPDPD1B</v>
          </cell>
          <cell r="B2412">
            <v>30</v>
          </cell>
          <cell r="C2412">
            <v>10</v>
          </cell>
          <cell r="D2412" t="str">
            <v>LABOR</v>
          </cell>
          <cell r="E2412">
            <v>0</v>
          </cell>
          <cell r="F2412">
            <v>1</v>
          </cell>
        </row>
        <row r="2413">
          <cell r="A2413" t="str">
            <v>RPDPD1B</v>
          </cell>
          <cell r="B2413">
            <v>30</v>
          </cell>
          <cell r="C2413">
            <v>12</v>
          </cell>
          <cell r="D2413" t="str">
            <v>LABOR</v>
          </cell>
          <cell r="E2413">
            <v>0</v>
          </cell>
          <cell r="F2413">
            <v>1</v>
          </cell>
        </row>
        <row r="2414">
          <cell r="A2414" t="str">
            <v>RPDPD1B</v>
          </cell>
          <cell r="B2414">
            <v>30</v>
          </cell>
          <cell r="C2414">
            <v>18</v>
          </cell>
          <cell r="D2414" t="str">
            <v>LABOR</v>
          </cell>
          <cell r="E2414">
            <v>0</v>
          </cell>
          <cell r="F2414">
            <v>1</v>
          </cell>
        </row>
        <row r="2415">
          <cell r="A2415" t="str">
            <v>RPDPD1B</v>
          </cell>
          <cell r="B2415">
            <v>30</v>
          </cell>
          <cell r="C2415">
            <v>24</v>
          </cell>
          <cell r="D2415" t="str">
            <v>LABOR</v>
          </cell>
          <cell r="E2415">
            <v>0</v>
          </cell>
          <cell r="F2415">
            <v>1</v>
          </cell>
        </row>
        <row r="2416">
          <cell r="A2416" t="str">
            <v>RPDPD1B</v>
          </cell>
          <cell r="B2416">
            <v>30</v>
          </cell>
          <cell r="C2416">
            <v>30</v>
          </cell>
          <cell r="D2416" t="str">
            <v>LABOR</v>
          </cell>
          <cell r="E2416">
            <v>0</v>
          </cell>
          <cell r="F2416">
            <v>1</v>
          </cell>
        </row>
        <row r="2417">
          <cell r="A2417" t="str">
            <v>RPDPD1B</v>
          </cell>
          <cell r="B2417">
            <v>36</v>
          </cell>
          <cell r="C2417">
            <v>36</v>
          </cell>
          <cell r="D2417" t="str">
            <v>LABOR</v>
          </cell>
          <cell r="E2417">
            <v>1</v>
          </cell>
          <cell r="F2417">
            <v>1</v>
          </cell>
        </row>
        <row r="2418">
          <cell r="A2418" t="str">
            <v>RPDPD1B</v>
          </cell>
          <cell r="B2418">
            <v>48</v>
          </cell>
          <cell r="C2418">
            <v>6</v>
          </cell>
          <cell r="D2418" t="str">
            <v>LABOR</v>
          </cell>
          <cell r="E2418">
            <v>1</v>
          </cell>
          <cell r="F2418">
            <v>1</v>
          </cell>
        </row>
        <row r="2419">
          <cell r="A2419" t="str">
            <v>RPDPD1B</v>
          </cell>
          <cell r="B2419">
            <v>48</v>
          </cell>
          <cell r="C2419">
            <v>24</v>
          </cell>
          <cell r="D2419" t="str">
            <v>LABOR</v>
          </cell>
          <cell r="E2419">
            <v>1</v>
          </cell>
          <cell r="F2419">
            <v>1</v>
          </cell>
        </row>
        <row r="2420">
          <cell r="A2420" t="str">
            <v>RPDPD1B</v>
          </cell>
          <cell r="B2420">
            <v>48</v>
          </cell>
          <cell r="C2420">
            <v>36</v>
          </cell>
          <cell r="D2420" t="str">
            <v>LABOR</v>
          </cell>
          <cell r="E2420">
            <v>2</v>
          </cell>
          <cell r="F2420">
            <v>2</v>
          </cell>
        </row>
        <row r="2421">
          <cell r="A2421" t="str">
            <v>RPDPD1B</v>
          </cell>
          <cell r="B2421">
            <v>54</v>
          </cell>
          <cell r="C2421">
            <v>2</v>
          </cell>
          <cell r="D2421" t="str">
            <v>LABOR</v>
          </cell>
          <cell r="E2421">
            <v>2</v>
          </cell>
          <cell r="F2421">
            <v>2</v>
          </cell>
        </row>
        <row r="2422">
          <cell r="A2422" t="str">
            <v>RPDPD1B</v>
          </cell>
          <cell r="B2422">
            <v>54</v>
          </cell>
          <cell r="C2422">
            <v>6</v>
          </cell>
          <cell r="D2422" t="str">
            <v>LABOR</v>
          </cell>
          <cell r="E2422">
            <v>1</v>
          </cell>
          <cell r="F2422">
            <v>1</v>
          </cell>
        </row>
        <row r="2423">
          <cell r="A2423" t="str">
            <v>RPDPD1B</v>
          </cell>
          <cell r="B2423">
            <v>54</v>
          </cell>
          <cell r="C2423">
            <v>10</v>
          </cell>
          <cell r="D2423" t="str">
            <v>LABOR</v>
          </cell>
          <cell r="E2423">
            <v>1</v>
          </cell>
          <cell r="F2423">
            <v>1</v>
          </cell>
        </row>
        <row r="2424">
          <cell r="A2424" t="str">
            <v>RPDPD1B</v>
          </cell>
          <cell r="B2424">
            <v>54</v>
          </cell>
          <cell r="C2424">
            <v>18</v>
          </cell>
          <cell r="D2424" t="str">
            <v>LABOR</v>
          </cell>
          <cell r="E2424">
            <v>1</v>
          </cell>
          <cell r="F2424">
            <v>1</v>
          </cell>
        </row>
        <row r="2425">
          <cell r="A2425" t="str">
            <v>RPDPD1B</v>
          </cell>
          <cell r="B2425">
            <v>54</v>
          </cell>
          <cell r="C2425">
            <v>24</v>
          </cell>
          <cell r="D2425" t="str">
            <v>LABOR</v>
          </cell>
          <cell r="E2425">
            <v>0</v>
          </cell>
          <cell r="F2425">
            <v>1</v>
          </cell>
        </row>
        <row r="2426">
          <cell r="A2426" t="str">
            <v>RPDPD1B</v>
          </cell>
          <cell r="B2426">
            <v>54</v>
          </cell>
          <cell r="C2426">
            <v>36</v>
          </cell>
          <cell r="D2426" t="str">
            <v>LABOR</v>
          </cell>
          <cell r="E2426">
            <v>2</v>
          </cell>
          <cell r="F2426">
            <v>2</v>
          </cell>
        </row>
        <row r="2427">
          <cell r="A2427" t="str">
            <v>RPDPD1B</v>
          </cell>
          <cell r="B2427">
            <v>60</v>
          </cell>
          <cell r="C2427">
            <v>6</v>
          </cell>
          <cell r="D2427" t="str">
            <v>LABOR</v>
          </cell>
          <cell r="E2427">
            <v>1</v>
          </cell>
          <cell r="F2427">
            <v>1</v>
          </cell>
        </row>
        <row r="2428">
          <cell r="A2428" t="str">
            <v>RPDPD1B</v>
          </cell>
          <cell r="B2428">
            <v>60</v>
          </cell>
          <cell r="C2428">
            <v>12</v>
          </cell>
          <cell r="D2428" t="str">
            <v>LABOR</v>
          </cell>
          <cell r="E2428">
            <v>2</v>
          </cell>
          <cell r="F2428">
            <v>2</v>
          </cell>
        </row>
        <row r="2429">
          <cell r="A2429" t="str">
            <v>RPDPD1D</v>
          </cell>
          <cell r="B2429">
            <v>4</v>
          </cell>
          <cell r="C2429">
            <v>2</v>
          </cell>
          <cell r="D2429" t="str">
            <v>LABOR</v>
          </cell>
          <cell r="E2429">
            <v>4</v>
          </cell>
          <cell r="F2429">
            <v>5</v>
          </cell>
        </row>
        <row r="2430">
          <cell r="A2430" t="str">
            <v>RPDPD1D</v>
          </cell>
          <cell r="B2430">
            <v>6</v>
          </cell>
          <cell r="C2430">
            <v>2</v>
          </cell>
          <cell r="D2430" t="str">
            <v>LABOR</v>
          </cell>
          <cell r="E2430">
            <v>2</v>
          </cell>
          <cell r="F2430">
            <v>3</v>
          </cell>
        </row>
        <row r="2431">
          <cell r="A2431" t="str">
            <v>RPDPD1D</v>
          </cell>
          <cell r="B2431">
            <v>6</v>
          </cell>
          <cell r="C2431">
            <v>3</v>
          </cell>
          <cell r="D2431" t="str">
            <v>LABOR</v>
          </cell>
          <cell r="E2431">
            <v>2</v>
          </cell>
          <cell r="F2431">
            <v>2</v>
          </cell>
        </row>
        <row r="2432">
          <cell r="A2432" t="str">
            <v>RPDPD1D</v>
          </cell>
          <cell r="B2432">
            <v>6</v>
          </cell>
          <cell r="C2432">
            <v>4</v>
          </cell>
          <cell r="D2432" t="str">
            <v>LABOR</v>
          </cell>
          <cell r="E2432">
            <v>1</v>
          </cell>
          <cell r="F2432">
            <v>1</v>
          </cell>
        </row>
        <row r="2433">
          <cell r="A2433" t="str">
            <v>RPDPD1D</v>
          </cell>
          <cell r="B2433">
            <v>8</v>
          </cell>
          <cell r="C2433">
            <v>3</v>
          </cell>
          <cell r="D2433" t="str">
            <v>LABOR</v>
          </cell>
          <cell r="E2433">
            <v>1</v>
          </cell>
          <cell r="F2433">
            <v>1</v>
          </cell>
        </row>
        <row r="2434">
          <cell r="A2434" t="str">
            <v>RPDPD1D</v>
          </cell>
          <cell r="B2434">
            <v>8</v>
          </cell>
          <cell r="C2434">
            <v>4</v>
          </cell>
          <cell r="D2434" t="str">
            <v>LABOR</v>
          </cell>
          <cell r="E2434">
            <v>2</v>
          </cell>
          <cell r="F2434">
            <v>3</v>
          </cell>
        </row>
        <row r="2435">
          <cell r="A2435" t="str">
            <v>RPDPD1D</v>
          </cell>
          <cell r="B2435">
            <v>8</v>
          </cell>
          <cell r="C2435">
            <v>6</v>
          </cell>
          <cell r="D2435" t="str">
            <v>LABOR</v>
          </cell>
          <cell r="E2435">
            <v>0</v>
          </cell>
          <cell r="F2435">
            <v>0</v>
          </cell>
        </row>
        <row r="2436">
          <cell r="A2436" t="str">
            <v>RPDPD1D</v>
          </cell>
          <cell r="B2436">
            <v>10</v>
          </cell>
          <cell r="C2436">
            <v>2</v>
          </cell>
          <cell r="D2436" t="str">
            <v>LABOR</v>
          </cell>
          <cell r="E2436">
            <v>0</v>
          </cell>
          <cell r="F2436">
            <v>1</v>
          </cell>
        </row>
        <row r="2437">
          <cell r="A2437" t="str">
            <v>RPDPD1D</v>
          </cell>
          <cell r="B2437">
            <v>10</v>
          </cell>
          <cell r="C2437">
            <v>3</v>
          </cell>
          <cell r="D2437" t="str">
            <v>LABOR</v>
          </cell>
          <cell r="E2437">
            <v>2</v>
          </cell>
          <cell r="F2437">
            <v>2</v>
          </cell>
        </row>
        <row r="2438">
          <cell r="A2438" t="str">
            <v>RPDPD1D</v>
          </cell>
          <cell r="B2438">
            <v>12</v>
          </cell>
          <cell r="C2438">
            <v>3</v>
          </cell>
          <cell r="D2438" t="str">
            <v>LABOR</v>
          </cell>
          <cell r="E2438">
            <v>1</v>
          </cell>
          <cell r="F2438">
            <v>1</v>
          </cell>
        </row>
        <row r="2439">
          <cell r="A2439" t="str">
            <v>RPDPD1D</v>
          </cell>
          <cell r="B2439">
            <v>12</v>
          </cell>
          <cell r="C2439">
            <v>4</v>
          </cell>
          <cell r="D2439" t="str">
            <v>LABOR</v>
          </cell>
          <cell r="E2439">
            <v>1</v>
          </cell>
          <cell r="F2439">
            <v>1</v>
          </cell>
        </row>
        <row r="2440">
          <cell r="A2440" t="str">
            <v>RPDPD1D</v>
          </cell>
          <cell r="B2440">
            <v>14</v>
          </cell>
          <cell r="C2440">
            <v>10</v>
          </cell>
          <cell r="D2440" t="str">
            <v>LABOR</v>
          </cell>
          <cell r="E2440">
            <v>2</v>
          </cell>
          <cell r="F2440">
            <v>2</v>
          </cell>
        </row>
        <row r="2441">
          <cell r="A2441" t="str">
            <v>RPDPD1D</v>
          </cell>
          <cell r="B2441">
            <v>24</v>
          </cell>
          <cell r="C2441">
            <v>2</v>
          </cell>
          <cell r="D2441" t="str">
            <v>LABOR</v>
          </cell>
          <cell r="E2441">
            <v>4</v>
          </cell>
          <cell r="F2441">
            <v>4</v>
          </cell>
        </row>
        <row r="2442">
          <cell r="A2442" t="str">
            <v>RPDPD1D</v>
          </cell>
          <cell r="B2442">
            <v>24</v>
          </cell>
          <cell r="C2442">
            <v>3</v>
          </cell>
          <cell r="D2442" t="str">
            <v>LABOR</v>
          </cell>
          <cell r="E2442">
            <v>1</v>
          </cell>
          <cell r="F2442">
            <v>1</v>
          </cell>
        </row>
        <row r="2443">
          <cell r="A2443" t="str">
            <v>RPDPD1D</v>
          </cell>
          <cell r="B2443">
            <v>24</v>
          </cell>
          <cell r="C2443">
            <v>4</v>
          </cell>
          <cell r="D2443" t="str">
            <v>LABOR</v>
          </cell>
          <cell r="E2443">
            <v>1</v>
          </cell>
          <cell r="F2443">
            <v>1</v>
          </cell>
        </row>
        <row r="2444">
          <cell r="A2444" t="str">
            <v>RPDPD1D</v>
          </cell>
          <cell r="B2444">
            <v>24</v>
          </cell>
          <cell r="C2444">
            <v>6</v>
          </cell>
          <cell r="D2444" t="str">
            <v>LABOR</v>
          </cell>
          <cell r="E2444">
            <v>3</v>
          </cell>
          <cell r="F2444">
            <v>3</v>
          </cell>
        </row>
        <row r="2445">
          <cell r="A2445" t="str">
            <v>RPDPD1D</v>
          </cell>
          <cell r="B2445">
            <v>24</v>
          </cell>
          <cell r="C2445">
            <v>8</v>
          </cell>
          <cell r="D2445" t="str">
            <v>LABOR</v>
          </cell>
          <cell r="E2445">
            <v>2</v>
          </cell>
          <cell r="F2445">
            <v>2</v>
          </cell>
        </row>
        <row r="2446">
          <cell r="A2446" t="str">
            <v>RPDPD1D</v>
          </cell>
          <cell r="B2446">
            <v>24</v>
          </cell>
          <cell r="C2446">
            <v>10</v>
          </cell>
          <cell r="D2446" t="str">
            <v>LABOR</v>
          </cell>
          <cell r="E2446">
            <v>1</v>
          </cell>
          <cell r="F2446">
            <v>1</v>
          </cell>
        </row>
        <row r="2447">
          <cell r="A2447" t="str">
            <v>RPDPD1D</v>
          </cell>
          <cell r="B2447">
            <v>24</v>
          </cell>
          <cell r="C2447">
            <v>12</v>
          </cell>
          <cell r="D2447" t="str">
            <v>LABOR</v>
          </cell>
          <cell r="E2447">
            <v>1</v>
          </cell>
          <cell r="F2447">
            <v>1</v>
          </cell>
        </row>
        <row r="2448">
          <cell r="A2448" t="str">
            <v>RPDPD1H</v>
          </cell>
          <cell r="B2448">
            <v>4</v>
          </cell>
          <cell r="C2448">
            <v>2</v>
          </cell>
          <cell r="D2448" t="str">
            <v>LABOR</v>
          </cell>
          <cell r="E2448">
            <v>2</v>
          </cell>
          <cell r="F2448">
            <v>2</v>
          </cell>
        </row>
        <row r="2449">
          <cell r="A2449" t="str">
            <v>RPDPD1H</v>
          </cell>
          <cell r="B2449">
            <v>4</v>
          </cell>
          <cell r="C2449">
            <v>3</v>
          </cell>
          <cell r="D2449" t="str">
            <v>LABOR</v>
          </cell>
          <cell r="E2449">
            <v>0</v>
          </cell>
          <cell r="F2449">
            <v>2</v>
          </cell>
        </row>
        <row r="2450">
          <cell r="A2450" t="str">
            <v>RPDPD1H</v>
          </cell>
          <cell r="B2450">
            <v>6</v>
          </cell>
          <cell r="C2450">
            <v>2</v>
          </cell>
          <cell r="D2450" t="str">
            <v>LABOR</v>
          </cell>
          <cell r="E2450">
            <v>3</v>
          </cell>
          <cell r="F2450">
            <v>3</v>
          </cell>
        </row>
        <row r="2451">
          <cell r="A2451" t="str">
            <v>RPDPD1H</v>
          </cell>
          <cell r="B2451">
            <v>6</v>
          </cell>
          <cell r="C2451">
            <v>3</v>
          </cell>
          <cell r="D2451" t="str">
            <v>LABOR</v>
          </cell>
          <cell r="E2451">
            <v>3</v>
          </cell>
          <cell r="F2451">
            <v>4</v>
          </cell>
        </row>
        <row r="2452">
          <cell r="A2452" t="str">
            <v>RPDPD1H</v>
          </cell>
          <cell r="B2452">
            <v>6</v>
          </cell>
          <cell r="C2452">
            <v>4</v>
          </cell>
          <cell r="D2452" t="str">
            <v>LABOR</v>
          </cell>
          <cell r="E2452">
            <v>1</v>
          </cell>
          <cell r="F2452">
            <v>1</v>
          </cell>
        </row>
        <row r="2453">
          <cell r="A2453" t="str">
            <v>RPDPD1H</v>
          </cell>
          <cell r="B2453">
            <v>8</v>
          </cell>
          <cell r="C2453">
            <v>2</v>
          </cell>
          <cell r="D2453" t="str">
            <v>LABOR</v>
          </cell>
          <cell r="E2453">
            <v>0</v>
          </cell>
          <cell r="F2453">
            <v>0</v>
          </cell>
        </row>
        <row r="2454">
          <cell r="A2454" t="str">
            <v>RPDPD1H</v>
          </cell>
          <cell r="B2454">
            <v>8</v>
          </cell>
          <cell r="C2454">
            <v>3</v>
          </cell>
          <cell r="D2454" t="str">
            <v>LABOR</v>
          </cell>
          <cell r="E2454">
            <v>0</v>
          </cell>
          <cell r="F2454">
            <v>0</v>
          </cell>
        </row>
        <row r="2455">
          <cell r="A2455" t="str">
            <v>RPDPD1H</v>
          </cell>
          <cell r="B2455">
            <v>12</v>
          </cell>
          <cell r="C2455">
            <v>2</v>
          </cell>
          <cell r="D2455" t="str">
            <v>LABOR</v>
          </cell>
          <cell r="E2455">
            <v>1</v>
          </cell>
          <cell r="F2455">
            <v>2</v>
          </cell>
        </row>
        <row r="2456">
          <cell r="A2456" t="str">
            <v>RPDPD1H</v>
          </cell>
          <cell r="B2456">
            <v>12</v>
          </cell>
          <cell r="C2456">
            <v>4</v>
          </cell>
          <cell r="D2456" t="str">
            <v>LABOR</v>
          </cell>
          <cell r="E2456">
            <v>1</v>
          </cell>
          <cell r="F2456">
            <v>1</v>
          </cell>
        </row>
        <row r="2457">
          <cell r="A2457" t="str">
            <v>RPDPD1H</v>
          </cell>
          <cell r="B2457">
            <v>12</v>
          </cell>
          <cell r="C2457">
            <v>6</v>
          </cell>
          <cell r="D2457" t="str">
            <v>LABOR</v>
          </cell>
          <cell r="E2457">
            <v>2</v>
          </cell>
          <cell r="F2457">
            <v>2</v>
          </cell>
        </row>
        <row r="2458">
          <cell r="A2458" t="str">
            <v>RPDPD1H</v>
          </cell>
          <cell r="B2458">
            <v>14</v>
          </cell>
          <cell r="C2458">
            <v>2</v>
          </cell>
          <cell r="D2458" t="str">
            <v>LABOR</v>
          </cell>
          <cell r="E2458">
            <v>0</v>
          </cell>
          <cell r="F2458">
            <v>1</v>
          </cell>
        </row>
        <row r="2459">
          <cell r="A2459" t="str">
            <v>RPDPD1H</v>
          </cell>
          <cell r="B2459">
            <v>18</v>
          </cell>
          <cell r="C2459">
            <v>3</v>
          </cell>
          <cell r="D2459" t="str">
            <v>LABOR</v>
          </cell>
          <cell r="E2459">
            <v>1</v>
          </cell>
          <cell r="F2459">
            <v>1</v>
          </cell>
        </row>
        <row r="2460">
          <cell r="A2460" t="str">
            <v>RPDPD1H</v>
          </cell>
          <cell r="B2460">
            <v>18</v>
          </cell>
          <cell r="C2460">
            <v>4</v>
          </cell>
          <cell r="D2460" t="str">
            <v>LABOR</v>
          </cell>
          <cell r="E2460">
            <v>3</v>
          </cell>
          <cell r="F2460">
            <v>3</v>
          </cell>
        </row>
        <row r="2461">
          <cell r="A2461" t="str">
            <v>RPDPD1H</v>
          </cell>
          <cell r="B2461">
            <v>24</v>
          </cell>
          <cell r="C2461">
            <v>2</v>
          </cell>
          <cell r="D2461" t="str">
            <v>LABOR</v>
          </cell>
          <cell r="E2461">
            <v>2</v>
          </cell>
          <cell r="F2461">
            <v>2</v>
          </cell>
        </row>
        <row r="2462">
          <cell r="A2462" t="str">
            <v>RPDPD1H</v>
          </cell>
          <cell r="B2462">
            <v>24</v>
          </cell>
          <cell r="C2462">
            <v>4</v>
          </cell>
          <cell r="D2462" t="str">
            <v>LABOR</v>
          </cell>
          <cell r="E2462">
            <v>1</v>
          </cell>
          <cell r="F2462">
            <v>1</v>
          </cell>
        </row>
        <row r="2463">
          <cell r="A2463" t="str">
            <v>RPDPD1H</v>
          </cell>
          <cell r="B2463">
            <v>24</v>
          </cell>
          <cell r="C2463">
            <v>6</v>
          </cell>
          <cell r="D2463" t="str">
            <v>LABOR</v>
          </cell>
          <cell r="E2463">
            <v>1</v>
          </cell>
          <cell r="F2463">
            <v>1</v>
          </cell>
        </row>
        <row r="2464">
          <cell r="A2464" t="str">
            <v>RPDPG2B</v>
          </cell>
          <cell r="B2464">
            <v>20</v>
          </cell>
          <cell r="C2464">
            <v>2</v>
          </cell>
          <cell r="D2464" t="str">
            <v>LABOR</v>
          </cell>
          <cell r="E2464">
            <v>1</v>
          </cell>
          <cell r="F2464">
            <v>2</v>
          </cell>
        </row>
        <row r="2465">
          <cell r="A2465" t="str">
            <v>RPDPG2B</v>
          </cell>
          <cell r="B2465">
            <v>20</v>
          </cell>
          <cell r="C2465">
            <v>3</v>
          </cell>
          <cell r="D2465" t="str">
            <v>LABOR</v>
          </cell>
          <cell r="E2465">
            <v>1</v>
          </cell>
          <cell r="F2465">
            <v>1</v>
          </cell>
        </row>
        <row r="2466">
          <cell r="A2466" t="str">
            <v>RPDPG2B</v>
          </cell>
          <cell r="B2466">
            <v>24</v>
          </cell>
          <cell r="C2466">
            <v>2</v>
          </cell>
          <cell r="D2466" t="str">
            <v>LABOR</v>
          </cell>
          <cell r="E2466">
            <v>1</v>
          </cell>
          <cell r="F2466">
            <v>1</v>
          </cell>
        </row>
        <row r="2467">
          <cell r="A2467" t="str">
            <v>RPDPG2B</v>
          </cell>
          <cell r="B2467">
            <v>24</v>
          </cell>
          <cell r="C2467">
            <v>8</v>
          </cell>
          <cell r="D2467" t="str">
            <v>LABOR</v>
          </cell>
          <cell r="E2467">
            <v>1</v>
          </cell>
          <cell r="F2467">
            <v>1</v>
          </cell>
        </row>
        <row r="2468">
          <cell r="A2468" t="str">
            <v>RPDPG2B</v>
          </cell>
          <cell r="B2468">
            <v>30</v>
          </cell>
          <cell r="C2468">
            <v>3</v>
          </cell>
          <cell r="D2468" t="str">
            <v>LABOR</v>
          </cell>
          <cell r="E2468">
            <v>1</v>
          </cell>
          <cell r="F2468">
            <v>1</v>
          </cell>
        </row>
        <row r="2469">
          <cell r="A2469" t="str">
            <v>RPDPG2B</v>
          </cell>
          <cell r="B2469">
            <v>30</v>
          </cell>
          <cell r="C2469">
            <v>12</v>
          </cell>
          <cell r="D2469" t="str">
            <v>LABOR</v>
          </cell>
          <cell r="E2469">
            <v>4</v>
          </cell>
          <cell r="F2469">
            <v>4</v>
          </cell>
        </row>
        <row r="2470">
          <cell r="A2470" t="str">
            <v>RPDPG2D</v>
          </cell>
          <cell r="B2470">
            <v>24</v>
          </cell>
          <cell r="C2470">
            <v>2</v>
          </cell>
          <cell r="D2470" t="str">
            <v>LABOR</v>
          </cell>
          <cell r="E2470">
            <v>7</v>
          </cell>
          <cell r="F2470">
            <v>7</v>
          </cell>
        </row>
        <row r="2471">
          <cell r="A2471" t="str">
            <v>RPDPG2D</v>
          </cell>
          <cell r="B2471">
            <v>24</v>
          </cell>
          <cell r="C2471">
            <v>8</v>
          </cell>
          <cell r="D2471" t="str">
            <v>LABOR</v>
          </cell>
          <cell r="E2471">
            <v>1</v>
          </cell>
          <cell r="F2471">
            <v>1</v>
          </cell>
        </row>
        <row r="2472">
          <cell r="A2472" t="str">
            <v>RPDPG2D</v>
          </cell>
          <cell r="B2472">
            <v>24</v>
          </cell>
          <cell r="C2472">
            <v>12</v>
          </cell>
          <cell r="D2472" t="str">
            <v>LABOR</v>
          </cell>
          <cell r="E2472">
            <v>1</v>
          </cell>
          <cell r="F2472">
            <v>1</v>
          </cell>
        </row>
        <row r="2473">
          <cell r="A2473" t="str">
            <v>RPDPG2H</v>
          </cell>
          <cell r="B2473">
            <v>24</v>
          </cell>
          <cell r="C2473">
            <v>12</v>
          </cell>
          <cell r="D2473" t="str">
            <v>LABOR</v>
          </cell>
          <cell r="E2473">
            <v>1</v>
          </cell>
          <cell r="F2473">
            <v>1</v>
          </cell>
        </row>
        <row r="2474">
          <cell r="A2474" t="str">
            <v>RPDUC2D</v>
          </cell>
          <cell r="B2474">
            <v>42</v>
          </cell>
          <cell r="C2474">
            <v>16</v>
          </cell>
          <cell r="D2474" t="str">
            <v>LABOR</v>
          </cell>
          <cell r="E2474">
            <v>1</v>
          </cell>
          <cell r="F2474">
            <v>1</v>
          </cell>
        </row>
        <row r="2475">
          <cell r="A2475" t="str">
            <v>RPDUC2D</v>
          </cell>
          <cell r="B2475">
            <v>42</v>
          </cell>
          <cell r="C2475">
            <v>30</v>
          </cell>
          <cell r="D2475" t="str">
            <v>LABOR</v>
          </cell>
          <cell r="E2475">
            <v>5</v>
          </cell>
          <cell r="F2475">
            <v>5</v>
          </cell>
        </row>
        <row r="2476">
          <cell r="A2476" t="str">
            <v>RPDXF0U</v>
          </cell>
          <cell r="B2476">
            <v>48</v>
          </cell>
          <cell r="C2476">
            <v>2</v>
          </cell>
          <cell r="D2476" t="str">
            <v>LABOR</v>
          </cell>
          <cell r="E2476">
            <v>1</v>
          </cell>
          <cell r="F2476">
            <v>5</v>
          </cell>
        </row>
        <row r="2477">
          <cell r="A2477" t="str">
            <v>RPDXF0U</v>
          </cell>
          <cell r="B2477">
            <v>48</v>
          </cell>
          <cell r="C2477">
            <v>12</v>
          </cell>
          <cell r="D2477" t="str">
            <v>LABOR</v>
          </cell>
          <cell r="E2477">
            <v>4</v>
          </cell>
          <cell r="F2477">
            <v>4</v>
          </cell>
        </row>
        <row r="2478">
          <cell r="A2478" t="str">
            <v>RPDXF0U</v>
          </cell>
          <cell r="B2478">
            <v>84</v>
          </cell>
          <cell r="C2478">
            <v>4</v>
          </cell>
          <cell r="D2478" t="str">
            <v>LABOR</v>
          </cell>
          <cell r="E2478">
            <v>2</v>
          </cell>
          <cell r="F2478">
            <v>2</v>
          </cell>
        </row>
        <row r="2479">
          <cell r="A2479" t="str">
            <v>RPDXF0U</v>
          </cell>
          <cell r="B2479">
            <v>84</v>
          </cell>
          <cell r="C2479">
            <v>6</v>
          </cell>
          <cell r="D2479" t="str">
            <v>LABOR</v>
          </cell>
          <cell r="E2479">
            <v>2</v>
          </cell>
          <cell r="F2479">
            <v>2</v>
          </cell>
        </row>
        <row r="2480">
          <cell r="A2480" t="str">
            <v>RPDXF0U</v>
          </cell>
          <cell r="B2480">
            <v>84</v>
          </cell>
          <cell r="C2480">
            <v>10</v>
          </cell>
          <cell r="D2480" t="str">
            <v>LABOR</v>
          </cell>
          <cell r="E2480">
            <v>6</v>
          </cell>
          <cell r="F2480">
            <v>6</v>
          </cell>
        </row>
        <row r="2481">
          <cell r="A2481" t="str">
            <v>RPDXF0U</v>
          </cell>
          <cell r="B2481">
            <v>84</v>
          </cell>
          <cell r="C2481">
            <v>14</v>
          </cell>
          <cell r="D2481" t="str">
            <v>LABOR</v>
          </cell>
          <cell r="E2481">
            <v>0</v>
          </cell>
          <cell r="F2481">
            <v>5</v>
          </cell>
        </row>
        <row r="2482">
          <cell r="A2482" t="str">
            <v>RPDXF0U</v>
          </cell>
          <cell r="B2482">
            <v>84</v>
          </cell>
          <cell r="C2482">
            <v>24</v>
          </cell>
          <cell r="D2482" t="str">
            <v>LABOR</v>
          </cell>
          <cell r="E2482">
            <v>2</v>
          </cell>
          <cell r="F2482">
            <v>3</v>
          </cell>
        </row>
        <row r="2483">
          <cell r="A2483" t="str">
            <v>RPDXF0U</v>
          </cell>
          <cell r="B2483">
            <v>84</v>
          </cell>
          <cell r="C2483">
            <v>36</v>
          </cell>
          <cell r="D2483" t="str">
            <v>LABOR</v>
          </cell>
          <cell r="E2483">
            <v>6</v>
          </cell>
          <cell r="F2483">
            <v>6</v>
          </cell>
        </row>
        <row r="2484">
          <cell r="A2484" t="str">
            <v>RPDXF0U</v>
          </cell>
          <cell r="B2484">
            <v>84</v>
          </cell>
          <cell r="C2484">
            <v>48</v>
          </cell>
          <cell r="D2484" t="str">
            <v>LABOR</v>
          </cell>
          <cell r="E2484">
            <v>3</v>
          </cell>
          <cell r="F2484">
            <v>3</v>
          </cell>
        </row>
        <row r="2485">
          <cell r="A2485" t="str">
            <v>RPDXH0V</v>
          </cell>
          <cell r="B2485">
            <v>48</v>
          </cell>
          <cell r="C2485">
            <v>12</v>
          </cell>
          <cell r="D2485" t="str">
            <v>LABOR</v>
          </cell>
          <cell r="E2485">
            <v>1</v>
          </cell>
          <cell r="F2485">
            <v>1</v>
          </cell>
        </row>
        <row r="2486">
          <cell r="A2486" t="str">
            <v>RPDXH0V</v>
          </cell>
          <cell r="B2486">
            <v>48</v>
          </cell>
          <cell r="C2486">
            <v>16</v>
          </cell>
          <cell r="D2486" t="str">
            <v>LABOR</v>
          </cell>
          <cell r="E2486">
            <v>1</v>
          </cell>
          <cell r="F2486">
            <v>1</v>
          </cell>
        </row>
        <row r="2487">
          <cell r="A2487" t="str">
            <v>RPDXH0V</v>
          </cell>
          <cell r="B2487">
            <v>48</v>
          </cell>
          <cell r="C2487">
            <v>30</v>
          </cell>
          <cell r="D2487" t="str">
            <v>LABOR</v>
          </cell>
          <cell r="E2487">
            <v>7</v>
          </cell>
          <cell r="F2487">
            <v>11</v>
          </cell>
        </row>
        <row r="2488">
          <cell r="A2488" t="str">
            <v>RPDXH0V</v>
          </cell>
          <cell r="B2488">
            <v>48</v>
          </cell>
          <cell r="C2488">
            <v>36</v>
          </cell>
          <cell r="D2488" t="str">
            <v>LABOR</v>
          </cell>
          <cell r="E2488">
            <v>1</v>
          </cell>
          <cell r="F2488">
            <v>2</v>
          </cell>
        </row>
        <row r="2489">
          <cell r="A2489" t="str">
            <v>RPDXH0V</v>
          </cell>
          <cell r="B2489">
            <v>60</v>
          </cell>
          <cell r="C2489">
            <v>12</v>
          </cell>
          <cell r="D2489" t="str">
            <v>LABOR</v>
          </cell>
          <cell r="E2489">
            <v>1</v>
          </cell>
          <cell r="F2489">
            <v>1</v>
          </cell>
        </row>
        <row r="2490">
          <cell r="A2490" t="str">
            <v>RPDXH0V</v>
          </cell>
          <cell r="B2490">
            <v>60</v>
          </cell>
          <cell r="C2490">
            <v>18</v>
          </cell>
          <cell r="D2490" t="str">
            <v>LABOR</v>
          </cell>
          <cell r="E2490">
            <v>2</v>
          </cell>
          <cell r="F2490">
            <v>2</v>
          </cell>
        </row>
        <row r="2491">
          <cell r="A2491" t="str">
            <v>RPDXH0V</v>
          </cell>
          <cell r="B2491">
            <v>60</v>
          </cell>
          <cell r="C2491">
            <v>30</v>
          </cell>
          <cell r="D2491" t="str">
            <v>LABOR</v>
          </cell>
          <cell r="E2491">
            <v>4</v>
          </cell>
          <cell r="F2491">
            <v>6</v>
          </cell>
        </row>
        <row r="2492">
          <cell r="A2492" t="str">
            <v>RPDXH0V</v>
          </cell>
          <cell r="B2492">
            <v>60</v>
          </cell>
          <cell r="C2492">
            <v>36</v>
          </cell>
          <cell r="D2492" t="str">
            <v>LABOR</v>
          </cell>
          <cell r="E2492">
            <v>3</v>
          </cell>
          <cell r="F2492">
            <v>4</v>
          </cell>
        </row>
        <row r="2493">
          <cell r="A2493" t="str">
            <v>RPDXH0V</v>
          </cell>
          <cell r="B2493">
            <v>66</v>
          </cell>
          <cell r="C2493">
            <v>12</v>
          </cell>
          <cell r="D2493" t="str">
            <v>LABOR</v>
          </cell>
          <cell r="E2493">
            <v>1</v>
          </cell>
          <cell r="F2493">
            <v>1</v>
          </cell>
        </row>
        <row r="2494">
          <cell r="A2494" t="str">
            <v>RPDXH0V</v>
          </cell>
          <cell r="B2494">
            <v>66</v>
          </cell>
          <cell r="C2494">
            <v>30</v>
          </cell>
          <cell r="D2494" t="str">
            <v>LABOR</v>
          </cell>
          <cell r="E2494">
            <v>5</v>
          </cell>
          <cell r="F2494">
            <v>5</v>
          </cell>
        </row>
        <row r="2495">
          <cell r="A2495" t="str">
            <v>RPDXH0V</v>
          </cell>
          <cell r="B2495">
            <v>66</v>
          </cell>
          <cell r="C2495">
            <v>36</v>
          </cell>
          <cell r="D2495" t="str">
            <v>LABOR</v>
          </cell>
          <cell r="E2495">
            <v>2</v>
          </cell>
          <cell r="F2495">
            <v>2</v>
          </cell>
        </row>
        <row r="2496">
          <cell r="A2496" t="str">
            <v>RPDXH0V</v>
          </cell>
          <cell r="B2496">
            <v>72</v>
          </cell>
          <cell r="C2496">
            <v>18</v>
          </cell>
          <cell r="D2496" t="str">
            <v>LABOR</v>
          </cell>
          <cell r="E2496">
            <v>3</v>
          </cell>
          <cell r="F2496">
            <v>3</v>
          </cell>
        </row>
        <row r="2497">
          <cell r="A2497" t="str">
            <v>SAP083</v>
          </cell>
          <cell r="B2497">
            <v>2</v>
          </cell>
          <cell r="C2497">
            <v>0.5</v>
          </cell>
          <cell r="D2497" t="str">
            <v>L602</v>
          </cell>
          <cell r="E2497">
            <v>1</v>
          </cell>
          <cell r="F2497">
            <v>0</v>
          </cell>
        </row>
        <row r="2498">
          <cell r="A2498" t="str">
            <v>SAP083</v>
          </cell>
          <cell r="B2498">
            <v>2</v>
          </cell>
          <cell r="C2498">
            <v>0.75</v>
          </cell>
          <cell r="D2498" t="str">
            <v>L602</v>
          </cell>
          <cell r="E2498">
            <v>2</v>
          </cell>
          <cell r="F2498">
            <v>0</v>
          </cell>
        </row>
        <row r="2499">
          <cell r="A2499" t="str">
            <v>SAP083</v>
          </cell>
          <cell r="B2499">
            <v>2</v>
          </cell>
          <cell r="C2499">
            <v>1</v>
          </cell>
          <cell r="D2499" t="str">
            <v>L602</v>
          </cell>
          <cell r="E2499">
            <v>1</v>
          </cell>
          <cell r="F2499">
            <v>0</v>
          </cell>
        </row>
        <row r="2500">
          <cell r="A2500" t="str">
            <v>SAP083</v>
          </cell>
          <cell r="B2500">
            <v>2</v>
          </cell>
          <cell r="C2500">
            <v>1.5</v>
          </cell>
          <cell r="D2500" t="str">
            <v>L602</v>
          </cell>
          <cell r="E2500">
            <v>1</v>
          </cell>
          <cell r="F2500">
            <v>0</v>
          </cell>
        </row>
        <row r="2501">
          <cell r="A2501" t="str">
            <v>SCCJ01</v>
          </cell>
          <cell r="B2501">
            <v>0.5</v>
          </cell>
          <cell r="C2501">
            <v>0</v>
          </cell>
          <cell r="D2501" t="str">
            <v>L403</v>
          </cell>
          <cell r="E2501">
            <v>0</v>
          </cell>
          <cell r="F2501">
            <v>2</v>
          </cell>
        </row>
        <row r="2502">
          <cell r="A2502" t="str">
            <v>SCCJ01</v>
          </cell>
          <cell r="B2502">
            <v>0.75</v>
          </cell>
          <cell r="C2502">
            <v>0</v>
          </cell>
          <cell r="D2502" t="str">
            <v>L403</v>
          </cell>
          <cell r="E2502">
            <v>4</v>
          </cell>
          <cell r="F2502">
            <v>5</v>
          </cell>
        </row>
        <row r="2503">
          <cell r="A2503" t="str">
            <v>SCCJ01</v>
          </cell>
          <cell r="B2503">
            <v>1</v>
          </cell>
          <cell r="C2503">
            <v>0</v>
          </cell>
          <cell r="D2503" t="str">
            <v>L403</v>
          </cell>
          <cell r="E2503">
            <v>6</v>
          </cell>
          <cell r="F2503">
            <v>5</v>
          </cell>
        </row>
        <row r="2504">
          <cell r="A2504" t="str">
            <v>SCCJ01</v>
          </cell>
          <cell r="B2504">
            <v>1.5</v>
          </cell>
          <cell r="C2504">
            <v>0</v>
          </cell>
          <cell r="D2504" t="str">
            <v>L403</v>
          </cell>
          <cell r="E2504">
            <v>4</v>
          </cell>
          <cell r="F2504">
            <v>4</v>
          </cell>
        </row>
        <row r="2505">
          <cell r="A2505" t="str">
            <v>SCCK01</v>
          </cell>
          <cell r="B2505">
            <v>0.75</v>
          </cell>
          <cell r="C2505">
            <v>0</v>
          </cell>
          <cell r="D2505" t="str">
            <v>L403</v>
          </cell>
          <cell r="E2505">
            <v>0</v>
          </cell>
          <cell r="F2505">
            <v>2</v>
          </cell>
        </row>
        <row r="2506">
          <cell r="A2506" t="str">
            <v>SCCK01</v>
          </cell>
          <cell r="B2506">
            <v>1</v>
          </cell>
          <cell r="C2506">
            <v>0</v>
          </cell>
          <cell r="D2506" t="str">
            <v>L403</v>
          </cell>
          <cell r="E2506">
            <v>8</v>
          </cell>
          <cell r="F2506">
            <v>15</v>
          </cell>
        </row>
        <row r="2507">
          <cell r="A2507" t="str">
            <v>SCDJ01</v>
          </cell>
          <cell r="B2507">
            <v>0.5</v>
          </cell>
          <cell r="C2507">
            <v>0</v>
          </cell>
          <cell r="D2507" t="str">
            <v>L403</v>
          </cell>
          <cell r="E2507">
            <v>0</v>
          </cell>
          <cell r="F2507">
            <v>1</v>
          </cell>
        </row>
        <row r="2508">
          <cell r="A2508" t="str">
            <v>SCDJ01</v>
          </cell>
          <cell r="B2508">
            <v>0.75</v>
          </cell>
          <cell r="C2508">
            <v>0</v>
          </cell>
          <cell r="D2508" t="str">
            <v>L403</v>
          </cell>
          <cell r="E2508">
            <v>2</v>
          </cell>
          <cell r="F2508">
            <v>6</v>
          </cell>
        </row>
        <row r="2509">
          <cell r="A2509" t="str">
            <v>SCDJ01</v>
          </cell>
          <cell r="B2509">
            <v>1</v>
          </cell>
          <cell r="C2509">
            <v>0</v>
          </cell>
          <cell r="D2509" t="str">
            <v>L403</v>
          </cell>
          <cell r="E2509">
            <v>1</v>
          </cell>
          <cell r="F2509">
            <v>3</v>
          </cell>
        </row>
        <row r="2510">
          <cell r="A2510" t="str">
            <v>SCLJ01</v>
          </cell>
          <cell r="B2510">
            <v>0.75</v>
          </cell>
          <cell r="C2510">
            <v>0</v>
          </cell>
          <cell r="D2510" t="str">
            <v>L404</v>
          </cell>
          <cell r="E2510">
            <v>0</v>
          </cell>
          <cell r="F2510">
            <v>10</v>
          </cell>
        </row>
        <row r="2511">
          <cell r="A2511" t="str">
            <v>SCLJ01</v>
          </cell>
          <cell r="B2511">
            <v>1</v>
          </cell>
          <cell r="C2511">
            <v>0</v>
          </cell>
          <cell r="D2511" t="str">
            <v>L404</v>
          </cell>
          <cell r="E2511">
            <v>1</v>
          </cell>
          <cell r="F2511">
            <v>2</v>
          </cell>
        </row>
        <row r="2512">
          <cell r="A2512" t="str">
            <v>SCSJ04</v>
          </cell>
          <cell r="B2512">
            <v>0.75</v>
          </cell>
          <cell r="C2512">
            <v>0</v>
          </cell>
          <cell r="D2512" t="str">
            <v>L405</v>
          </cell>
          <cell r="E2512">
            <v>5</v>
          </cell>
          <cell r="F2512">
            <v>10</v>
          </cell>
        </row>
        <row r="2513">
          <cell r="A2513" t="str">
            <v>SCSJ04</v>
          </cell>
          <cell r="B2513">
            <v>1</v>
          </cell>
          <cell r="C2513">
            <v>0</v>
          </cell>
          <cell r="D2513" t="str">
            <v>L405</v>
          </cell>
          <cell r="E2513">
            <v>4</v>
          </cell>
          <cell r="F2513">
            <v>4</v>
          </cell>
        </row>
        <row r="2514">
          <cell r="A2514" t="str">
            <v>SCSJ04</v>
          </cell>
          <cell r="B2514">
            <v>1.5</v>
          </cell>
          <cell r="C2514">
            <v>0</v>
          </cell>
          <cell r="D2514" t="str">
            <v>L405</v>
          </cell>
          <cell r="E2514">
            <v>1</v>
          </cell>
          <cell r="F2514">
            <v>2</v>
          </cell>
        </row>
        <row r="2515">
          <cell r="A2515" t="str">
            <v>SDCJ01</v>
          </cell>
          <cell r="B2515">
            <v>0.25</v>
          </cell>
          <cell r="C2515">
            <v>0</v>
          </cell>
          <cell r="D2515" t="str">
            <v>L403</v>
          </cell>
          <cell r="E2515">
            <v>1</v>
          </cell>
          <cell r="F2515">
            <v>2</v>
          </cell>
        </row>
        <row r="2516">
          <cell r="A2516" t="str">
            <v>SDCJ01</v>
          </cell>
          <cell r="B2516">
            <v>0.5</v>
          </cell>
          <cell r="C2516">
            <v>0</v>
          </cell>
          <cell r="D2516" t="str">
            <v>L403</v>
          </cell>
          <cell r="E2516">
            <v>12</v>
          </cell>
          <cell r="F2516">
            <v>20</v>
          </cell>
        </row>
        <row r="2517">
          <cell r="A2517" t="str">
            <v>SDCJ01</v>
          </cell>
          <cell r="B2517">
            <v>0.75</v>
          </cell>
          <cell r="C2517">
            <v>0</v>
          </cell>
          <cell r="D2517" t="str">
            <v>L403</v>
          </cell>
          <cell r="E2517">
            <v>211</v>
          </cell>
          <cell r="F2517">
            <v>214</v>
          </cell>
        </row>
        <row r="2518">
          <cell r="A2518" t="str">
            <v>SDCJ01</v>
          </cell>
          <cell r="B2518">
            <v>1</v>
          </cell>
          <cell r="C2518">
            <v>0</v>
          </cell>
          <cell r="D2518" t="str">
            <v>L403</v>
          </cell>
          <cell r="E2518">
            <v>381</v>
          </cell>
          <cell r="F2518">
            <v>386</v>
          </cell>
        </row>
        <row r="2519">
          <cell r="A2519" t="str">
            <v>SDCJ01</v>
          </cell>
          <cell r="B2519">
            <v>1.5</v>
          </cell>
          <cell r="C2519">
            <v>0</v>
          </cell>
          <cell r="D2519" t="str">
            <v>L403</v>
          </cell>
          <cell r="E2519">
            <v>262</v>
          </cell>
          <cell r="F2519">
            <v>265</v>
          </cell>
        </row>
        <row r="2520">
          <cell r="A2520" t="str">
            <v>SDCK01</v>
          </cell>
          <cell r="B2520">
            <v>0.25</v>
          </cell>
          <cell r="C2520">
            <v>0</v>
          </cell>
          <cell r="D2520" t="str">
            <v>L403</v>
          </cell>
          <cell r="E2520">
            <v>2</v>
          </cell>
          <cell r="F2520">
            <v>7</v>
          </cell>
        </row>
        <row r="2521">
          <cell r="A2521" t="str">
            <v>SDCK01</v>
          </cell>
          <cell r="B2521">
            <v>0.5</v>
          </cell>
          <cell r="C2521">
            <v>0</v>
          </cell>
          <cell r="D2521" t="str">
            <v>L403</v>
          </cell>
          <cell r="E2521">
            <v>21</v>
          </cell>
          <cell r="F2521">
            <v>22</v>
          </cell>
        </row>
        <row r="2522">
          <cell r="A2522" t="str">
            <v>SDCK01</v>
          </cell>
          <cell r="B2522">
            <v>0.75</v>
          </cell>
          <cell r="C2522">
            <v>0</v>
          </cell>
          <cell r="D2522" t="str">
            <v>L403</v>
          </cell>
          <cell r="E2522">
            <v>56</v>
          </cell>
          <cell r="F2522">
            <v>71</v>
          </cell>
        </row>
        <row r="2523">
          <cell r="A2523" t="str">
            <v>SDCK01</v>
          </cell>
          <cell r="B2523">
            <v>1</v>
          </cell>
          <cell r="C2523">
            <v>0</v>
          </cell>
          <cell r="D2523" t="str">
            <v>L403</v>
          </cell>
          <cell r="E2523">
            <v>96</v>
          </cell>
          <cell r="F2523">
            <v>99</v>
          </cell>
        </row>
        <row r="2524">
          <cell r="A2524" t="str">
            <v>SDCK01</v>
          </cell>
          <cell r="B2524">
            <v>1.5</v>
          </cell>
          <cell r="C2524">
            <v>0</v>
          </cell>
          <cell r="D2524" t="str">
            <v>L403</v>
          </cell>
          <cell r="E2524">
            <v>9</v>
          </cell>
          <cell r="F2524">
            <v>10</v>
          </cell>
        </row>
        <row r="2525">
          <cell r="A2525" t="str">
            <v>SDDJ01</v>
          </cell>
          <cell r="B2525">
            <v>0.25</v>
          </cell>
          <cell r="C2525">
            <v>0</v>
          </cell>
          <cell r="D2525" t="str">
            <v>L403</v>
          </cell>
          <cell r="E2525">
            <v>6</v>
          </cell>
          <cell r="F2525">
            <v>10</v>
          </cell>
        </row>
        <row r="2526">
          <cell r="A2526" t="str">
            <v>SDDJ01</v>
          </cell>
          <cell r="B2526">
            <v>0.5</v>
          </cell>
          <cell r="C2526">
            <v>0</v>
          </cell>
          <cell r="D2526" t="str">
            <v>L403</v>
          </cell>
          <cell r="E2526">
            <v>6</v>
          </cell>
          <cell r="F2526">
            <v>8</v>
          </cell>
        </row>
        <row r="2527">
          <cell r="A2527" t="str">
            <v>SDDJ01</v>
          </cell>
          <cell r="B2527">
            <v>0.75</v>
          </cell>
          <cell r="C2527">
            <v>0</v>
          </cell>
          <cell r="D2527" t="str">
            <v>L403</v>
          </cell>
          <cell r="E2527">
            <v>39</v>
          </cell>
          <cell r="F2527">
            <v>40</v>
          </cell>
        </row>
        <row r="2528">
          <cell r="A2528" t="str">
            <v>SDDJ01</v>
          </cell>
          <cell r="B2528">
            <v>1</v>
          </cell>
          <cell r="C2528">
            <v>0</v>
          </cell>
          <cell r="D2528" t="str">
            <v>L403</v>
          </cell>
          <cell r="E2528">
            <v>3</v>
          </cell>
          <cell r="F2528">
            <v>4</v>
          </cell>
        </row>
        <row r="2529">
          <cell r="A2529" t="str">
            <v>SDLJ01</v>
          </cell>
          <cell r="B2529">
            <v>0.75</v>
          </cell>
          <cell r="C2529">
            <v>0</v>
          </cell>
          <cell r="D2529" t="str">
            <v>L404</v>
          </cell>
          <cell r="E2529">
            <v>1</v>
          </cell>
          <cell r="F2529">
            <v>7</v>
          </cell>
        </row>
        <row r="2530">
          <cell r="A2530" t="str">
            <v>SDLJ01</v>
          </cell>
          <cell r="B2530">
            <v>1</v>
          </cell>
          <cell r="C2530">
            <v>0</v>
          </cell>
          <cell r="D2530" t="str">
            <v>L404</v>
          </cell>
          <cell r="E2530">
            <v>7</v>
          </cell>
          <cell r="F2530">
            <v>8</v>
          </cell>
        </row>
        <row r="2531">
          <cell r="A2531" t="str">
            <v>SDLJ01</v>
          </cell>
          <cell r="B2531">
            <v>1.5</v>
          </cell>
          <cell r="C2531">
            <v>0</v>
          </cell>
          <cell r="D2531" t="str">
            <v>L404</v>
          </cell>
          <cell r="E2531">
            <v>1</v>
          </cell>
          <cell r="F2531">
            <v>1</v>
          </cell>
        </row>
        <row r="2532">
          <cell r="A2532" t="str">
            <v>SDLJ01A</v>
          </cell>
          <cell r="B2532">
            <v>1</v>
          </cell>
          <cell r="C2532">
            <v>0</v>
          </cell>
          <cell r="D2532" t="str">
            <v>L404</v>
          </cell>
          <cell r="E2532">
            <v>7</v>
          </cell>
          <cell r="F2532">
            <v>7</v>
          </cell>
        </row>
        <row r="2533">
          <cell r="A2533" t="str">
            <v>SDP082</v>
          </cell>
          <cell r="B2533">
            <v>0.75</v>
          </cell>
          <cell r="C2533">
            <v>0</v>
          </cell>
          <cell r="D2533" t="str">
            <v>L602</v>
          </cell>
          <cell r="E2533">
            <v>1</v>
          </cell>
          <cell r="F2533">
            <v>0</v>
          </cell>
        </row>
        <row r="2534">
          <cell r="A2534" t="str">
            <v>SDSJ03</v>
          </cell>
          <cell r="B2534">
            <v>0.5</v>
          </cell>
          <cell r="C2534">
            <v>0</v>
          </cell>
          <cell r="D2534" t="str">
            <v>L405</v>
          </cell>
          <cell r="E2534">
            <v>0</v>
          </cell>
          <cell r="F2534">
            <v>5</v>
          </cell>
        </row>
        <row r="2535">
          <cell r="A2535" t="str">
            <v>SDSJ03</v>
          </cell>
          <cell r="B2535">
            <v>0.75</v>
          </cell>
          <cell r="C2535">
            <v>0</v>
          </cell>
          <cell r="D2535" t="str">
            <v>L405</v>
          </cell>
          <cell r="E2535">
            <v>7</v>
          </cell>
          <cell r="F2535">
            <v>9</v>
          </cell>
        </row>
        <row r="2536">
          <cell r="A2536" t="str">
            <v>SDSJ03</v>
          </cell>
          <cell r="B2536">
            <v>1</v>
          </cell>
          <cell r="C2536">
            <v>0</v>
          </cell>
          <cell r="D2536" t="str">
            <v>L405</v>
          </cell>
          <cell r="E2536">
            <v>5</v>
          </cell>
          <cell r="F2536">
            <v>7</v>
          </cell>
        </row>
        <row r="2537">
          <cell r="A2537" t="str">
            <v>SDSJ03</v>
          </cell>
          <cell r="B2537">
            <v>1.5</v>
          </cell>
          <cell r="C2537">
            <v>0</v>
          </cell>
          <cell r="D2537" t="str">
            <v>L405</v>
          </cell>
          <cell r="E2537">
            <v>7</v>
          </cell>
          <cell r="F2537">
            <v>7</v>
          </cell>
        </row>
        <row r="2538">
          <cell r="A2538" t="str">
            <v>SDSJ04</v>
          </cell>
          <cell r="B2538">
            <v>0.5</v>
          </cell>
          <cell r="C2538">
            <v>0</v>
          </cell>
          <cell r="D2538" t="str">
            <v>L405</v>
          </cell>
          <cell r="E2538">
            <v>3</v>
          </cell>
          <cell r="F2538">
            <v>12</v>
          </cell>
        </row>
        <row r="2539">
          <cell r="A2539" t="str">
            <v>SDSJ04</v>
          </cell>
          <cell r="B2539">
            <v>0.75</v>
          </cell>
          <cell r="C2539">
            <v>0</v>
          </cell>
          <cell r="D2539" t="str">
            <v>L405</v>
          </cell>
          <cell r="E2539">
            <v>105</v>
          </cell>
          <cell r="F2539">
            <v>103</v>
          </cell>
        </row>
        <row r="2540">
          <cell r="A2540" t="str">
            <v>SDSJ04</v>
          </cell>
          <cell r="B2540">
            <v>1</v>
          </cell>
          <cell r="C2540">
            <v>0</v>
          </cell>
          <cell r="D2540" t="str">
            <v>L405</v>
          </cell>
          <cell r="E2540">
            <v>42</v>
          </cell>
          <cell r="F2540">
            <v>40</v>
          </cell>
        </row>
        <row r="2541">
          <cell r="A2541" t="str">
            <v>SDSJ04</v>
          </cell>
          <cell r="B2541">
            <v>1.5</v>
          </cell>
          <cell r="C2541">
            <v>0</v>
          </cell>
          <cell r="D2541" t="str">
            <v>L405</v>
          </cell>
          <cell r="E2541">
            <v>6</v>
          </cell>
          <cell r="F2541">
            <v>8</v>
          </cell>
        </row>
        <row r="2542">
          <cell r="A2542" t="str">
            <v>SFCJ01</v>
          </cell>
          <cell r="B2542">
            <v>0.5</v>
          </cell>
          <cell r="C2542">
            <v>0</v>
          </cell>
          <cell r="D2542" t="str">
            <v>L403</v>
          </cell>
          <cell r="E2542">
            <v>3</v>
          </cell>
          <cell r="F2542">
            <v>11</v>
          </cell>
        </row>
        <row r="2543">
          <cell r="A2543" t="str">
            <v>SFCJ01</v>
          </cell>
          <cell r="B2543">
            <v>0.75</v>
          </cell>
          <cell r="C2543">
            <v>0</v>
          </cell>
          <cell r="D2543" t="str">
            <v>L403</v>
          </cell>
          <cell r="E2543">
            <v>52</v>
          </cell>
          <cell r="F2543">
            <v>68</v>
          </cell>
        </row>
        <row r="2544">
          <cell r="A2544" t="str">
            <v>SFCJ01</v>
          </cell>
          <cell r="B2544">
            <v>1</v>
          </cell>
          <cell r="C2544">
            <v>0</v>
          </cell>
          <cell r="D2544" t="str">
            <v>L403</v>
          </cell>
          <cell r="E2544">
            <v>36</v>
          </cell>
          <cell r="F2544">
            <v>94</v>
          </cell>
        </row>
        <row r="2545">
          <cell r="A2545" t="str">
            <v>SFCJ01</v>
          </cell>
          <cell r="B2545">
            <v>1.5</v>
          </cell>
          <cell r="C2545">
            <v>0</v>
          </cell>
          <cell r="D2545" t="str">
            <v>L403</v>
          </cell>
          <cell r="E2545">
            <v>58</v>
          </cell>
          <cell r="F2545">
            <v>62</v>
          </cell>
        </row>
        <row r="2546">
          <cell r="A2546" t="str">
            <v>SFCK01</v>
          </cell>
          <cell r="B2546">
            <v>0.75</v>
          </cell>
          <cell r="C2546">
            <v>0</v>
          </cell>
          <cell r="D2546" t="str">
            <v>L403</v>
          </cell>
          <cell r="E2546">
            <v>10</v>
          </cell>
          <cell r="F2546">
            <v>14</v>
          </cell>
        </row>
        <row r="2547">
          <cell r="A2547" t="str">
            <v>SFCK01</v>
          </cell>
          <cell r="B2547">
            <v>1</v>
          </cell>
          <cell r="C2547">
            <v>0</v>
          </cell>
          <cell r="D2547" t="str">
            <v>L403</v>
          </cell>
          <cell r="E2547">
            <v>11</v>
          </cell>
          <cell r="F2547">
            <v>30</v>
          </cell>
        </row>
        <row r="2548">
          <cell r="A2548" t="str">
            <v>SFCK01</v>
          </cell>
          <cell r="B2548">
            <v>1.5</v>
          </cell>
          <cell r="C2548">
            <v>0</v>
          </cell>
          <cell r="D2548" t="str">
            <v>L403</v>
          </cell>
          <cell r="E2548">
            <v>3</v>
          </cell>
          <cell r="F2548">
            <v>3</v>
          </cell>
        </row>
        <row r="2549">
          <cell r="A2549" t="str">
            <v>SFDJ01</v>
          </cell>
          <cell r="B2549">
            <v>0.75</v>
          </cell>
          <cell r="C2549">
            <v>0</v>
          </cell>
          <cell r="D2549" t="str">
            <v>L403</v>
          </cell>
          <cell r="E2549">
            <v>20</v>
          </cell>
          <cell r="F2549">
            <v>22</v>
          </cell>
        </row>
        <row r="2550">
          <cell r="A2550" t="str">
            <v>SFDJ01</v>
          </cell>
          <cell r="B2550">
            <v>1</v>
          </cell>
          <cell r="C2550">
            <v>0</v>
          </cell>
          <cell r="D2550" t="str">
            <v>L403</v>
          </cell>
          <cell r="E2550">
            <v>5</v>
          </cell>
          <cell r="F2550">
            <v>7</v>
          </cell>
        </row>
        <row r="2551">
          <cell r="A2551" t="str">
            <v>SFLJ01</v>
          </cell>
          <cell r="B2551">
            <v>0.75</v>
          </cell>
          <cell r="C2551">
            <v>0</v>
          </cell>
          <cell r="D2551" t="str">
            <v>L404</v>
          </cell>
          <cell r="E2551">
            <v>3</v>
          </cell>
          <cell r="F2551">
            <v>7</v>
          </cell>
        </row>
        <row r="2552">
          <cell r="A2552" t="str">
            <v>SFLJ01</v>
          </cell>
          <cell r="B2552">
            <v>1</v>
          </cell>
          <cell r="C2552">
            <v>0</v>
          </cell>
          <cell r="D2552" t="str">
            <v>L404</v>
          </cell>
          <cell r="E2552">
            <v>3</v>
          </cell>
          <cell r="F2552">
            <v>6</v>
          </cell>
        </row>
        <row r="2553">
          <cell r="A2553" t="str">
            <v>SFLJ01A</v>
          </cell>
          <cell r="B2553">
            <v>1</v>
          </cell>
          <cell r="C2553">
            <v>0</v>
          </cell>
          <cell r="D2553" t="str">
            <v>L404</v>
          </cell>
          <cell r="E2553">
            <v>1</v>
          </cell>
          <cell r="F2553">
            <v>3</v>
          </cell>
        </row>
        <row r="2554">
          <cell r="A2554" t="str">
            <v>SFP043</v>
          </cell>
          <cell r="B2554">
            <v>3</v>
          </cell>
          <cell r="C2554">
            <v>0</v>
          </cell>
          <cell r="D2554" t="str">
            <v>L602</v>
          </cell>
          <cell r="E2554">
            <v>2</v>
          </cell>
          <cell r="F2554">
            <v>0</v>
          </cell>
        </row>
        <row r="2555">
          <cell r="A2555" t="str">
            <v>SFP043</v>
          </cell>
          <cell r="B2555">
            <v>6</v>
          </cell>
          <cell r="C2555">
            <v>0</v>
          </cell>
          <cell r="D2555" t="str">
            <v>L602</v>
          </cell>
          <cell r="E2555">
            <v>2</v>
          </cell>
          <cell r="F2555">
            <v>0</v>
          </cell>
        </row>
        <row r="2556">
          <cell r="A2556" t="str">
            <v>SFP043</v>
          </cell>
          <cell r="B2556">
            <v>8</v>
          </cell>
          <cell r="C2556">
            <v>0</v>
          </cell>
          <cell r="D2556" t="str">
            <v>L602</v>
          </cell>
          <cell r="E2556">
            <v>2</v>
          </cell>
          <cell r="F2556">
            <v>0</v>
          </cell>
        </row>
        <row r="2557">
          <cell r="A2557" t="str">
            <v>SFP082</v>
          </cell>
          <cell r="B2557">
            <v>0.75</v>
          </cell>
          <cell r="C2557">
            <v>0</v>
          </cell>
          <cell r="D2557" t="str">
            <v>L602</v>
          </cell>
          <cell r="E2557">
            <v>2</v>
          </cell>
          <cell r="F2557">
            <v>0</v>
          </cell>
        </row>
        <row r="2558">
          <cell r="A2558" t="str">
            <v>SFP082</v>
          </cell>
          <cell r="B2558">
            <v>1</v>
          </cell>
          <cell r="C2558">
            <v>0</v>
          </cell>
          <cell r="D2558" t="str">
            <v>L602</v>
          </cell>
          <cell r="E2558">
            <v>0</v>
          </cell>
          <cell r="F2558">
            <v>0</v>
          </cell>
        </row>
        <row r="2559">
          <cell r="A2559" t="str">
            <v>SFSJ03</v>
          </cell>
          <cell r="B2559">
            <v>0.75</v>
          </cell>
          <cell r="C2559">
            <v>0</v>
          </cell>
          <cell r="D2559" t="str">
            <v>L405</v>
          </cell>
          <cell r="E2559">
            <v>3</v>
          </cell>
          <cell r="F2559">
            <v>5</v>
          </cell>
        </row>
        <row r="2560">
          <cell r="A2560" t="str">
            <v>SFSJ04</v>
          </cell>
          <cell r="B2560">
            <v>0.5</v>
          </cell>
          <cell r="C2560">
            <v>0</v>
          </cell>
          <cell r="D2560" t="str">
            <v>L405</v>
          </cell>
          <cell r="E2560">
            <v>29</v>
          </cell>
          <cell r="F2560">
            <v>29</v>
          </cell>
        </row>
        <row r="2561">
          <cell r="A2561" t="str">
            <v>SFSJ04</v>
          </cell>
          <cell r="B2561">
            <v>0.75</v>
          </cell>
          <cell r="C2561">
            <v>0</v>
          </cell>
          <cell r="D2561" t="str">
            <v>L405</v>
          </cell>
          <cell r="E2561">
            <v>43</v>
          </cell>
          <cell r="F2561">
            <v>60</v>
          </cell>
        </row>
        <row r="2562">
          <cell r="A2562" t="str">
            <v>SFSJ04</v>
          </cell>
          <cell r="B2562">
            <v>1</v>
          </cell>
          <cell r="C2562">
            <v>0</v>
          </cell>
          <cell r="D2562" t="str">
            <v>L405</v>
          </cell>
          <cell r="E2562">
            <v>27</v>
          </cell>
          <cell r="F2562">
            <v>27</v>
          </cell>
        </row>
        <row r="2563">
          <cell r="A2563" t="str">
            <v>SFSJ04</v>
          </cell>
          <cell r="B2563">
            <v>1.5</v>
          </cell>
          <cell r="C2563">
            <v>0</v>
          </cell>
          <cell r="D2563" t="str">
            <v>L405</v>
          </cell>
          <cell r="E2563">
            <v>0</v>
          </cell>
          <cell r="F2563">
            <v>8</v>
          </cell>
        </row>
        <row r="2564">
          <cell r="A2564" t="str">
            <v>SNCJ01</v>
          </cell>
          <cell r="B2564">
            <v>0.25</v>
          </cell>
          <cell r="C2564">
            <v>0</v>
          </cell>
          <cell r="D2564" t="str">
            <v>L403</v>
          </cell>
          <cell r="E2564">
            <v>9</v>
          </cell>
          <cell r="F2564">
            <v>10</v>
          </cell>
        </row>
        <row r="2565">
          <cell r="A2565" t="str">
            <v>SNCJ01</v>
          </cell>
          <cell r="B2565">
            <v>0.5</v>
          </cell>
          <cell r="C2565">
            <v>0</v>
          </cell>
          <cell r="D2565" t="str">
            <v>L403</v>
          </cell>
          <cell r="E2565">
            <v>152</v>
          </cell>
          <cell r="F2565">
            <v>156</v>
          </cell>
        </row>
        <row r="2566">
          <cell r="A2566" t="str">
            <v>SNCJ01</v>
          </cell>
          <cell r="B2566">
            <v>0.75</v>
          </cell>
          <cell r="C2566">
            <v>0</v>
          </cell>
          <cell r="D2566" t="str">
            <v>L403</v>
          </cell>
          <cell r="E2566">
            <v>2120</v>
          </cell>
          <cell r="F2566">
            <v>2120</v>
          </cell>
        </row>
        <row r="2567">
          <cell r="A2567" t="str">
            <v>SNCJ01</v>
          </cell>
          <cell r="B2567">
            <v>1</v>
          </cell>
          <cell r="C2567">
            <v>0</v>
          </cell>
          <cell r="D2567" t="str">
            <v>L403</v>
          </cell>
          <cell r="E2567">
            <v>942</v>
          </cell>
          <cell r="F2567">
            <v>946</v>
          </cell>
        </row>
        <row r="2568">
          <cell r="A2568" t="str">
            <v>SNCJ01</v>
          </cell>
          <cell r="B2568">
            <v>1.5</v>
          </cell>
          <cell r="C2568">
            <v>0</v>
          </cell>
          <cell r="D2568" t="str">
            <v>L403</v>
          </cell>
          <cell r="E2568">
            <v>939</v>
          </cell>
          <cell r="F2568">
            <v>942</v>
          </cell>
        </row>
        <row r="2569">
          <cell r="A2569" t="str">
            <v>SNCK01</v>
          </cell>
          <cell r="B2569">
            <v>0.25</v>
          </cell>
          <cell r="C2569">
            <v>0</v>
          </cell>
          <cell r="D2569" t="str">
            <v>L403</v>
          </cell>
          <cell r="E2569">
            <v>11</v>
          </cell>
          <cell r="F2569">
            <v>29</v>
          </cell>
        </row>
        <row r="2570">
          <cell r="A2570" t="str">
            <v>SNCK01</v>
          </cell>
          <cell r="B2570">
            <v>0.5</v>
          </cell>
          <cell r="C2570">
            <v>0</v>
          </cell>
          <cell r="D2570" t="str">
            <v>L403</v>
          </cell>
          <cell r="E2570">
            <v>38</v>
          </cell>
          <cell r="F2570">
            <v>44</v>
          </cell>
        </row>
        <row r="2571">
          <cell r="A2571" t="str">
            <v>SNCK01</v>
          </cell>
          <cell r="B2571">
            <v>0.75</v>
          </cell>
          <cell r="C2571">
            <v>0</v>
          </cell>
          <cell r="D2571" t="str">
            <v>L403</v>
          </cell>
          <cell r="E2571">
            <v>320</v>
          </cell>
          <cell r="F2571">
            <v>325</v>
          </cell>
        </row>
        <row r="2572">
          <cell r="A2572" t="str">
            <v>SNCK01</v>
          </cell>
          <cell r="B2572">
            <v>1</v>
          </cell>
          <cell r="C2572">
            <v>0</v>
          </cell>
          <cell r="D2572" t="str">
            <v>L403</v>
          </cell>
          <cell r="E2572">
            <v>555</v>
          </cell>
          <cell r="F2572">
            <v>640</v>
          </cell>
        </row>
        <row r="2573">
          <cell r="A2573" t="str">
            <v>SNCK01</v>
          </cell>
          <cell r="B2573">
            <v>1.5</v>
          </cell>
          <cell r="C2573">
            <v>0</v>
          </cell>
          <cell r="D2573" t="str">
            <v>L403</v>
          </cell>
          <cell r="E2573">
            <v>26</v>
          </cell>
          <cell r="F2573">
            <v>57</v>
          </cell>
        </row>
        <row r="2574">
          <cell r="A2574" t="str">
            <v>SNDJ01</v>
          </cell>
          <cell r="B2574">
            <v>0.25</v>
          </cell>
          <cell r="C2574">
            <v>0</v>
          </cell>
          <cell r="D2574" t="str">
            <v>L403</v>
          </cell>
          <cell r="E2574">
            <v>3</v>
          </cell>
          <cell r="F2574">
            <v>5</v>
          </cell>
        </row>
        <row r="2575">
          <cell r="A2575" t="str">
            <v>SNDJ01</v>
          </cell>
          <cell r="B2575">
            <v>0.5</v>
          </cell>
          <cell r="C2575">
            <v>0</v>
          </cell>
          <cell r="D2575" t="str">
            <v>L403</v>
          </cell>
          <cell r="E2575">
            <v>11</v>
          </cell>
          <cell r="F2575">
            <v>15</v>
          </cell>
        </row>
        <row r="2576">
          <cell r="A2576" t="str">
            <v>SNDJ01</v>
          </cell>
          <cell r="B2576">
            <v>0.75</v>
          </cell>
          <cell r="C2576">
            <v>0</v>
          </cell>
          <cell r="D2576" t="str">
            <v>L403</v>
          </cell>
          <cell r="E2576">
            <v>528</v>
          </cell>
          <cell r="F2576">
            <v>530</v>
          </cell>
        </row>
        <row r="2577">
          <cell r="A2577" t="str">
            <v>SNDJ01</v>
          </cell>
          <cell r="B2577">
            <v>1</v>
          </cell>
          <cell r="C2577">
            <v>0</v>
          </cell>
          <cell r="D2577" t="str">
            <v>L403</v>
          </cell>
          <cell r="E2577">
            <v>104</v>
          </cell>
          <cell r="F2577">
            <v>111</v>
          </cell>
        </row>
        <row r="2578">
          <cell r="A2578" t="str">
            <v>SNDJ01</v>
          </cell>
          <cell r="B2578">
            <v>1.5</v>
          </cell>
          <cell r="C2578">
            <v>0</v>
          </cell>
          <cell r="D2578" t="str">
            <v>L403</v>
          </cell>
          <cell r="E2578">
            <v>17</v>
          </cell>
          <cell r="F2578">
            <v>19</v>
          </cell>
        </row>
        <row r="2579">
          <cell r="A2579" t="str">
            <v>SNLJ01</v>
          </cell>
          <cell r="B2579">
            <v>0.75</v>
          </cell>
          <cell r="C2579">
            <v>0</v>
          </cell>
          <cell r="D2579" t="str">
            <v>L404</v>
          </cell>
          <cell r="E2579">
            <v>53</v>
          </cell>
          <cell r="F2579">
            <v>53</v>
          </cell>
        </row>
        <row r="2580">
          <cell r="A2580" t="str">
            <v>SNLJ01</v>
          </cell>
          <cell r="B2580">
            <v>1</v>
          </cell>
          <cell r="C2580">
            <v>0</v>
          </cell>
          <cell r="D2580" t="str">
            <v>L404</v>
          </cell>
          <cell r="E2580">
            <v>127</v>
          </cell>
          <cell r="F2580">
            <v>140</v>
          </cell>
        </row>
        <row r="2581">
          <cell r="A2581" t="str">
            <v>SNLJ01</v>
          </cell>
          <cell r="B2581">
            <v>1.5</v>
          </cell>
          <cell r="C2581">
            <v>0</v>
          </cell>
          <cell r="D2581" t="str">
            <v>L404</v>
          </cell>
          <cell r="E2581">
            <v>28</v>
          </cell>
          <cell r="F2581">
            <v>31</v>
          </cell>
        </row>
        <row r="2582">
          <cell r="A2582" t="str">
            <v>SNLJ01A</v>
          </cell>
          <cell r="B2582">
            <v>1</v>
          </cell>
          <cell r="C2582">
            <v>0</v>
          </cell>
          <cell r="D2582" t="str">
            <v>L404</v>
          </cell>
          <cell r="E2582">
            <v>24</v>
          </cell>
          <cell r="F2582">
            <v>24</v>
          </cell>
        </row>
        <row r="2583">
          <cell r="A2583" t="str">
            <v>SNLJ01A</v>
          </cell>
          <cell r="B2583">
            <v>1.5</v>
          </cell>
          <cell r="C2583">
            <v>0</v>
          </cell>
          <cell r="D2583" t="str">
            <v>L404</v>
          </cell>
          <cell r="E2583">
            <v>7</v>
          </cell>
          <cell r="F2583">
            <v>8</v>
          </cell>
        </row>
        <row r="2584">
          <cell r="A2584" t="str">
            <v>SNP043</v>
          </cell>
          <cell r="B2584">
            <v>2</v>
          </cell>
          <cell r="C2584">
            <v>0</v>
          </cell>
          <cell r="D2584" t="str">
            <v>L602</v>
          </cell>
          <cell r="E2584">
            <v>11</v>
          </cell>
          <cell r="F2584">
            <v>0</v>
          </cell>
        </row>
        <row r="2585">
          <cell r="A2585" t="str">
            <v>SNP043</v>
          </cell>
          <cell r="B2585">
            <v>3</v>
          </cell>
          <cell r="C2585">
            <v>0</v>
          </cell>
          <cell r="D2585" t="str">
            <v>L602</v>
          </cell>
          <cell r="E2585">
            <v>16</v>
          </cell>
          <cell r="F2585">
            <v>0</v>
          </cell>
        </row>
        <row r="2586">
          <cell r="A2586" t="str">
            <v>SNP043</v>
          </cell>
          <cell r="B2586">
            <v>6</v>
          </cell>
          <cell r="C2586">
            <v>0</v>
          </cell>
          <cell r="D2586" t="str">
            <v>L602</v>
          </cell>
          <cell r="E2586">
            <v>4</v>
          </cell>
          <cell r="F2586">
            <v>0</v>
          </cell>
        </row>
        <row r="2587">
          <cell r="A2587" t="str">
            <v>SNP043</v>
          </cell>
          <cell r="B2587">
            <v>8</v>
          </cell>
          <cell r="C2587">
            <v>0</v>
          </cell>
          <cell r="D2587" t="str">
            <v>L602</v>
          </cell>
          <cell r="E2587">
            <v>5</v>
          </cell>
          <cell r="F2587">
            <v>0</v>
          </cell>
        </row>
        <row r="2588">
          <cell r="A2588" t="str">
            <v>SNP082</v>
          </cell>
          <cell r="B2588">
            <v>0.5</v>
          </cell>
          <cell r="C2588">
            <v>0</v>
          </cell>
          <cell r="D2588" t="str">
            <v>L602</v>
          </cell>
          <cell r="E2588">
            <v>8</v>
          </cell>
          <cell r="F2588">
            <v>0</v>
          </cell>
        </row>
        <row r="2589">
          <cell r="A2589" t="str">
            <v>SNP082</v>
          </cell>
          <cell r="B2589">
            <v>0.75</v>
          </cell>
          <cell r="C2589">
            <v>0</v>
          </cell>
          <cell r="D2589" t="str">
            <v>L602</v>
          </cell>
          <cell r="E2589">
            <v>23</v>
          </cell>
          <cell r="F2589">
            <v>0</v>
          </cell>
        </row>
        <row r="2590">
          <cell r="A2590" t="str">
            <v>SNP082</v>
          </cell>
          <cell r="B2590">
            <v>1</v>
          </cell>
          <cell r="C2590">
            <v>0</v>
          </cell>
          <cell r="D2590" t="str">
            <v>L602</v>
          </cell>
          <cell r="E2590">
            <v>25</v>
          </cell>
          <cell r="F2590">
            <v>0</v>
          </cell>
        </row>
        <row r="2591">
          <cell r="A2591" t="str">
            <v>SNSJ03</v>
          </cell>
          <cell r="B2591">
            <v>0.25</v>
          </cell>
          <cell r="C2591">
            <v>0</v>
          </cell>
          <cell r="D2591" t="str">
            <v>L405</v>
          </cell>
          <cell r="E2591">
            <v>10</v>
          </cell>
          <cell r="F2591">
            <v>10</v>
          </cell>
        </row>
        <row r="2592">
          <cell r="A2592" t="str">
            <v>SNSJ03</v>
          </cell>
          <cell r="B2592">
            <v>0.5</v>
          </cell>
          <cell r="C2592">
            <v>0</v>
          </cell>
          <cell r="D2592" t="str">
            <v>L405</v>
          </cell>
          <cell r="E2592">
            <v>0</v>
          </cell>
          <cell r="F2592">
            <v>30</v>
          </cell>
        </row>
        <row r="2593">
          <cell r="A2593" t="str">
            <v>SNSJ03</v>
          </cell>
          <cell r="B2593">
            <v>0.75</v>
          </cell>
          <cell r="C2593">
            <v>0</v>
          </cell>
          <cell r="D2593" t="str">
            <v>L405</v>
          </cell>
          <cell r="E2593">
            <v>18</v>
          </cell>
          <cell r="F2593">
            <v>18</v>
          </cell>
        </row>
        <row r="2594">
          <cell r="A2594" t="str">
            <v>SNSJ03</v>
          </cell>
          <cell r="B2594">
            <v>1</v>
          </cell>
          <cell r="C2594">
            <v>0</v>
          </cell>
          <cell r="D2594" t="str">
            <v>L405</v>
          </cell>
          <cell r="E2594">
            <v>17</v>
          </cell>
          <cell r="F2594">
            <v>20</v>
          </cell>
        </row>
        <row r="2595">
          <cell r="A2595" t="str">
            <v>SNSJ03</v>
          </cell>
          <cell r="B2595">
            <v>1.5</v>
          </cell>
          <cell r="C2595">
            <v>0</v>
          </cell>
          <cell r="D2595" t="str">
            <v>L405</v>
          </cell>
          <cell r="E2595">
            <v>2</v>
          </cell>
          <cell r="F2595">
            <v>4</v>
          </cell>
        </row>
        <row r="2596">
          <cell r="A2596" t="str">
            <v>SNSJ04</v>
          </cell>
          <cell r="B2596">
            <v>0.25</v>
          </cell>
          <cell r="C2596">
            <v>0</v>
          </cell>
          <cell r="D2596" t="str">
            <v>L405</v>
          </cell>
          <cell r="E2596">
            <v>3</v>
          </cell>
          <cell r="F2596">
            <v>5</v>
          </cell>
        </row>
        <row r="2597">
          <cell r="A2597" t="str">
            <v>SNSJ04</v>
          </cell>
          <cell r="B2597">
            <v>0.5</v>
          </cell>
          <cell r="C2597">
            <v>0</v>
          </cell>
          <cell r="D2597" t="str">
            <v>L405</v>
          </cell>
          <cell r="E2597">
            <v>284</v>
          </cell>
          <cell r="F2597">
            <v>257</v>
          </cell>
        </row>
        <row r="2598">
          <cell r="A2598" t="str">
            <v>SNSJ04</v>
          </cell>
          <cell r="B2598">
            <v>0.75</v>
          </cell>
          <cell r="C2598">
            <v>0</v>
          </cell>
          <cell r="D2598" t="str">
            <v>L405</v>
          </cell>
          <cell r="E2598">
            <v>763</v>
          </cell>
          <cell r="F2598">
            <v>794</v>
          </cell>
        </row>
        <row r="2599">
          <cell r="A2599" t="str">
            <v>SNSJ04</v>
          </cell>
          <cell r="B2599">
            <v>1</v>
          </cell>
          <cell r="C2599">
            <v>0</v>
          </cell>
          <cell r="D2599" t="str">
            <v>L405</v>
          </cell>
          <cell r="E2599">
            <v>395</v>
          </cell>
          <cell r="F2599">
            <v>395</v>
          </cell>
        </row>
        <row r="2600">
          <cell r="A2600" t="str">
            <v>SNSJ04</v>
          </cell>
          <cell r="B2600">
            <v>1.5</v>
          </cell>
          <cell r="C2600">
            <v>0</v>
          </cell>
          <cell r="D2600" t="str">
            <v>L405</v>
          </cell>
          <cell r="E2600">
            <v>52</v>
          </cell>
          <cell r="F2600">
            <v>50</v>
          </cell>
        </row>
        <row r="2601">
          <cell r="A2601" t="str">
            <v>SRP043</v>
          </cell>
          <cell r="B2601">
            <v>3</v>
          </cell>
          <cell r="C2601">
            <v>2</v>
          </cell>
          <cell r="D2601" t="str">
            <v>L602</v>
          </cell>
          <cell r="E2601">
            <v>1</v>
          </cell>
          <cell r="F2601">
            <v>0</v>
          </cell>
        </row>
        <row r="2602">
          <cell r="A2602" t="str">
            <v>STCJ01</v>
          </cell>
          <cell r="B2602">
            <v>0.25</v>
          </cell>
          <cell r="C2602">
            <v>0</v>
          </cell>
          <cell r="D2602" t="str">
            <v>L403</v>
          </cell>
          <cell r="E2602">
            <v>7</v>
          </cell>
          <cell r="F2602">
            <v>7</v>
          </cell>
        </row>
        <row r="2603">
          <cell r="A2603" t="str">
            <v>STCJ01</v>
          </cell>
          <cell r="B2603">
            <v>0.5</v>
          </cell>
          <cell r="C2603">
            <v>0</v>
          </cell>
          <cell r="D2603" t="str">
            <v>L403</v>
          </cell>
          <cell r="E2603">
            <v>19</v>
          </cell>
          <cell r="F2603">
            <v>21</v>
          </cell>
        </row>
        <row r="2604">
          <cell r="A2604" t="str">
            <v>STCJ01</v>
          </cell>
          <cell r="B2604">
            <v>0.75</v>
          </cell>
          <cell r="C2604">
            <v>0</v>
          </cell>
          <cell r="D2604" t="str">
            <v>L403</v>
          </cell>
          <cell r="E2604">
            <v>742</v>
          </cell>
          <cell r="F2604">
            <v>742</v>
          </cell>
        </row>
        <row r="2605">
          <cell r="A2605" t="str">
            <v>STCJ01</v>
          </cell>
          <cell r="B2605">
            <v>1</v>
          </cell>
          <cell r="C2605">
            <v>0</v>
          </cell>
          <cell r="D2605" t="str">
            <v>L403</v>
          </cell>
          <cell r="E2605">
            <v>123</v>
          </cell>
          <cell r="F2605">
            <v>140</v>
          </cell>
        </row>
        <row r="2606">
          <cell r="A2606" t="str">
            <v>STCJ01</v>
          </cell>
          <cell r="B2606">
            <v>1.5</v>
          </cell>
          <cell r="C2606">
            <v>0</v>
          </cell>
          <cell r="D2606" t="str">
            <v>L403</v>
          </cell>
          <cell r="E2606">
            <v>94</v>
          </cell>
          <cell r="F2606">
            <v>94</v>
          </cell>
        </row>
        <row r="2607">
          <cell r="A2607" t="str">
            <v>STCK01</v>
          </cell>
          <cell r="B2607">
            <v>0.25</v>
          </cell>
          <cell r="C2607">
            <v>0</v>
          </cell>
          <cell r="D2607" t="str">
            <v>L403</v>
          </cell>
          <cell r="E2607">
            <v>0</v>
          </cell>
          <cell r="F2607">
            <v>5</v>
          </cell>
        </row>
        <row r="2608">
          <cell r="A2608" t="str">
            <v>STCK01</v>
          </cell>
          <cell r="B2608">
            <v>0.5</v>
          </cell>
          <cell r="C2608">
            <v>0</v>
          </cell>
          <cell r="D2608" t="str">
            <v>L403</v>
          </cell>
          <cell r="E2608">
            <v>8</v>
          </cell>
          <cell r="F2608">
            <v>13</v>
          </cell>
        </row>
        <row r="2609">
          <cell r="A2609" t="str">
            <v>STCK01</v>
          </cell>
          <cell r="B2609">
            <v>0.75</v>
          </cell>
          <cell r="C2609">
            <v>0</v>
          </cell>
          <cell r="D2609" t="str">
            <v>L403</v>
          </cell>
          <cell r="E2609">
            <v>70</v>
          </cell>
          <cell r="F2609">
            <v>72</v>
          </cell>
        </row>
        <row r="2610">
          <cell r="A2610" t="str">
            <v>STCK01</v>
          </cell>
          <cell r="B2610">
            <v>1</v>
          </cell>
          <cell r="C2610">
            <v>0</v>
          </cell>
          <cell r="D2610" t="str">
            <v>L403</v>
          </cell>
          <cell r="E2610">
            <v>127</v>
          </cell>
          <cell r="F2610">
            <v>129</v>
          </cell>
        </row>
        <row r="2611">
          <cell r="A2611" t="str">
            <v>STCK01</v>
          </cell>
          <cell r="B2611">
            <v>1.5</v>
          </cell>
          <cell r="C2611">
            <v>0</v>
          </cell>
          <cell r="D2611" t="str">
            <v>L403</v>
          </cell>
          <cell r="E2611">
            <v>0</v>
          </cell>
          <cell r="F2611">
            <v>6</v>
          </cell>
        </row>
        <row r="2612">
          <cell r="A2612" t="str">
            <v>STDJ01</v>
          </cell>
          <cell r="B2612">
            <v>0.25</v>
          </cell>
          <cell r="C2612">
            <v>0</v>
          </cell>
          <cell r="D2612" t="str">
            <v>L403</v>
          </cell>
          <cell r="E2612">
            <v>13</v>
          </cell>
          <cell r="F2612">
            <v>14</v>
          </cell>
        </row>
        <row r="2613">
          <cell r="A2613" t="str">
            <v>STDJ01</v>
          </cell>
          <cell r="B2613">
            <v>0.75</v>
          </cell>
          <cell r="C2613">
            <v>0</v>
          </cell>
          <cell r="D2613" t="str">
            <v>L403</v>
          </cell>
          <cell r="E2613">
            <v>177</v>
          </cell>
          <cell r="F2613">
            <v>177</v>
          </cell>
        </row>
        <row r="2614">
          <cell r="A2614" t="str">
            <v>STDJ01</v>
          </cell>
          <cell r="B2614">
            <v>1</v>
          </cell>
          <cell r="C2614">
            <v>0</v>
          </cell>
          <cell r="D2614" t="str">
            <v>L403</v>
          </cell>
          <cell r="E2614">
            <v>24</v>
          </cell>
          <cell r="F2614">
            <v>29</v>
          </cell>
        </row>
        <row r="2615">
          <cell r="A2615" t="str">
            <v>STDJ01</v>
          </cell>
          <cell r="B2615">
            <v>1.5</v>
          </cell>
          <cell r="C2615">
            <v>0</v>
          </cell>
          <cell r="D2615" t="str">
            <v>L403</v>
          </cell>
          <cell r="E2615">
            <v>1</v>
          </cell>
          <cell r="F2615">
            <v>2</v>
          </cell>
        </row>
        <row r="2616">
          <cell r="A2616" t="str">
            <v>STLJ01</v>
          </cell>
          <cell r="B2616">
            <v>0.75</v>
          </cell>
          <cell r="C2616">
            <v>0</v>
          </cell>
          <cell r="D2616" t="str">
            <v>L404</v>
          </cell>
          <cell r="E2616">
            <v>7</v>
          </cell>
          <cell r="F2616">
            <v>36</v>
          </cell>
        </row>
        <row r="2617">
          <cell r="A2617" t="str">
            <v>STLJ01</v>
          </cell>
          <cell r="B2617">
            <v>1</v>
          </cell>
          <cell r="C2617">
            <v>0</v>
          </cell>
          <cell r="D2617" t="str">
            <v>L404</v>
          </cell>
          <cell r="E2617">
            <v>65</v>
          </cell>
          <cell r="F2617">
            <v>65</v>
          </cell>
        </row>
        <row r="2618">
          <cell r="A2618" t="str">
            <v>STLJ01</v>
          </cell>
          <cell r="B2618">
            <v>1.5</v>
          </cell>
          <cell r="C2618">
            <v>0</v>
          </cell>
          <cell r="D2618" t="str">
            <v>L404</v>
          </cell>
          <cell r="E2618">
            <v>5</v>
          </cell>
          <cell r="F2618">
            <v>5</v>
          </cell>
        </row>
        <row r="2619">
          <cell r="A2619" t="str">
            <v>STLJ01A</v>
          </cell>
          <cell r="B2619">
            <v>1.5</v>
          </cell>
          <cell r="C2619">
            <v>0</v>
          </cell>
          <cell r="D2619" t="str">
            <v>L404</v>
          </cell>
          <cell r="E2619">
            <v>3</v>
          </cell>
          <cell r="F2619">
            <v>3</v>
          </cell>
        </row>
        <row r="2620">
          <cell r="A2620" t="str">
            <v>STP043</v>
          </cell>
          <cell r="B2620">
            <v>3</v>
          </cell>
          <cell r="C2620">
            <v>0</v>
          </cell>
          <cell r="D2620" t="str">
            <v>L602</v>
          </cell>
          <cell r="E2620">
            <v>2</v>
          </cell>
          <cell r="F2620">
            <v>0</v>
          </cell>
        </row>
        <row r="2621">
          <cell r="A2621" t="str">
            <v>STP043</v>
          </cell>
          <cell r="B2621">
            <v>8</v>
          </cell>
          <cell r="C2621">
            <v>0</v>
          </cell>
          <cell r="D2621" t="str">
            <v>L602</v>
          </cell>
          <cell r="E2621">
            <v>1</v>
          </cell>
          <cell r="F2621">
            <v>0</v>
          </cell>
        </row>
        <row r="2622">
          <cell r="A2622" t="str">
            <v>STP082</v>
          </cell>
          <cell r="B2622">
            <v>0.5</v>
          </cell>
          <cell r="C2622">
            <v>0</v>
          </cell>
          <cell r="D2622" t="str">
            <v>L602</v>
          </cell>
          <cell r="E2622">
            <v>1</v>
          </cell>
          <cell r="F2622">
            <v>0</v>
          </cell>
        </row>
        <row r="2623">
          <cell r="A2623" t="str">
            <v>STP082</v>
          </cell>
          <cell r="B2623">
            <v>0.75</v>
          </cell>
          <cell r="C2623">
            <v>0</v>
          </cell>
          <cell r="D2623" t="str">
            <v>L602</v>
          </cell>
          <cell r="E2623">
            <v>22</v>
          </cell>
          <cell r="F2623">
            <v>0</v>
          </cell>
        </row>
        <row r="2624">
          <cell r="A2624" t="str">
            <v>STP082</v>
          </cell>
          <cell r="B2624">
            <v>1</v>
          </cell>
          <cell r="C2624">
            <v>0</v>
          </cell>
          <cell r="D2624" t="str">
            <v>L602</v>
          </cell>
          <cell r="E2624">
            <v>2</v>
          </cell>
          <cell r="F2624">
            <v>0</v>
          </cell>
        </row>
        <row r="2625">
          <cell r="A2625" t="str">
            <v>STP082</v>
          </cell>
          <cell r="B2625">
            <v>2</v>
          </cell>
          <cell r="C2625">
            <v>0</v>
          </cell>
          <cell r="D2625" t="str">
            <v>L602</v>
          </cell>
          <cell r="E2625">
            <v>1</v>
          </cell>
          <cell r="F2625">
            <v>0</v>
          </cell>
        </row>
        <row r="2626">
          <cell r="A2626" t="str">
            <v>STSJ03</v>
          </cell>
          <cell r="B2626">
            <v>0.25</v>
          </cell>
          <cell r="C2626">
            <v>0</v>
          </cell>
          <cell r="D2626" t="str">
            <v>L405</v>
          </cell>
          <cell r="E2626">
            <v>3</v>
          </cell>
          <cell r="F2626">
            <v>5</v>
          </cell>
        </row>
        <row r="2627">
          <cell r="A2627" t="str">
            <v>STSJ03</v>
          </cell>
          <cell r="B2627">
            <v>0.75</v>
          </cell>
          <cell r="C2627">
            <v>0</v>
          </cell>
          <cell r="D2627" t="str">
            <v>L405</v>
          </cell>
          <cell r="E2627">
            <v>3</v>
          </cell>
          <cell r="F2627">
            <v>3</v>
          </cell>
        </row>
        <row r="2628">
          <cell r="A2628" t="str">
            <v>STSJ03</v>
          </cell>
          <cell r="B2628">
            <v>1.5</v>
          </cell>
          <cell r="C2628">
            <v>0</v>
          </cell>
          <cell r="D2628" t="str">
            <v>L405</v>
          </cell>
          <cell r="E2628">
            <v>0</v>
          </cell>
          <cell r="F2628">
            <v>2</v>
          </cell>
        </row>
        <row r="2629">
          <cell r="A2629" t="str">
            <v>STSJ04</v>
          </cell>
          <cell r="B2629">
            <v>0.25</v>
          </cell>
          <cell r="C2629">
            <v>0</v>
          </cell>
          <cell r="D2629" t="str">
            <v>L405</v>
          </cell>
          <cell r="E2629">
            <v>5</v>
          </cell>
          <cell r="F2629">
            <v>7</v>
          </cell>
        </row>
        <row r="2630">
          <cell r="A2630" t="str">
            <v>STSJ04</v>
          </cell>
          <cell r="B2630">
            <v>0.5</v>
          </cell>
          <cell r="C2630">
            <v>0</v>
          </cell>
          <cell r="D2630" t="str">
            <v>L405</v>
          </cell>
          <cell r="E2630">
            <v>101</v>
          </cell>
          <cell r="F2630">
            <v>104</v>
          </cell>
        </row>
        <row r="2631">
          <cell r="A2631" t="str">
            <v>STSJ04</v>
          </cell>
          <cell r="B2631">
            <v>0.75</v>
          </cell>
          <cell r="C2631">
            <v>0</v>
          </cell>
          <cell r="D2631" t="str">
            <v>L405</v>
          </cell>
          <cell r="E2631">
            <v>289</v>
          </cell>
          <cell r="F2631">
            <v>294</v>
          </cell>
        </row>
        <row r="2632">
          <cell r="A2632" t="str">
            <v>STSJ04</v>
          </cell>
          <cell r="B2632">
            <v>1</v>
          </cell>
          <cell r="C2632">
            <v>0</v>
          </cell>
          <cell r="D2632" t="str">
            <v>L405</v>
          </cell>
          <cell r="E2632">
            <v>62</v>
          </cell>
          <cell r="F2632">
            <v>63</v>
          </cell>
        </row>
        <row r="2633">
          <cell r="A2633" t="str">
            <v>STSJ04</v>
          </cell>
          <cell r="B2633">
            <v>1.5</v>
          </cell>
          <cell r="C2633">
            <v>0</v>
          </cell>
          <cell r="D2633" t="str">
            <v>L405</v>
          </cell>
          <cell r="E2633">
            <v>7</v>
          </cell>
          <cell r="F2633">
            <v>7</v>
          </cell>
        </row>
        <row r="2634">
          <cell r="A2634" t="str">
            <v>SUCJ01</v>
          </cell>
          <cell r="B2634">
            <v>0.5</v>
          </cell>
          <cell r="C2634">
            <v>0</v>
          </cell>
          <cell r="D2634" t="str">
            <v>L403</v>
          </cell>
          <cell r="E2634">
            <v>20</v>
          </cell>
          <cell r="F2634">
            <v>23</v>
          </cell>
        </row>
        <row r="2635">
          <cell r="A2635" t="str">
            <v>SUCJ01</v>
          </cell>
          <cell r="B2635">
            <v>0.75</v>
          </cell>
          <cell r="C2635">
            <v>0</v>
          </cell>
          <cell r="D2635" t="str">
            <v>L403</v>
          </cell>
          <cell r="E2635">
            <v>55</v>
          </cell>
          <cell r="F2635">
            <v>59</v>
          </cell>
        </row>
        <row r="2636">
          <cell r="A2636" t="str">
            <v>SUCJ01</v>
          </cell>
          <cell r="B2636">
            <v>1</v>
          </cell>
          <cell r="C2636">
            <v>0</v>
          </cell>
          <cell r="D2636" t="str">
            <v>L403</v>
          </cell>
          <cell r="E2636">
            <v>30</v>
          </cell>
          <cell r="F2636">
            <v>33</v>
          </cell>
        </row>
        <row r="2637">
          <cell r="A2637" t="str">
            <v>SUCJ01</v>
          </cell>
          <cell r="B2637">
            <v>1.5</v>
          </cell>
          <cell r="C2637">
            <v>0</v>
          </cell>
          <cell r="D2637" t="str">
            <v>L403</v>
          </cell>
          <cell r="E2637">
            <v>31</v>
          </cell>
          <cell r="F2637">
            <v>32</v>
          </cell>
        </row>
        <row r="2638">
          <cell r="A2638" t="str">
            <v>SUCJ01</v>
          </cell>
          <cell r="B2638">
            <v>2</v>
          </cell>
          <cell r="C2638">
            <v>0</v>
          </cell>
          <cell r="D2638" t="str">
            <v>L403</v>
          </cell>
          <cell r="E2638">
            <v>6</v>
          </cell>
          <cell r="F2638">
            <v>6</v>
          </cell>
        </row>
        <row r="2639">
          <cell r="A2639" t="str">
            <v>SUCK01</v>
          </cell>
          <cell r="B2639">
            <v>0.5</v>
          </cell>
          <cell r="C2639">
            <v>0</v>
          </cell>
          <cell r="D2639" t="str">
            <v>L403</v>
          </cell>
          <cell r="E2639">
            <v>2</v>
          </cell>
          <cell r="F2639">
            <v>3</v>
          </cell>
        </row>
        <row r="2640">
          <cell r="A2640" t="str">
            <v>SUCK01</v>
          </cell>
          <cell r="B2640">
            <v>1</v>
          </cell>
          <cell r="C2640">
            <v>0</v>
          </cell>
          <cell r="D2640" t="str">
            <v>L403</v>
          </cell>
          <cell r="E2640">
            <v>6</v>
          </cell>
          <cell r="F2640">
            <v>6</v>
          </cell>
        </row>
        <row r="2641">
          <cell r="A2641" t="str">
            <v>SUCK01</v>
          </cell>
          <cell r="B2641">
            <v>2</v>
          </cell>
          <cell r="C2641">
            <v>0</v>
          </cell>
          <cell r="D2641" t="str">
            <v>L403</v>
          </cell>
          <cell r="E2641">
            <v>5</v>
          </cell>
          <cell r="F2641">
            <v>5</v>
          </cell>
        </row>
        <row r="2642">
          <cell r="A2642" t="str">
            <v>SUDJ01</v>
          </cell>
          <cell r="B2642">
            <v>0.75</v>
          </cell>
          <cell r="C2642">
            <v>0</v>
          </cell>
          <cell r="D2642" t="str">
            <v>L403</v>
          </cell>
          <cell r="E2642">
            <v>2</v>
          </cell>
          <cell r="F2642">
            <v>3</v>
          </cell>
        </row>
        <row r="2643">
          <cell r="A2643" t="str">
            <v>SUDJ01</v>
          </cell>
          <cell r="B2643">
            <v>1</v>
          </cell>
          <cell r="C2643">
            <v>0</v>
          </cell>
          <cell r="D2643" t="str">
            <v>L403</v>
          </cell>
          <cell r="E2643">
            <v>0</v>
          </cell>
          <cell r="F2643">
            <v>3</v>
          </cell>
        </row>
        <row r="2644">
          <cell r="A2644" t="str">
            <v>SUDJ01</v>
          </cell>
          <cell r="B2644">
            <v>1.5</v>
          </cell>
          <cell r="C2644">
            <v>0</v>
          </cell>
          <cell r="D2644" t="str">
            <v>L403</v>
          </cell>
          <cell r="E2644">
            <v>0</v>
          </cell>
          <cell r="F2644">
            <v>2</v>
          </cell>
        </row>
        <row r="2645">
          <cell r="A2645" t="str">
            <v>SUP082</v>
          </cell>
          <cell r="B2645">
            <v>0.5</v>
          </cell>
          <cell r="C2645">
            <v>0</v>
          </cell>
          <cell r="D2645" t="str">
            <v>L602</v>
          </cell>
          <cell r="E2645">
            <v>2</v>
          </cell>
          <cell r="F2645">
            <v>0</v>
          </cell>
        </row>
        <row r="2646">
          <cell r="A2646" t="str">
            <v>SUP082</v>
          </cell>
          <cell r="B2646">
            <v>0.75</v>
          </cell>
          <cell r="C2646">
            <v>0</v>
          </cell>
          <cell r="D2646" t="str">
            <v>L602</v>
          </cell>
          <cell r="E2646">
            <v>1</v>
          </cell>
          <cell r="F2646">
            <v>0</v>
          </cell>
        </row>
        <row r="2647">
          <cell r="A2647" t="str">
            <v>SUSJ04</v>
          </cell>
          <cell r="B2647">
            <v>0.25</v>
          </cell>
          <cell r="C2647">
            <v>0</v>
          </cell>
          <cell r="D2647" t="str">
            <v>L405</v>
          </cell>
          <cell r="E2647">
            <v>2</v>
          </cell>
          <cell r="F2647">
            <v>5</v>
          </cell>
        </row>
        <row r="2648">
          <cell r="A2648" t="str">
            <v>SUSJ04</v>
          </cell>
          <cell r="B2648">
            <v>0.5</v>
          </cell>
          <cell r="C2648">
            <v>0</v>
          </cell>
          <cell r="D2648" t="str">
            <v>L405</v>
          </cell>
          <cell r="E2648">
            <v>28</v>
          </cell>
          <cell r="F2648">
            <v>29</v>
          </cell>
        </row>
        <row r="2649">
          <cell r="A2649" t="str">
            <v>SUSJ04</v>
          </cell>
          <cell r="B2649">
            <v>0.75</v>
          </cell>
          <cell r="C2649">
            <v>0</v>
          </cell>
          <cell r="D2649" t="str">
            <v>L405</v>
          </cell>
          <cell r="E2649">
            <v>4</v>
          </cell>
          <cell r="F2649">
            <v>5</v>
          </cell>
        </row>
        <row r="2650">
          <cell r="A2650" t="str">
            <v>SVCJ01</v>
          </cell>
          <cell r="B2650">
            <v>0.75</v>
          </cell>
          <cell r="C2650">
            <v>0.25</v>
          </cell>
          <cell r="D2650" t="str">
            <v>L403</v>
          </cell>
          <cell r="E2650">
            <v>1</v>
          </cell>
          <cell r="F2650">
            <v>3</v>
          </cell>
        </row>
        <row r="2651">
          <cell r="A2651" t="str">
            <v>SVCJ01</v>
          </cell>
          <cell r="B2651">
            <v>0.75</v>
          </cell>
          <cell r="C2651">
            <v>0.5</v>
          </cell>
          <cell r="D2651" t="str">
            <v>L403</v>
          </cell>
          <cell r="E2651">
            <v>3</v>
          </cell>
          <cell r="F2651">
            <v>13</v>
          </cell>
        </row>
        <row r="2652">
          <cell r="A2652" t="str">
            <v>SVCJ01</v>
          </cell>
          <cell r="B2652">
            <v>1</v>
          </cell>
          <cell r="C2652">
            <v>0.5</v>
          </cell>
          <cell r="D2652" t="str">
            <v>L403</v>
          </cell>
          <cell r="E2652">
            <v>8</v>
          </cell>
          <cell r="F2652">
            <v>8</v>
          </cell>
        </row>
        <row r="2653">
          <cell r="A2653" t="str">
            <v>SVCJ01</v>
          </cell>
          <cell r="B2653">
            <v>1</v>
          </cell>
          <cell r="C2653">
            <v>0.75</v>
          </cell>
          <cell r="D2653" t="str">
            <v>L403</v>
          </cell>
          <cell r="E2653">
            <v>57</v>
          </cell>
          <cell r="F2653">
            <v>81</v>
          </cell>
        </row>
        <row r="2654">
          <cell r="A2654" t="str">
            <v>SVCJ01</v>
          </cell>
          <cell r="B2654">
            <v>1.5</v>
          </cell>
          <cell r="C2654">
            <v>0.5</v>
          </cell>
          <cell r="D2654" t="str">
            <v>L403</v>
          </cell>
          <cell r="E2654">
            <v>4</v>
          </cell>
          <cell r="F2654">
            <v>5</v>
          </cell>
        </row>
        <row r="2655">
          <cell r="A2655" t="str">
            <v>SVCJ01</v>
          </cell>
          <cell r="B2655">
            <v>1.5</v>
          </cell>
          <cell r="C2655">
            <v>0.75</v>
          </cell>
          <cell r="D2655" t="str">
            <v>L403</v>
          </cell>
          <cell r="E2655">
            <v>40</v>
          </cell>
          <cell r="F2655">
            <v>42</v>
          </cell>
        </row>
        <row r="2656">
          <cell r="A2656" t="str">
            <v>SVCJ01</v>
          </cell>
          <cell r="B2656">
            <v>1.5</v>
          </cell>
          <cell r="C2656">
            <v>1</v>
          </cell>
          <cell r="D2656" t="str">
            <v>L403</v>
          </cell>
          <cell r="E2656">
            <v>33</v>
          </cell>
          <cell r="F2656">
            <v>31</v>
          </cell>
        </row>
        <row r="2657">
          <cell r="A2657" t="str">
            <v>SVCK01</v>
          </cell>
          <cell r="B2657">
            <v>0.75</v>
          </cell>
          <cell r="C2657">
            <v>0.5</v>
          </cell>
          <cell r="D2657" t="str">
            <v>L403</v>
          </cell>
          <cell r="E2657">
            <v>0</v>
          </cell>
          <cell r="F2657">
            <v>4</v>
          </cell>
        </row>
        <row r="2658">
          <cell r="A2658" t="str">
            <v>SVCK01</v>
          </cell>
          <cell r="B2658">
            <v>1</v>
          </cell>
          <cell r="C2658">
            <v>0.5</v>
          </cell>
          <cell r="D2658" t="str">
            <v>L403</v>
          </cell>
          <cell r="E2658">
            <v>11</v>
          </cell>
          <cell r="F2658">
            <v>13</v>
          </cell>
        </row>
        <row r="2659">
          <cell r="A2659" t="str">
            <v>SVCK01</v>
          </cell>
          <cell r="B2659">
            <v>1</v>
          </cell>
          <cell r="C2659">
            <v>0.75</v>
          </cell>
          <cell r="D2659" t="str">
            <v>L403</v>
          </cell>
          <cell r="E2659">
            <v>62</v>
          </cell>
          <cell r="F2659">
            <v>64</v>
          </cell>
        </row>
        <row r="2660">
          <cell r="A2660" t="str">
            <v>SVCK01</v>
          </cell>
          <cell r="B2660">
            <v>1.5</v>
          </cell>
          <cell r="C2660">
            <v>0.75</v>
          </cell>
          <cell r="D2660" t="str">
            <v>L403</v>
          </cell>
          <cell r="E2660">
            <v>6</v>
          </cell>
          <cell r="F2660">
            <v>8</v>
          </cell>
        </row>
        <row r="2661">
          <cell r="A2661" t="str">
            <v>SVCK01</v>
          </cell>
          <cell r="B2661">
            <v>1.5</v>
          </cell>
          <cell r="C2661">
            <v>1</v>
          </cell>
          <cell r="D2661" t="str">
            <v>L403</v>
          </cell>
          <cell r="E2661">
            <v>4</v>
          </cell>
          <cell r="F2661">
            <v>8</v>
          </cell>
        </row>
        <row r="2662">
          <cell r="A2662" t="str">
            <v>SVDJ01</v>
          </cell>
          <cell r="B2662">
            <v>0.75</v>
          </cell>
          <cell r="C2662">
            <v>0.5</v>
          </cell>
          <cell r="D2662" t="str">
            <v>L403</v>
          </cell>
          <cell r="E2662">
            <v>1</v>
          </cell>
          <cell r="F2662">
            <v>1</v>
          </cell>
        </row>
        <row r="2663">
          <cell r="A2663" t="str">
            <v>SVDJ01</v>
          </cell>
          <cell r="B2663">
            <v>1</v>
          </cell>
          <cell r="C2663">
            <v>0.75</v>
          </cell>
          <cell r="D2663" t="str">
            <v>L403</v>
          </cell>
          <cell r="E2663">
            <v>4</v>
          </cell>
          <cell r="F2663">
            <v>15</v>
          </cell>
        </row>
        <row r="2664">
          <cell r="A2664" t="str">
            <v>SVDJ01</v>
          </cell>
          <cell r="B2664">
            <v>1.5</v>
          </cell>
          <cell r="C2664">
            <v>0.75</v>
          </cell>
          <cell r="D2664" t="str">
            <v>L403</v>
          </cell>
          <cell r="E2664">
            <v>0</v>
          </cell>
          <cell r="F2664">
            <v>5</v>
          </cell>
        </row>
        <row r="2665">
          <cell r="A2665" t="str">
            <v>SVDJ01</v>
          </cell>
          <cell r="B2665">
            <v>1.5</v>
          </cell>
          <cell r="C2665">
            <v>1</v>
          </cell>
          <cell r="D2665" t="str">
            <v>L403</v>
          </cell>
          <cell r="E2665">
            <v>0</v>
          </cell>
          <cell r="F2665">
            <v>1</v>
          </cell>
        </row>
        <row r="2666">
          <cell r="A2666" t="str">
            <v>SVLJ01</v>
          </cell>
          <cell r="B2666">
            <v>1</v>
          </cell>
          <cell r="C2666">
            <v>0.75</v>
          </cell>
          <cell r="D2666" t="str">
            <v>L404</v>
          </cell>
          <cell r="E2666">
            <v>0</v>
          </cell>
          <cell r="F2666">
            <v>6</v>
          </cell>
        </row>
        <row r="2667">
          <cell r="A2667" t="str">
            <v>SVP043</v>
          </cell>
          <cell r="B2667">
            <v>2</v>
          </cell>
          <cell r="C2667">
            <v>1</v>
          </cell>
          <cell r="D2667" t="str">
            <v>L602</v>
          </cell>
          <cell r="E2667">
            <v>1</v>
          </cell>
          <cell r="F2667">
            <v>0</v>
          </cell>
        </row>
        <row r="2668">
          <cell r="A2668" t="str">
            <v>SVP043</v>
          </cell>
          <cell r="B2668">
            <v>3</v>
          </cell>
          <cell r="C2668">
            <v>2</v>
          </cell>
          <cell r="D2668" t="str">
            <v>L602</v>
          </cell>
          <cell r="E2668">
            <v>1</v>
          </cell>
          <cell r="F2668">
            <v>0</v>
          </cell>
        </row>
        <row r="2669">
          <cell r="A2669" t="str">
            <v>SVP043</v>
          </cell>
          <cell r="B2669">
            <v>8</v>
          </cell>
          <cell r="C2669">
            <v>3</v>
          </cell>
          <cell r="D2669" t="str">
            <v>L602</v>
          </cell>
          <cell r="E2669">
            <v>1</v>
          </cell>
          <cell r="F2669">
            <v>0</v>
          </cell>
        </row>
        <row r="2670">
          <cell r="A2670" t="str">
            <v>SVP043</v>
          </cell>
          <cell r="B2670">
            <v>8</v>
          </cell>
          <cell r="C2670">
            <v>6</v>
          </cell>
          <cell r="D2670" t="str">
            <v>L602</v>
          </cell>
          <cell r="E2670">
            <v>1</v>
          </cell>
          <cell r="F2670">
            <v>0</v>
          </cell>
        </row>
        <row r="2671">
          <cell r="A2671" t="str">
            <v>SVP082</v>
          </cell>
          <cell r="B2671">
            <v>1</v>
          </cell>
          <cell r="C2671">
            <v>0.75</v>
          </cell>
          <cell r="D2671" t="str">
            <v>L602</v>
          </cell>
          <cell r="E2671">
            <v>1</v>
          </cell>
          <cell r="F2671">
            <v>0</v>
          </cell>
        </row>
        <row r="2672">
          <cell r="A2672" t="str">
            <v>SVSJ03</v>
          </cell>
          <cell r="B2672">
            <v>1.5</v>
          </cell>
          <cell r="C2672">
            <v>0.75</v>
          </cell>
          <cell r="D2672" t="str">
            <v>L405</v>
          </cell>
          <cell r="E2672">
            <v>0</v>
          </cell>
          <cell r="F2672">
            <v>3</v>
          </cell>
        </row>
        <row r="2673">
          <cell r="A2673" t="str">
            <v>SVSJ04</v>
          </cell>
          <cell r="B2673">
            <v>0.75</v>
          </cell>
          <cell r="C2673">
            <v>0.5</v>
          </cell>
          <cell r="D2673" t="str">
            <v>L405</v>
          </cell>
          <cell r="E2673">
            <v>2</v>
          </cell>
          <cell r="F2673">
            <v>5</v>
          </cell>
        </row>
        <row r="2674">
          <cell r="A2674" t="str">
            <v>SVSJ04</v>
          </cell>
          <cell r="B2674">
            <v>1</v>
          </cell>
          <cell r="C2674">
            <v>0.5</v>
          </cell>
          <cell r="D2674" t="str">
            <v>L405</v>
          </cell>
          <cell r="E2674">
            <v>20</v>
          </cell>
          <cell r="F2674">
            <v>20</v>
          </cell>
        </row>
        <row r="2675">
          <cell r="A2675" t="str">
            <v>SVSJ04</v>
          </cell>
          <cell r="B2675">
            <v>1</v>
          </cell>
          <cell r="C2675">
            <v>0.75</v>
          </cell>
          <cell r="D2675" t="str">
            <v>L405</v>
          </cell>
          <cell r="E2675">
            <v>24</v>
          </cell>
          <cell r="F2675">
            <v>24</v>
          </cell>
        </row>
        <row r="2676">
          <cell r="A2676" t="str">
            <v>SVSJ04</v>
          </cell>
          <cell r="B2676">
            <v>1.5</v>
          </cell>
          <cell r="C2676">
            <v>0.75</v>
          </cell>
          <cell r="D2676" t="str">
            <v>L405</v>
          </cell>
          <cell r="E2676">
            <v>7</v>
          </cell>
          <cell r="F2676">
            <v>10</v>
          </cell>
        </row>
        <row r="2677">
          <cell r="A2677" t="str">
            <v>SVSJ04</v>
          </cell>
          <cell r="B2677">
            <v>1.5</v>
          </cell>
          <cell r="C2677">
            <v>1</v>
          </cell>
          <cell r="D2677" t="str">
            <v>L405</v>
          </cell>
          <cell r="E2677">
            <v>13</v>
          </cell>
          <cell r="F2677">
            <v>13</v>
          </cell>
        </row>
        <row r="2678">
          <cell r="A2678" t="str">
            <v>SXC073</v>
          </cell>
          <cell r="B2678">
            <v>0.75</v>
          </cell>
          <cell r="C2678">
            <v>0.25</v>
          </cell>
          <cell r="D2678" t="str">
            <v>L403</v>
          </cell>
          <cell r="E2678">
            <v>13</v>
          </cell>
          <cell r="F2678">
            <v>13</v>
          </cell>
        </row>
        <row r="2679">
          <cell r="A2679" t="str">
            <v>SXC073</v>
          </cell>
          <cell r="B2679">
            <v>0.75</v>
          </cell>
          <cell r="C2679">
            <v>0.5</v>
          </cell>
          <cell r="D2679" t="str">
            <v>L403</v>
          </cell>
          <cell r="E2679">
            <v>11</v>
          </cell>
          <cell r="F2679">
            <v>15</v>
          </cell>
        </row>
        <row r="2680">
          <cell r="A2680" t="str">
            <v>SXC073</v>
          </cell>
          <cell r="B2680">
            <v>1</v>
          </cell>
          <cell r="C2680">
            <v>0.5</v>
          </cell>
          <cell r="D2680" t="str">
            <v>L403</v>
          </cell>
          <cell r="E2680">
            <v>6</v>
          </cell>
          <cell r="F2680">
            <v>6</v>
          </cell>
        </row>
        <row r="2681">
          <cell r="A2681" t="str">
            <v>SXC073</v>
          </cell>
          <cell r="B2681">
            <v>1</v>
          </cell>
          <cell r="C2681">
            <v>0.75</v>
          </cell>
          <cell r="D2681" t="str">
            <v>L403</v>
          </cell>
          <cell r="E2681">
            <v>33</v>
          </cell>
          <cell r="F2681">
            <v>102</v>
          </cell>
        </row>
        <row r="2682">
          <cell r="A2682" t="str">
            <v>SXC073</v>
          </cell>
          <cell r="B2682">
            <v>1.5</v>
          </cell>
          <cell r="C2682">
            <v>0.75</v>
          </cell>
          <cell r="D2682" t="str">
            <v>L403</v>
          </cell>
          <cell r="E2682">
            <v>5</v>
          </cell>
          <cell r="F2682">
            <v>37</v>
          </cell>
        </row>
        <row r="2683">
          <cell r="A2683" t="str">
            <v>SXC073</v>
          </cell>
          <cell r="B2683">
            <v>1.5</v>
          </cell>
          <cell r="C2683">
            <v>1</v>
          </cell>
          <cell r="D2683" t="str">
            <v>L403</v>
          </cell>
          <cell r="E2683">
            <v>8</v>
          </cell>
          <cell r="F2683">
            <v>35</v>
          </cell>
        </row>
        <row r="2684">
          <cell r="A2684" t="str">
            <v>SXC073</v>
          </cell>
          <cell r="B2684">
            <v>2</v>
          </cell>
          <cell r="C2684">
            <v>0.25</v>
          </cell>
          <cell r="D2684" t="str">
            <v>L403</v>
          </cell>
          <cell r="E2684">
            <v>0</v>
          </cell>
          <cell r="F2684">
            <v>0</v>
          </cell>
        </row>
        <row r="2685">
          <cell r="A2685" t="str">
            <v>SXC073</v>
          </cell>
          <cell r="B2685">
            <v>2</v>
          </cell>
          <cell r="C2685">
            <v>0.75</v>
          </cell>
          <cell r="D2685" t="str">
            <v>L403</v>
          </cell>
          <cell r="E2685">
            <v>74</v>
          </cell>
          <cell r="F2685">
            <v>76</v>
          </cell>
        </row>
        <row r="2686">
          <cell r="A2686" t="str">
            <v>SXC073</v>
          </cell>
          <cell r="B2686">
            <v>2</v>
          </cell>
          <cell r="C2686">
            <v>1</v>
          </cell>
          <cell r="D2686" t="str">
            <v>L403</v>
          </cell>
          <cell r="E2686">
            <v>16</v>
          </cell>
          <cell r="F2686">
            <v>46</v>
          </cell>
        </row>
        <row r="2687">
          <cell r="A2687" t="str">
            <v>SXC073</v>
          </cell>
          <cell r="B2687">
            <v>2</v>
          </cell>
          <cell r="C2687">
            <v>1.5</v>
          </cell>
          <cell r="D2687" t="str">
            <v>L403</v>
          </cell>
          <cell r="E2687">
            <v>5</v>
          </cell>
          <cell r="F2687">
            <v>35</v>
          </cell>
        </row>
        <row r="2688">
          <cell r="A2688" t="str">
            <v>SXC073</v>
          </cell>
          <cell r="B2688">
            <v>3</v>
          </cell>
          <cell r="C2688">
            <v>0.75</v>
          </cell>
          <cell r="D2688" t="str">
            <v>L403</v>
          </cell>
          <cell r="E2688">
            <v>0</v>
          </cell>
          <cell r="F2688">
            <v>0</v>
          </cell>
        </row>
        <row r="2689">
          <cell r="A2689" t="str">
            <v>SXC073</v>
          </cell>
          <cell r="B2689">
            <v>3</v>
          </cell>
          <cell r="C2689">
            <v>1</v>
          </cell>
          <cell r="D2689" t="str">
            <v>L403</v>
          </cell>
          <cell r="E2689">
            <v>1</v>
          </cell>
          <cell r="F2689">
            <v>2</v>
          </cell>
        </row>
        <row r="2690">
          <cell r="A2690" t="str">
            <v>SXC073</v>
          </cell>
          <cell r="B2690">
            <v>3</v>
          </cell>
          <cell r="C2690">
            <v>1.5</v>
          </cell>
          <cell r="D2690" t="str">
            <v>L403</v>
          </cell>
          <cell r="E2690">
            <v>8</v>
          </cell>
          <cell r="F2690">
            <v>8</v>
          </cell>
        </row>
        <row r="2691">
          <cell r="A2691" t="str">
            <v>SXC076</v>
          </cell>
          <cell r="B2691">
            <v>2</v>
          </cell>
          <cell r="C2691">
            <v>1</v>
          </cell>
          <cell r="D2691" t="str">
            <v>L403</v>
          </cell>
          <cell r="E2691">
            <v>2</v>
          </cell>
          <cell r="F2691">
            <v>2</v>
          </cell>
        </row>
        <row r="2692">
          <cell r="A2692" t="str">
            <v>SXC093</v>
          </cell>
          <cell r="B2692">
            <v>0.75</v>
          </cell>
          <cell r="C2692">
            <v>0.25</v>
          </cell>
          <cell r="D2692" t="str">
            <v>L403</v>
          </cell>
          <cell r="E2692">
            <v>1</v>
          </cell>
          <cell r="F2692">
            <v>6</v>
          </cell>
        </row>
        <row r="2693">
          <cell r="A2693" t="str">
            <v>SXC093</v>
          </cell>
          <cell r="B2693">
            <v>0.75</v>
          </cell>
          <cell r="C2693">
            <v>0.5</v>
          </cell>
          <cell r="D2693" t="str">
            <v>L403</v>
          </cell>
          <cell r="E2693">
            <v>4</v>
          </cell>
          <cell r="F2693">
            <v>5</v>
          </cell>
        </row>
        <row r="2694">
          <cell r="A2694" t="str">
            <v>SXC093</v>
          </cell>
          <cell r="B2694">
            <v>1</v>
          </cell>
          <cell r="C2694">
            <v>0.75</v>
          </cell>
          <cell r="D2694" t="str">
            <v>L403</v>
          </cell>
          <cell r="E2694">
            <v>9</v>
          </cell>
          <cell r="F2694">
            <v>10</v>
          </cell>
        </row>
        <row r="2695">
          <cell r="A2695" t="str">
            <v>SXC093</v>
          </cell>
          <cell r="B2695">
            <v>1.5</v>
          </cell>
          <cell r="C2695">
            <v>1</v>
          </cell>
          <cell r="D2695" t="str">
            <v>L403</v>
          </cell>
          <cell r="E2695">
            <v>1</v>
          </cell>
          <cell r="F2695">
            <v>2</v>
          </cell>
        </row>
        <row r="2696">
          <cell r="A2696" t="str">
            <v>SXC093</v>
          </cell>
          <cell r="B2696">
            <v>2</v>
          </cell>
          <cell r="C2696">
            <v>1</v>
          </cell>
          <cell r="D2696" t="str">
            <v>L403</v>
          </cell>
          <cell r="E2696">
            <v>5</v>
          </cell>
          <cell r="F2696">
            <v>5</v>
          </cell>
        </row>
        <row r="2697">
          <cell r="A2697" t="str">
            <v>SXC093</v>
          </cell>
          <cell r="B2697">
            <v>2</v>
          </cell>
          <cell r="C2697">
            <v>1.5</v>
          </cell>
          <cell r="D2697" t="str">
            <v>L403</v>
          </cell>
          <cell r="E2697">
            <v>2</v>
          </cell>
          <cell r="F2697">
            <v>3</v>
          </cell>
        </row>
        <row r="2698">
          <cell r="A2698" t="str">
            <v>SXC093</v>
          </cell>
          <cell r="B2698">
            <v>3</v>
          </cell>
          <cell r="C2698">
            <v>1.5</v>
          </cell>
          <cell r="D2698" t="str">
            <v>L403</v>
          </cell>
          <cell r="E2698">
            <v>2</v>
          </cell>
          <cell r="F2698">
            <v>4</v>
          </cell>
        </row>
        <row r="2699">
          <cell r="A2699" t="str">
            <v>SXC0D1</v>
          </cell>
          <cell r="B2699">
            <v>0.75</v>
          </cell>
          <cell r="C2699">
            <v>0.25</v>
          </cell>
          <cell r="D2699" t="str">
            <v>L403</v>
          </cell>
          <cell r="E2699">
            <v>2</v>
          </cell>
          <cell r="F2699">
            <v>2</v>
          </cell>
        </row>
        <row r="2700">
          <cell r="A2700" t="str">
            <v>SXC0D1</v>
          </cell>
          <cell r="B2700">
            <v>0.75</v>
          </cell>
          <cell r="C2700">
            <v>0.5</v>
          </cell>
          <cell r="D2700" t="str">
            <v>L403</v>
          </cell>
          <cell r="E2700">
            <v>1</v>
          </cell>
          <cell r="F2700">
            <v>2</v>
          </cell>
        </row>
        <row r="2701">
          <cell r="A2701" t="str">
            <v>SXC0D1</v>
          </cell>
          <cell r="B2701">
            <v>1</v>
          </cell>
          <cell r="C2701">
            <v>0.75</v>
          </cell>
          <cell r="D2701" t="str">
            <v>L403</v>
          </cell>
          <cell r="E2701">
            <v>5</v>
          </cell>
          <cell r="F2701">
            <v>5</v>
          </cell>
        </row>
        <row r="2702">
          <cell r="A2702" t="str">
            <v>SXC0D1</v>
          </cell>
          <cell r="B2702">
            <v>1.5</v>
          </cell>
          <cell r="C2702">
            <v>0.75</v>
          </cell>
          <cell r="D2702" t="str">
            <v>L403</v>
          </cell>
          <cell r="E2702">
            <v>4</v>
          </cell>
          <cell r="F2702">
            <v>4</v>
          </cell>
        </row>
        <row r="2703">
          <cell r="A2703" t="str">
            <v>SXC0D1</v>
          </cell>
          <cell r="B2703">
            <v>1.5</v>
          </cell>
          <cell r="C2703">
            <v>1</v>
          </cell>
          <cell r="D2703" t="str">
            <v>L403</v>
          </cell>
          <cell r="E2703">
            <v>1</v>
          </cell>
          <cell r="F2703">
            <v>2</v>
          </cell>
        </row>
        <row r="2704">
          <cell r="A2704" t="str">
            <v>SXC0D1</v>
          </cell>
          <cell r="B2704">
            <v>2</v>
          </cell>
          <cell r="C2704">
            <v>0.75</v>
          </cell>
          <cell r="D2704" t="str">
            <v>L403</v>
          </cell>
          <cell r="E2704">
            <v>2</v>
          </cell>
          <cell r="F2704">
            <v>2</v>
          </cell>
        </row>
        <row r="2705">
          <cell r="A2705" t="str">
            <v>SXC0D1</v>
          </cell>
          <cell r="B2705">
            <v>2</v>
          </cell>
          <cell r="C2705">
            <v>1</v>
          </cell>
          <cell r="D2705" t="str">
            <v>L403</v>
          </cell>
          <cell r="E2705">
            <v>2</v>
          </cell>
          <cell r="F2705">
            <v>2</v>
          </cell>
        </row>
        <row r="2706">
          <cell r="A2706" t="str">
            <v>SXC0D1</v>
          </cell>
          <cell r="B2706">
            <v>2</v>
          </cell>
          <cell r="C2706">
            <v>1.5</v>
          </cell>
          <cell r="D2706" t="str">
            <v>L403</v>
          </cell>
          <cell r="E2706">
            <v>2</v>
          </cell>
          <cell r="F2706">
            <v>2</v>
          </cell>
        </row>
        <row r="2707">
          <cell r="A2707" t="str">
            <v>SXC0D1</v>
          </cell>
          <cell r="B2707">
            <v>3</v>
          </cell>
          <cell r="C2707">
            <v>1</v>
          </cell>
          <cell r="D2707" t="str">
            <v>L403</v>
          </cell>
          <cell r="E2707">
            <v>1</v>
          </cell>
          <cell r="F2707">
            <v>2</v>
          </cell>
        </row>
        <row r="2708">
          <cell r="A2708" t="str">
            <v>SXC0D3</v>
          </cell>
          <cell r="B2708">
            <v>0.5</v>
          </cell>
          <cell r="C2708">
            <v>0.25</v>
          </cell>
          <cell r="D2708" t="str">
            <v>L403</v>
          </cell>
          <cell r="E2708">
            <v>8</v>
          </cell>
          <cell r="F2708">
            <v>12</v>
          </cell>
        </row>
        <row r="2709">
          <cell r="A2709" t="str">
            <v>SXC0D3</v>
          </cell>
          <cell r="B2709">
            <v>0.75</v>
          </cell>
          <cell r="C2709">
            <v>0.25</v>
          </cell>
          <cell r="D2709" t="str">
            <v>L403</v>
          </cell>
          <cell r="E2709">
            <v>15</v>
          </cell>
          <cell r="F2709">
            <v>17</v>
          </cell>
        </row>
        <row r="2710">
          <cell r="A2710" t="str">
            <v>SXC0D3</v>
          </cell>
          <cell r="B2710">
            <v>0.75</v>
          </cell>
          <cell r="C2710">
            <v>0.5</v>
          </cell>
          <cell r="D2710" t="str">
            <v>L403</v>
          </cell>
          <cell r="E2710">
            <v>125</v>
          </cell>
          <cell r="F2710">
            <v>128</v>
          </cell>
        </row>
        <row r="2711">
          <cell r="A2711" t="str">
            <v>SXC0D3</v>
          </cell>
          <cell r="B2711">
            <v>1</v>
          </cell>
          <cell r="C2711">
            <v>0.25</v>
          </cell>
          <cell r="D2711" t="str">
            <v>L403</v>
          </cell>
          <cell r="E2711">
            <v>1</v>
          </cell>
          <cell r="F2711">
            <v>1</v>
          </cell>
        </row>
        <row r="2712">
          <cell r="A2712" t="str">
            <v>SXC0D3</v>
          </cell>
          <cell r="B2712">
            <v>1</v>
          </cell>
          <cell r="C2712">
            <v>0.5</v>
          </cell>
          <cell r="D2712" t="str">
            <v>L403</v>
          </cell>
          <cell r="E2712">
            <v>26</v>
          </cell>
          <cell r="F2712">
            <v>25</v>
          </cell>
        </row>
        <row r="2713">
          <cell r="A2713" t="str">
            <v>SXC0D3</v>
          </cell>
          <cell r="B2713">
            <v>1</v>
          </cell>
          <cell r="C2713">
            <v>0.75</v>
          </cell>
          <cell r="D2713" t="str">
            <v>L403</v>
          </cell>
          <cell r="E2713">
            <v>89</v>
          </cell>
          <cell r="F2713">
            <v>88</v>
          </cell>
        </row>
        <row r="2714">
          <cell r="A2714" t="str">
            <v>SXC0D3</v>
          </cell>
          <cell r="B2714">
            <v>1.25</v>
          </cell>
          <cell r="C2714">
            <v>1</v>
          </cell>
          <cell r="D2714" t="str">
            <v>L403</v>
          </cell>
          <cell r="E2714">
            <v>0</v>
          </cell>
          <cell r="F2714">
            <v>8</v>
          </cell>
        </row>
        <row r="2715">
          <cell r="A2715" t="str">
            <v>SXC0D3</v>
          </cell>
          <cell r="B2715">
            <v>1.5</v>
          </cell>
          <cell r="C2715">
            <v>0.5</v>
          </cell>
          <cell r="D2715" t="str">
            <v>L403</v>
          </cell>
          <cell r="E2715">
            <v>7</v>
          </cell>
          <cell r="F2715">
            <v>10</v>
          </cell>
        </row>
        <row r="2716">
          <cell r="A2716" t="str">
            <v>SXC0D3</v>
          </cell>
          <cell r="B2716">
            <v>1.5</v>
          </cell>
          <cell r="C2716">
            <v>0.75</v>
          </cell>
          <cell r="D2716" t="str">
            <v>L403</v>
          </cell>
          <cell r="E2716">
            <v>68</v>
          </cell>
          <cell r="F2716">
            <v>70</v>
          </cell>
        </row>
        <row r="2717">
          <cell r="A2717" t="str">
            <v>SXC0D3</v>
          </cell>
          <cell r="B2717">
            <v>1.5</v>
          </cell>
          <cell r="C2717">
            <v>1</v>
          </cell>
          <cell r="D2717" t="str">
            <v>L403</v>
          </cell>
          <cell r="E2717">
            <v>62</v>
          </cell>
          <cell r="F2717">
            <v>64</v>
          </cell>
        </row>
        <row r="2718">
          <cell r="A2718" t="str">
            <v>SXC0D3</v>
          </cell>
          <cell r="B2718">
            <v>2</v>
          </cell>
          <cell r="C2718">
            <v>0.5</v>
          </cell>
          <cell r="D2718" t="str">
            <v>L403</v>
          </cell>
          <cell r="E2718">
            <v>2</v>
          </cell>
          <cell r="F2718">
            <v>3</v>
          </cell>
        </row>
        <row r="2719">
          <cell r="A2719" t="str">
            <v>SXC0D3</v>
          </cell>
          <cell r="B2719">
            <v>2</v>
          </cell>
          <cell r="C2719">
            <v>0.75</v>
          </cell>
          <cell r="D2719" t="str">
            <v>L403</v>
          </cell>
          <cell r="E2719">
            <v>22</v>
          </cell>
          <cell r="F2719">
            <v>30</v>
          </cell>
        </row>
        <row r="2720">
          <cell r="A2720" t="str">
            <v>SXC0D3</v>
          </cell>
          <cell r="B2720">
            <v>2</v>
          </cell>
          <cell r="C2720">
            <v>1</v>
          </cell>
          <cell r="D2720" t="str">
            <v>L403</v>
          </cell>
          <cell r="E2720">
            <v>62</v>
          </cell>
          <cell r="F2720">
            <v>62</v>
          </cell>
        </row>
        <row r="2721">
          <cell r="A2721" t="str">
            <v>SXC0D3</v>
          </cell>
          <cell r="B2721">
            <v>2</v>
          </cell>
          <cell r="C2721">
            <v>1.5</v>
          </cell>
          <cell r="D2721" t="str">
            <v>L403</v>
          </cell>
          <cell r="E2721">
            <v>20</v>
          </cell>
          <cell r="F2721">
            <v>21</v>
          </cell>
        </row>
        <row r="2722">
          <cell r="A2722" t="str">
            <v>SXC0D3</v>
          </cell>
          <cell r="B2722">
            <v>3</v>
          </cell>
          <cell r="C2722">
            <v>1.5</v>
          </cell>
          <cell r="D2722" t="str">
            <v>L403</v>
          </cell>
          <cell r="E2722">
            <v>18</v>
          </cell>
          <cell r="F2722">
            <v>19</v>
          </cell>
        </row>
        <row r="2723">
          <cell r="A2723" t="str">
            <v>SXD0712</v>
          </cell>
          <cell r="B2723">
            <v>0.5</v>
          </cell>
          <cell r="C2723">
            <v>0.25</v>
          </cell>
          <cell r="D2723" t="str">
            <v>L403</v>
          </cell>
          <cell r="E2723">
            <v>1</v>
          </cell>
          <cell r="F2723">
            <v>2</v>
          </cell>
        </row>
        <row r="2724">
          <cell r="A2724" t="str">
            <v>SXD0712</v>
          </cell>
          <cell r="B2724">
            <v>0.75</v>
          </cell>
          <cell r="C2724">
            <v>0.25</v>
          </cell>
          <cell r="D2724" t="str">
            <v>L403</v>
          </cell>
          <cell r="E2724">
            <v>8</v>
          </cell>
          <cell r="F2724">
            <v>9</v>
          </cell>
        </row>
        <row r="2725">
          <cell r="A2725" t="str">
            <v>SXD0712</v>
          </cell>
          <cell r="B2725">
            <v>0.75</v>
          </cell>
          <cell r="C2725">
            <v>0.5</v>
          </cell>
          <cell r="D2725" t="str">
            <v>L403</v>
          </cell>
          <cell r="E2725">
            <v>38</v>
          </cell>
          <cell r="F2725">
            <v>39</v>
          </cell>
        </row>
        <row r="2726">
          <cell r="A2726" t="str">
            <v>SXD0712</v>
          </cell>
          <cell r="B2726">
            <v>1</v>
          </cell>
          <cell r="C2726">
            <v>0.75</v>
          </cell>
          <cell r="D2726" t="str">
            <v>L403</v>
          </cell>
          <cell r="E2726">
            <v>26</v>
          </cell>
          <cell r="F2726">
            <v>27</v>
          </cell>
        </row>
        <row r="2727">
          <cell r="A2727" t="str">
            <v>SXD0712</v>
          </cell>
          <cell r="B2727">
            <v>1.5</v>
          </cell>
          <cell r="C2727">
            <v>1</v>
          </cell>
          <cell r="D2727" t="str">
            <v>L403</v>
          </cell>
          <cell r="E2727">
            <v>1</v>
          </cell>
          <cell r="F2727">
            <v>1</v>
          </cell>
        </row>
        <row r="2728">
          <cell r="A2728" t="str">
            <v>SXD0712</v>
          </cell>
          <cell r="B2728">
            <v>2</v>
          </cell>
          <cell r="C2728">
            <v>0.25</v>
          </cell>
          <cell r="D2728" t="str">
            <v>L403</v>
          </cell>
          <cell r="E2728">
            <v>6</v>
          </cell>
          <cell r="F2728">
            <v>8</v>
          </cell>
        </row>
        <row r="2729">
          <cell r="A2729" t="str">
            <v>SXD0712</v>
          </cell>
          <cell r="B2729">
            <v>2</v>
          </cell>
          <cell r="C2729">
            <v>0.5</v>
          </cell>
          <cell r="D2729" t="str">
            <v>L403</v>
          </cell>
          <cell r="E2729">
            <v>2</v>
          </cell>
          <cell r="F2729">
            <v>0</v>
          </cell>
        </row>
        <row r="2730">
          <cell r="A2730" t="str">
            <v>SXD0712</v>
          </cell>
          <cell r="B2730">
            <v>2</v>
          </cell>
          <cell r="C2730">
            <v>0.75</v>
          </cell>
          <cell r="D2730" t="str">
            <v>L403</v>
          </cell>
          <cell r="E2730">
            <v>52</v>
          </cell>
          <cell r="F2730">
            <v>56</v>
          </cell>
        </row>
        <row r="2731">
          <cell r="A2731" t="str">
            <v>SXD0712</v>
          </cell>
          <cell r="B2731">
            <v>2</v>
          </cell>
          <cell r="C2731">
            <v>1</v>
          </cell>
          <cell r="D2731" t="str">
            <v>L403</v>
          </cell>
          <cell r="E2731">
            <v>14</v>
          </cell>
          <cell r="F2731">
            <v>14</v>
          </cell>
        </row>
        <row r="2732">
          <cell r="A2732" t="str">
            <v>SXD0712</v>
          </cell>
          <cell r="B2732">
            <v>2</v>
          </cell>
          <cell r="C2732">
            <v>1.5</v>
          </cell>
          <cell r="D2732" t="str">
            <v>L403</v>
          </cell>
          <cell r="E2732">
            <v>7</v>
          </cell>
          <cell r="F2732">
            <v>10</v>
          </cell>
        </row>
        <row r="2733">
          <cell r="A2733" t="str">
            <v>SXD0712</v>
          </cell>
          <cell r="B2733">
            <v>3</v>
          </cell>
          <cell r="C2733">
            <v>1.5</v>
          </cell>
          <cell r="D2733" t="str">
            <v>L403</v>
          </cell>
          <cell r="E2733">
            <v>2</v>
          </cell>
          <cell r="F2733">
            <v>2</v>
          </cell>
        </row>
        <row r="2734">
          <cell r="A2734" t="str">
            <v>SXD072</v>
          </cell>
          <cell r="B2734">
            <v>2</v>
          </cell>
          <cell r="C2734">
            <v>0.75</v>
          </cell>
          <cell r="D2734" t="str">
            <v>L403</v>
          </cell>
          <cell r="E2734">
            <v>1</v>
          </cell>
          <cell r="F2734">
            <v>2</v>
          </cell>
        </row>
        <row r="2735">
          <cell r="A2735" t="str">
            <v>SXD0D2</v>
          </cell>
          <cell r="B2735">
            <v>0.5</v>
          </cell>
          <cell r="C2735">
            <v>0.25</v>
          </cell>
          <cell r="D2735" t="str">
            <v>L403</v>
          </cell>
          <cell r="E2735">
            <v>1</v>
          </cell>
          <cell r="F2735">
            <v>1</v>
          </cell>
        </row>
        <row r="2736">
          <cell r="A2736" t="str">
            <v>SXD0D2</v>
          </cell>
          <cell r="B2736">
            <v>0.75</v>
          </cell>
          <cell r="C2736">
            <v>0.25</v>
          </cell>
          <cell r="D2736" t="str">
            <v>L403</v>
          </cell>
          <cell r="E2736">
            <v>14</v>
          </cell>
          <cell r="F2736">
            <v>15</v>
          </cell>
        </row>
        <row r="2737">
          <cell r="A2737" t="str">
            <v>SXD0D2</v>
          </cell>
          <cell r="B2737">
            <v>0.75</v>
          </cell>
          <cell r="C2737">
            <v>0.5</v>
          </cell>
          <cell r="D2737" t="str">
            <v>L403</v>
          </cell>
          <cell r="E2737">
            <v>6</v>
          </cell>
          <cell r="F2737">
            <v>8</v>
          </cell>
        </row>
        <row r="2738">
          <cell r="A2738" t="str">
            <v>SXD0D2</v>
          </cell>
          <cell r="B2738">
            <v>2</v>
          </cell>
          <cell r="C2738">
            <v>0.5</v>
          </cell>
          <cell r="D2738" t="str">
            <v>L403</v>
          </cell>
          <cell r="E2738">
            <v>0</v>
          </cell>
          <cell r="F2738">
            <v>3</v>
          </cell>
        </row>
        <row r="2739">
          <cell r="A2739" t="str">
            <v>SXD0D2</v>
          </cell>
          <cell r="B2739">
            <v>2</v>
          </cell>
          <cell r="C2739">
            <v>1</v>
          </cell>
          <cell r="D2739" t="str">
            <v>L403</v>
          </cell>
          <cell r="E2739">
            <v>7</v>
          </cell>
          <cell r="F2739">
            <v>11</v>
          </cell>
        </row>
        <row r="2740">
          <cell r="A2740" t="str">
            <v>SXD0D2</v>
          </cell>
          <cell r="B2740">
            <v>2</v>
          </cell>
          <cell r="C2740">
            <v>1.5</v>
          </cell>
          <cell r="D2740" t="str">
            <v>L403</v>
          </cell>
          <cell r="E2740">
            <v>15</v>
          </cell>
          <cell r="F2740">
            <v>15</v>
          </cell>
        </row>
        <row r="2741">
          <cell r="A2741" t="str">
            <v>SXD0D2</v>
          </cell>
          <cell r="B2741">
            <v>3</v>
          </cell>
          <cell r="C2741">
            <v>1.5</v>
          </cell>
          <cell r="D2741" t="str">
            <v>L403</v>
          </cell>
          <cell r="E2741">
            <v>6</v>
          </cell>
          <cell r="F2741">
            <v>10</v>
          </cell>
        </row>
        <row r="2742">
          <cell r="A2742" t="str">
            <v>SXL0712</v>
          </cell>
          <cell r="B2742">
            <v>0.75</v>
          </cell>
          <cell r="C2742">
            <v>0.5</v>
          </cell>
          <cell r="D2742" t="str">
            <v>L404</v>
          </cell>
          <cell r="E2742">
            <v>1</v>
          </cell>
          <cell r="F2742">
            <v>5</v>
          </cell>
        </row>
        <row r="2743">
          <cell r="A2743" t="str">
            <v>SXL0712</v>
          </cell>
          <cell r="B2743">
            <v>1</v>
          </cell>
          <cell r="C2743">
            <v>0.5</v>
          </cell>
          <cell r="D2743" t="str">
            <v>L404</v>
          </cell>
          <cell r="E2743">
            <v>0</v>
          </cell>
          <cell r="F2743">
            <v>2</v>
          </cell>
        </row>
        <row r="2744">
          <cell r="A2744" t="str">
            <v>SXL0712</v>
          </cell>
          <cell r="B2744">
            <v>1</v>
          </cell>
          <cell r="C2744">
            <v>0.75</v>
          </cell>
          <cell r="D2744" t="str">
            <v>L404</v>
          </cell>
          <cell r="E2744">
            <v>26</v>
          </cell>
          <cell r="F2744">
            <v>29</v>
          </cell>
        </row>
        <row r="2745">
          <cell r="A2745" t="str">
            <v>SXL0712</v>
          </cell>
          <cell r="B2745">
            <v>1.5</v>
          </cell>
          <cell r="C2745">
            <v>0.75</v>
          </cell>
          <cell r="D2745" t="str">
            <v>L404</v>
          </cell>
          <cell r="E2745">
            <v>6</v>
          </cell>
          <cell r="F2745">
            <v>6</v>
          </cell>
        </row>
        <row r="2746">
          <cell r="A2746" t="str">
            <v>SXL0712</v>
          </cell>
          <cell r="B2746">
            <v>2</v>
          </cell>
          <cell r="C2746">
            <v>0.75</v>
          </cell>
          <cell r="D2746" t="str">
            <v>L404</v>
          </cell>
          <cell r="E2746">
            <v>3</v>
          </cell>
          <cell r="F2746">
            <v>4</v>
          </cell>
        </row>
        <row r="2747">
          <cell r="A2747" t="str">
            <v>SXL0712</v>
          </cell>
          <cell r="B2747">
            <v>2</v>
          </cell>
          <cell r="C2747">
            <v>1</v>
          </cell>
          <cell r="D2747" t="str">
            <v>L404</v>
          </cell>
          <cell r="E2747">
            <v>8</v>
          </cell>
          <cell r="F2747">
            <v>7</v>
          </cell>
        </row>
        <row r="2748">
          <cell r="A2748" t="str">
            <v>SXL0712</v>
          </cell>
          <cell r="B2748">
            <v>2</v>
          </cell>
          <cell r="C2748">
            <v>1.5</v>
          </cell>
          <cell r="D2748" t="str">
            <v>L404</v>
          </cell>
          <cell r="E2748">
            <v>1</v>
          </cell>
          <cell r="F2748">
            <v>3</v>
          </cell>
        </row>
        <row r="2749">
          <cell r="A2749" t="str">
            <v>SXL071A</v>
          </cell>
          <cell r="B2749">
            <v>1.5</v>
          </cell>
          <cell r="C2749">
            <v>0.75</v>
          </cell>
          <cell r="D2749" t="str">
            <v>L404</v>
          </cell>
          <cell r="E2749">
            <v>3</v>
          </cell>
          <cell r="F2749">
            <v>3</v>
          </cell>
        </row>
        <row r="2750">
          <cell r="A2750" t="str">
            <v>SXS0J32</v>
          </cell>
          <cell r="B2750">
            <v>0.5</v>
          </cell>
          <cell r="C2750">
            <v>0.25</v>
          </cell>
          <cell r="D2750" t="str">
            <v>L405</v>
          </cell>
          <cell r="E2750">
            <v>0</v>
          </cell>
          <cell r="F2750">
            <v>5</v>
          </cell>
        </row>
        <row r="2751">
          <cell r="A2751" t="str">
            <v>SXS0J32</v>
          </cell>
          <cell r="B2751">
            <v>0.75</v>
          </cell>
          <cell r="C2751">
            <v>0.25</v>
          </cell>
          <cell r="D2751" t="str">
            <v>L405</v>
          </cell>
          <cell r="E2751">
            <v>7</v>
          </cell>
          <cell r="F2751">
            <v>5</v>
          </cell>
        </row>
        <row r="2752">
          <cell r="A2752" t="str">
            <v>SXS0J32</v>
          </cell>
          <cell r="B2752">
            <v>0.75</v>
          </cell>
          <cell r="C2752">
            <v>0.5</v>
          </cell>
          <cell r="D2752" t="str">
            <v>L405</v>
          </cell>
          <cell r="E2752">
            <v>2</v>
          </cell>
          <cell r="F2752">
            <v>7</v>
          </cell>
        </row>
        <row r="2753">
          <cell r="A2753" t="str">
            <v>SXS0J32</v>
          </cell>
          <cell r="B2753">
            <v>1.5</v>
          </cell>
          <cell r="C2753">
            <v>1</v>
          </cell>
          <cell r="D2753" t="str">
            <v>L405</v>
          </cell>
          <cell r="E2753">
            <v>0</v>
          </cell>
          <cell r="F2753">
            <v>3</v>
          </cell>
        </row>
        <row r="2754">
          <cell r="A2754" t="str">
            <v>SXS0J32</v>
          </cell>
          <cell r="B2754">
            <v>2</v>
          </cell>
          <cell r="C2754">
            <v>0.75</v>
          </cell>
          <cell r="D2754" t="str">
            <v>L405</v>
          </cell>
          <cell r="E2754">
            <v>5</v>
          </cell>
          <cell r="F2754">
            <v>6</v>
          </cell>
        </row>
        <row r="2755">
          <cell r="A2755" t="str">
            <v>SXS0J32</v>
          </cell>
          <cell r="B2755">
            <v>2</v>
          </cell>
          <cell r="C2755">
            <v>1</v>
          </cell>
          <cell r="D2755" t="str">
            <v>L405</v>
          </cell>
          <cell r="E2755">
            <v>8</v>
          </cell>
          <cell r="F2755">
            <v>9</v>
          </cell>
        </row>
        <row r="2756">
          <cell r="A2756" t="str">
            <v>SXS0J32</v>
          </cell>
          <cell r="B2756">
            <v>3</v>
          </cell>
          <cell r="C2756">
            <v>1.5</v>
          </cell>
          <cell r="D2756" t="str">
            <v>L405</v>
          </cell>
          <cell r="E2756">
            <v>2</v>
          </cell>
          <cell r="F2756">
            <v>5</v>
          </cell>
        </row>
        <row r="2757">
          <cell r="A2757" t="str">
            <v>SXS0J42</v>
          </cell>
          <cell r="B2757">
            <v>0.5</v>
          </cell>
          <cell r="C2757">
            <v>0.25</v>
          </cell>
          <cell r="D2757" t="str">
            <v>L405</v>
          </cell>
          <cell r="E2757">
            <v>3</v>
          </cell>
          <cell r="F2757">
            <v>5</v>
          </cell>
        </row>
        <row r="2758">
          <cell r="A2758" t="str">
            <v>SXS0J42</v>
          </cell>
          <cell r="B2758">
            <v>0.75</v>
          </cell>
          <cell r="C2758">
            <v>0.25</v>
          </cell>
          <cell r="D2758" t="str">
            <v>L405</v>
          </cell>
          <cell r="E2758">
            <v>7</v>
          </cell>
          <cell r="F2758">
            <v>8</v>
          </cell>
        </row>
        <row r="2759">
          <cell r="A2759" t="str">
            <v>SXS0J42</v>
          </cell>
          <cell r="B2759">
            <v>0.75</v>
          </cell>
          <cell r="C2759">
            <v>0.5</v>
          </cell>
          <cell r="D2759" t="str">
            <v>L405</v>
          </cell>
          <cell r="E2759">
            <v>20</v>
          </cell>
          <cell r="F2759">
            <v>17</v>
          </cell>
        </row>
        <row r="2760">
          <cell r="A2760" t="str">
            <v>SXS0J42</v>
          </cell>
          <cell r="B2760">
            <v>1</v>
          </cell>
          <cell r="C2760">
            <v>0.25</v>
          </cell>
          <cell r="D2760" t="str">
            <v>L405</v>
          </cell>
          <cell r="E2760">
            <v>1</v>
          </cell>
          <cell r="F2760">
            <v>1</v>
          </cell>
        </row>
        <row r="2761">
          <cell r="A2761" t="str">
            <v>SXS0J42</v>
          </cell>
          <cell r="B2761">
            <v>1</v>
          </cell>
          <cell r="C2761">
            <v>0.75</v>
          </cell>
          <cell r="D2761" t="str">
            <v>L405</v>
          </cell>
          <cell r="E2761">
            <v>18</v>
          </cell>
          <cell r="F2761">
            <v>18</v>
          </cell>
        </row>
        <row r="2762">
          <cell r="A2762" t="str">
            <v>SXS0J42</v>
          </cell>
          <cell r="B2762">
            <v>1.5</v>
          </cell>
          <cell r="C2762">
            <v>0.75</v>
          </cell>
          <cell r="D2762" t="str">
            <v>L405</v>
          </cell>
          <cell r="E2762">
            <v>0</v>
          </cell>
          <cell r="F2762">
            <v>3</v>
          </cell>
        </row>
        <row r="2763">
          <cell r="A2763" t="str">
            <v>SXS0J42</v>
          </cell>
          <cell r="B2763">
            <v>1.5</v>
          </cell>
          <cell r="C2763">
            <v>1</v>
          </cell>
          <cell r="D2763" t="str">
            <v>L405</v>
          </cell>
          <cell r="E2763">
            <v>3</v>
          </cell>
          <cell r="F2763">
            <v>3</v>
          </cell>
        </row>
        <row r="2764">
          <cell r="A2764" t="str">
            <v>SXS0J42</v>
          </cell>
          <cell r="B2764">
            <v>2</v>
          </cell>
          <cell r="C2764">
            <v>0.5</v>
          </cell>
          <cell r="D2764" t="str">
            <v>L405</v>
          </cell>
          <cell r="E2764">
            <v>4</v>
          </cell>
          <cell r="F2764">
            <v>5</v>
          </cell>
        </row>
        <row r="2765">
          <cell r="A2765" t="str">
            <v>SXS0J42</v>
          </cell>
          <cell r="B2765">
            <v>2</v>
          </cell>
          <cell r="C2765">
            <v>0.75</v>
          </cell>
          <cell r="D2765" t="str">
            <v>L405</v>
          </cell>
          <cell r="E2765">
            <v>6</v>
          </cell>
          <cell r="F2765">
            <v>7</v>
          </cell>
        </row>
        <row r="2766">
          <cell r="A2766" t="str">
            <v>SXS0J42</v>
          </cell>
          <cell r="B2766">
            <v>2</v>
          </cell>
          <cell r="C2766">
            <v>1</v>
          </cell>
          <cell r="D2766" t="str">
            <v>L405</v>
          </cell>
          <cell r="E2766">
            <v>13</v>
          </cell>
          <cell r="F2766">
            <v>15</v>
          </cell>
        </row>
        <row r="2767">
          <cell r="A2767" t="str">
            <v>SXS0J42</v>
          </cell>
          <cell r="B2767">
            <v>2</v>
          </cell>
          <cell r="C2767">
            <v>1.5</v>
          </cell>
          <cell r="D2767" t="str">
            <v>L405</v>
          </cell>
          <cell r="E2767">
            <v>8</v>
          </cell>
          <cell r="F2767">
            <v>8</v>
          </cell>
        </row>
        <row r="2768">
          <cell r="A2768" t="str">
            <v>SXS0J42</v>
          </cell>
          <cell r="B2768">
            <v>3</v>
          </cell>
          <cell r="C2768">
            <v>1</v>
          </cell>
          <cell r="D2768" t="str">
            <v>L405</v>
          </cell>
          <cell r="E2768">
            <v>0</v>
          </cell>
          <cell r="F2768">
            <v>2</v>
          </cell>
        </row>
        <row r="2769">
          <cell r="A2769" t="str">
            <v>SXS0K42</v>
          </cell>
          <cell r="B2769">
            <v>0.5</v>
          </cell>
          <cell r="C2769">
            <v>0.25</v>
          </cell>
          <cell r="D2769" t="str">
            <v>L405</v>
          </cell>
          <cell r="E2769">
            <v>1</v>
          </cell>
          <cell r="F2769">
            <v>5</v>
          </cell>
        </row>
        <row r="2770">
          <cell r="A2770" t="str">
            <v>SXS0K42</v>
          </cell>
          <cell r="B2770">
            <v>0.75</v>
          </cell>
          <cell r="C2770">
            <v>0.25</v>
          </cell>
          <cell r="D2770" t="str">
            <v>L405</v>
          </cell>
          <cell r="E2770">
            <v>18</v>
          </cell>
          <cell r="F2770">
            <v>25</v>
          </cell>
        </row>
        <row r="2771">
          <cell r="A2771" t="str">
            <v>SXS0K42</v>
          </cell>
          <cell r="B2771">
            <v>0.75</v>
          </cell>
          <cell r="C2771">
            <v>0.5</v>
          </cell>
          <cell r="D2771" t="str">
            <v>L405</v>
          </cell>
          <cell r="E2771">
            <v>18</v>
          </cell>
          <cell r="F2771">
            <v>60</v>
          </cell>
        </row>
        <row r="2772">
          <cell r="A2772" t="str">
            <v>SXS0K42</v>
          </cell>
          <cell r="B2772">
            <v>1</v>
          </cell>
          <cell r="C2772">
            <v>0.5</v>
          </cell>
          <cell r="D2772" t="str">
            <v>L405</v>
          </cell>
          <cell r="E2772">
            <v>13</v>
          </cell>
          <cell r="F2772">
            <v>13</v>
          </cell>
        </row>
        <row r="2773">
          <cell r="A2773" t="str">
            <v>SXS0K42</v>
          </cell>
          <cell r="B2773">
            <v>1</v>
          </cell>
          <cell r="C2773">
            <v>0.75</v>
          </cell>
          <cell r="D2773" t="str">
            <v>L405</v>
          </cell>
          <cell r="E2773">
            <v>25</v>
          </cell>
          <cell r="F2773">
            <v>29</v>
          </cell>
        </row>
        <row r="2774">
          <cell r="A2774" t="str">
            <v>SXS0K42</v>
          </cell>
          <cell r="B2774">
            <v>1.5</v>
          </cell>
          <cell r="C2774">
            <v>0.5</v>
          </cell>
          <cell r="D2774" t="str">
            <v>L405</v>
          </cell>
          <cell r="E2774">
            <v>2</v>
          </cell>
          <cell r="F2774">
            <v>2</v>
          </cell>
        </row>
        <row r="2775">
          <cell r="A2775" t="str">
            <v>SXS0K42</v>
          </cell>
          <cell r="B2775">
            <v>1.5</v>
          </cell>
          <cell r="C2775">
            <v>0.75</v>
          </cell>
          <cell r="D2775" t="str">
            <v>L405</v>
          </cell>
          <cell r="E2775">
            <v>6</v>
          </cell>
          <cell r="F2775">
            <v>6</v>
          </cell>
        </row>
        <row r="2776">
          <cell r="A2776" t="str">
            <v>SXS0K42</v>
          </cell>
          <cell r="B2776">
            <v>1.5</v>
          </cell>
          <cell r="C2776">
            <v>1</v>
          </cell>
          <cell r="D2776" t="str">
            <v>L405</v>
          </cell>
          <cell r="E2776">
            <v>3</v>
          </cell>
          <cell r="F2776">
            <v>3</v>
          </cell>
        </row>
        <row r="2777">
          <cell r="A2777" t="str">
            <v>SXS0K42</v>
          </cell>
          <cell r="B2777">
            <v>2</v>
          </cell>
          <cell r="C2777">
            <v>0.5</v>
          </cell>
          <cell r="D2777" t="str">
            <v>L405</v>
          </cell>
          <cell r="E2777">
            <v>4</v>
          </cell>
          <cell r="F2777">
            <v>4</v>
          </cell>
        </row>
        <row r="2778">
          <cell r="A2778" t="str">
            <v>SXS0K42</v>
          </cell>
          <cell r="B2778">
            <v>2</v>
          </cell>
          <cell r="C2778">
            <v>0.75</v>
          </cell>
          <cell r="D2778" t="str">
            <v>L405</v>
          </cell>
          <cell r="E2778">
            <v>26</v>
          </cell>
          <cell r="F2778">
            <v>27</v>
          </cell>
        </row>
        <row r="2779">
          <cell r="A2779" t="str">
            <v>SXS0K42</v>
          </cell>
          <cell r="B2779">
            <v>2</v>
          </cell>
          <cell r="C2779">
            <v>1</v>
          </cell>
          <cell r="D2779" t="str">
            <v>L405</v>
          </cell>
          <cell r="E2779">
            <v>9</v>
          </cell>
          <cell r="F2779">
            <v>16</v>
          </cell>
        </row>
        <row r="2780">
          <cell r="A2780" t="str">
            <v>SXS0K42</v>
          </cell>
          <cell r="B2780">
            <v>2</v>
          </cell>
          <cell r="C2780">
            <v>1.5</v>
          </cell>
          <cell r="D2780" t="str">
            <v>L405</v>
          </cell>
          <cell r="E2780">
            <v>4</v>
          </cell>
          <cell r="F2780">
            <v>12</v>
          </cell>
        </row>
        <row r="2781">
          <cell r="A2781" t="str">
            <v>TAJ301G</v>
          </cell>
          <cell r="B2781">
            <v>0.75</v>
          </cell>
          <cell r="C2781">
            <v>0.5</v>
          </cell>
          <cell r="D2781" t="str">
            <v>L401</v>
          </cell>
          <cell r="E2781">
            <v>14</v>
          </cell>
          <cell r="F2781">
            <v>15</v>
          </cell>
        </row>
        <row r="2782">
          <cell r="A2782" t="str">
            <v>TCCJ01</v>
          </cell>
          <cell r="B2782">
            <v>0.25</v>
          </cell>
          <cell r="C2782">
            <v>0</v>
          </cell>
          <cell r="D2782" t="str">
            <v>L403</v>
          </cell>
          <cell r="E2782">
            <v>29</v>
          </cell>
          <cell r="F2782">
            <v>30</v>
          </cell>
        </row>
        <row r="2783">
          <cell r="A2783" t="str">
            <v>TCCJ01</v>
          </cell>
          <cell r="B2783">
            <v>0.5</v>
          </cell>
          <cell r="C2783">
            <v>0</v>
          </cell>
          <cell r="D2783" t="str">
            <v>L403</v>
          </cell>
          <cell r="E2783">
            <v>3</v>
          </cell>
          <cell r="F2783">
            <v>3</v>
          </cell>
        </row>
        <row r="2784">
          <cell r="A2784" t="str">
            <v>TCCJ01</v>
          </cell>
          <cell r="B2784">
            <v>0.75</v>
          </cell>
          <cell r="C2784">
            <v>0</v>
          </cell>
          <cell r="D2784" t="str">
            <v>L403</v>
          </cell>
          <cell r="E2784">
            <v>30</v>
          </cell>
          <cell r="F2784">
            <v>30</v>
          </cell>
        </row>
        <row r="2785">
          <cell r="A2785" t="str">
            <v>TCCJ01</v>
          </cell>
          <cell r="B2785">
            <v>1</v>
          </cell>
          <cell r="C2785">
            <v>0</v>
          </cell>
          <cell r="D2785" t="str">
            <v>L403</v>
          </cell>
          <cell r="E2785">
            <v>28</v>
          </cell>
          <cell r="F2785">
            <v>30</v>
          </cell>
        </row>
        <row r="2786">
          <cell r="A2786" t="str">
            <v>TCCJ01</v>
          </cell>
          <cell r="B2786">
            <v>1.5</v>
          </cell>
          <cell r="C2786">
            <v>0</v>
          </cell>
          <cell r="D2786" t="str">
            <v>L403</v>
          </cell>
          <cell r="E2786">
            <v>8</v>
          </cell>
          <cell r="F2786">
            <v>11</v>
          </cell>
        </row>
        <row r="2787">
          <cell r="A2787" t="str">
            <v>TCCK01</v>
          </cell>
          <cell r="B2787">
            <v>0.25</v>
          </cell>
          <cell r="C2787">
            <v>0</v>
          </cell>
          <cell r="D2787" t="str">
            <v>L403</v>
          </cell>
          <cell r="E2787">
            <v>0</v>
          </cell>
          <cell r="F2787">
            <v>5</v>
          </cell>
        </row>
        <row r="2788">
          <cell r="A2788" t="str">
            <v>TCCK01</v>
          </cell>
          <cell r="B2788">
            <v>0.5</v>
          </cell>
          <cell r="C2788">
            <v>0</v>
          </cell>
          <cell r="D2788" t="str">
            <v>L403</v>
          </cell>
          <cell r="E2788">
            <v>4</v>
          </cell>
          <cell r="F2788">
            <v>5</v>
          </cell>
        </row>
        <row r="2789">
          <cell r="A2789" t="str">
            <v>TCCK01</v>
          </cell>
          <cell r="B2789">
            <v>0.75</v>
          </cell>
          <cell r="C2789">
            <v>0</v>
          </cell>
          <cell r="D2789" t="str">
            <v>L403</v>
          </cell>
          <cell r="E2789">
            <v>85</v>
          </cell>
          <cell r="F2789">
            <v>86</v>
          </cell>
        </row>
        <row r="2790">
          <cell r="A2790" t="str">
            <v>TCCK01</v>
          </cell>
          <cell r="B2790">
            <v>1</v>
          </cell>
          <cell r="C2790">
            <v>0</v>
          </cell>
          <cell r="D2790" t="str">
            <v>L403</v>
          </cell>
          <cell r="E2790">
            <v>26</v>
          </cell>
          <cell r="F2790">
            <v>26</v>
          </cell>
        </row>
        <row r="2791">
          <cell r="A2791" t="str">
            <v>TCCK02</v>
          </cell>
          <cell r="B2791">
            <v>0.75</v>
          </cell>
          <cell r="C2791">
            <v>0</v>
          </cell>
          <cell r="D2791" t="str">
            <v>L403</v>
          </cell>
          <cell r="E2791">
            <v>7</v>
          </cell>
          <cell r="F2791">
            <v>7</v>
          </cell>
        </row>
        <row r="2792">
          <cell r="A2792" t="str">
            <v>TCDJ01</v>
          </cell>
          <cell r="B2792">
            <v>0.25</v>
          </cell>
          <cell r="C2792">
            <v>0</v>
          </cell>
          <cell r="D2792" t="str">
            <v>L403</v>
          </cell>
          <cell r="E2792">
            <v>19</v>
          </cell>
          <cell r="F2792">
            <v>21</v>
          </cell>
        </row>
        <row r="2793">
          <cell r="A2793" t="str">
            <v>TCDJ01</v>
          </cell>
          <cell r="B2793">
            <v>0.75</v>
          </cell>
          <cell r="C2793">
            <v>0</v>
          </cell>
          <cell r="D2793" t="str">
            <v>L403</v>
          </cell>
          <cell r="E2793">
            <v>20</v>
          </cell>
          <cell r="F2793">
            <v>21</v>
          </cell>
        </row>
        <row r="2794">
          <cell r="A2794" t="str">
            <v>TCDJ01</v>
          </cell>
          <cell r="B2794">
            <v>1</v>
          </cell>
          <cell r="C2794">
            <v>0</v>
          </cell>
          <cell r="D2794" t="str">
            <v>L403</v>
          </cell>
          <cell r="E2794">
            <v>28</v>
          </cell>
          <cell r="F2794">
            <v>28</v>
          </cell>
        </row>
        <row r="2795">
          <cell r="A2795" t="str">
            <v>TCDJ01</v>
          </cell>
          <cell r="B2795">
            <v>1.5</v>
          </cell>
          <cell r="C2795">
            <v>0</v>
          </cell>
          <cell r="D2795" t="str">
            <v>L403</v>
          </cell>
          <cell r="E2795">
            <v>1</v>
          </cell>
          <cell r="F2795">
            <v>1</v>
          </cell>
        </row>
        <row r="2796">
          <cell r="A2796" t="str">
            <v>TCJ301G</v>
          </cell>
          <cell r="B2796">
            <v>0.75</v>
          </cell>
          <cell r="C2796">
            <v>0</v>
          </cell>
          <cell r="D2796" t="str">
            <v>L401</v>
          </cell>
          <cell r="E2796">
            <v>100</v>
          </cell>
          <cell r="F2796">
            <v>101</v>
          </cell>
        </row>
        <row r="2797">
          <cell r="A2797" t="str">
            <v>TCJ301G</v>
          </cell>
          <cell r="B2797">
            <v>1</v>
          </cell>
          <cell r="C2797">
            <v>0</v>
          </cell>
          <cell r="D2797" t="str">
            <v>L401</v>
          </cell>
          <cell r="E2797">
            <v>7</v>
          </cell>
          <cell r="F2797">
            <v>22</v>
          </cell>
        </row>
        <row r="2798">
          <cell r="A2798" t="str">
            <v>TCJ301G</v>
          </cell>
          <cell r="B2798">
            <v>1.5</v>
          </cell>
          <cell r="C2798">
            <v>0</v>
          </cell>
          <cell r="D2798" t="str">
            <v>L401</v>
          </cell>
          <cell r="E2798">
            <v>50</v>
          </cell>
          <cell r="F2798">
            <v>50</v>
          </cell>
        </row>
        <row r="2799">
          <cell r="A2799" t="str">
            <v>TCJ301G</v>
          </cell>
          <cell r="B2799">
            <v>2</v>
          </cell>
          <cell r="C2799">
            <v>0</v>
          </cell>
          <cell r="D2799" t="str">
            <v>L401</v>
          </cell>
          <cell r="E2799">
            <v>39</v>
          </cell>
          <cell r="F2799">
            <v>41</v>
          </cell>
        </row>
        <row r="2800">
          <cell r="A2800" t="str">
            <v>TCLJ01</v>
          </cell>
          <cell r="B2800">
            <v>0.75</v>
          </cell>
          <cell r="C2800">
            <v>0</v>
          </cell>
          <cell r="D2800" t="str">
            <v>L404</v>
          </cell>
          <cell r="E2800">
            <v>84</v>
          </cell>
          <cell r="F2800">
            <v>84</v>
          </cell>
        </row>
        <row r="2801">
          <cell r="A2801" t="str">
            <v>TCLJ01</v>
          </cell>
          <cell r="B2801">
            <v>1</v>
          </cell>
          <cell r="C2801">
            <v>0</v>
          </cell>
          <cell r="D2801" t="str">
            <v>L404</v>
          </cell>
          <cell r="E2801">
            <v>16</v>
          </cell>
          <cell r="F2801">
            <v>16</v>
          </cell>
        </row>
        <row r="2802">
          <cell r="A2802" t="str">
            <v>TCLJ01</v>
          </cell>
          <cell r="B2802">
            <v>1.5</v>
          </cell>
          <cell r="C2802">
            <v>0</v>
          </cell>
          <cell r="D2802" t="str">
            <v>L404</v>
          </cell>
          <cell r="E2802">
            <v>1</v>
          </cell>
          <cell r="F2802">
            <v>7</v>
          </cell>
        </row>
        <row r="2803">
          <cell r="A2803" t="str">
            <v>TCLK01A</v>
          </cell>
          <cell r="B2803">
            <v>0.75</v>
          </cell>
          <cell r="C2803">
            <v>0</v>
          </cell>
          <cell r="D2803" t="str">
            <v>L404</v>
          </cell>
          <cell r="E2803">
            <v>14</v>
          </cell>
          <cell r="F2803">
            <v>15</v>
          </cell>
        </row>
        <row r="2804">
          <cell r="A2804" t="str">
            <v>TCSJ03</v>
          </cell>
          <cell r="B2804">
            <v>0.25</v>
          </cell>
          <cell r="C2804">
            <v>0</v>
          </cell>
          <cell r="D2804" t="str">
            <v>L405</v>
          </cell>
          <cell r="E2804">
            <v>4</v>
          </cell>
          <cell r="F2804">
            <v>4</v>
          </cell>
        </row>
        <row r="2805">
          <cell r="A2805" t="str">
            <v>TCSJ03</v>
          </cell>
          <cell r="B2805">
            <v>0.75</v>
          </cell>
          <cell r="C2805">
            <v>0</v>
          </cell>
          <cell r="D2805" t="str">
            <v>L405</v>
          </cell>
          <cell r="E2805">
            <v>3</v>
          </cell>
          <cell r="F2805">
            <v>3</v>
          </cell>
        </row>
        <row r="2806">
          <cell r="A2806" t="str">
            <v>TCSJ03</v>
          </cell>
          <cell r="B2806">
            <v>1</v>
          </cell>
          <cell r="C2806">
            <v>0</v>
          </cell>
          <cell r="D2806" t="str">
            <v>L405</v>
          </cell>
          <cell r="E2806">
            <v>2</v>
          </cell>
          <cell r="F2806">
            <v>2</v>
          </cell>
        </row>
        <row r="2807">
          <cell r="A2807" t="str">
            <v>TCSJ04</v>
          </cell>
          <cell r="B2807">
            <v>0.25</v>
          </cell>
          <cell r="C2807">
            <v>0</v>
          </cell>
          <cell r="D2807" t="str">
            <v>L405</v>
          </cell>
          <cell r="E2807">
            <v>29</v>
          </cell>
          <cell r="F2807">
            <v>30</v>
          </cell>
        </row>
        <row r="2808">
          <cell r="A2808" t="str">
            <v>TCSJ04</v>
          </cell>
          <cell r="B2808">
            <v>0.5</v>
          </cell>
          <cell r="C2808">
            <v>0</v>
          </cell>
          <cell r="D2808" t="str">
            <v>L405</v>
          </cell>
          <cell r="E2808">
            <v>38</v>
          </cell>
          <cell r="F2808">
            <v>38</v>
          </cell>
        </row>
        <row r="2809">
          <cell r="A2809" t="str">
            <v>TCSJ04</v>
          </cell>
          <cell r="B2809">
            <v>0.75</v>
          </cell>
          <cell r="C2809">
            <v>0</v>
          </cell>
          <cell r="D2809" t="str">
            <v>L405</v>
          </cell>
          <cell r="E2809">
            <v>363</v>
          </cell>
          <cell r="F2809">
            <v>363</v>
          </cell>
        </row>
        <row r="2810">
          <cell r="A2810" t="str">
            <v>TCSJ04</v>
          </cell>
          <cell r="B2810">
            <v>1</v>
          </cell>
          <cell r="C2810">
            <v>0</v>
          </cell>
          <cell r="D2810" t="str">
            <v>L405</v>
          </cell>
          <cell r="E2810">
            <v>29</v>
          </cell>
          <cell r="F2810">
            <v>29</v>
          </cell>
        </row>
        <row r="2811">
          <cell r="A2811" t="str">
            <v>TCSJ04</v>
          </cell>
          <cell r="B2811">
            <v>1.5</v>
          </cell>
          <cell r="C2811">
            <v>0</v>
          </cell>
          <cell r="D2811" t="str">
            <v>L405</v>
          </cell>
          <cell r="E2811">
            <v>2</v>
          </cell>
          <cell r="F2811">
            <v>6</v>
          </cell>
        </row>
        <row r="2812">
          <cell r="A2812" t="str">
            <v>TDBD01</v>
          </cell>
          <cell r="B2812">
            <v>0.75</v>
          </cell>
          <cell r="C2812">
            <v>0</v>
          </cell>
          <cell r="D2812" t="str">
            <v>L402</v>
          </cell>
          <cell r="E2812">
            <v>28</v>
          </cell>
          <cell r="F2812">
            <v>60</v>
          </cell>
        </row>
        <row r="2813">
          <cell r="A2813" t="str">
            <v>TDCJ01</v>
          </cell>
          <cell r="B2813">
            <v>0.5</v>
          </cell>
          <cell r="C2813">
            <v>0</v>
          </cell>
          <cell r="D2813" t="str">
            <v>L403</v>
          </cell>
          <cell r="E2813">
            <v>4</v>
          </cell>
          <cell r="F2813">
            <v>8</v>
          </cell>
        </row>
        <row r="2814">
          <cell r="A2814" t="str">
            <v>TDCJ01</v>
          </cell>
          <cell r="B2814">
            <v>0.75</v>
          </cell>
          <cell r="C2814">
            <v>0</v>
          </cell>
          <cell r="D2814" t="str">
            <v>L403</v>
          </cell>
          <cell r="E2814">
            <v>38</v>
          </cell>
          <cell r="F2814">
            <v>38</v>
          </cell>
        </row>
        <row r="2815">
          <cell r="A2815" t="str">
            <v>TDCJ01</v>
          </cell>
          <cell r="B2815">
            <v>1</v>
          </cell>
          <cell r="C2815">
            <v>0</v>
          </cell>
          <cell r="D2815" t="str">
            <v>L403</v>
          </cell>
          <cell r="E2815">
            <v>3</v>
          </cell>
          <cell r="F2815">
            <v>5</v>
          </cell>
        </row>
        <row r="2816">
          <cell r="A2816" t="str">
            <v>TDCJ01</v>
          </cell>
          <cell r="B2816">
            <v>1.5</v>
          </cell>
          <cell r="C2816">
            <v>0</v>
          </cell>
          <cell r="D2816" t="str">
            <v>L403</v>
          </cell>
          <cell r="E2816">
            <v>76</v>
          </cell>
          <cell r="F2816">
            <v>76</v>
          </cell>
        </row>
        <row r="2817">
          <cell r="A2817" t="str">
            <v>TDCK01</v>
          </cell>
          <cell r="B2817">
            <v>0.5</v>
          </cell>
          <cell r="C2817">
            <v>0</v>
          </cell>
          <cell r="D2817" t="str">
            <v>L403</v>
          </cell>
          <cell r="E2817">
            <v>14</v>
          </cell>
          <cell r="F2817">
            <v>17</v>
          </cell>
        </row>
        <row r="2818">
          <cell r="A2818" t="str">
            <v>TDCK01</v>
          </cell>
          <cell r="B2818">
            <v>0.75</v>
          </cell>
          <cell r="C2818">
            <v>0</v>
          </cell>
          <cell r="D2818" t="str">
            <v>L403</v>
          </cell>
          <cell r="E2818">
            <v>36</v>
          </cell>
          <cell r="F2818">
            <v>36</v>
          </cell>
        </row>
        <row r="2819">
          <cell r="A2819" t="str">
            <v>TDCK01</v>
          </cell>
          <cell r="B2819">
            <v>1</v>
          </cell>
          <cell r="C2819">
            <v>0</v>
          </cell>
          <cell r="D2819" t="str">
            <v>L403</v>
          </cell>
          <cell r="E2819">
            <v>1</v>
          </cell>
          <cell r="F2819">
            <v>5</v>
          </cell>
        </row>
        <row r="2820">
          <cell r="A2820" t="str">
            <v>TDCK02</v>
          </cell>
          <cell r="B2820">
            <v>0.75</v>
          </cell>
          <cell r="C2820">
            <v>0</v>
          </cell>
          <cell r="D2820" t="str">
            <v>L403</v>
          </cell>
          <cell r="E2820">
            <v>6</v>
          </cell>
          <cell r="F2820">
            <v>6</v>
          </cell>
        </row>
        <row r="2821">
          <cell r="A2821" t="str">
            <v>TDJ301G</v>
          </cell>
          <cell r="B2821">
            <v>0.5</v>
          </cell>
          <cell r="C2821">
            <v>0</v>
          </cell>
          <cell r="D2821" t="str">
            <v>L401</v>
          </cell>
          <cell r="E2821">
            <v>25</v>
          </cell>
          <cell r="F2821">
            <v>27</v>
          </cell>
        </row>
        <row r="2822">
          <cell r="A2822" t="str">
            <v>TDJ301G</v>
          </cell>
          <cell r="B2822">
            <v>0.75</v>
          </cell>
          <cell r="C2822">
            <v>0</v>
          </cell>
          <cell r="D2822" t="str">
            <v>L401</v>
          </cell>
          <cell r="E2822">
            <v>49</v>
          </cell>
          <cell r="F2822">
            <v>81</v>
          </cell>
        </row>
        <row r="2823">
          <cell r="A2823" t="str">
            <v>TDJ301G</v>
          </cell>
          <cell r="B2823">
            <v>1</v>
          </cell>
          <cell r="C2823">
            <v>0</v>
          </cell>
          <cell r="D2823" t="str">
            <v>L401</v>
          </cell>
          <cell r="E2823">
            <v>19</v>
          </cell>
          <cell r="F2823">
            <v>40</v>
          </cell>
        </row>
        <row r="2824">
          <cell r="A2824" t="str">
            <v>TDJ301G</v>
          </cell>
          <cell r="B2824">
            <v>1.5</v>
          </cell>
          <cell r="C2824">
            <v>0</v>
          </cell>
          <cell r="D2824" t="str">
            <v>L401</v>
          </cell>
          <cell r="E2824">
            <v>38</v>
          </cell>
          <cell r="F2824">
            <v>42</v>
          </cell>
        </row>
        <row r="2825">
          <cell r="A2825" t="str">
            <v>TDJ301G</v>
          </cell>
          <cell r="B2825">
            <v>2</v>
          </cell>
          <cell r="C2825">
            <v>0</v>
          </cell>
          <cell r="D2825" t="str">
            <v>L401</v>
          </cell>
          <cell r="E2825">
            <v>155</v>
          </cell>
          <cell r="F2825">
            <v>165</v>
          </cell>
        </row>
        <row r="2826">
          <cell r="A2826" t="str">
            <v>TDLJ01</v>
          </cell>
          <cell r="B2826">
            <v>0.75</v>
          </cell>
          <cell r="C2826">
            <v>0</v>
          </cell>
          <cell r="D2826" t="str">
            <v>L404</v>
          </cell>
          <cell r="E2826">
            <v>11</v>
          </cell>
          <cell r="F2826">
            <v>11</v>
          </cell>
        </row>
        <row r="2827">
          <cell r="A2827" t="str">
            <v>TDLJ01A</v>
          </cell>
          <cell r="B2827">
            <v>0.75</v>
          </cell>
          <cell r="C2827">
            <v>0</v>
          </cell>
          <cell r="D2827" t="str">
            <v>L404</v>
          </cell>
          <cell r="E2827">
            <v>6</v>
          </cell>
          <cell r="F2827">
            <v>6</v>
          </cell>
        </row>
        <row r="2828">
          <cell r="A2828" t="str">
            <v>TDSJ04</v>
          </cell>
          <cell r="B2828">
            <v>0.5</v>
          </cell>
          <cell r="C2828">
            <v>0</v>
          </cell>
          <cell r="D2828" t="str">
            <v>L405</v>
          </cell>
          <cell r="E2828">
            <v>49</v>
          </cell>
          <cell r="F2828">
            <v>49</v>
          </cell>
        </row>
        <row r="2829">
          <cell r="A2829" t="str">
            <v>TDSJ04</v>
          </cell>
          <cell r="B2829">
            <v>0.75</v>
          </cell>
          <cell r="C2829">
            <v>0</v>
          </cell>
          <cell r="D2829" t="str">
            <v>L405</v>
          </cell>
          <cell r="E2829">
            <v>83</v>
          </cell>
          <cell r="F2829">
            <v>84</v>
          </cell>
        </row>
        <row r="2830">
          <cell r="A2830" t="str">
            <v>TDSJ04</v>
          </cell>
          <cell r="B2830">
            <v>1</v>
          </cell>
          <cell r="C2830">
            <v>0</v>
          </cell>
          <cell r="D2830" t="str">
            <v>L405</v>
          </cell>
          <cell r="E2830">
            <v>1</v>
          </cell>
          <cell r="F2830">
            <v>1</v>
          </cell>
        </row>
        <row r="2831">
          <cell r="A2831" t="str">
            <v>TFCJ01</v>
          </cell>
          <cell r="B2831">
            <v>0.75</v>
          </cell>
          <cell r="C2831">
            <v>0</v>
          </cell>
          <cell r="D2831" t="str">
            <v>L403</v>
          </cell>
          <cell r="E2831">
            <v>1</v>
          </cell>
          <cell r="F2831">
            <v>3</v>
          </cell>
        </row>
        <row r="2832">
          <cell r="A2832" t="str">
            <v>TFCJ01</v>
          </cell>
          <cell r="B2832">
            <v>1.5</v>
          </cell>
          <cell r="C2832">
            <v>0</v>
          </cell>
          <cell r="D2832" t="str">
            <v>L403</v>
          </cell>
          <cell r="E2832">
            <v>8</v>
          </cell>
          <cell r="F2832">
            <v>9</v>
          </cell>
        </row>
        <row r="2833">
          <cell r="A2833" t="str">
            <v>TFJ301G</v>
          </cell>
          <cell r="B2833">
            <v>0.5</v>
          </cell>
          <cell r="C2833">
            <v>0</v>
          </cell>
          <cell r="D2833" t="str">
            <v>L401</v>
          </cell>
          <cell r="E2833">
            <v>1</v>
          </cell>
          <cell r="F2833">
            <v>2</v>
          </cell>
        </row>
        <row r="2834">
          <cell r="A2834" t="str">
            <v>TFJ301G</v>
          </cell>
          <cell r="B2834">
            <v>0.75</v>
          </cell>
          <cell r="C2834">
            <v>0</v>
          </cell>
          <cell r="D2834" t="str">
            <v>L401</v>
          </cell>
          <cell r="E2834">
            <v>33</v>
          </cell>
          <cell r="F2834">
            <v>36</v>
          </cell>
        </row>
        <row r="2835">
          <cell r="A2835" t="str">
            <v>TFJ301G</v>
          </cell>
          <cell r="B2835">
            <v>1</v>
          </cell>
          <cell r="C2835">
            <v>0</v>
          </cell>
          <cell r="D2835" t="str">
            <v>L401</v>
          </cell>
          <cell r="E2835">
            <v>15</v>
          </cell>
          <cell r="F2835">
            <v>16</v>
          </cell>
        </row>
        <row r="2836">
          <cell r="A2836" t="str">
            <v>TFJ301G</v>
          </cell>
          <cell r="B2836">
            <v>1.5</v>
          </cell>
          <cell r="C2836">
            <v>0</v>
          </cell>
          <cell r="D2836" t="str">
            <v>L401</v>
          </cell>
          <cell r="E2836">
            <v>3</v>
          </cell>
          <cell r="F2836">
            <v>5</v>
          </cell>
        </row>
        <row r="2837">
          <cell r="A2837" t="str">
            <v>TFJ301G</v>
          </cell>
          <cell r="B2837">
            <v>2</v>
          </cell>
          <cell r="C2837">
            <v>0</v>
          </cell>
          <cell r="D2837" t="str">
            <v>L401</v>
          </cell>
          <cell r="E2837">
            <v>19</v>
          </cell>
          <cell r="F2837">
            <v>19</v>
          </cell>
        </row>
        <row r="2838">
          <cell r="A2838" t="str">
            <v>TGBD01</v>
          </cell>
          <cell r="B2838">
            <v>0.5</v>
          </cell>
          <cell r="C2838">
            <v>0</v>
          </cell>
          <cell r="D2838" t="str">
            <v>L402</v>
          </cell>
          <cell r="E2838">
            <v>6</v>
          </cell>
          <cell r="F2838">
            <v>15</v>
          </cell>
        </row>
        <row r="2839">
          <cell r="A2839" t="str">
            <v>TGBD01</v>
          </cell>
          <cell r="B2839">
            <v>0.75</v>
          </cell>
          <cell r="C2839">
            <v>0</v>
          </cell>
          <cell r="D2839" t="str">
            <v>L402</v>
          </cell>
          <cell r="E2839">
            <v>171</v>
          </cell>
          <cell r="F2839">
            <v>100</v>
          </cell>
        </row>
        <row r="2840">
          <cell r="A2840" t="str">
            <v>TGBD01</v>
          </cell>
          <cell r="B2840">
            <v>1</v>
          </cell>
          <cell r="C2840">
            <v>0</v>
          </cell>
          <cell r="D2840" t="str">
            <v>L402</v>
          </cell>
          <cell r="E2840">
            <v>7</v>
          </cell>
          <cell r="F2840">
            <v>10</v>
          </cell>
        </row>
        <row r="2841">
          <cell r="A2841" t="str">
            <v>TGBD01</v>
          </cell>
          <cell r="B2841">
            <v>1.5</v>
          </cell>
          <cell r="C2841">
            <v>0</v>
          </cell>
          <cell r="D2841" t="str">
            <v>L402</v>
          </cell>
          <cell r="E2841">
            <v>6</v>
          </cell>
          <cell r="F2841">
            <v>10</v>
          </cell>
        </row>
        <row r="2842">
          <cell r="A2842" t="str">
            <v>TGC001</v>
          </cell>
          <cell r="B2842">
            <v>0.5</v>
          </cell>
          <cell r="C2842">
            <v>0</v>
          </cell>
          <cell r="D2842" t="str">
            <v>L403</v>
          </cell>
          <cell r="E2842">
            <v>16</v>
          </cell>
          <cell r="F2842">
            <v>17</v>
          </cell>
        </row>
        <row r="2843">
          <cell r="A2843" t="str">
            <v>TGC001</v>
          </cell>
          <cell r="B2843">
            <v>0.75</v>
          </cell>
          <cell r="C2843">
            <v>0</v>
          </cell>
          <cell r="D2843" t="str">
            <v>L403</v>
          </cell>
          <cell r="E2843">
            <v>1548</v>
          </cell>
          <cell r="F2843">
            <v>1550</v>
          </cell>
        </row>
        <row r="2844">
          <cell r="A2844" t="str">
            <v>TGC001</v>
          </cell>
          <cell r="B2844">
            <v>1</v>
          </cell>
          <cell r="C2844">
            <v>0</v>
          </cell>
          <cell r="D2844" t="str">
            <v>L403</v>
          </cell>
          <cell r="E2844">
            <v>25</v>
          </cell>
          <cell r="F2844">
            <v>25</v>
          </cell>
        </row>
        <row r="2845">
          <cell r="A2845" t="str">
            <v>TGC001</v>
          </cell>
          <cell r="B2845">
            <v>1.5</v>
          </cell>
          <cell r="C2845">
            <v>0</v>
          </cell>
          <cell r="D2845" t="str">
            <v>L403</v>
          </cell>
          <cell r="E2845">
            <v>18</v>
          </cell>
          <cell r="F2845">
            <v>27</v>
          </cell>
        </row>
        <row r="2846">
          <cell r="A2846" t="str">
            <v>TGC001G</v>
          </cell>
          <cell r="B2846">
            <v>0.5</v>
          </cell>
          <cell r="C2846">
            <v>0</v>
          </cell>
          <cell r="D2846" t="str">
            <v>L403</v>
          </cell>
          <cell r="E2846">
            <v>3</v>
          </cell>
          <cell r="F2846">
            <v>4</v>
          </cell>
        </row>
        <row r="2847">
          <cell r="A2847" t="str">
            <v>TGC001G</v>
          </cell>
          <cell r="B2847">
            <v>0.75</v>
          </cell>
          <cell r="C2847">
            <v>0</v>
          </cell>
          <cell r="D2847" t="str">
            <v>L403</v>
          </cell>
          <cell r="E2847">
            <v>111</v>
          </cell>
          <cell r="F2847">
            <v>117</v>
          </cell>
        </row>
        <row r="2848">
          <cell r="A2848" t="str">
            <v>TGC001G</v>
          </cell>
          <cell r="B2848">
            <v>1</v>
          </cell>
          <cell r="C2848">
            <v>0</v>
          </cell>
          <cell r="D2848" t="str">
            <v>L403</v>
          </cell>
          <cell r="E2848">
            <v>44</v>
          </cell>
          <cell r="F2848">
            <v>45</v>
          </cell>
        </row>
        <row r="2849">
          <cell r="A2849" t="str">
            <v>TGC001G</v>
          </cell>
          <cell r="B2849">
            <v>2</v>
          </cell>
          <cell r="C2849">
            <v>0</v>
          </cell>
          <cell r="D2849" t="str">
            <v>L403</v>
          </cell>
          <cell r="E2849">
            <v>3</v>
          </cell>
          <cell r="F2849">
            <v>5</v>
          </cell>
        </row>
        <row r="2850">
          <cell r="A2850" t="str">
            <v>TGD001</v>
          </cell>
          <cell r="B2850">
            <v>0.75</v>
          </cell>
          <cell r="C2850">
            <v>0</v>
          </cell>
          <cell r="D2850" t="str">
            <v>L403</v>
          </cell>
          <cell r="E2850">
            <v>500</v>
          </cell>
          <cell r="F2850">
            <v>502</v>
          </cell>
        </row>
        <row r="2851">
          <cell r="A2851" t="str">
            <v>TGD001</v>
          </cell>
          <cell r="B2851">
            <v>1</v>
          </cell>
          <cell r="C2851">
            <v>0</v>
          </cell>
          <cell r="D2851" t="str">
            <v>L403</v>
          </cell>
          <cell r="E2851">
            <v>19</v>
          </cell>
          <cell r="F2851">
            <v>21</v>
          </cell>
        </row>
        <row r="2852">
          <cell r="A2852" t="str">
            <v>TGD001</v>
          </cell>
          <cell r="B2852">
            <v>1.5</v>
          </cell>
          <cell r="C2852">
            <v>0</v>
          </cell>
          <cell r="D2852" t="str">
            <v>L403</v>
          </cell>
          <cell r="E2852">
            <v>4</v>
          </cell>
          <cell r="F2852">
            <v>5</v>
          </cell>
        </row>
        <row r="2853">
          <cell r="A2853" t="str">
            <v>TGL001</v>
          </cell>
          <cell r="B2853">
            <v>0.75</v>
          </cell>
          <cell r="C2853">
            <v>0</v>
          </cell>
          <cell r="D2853" t="str">
            <v>L404</v>
          </cell>
          <cell r="E2853">
            <v>2</v>
          </cell>
          <cell r="F2853">
            <v>6</v>
          </cell>
        </row>
        <row r="2854">
          <cell r="A2854" t="str">
            <v>TGL001</v>
          </cell>
          <cell r="B2854">
            <v>1</v>
          </cell>
          <cell r="C2854">
            <v>0</v>
          </cell>
          <cell r="D2854" t="str">
            <v>L404</v>
          </cell>
          <cell r="E2854">
            <v>0</v>
          </cell>
          <cell r="F2854">
            <v>3</v>
          </cell>
        </row>
        <row r="2855">
          <cell r="A2855" t="str">
            <v>TGS003</v>
          </cell>
          <cell r="B2855">
            <v>0.75</v>
          </cell>
          <cell r="C2855">
            <v>0</v>
          </cell>
          <cell r="D2855" t="str">
            <v>L405</v>
          </cell>
          <cell r="E2855">
            <v>33</v>
          </cell>
          <cell r="F2855">
            <v>36</v>
          </cell>
        </row>
        <row r="2856">
          <cell r="A2856" t="str">
            <v>TGS004</v>
          </cell>
          <cell r="B2856">
            <v>0.5</v>
          </cell>
          <cell r="C2856">
            <v>0</v>
          </cell>
          <cell r="D2856" t="str">
            <v>L405</v>
          </cell>
          <cell r="E2856">
            <v>3</v>
          </cell>
          <cell r="F2856">
            <v>4</v>
          </cell>
        </row>
        <row r="2857">
          <cell r="A2857" t="str">
            <v>TGS004</v>
          </cell>
          <cell r="B2857">
            <v>0.75</v>
          </cell>
          <cell r="C2857">
            <v>0</v>
          </cell>
          <cell r="D2857" t="str">
            <v>L405</v>
          </cell>
          <cell r="E2857">
            <v>72</v>
          </cell>
          <cell r="F2857">
            <v>72</v>
          </cell>
        </row>
        <row r="2858">
          <cell r="A2858" t="str">
            <v>TNBD01</v>
          </cell>
          <cell r="B2858">
            <v>0.5</v>
          </cell>
          <cell r="C2858">
            <v>0</v>
          </cell>
          <cell r="D2858" t="str">
            <v>L402</v>
          </cell>
          <cell r="E2858">
            <v>2</v>
          </cell>
          <cell r="F2858">
            <v>15</v>
          </cell>
        </row>
        <row r="2859">
          <cell r="A2859" t="str">
            <v>TNBD01</v>
          </cell>
          <cell r="B2859">
            <v>0.75</v>
          </cell>
          <cell r="C2859">
            <v>0</v>
          </cell>
          <cell r="D2859" t="str">
            <v>L402</v>
          </cell>
          <cell r="E2859">
            <v>0</v>
          </cell>
          <cell r="F2859">
            <v>5</v>
          </cell>
        </row>
        <row r="2860">
          <cell r="A2860" t="str">
            <v>TNCJ01</v>
          </cell>
          <cell r="B2860">
            <v>0.5</v>
          </cell>
          <cell r="C2860">
            <v>0</v>
          </cell>
          <cell r="D2860" t="str">
            <v>L403</v>
          </cell>
          <cell r="E2860">
            <v>8</v>
          </cell>
          <cell r="F2860">
            <v>20</v>
          </cell>
        </row>
        <row r="2861">
          <cell r="A2861" t="str">
            <v>TNCJ01</v>
          </cell>
          <cell r="B2861">
            <v>0.75</v>
          </cell>
          <cell r="C2861">
            <v>0</v>
          </cell>
          <cell r="D2861" t="str">
            <v>L403</v>
          </cell>
          <cell r="E2861">
            <v>344</v>
          </cell>
          <cell r="F2861">
            <v>348</v>
          </cell>
        </row>
        <row r="2862">
          <cell r="A2862" t="str">
            <v>TNCJ01</v>
          </cell>
          <cell r="B2862">
            <v>1</v>
          </cell>
          <cell r="C2862">
            <v>0</v>
          </cell>
          <cell r="D2862" t="str">
            <v>L403</v>
          </cell>
          <cell r="E2862">
            <v>25</v>
          </cell>
          <cell r="F2862">
            <v>42</v>
          </cell>
        </row>
        <row r="2863">
          <cell r="A2863" t="str">
            <v>TNCJ01</v>
          </cell>
          <cell r="B2863">
            <v>1.5</v>
          </cell>
          <cell r="C2863">
            <v>0</v>
          </cell>
          <cell r="D2863" t="str">
            <v>L403</v>
          </cell>
          <cell r="E2863">
            <v>577</v>
          </cell>
          <cell r="F2863">
            <v>581</v>
          </cell>
        </row>
        <row r="2864">
          <cell r="A2864" t="str">
            <v>TNJ301G</v>
          </cell>
          <cell r="B2864">
            <v>0.5</v>
          </cell>
          <cell r="C2864">
            <v>0</v>
          </cell>
          <cell r="D2864" t="str">
            <v>L401</v>
          </cell>
          <cell r="E2864">
            <v>19</v>
          </cell>
          <cell r="F2864">
            <v>20</v>
          </cell>
        </row>
        <row r="2865">
          <cell r="A2865" t="str">
            <v>TNJ301G</v>
          </cell>
          <cell r="B2865">
            <v>0.75</v>
          </cell>
          <cell r="C2865">
            <v>0</v>
          </cell>
          <cell r="D2865" t="str">
            <v>L401</v>
          </cell>
          <cell r="E2865">
            <v>398</v>
          </cell>
          <cell r="F2865">
            <v>411</v>
          </cell>
        </row>
        <row r="2866">
          <cell r="A2866" t="str">
            <v>TNJ301G</v>
          </cell>
          <cell r="B2866">
            <v>1</v>
          </cell>
          <cell r="C2866">
            <v>0</v>
          </cell>
          <cell r="D2866" t="str">
            <v>L401</v>
          </cell>
          <cell r="E2866">
            <v>2380</v>
          </cell>
          <cell r="F2866">
            <v>2401</v>
          </cell>
        </row>
        <row r="2867">
          <cell r="A2867" t="str">
            <v>TNJ301G</v>
          </cell>
          <cell r="B2867">
            <v>1.25</v>
          </cell>
          <cell r="C2867">
            <v>0</v>
          </cell>
          <cell r="D2867" t="str">
            <v>L401</v>
          </cell>
          <cell r="E2867">
            <v>8</v>
          </cell>
          <cell r="F2867">
            <v>10</v>
          </cell>
        </row>
        <row r="2868">
          <cell r="A2868" t="str">
            <v>TNJ301G</v>
          </cell>
          <cell r="B2868">
            <v>1.5</v>
          </cell>
          <cell r="C2868">
            <v>0</v>
          </cell>
          <cell r="D2868" t="str">
            <v>L401</v>
          </cell>
          <cell r="E2868">
            <v>196</v>
          </cell>
          <cell r="F2868">
            <v>200</v>
          </cell>
        </row>
        <row r="2869">
          <cell r="A2869" t="str">
            <v>TNJ301G</v>
          </cell>
          <cell r="B2869">
            <v>2</v>
          </cell>
          <cell r="C2869">
            <v>0</v>
          </cell>
          <cell r="D2869" t="str">
            <v>L401</v>
          </cell>
          <cell r="E2869">
            <v>223</v>
          </cell>
          <cell r="F2869">
            <v>224</v>
          </cell>
        </row>
        <row r="2870">
          <cell r="A2870" t="str">
            <v>TRJ301G</v>
          </cell>
          <cell r="B2870">
            <v>0.75</v>
          </cell>
          <cell r="C2870">
            <v>0.5</v>
          </cell>
          <cell r="D2870" t="str">
            <v>L401</v>
          </cell>
          <cell r="E2870">
            <v>4</v>
          </cell>
          <cell r="F2870">
            <v>4</v>
          </cell>
        </row>
        <row r="2871">
          <cell r="A2871" t="str">
            <v>TRJ301G</v>
          </cell>
          <cell r="B2871">
            <v>1.5</v>
          </cell>
          <cell r="C2871">
            <v>1</v>
          </cell>
          <cell r="D2871" t="str">
            <v>L401</v>
          </cell>
          <cell r="E2871">
            <v>0</v>
          </cell>
          <cell r="F2871">
            <v>20</v>
          </cell>
        </row>
        <row r="2872">
          <cell r="A2872" t="str">
            <v>TRJ301G</v>
          </cell>
          <cell r="B2872">
            <v>2</v>
          </cell>
          <cell r="C2872">
            <v>1</v>
          </cell>
          <cell r="D2872" t="str">
            <v>L401</v>
          </cell>
          <cell r="E2872">
            <v>0</v>
          </cell>
          <cell r="F2872">
            <v>2</v>
          </cell>
        </row>
        <row r="2873">
          <cell r="A2873" t="str">
            <v>TSJ301G</v>
          </cell>
          <cell r="B2873">
            <v>2</v>
          </cell>
          <cell r="C2873">
            <v>1.5</v>
          </cell>
          <cell r="D2873" t="str">
            <v>L401</v>
          </cell>
          <cell r="E2873">
            <v>1</v>
          </cell>
          <cell r="F2873">
            <v>2</v>
          </cell>
        </row>
        <row r="2874">
          <cell r="A2874" t="str">
            <v>TTBD01</v>
          </cell>
          <cell r="B2874">
            <v>0.5</v>
          </cell>
          <cell r="C2874">
            <v>0</v>
          </cell>
          <cell r="D2874" t="str">
            <v>L402</v>
          </cell>
          <cell r="E2874">
            <v>0</v>
          </cell>
          <cell r="F2874">
            <v>5</v>
          </cell>
        </row>
        <row r="2875">
          <cell r="A2875" t="str">
            <v>TTBD01</v>
          </cell>
          <cell r="B2875">
            <v>0.75</v>
          </cell>
          <cell r="C2875">
            <v>0</v>
          </cell>
          <cell r="D2875" t="str">
            <v>L402</v>
          </cell>
          <cell r="E2875">
            <v>0</v>
          </cell>
          <cell r="F2875">
            <v>5</v>
          </cell>
        </row>
        <row r="2876">
          <cell r="A2876" t="str">
            <v>TTCJ01</v>
          </cell>
          <cell r="B2876">
            <v>0.75</v>
          </cell>
          <cell r="C2876">
            <v>0</v>
          </cell>
          <cell r="D2876" t="str">
            <v>L403</v>
          </cell>
          <cell r="E2876">
            <v>23</v>
          </cell>
          <cell r="F2876">
            <v>23</v>
          </cell>
        </row>
        <row r="2877">
          <cell r="A2877" t="str">
            <v>TTCJ01</v>
          </cell>
          <cell r="B2877">
            <v>1.5</v>
          </cell>
          <cell r="C2877">
            <v>0</v>
          </cell>
          <cell r="D2877" t="str">
            <v>L403</v>
          </cell>
          <cell r="E2877">
            <v>58</v>
          </cell>
          <cell r="F2877">
            <v>76</v>
          </cell>
        </row>
        <row r="2878">
          <cell r="A2878" t="str">
            <v>TTJ301G</v>
          </cell>
          <cell r="B2878">
            <v>0.5</v>
          </cell>
          <cell r="C2878">
            <v>0</v>
          </cell>
          <cell r="D2878" t="str">
            <v>L401</v>
          </cell>
          <cell r="E2878">
            <v>3</v>
          </cell>
          <cell r="F2878">
            <v>4</v>
          </cell>
        </row>
        <row r="2879">
          <cell r="A2879" t="str">
            <v>TTJ301G</v>
          </cell>
          <cell r="B2879">
            <v>0.75</v>
          </cell>
          <cell r="C2879">
            <v>0</v>
          </cell>
          <cell r="D2879" t="str">
            <v>L401</v>
          </cell>
          <cell r="E2879">
            <v>136</v>
          </cell>
          <cell r="F2879">
            <v>140</v>
          </cell>
        </row>
        <row r="2880">
          <cell r="A2880" t="str">
            <v>TTJ301G</v>
          </cell>
          <cell r="B2880">
            <v>1</v>
          </cell>
          <cell r="C2880">
            <v>0</v>
          </cell>
          <cell r="D2880" t="str">
            <v>L401</v>
          </cell>
          <cell r="E2880">
            <v>95</v>
          </cell>
          <cell r="F2880">
            <v>104</v>
          </cell>
        </row>
        <row r="2881">
          <cell r="A2881" t="str">
            <v>TTJ301G</v>
          </cell>
          <cell r="B2881">
            <v>1.5</v>
          </cell>
          <cell r="C2881">
            <v>0</v>
          </cell>
          <cell r="D2881" t="str">
            <v>L401</v>
          </cell>
          <cell r="E2881">
            <v>18</v>
          </cell>
          <cell r="F2881">
            <v>47</v>
          </cell>
        </row>
        <row r="2882">
          <cell r="A2882" t="str">
            <v>TTJ301G</v>
          </cell>
          <cell r="B2882">
            <v>2</v>
          </cell>
          <cell r="C2882">
            <v>0</v>
          </cell>
          <cell r="D2882" t="str">
            <v>L401</v>
          </cell>
          <cell r="E2882">
            <v>40</v>
          </cell>
          <cell r="F2882">
            <v>40</v>
          </cell>
        </row>
        <row r="2883">
          <cell r="A2883" t="str">
            <v>TUBD01</v>
          </cell>
          <cell r="B2883">
            <v>0.5</v>
          </cell>
          <cell r="C2883">
            <v>0</v>
          </cell>
          <cell r="D2883" t="str">
            <v>L402</v>
          </cell>
          <cell r="E2883">
            <v>0</v>
          </cell>
          <cell r="F2883">
            <v>5</v>
          </cell>
        </row>
        <row r="2884">
          <cell r="A2884" t="str">
            <v>TUBD01</v>
          </cell>
          <cell r="B2884">
            <v>0.75</v>
          </cell>
          <cell r="C2884">
            <v>0</v>
          </cell>
          <cell r="D2884" t="str">
            <v>L402</v>
          </cell>
          <cell r="E2884">
            <v>0</v>
          </cell>
          <cell r="F2884">
            <v>0</v>
          </cell>
        </row>
        <row r="2885">
          <cell r="A2885" t="str">
            <v>TUCJ01</v>
          </cell>
          <cell r="B2885">
            <v>0.5</v>
          </cell>
          <cell r="C2885">
            <v>0</v>
          </cell>
          <cell r="D2885" t="str">
            <v>L403</v>
          </cell>
          <cell r="E2885">
            <v>9</v>
          </cell>
          <cell r="F2885">
            <v>11</v>
          </cell>
        </row>
        <row r="2886">
          <cell r="A2886" t="str">
            <v>TUCJ01</v>
          </cell>
          <cell r="B2886">
            <v>0.75</v>
          </cell>
          <cell r="C2886">
            <v>0</v>
          </cell>
          <cell r="D2886" t="str">
            <v>L403</v>
          </cell>
          <cell r="E2886">
            <v>122</v>
          </cell>
          <cell r="F2886">
            <v>122</v>
          </cell>
        </row>
        <row r="2887">
          <cell r="A2887" t="str">
            <v>TUCJ01</v>
          </cell>
          <cell r="B2887">
            <v>1</v>
          </cell>
          <cell r="C2887">
            <v>0</v>
          </cell>
          <cell r="D2887" t="str">
            <v>L403</v>
          </cell>
          <cell r="E2887">
            <v>0</v>
          </cell>
          <cell r="F2887">
            <v>2</v>
          </cell>
        </row>
        <row r="2888">
          <cell r="A2888" t="str">
            <v>TUCJ01</v>
          </cell>
          <cell r="B2888">
            <v>1.5</v>
          </cell>
          <cell r="C2888">
            <v>0</v>
          </cell>
          <cell r="D2888" t="str">
            <v>L403</v>
          </cell>
          <cell r="E2888">
            <v>96</v>
          </cell>
          <cell r="F2888">
            <v>96</v>
          </cell>
        </row>
        <row r="2889">
          <cell r="A2889" t="str">
            <v>TUJ301G</v>
          </cell>
          <cell r="B2889">
            <v>0.5</v>
          </cell>
          <cell r="C2889">
            <v>0</v>
          </cell>
          <cell r="D2889" t="str">
            <v>L401</v>
          </cell>
          <cell r="E2889">
            <v>4</v>
          </cell>
          <cell r="F2889">
            <v>4</v>
          </cell>
        </row>
        <row r="2890">
          <cell r="A2890" t="str">
            <v>TUJ301G</v>
          </cell>
          <cell r="B2890">
            <v>0.75</v>
          </cell>
          <cell r="C2890">
            <v>0</v>
          </cell>
          <cell r="D2890" t="str">
            <v>L401</v>
          </cell>
          <cell r="E2890">
            <v>19</v>
          </cell>
          <cell r="F2890">
            <v>36</v>
          </cell>
        </row>
        <row r="2891">
          <cell r="A2891" t="str">
            <v>TUJ301G</v>
          </cell>
          <cell r="B2891">
            <v>1</v>
          </cell>
          <cell r="C2891">
            <v>0</v>
          </cell>
          <cell r="D2891" t="str">
            <v>L401</v>
          </cell>
          <cell r="E2891">
            <v>6</v>
          </cell>
          <cell r="F2891">
            <v>6</v>
          </cell>
        </row>
        <row r="2892">
          <cell r="A2892" t="str">
            <v>TUJ301G</v>
          </cell>
          <cell r="B2892">
            <v>1.25</v>
          </cell>
          <cell r="C2892">
            <v>0</v>
          </cell>
          <cell r="D2892" t="str">
            <v>L401</v>
          </cell>
          <cell r="E2892">
            <v>4</v>
          </cell>
          <cell r="F2892">
            <v>5</v>
          </cell>
        </row>
        <row r="2893">
          <cell r="A2893" t="str">
            <v>TUJ301G</v>
          </cell>
          <cell r="B2893">
            <v>1.5</v>
          </cell>
          <cell r="C2893">
            <v>0</v>
          </cell>
          <cell r="D2893" t="str">
            <v>L401</v>
          </cell>
          <cell r="E2893">
            <v>18</v>
          </cell>
          <cell r="F2893">
            <v>114</v>
          </cell>
        </row>
        <row r="2894">
          <cell r="A2894" t="str">
            <v>TVCJ01</v>
          </cell>
          <cell r="B2894">
            <v>0.75</v>
          </cell>
          <cell r="C2894">
            <v>0.5</v>
          </cell>
          <cell r="D2894" t="str">
            <v>L403</v>
          </cell>
          <cell r="E2894">
            <v>3</v>
          </cell>
          <cell r="F2894">
            <v>5</v>
          </cell>
        </row>
        <row r="2895">
          <cell r="A2895" t="str">
            <v>TVCJ01</v>
          </cell>
          <cell r="B2895">
            <v>1</v>
          </cell>
          <cell r="C2895">
            <v>0.75</v>
          </cell>
          <cell r="D2895" t="str">
            <v>L403</v>
          </cell>
          <cell r="E2895">
            <v>1</v>
          </cell>
          <cell r="F2895">
            <v>2</v>
          </cell>
        </row>
        <row r="2896">
          <cell r="A2896" t="str">
            <v>TVCJ01</v>
          </cell>
          <cell r="B2896">
            <v>1.5</v>
          </cell>
          <cell r="C2896">
            <v>0.75</v>
          </cell>
          <cell r="D2896" t="str">
            <v>L403</v>
          </cell>
          <cell r="E2896">
            <v>50</v>
          </cell>
          <cell r="F2896">
            <v>50</v>
          </cell>
        </row>
        <row r="2897">
          <cell r="A2897" t="str">
            <v>TVCJ01</v>
          </cell>
          <cell r="B2897">
            <v>1.5</v>
          </cell>
          <cell r="C2897">
            <v>1</v>
          </cell>
          <cell r="D2897" t="str">
            <v>L403</v>
          </cell>
          <cell r="E2897">
            <v>0</v>
          </cell>
          <cell r="F2897">
            <v>0</v>
          </cell>
        </row>
        <row r="2898">
          <cell r="A2898" t="str">
            <v>TVJ301G</v>
          </cell>
          <cell r="B2898">
            <v>0.75</v>
          </cell>
          <cell r="C2898">
            <v>0.5</v>
          </cell>
          <cell r="D2898" t="str">
            <v>L401</v>
          </cell>
          <cell r="E2898">
            <v>233</v>
          </cell>
          <cell r="F2898">
            <v>242</v>
          </cell>
        </row>
        <row r="2899">
          <cell r="A2899" t="str">
            <v>TVJ301G</v>
          </cell>
          <cell r="B2899">
            <v>1</v>
          </cell>
          <cell r="C2899">
            <v>0.5</v>
          </cell>
          <cell r="D2899" t="str">
            <v>L401</v>
          </cell>
          <cell r="E2899">
            <v>2</v>
          </cell>
          <cell r="F2899">
            <v>2</v>
          </cell>
        </row>
        <row r="2900">
          <cell r="A2900" t="str">
            <v>TVJ301G</v>
          </cell>
          <cell r="B2900">
            <v>1</v>
          </cell>
          <cell r="C2900">
            <v>0.75</v>
          </cell>
          <cell r="D2900" t="str">
            <v>L401</v>
          </cell>
          <cell r="E2900">
            <v>2</v>
          </cell>
          <cell r="F2900">
            <v>2</v>
          </cell>
        </row>
        <row r="2901">
          <cell r="A2901" t="str">
            <v>TVJ301G</v>
          </cell>
          <cell r="B2901">
            <v>1.5</v>
          </cell>
          <cell r="C2901">
            <v>0.5</v>
          </cell>
          <cell r="D2901" t="str">
            <v>L401</v>
          </cell>
          <cell r="E2901">
            <v>0</v>
          </cell>
          <cell r="F2901">
            <v>2</v>
          </cell>
        </row>
        <row r="2902">
          <cell r="A2902" t="str">
            <v>TVJ301G</v>
          </cell>
          <cell r="B2902">
            <v>1.5</v>
          </cell>
          <cell r="C2902">
            <v>0.75</v>
          </cell>
          <cell r="D2902" t="str">
            <v>L401</v>
          </cell>
          <cell r="E2902">
            <v>14</v>
          </cell>
          <cell r="F2902">
            <v>14</v>
          </cell>
        </row>
        <row r="2903">
          <cell r="A2903" t="str">
            <v>TVJ301G</v>
          </cell>
          <cell r="B2903">
            <v>1.5</v>
          </cell>
          <cell r="C2903">
            <v>1</v>
          </cell>
          <cell r="D2903" t="str">
            <v>L401</v>
          </cell>
          <cell r="E2903">
            <v>196</v>
          </cell>
          <cell r="F2903">
            <v>197</v>
          </cell>
        </row>
        <row r="2904">
          <cell r="A2904" t="str">
            <v>TVJ301G</v>
          </cell>
          <cell r="B2904">
            <v>2</v>
          </cell>
          <cell r="C2904">
            <v>0.5</v>
          </cell>
          <cell r="D2904" t="str">
            <v>L401</v>
          </cell>
          <cell r="E2904">
            <v>1</v>
          </cell>
          <cell r="F2904">
            <v>2</v>
          </cell>
        </row>
        <row r="2905">
          <cell r="A2905" t="str">
            <v>TVJ301G</v>
          </cell>
          <cell r="B2905">
            <v>2</v>
          </cell>
          <cell r="C2905">
            <v>0.75</v>
          </cell>
          <cell r="D2905" t="str">
            <v>L401</v>
          </cell>
          <cell r="E2905">
            <v>27</v>
          </cell>
          <cell r="F2905">
            <v>30</v>
          </cell>
        </row>
        <row r="2906">
          <cell r="A2906" t="str">
            <v>TVJ301G</v>
          </cell>
          <cell r="B2906">
            <v>2</v>
          </cell>
          <cell r="C2906">
            <v>1</v>
          </cell>
          <cell r="D2906" t="str">
            <v>L401</v>
          </cell>
          <cell r="E2906">
            <v>316</v>
          </cell>
          <cell r="F2906">
            <v>322</v>
          </cell>
        </row>
        <row r="2907">
          <cell r="A2907" t="str">
            <v>TVJ301G</v>
          </cell>
          <cell r="B2907">
            <v>2</v>
          </cell>
          <cell r="C2907">
            <v>1.5</v>
          </cell>
          <cell r="D2907" t="str">
            <v>L401</v>
          </cell>
          <cell r="E2907">
            <v>6</v>
          </cell>
          <cell r="F2907">
            <v>8</v>
          </cell>
        </row>
        <row r="2908">
          <cell r="A2908" t="str">
            <v>TXB051</v>
          </cell>
          <cell r="B2908">
            <v>0.5</v>
          </cell>
          <cell r="C2908">
            <v>0.375</v>
          </cell>
          <cell r="D2908" t="str">
            <v>L402</v>
          </cell>
          <cell r="E2908">
            <v>0</v>
          </cell>
          <cell r="F2908">
            <v>2</v>
          </cell>
        </row>
        <row r="2909">
          <cell r="A2909" t="str">
            <v>TXB051</v>
          </cell>
          <cell r="B2909">
            <v>1</v>
          </cell>
          <cell r="C2909">
            <v>0.75</v>
          </cell>
          <cell r="D2909" t="str">
            <v>L402</v>
          </cell>
          <cell r="E2909">
            <v>0</v>
          </cell>
          <cell r="F2909">
            <v>2</v>
          </cell>
        </row>
        <row r="2910">
          <cell r="A2910" t="str">
            <v>TXC071</v>
          </cell>
          <cell r="B2910">
            <v>0.75</v>
          </cell>
          <cell r="C2910">
            <v>0.25</v>
          </cell>
          <cell r="D2910" t="str">
            <v>L403</v>
          </cell>
          <cell r="E2910">
            <v>4</v>
          </cell>
          <cell r="F2910">
            <v>5</v>
          </cell>
        </row>
        <row r="2911">
          <cell r="A2911" t="str">
            <v>TXC071</v>
          </cell>
          <cell r="B2911">
            <v>0.75</v>
          </cell>
          <cell r="C2911">
            <v>0.5</v>
          </cell>
          <cell r="D2911" t="str">
            <v>L403</v>
          </cell>
          <cell r="E2911">
            <v>31</v>
          </cell>
          <cell r="F2911">
            <v>32</v>
          </cell>
        </row>
        <row r="2912">
          <cell r="A2912" t="str">
            <v>TXC071</v>
          </cell>
          <cell r="B2912">
            <v>1</v>
          </cell>
          <cell r="C2912">
            <v>0.5</v>
          </cell>
          <cell r="D2912" t="str">
            <v>L403</v>
          </cell>
          <cell r="E2912">
            <v>1</v>
          </cell>
          <cell r="F2912">
            <v>4</v>
          </cell>
        </row>
        <row r="2913">
          <cell r="A2913" t="str">
            <v>TXC071</v>
          </cell>
          <cell r="B2913">
            <v>1</v>
          </cell>
          <cell r="C2913">
            <v>0.75</v>
          </cell>
          <cell r="D2913" t="str">
            <v>L403</v>
          </cell>
          <cell r="E2913">
            <v>100</v>
          </cell>
          <cell r="F2913">
            <v>101</v>
          </cell>
        </row>
        <row r="2914">
          <cell r="A2914" t="str">
            <v>TXC071</v>
          </cell>
          <cell r="B2914">
            <v>1.5</v>
          </cell>
          <cell r="C2914">
            <v>0.75</v>
          </cell>
          <cell r="D2914" t="str">
            <v>L403</v>
          </cell>
          <cell r="E2914">
            <v>56</v>
          </cell>
          <cell r="F2914">
            <v>57</v>
          </cell>
        </row>
        <row r="2915">
          <cell r="A2915" t="str">
            <v>TXC071</v>
          </cell>
          <cell r="B2915">
            <v>1.5</v>
          </cell>
          <cell r="C2915">
            <v>1</v>
          </cell>
          <cell r="D2915" t="str">
            <v>L403</v>
          </cell>
          <cell r="E2915">
            <v>13</v>
          </cell>
          <cell r="F2915">
            <v>14</v>
          </cell>
        </row>
        <row r="2916">
          <cell r="A2916" t="str">
            <v>TXC071</v>
          </cell>
          <cell r="B2916">
            <v>1.5</v>
          </cell>
          <cell r="C2916">
            <v>1.25</v>
          </cell>
          <cell r="D2916" t="str">
            <v>L403</v>
          </cell>
          <cell r="E2916">
            <v>5</v>
          </cell>
          <cell r="F2916">
            <v>5</v>
          </cell>
        </row>
        <row r="2917">
          <cell r="A2917" t="str">
            <v>TXC071</v>
          </cell>
          <cell r="B2917">
            <v>2</v>
          </cell>
          <cell r="C2917">
            <v>0.5</v>
          </cell>
          <cell r="D2917" t="str">
            <v>L403</v>
          </cell>
          <cell r="E2917">
            <v>1</v>
          </cell>
          <cell r="F2917">
            <v>3</v>
          </cell>
        </row>
        <row r="2918">
          <cell r="A2918" t="str">
            <v>TXC071</v>
          </cell>
          <cell r="B2918">
            <v>2</v>
          </cell>
          <cell r="C2918">
            <v>0.75</v>
          </cell>
          <cell r="D2918" t="str">
            <v>L403</v>
          </cell>
          <cell r="E2918">
            <v>4</v>
          </cell>
          <cell r="F2918">
            <v>4</v>
          </cell>
        </row>
        <row r="2919">
          <cell r="A2919" t="str">
            <v>TXC071</v>
          </cell>
          <cell r="B2919">
            <v>2</v>
          </cell>
          <cell r="C2919">
            <v>1</v>
          </cell>
          <cell r="D2919" t="str">
            <v>L403</v>
          </cell>
          <cell r="E2919">
            <v>4</v>
          </cell>
          <cell r="F2919">
            <v>4</v>
          </cell>
        </row>
        <row r="2920">
          <cell r="A2920" t="str">
            <v>TXC071</v>
          </cell>
          <cell r="B2920">
            <v>2</v>
          </cell>
          <cell r="C2920">
            <v>1.5</v>
          </cell>
          <cell r="D2920" t="str">
            <v>L403</v>
          </cell>
          <cell r="E2920">
            <v>7</v>
          </cell>
          <cell r="F2920">
            <v>8</v>
          </cell>
        </row>
        <row r="2921">
          <cell r="A2921" t="str">
            <v>TXC071G</v>
          </cell>
          <cell r="B2921">
            <v>0.75</v>
          </cell>
          <cell r="C2921">
            <v>0.25</v>
          </cell>
          <cell r="D2921" t="str">
            <v>L403</v>
          </cell>
          <cell r="E2921">
            <v>2</v>
          </cell>
          <cell r="F2921">
            <v>2</v>
          </cell>
        </row>
        <row r="2922">
          <cell r="A2922" t="str">
            <v>TXC071G</v>
          </cell>
          <cell r="B2922">
            <v>0.75</v>
          </cell>
          <cell r="C2922">
            <v>0.5</v>
          </cell>
          <cell r="D2922" t="str">
            <v>L403</v>
          </cell>
          <cell r="E2922">
            <v>26</v>
          </cell>
          <cell r="F2922">
            <v>32</v>
          </cell>
        </row>
        <row r="2923">
          <cell r="A2923" t="str">
            <v>TXC071G</v>
          </cell>
          <cell r="B2923">
            <v>1</v>
          </cell>
          <cell r="C2923">
            <v>0.75</v>
          </cell>
          <cell r="D2923" t="str">
            <v>L403</v>
          </cell>
          <cell r="E2923">
            <v>5</v>
          </cell>
          <cell r="F2923">
            <v>5</v>
          </cell>
        </row>
        <row r="2924">
          <cell r="A2924" t="str">
            <v>TXC071G</v>
          </cell>
          <cell r="B2924">
            <v>2</v>
          </cell>
          <cell r="C2924">
            <v>0.75</v>
          </cell>
          <cell r="D2924" t="str">
            <v>L403</v>
          </cell>
          <cell r="E2924">
            <v>2</v>
          </cell>
          <cell r="F2924">
            <v>4</v>
          </cell>
        </row>
        <row r="2925">
          <cell r="A2925" t="str">
            <v>TXC071G</v>
          </cell>
          <cell r="B2925">
            <v>2</v>
          </cell>
          <cell r="C2925">
            <v>1.5</v>
          </cell>
          <cell r="D2925" t="str">
            <v>L403</v>
          </cell>
          <cell r="E2925">
            <v>9</v>
          </cell>
          <cell r="F2925">
            <v>10</v>
          </cell>
        </row>
        <row r="2926">
          <cell r="A2926" t="str">
            <v>TXC073</v>
          </cell>
          <cell r="B2926">
            <v>0.5</v>
          </cell>
          <cell r="C2926">
            <v>0.25</v>
          </cell>
          <cell r="D2926" t="str">
            <v>L403</v>
          </cell>
          <cell r="E2926">
            <v>8</v>
          </cell>
          <cell r="F2926">
            <v>15</v>
          </cell>
        </row>
        <row r="2927">
          <cell r="A2927" t="str">
            <v>TXC073</v>
          </cell>
          <cell r="B2927">
            <v>1</v>
          </cell>
          <cell r="C2927">
            <v>0.5</v>
          </cell>
          <cell r="D2927" t="str">
            <v>L403</v>
          </cell>
          <cell r="E2927">
            <v>8</v>
          </cell>
          <cell r="F2927">
            <v>8</v>
          </cell>
        </row>
        <row r="2928">
          <cell r="A2928" t="str">
            <v>TXC073</v>
          </cell>
          <cell r="B2928">
            <v>1</v>
          </cell>
          <cell r="C2928">
            <v>0.75</v>
          </cell>
          <cell r="D2928" t="str">
            <v>L403</v>
          </cell>
          <cell r="E2928">
            <v>0</v>
          </cell>
          <cell r="F2928">
            <v>18</v>
          </cell>
        </row>
        <row r="2929">
          <cell r="A2929" t="str">
            <v>TXC073</v>
          </cell>
          <cell r="B2929">
            <v>1.5</v>
          </cell>
          <cell r="C2929">
            <v>0.75</v>
          </cell>
          <cell r="D2929" t="str">
            <v>L403</v>
          </cell>
          <cell r="E2929">
            <v>0</v>
          </cell>
          <cell r="F2929">
            <v>0</v>
          </cell>
        </row>
        <row r="2930">
          <cell r="A2930" t="str">
            <v>TXC073</v>
          </cell>
          <cell r="B2930">
            <v>1.5</v>
          </cell>
          <cell r="C2930">
            <v>1</v>
          </cell>
          <cell r="D2930" t="str">
            <v>L403</v>
          </cell>
          <cell r="E2930">
            <v>1</v>
          </cell>
          <cell r="F2930">
            <v>5</v>
          </cell>
        </row>
        <row r="2931">
          <cell r="A2931" t="str">
            <v>TXC073</v>
          </cell>
          <cell r="B2931">
            <v>1.5</v>
          </cell>
          <cell r="C2931">
            <v>1.25</v>
          </cell>
          <cell r="D2931" t="str">
            <v>L403</v>
          </cell>
          <cell r="E2931">
            <v>1</v>
          </cell>
          <cell r="F2931">
            <v>5</v>
          </cell>
        </row>
        <row r="2932">
          <cell r="A2932" t="str">
            <v>TXC073</v>
          </cell>
          <cell r="B2932">
            <v>2</v>
          </cell>
          <cell r="C2932">
            <v>0.5</v>
          </cell>
          <cell r="D2932" t="str">
            <v>L403</v>
          </cell>
          <cell r="E2932">
            <v>1</v>
          </cell>
          <cell r="F2932">
            <v>1</v>
          </cell>
        </row>
        <row r="2933">
          <cell r="A2933" t="str">
            <v>TXC073</v>
          </cell>
          <cell r="B2933">
            <v>2</v>
          </cell>
          <cell r="C2933">
            <v>0.75</v>
          </cell>
          <cell r="D2933" t="str">
            <v>L403</v>
          </cell>
          <cell r="E2933">
            <v>4</v>
          </cell>
          <cell r="F2933">
            <v>3</v>
          </cell>
        </row>
        <row r="2934">
          <cell r="A2934" t="str">
            <v>TXC073</v>
          </cell>
          <cell r="B2934">
            <v>2</v>
          </cell>
          <cell r="C2934">
            <v>1</v>
          </cell>
          <cell r="D2934" t="str">
            <v>L403</v>
          </cell>
          <cell r="E2934">
            <v>55</v>
          </cell>
          <cell r="F2934">
            <v>55</v>
          </cell>
        </row>
        <row r="2935">
          <cell r="A2935" t="str">
            <v>TXC073</v>
          </cell>
          <cell r="B2935">
            <v>2</v>
          </cell>
          <cell r="C2935">
            <v>1.5</v>
          </cell>
          <cell r="D2935" t="str">
            <v>L403</v>
          </cell>
          <cell r="E2935">
            <v>3</v>
          </cell>
          <cell r="F2935">
            <v>4</v>
          </cell>
        </row>
        <row r="2936">
          <cell r="A2936" t="str">
            <v>TXC073</v>
          </cell>
          <cell r="B2936">
            <v>3</v>
          </cell>
          <cell r="C2936">
            <v>1</v>
          </cell>
          <cell r="D2936" t="str">
            <v>L403</v>
          </cell>
          <cell r="E2936">
            <v>4</v>
          </cell>
          <cell r="F2936">
            <v>5</v>
          </cell>
        </row>
        <row r="2937">
          <cell r="A2937" t="str">
            <v>TXC073</v>
          </cell>
          <cell r="B2937">
            <v>3</v>
          </cell>
          <cell r="C2937">
            <v>2</v>
          </cell>
          <cell r="D2937" t="str">
            <v>L403</v>
          </cell>
          <cell r="E2937">
            <v>0</v>
          </cell>
          <cell r="F2937">
            <v>0</v>
          </cell>
        </row>
        <row r="2938">
          <cell r="A2938" t="str">
            <v>TXC093</v>
          </cell>
          <cell r="B2938">
            <v>0.75</v>
          </cell>
          <cell r="C2938">
            <v>0.25</v>
          </cell>
          <cell r="D2938" t="str">
            <v>L403</v>
          </cell>
          <cell r="E2938">
            <v>0</v>
          </cell>
          <cell r="F2938">
            <v>8</v>
          </cell>
        </row>
        <row r="2939">
          <cell r="A2939" t="str">
            <v>TXC093</v>
          </cell>
          <cell r="B2939">
            <v>0.75</v>
          </cell>
          <cell r="C2939">
            <v>0.5</v>
          </cell>
          <cell r="D2939" t="str">
            <v>L403</v>
          </cell>
          <cell r="E2939">
            <v>4</v>
          </cell>
          <cell r="F2939">
            <v>6</v>
          </cell>
        </row>
        <row r="2940">
          <cell r="A2940" t="str">
            <v>TXC0D3</v>
          </cell>
          <cell r="B2940">
            <v>0.5</v>
          </cell>
          <cell r="C2940">
            <v>0.25</v>
          </cell>
          <cell r="D2940" t="str">
            <v>L403</v>
          </cell>
          <cell r="E2940">
            <v>3</v>
          </cell>
          <cell r="F2940">
            <v>5</v>
          </cell>
        </row>
        <row r="2941">
          <cell r="A2941" t="str">
            <v>TXC0D3</v>
          </cell>
          <cell r="B2941">
            <v>0.75</v>
          </cell>
          <cell r="C2941">
            <v>0.25</v>
          </cell>
          <cell r="D2941" t="str">
            <v>L403</v>
          </cell>
          <cell r="E2941">
            <v>0</v>
          </cell>
          <cell r="F2941">
            <v>0</v>
          </cell>
        </row>
        <row r="2942">
          <cell r="A2942" t="str">
            <v>TXC0D3</v>
          </cell>
          <cell r="B2942">
            <v>0.75</v>
          </cell>
          <cell r="C2942">
            <v>0.5</v>
          </cell>
          <cell r="D2942" t="str">
            <v>L403</v>
          </cell>
          <cell r="E2942">
            <v>65</v>
          </cell>
          <cell r="F2942">
            <v>107</v>
          </cell>
        </row>
        <row r="2943">
          <cell r="A2943" t="str">
            <v>TXC0D3</v>
          </cell>
          <cell r="B2943">
            <v>1</v>
          </cell>
          <cell r="C2943">
            <v>0.5</v>
          </cell>
          <cell r="D2943" t="str">
            <v>L403</v>
          </cell>
          <cell r="E2943">
            <v>7</v>
          </cell>
          <cell r="F2943">
            <v>17</v>
          </cell>
        </row>
        <row r="2944">
          <cell r="A2944" t="str">
            <v>TXC0D3</v>
          </cell>
          <cell r="B2944">
            <v>1</v>
          </cell>
          <cell r="C2944">
            <v>0.75</v>
          </cell>
          <cell r="D2944" t="str">
            <v>L403</v>
          </cell>
          <cell r="E2944">
            <v>22</v>
          </cell>
          <cell r="F2944">
            <v>50</v>
          </cell>
        </row>
        <row r="2945">
          <cell r="A2945" t="str">
            <v>TXC0D3</v>
          </cell>
          <cell r="B2945">
            <v>1.25</v>
          </cell>
          <cell r="C2945">
            <v>1</v>
          </cell>
          <cell r="D2945" t="str">
            <v>L403</v>
          </cell>
          <cell r="E2945">
            <v>0</v>
          </cell>
          <cell r="F2945">
            <v>3</v>
          </cell>
        </row>
        <row r="2946">
          <cell r="A2946" t="str">
            <v>TXC0D3</v>
          </cell>
          <cell r="B2946">
            <v>1.5</v>
          </cell>
          <cell r="C2946">
            <v>0.5</v>
          </cell>
          <cell r="D2946" t="str">
            <v>L403</v>
          </cell>
          <cell r="E2946">
            <v>1</v>
          </cell>
          <cell r="F2946">
            <v>2</v>
          </cell>
        </row>
        <row r="2947">
          <cell r="A2947" t="str">
            <v>TXC0D3</v>
          </cell>
          <cell r="B2947">
            <v>1.5</v>
          </cell>
          <cell r="C2947">
            <v>0.75</v>
          </cell>
          <cell r="D2947" t="str">
            <v>L403</v>
          </cell>
          <cell r="E2947">
            <v>65</v>
          </cell>
          <cell r="F2947">
            <v>65</v>
          </cell>
        </row>
        <row r="2948">
          <cell r="A2948" t="str">
            <v>TXC0D3</v>
          </cell>
          <cell r="B2948">
            <v>1.5</v>
          </cell>
          <cell r="C2948">
            <v>1</v>
          </cell>
          <cell r="D2948" t="str">
            <v>L403</v>
          </cell>
          <cell r="E2948">
            <v>2</v>
          </cell>
          <cell r="F2948">
            <v>21</v>
          </cell>
        </row>
        <row r="2949">
          <cell r="A2949" t="str">
            <v>TXC0D3</v>
          </cell>
          <cell r="B2949">
            <v>2</v>
          </cell>
          <cell r="C2949">
            <v>0.5</v>
          </cell>
          <cell r="D2949" t="str">
            <v>L403</v>
          </cell>
          <cell r="E2949">
            <v>0</v>
          </cell>
          <cell r="F2949">
            <v>0</v>
          </cell>
        </row>
        <row r="2950">
          <cell r="A2950" t="str">
            <v>TXC0D3</v>
          </cell>
          <cell r="B2950">
            <v>2</v>
          </cell>
          <cell r="C2950">
            <v>0.75</v>
          </cell>
          <cell r="D2950" t="str">
            <v>L403</v>
          </cell>
          <cell r="E2950">
            <v>0</v>
          </cell>
          <cell r="F2950">
            <v>28</v>
          </cell>
        </row>
        <row r="2951">
          <cell r="A2951" t="str">
            <v>TXC0D3</v>
          </cell>
          <cell r="B2951">
            <v>2</v>
          </cell>
          <cell r="C2951">
            <v>1</v>
          </cell>
          <cell r="D2951" t="str">
            <v>L403</v>
          </cell>
          <cell r="E2951">
            <v>6</v>
          </cell>
          <cell r="F2951">
            <v>12</v>
          </cell>
        </row>
        <row r="2952">
          <cell r="A2952" t="str">
            <v>TXC0D3</v>
          </cell>
          <cell r="B2952">
            <v>2</v>
          </cell>
          <cell r="C2952">
            <v>1.5</v>
          </cell>
          <cell r="D2952" t="str">
            <v>L403</v>
          </cell>
          <cell r="E2952">
            <v>0</v>
          </cell>
          <cell r="F2952">
            <v>5</v>
          </cell>
        </row>
        <row r="2953">
          <cell r="A2953" t="str">
            <v>TXC0D3</v>
          </cell>
          <cell r="B2953">
            <v>3</v>
          </cell>
          <cell r="C2953">
            <v>1</v>
          </cell>
          <cell r="D2953" t="str">
            <v>L403</v>
          </cell>
          <cell r="E2953">
            <v>3</v>
          </cell>
          <cell r="F2953">
            <v>3</v>
          </cell>
        </row>
        <row r="2954">
          <cell r="A2954" t="str">
            <v>TXC0D3</v>
          </cell>
          <cell r="B2954">
            <v>3</v>
          </cell>
          <cell r="C2954">
            <v>1.5</v>
          </cell>
          <cell r="D2954" t="str">
            <v>L403</v>
          </cell>
          <cell r="E2954">
            <v>0</v>
          </cell>
          <cell r="F2954">
            <v>3</v>
          </cell>
        </row>
        <row r="2955">
          <cell r="A2955" t="str">
            <v>TXD073</v>
          </cell>
          <cell r="B2955">
            <v>0.75</v>
          </cell>
          <cell r="C2955">
            <v>0.5</v>
          </cell>
          <cell r="D2955" t="str">
            <v>L403</v>
          </cell>
          <cell r="E2955">
            <v>8</v>
          </cell>
          <cell r="F2955">
            <v>9</v>
          </cell>
        </row>
        <row r="2956">
          <cell r="A2956" t="str">
            <v>TXD0D2</v>
          </cell>
          <cell r="B2956">
            <v>2</v>
          </cell>
          <cell r="C2956">
            <v>1</v>
          </cell>
          <cell r="D2956" t="str">
            <v>L403</v>
          </cell>
          <cell r="E2956">
            <v>1</v>
          </cell>
          <cell r="F2956">
            <v>1</v>
          </cell>
        </row>
        <row r="2957">
          <cell r="A2957" t="str">
            <v>TXL0D12</v>
          </cell>
          <cell r="B2957">
            <v>0.75</v>
          </cell>
          <cell r="C2957">
            <v>0.5</v>
          </cell>
          <cell r="D2957" t="str">
            <v>L404</v>
          </cell>
          <cell r="E2957">
            <v>0</v>
          </cell>
          <cell r="F2957">
            <v>3</v>
          </cell>
        </row>
        <row r="2958">
          <cell r="A2958" t="str">
            <v>TXL0D12</v>
          </cell>
          <cell r="B2958">
            <v>1</v>
          </cell>
          <cell r="C2958">
            <v>0.5</v>
          </cell>
          <cell r="D2958" t="str">
            <v>L404</v>
          </cell>
          <cell r="E2958">
            <v>0</v>
          </cell>
          <cell r="F2958">
            <v>5</v>
          </cell>
        </row>
        <row r="2959">
          <cell r="A2959" t="str">
            <v>TXL0D12</v>
          </cell>
          <cell r="B2959">
            <v>1</v>
          </cell>
          <cell r="C2959">
            <v>0.75</v>
          </cell>
          <cell r="D2959" t="str">
            <v>L404</v>
          </cell>
          <cell r="E2959">
            <v>0</v>
          </cell>
          <cell r="F2959">
            <v>6</v>
          </cell>
        </row>
        <row r="2960">
          <cell r="A2960" t="str">
            <v>TXS0K32</v>
          </cell>
          <cell r="B2960">
            <v>0.75</v>
          </cell>
          <cell r="C2960">
            <v>0.5</v>
          </cell>
          <cell r="D2960" t="str">
            <v>L405</v>
          </cell>
          <cell r="E2960">
            <v>6</v>
          </cell>
          <cell r="F2960">
            <v>6</v>
          </cell>
        </row>
        <row r="2961">
          <cell r="A2961" t="str">
            <v>TXS0K32</v>
          </cell>
          <cell r="B2961">
            <v>1.5</v>
          </cell>
          <cell r="C2961">
            <v>0.75</v>
          </cell>
          <cell r="D2961" t="str">
            <v>L405</v>
          </cell>
          <cell r="E2961">
            <v>1</v>
          </cell>
          <cell r="F2961">
            <v>1</v>
          </cell>
        </row>
        <row r="2962">
          <cell r="A2962" t="str">
            <v>TXS0K32</v>
          </cell>
          <cell r="B2962">
            <v>2</v>
          </cell>
          <cell r="C2962">
            <v>0.75</v>
          </cell>
          <cell r="D2962" t="str">
            <v>L405</v>
          </cell>
          <cell r="E2962">
            <v>0</v>
          </cell>
          <cell r="F2962">
            <v>3</v>
          </cell>
        </row>
        <row r="2963">
          <cell r="A2963" t="str">
            <v>TXS0K32</v>
          </cell>
          <cell r="B2963">
            <v>2</v>
          </cell>
          <cell r="C2963">
            <v>1</v>
          </cell>
          <cell r="D2963" t="str">
            <v>L405</v>
          </cell>
          <cell r="E2963">
            <v>1</v>
          </cell>
          <cell r="F2963">
            <v>1</v>
          </cell>
        </row>
        <row r="2964">
          <cell r="A2964" t="str">
            <v>TXS0K42</v>
          </cell>
          <cell r="B2964">
            <v>0.5</v>
          </cell>
          <cell r="C2964">
            <v>0.25</v>
          </cell>
          <cell r="D2964" t="str">
            <v>L405</v>
          </cell>
          <cell r="E2964">
            <v>28</v>
          </cell>
          <cell r="F2964">
            <v>28</v>
          </cell>
        </row>
        <row r="2965">
          <cell r="A2965" t="str">
            <v>TXS0K42</v>
          </cell>
          <cell r="B2965">
            <v>0.75</v>
          </cell>
          <cell r="C2965">
            <v>0.25</v>
          </cell>
          <cell r="D2965" t="str">
            <v>L405</v>
          </cell>
          <cell r="E2965">
            <v>2</v>
          </cell>
          <cell r="F2965">
            <v>2</v>
          </cell>
        </row>
        <row r="2966">
          <cell r="A2966" t="str">
            <v>TXS0K42</v>
          </cell>
          <cell r="B2966">
            <v>0.75</v>
          </cell>
          <cell r="C2966">
            <v>0.5</v>
          </cell>
          <cell r="D2966" t="str">
            <v>L405</v>
          </cell>
          <cell r="E2966">
            <v>9</v>
          </cell>
          <cell r="F2966">
            <v>9</v>
          </cell>
        </row>
        <row r="2967">
          <cell r="A2967" t="str">
            <v>TXS0K42</v>
          </cell>
          <cell r="B2967">
            <v>1</v>
          </cell>
          <cell r="C2967">
            <v>0.75</v>
          </cell>
          <cell r="D2967" t="str">
            <v>L405</v>
          </cell>
          <cell r="E2967">
            <v>0</v>
          </cell>
          <cell r="F2967">
            <v>3</v>
          </cell>
        </row>
        <row r="2968">
          <cell r="A2968" t="str">
            <v>TXS0K42</v>
          </cell>
          <cell r="B2968">
            <v>1.5</v>
          </cell>
          <cell r="C2968">
            <v>1</v>
          </cell>
          <cell r="D2968" t="str">
            <v>L405</v>
          </cell>
          <cell r="E2968">
            <v>0</v>
          </cell>
          <cell r="F2968">
            <v>4</v>
          </cell>
        </row>
        <row r="2969">
          <cell r="A2969" t="str">
            <v>TXS0K42</v>
          </cell>
          <cell r="B2969">
            <v>2</v>
          </cell>
          <cell r="C2969">
            <v>0.75</v>
          </cell>
          <cell r="D2969" t="str">
            <v>L405</v>
          </cell>
          <cell r="E2969">
            <v>4</v>
          </cell>
          <cell r="F2969">
            <v>20</v>
          </cell>
        </row>
        <row r="2970">
          <cell r="A2970" t="str">
            <v>TXS0K42</v>
          </cell>
          <cell r="B2970">
            <v>2</v>
          </cell>
          <cell r="C2970">
            <v>1</v>
          </cell>
          <cell r="D2970" t="str">
            <v>L405</v>
          </cell>
          <cell r="E2970">
            <v>1</v>
          </cell>
          <cell r="F2970">
            <v>2</v>
          </cell>
        </row>
        <row r="2971">
          <cell r="A2971" t="str">
            <v>VBC301GK</v>
          </cell>
          <cell r="B2971">
            <v>30</v>
          </cell>
          <cell r="C2971">
            <v>0</v>
          </cell>
          <cell r="D2971" t="str">
            <v>L233</v>
          </cell>
          <cell r="E2971">
            <v>3</v>
          </cell>
          <cell r="F2971">
            <v>3</v>
          </cell>
        </row>
        <row r="2972">
          <cell r="A2972" t="str">
            <v>VBP101</v>
          </cell>
          <cell r="B2972">
            <v>0.75</v>
          </cell>
          <cell r="C2972">
            <v>0</v>
          </cell>
          <cell r="D2972" t="str">
            <v>L602</v>
          </cell>
          <cell r="E2972">
            <v>3</v>
          </cell>
          <cell r="F2972">
            <v>0</v>
          </cell>
        </row>
        <row r="2973">
          <cell r="A2973" t="str">
            <v>VBP101</v>
          </cell>
          <cell r="B2973">
            <v>1</v>
          </cell>
          <cell r="C2973">
            <v>0</v>
          </cell>
          <cell r="D2973" t="str">
            <v>L602</v>
          </cell>
          <cell r="E2973">
            <v>89</v>
          </cell>
          <cell r="F2973">
            <v>0</v>
          </cell>
        </row>
        <row r="2974">
          <cell r="A2974" t="str">
            <v>VBS101</v>
          </cell>
          <cell r="B2974">
            <v>6</v>
          </cell>
          <cell r="C2974">
            <v>0</v>
          </cell>
          <cell r="D2974" t="str">
            <v>L231</v>
          </cell>
          <cell r="E2974">
            <v>2</v>
          </cell>
          <cell r="F2974">
            <v>3</v>
          </cell>
        </row>
        <row r="2975">
          <cell r="A2975" t="str">
            <v>VBS101</v>
          </cell>
          <cell r="B2975">
            <v>8</v>
          </cell>
          <cell r="C2975">
            <v>0</v>
          </cell>
          <cell r="D2975" t="str">
            <v>L231</v>
          </cell>
          <cell r="E2975">
            <v>2</v>
          </cell>
          <cell r="F2975">
            <v>2</v>
          </cell>
        </row>
        <row r="2976">
          <cell r="A2976" t="str">
            <v>VBS101</v>
          </cell>
          <cell r="B2976">
            <v>10</v>
          </cell>
          <cell r="C2976">
            <v>0</v>
          </cell>
          <cell r="D2976" t="str">
            <v>L231</v>
          </cell>
          <cell r="E2976">
            <v>2</v>
          </cell>
          <cell r="F2976">
            <v>2</v>
          </cell>
        </row>
        <row r="2977">
          <cell r="A2977" t="str">
            <v>VBS301</v>
          </cell>
          <cell r="B2977">
            <v>0.75</v>
          </cell>
          <cell r="C2977">
            <v>0</v>
          </cell>
          <cell r="D2977" t="str">
            <v>L231</v>
          </cell>
          <cell r="E2977">
            <v>80</v>
          </cell>
          <cell r="F2977">
            <v>89</v>
          </cell>
        </row>
        <row r="2978">
          <cell r="A2978" t="str">
            <v>VBS301</v>
          </cell>
          <cell r="B2978">
            <v>1</v>
          </cell>
          <cell r="C2978">
            <v>0</v>
          </cell>
          <cell r="D2978" t="str">
            <v>L231</v>
          </cell>
          <cell r="E2978">
            <v>52</v>
          </cell>
          <cell r="F2978">
            <v>58</v>
          </cell>
        </row>
        <row r="2979">
          <cell r="A2979" t="str">
            <v>VBS301</v>
          </cell>
          <cell r="B2979">
            <v>1.5</v>
          </cell>
          <cell r="C2979">
            <v>0</v>
          </cell>
          <cell r="D2979" t="str">
            <v>L231</v>
          </cell>
          <cell r="E2979">
            <v>1</v>
          </cell>
          <cell r="F2979">
            <v>1</v>
          </cell>
        </row>
        <row r="2980">
          <cell r="A2980" t="str">
            <v>VBS301</v>
          </cell>
          <cell r="B2980">
            <v>2</v>
          </cell>
          <cell r="C2980">
            <v>0</v>
          </cell>
          <cell r="D2980" t="str">
            <v>L231</v>
          </cell>
          <cell r="E2980">
            <v>0</v>
          </cell>
          <cell r="F2980">
            <v>2</v>
          </cell>
        </row>
        <row r="2981">
          <cell r="A2981" t="str">
            <v>VBS301</v>
          </cell>
          <cell r="B2981">
            <v>3</v>
          </cell>
          <cell r="C2981">
            <v>0</v>
          </cell>
          <cell r="D2981" t="str">
            <v>L231</v>
          </cell>
          <cell r="E2981">
            <v>2</v>
          </cell>
          <cell r="F2981">
            <v>2</v>
          </cell>
        </row>
        <row r="2982">
          <cell r="A2982" t="str">
            <v>VBS604C</v>
          </cell>
          <cell r="B2982">
            <v>0.75</v>
          </cell>
          <cell r="C2982">
            <v>0</v>
          </cell>
          <cell r="D2982" t="str">
            <v>L231</v>
          </cell>
          <cell r="E2982">
            <v>35</v>
          </cell>
          <cell r="F2982">
            <v>35</v>
          </cell>
        </row>
        <row r="2983">
          <cell r="A2983" t="str">
            <v>VBS604C</v>
          </cell>
          <cell r="B2983">
            <v>1</v>
          </cell>
          <cell r="C2983">
            <v>0</v>
          </cell>
          <cell r="D2983" t="str">
            <v>L231</v>
          </cell>
          <cell r="E2983">
            <v>1</v>
          </cell>
          <cell r="F2983">
            <v>2</v>
          </cell>
        </row>
        <row r="2984">
          <cell r="A2984" t="str">
            <v>VBS604C</v>
          </cell>
          <cell r="B2984">
            <v>2</v>
          </cell>
          <cell r="C2984">
            <v>0</v>
          </cell>
          <cell r="D2984" t="str">
            <v>L231</v>
          </cell>
          <cell r="E2984">
            <v>1</v>
          </cell>
          <cell r="F2984">
            <v>1</v>
          </cell>
        </row>
        <row r="2985">
          <cell r="A2985" t="str">
            <v>VCB201</v>
          </cell>
          <cell r="B2985">
            <v>0.5</v>
          </cell>
          <cell r="C2985">
            <v>0</v>
          </cell>
          <cell r="D2985" t="str">
            <v>L261</v>
          </cell>
          <cell r="E2985">
            <v>1</v>
          </cell>
          <cell r="F2985">
            <v>2</v>
          </cell>
        </row>
        <row r="2986">
          <cell r="A2986" t="str">
            <v>VCB201</v>
          </cell>
          <cell r="B2986">
            <v>0.75</v>
          </cell>
          <cell r="C2986">
            <v>0</v>
          </cell>
          <cell r="D2986" t="str">
            <v>L261</v>
          </cell>
          <cell r="E2986">
            <v>0</v>
          </cell>
          <cell r="F2986">
            <v>5</v>
          </cell>
        </row>
        <row r="2987">
          <cell r="A2987" t="str">
            <v>VCB201</v>
          </cell>
          <cell r="B2987">
            <v>1</v>
          </cell>
          <cell r="C2987">
            <v>0</v>
          </cell>
          <cell r="D2987" t="str">
            <v>L261</v>
          </cell>
          <cell r="E2987">
            <v>93</v>
          </cell>
          <cell r="F2987">
            <v>98</v>
          </cell>
        </row>
        <row r="2988">
          <cell r="A2988" t="str">
            <v>VCB201</v>
          </cell>
          <cell r="B2988">
            <v>1.5</v>
          </cell>
          <cell r="C2988">
            <v>0</v>
          </cell>
          <cell r="D2988" t="str">
            <v>L261</v>
          </cell>
          <cell r="E2988">
            <v>0</v>
          </cell>
          <cell r="F2988">
            <v>1</v>
          </cell>
        </row>
        <row r="2989">
          <cell r="A2989" t="str">
            <v>VCB201</v>
          </cell>
          <cell r="B2989">
            <v>2</v>
          </cell>
          <cell r="C2989">
            <v>0</v>
          </cell>
          <cell r="D2989" t="str">
            <v>L261</v>
          </cell>
          <cell r="E2989">
            <v>1</v>
          </cell>
          <cell r="F2989">
            <v>7</v>
          </cell>
        </row>
        <row r="2990">
          <cell r="A2990" t="str">
            <v>VCC101</v>
          </cell>
          <cell r="B2990">
            <v>2</v>
          </cell>
          <cell r="C2990">
            <v>0</v>
          </cell>
          <cell r="D2990" t="str">
            <v>L211</v>
          </cell>
          <cell r="E2990">
            <v>4</v>
          </cell>
          <cell r="F2990">
            <v>6</v>
          </cell>
        </row>
        <row r="2991">
          <cell r="A2991" t="str">
            <v>VCC101</v>
          </cell>
          <cell r="B2991">
            <v>3</v>
          </cell>
          <cell r="C2991">
            <v>0</v>
          </cell>
          <cell r="D2991" t="str">
            <v>L211</v>
          </cell>
          <cell r="E2991">
            <v>5</v>
          </cell>
          <cell r="F2991">
            <v>6</v>
          </cell>
        </row>
        <row r="2992">
          <cell r="A2992" t="str">
            <v>VCC101SR</v>
          </cell>
          <cell r="B2992">
            <v>2</v>
          </cell>
          <cell r="C2992">
            <v>0</v>
          </cell>
          <cell r="D2992" t="str">
            <v>L211</v>
          </cell>
          <cell r="E2992">
            <v>1</v>
          </cell>
          <cell r="F2992">
            <v>1</v>
          </cell>
        </row>
        <row r="2993">
          <cell r="A2993" t="str">
            <v>VCC104</v>
          </cell>
          <cell r="B2993">
            <v>2</v>
          </cell>
          <cell r="C2993">
            <v>0</v>
          </cell>
          <cell r="D2993" t="str">
            <v>L211</v>
          </cell>
          <cell r="E2993">
            <v>1</v>
          </cell>
          <cell r="F2993">
            <v>1</v>
          </cell>
        </row>
        <row r="2994">
          <cell r="A2994" t="str">
            <v>VCC104SR</v>
          </cell>
          <cell r="B2994">
            <v>2</v>
          </cell>
          <cell r="C2994">
            <v>0</v>
          </cell>
          <cell r="D2994" t="str">
            <v>L211</v>
          </cell>
          <cell r="E2994">
            <v>3</v>
          </cell>
          <cell r="F2994">
            <v>3</v>
          </cell>
        </row>
        <row r="2995">
          <cell r="A2995" t="str">
            <v>VCC104SR</v>
          </cell>
          <cell r="B2995">
            <v>3</v>
          </cell>
          <cell r="C2995">
            <v>0</v>
          </cell>
          <cell r="D2995" t="str">
            <v>L211</v>
          </cell>
          <cell r="E2995">
            <v>2</v>
          </cell>
          <cell r="F2995">
            <v>2</v>
          </cell>
        </row>
        <row r="2996">
          <cell r="A2996" t="str">
            <v>VCC301</v>
          </cell>
          <cell r="B2996">
            <v>2</v>
          </cell>
          <cell r="C2996">
            <v>0</v>
          </cell>
          <cell r="D2996" t="str">
            <v>L211</v>
          </cell>
          <cell r="E2996">
            <v>3</v>
          </cell>
          <cell r="F2996">
            <v>3</v>
          </cell>
        </row>
        <row r="2997">
          <cell r="A2997" t="str">
            <v>VCC301</v>
          </cell>
          <cell r="B2997">
            <v>3</v>
          </cell>
          <cell r="C2997">
            <v>0</v>
          </cell>
          <cell r="D2997" t="str">
            <v>L211</v>
          </cell>
          <cell r="E2997">
            <v>2</v>
          </cell>
          <cell r="F2997">
            <v>3</v>
          </cell>
        </row>
        <row r="2998">
          <cell r="A2998" t="str">
            <v>VCC304</v>
          </cell>
          <cell r="B2998">
            <v>2</v>
          </cell>
          <cell r="C2998">
            <v>0</v>
          </cell>
          <cell r="D2998" t="str">
            <v>L211</v>
          </cell>
          <cell r="E2998">
            <v>5</v>
          </cell>
          <cell r="F2998">
            <v>5</v>
          </cell>
        </row>
        <row r="2999">
          <cell r="A2999" t="str">
            <v>VCC604SRD</v>
          </cell>
          <cell r="B2999">
            <v>14</v>
          </cell>
          <cell r="C2999">
            <v>0</v>
          </cell>
          <cell r="D2999" t="str">
            <v>L216</v>
          </cell>
          <cell r="E2999">
            <v>3</v>
          </cell>
          <cell r="F2999">
            <v>3</v>
          </cell>
        </row>
        <row r="3000">
          <cell r="A3000" t="str">
            <v>VCC801</v>
          </cell>
          <cell r="B3000">
            <v>0.5</v>
          </cell>
          <cell r="C3000">
            <v>0</v>
          </cell>
          <cell r="D3000" t="str">
            <v>L221</v>
          </cell>
          <cell r="E3000">
            <v>2</v>
          </cell>
          <cell r="F3000">
            <v>3</v>
          </cell>
        </row>
        <row r="3001">
          <cell r="A3001" t="str">
            <v>VCC801</v>
          </cell>
          <cell r="B3001">
            <v>0.75</v>
          </cell>
          <cell r="C3001">
            <v>0</v>
          </cell>
          <cell r="D3001" t="str">
            <v>L221</v>
          </cell>
          <cell r="E3001">
            <v>7</v>
          </cell>
          <cell r="F3001">
            <v>8</v>
          </cell>
        </row>
        <row r="3002">
          <cell r="A3002" t="str">
            <v>VCC801</v>
          </cell>
          <cell r="B3002">
            <v>1</v>
          </cell>
          <cell r="C3002">
            <v>0</v>
          </cell>
          <cell r="D3002" t="str">
            <v>L221</v>
          </cell>
          <cell r="E3002">
            <v>104</v>
          </cell>
          <cell r="F3002">
            <v>104</v>
          </cell>
        </row>
        <row r="3003">
          <cell r="A3003" t="str">
            <v>VCC801</v>
          </cell>
          <cell r="B3003">
            <v>1.5</v>
          </cell>
          <cell r="C3003">
            <v>0</v>
          </cell>
          <cell r="D3003" t="str">
            <v>L221</v>
          </cell>
          <cell r="E3003">
            <v>9</v>
          </cell>
          <cell r="F3003">
            <v>9</v>
          </cell>
        </row>
        <row r="3004">
          <cell r="A3004" t="str">
            <v>VCC803SR</v>
          </cell>
          <cell r="B3004">
            <v>0.75</v>
          </cell>
          <cell r="C3004">
            <v>0</v>
          </cell>
          <cell r="D3004" t="str">
            <v>L221</v>
          </cell>
          <cell r="E3004">
            <v>1</v>
          </cell>
          <cell r="F3004">
            <v>1</v>
          </cell>
        </row>
        <row r="3005">
          <cell r="A3005" t="str">
            <v>VCC803SR</v>
          </cell>
          <cell r="B3005">
            <v>1.5</v>
          </cell>
          <cell r="C3005">
            <v>0</v>
          </cell>
          <cell r="D3005" t="str">
            <v>L221</v>
          </cell>
          <cell r="E3005">
            <v>1</v>
          </cell>
          <cell r="F3005">
            <v>1</v>
          </cell>
        </row>
        <row r="3006">
          <cell r="A3006" t="str">
            <v>VCC804</v>
          </cell>
          <cell r="B3006">
            <v>1</v>
          </cell>
          <cell r="C3006">
            <v>0</v>
          </cell>
          <cell r="D3006" t="str">
            <v>L221</v>
          </cell>
          <cell r="E3006">
            <v>3</v>
          </cell>
          <cell r="F3006">
            <v>3</v>
          </cell>
        </row>
        <row r="3007">
          <cell r="A3007" t="str">
            <v>VCC804</v>
          </cell>
          <cell r="B3007">
            <v>1.5</v>
          </cell>
          <cell r="C3007">
            <v>0</v>
          </cell>
          <cell r="D3007" t="str">
            <v>L221</v>
          </cell>
          <cell r="E3007">
            <v>1</v>
          </cell>
          <cell r="F3007">
            <v>1</v>
          </cell>
        </row>
        <row r="3008">
          <cell r="A3008" t="str">
            <v>VCC972T</v>
          </cell>
          <cell r="B3008">
            <v>4</v>
          </cell>
          <cell r="C3008">
            <v>0</v>
          </cell>
          <cell r="D3008" t="str">
            <v>L211</v>
          </cell>
          <cell r="E3008">
            <v>6</v>
          </cell>
          <cell r="F3008">
            <v>6</v>
          </cell>
        </row>
        <row r="3009">
          <cell r="A3009" t="str">
            <v>VCCA02</v>
          </cell>
          <cell r="B3009">
            <v>0.5</v>
          </cell>
          <cell r="C3009">
            <v>0</v>
          </cell>
          <cell r="D3009" t="str">
            <v>L221</v>
          </cell>
          <cell r="E3009">
            <v>6</v>
          </cell>
          <cell r="F3009">
            <v>12</v>
          </cell>
        </row>
        <row r="3010">
          <cell r="A3010" t="str">
            <v>VCCA02</v>
          </cell>
          <cell r="B3010">
            <v>1</v>
          </cell>
          <cell r="C3010">
            <v>0</v>
          </cell>
          <cell r="D3010" t="str">
            <v>L221</v>
          </cell>
          <cell r="E3010">
            <v>2</v>
          </cell>
          <cell r="F3010">
            <v>2</v>
          </cell>
        </row>
        <row r="3011">
          <cell r="A3011" t="str">
            <v>VCD102</v>
          </cell>
          <cell r="B3011">
            <v>2</v>
          </cell>
          <cell r="C3011">
            <v>0</v>
          </cell>
          <cell r="D3011" t="str">
            <v>L212</v>
          </cell>
          <cell r="E3011">
            <v>3</v>
          </cell>
          <cell r="F3011">
            <v>3</v>
          </cell>
        </row>
        <row r="3012">
          <cell r="A3012" t="str">
            <v>VCD102</v>
          </cell>
          <cell r="B3012">
            <v>3</v>
          </cell>
          <cell r="C3012">
            <v>0</v>
          </cell>
          <cell r="D3012" t="str">
            <v>L212</v>
          </cell>
          <cell r="E3012">
            <v>1</v>
          </cell>
          <cell r="F3012">
            <v>2</v>
          </cell>
        </row>
        <row r="3013">
          <cell r="A3013" t="str">
            <v>VCD301</v>
          </cell>
          <cell r="B3013">
            <v>2</v>
          </cell>
          <cell r="C3013">
            <v>0</v>
          </cell>
          <cell r="D3013" t="str">
            <v>L212</v>
          </cell>
          <cell r="E3013">
            <v>2</v>
          </cell>
          <cell r="F3013">
            <v>2</v>
          </cell>
        </row>
        <row r="3014">
          <cell r="A3014" t="str">
            <v>VCD602S</v>
          </cell>
          <cell r="B3014">
            <v>0.75</v>
          </cell>
          <cell r="C3014">
            <v>0</v>
          </cell>
          <cell r="D3014" t="str">
            <v>L222</v>
          </cell>
          <cell r="E3014">
            <v>2</v>
          </cell>
          <cell r="F3014">
            <v>2</v>
          </cell>
        </row>
        <row r="3015">
          <cell r="A3015" t="str">
            <v>VCD602S</v>
          </cell>
          <cell r="B3015">
            <v>1.5</v>
          </cell>
          <cell r="C3015">
            <v>0</v>
          </cell>
          <cell r="D3015" t="str">
            <v>L222</v>
          </cell>
          <cell r="E3015">
            <v>1</v>
          </cell>
          <cell r="F3015">
            <v>1</v>
          </cell>
        </row>
        <row r="3016">
          <cell r="A3016" t="str">
            <v>VCJD02</v>
          </cell>
          <cell r="B3016">
            <v>3</v>
          </cell>
          <cell r="C3016">
            <v>0</v>
          </cell>
          <cell r="D3016" t="str">
            <v>L201</v>
          </cell>
          <cell r="E3016">
            <v>3</v>
          </cell>
          <cell r="F3016">
            <v>3</v>
          </cell>
        </row>
        <row r="3017">
          <cell r="A3017" t="str">
            <v>VCJD02U</v>
          </cell>
          <cell r="B3017">
            <v>3</v>
          </cell>
          <cell r="C3017">
            <v>0</v>
          </cell>
          <cell r="D3017" t="str">
            <v>L201</v>
          </cell>
          <cell r="E3017">
            <v>3</v>
          </cell>
          <cell r="F3017">
            <v>6</v>
          </cell>
        </row>
        <row r="3018">
          <cell r="A3018" t="str">
            <v>VCJD02U</v>
          </cell>
          <cell r="B3018">
            <v>4</v>
          </cell>
          <cell r="C3018">
            <v>0</v>
          </cell>
          <cell r="D3018" t="str">
            <v>L201</v>
          </cell>
          <cell r="E3018">
            <v>3</v>
          </cell>
          <cell r="F3018">
            <v>4</v>
          </cell>
        </row>
        <row r="3019">
          <cell r="A3019" t="str">
            <v>VCJD02U</v>
          </cell>
          <cell r="B3019">
            <v>6</v>
          </cell>
          <cell r="C3019">
            <v>0</v>
          </cell>
          <cell r="D3019" t="str">
            <v>L201</v>
          </cell>
          <cell r="E3019">
            <v>0</v>
          </cell>
          <cell r="F3019">
            <v>1</v>
          </cell>
        </row>
        <row r="3020">
          <cell r="A3020" t="str">
            <v>VCJD02U</v>
          </cell>
          <cell r="B3020">
            <v>8</v>
          </cell>
          <cell r="C3020">
            <v>0</v>
          </cell>
          <cell r="D3020" t="str">
            <v>L201</v>
          </cell>
          <cell r="E3020">
            <v>0</v>
          </cell>
          <cell r="F3020">
            <v>1</v>
          </cell>
        </row>
        <row r="3021">
          <cell r="A3021" t="str">
            <v>VCJD02U</v>
          </cell>
          <cell r="B3021">
            <v>10</v>
          </cell>
          <cell r="C3021">
            <v>0</v>
          </cell>
          <cell r="D3021" t="str">
            <v>L201</v>
          </cell>
          <cell r="E3021">
            <v>0</v>
          </cell>
          <cell r="F3021">
            <v>2</v>
          </cell>
        </row>
        <row r="3022">
          <cell r="A3022" t="str">
            <v>VCS102</v>
          </cell>
          <cell r="B3022">
            <v>0.5</v>
          </cell>
          <cell r="C3022">
            <v>0</v>
          </cell>
          <cell r="D3022" t="str">
            <v>L225</v>
          </cell>
          <cell r="E3022">
            <v>14</v>
          </cell>
          <cell r="F3022">
            <v>15</v>
          </cell>
        </row>
        <row r="3023">
          <cell r="A3023" t="str">
            <v>VCS102</v>
          </cell>
          <cell r="B3023">
            <v>0.75</v>
          </cell>
          <cell r="C3023">
            <v>0</v>
          </cell>
          <cell r="D3023" t="str">
            <v>L225</v>
          </cell>
          <cell r="E3023">
            <v>4</v>
          </cell>
          <cell r="F3023">
            <v>5</v>
          </cell>
        </row>
        <row r="3024">
          <cell r="A3024" t="str">
            <v>VCS102</v>
          </cell>
          <cell r="B3024">
            <v>1</v>
          </cell>
          <cell r="C3024">
            <v>0</v>
          </cell>
          <cell r="D3024" t="str">
            <v>L225</v>
          </cell>
          <cell r="E3024">
            <v>5</v>
          </cell>
          <cell r="F3024">
            <v>5</v>
          </cell>
        </row>
        <row r="3025">
          <cell r="A3025" t="str">
            <v>VCS102</v>
          </cell>
          <cell r="B3025">
            <v>1.5</v>
          </cell>
          <cell r="C3025">
            <v>0</v>
          </cell>
          <cell r="D3025" t="str">
            <v>L225</v>
          </cell>
          <cell r="E3025">
            <v>1</v>
          </cell>
          <cell r="F3025">
            <v>1</v>
          </cell>
        </row>
        <row r="3026">
          <cell r="A3026" t="str">
            <v>VCS302</v>
          </cell>
          <cell r="B3026">
            <v>0.75</v>
          </cell>
          <cell r="C3026">
            <v>0</v>
          </cell>
          <cell r="D3026" t="str">
            <v>L225</v>
          </cell>
          <cell r="E3026">
            <v>1</v>
          </cell>
          <cell r="F3026">
            <v>1</v>
          </cell>
        </row>
        <row r="3027">
          <cell r="A3027" t="str">
            <v>VCS302</v>
          </cell>
          <cell r="B3027">
            <v>1</v>
          </cell>
          <cell r="C3027">
            <v>0</v>
          </cell>
          <cell r="D3027" t="str">
            <v>L225</v>
          </cell>
          <cell r="E3027">
            <v>1</v>
          </cell>
          <cell r="F3027">
            <v>1</v>
          </cell>
        </row>
        <row r="3028">
          <cell r="A3028" t="str">
            <v>VCS602</v>
          </cell>
          <cell r="B3028">
            <v>0.5</v>
          </cell>
          <cell r="C3028">
            <v>0</v>
          </cell>
          <cell r="D3028" t="str">
            <v>L225</v>
          </cell>
          <cell r="E3028">
            <v>6</v>
          </cell>
          <cell r="F3028">
            <v>5</v>
          </cell>
        </row>
        <row r="3029">
          <cell r="A3029" t="str">
            <v>VCS602</v>
          </cell>
          <cell r="B3029">
            <v>0.75</v>
          </cell>
          <cell r="C3029">
            <v>0</v>
          </cell>
          <cell r="D3029" t="str">
            <v>L225</v>
          </cell>
          <cell r="E3029">
            <v>3</v>
          </cell>
          <cell r="F3029">
            <v>4</v>
          </cell>
        </row>
        <row r="3030">
          <cell r="A3030" t="str">
            <v>VFC103</v>
          </cell>
          <cell r="B3030">
            <v>6</v>
          </cell>
          <cell r="C3030">
            <v>0</v>
          </cell>
          <cell r="D3030" t="str">
            <v>L243</v>
          </cell>
          <cell r="E3030">
            <v>3</v>
          </cell>
          <cell r="F3030">
            <v>3</v>
          </cell>
        </row>
        <row r="3031">
          <cell r="A3031" t="str">
            <v>VFC103SRG</v>
          </cell>
          <cell r="B3031">
            <v>16</v>
          </cell>
          <cell r="C3031">
            <v>0</v>
          </cell>
          <cell r="D3031" t="str">
            <v>L243</v>
          </cell>
          <cell r="E3031">
            <v>6</v>
          </cell>
          <cell r="F3031">
            <v>6</v>
          </cell>
        </row>
        <row r="3032">
          <cell r="A3032" t="str">
            <v>VFC103SRG</v>
          </cell>
          <cell r="B3032">
            <v>24</v>
          </cell>
          <cell r="C3032">
            <v>0</v>
          </cell>
          <cell r="D3032" t="str">
            <v>L243</v>
          </cell>
          <cell r="E3032">
            <v>3</v>
          </cell>
          <cell r="F3032">
            <v>3</v>
          </cell>
        </row>
        <row r="3033">
          <cell r="A3033" t="str">
            <v>VFD103</v>
          </cell>
          <cell r="B3033">
            <v>6</v>
          </cell>
          <cell r="C3033">
            <v>0</v>
          </cell>
          <cell r="D3033" t="str">
            <v>L244</v>
          </cell>
          <cell r="E3033">
            <v>0</v>
          </cell>
          <cell r="F3033">
            <v>1</v>
          </cell>
        </row>
        <row r="3034">
          <cell r="A3034" t="str">
            <v>VFD103G</v>
          </cell>
          <cell r="B3034">
            <v>8</v>
          </cell>
          <cell r="C3034">
            <v>0</v>
          </cell>
          <cell r="D3034" t="str">
            <v>L244</v>
          </cell>
          <cell r="E3034">
            <v>0</v>
          </cell>
          <cell r="F3034">
            <v>1</v>
          </cell>
        </row>
        <row r="3035">
          <cell r="A3035" t="str">
            <v>VFD103G</v>
          </cell>
          <cell r="B3035">
            <v>14</v>
          </cell>
          <cell r="C3035">
            <v>0</v>
          </cell>
          <cell r="D3035" t="str">
            <v>L244</v>
          </cell>
          <cell r="E3035">
            <v>1</v>
          </cell>
          <cell r="F3035">
            <v>1</v>
          </cell>
        </row>
        <row r="3036">
          <cell r="A3036" t="str">
            <v>VFD303G</v>
          </cell>
          <cell r="B3036">
            <v>20</v>
          </cell>
          <cell r="C3036">
            <v>0</v>
          </cell>
          <cell r="D3036" t="str">
            <v>L244</v>
          </cell>
          <cell r="E3036">
            <v>1</v>
          </cell>
          <cell r="F3036">
            <v>1</v>
          </cell>
        </row>
        <row r="3037">
          <cell r="A3037" t="str">
            <v>VFJD02</v>
          </cell>
          <cell r="B3037">
            <v>4</v>
          </cell>
          <cell r="C3037">
            <v>0</v>
          </cell>
          <cell r="D3037" t="str">
            <v>L241</v>
          </cell>
          <cell r="E3037">
            <v>3</v>
          </cell>
          <cell r="F3037">
            <v>3</v>
          </cell>
        </row>
        <row r="3038">
          <cell r="A3038" t="str">
            <v>VFJD05</v>
          </cell>
          <cell r="B3038">
            <v>2</v>
          </cell>
          <cell r="C3038">
            <v>0</v>
          </cell>
          <cell r="D3038" t="str">
            <v>L241</v>
          </cell>
          <cell r="E3038">
            <v>110</v>
          </cell>
          <cell r="F3038">
            <v>114</v>
          </cell>
        </row>
        <row r="3039">
          <cell r="A3039" t="str">
            <v>VFJD05</v>
          </cell>
          <cell r="B3039">
            <v>3</v>
          </cell>
          <cell r="C3039">
            <v>0</v>
          </cell>
          <cell r="D3039" t="str">
            <v>L241</v>
          </cell>
          <cell r="E3039">
            <v>41</v>
          </cell>
          <cell r="F3039">
            <v>42</v>
          </cell>
        </row>
        <row r="3040">
          <cell r="A3040" t="str">
            <v>VFJD05</v>
          </cell>
          <cell r="B3040">
            <v>4</v>
          </cell>
          <cell r="C3040">
            <v>0</v>
          </cell>
          <cell r="D3040" t="str">
            <v>L241</v>
          </cell>
          <cell r="E3040">
            <v>59</v>
          </cell>
          <cell r="F3040">
            <v>59</v>
          </cell>
        </row>
        <row r="3041">
          <cell r="A3041" t="str">
            <v>VFJD05</v>
          </cell>
          <cell r="B3041">
            <v>6</v>
          </cell>
          <cell r="C3041">
            <v>0</v>
          </cell>
          <cell r="D3041" t="str">
            <v>L241</v>
          </cell>
          <cell r="E3041">
            <v>38</v>
          </cell>
          <cell r="F3041">
            <v>38</v>
          </cell>
        </row>
        <row r="3042">
          <cell r="A3042" t="str">
            <v>VFJD05</v>
          </cell>
          <cell r="B3042">
            <v>8</v>
          </cell>
          <cell r="C3042">
            <v>0</v>
          </cell>
          <cell r="D3042" t="str">
            <v>L241</v>
          </cell>
          <cell r="E3042">
            <v>5</v>
          </cell>
          <cell r="F3042">
            <v>5</v>
          </cell>
        </row>
        <row r="3043">
          <cell r="A3043" t="str">
            <v>VFJD05F</v>
          </cell>
          <cell r="B3043">
            <v>24</v>
          </cell>
          <cell r="C3043">
            <v>0</v>
          </cell>
          <cell r="D3043" t="str">
            <v>L241</v>
          </cell>
          <cell r="E3043">
            <v>2</v>
          </cell>
          <cell r="F3043">
            <v>2</v>
          </cell>
        </row>
        <row r="3044">
          <cell r="A3044" t="str">
            <v>VFJD05FW</v>
          </cell>
          <cell r="B3044">
            <v>30</v>
          </cell>
          <cell r="C3044">
            <v>0</v>
          </cell>
          <cell r="D3044" t="str">
            <v>L241</v>
          </cell>
          <cell r="E3044">
            <v>24</v>
          </cell>
          <cell r="F3044">
            <v>24</v>
          </cell>
        </row>
        <row r="3045">
          <cell r="A3045" t="str">
            <v>VFJD05FW</v>
          </cell>
          <cell r="B3045">
            <v>48</v>
          </cell>
          <cell r="C3045">
            <v>0</v>
          </cell>
          <cell r="D3045" t="str">
            <v>L241</v>
          </cell>
          <cell r="E3045">
            <v>3</v>
          </cell>
          <cell r="F3045">
            <v>3</v>
          </cell>
        </row>
        <row r="3046">
          <cell r="A3046" t="str">
            <v>VFJD05FW</v>
          </cell>
          <cell r="B3046">
            <v>84</v>
          </cell>
          <cell r="C3046">
            <v>0</v>
          </cell>
          <cell r="D3046" t="str">
            <v>L241</v>
          </cell>
          <cell r="E3046">
            <v>2</v>
          </cell>
          <cell r="F3046">
            <v>2</v>
          </cell>
        </row>
        <row r="3047">
          <cell r="A3047" t="str">
            <v>VFJD05G</v>
          </cell>
          <cell r="B3047">
            <v>10</v>
          </cell>
          <cell r="C3047">
            <v>0</v>
          </cell>
          <cell r="D3047" t="str">
            <v>L241</v>
          </cell>
          <cell r="E3047">
            <v>2</v>
          </cell>
          <cell r="F3047">
            <v>2</v>
          </cell>
        </row>
        <row r="3048">
          <cell r="A3048" t="str">
            <v>VFJD05G</v>
          </cell>
          <cell r="B3048">
            <v>12</v>
          </cell>
          <cell r="C3048">
            <v>0</v>
          </cell>
          <cell r="D3048" t="str">
            <v>L241</v>
          </cell>
          <cell r="E3048">
            <v>10</v>
          </cell>
          <cell r="F3048">
            <v>10</v>
          </cell>
        </row>
        <row r="3049">
          <cell r="A3049" t="str">
            <v>VFJD05G</v>
          </cell>
          <cell r="B3049">
            <v>14</v>
          </cell>
          <cell r="C3049">
            <v>0</v>
          </cell>
          <cell r="D3049" t="str">
            <v>L241</v>
          </cell>
          <cell r="E3049">
            <v>6</v>
          </cell>
          <cell r="F3049">
            <v>6</v>
          </cell>
        </row>
        <row r="3050">
          <cell r="A3050" t="str">
            <v>VFJD05G</v>
          </cell>
          <cell r="B3050">
            <v>16</v>
          </cell>
          <cell r="C3050">
            <v>0</v>
          </cell>
          <cell r="D3050" t="str">
            <v>L241</v>
          </cell>
          <cell r="E3050">
            <v>4</v>
          </cell>
          <cell r="F3050">
            <v>5</v>
          </cell>
        </row>
        <row r="3051">
          <cell r="A3051" t="str">
            <v>VFJD05G</v>
          </cell>
          <cell r="B3051">
            <v>18</v>
          </cell>
          <cell r="C3051">
            <v>0</v>
          </cell>
          <cell r="D3051" t="str">
            <v>L241</v>
          </cell>
          <cell r="E3051">
            <v>8</v>
          </cell>
          <cell r="F3051">
            <v>14</v>
          </cell>
        </row>
        <row r="3052">
          <cell r="A3052" t="str">
            <v>VFJD09F</v>
          </cell>
          <cell r="B3052">
            <v>24</v>
          </cell>
          <cell r="C3052">
            <v>0</v>
          </cell>
          <cell r="D3052" t="str">
            <v>L241</v>
          </cell>
          <cell r="E3052">
            <v>7</v>
          </cell>
          <cell r="F3052">
            <v>7</v>
          </cell>
        </row>
        <row r="3053">
          <cell r="A3053" t="str">
            <v>VFJD09G</v>
          </cell>
          <cell r="B3053">
            <v>16</v>
          </cell>
          <cell r="C3053">
            <v>0</v>
          </cell>
          <cell r="D3053" t="str">
            <v>L241</v>
          </cell>
          <cell r="E3053">
            <v>0</v>
          </cell>
          <cell r="F3053">
            <v>3</v>
          </cell>
        </row>
        <row r="3054">
          <cell r="A3054" t="str">
            <v>VFJD09G</v>
          </cell>
          <cell r="B3054">
            <v>20</v>
          </cell>
          <cell r="C3054">
            <v>0</v>
          </cell>
          <cell r="D3054" t="str">
            <v>L241</v>
          </cell>
          <cell r="E3054">
            <v>4</v>
          </cell>
          <cell r="F3054">
            <v>4</v>
          </cell>
        </row>
        <row r="3055">
          <cell r="A3055" t="str">
            <v>VFJD09G</v>
          </cell>
          <cell r="B3055">
            <v>24</v>
          </cell>
          <cell r="C3055">
            <v>0</v>
          </cell>
          <cell r="D3055" t="str">
            <v>L241</v>
          </cell>
          <cell r="E3055">
            <v>6</v>
          </cell>
          <cell r="F3055">
            <v>6</v>
          </cell>
        </row>
        <row r="3056">
          <cell r="A3056" t="str">
            <v>VFJD09GW</v>
          </cell>
          <cell r="B3056">
            <v>30</v>
          </cell>
          <cell r="C3056">
            <v>0</v>
          </cell>
          <cell r="D3056" t="str">
            <v>L241</v>
          </cell>
          <cell r="E3056">
            <v>3</v>
          </cell>
          <cell r="F3056">
            <v>3</v>
          </cell>
        </row>
        <row r="3057">
          <cell r="A3057" t="str">
            <v>VFJD09U</v>
          </cell>
          <cell r="B3057">
            <v>14</v>
          </cell>
          <cell r="C3057">
            <v>0</v>
          </cell>
          <cell r="D3057" t="str">
            <v>L241</v>
          </cell>
          <cell r="E3057">
            <v>2</v>
          </cell>
          <cell r="F3057">
            <v>2</v>
          </cell>
        </row>
        <row r="3058">
          <cell r="A3058" t="str">
            <v>VFJD09U</v>
          </cell>
          <cell r="B3058">
            <v>16</v>
          </cell>
          <cell r="C3058">
            <v>0</v>
          </cell>
          <cell r="D3058" t="str">
            <v>L241</v>
          </cell>
          <cell r="E3058">
            <v>1</v>
          </cell>
          <cell r="F3058">
            <v>1</v>
          </cell>
        </row>
        <row r="3059">
          <cell r="A3059" t="str">
            <v>VFS102</v>
          </cell>
          <cell r="B3059">
            <v>6</v>
          </cell>
          <cell r="C3059">
            <v>0</v>
          </cell>
          <cell r="D3059" t="str">
            <v>L245</v>
          </cell>
          <cell r="E3059">
            <v>1</v>
          </cell>
          <cell r="F3059">
            <v>1</v>
          </cell>
        </row>
        <row r="3060">
          <cell r="A3060" t="str">
            <v>VFS102G</v>
          </cell>
          <cell r="B3060">
            <v>10</v>
          </cell>
          <cell r="C3060">
            <v>0</v>
          </cell>
          <cell r="D3060" t="str">
            <v>L245</v>
          </cell>
          <cell r="E3060">
            <v>5</v>
          </cell>
          <cell r="F3060">
            <v>5</v>
          </cell>
        </row>
        <row r="3061">
          <cell r="A3061" t="str">
            <v>VFS102G</v>
          </cell>
          <cell r="B3061">
            <v>16</v>
          </cell>
          <cell r="C3061">
            <v>0</v>
          </cell>
          <cell r="D3061" t="str">
            <v>L245</v>
          </cell>
          <cell r="E3061">
            <v>1</v>
          </cell>
          <cell r="F3061">
            <v>1</v>
          </cell>
        </row>
        <row r="3062">
          <cell r="A3062" t="str">
            <v>VFS102G</v>
          </cell>
          <cell r="B3062">
            <v>18</v>
          </cell>
          <cell r="C3062">
            <v>0</v>
          </cell>
          <cell r="D3062" t="str">
            <v>L245</v>
          </cell>
          <cell r="E3062">
            <v>0</v>
          </cell>
          <cell r="F3062">
            <v>1</v>
          </cell>
        </row>
        <row r="3063">
          <cell r="A3063" t="str">
            <v>VFS102G</v>
          </cell>
          <cell r="B3063">
            <v>20</v>
          </cell>
          <cell r="C3063">
            <v>0</v>
          </cell>
          <cell r="D3063" t="str">
            <v>L245</v>
          </cell>
          <cell r="E3063">
            <v>4</v>
          </cell>
          <cell r="F3063">
            <v>4</v>
          </cell>
        </row>
        <row r="3064">
          <cell r="A3064" t="str">
            <v>VFS102G</v>
          </cell>
          <cell r="B3064">
            <v>24</v>
          </cell>
          <cell r="C3064">
            <v>0</v>
          </cell>
          <cell r="D3064" t="str">
            <v>L245</v>
          </cell>
          <cell r="E3064">
            <v>0</v>
          </cell>
          <cell r="F3064">
            <v>2</v>
          </cell>
        </row>
        <row r="3065">
          <cell r="A3065" t="str">
            <v>VFS302G</v>
          </cell>
          <cell r="B3065">
            <v>10</v>
          </cell>
          <cell r="C3065">
            <v>0</v>
          </cell>
          <cell r="D3065" t="str">
            <v>L245</v>
          </cell>
          <cell r="E3065">
            <v>1</v>
          </cell>
          <cell r="F3065">
            <v>1</v>
          </cell>
        </row>
        <row r="3066">
          <cell r="A3066" t="str">
            <v>VFS302G</v>
          </cell>
          <cell r="B3066">
            <v>12</v>
          </cell>
          <cell r="C3066">
            <v>0</v>
          </cell>
          <cell r="D3066" t="str">
            <v>L245</v>
          </cell>
          <cell r="E3066">
            <v>0</v>
          </cell>
          <cell r="F3066">
            <v>1</v>
          </cell>
        </row>
        <row r="3067">
          <cell r="A3067" t="str">
            <v>VGB101</v>
          </cell>
          <cell r="B3067">
            <v>0.5</v>
          </cell>
          <cell r="C3067">
            <v>0</v>
          </cell>
          <cell r="D3067" t="str">
            <v>L261</v>
          </cell>
          <cell r="E3067">
            <v>0</v>
          </cell>
          <cell r="F3067">
            <v>2</v>
          </cell>
        </row>
        <row r="3068">
          <cell r="A3068" t="str">
            <v>VGB101</v>
          </cell>
          <cell r="B3068">
            <v>0.75</v>
          </cell>
          <cell r="C3068">
            <v>0</v>
          </cell>
          <cell r="D3068" t="str">
            <v>L261</v>
          </cell>
          <cell r="E3068">
            <v>41</v>
          </cell>
          <cell r="F3068">
            <v>45</v>
          </cell>
        </row>
        <row r="3069">
          <cell r="A3069" t="str">
            <v>VGB101</v>
          </cell>
          <cell r="B3069">
            <v>1.5</v>
          </cell>
          <cell r="C3069">
            <v>0</v>
          </cell>
          <cell r="D3069" t="str">
            <v>L261</v>
          </cell>
          <cell r="E3069">
            <v>6</v>
          </cell>
          <cell r="F3069">
            <v>6</v>
          </cell>
        </row>
        <row r="3070">
          <cell r="A3070" t="str">
            <v>VGB201</v>
          </cell>
          <cell r="B3070">
            <v>0.5</v>
          </cell>
          <cell r="C3070">
            <v>0</v>
          </cell>
          <cell r="D3070" t="str">
            <v>L261</v>
          </cell>
          <cell r="E3070">
            <v>39</v>
          </cell>
          <cell r="F3070">
            <v>39</v>
          </cell>
        </row>
        <row r="3071">
          <cell r="A3071" t="str">
            <v>VGB201</v>
          </cell>
          <cell r="B3071">
            <v>0.75</v>
          </cell>
          <cell r="C3071">
            <v>0</v>
          </cell>
          <cell r="D3071" t="str">
            <v>L261</v>
          </cell>
          <cell r="E3071">
            <v>572</v>
          </cell>
          <cell r="F3071">
            <v>573</v>
          </cell>
        </row>
        <row r="3072">
          <cell r="A3072" t="str">
            <v>VGB201</v>
          </cell>
          <cell r="B3072">
            <v>1</v>
          </cell>
          <cell r="C3072">
            <v>0</v>
          </cell>
          <cell r="D3072" t="str">
            <v>L261</v>
          </cell>
          <cell r="E3072">
            <v>247</v>
          </cell>
          <cell r="F3072">
            <v>260</v>
          </cell>
        </row>
        <row r="3073">
          <cell r="A3073" t="str">
            <v>VGB201</v>
          </cell>
          <cell r="B3073">
            <v>1.5</v>
          </cell>
          <cell r="C3073">
            <v>0</v>
          </cell>
          <cell r="D3073" t="str">
            <v>L261</v>
          </cell>
          <cell r="E3073">
            <v>26</v>
          </cell>
          <cell r="F3073">
            <v>33</v>
          </cell>
        </row>
        <row r="3074">
          <cell r="A3074" t="str">
            <v>VGB201</v>
          </cell>
          <cell r="B3074">
            <v>2</v>
          </cell>
          <cell r="C3074">
            <v>0</v>
          </cell>
          <cell r="D3074" t="str">
            <v>L261</v>
          </cell>
          <cell r="E3074">
            <v>27</v>
          </cell>
          <cell r="F3074">
            <v>30</v>
          </cell>
        </row>
        <row r="3075">
          <cell r="A3075" t="str">
            <v>VGC101</v>
          </cell>
          <cell r="B3075">
            <v>2</v>
          </cell>
          <cell r="C3075">
            <v>0</v>
          </cell>
          <cell r="D3075" t="str">
            <v>L211</v>
          </cell>
          <cell r="E3075">
            <v>57</v>
          </cell>
          <cell r="F3075">
            <v>90</v>
          </cell>
        </row>
        <row r="3076">
          <cell r="A3076" t="str">
            <v>VGC101</v>
          </cell>
          <cell r="B3076">
            <v>3</v>
          </cell>
          <cell r="C3076">
            <v>0</v>
          </cell>
          <cell r="D3076" t="str">
            <v>L211</v>
          </cell>
          <cell r="E3076">
            <v>66</v>
          </cell>
          <cell r="F3076">
            <v>68</v>
          </cell>
        </row>
        <row r="3077">
          <cell r="A3077" t="str">
            <v>VGC101</v>
          </cell>
          <cell r="B3077">
            <v>4</v>
          </cell>
          <cell r="C3077">
            <v>0</v>
          </cell>
          <cell r="D3077" t="str">
            <v>L211</v>
          </cell>
          <cell r="E3077">
            <v>46</v>
          </cell>
          <cell r="F3077">
            <v>46</v>
          </cell>
        </row>
        <row r="3078">
          <cell r="A3078" t="str">
            <v>VGC101</v>
          </cell>
          <cell r="B3078">
            <v>6</v>
          </cell>
          <cell r="C3078">
            <v>0</v>
          </cell>
          <cell r="D3078" t="str">
            <v>L211</v>
          </cell>
          <cell r="E3078">
            <v>66</v>
          </cell>
          <cell r="F3078">
            <v>74</v>
          </cell>
        </row>
        <row r="3079">
          <cell r="A3079" t="str">
            <v>VGC101</v>
          </cell>
          <cell r="B3079">
            <v>8</v>
          </cell>
          <cell r="C3079">
            <v>0</v>
          </cell>
          <cell r="D3079" t="str">
            <v>L211</v>
          </cell>
          <cell r="E3079">
            <v>30</v>
          </cell>
          <cell r="F3079">
            <v>32</v>
          </cell>
        </row>
        <row r="3080">
          <cell r="A3080" t="str">
            <v>VGC101</v>
          </cell>
          <cell r="B3080">
            <v>10</v>
          </cell>
          <cell r="C3080">
            <v>0</v>
          </cell>
          <cell r="D3080" t="str">
            <v>L211</v>
          </cell>
          <cell r="E3080">
            <v>33</v>
          </cell>
          <cell r="F3080">
            <v>39</v>
          </cell>
        </row>
        <row r="3081">
          <cell r="A3081" t="str">
            <v>VGC101</v>
          </cell>
          <cell r="B3081">
            <v>12</v>
          </cell>
          <cell r="C3081">
            <v>0</v>
          </cell>
          <cell r="D3081" t="str">
            <v>L211</v>
          </cell>
          <cell r="E3081">
            <v>14</v>
          </cell>
          <cell r="F3081">
            <v>17</v>
          </cell>
        </row>
        <row r="3082">
          <cell r="A3082" t="str">
            <v>VGC101G</v>
          </cell>
          <cell r="B3082">
            <v>14</v>
          </cell>
          <cell r="C3082">
            <v>0</v>
          </cell>
          <cell r="D3082" t="str">
            <v>L211</v>
          </cell>
          <cell r="E3082">
            <v>14</v>
          </cell>
          <cell r="F3082">
            <v>16</v>
          </cell>
        </row>
        <row r="3083">
          <cell r="A3083" t="str">
            <v>VGC101G</v>
          </cell>
          <cell r="B3083">
            <v>16</v>
          </cell>
          <cell r="C3083">
            <v>0</v>
          </cell>
          <cell r="D3083" t="str">
            <v>L211</v>
          </cell>
          <cell r="E3083">
            <v>13</v>
          </cell>
          <cell r="F3083">
            <v>13</v>
          </cell>
        </row>
        <row r="3084">
          <cell r="A3084" t="str">
            <v>VGC101G</v>
          </cell>
          <cell r="B3084">
            <v>18</v>
          </cell>
          <cell r="C3084">
            <v>0</v>
          </cell>
          <cell r="D3084" t="str">
            <v>L211</v>
          </cell>
          <cell r="E3084">
            <v>3</v>
          </cell>
          <cell r="F3084">
            <v>3</v>
          </cell>
        </row>
        <row r="3085">
          <cell r="A3085" t="str">
            <v>VGC101G</v>
          </cell>
          <cell r="B3085">
            <v>20</v>
          </cell>
          <cell r="C3085">
            <v>0</v>
          </cell>
          <cell r="D3085" t="str">
            <v>L211</v>
          </cell>
          <cell r="E3085">
            <v>6</v>
          </cell>
          <cell r="F3085">
            <v>6</v>
          </cell>
        </row>
        <row r="3086">
          <cell r="A3086" t="str">
            <v>VGC101G</v>
          </cell>
          <cell r="B3086">
            <v>24</v>
          </cell>
          <cell r="C3086">
            <v>0</v>
          </cell>
          <cell r="D3086" t="str">
            <v>L211</v>
          </cell>
          <cell r="E3086">
            <v>6</v>
          </cell>
          <cell r="F3086">
            <v>6</v>
          </cell>
        </row>
        <row r="3087">
          <cell r="A3087" t="str">
            <v>VGC101SR</v>
          </cell>
          <cell r="B3087">
            <v>2</v>
          </cell>
          <cell r="C3087">
            <v>0</v>
          </cell>
          <cell r="D3087" t="str">
            <v>L211</v>
          </cell>
          <cell r="E3087">
            <v>14</v>
          </cell>
          <cell r="F3087">
            <v>27</v>
          </cell>
        </row>
        <row r="3088">
          <cell r="A3088" t="str">
            <v>VGC101SR</v>
          </cell>
          <cell r="B3088">
            <v>3</v>
          </cell>
          <cell r="C3088">
            <v>0</v>
          </cell>
          <cell r="D3088" t="str">
            <v>L211</v>
          </cell>
          <cell r="E3088">
            <v>3</v>
          </cell>
          <cell r="F3088">
            <v>4</v>
          </cell>
        </row>
        <row r="3089">
          <cell r="A3089" t="str">
            <v>VGC101SR</v>
          </cell>
          <cell r="B3089">
            <v>4</v>
          </cell>
          <cell r="C3089">
            <v>0</v>
          </cell>
          <cell r="D3089" t="str">
            <v>L211</v>
          </cell>
          <cell r="E3089">
            <v>5</v>
          </cell>
          <cell r="F3089">
            <v>7</v>
          </cell>
        </row>
        <row r="3090">
          <cell r="A3090" t="str">
            <v>VGC101SR</v>
          </cell>
          <cell r="B3090">
            <v>6</v>
          </cell>
          <cell r="C3090">
            <v>0</v>
          </cell>
          <cell r="D3090" t="str">
            <v>L211</v>
          </cell>
          <cell r="E3090">
            <v>17</v>
          </cell>
          <cell r="F3090">
            <v>18</v>
          </cell>
        </row>
        <row r="3091">
          <cell r="A3091" t="str">
            <v>VGC101SRG</v>
          </cell>
          <cell r="B3091">
            <v>16</v>
          </cell>
          <cell r="C3091">
            <v>0</v>
          </cell>
          <cell r="D3091" t="str">
            <v>L211</v>
          </cell>
          <cell r="E3091">
            <v>2</v>
          </cell>
          <cell r="F3091">
            <v>2</v>
          </cell>
        </row>
        <row r="3092">
          <cell r="A3092" t="str">
            <v>VGC101SRG</v>
          </cell>
          <cell r="B3092">
            <v>20</v>
          </cell>
          <cell r="C3092">
            <v>0</v>
          </cell>
          <cell r="D3092" t="str">
            <v>L211</v>
          </cell>
          <cell r="E3092">
            <v>1</v>
          </cell>
          <cell r="F3092">
            <v>1</v>
          </cell>
        </row>
        <row r="3093">
          <cell r="A3093" t="str">
            <v>VGC101V</v>
          </cell>
          <cell r="B3093">
            <v>2</v>
          </cell>
          <cell r="C3093">
            <v>0</v>
          </cell>
          <cell r="D3093" t="str">
            <v>L211</v>
          </cell>
          <cell r="E3093">
            <v>6</v>
          </cell>
          <cell r="F3093">
            <v>6</v>
          </cell>
        </row>
        <row r="3094">
          <cell r="A3094" t="str">
            <v>VGC101V</v>
          </cell>
          <cell r="B3094">
            <v>10</v>
          </cell>
          <cell r="C3094">
            <v>0</v>
          </cell>
          <cell r="D3094" t="str">
            <v>L211</v>
          </cell>
          <cell r="E3094">
            <v>6</v>
          </cell>
          <cell r="F3094">
            <v>6</v>
          </cell>
        </row>
        <row r="3095">
          <cell r="A3095" t="str">
            <v>VGC104</v>
          </cell>
          <cell r="B3095">
            <v>2</v>
          </cell>
          <cell r="C3095">
            <v>0</v>
          </cell>
          <cell r="D3095" t="str">
            <v>L211</v>
          </cell>
          <cell r="E3095">
            <v>1</v>
          </cell>
          <cell r="F3095">
            <v>1</v>
          </cell>
        </row>
        <row r="3096">
          <cell r="A3096" t="str">
            <v>VGC104</v>
          </cell>
          <cell r="B3096">
            <v>12</v>
          </cell>
          <cell r="C3096">
            <v>0</v>
          </cell>
          <cell r="D3096" t="str">
            <v>L211</v>
          </cell>
          <cell r="E3096">
            <v>2</v>
          </cell>
          <cell r="F3096">
            <v>2</v>
          </cell>
        </row>
        <row r="3097">
          <cell r="A3097" t="str">
            <v>VGC104G</v>
          </cell>
          <cell r="B3097">
            <v>16</v>
          </cell>
          <cell r="C3097">
            <v>0</v>
          </cell>
          <cell r="D3097" t="str">
            <v>L211</v>
          </cell>
          <cell r="E3097">
            <v>1</v>
          </cell>
          <cell r="F3097">
            <v>1</v>
          </cell>
        </row>
        <row r="3098">
          <cell r="A3098" t="str">
            <v>VGC104SGK</v>
          </cell>
          <cell r="B3098">
            <v>30</v>
          </cell>
          <cell r="C3098">
            <v>0</v>
          </cell>
          <cell r="D3098" t="str">
            <v>L211</v>
          </cell>
          <cell r="E3098">
            <v>2</v>
          </cell>
          <cell r="F3098">
            <v>2</v>
          </cell>
        </row>
        <row r="3099">
          <cell r="A3099" t="str">
            <v>VGC104SGM</v>
          </cell>
          <cell r="B3099">
            <v>30</v>
          </cell>
          <cell r="C3099">
            <v>0</v>
          </cell>
          <cell r="D3099" t="str">
            <v>L211</v>
          </cell>
          <cell r="E3099">
            <v>5</v>
          </cell>
          <cell r="F3099">
            <v>5</v>
          </cell>
        </row>
        <row r="3100">
          <cell r="A3100" t="str">
            <v>VGC104SR</v>
          </cell>
          <cell r="B3100">
            <v>2</v>
          </cell>
          <cell r="C3100">
            <v>0</v>
          </cell>
          <cell r="D3100" t="str">
            <v>L211</v>
          </cell>
          <cell r="E3100">
            <v>32</v>
          </cell>
          <cell r="F3100">
            <v>37</v>
          </cell>
        </row>
        <row r="3101">
          <cell r="A3101" t="str">
            <v>VGC104SR</v>
          </cell>
          <cell r="B3101">
            <v>2.5</v>
          </cell>
          <cell r="C3101">
            <v>0</v>
          </cell>
          <cell r="D3101" t="str">
            <v>L211</v>
          </cell>
          <cell r="E3101">
            <v>4</v>
          </cell>
          <cell r="F3101">
            <v>4</v>
          </cell>
        </row>
        <row r="3102">
          <cell r="A3102" t="str">
            <v>VGC104SR</v>
          </cell>
          <cell r="B3102">
            <v>3</v>
          </cell>
          <cell r="C3102">
            <v>0</v>
          </cell>
          <cell r="D3102" t="str">
            <v>L211</v>
          </cell>
          <cell r="E3102">
            <v>13</v>
          </cell>
          <cell r="F3102">
            <v>16</v>
          </cell>
        </row>
        <row r="3103">
          <cell r="A3103" t="str">
            <v>VGC104SR</v>
          </cell>
          <cell r="B3103">
            <v>4</v>
          </cell>
          <cell r="C3103">
            <v>0</v>
          </cell>
          <cell r="D3103" t="str">
            <v>L211</v>
          </cell>
          <cell r="E3103">
            <v>7</v>
          </cell>
          <cell r="F3103">
            <v>7</v>
          </cell>
        </row>
        <row r="3104">
          <cell r="A3104" t="str">
            <v>VGC104SR</v>
          </cell>
          <cell r="B3104">
            <v>6</v>
          </cell>
          <cell r="C3104">
            <v>0</v>
          </cell>
          <cell r="D3104" t="str">
            <v>L211</v>
          </cell>
          <cell r="E3104">
            <v>13</v>
          </cell>
          <cell r="F3104">
            <v>13</v>
          </cell>
        </row>
        <row r="3105">
          <cell r="A3105" t="str">
            <v>VGC104SR</v>
          </cell>
          <cell r="B3105">
            <v>8</v>
          </cell>
          <cell r="C3105">
            <v>0</v>
          </cell>
          <cell r="D3105" t="str">
            <v>L211</v>
          </cell>
          <cell r="E3105">
            <v>18</v>
          </cell>
          <cell r="F3105">
            <v>18</v>
          </cell>
        </row>
        <row r="3106">
          <cell r="A3106" t="str">
            <v>VGC104SR</v>
          </cell>
          <cell r="B3106">
            <v>10</v>
          </cell>
          <cell r="C3106">
            <v>0</v>
          </cell>
          <cell r="D3106" t="str">
            <v>L211</v>
          </cell>
          <cell r="E3106">
            <v>9</v>
          </cell>
          <cell r="F3106">
            <v>9</v>
          </cell>
        </row>
        <row r="3107">
          <cell r="A3107" t="str">
            <v>VGC104SR</v>
          </cell>
          <cell r="B3107">
            <v>12</v>
          </cell>
          <cell r="C3107">
            <v>0</v>
          </cell>
          <cell r="D3107" t="str">
            <v>L211</v>
          </cell>
          <cell r="E3107">
            <v>3</v>
          </cell>
          <cell r="F3107">
            <v>3</v>
          </cell>
        </row>
        <row r="3108">
          <cell r="A3108" t="str">
            <v>VGC104SRG</v>
          </cell>
          <cell r="B3108">
            <v>16</v>
          </cell>
          <cell r="C3108">
            <v>0</v>
          </cell>
          <cell r="D3108" t="str">
            <v>L211</v>
          </cell>
          <cell r="E3108">
            <v>2</v>
          </cell>
          <cell r="F3108">
            <v>2</v>
          </cell>
        </row>
        <row r="3109">
          <cell r="A3109" t="str">
            <v>VGC104SRG</v>
          </cell>
          <cell r="B3109">
            <v>20</v>
          </cell>
          <cell r="C3109">
            <v>0</v>
          </cell>
          <cell r="D3109" t="str">
            <v>L211</v>
          </cell>
          <cell r="E3109">
            <v>2</v>
          </cell>
          <cell r="F3109">
            <v>2</v>
          </cell>
        </row>
        <row r="3110">
          <cell r="A3110" t="str">
            <v>VGC104SRG</v>
          </cell>
          <cell r="B3110">
            <v>24</v>
          </cell>
          <cell r="C3110">
            <v>0</v>
          </cell>
          <cell r="D3110" t="str">
            <v>L211</v>
          </cell>
          <cell r="E3110">
            <v>3</v>
          </cell>
          <cell r="F3110">
            <v>3</v>
          </cell>
        </row>
        <row r="3111">
          <cell r="A3111" t="str">
            <v>VGC301</v>
          </cell>
          <cell r="B3111">
            <v>2</v>
          </cell>
          <cell r="C3111">
            <v>0</v>
          </cell>
          <cell r="D3111" t="str">
            <v>L211</v>
          </cell>
          <cell r="E3111">
            <v>83</v>
          </cell>
          <cell r="F3111">
            <v>80</v>
          </cell>
        </row>
        <row r="3112">
          <cell r="A3112" t="str">
            <v>VGC301</v>
          </cell>
          <cell r="B3112">
            <v>3</v>
          </cell>
          <cell r="C3112">
            <v>0</v>
          </cell>
          <cell r="D3112" t="str">
            <v>L211</v>
          </cell>
          <cell r="E3112">
            <v>17</v>
          </cell>
          <cell r="F3112">
            <v>17</v>
          </cell>
        </row>
        <row r="3113">
          <cell r="A3113" t="str">
            <v>VGC301</v>
          </cell>
          <cell r="B3113">
            <v>4</v>
          </cell>
          <cell r="C3113">
            <v>0</v>
          </cell>
          <cell r="D3113" t="str">
            <v>L211</v>
          </cell>
          <cell r="E3113">
            <v>9</v>
          </cell>
          <cell r="F3113">
            <v>9</v>
          </cell>
        </row>
        <row r="3114">
          <cell r="A3114" t="str">
            <v>VGC301</v>
          </cell>
          <cell r="B3114">
            <v>6</v>
          </cell>
          <cell r="C3114">
            <v>0</v>
          </cell>
          <cell r="D3114" t="str">
            <v>L211</v>
          </cell>
          <cell r="E3114">
            <v>5</v>
          </cell>
          <cell r="F3114">
            <v>5</v>
          </cell>
        </row>
        <row r="3115">
          <cell r="A3115" t="str">
            <v>VGC301</v>
          </cell>
          <cell r="B3115">
            <v>8</v>
          </cell>
          <cell r="C3115">
            <v>0</v>
          </cell>
          <cell r="D3115" t="str">
            <v>L211</v>
          </cell>
          <cell r="E3115">
            <v>10</v>
          </cell>
          <cell r="F3115">
            <v>10</v>
          </cell>
        </row>
        <row r="3116">
          <cell r="A3116" t="str">
            <v>VGC301</v>
          </cell>
          <cell r="B3116">
            <v>10</v>
          </cell>
          <cell r="C3116">
            <v>0</v>
          </cell>
          <cell r="D3116" t="str">
            <v>L211</v>
          </cell>
          <cell r="E3116">
            <v>9</v>
          </cell>
          <cell r="F3116">
            <v>9</v>
          </cell>
        </row>
        <row r="3117">
          <cell r="A3117" t="str">
            <v>VGC301</v>
          </cell>
          <cell r="B3117">
            <v>12</v>
          </cell>
          <cell r="C3117">
            <v>0</v>
          </cell>
          <cell r="D3117" t="str">
            <v>L211</v>
          </cell>
          <cell r="E3117">
            <v>13</v>
          </cell>
          <cell r="F3117">
            <v>15</v>
          </cell>
        </row>
        <row r="3118">
          <cell r="A3118" t="str">
            <v>VGC301G</v>
          </cell>
          <cell r="B3118">
            <v>18</v>
          </cell>
          <cell r="C3118">
            <v>0</v>
          </cell>
          <cell r="D3118" t="str">
            <v>L211</v>
          </cell>
          <cell r="E3118">
            <v>6</v>
          </cell>
          <cell r="F3118">
            <v>6</v>
          </cell>
        </row>
        <row r="3119">
          <cell r="A3119" t="str">
            <v>VGC301G</v>
          </cell>
          <cell r="B3119">
            <v>20</v>
          </cell>
          <cell r="C3119">
            <v>0</v>
          </cell>
          <cell r="D3119" t="str">
            <v>L211</v>
          </cell>
          <cell r="E3119">
            <v>2</v>
          </cell>
          <cell r="F3119">
            <v>2</v>
          </cell>
        </row>
        <row r="3120">
          <cell r="A3120" t="str">
            <v>VGC301GK</v>
          </cell>
          <cell r="B3120">
            <v>30</v>
          </cell>
          <cell r="C3120">
            <v>0</v>
          </cell>
          <cell r="D3120" t="str">
            <v>L211</v>
          </cell>
          <cell r="E3120">
            <v>4</v>
          </cell>
          <cell r="F3120">
            <v>4</v>
          </cell>
        </row>
        <row r="3121">
          <cell r="A3121" t="str">
            <v>VGC301SR</v>
          </cell>
          <cell r="B3121">
            <v>2</v>
          </cell>
          <cell r="C3121">
            <v>0</v>
          </cell>
          <cell r="D3121" t="str">
            <v>L211</v>
          </cell>
          <cell r="E3121">
            <v>23</v>
          </cell>
          <cell r="F3121">
            <v>28</v>
          </cell>
        </row>
        <row r="3122">
          <cell r="A3122" t="str">
            <v>VGC301SR</v>
          </cell>
          <cell r="B3122">
            <v>3</v>
          </cell>
          <cell r="C3122">
            <v>0</v>
          </cell>
          <cell r="D3122" t="str">
            <v>L211</v>
          </cell>
          <cell r="E3122">
            <v>4</v>
          </cell>
          <cell r="F3122">
            <v>4</v>
          </cell>
        </row>
        <row r="3123">
          <cell r="A3123" t="str">
            <v>VGC301SR</v>
          </cell>
          <cell r="B3123">
            <v>6</v>
          </cell>
          <cell r="C3123">
            <v>0</v>
          </cell>
          <cell r="D3123" t="str">
            <v>L211</v>
          </cell>
          <cell r="E3123">
            <v>4</v>
          </cell>
          <cell r="F3123">
            <v>4</v>
          </cell>
        </row>
        <row r="3124">
          <cell r="A3124" t="str">
            <v>VGC301SR</v>
          </cell>
          <cell r="B3124">
            <v>8</v>
          </cell>
          <cell r="C3124">
            <v>0</v>
          </cell>
          <cell r="D3124" t="str">
            <v>L211</v>
          </cell>
          <cell r="E3124">
            <v>1</v>
          </cell>
          <cell r="F3124">
            <v>1</v>
          </cell>
        </row>
        <row r="3125">
          <cell r="A3125" t="str">
            <v>VGC301SRG</v>
          </cell>
          <cell r="B3125">
            <v>24</v>
          </cell>
          <cell r="C3125">
            <v>0</v>
          </cell>
          <cell r="D3125" t="str">
            <v>L211</v>
          </cell>
          <cell r="E3125">
            <v>2</v>
          </cell>
          <cell r="F3125">
            <v>2</v>
          </cell>
        </row>
        <row r="3126">
          <cell r="A3126" t="str">
            <v>VGC304</v>
          </cell>
          <cell r="B3126">
            <v>2</v>
          </cell>
          <cell r="C3126">
            <v>0</v>
          </cell>
          <cell r="D3126" t="str">
            <v>L211</v>
          </cell>
          <cell r="E3126">
            <v>65</v>
          </cell>
          <cell r="F3126">
            <v>66</v>
          </cell>
        </row>
        <row r="3127">
          <cell r="A3127" t="str">
            <v>VGC304</v>
          </cell>
          <cell r="B3127">
            <v>3</v>
          </cell>
          <cell r="C3127">
            <v>0</v>
          </cell>
          <cell r="D3127" t="str">
            <v>L211</v>
          </cell>
          <cell r="E3127">
            <v>9</v>
          </cell>
          <cell r="F3127">
            <v>12</v>
          </cell>
        </row>
        <row r="3128">
          <cell r="A3128" t="str">
            <v>VGC304</v>
          </cell>
          <cell r="B3128">
            <v>4</v>
          </cell>
          <cell r="C3128">
            <v>0</v>
          </cell>
          <cell r="D3128" t="str">
            <v>L211</v>
          </cell>
          <cell r="E3128">
            <v>6</v>
          </cell>
          <cell r="F3128">
            <v>6</v>
          </cell>
        </row>
        <row r="3129">
          <cell r="A3129" t="str">
            <v>VGC304</v>
          </cell>
          <cell r="B3129">
            <v>6</v>
          </cell>
          <cell r="C3129">
            <v>0</v>
          </cell>
          <cell r="D3129" t="str">
            <v>L211</v>
          </cell>
          <cell r="E3129">
            <v>3</v>
          </cell>
          <cell r="F3129">
            <v>3</v>
          </cell>
        </row>
        <row r="3130">
          <cell r="A3130" t="str">
            <v>VGC304</v>
          </cell>
          <cell r="B3130">
            <v>8</v>
          </cell>
          <cell r="C3130">
            <v>0</v>
          </cell>
          <cell r="D3130" t="str">
            <v>L211</v>
          </cell>
          <cell r="E3130">
            <v>8</v>
          </cell>
          <cell r="F3130">
            <v>8</v>
          </cell>
        </row>
        <row r="3131">
          <cell r="A3131" t="str">
            <v>VGC304</v>
          </cell>
          <cell r="B3131">
            <v>10</v>
          </cell>
          <cell r="C3131">
            <v>0</v>
          </cell>
          <cell r="D3131" t="str">
            <v>L211</v>
          </cell>
          <cell r="E3131">
            <v>3</v>
          </cell>
          <cell r="F3131">
            <v>4</v>
          </cell>
        </row>
        <row r="3132">
          <cell r="A3132" t="str">
            <v>VGC304G</v>
          </cell>
          <cell r="B3132">
            <v>14</v>
          </cell>
          <cell r="C3132">
            <v>0</v>
          </cell>
          <cell r="D3132" t="str">
            <v>L211</v>
          </cell>
          <cell r="E3132">
            <v>1</v>
          </cell>
          <cell r="F3132">
            <v>1</v>
          </cell>
        </row>
        <row r="3133">
          <cell r="A3133" t="str">
            <v>VGC304G</v>
          </cell>
          <cell r="B3133">
            <v>24</v>
          </cell>
          <cell r="C3133">
            <v>0</v>
          </cell>
          <cell r="D3133" t="str">
            <v>L211</v>
          </cell>
          <cell r="E3133">
            <v>2</v>
          </cell>
          <cell r="F3133">
            <v>2</v>
          </cell>
        </row>
        <row r="3134">
          <cell r="A3134" t="str">
            <v>VGC304GK</v>
          </cell>
          <cell r="B3134">
            <v>30</v>
          </cell>
          <cell r="C3134">
            <v>0</v>
          </cell>
          <cell r="D3134" t="str">
            <v>L211</v>
          </cell>
          <cell r="E3134">
            <v>7</v>
          </cell>
          <cell r="F3134">
            <v>7</v>
          </cell>
        </row>
        <row r="3135">
          <cell r="A3135" t="str">
            <v>VGC601</v>
          </cell>
          <cell r="B3135">
            <v>2</v>
          </cell>
          <cell r="C3135">
            <v>0</v>
          </cell>
          <cell r="D3135" t="str">
            <v>L211</v>
          </cell>
          <cell r="E3135">
            <v>27</v>
          </cell>
          <cell r="F3135">
            <v>30</v>
          </cell>
        </row>
        <row r="3136">
          <cell r="A3136" t="str">
            <v>VGC601</v>
          </cell>
          <cell r="B3136">
            <v>3</v>
          </cell>
          <cell r="C3136">
            <v>0</v>
          </cell>
          <cell r="D3136" t="str">
            <v>L211</v>
          </cell>
          <cell r="E3136">
            <v>3</v>
          </cell>
          <cell r="F3136">
            <v>4</v>
          </cell>
        </row>
        <row r="3137">
          <cell r="A3137" t="str">
            <v>VGC601</v>
          </cell>
          <cell r="B3137">
            <v>4</v>
          </cell>
          <cell r="C3137">
            <v>0</v>
          </cell>
          <cell r="D3137" t="str">
            <v>L211</v>
          </cell>
          <cell r="E3137">
            <v>1</v>
          </cell>
          <cell r="F3137">
            <v>1</v>
          </cell>
        </row>
        <row r="3138">
          <cell r="A3138" t="str">
            <v>VGC601</v>
          </cell>
          <cell r="B3138">
            <v>6</v>
          </cell>
          <cell r="C3138">
            <v>0</v>
          </cell>
          <cell r="D3138" t="str">
            <v>L211</v>
          </cell>
          <cell r="E3138">
            <v>1</v>
          </cell>
          <cell r="F3138">
            <v>1</v>
          </cell>
        </row>
        <row r="3139">
          <cell r="A3139" t="str">
            <v>VGC601G</v>
          </cell>
          <cell r="B3139">
            <v>8</v>
          </cell>
          <cell r="C3139">
            <v>0</v>
          </cell>
          <cell r="D3139" t="str">
            <v>L211</v>
          </cell>
          <cell r="E3139">
            <v>2</v>
          </cell>
          <cell r="F3139">
            <v>2</v>
          </cell>
        </row>
        <row r="3140">
          <cell r="A3140" t="str">
            <v>VGC601G</v>
          </cell>
          <cell r="B3140">
            <v>10</v>
          </cell>
          <cell r="C3140">
            <v>0</v>
          </cell>
          <cell r="D3140" t="str">
            <v>L211</v>
          </cell>
          <cell r="E3140">
            <v>7</v>
          </cell>
          <cell r="F3140">
            <v>9</v>
          </cell>
        </row>
        <row r="3141">
          <cell r="A3141" t="str">
            <v>VGC601G</v>
          </cell>
          <cell r="B3141">
            <v>20</v>
          </cell>
          <cell r="C3141">
            <v>0</v>
          </cell>
          <cell r="D3141" t="str">
            <v>L211</v>
          </cell>
          <cell r="E3141">
            <v>0</v>
          </cell>
          <cell r="F3141">
            <v>3</v>
          </cell>
        </row>
        <row r="3142">
          <cell r="A3142" t="str">
            <v>VGC601SR</v>
          </cell>
          <cell r="B3142">
            <v>2</v>
          </cell>
          <cell r="C3142">
            <v>0</v>
          </cell>
          <cell r="D3142" t="str">
            <v>L211</v>
          </cell>
          <cell r="E3142">
            <v>3</v>
          </cell>
          <cell r="F3142">
            <v>3</v>
          </cell>
        </row>
        <row r="3143">
          <cell r="A3143" t="str">
            <v>VGC601SR</v>
          </cell>
          <cell r="B3143">
            <v>6</v>
          </cell>
          <cell r="C3143">
            <v>0</v>
          </cell>
          <cell r="D3143" t="str">
            <v>L211</v>
          </cell>
          <cell r="E3143">
            <v>1</v>
          </cell>
          <cell r="F3143">
            <v>1</v>
          </cell>
        </row>
        <row r="3144">
          <cell r="A3144" t="str">
            <v>VGC601SRG</v>
          </cell>
          <cell r="B3144">
            <v>8</v>
          </cell>
          <cell r="C3144">
            <v>0</v>
          </cell>
          <cell r="D3144" t="str">
            <v>L211</v>
          </cell>
          <cell r="E3144">
            <v>3</v>
          </cell>
          <cell r="F3144">
            <v>3</v>
          </cell>
        </row>
        <row r="3145">
          <cell r="A3145" t="str">
            <v>VGC601SRG</v>
          </cell>
          <cell r="B3145">
            <v>14</v>
          </cell>
          <cell r="C3145">
            <v>0</v>
          </cell>
          <cell r="D3145" t="str">
            <v>L211</v>
          </cell>
          <cell r="E3145">
            <v>3</v>
          </cell>
          <cell r="F3145">
            <v>3</v>
          </cell>
        </row>
        <row r="3146">
          <cell r="A3146" t="str">
            <v>VGC601SRG</v>
          </cell>
          <cell r="B3146">
            <v>20</v>
          </cell>
          <cell r="C3146">
            <v>0</v>
          </cell>
          <cell r="D3146" t="str">
            <v>L211</v>
          </cell>
          <cell r="E3146">
            <v>5</v>
          </cell>
          <cell r="F3146">
            <v>5</v>
          </cell>
        </row>
        <row r="3147">
          <cell r="A3147" t="str">
            <v>VGC601SRG</v>
          </cell>
          <cell r="B3147">
            <v>24</v>
          </cell>
          <cell r="C3147">
            <v>0</v>
          </cell>
          <cell r="D3147" t="str">
            <v>L211</v>
          </cell>
          <cell r="E3147">
            <v>4</v>
          </cell>
          <cell r="F3147">
            <v>4</v>
          </cell>
        </row>
        <row r="3148">
          <cell r="A3148" t="str">
            <v>VGC604</v>
          </cell>
          <cell r="B3148">
            <v>2</v>
          </cell>
          <cell r="C3148">
            <v>0</v>
          </cell>
          <cell r="D3148" t="str">
            <v>L211</v>
          </cell>
          <cell r="E3148">
            <v>27</v>
          </cell>
          <cell r="F3148">
            <v>35</v>
          </cell>
        </row>
        <row r="3149">
          <cell r="A3149" t="str">
            <v>VGC604</v>
          </cell>
          <cell r="B3149">
            <v>3</v>
          </cell>
          <cell r="C3149">
            <v>0</v>
          </cell>
          <cell r="D3149" t="str">
            <v>L211</v>
          </cell>
          <cell r="E3149">
            <v>2</v>
          </cell>
          <cell r="F3149">
            <v>2</v>
          </cell>
        </row>
        <row r="3150">
          <cell r="A3150" t="str">
            <v>VGC604</v>
          </cell>
          <cell r="B3150">
            <v>4</v>
          </cell>
          <cell r="C3150">
            <v>0</v>
          </cell>
          <cell r="D3150" t="str">
            <v>L211</v>
          </cell>
          <cell r="E3150">
            <v>1</v>
          </cell>
          <cell r="F3150">
            <v>1</v>
          </cell>
        </row>
        <row r="3151">
          <cell r="A3151" t="str">
            <v>VGC604G</v>
          </cell>
          <cell r="B3151">
            <v>8</v>
          </cell>
          <cell r="C3151">
            <v>0</v>
          </cell>
          <cell r="D3151" t="str">
            <v>L211</v>
          </cell>
          <cell r="E3151">
            <v>3</v>
          </cell>
          <cell r="F3151">
            <v>3</v>
          </cell>
        </row>
        <row r="3152">
          <cell r="A3152" t="str">
            <v>VGC604G</v>
          </cell>
          <cell r="B3152">
            <v>10</v>
          </cell>
          <cell r="C3152">
            <v>0</v>
          </cell>
          <cell r="D3152" t="str">
            <v>L211</v>
          </cell>
          <cell r="E3152">
            <v>1</v>
          </cell>
          <cell r="F3152">
            <v>1</v>
          </cell>
        </row>
        <row r="3153">
          <cell r="A3153" t="str">
            <v>VGC604G</v>
          </cell>
          <cell r="B3153">
            <v>12</v>
          </cell>
          <cell r="C3153">
            <v>0</v>
          </cell>
          <cell r="D3153" t="str">
            <v>L211</v>
          </cell>
          <cell r="E3153">
            <v>2</v>
          </cell>
          <cell r="F3153">
            <v>2</v>
          </cell>
        </row>
        <row r="3154">
          <cell r="A3154" t="str">
            <v>VGC803A</v>
          </cell>
          <cell r="B3154">
            <v>0.25</v>
          </cell>
          <cell r="C3154">
            <v>0</v>
          </cell>
          <cell r="D3154" t="str">
            <v>L221</v>
          </cell>
          <cell r="E3154">
            <v>0</v>
          </cell>
          <cell r="F3154">
            <v>1</v>
          </cell>
        </row>
        <row r="3155">
          <cell r="A3155" t="str">
            <v>VGC803A</v>
          </cell>
          <cell r="B3155">
            <v>0.5</v>
          </cell>
          <cell r="C3155">
            <v>0</v>
          </cell>
          <cell r="D3155" t="str">
            <v>L221</v>
          </cell>
          <cell r="E3155">
            <v>29</v>
          </cell>
          <cell r="F3155">
            <v>37</v>
          </cell>
        </row>
        <row r="3156">
          <cell r="A3156" t="str">
            <v>VGC803A</v>
          </cell>
          <cell r="B3156">
            <v>0.75</v>
          </cell>
          <cell r="C3156">
            <v>0</v>
          </cell>
          <cell r="D3156" t="str">
            <v>L221</v>
          </cell>
          <cell r="E3156">
            <v>519</v>
          </cell>
          <cell r="F3156">
            <v>532</v>
          </cell>
        </row>
        <row r="3157">
          <cell r="A3157" t="str">
            <v>VGC803A</v>
          </cell>
          <cell r="B3157">
            <v>1</v>
          </cell>
          <cell r="C3157">
            <v>0</v>
          </cell>
          <cell r="D3157" t="str">
            <v>L221</v>
          </cell>
          <cell r="E3157">
            <v>194</v>
          </cell>
          <cell r="F3157">
            <v>199</v>
          </cell>
        </row>
        <row r="3158">
          <cell r="A3158" t="str">
            <v>VGC803A</v>
          </cell>
          <cell r="B3158">
            <v>1.5</v>
          </cell>
          <cell r="C3158">
            <v>0</v>
          </cell>
          <cell r="D3158" t="str">
            <v>L221</v>
          </cell>
          <cell r="E3158">
            <v>104</v>
          </cell>
          <cell r="F3158">
            <v>104</v>
          </cell>
        </row>
        <row r="3159">
          <cell r="A3159" t="str">
            <v>VGC803AV</v>
          </cell>
          <cell r="B3159">
            <v>0.75</v>
          </cell>
          <cell r="C3159">
            <v>0</v>
          </cell>
          <cell r="D3159" t="str">
            <v>L221</v>
          </cell>
          <cell r="E3159">
            <v>0</v>
          </cell>
          <cell r="F3159">
            <v>2</v>
          </cell>
        </row>
        <row r="3160">
          <cell r="A3160" t="str">
            <v>VGC803AV</v>
          </cell>
          <cell r="B3160">
            <v>1</v>
          </cell>
          <cell r="C3160">
            <v>0</v>
          </cell>
          <cell r="D3160" t="str">
            <v>L221</v>
          </cell>
          <cell r="E3160">
            <v>6</v>
          </cell>
          <cell r="F3160">
            <v>6</v>
          </cell>
        </row>
        <row r="3161">
          <cell r="A3161" t="str">
            <v>VGC803SR</v>
          </cell>
          <cell r="B3161">
            <v>0.5</v>
          </cell>
          <cell r="C3161">
            <v>0</v>
          </cell>
          <cell r="D3161" t="str">
            <v>L221</v>
          </cell>
          <cell r="E3161">
            <v>0</v>
          </cell>
          <cell r="F3161">
            <v>2</v>
          </cell>
        </row>
        <row r="3162">
          <cell r="A3162" t="str">
            <v>VGC803SR</v>
          </cell>
          <cell r="B3162">
            <v>0.75</v>
          </cell>
          <cell r="C3162">
            <v>0</v>
          </cell>
          <cell r="D3162" t="str">
            <v>L221</v>
          </cell>
          <cell r="E3162">
            <v>46</v>
          </cell>
          <cell r="F3162">
            <v>80</v>
          </cell>
        </row>
        <row r="3163">
          <cell r="A3163" t="str">
            <v>VGC803SR</v>
          </cell>
          <cell r="B3163">
            <v>1</v>
          </cell>
          <cell r="C3163">
            <v>0</v>
          </cell>
          <cell r="D3163" t="str">
            <v>L221</v>
          </cell>
          <cell r="E3163">
            <v>29</v>
          </cell>
          <cell r="F3163">
            <v>45</v>
          </cell>
        </row>
        <row r="3164">
          <cell r="A3164" t="str">
            <v>VGC803SR</v>
          </cell>
          <cell r="B3164">
            <v>1.5</v>
          </cell>
          <cell r="C3164">
            <v>0</v>
          </cell>
          <cell r="D3164" t="str">
            <v>L221</v>
          </cell>
          <cell r="E3164">
            <v>3</v>
          </cell>
          <cell r="F3164">
            <v>5</v>
          </cell>
        </row>
        <row r="3165">
          <cell r="A3165" t="str">
            <v>VGC803SRQ</v>
          </cell>
          <cell r="B3165">
            <v>0.5</v>
          </cell>
          <cell r="C3165">
            <v>0</v>
          </cell>
          <cell r="D3165" t="str">
            <v>L221</v>
          </cell>
          <cell r="E3165">
            <v>13</v>
          </cell>
          <cell r="F3165">
            <v>12</v>
          </cell>
        </row>
        <row r="3166">
          <cell r="A3166" t="str">
            <v>VGC803SRQ</v>
          </cell>
          <cell r="B3166">
            <v>0.75</v>
          </cell>
          <cell r="C3166">
            <v>0</v>
          </cell>
          <cell r="D3166" t="str">
            <v>L221</v>
          </cell>
          <cell r="E3166">
            <v>106</v>
          </cell>
          <cell r="F3166">
            <v>76</v>
          </cell>
        </row>
        <row r="3167">
          <cell r="A3167" t="str">
            <v>VGC803SRQ</v>
          </cell>
          <cell r="B3167">
            <v>1</v>
          </cell>
          <cell r="C3167">
            <v>0</v>
          </cell>
          <cell r="D3167" t="str">
            <v>L221</v>
          </cell>
          <cell r="E3167">
            <v>3</v>
          </cell>
          <cell r="F3167">
            <v>3</v>
          </cell>
        </row>
        <row r="3168">
          <cell r="A3168" t="str">
            <v>VGC803SRQ</v>
          </cell>
          <cell r="B3168">
            <v>2</v>
          </cell>
          <cell r="C3168">
            <v>0</v>
          </cell>
          <cell r="D3168" t="str">
            <v>L221</v>
          </cell>
          <cell r="E3168">
            <v>0</v>
          </cell>
          <cell r="F3168">
            <v>1</v>
          </cell>
        </row>
        <row r="3169">
          <cell r="A3169" t="str">
            <v>VGC803X</v>
          </cell>
          <cell r="B3169">
            <v>0.5</v>
          </cell>
          <cell r="C3169">
            <v>0</v>
          </cell>
          <cell r="D3169" t="str">
            <v>L221</v>
          </cell>
          <cell r="E3169">
            <v>96</v>
          </cell>
          <cell r="F3169">
            <v>94</v>
          </cell>
        </row>
        <row r="3170">
          <cell r="A3170" t="str">
            <v>VGC803X</v>
          </cell>
          <cell r="B3170">
            <v>0.75</v>
          </cell>
          <cell r="C3170">
            <v>0</v>
          </cell>
          <cell r="D3170" t="str">
            <v>L221</v>
          </cell>
          <cell r="E3170">
            <v>1302</v>
          </cell>
          <cell r="F3170">
            <v>1240</v>
          </cell>
        </row>
        <row r="3171">
          <cell r="A3171" t="str">
            <v>VGC803X</v>
          </cell>
          <cell r="B3171">
            <v>1</v>
          </cell>
          <cell r="C3171">
            <v>0</v>
          </cell>
          <cell r="D3171" t="str">
            <v>L221</v>
          </cell>
          <cell r="E3171">
            <v>17</v>
          </cell>
          <cell r="F3171">
            <v>22</v>
          </cell>
        </row>
        <row r="3172">
          <cell r="A3172" t="str">
            <v>VGC803X</v>
          </cell>
          <cell r="B3172">
            <v>1.5</v>
          </cell>
          <cell r="C3172">
            <v>0</v>
          </cell>
          <cell r="D3172" t="str">
            <v>L221</v>
          </cell>
          <cell r="E3172">
            <v>18</v>
          </cell>
          <cell r="F3172">
            <v>19</v>
          </cell>
        </row>
        <row r="3173">
          <cell r="A3173" t="str">
            <v>VGC804</v>
          </cell>
          <cell r="B3173">
            <v>0.75</v>
          </cell>
          <cell r="C3173">
            <v>0</v>
          </cell>
          <cell r="D3173" t="str">
            <v>L221</v>
          </cell>
          <cell r="E3173">
            <v>0</v>
          </cell>
          <cell r="F3173">
            <v>74</v>
          </cell>
        </row>
        <row r="3174">
          <cell r="A3174" t="str">
            <v>VGC804</v>
          </cell>
          <cell r="B3174">
            <v>1</v>
          </cell>
          <cell r="C3174">
            <v>0</v>
          </cell>
          <cell r="D3174" t="str">
            <v>L221</v>
          </cell>
          <cell r="E3174">
            <v>0</v>
          </cell>
          <cell r="F3174">
            <v>7</v>
          </cell>
        </row>
        <row r="3175">
          <cell r="A3175" t="str">
            <v>VGC804</v>
          </cell>
          <cell r="B3175">
            <v>1.5</v>
          </cell>
          <cell r="C3175">
            <v>0</v>
          </cell>
          <cell r="D3175" t="str">
            <v>L221</v>
          </cell>
          <cell r="E3175">
            <v>0</v>
          </cell>
          <cell r="F3175">
            <v>20</v>
          </cell>
        </row>
        <row r="3176">
          <cell r="A3176" t="str">
            <v>VGC804</v>
          </cell>
          <cell r="B3176">
            <v>2</v>
          </cell>
          <cell r="C3176">
            <v>0</v>
          </cell>
          <cell r="D3176" t="str">
            <v>L221</v>
          </cell>
          <cell r="E3176">
            <v>0</v>
          </cell>
          <cell r="F3176">
            <v>2</v>
          </cell>
        </row>
        <row r="3177">
          <cell r="A3177" t="str">
            <v>VGC808B</v>
          </cell>
          <cell r="B3177">
            <v>0.5</v>
          </cell>
          <cell r="C3177">
            <v>0</v>
          </cell>
          <cell r="D3177" t="str">
            <v>L221</v>
          </cell>
          <cell r="E3177">
            <v>0</v>
          </cell>
          <cell r="F3177">
            <v>2</v>
          </cell>
        </row>
        <row r="3178">
          <cell r="A3178" t="str">
            <v>VGC808B</v>
          </cell>
          <cell r="B3178">
            <v>0.75</v>
          </cell>
          <cell r="C3178">
            <v>0</v>
          </cell>
          <cell r="D3178" t="str">
            <v>L221</v>
          </cell>
          <cell r="E3178">
            <v>41</v>
          </cell>
          <cell r="F3178">
            <v>69</v>
          </cell>
        </row>
        <row r="3179">
          <cell r="A3179" t="str">
            <v>VGC808B</v>
          </cell>
          <cell r="B3179">
            <v>1</v>
          </cell>
          <cell r="C3179">
            <v>0</v>
          </cell>
          <cell r="D3179" t="str">
            <v>L221</v>
          </cell>
          <cell r="E3179">
            <v>33</v>
          </cell>
          <cell r="F3179">
            <v>35</v>
          </cell>
        </row>
        <row r="3180">
          <cell r="A3180" t="str">
            <v>VGC808B</v>
          </cell>
          <cell r="B3180">
            <v>1.5</v>
          </cell>
          <cell r="C3180">
            <v>0</v>
          </cell>
          <cell r="D3180" t="str">
            <v>L221</v>
          </cell>
          <cell r="E3180">
            <v>4</v>
          </cell>
          <cell r="F3180">
            <v>4</v>
          </cell>
        </row>
        <row r="3181">
          <cell r="A3181" t="str">
            <v>VGC808SR</v>
          </cell>
          <cell r="B3181">
            <v>0.5</v>
          </cell>
          <cell r="C3181">
            <v>0</v>
          </cell>
          <cell r="D3181" t="str">
            <v>L221</v>
          </cell>
          <cell r="E3181">
            <v>2</v>
          </cell>
          <cell r="F3181">
            <v>0</v>
          </cell>
        </row>
        <row r="3182">
          <cell r="A3182" t="str">
            <v>VGC808SR</v>
          </cell>
          <cell r="B3182">
            <v>0.75</v>
          </cell>
          <cell r="C3182">
            <v>0</v>
          </cell>
          <cell r="D3182" t="str">
            <v>L221</v>
          </cell>
          <cell r="E3182">
            <v>40</v>
          </cell>
          <cell r="F3182">
            <v>117</v>
          </cell>
        </row>
        <row r="3183">
          <cell r="A3183" t="str">
            <v>VGC808SR</v>
          </cell>
          <cell r="B3183">
            <v>1</v>
          </cell>
          <cell r="C3183">
            <v>0</v>
          </cell>
          <cell r="D3183" t="str">
            <v>L221</v>
          </cell>
          <cell r="E3183">
            <v>17</v>
          </cell>
          <cell r="F3183">
            <v>21</v>
          </cell>
        </row>
        <row r="3184">
          <cell r="A3184" t="str">
            <v>VGC808SR</v>
          </cell>
          <cell r="B3184">
            <v>1.5</v>
          </cell>
          <cell r="C3184">
            <v>0</v>
          </cell>
          <cell r="D3184" t="str">
            <v>L221</v>
          </cell>
          <cell r="E3184">
            <v>4</v>
          </cell>
          <cell r="F3184">
            <v>6</v>
          </cell>
        </row>
        <row r="3185">
          <cell r="A3185" t="str">
            <v>VGC808SRQ</v>
          </cell>
          <cell r="B3185">
            <v>0.5</v>
          </cell>
          <cell r="C3185">
            <v>0</v>
          </cell>
          <cell r="D3185" t="str">
            <v>L221</v>
          </cell>
          <cell r="E3185">
            <v>8</v>
          </cell>
          <cell r="F3185">
            <v>14</v>
          </cell>
        </row>
        <row r="3186">
          <cell r="A3186" t="str">
            <v>VGC808SRQ</v>
          </cell>
          <cell r="B3186">
            <v>0.75</v>
          </cell>
          <cell r="C3186">
            <v>0</v>
          </cell>
          <cell r="D3186" t="str">
            <v>L221</v>
          </cell>
          <cell r="E3186">
            <v>142</v>
          </cell>
          <cell r="F3186">
            <v>115</v>
          </cell>
        </row>
        <row r="3187">
          <cell r="A3187" t="str">
            <v>VGC808SRQ</v>
          </cell>
          <cell r="B3187">
            <v>1</v>
          </cell>
          <cell r="C3187">
            <v>0</v>
          </cell>
          <cell r="D3187" t="str">
            <v>L221</v>
          </cell>
          <cell r="E3187">
            <v>5</v>
          </cell>
          <cell r="F3187">
            <v>9</v>
          </cell>
        </row>
        <row r="3188">
          <cell r="A3188" t="str">
            <v>VGC808X</v>
          </cell>
          <cell r="B3188">
            <v>0.5</v>
          </cell>
          <cell r="C3188">
            <v>0</v>
          </cell>
          <cell r="D3188" t="str">
            <v>L221</v>
          </cell>
          <cell r="E3188">
            <v>20</v>
          </cell>
          <cell r="F3188">
            <v>37</v>
          </cell>
        </row>
        <row r="3189">
          <cell r="A3189" t="str">
            <v>VGC808X</v>
          </cell>
          <cell r="B3189">
            <v>0.75</v>
          </cell>
          <cell r="C3189">
            <v>0</v>
          </cell>
          <cell r="D3189" t="str">
            <v>L221</v>
          </cell>
          <cell r="E3189">
            <v>191</v>
          </cell>
          <cell r="F3189">
            <v>160</v>
          </cell>
        </row>
        <row r="3190">
          <cell r="A3190" t="str">
            <v>VGC808X</v>
          </cell>
          <cell r="B3190">
            <v>1</v>
          </cell>
          <cell r="C3190">
            <v>0</v>
          </cell>
          <cell r="D3190" t="str">
            <v>L221</v>
          </cell>
          <cell r="E3190">
            <v>4</v>
          </cell>
          <cell r="F3190">
            <v>6</v>
          </cell>
        </row>
        <row r="3191">
          <cell r="A3191" t="str">
            <v>VGC808X</v>
          </cell>
          <cell r="B3191">
            <v>1.5</v>
          </cell>
          <cell r="C3191">
            <v>0</v>
          </cell>
          <cell r="D3191" t="str">
            <v>L221</v>
          </cell>
          <cell r="E3191">
            <v>0</v>
          </cell>
          <cell r="F3191">
            <v>2</v>
          </cell>
        </row>
        <row r="3192">
          <cell r="A3192" t="str">
            <v>VGC982P</v>
          </cell>
          <cell r="B3192">
            <v>3</v>
          </cell>
          <cell r="C3192">
            <v>0</v>
          </cell>
          <cell r="D3192" t="str">
            <v>L211</v>
          </cell>
          <cell r="E3192">
            <v>3</v>
          </cell>
          <cell r="F3192">
            <v>3</v>
          </cell>
        </row>
        <row r="3193">
          <cell r="A3193" t="str">
            <v>VGC982P</v>
          </cell>
          <cell r="B3193">
            <v>4</v>
          </cell>
          <cell r="C3193">
            <v>0</v>
          </cell>
          <cell r="D3193" t="str">
            <v>L211</v>
          </cell>
          <cell r="E3193">
            <v>6</v>
          </cell>
          <cell r="F3193">
            <v>6</v>
          </cell>
        </row>
        <row r="3194">
          <cell r="A3194" t="str">
            <v>VGC9A2G</v>
          </cell>
          <cell r="B3194">
            <v>8</v>
          </cell>
          <cell r="C3194">
            <v>0</v>
          </cell>
          <cell r="D3194" t="str">
            <v>L211</v>
          </cell>
          <cell r="E3194">
            <v>1</v>
          </cell>
          <cell r="F3194">
            <v>1</v>
          </cell>
        </row>
        <row r="3195">
          <cell r="A3195" t="str">
            <v>VGC9A2G</v>
          </cell>
          <cell r="B3195">
            <v>10</v>
          </cell>
          <cell r="C3195">
            <v>0</v>
          </cell>
          <cell r="D3195" t="str">
            <v>L211</v>
          </cell>
          <cell r="E3195">
            <v>8</v>
          </cell>
          <cell r="F3195">
            <v>8</v>
          </cell>
        </row>
        <row r="3196">
          <cell r="A3196" t="str">
            <v>VGCA82P</v>
          </cell>
          <cell r="B3196">
            <v>2</v>
          </cell>
          <cell r="C3196">
            <v>0</v>
          </cell>
          <cell r="D3196" t="str">
            <v>L211</v>
          </cell>
          <cell r="E3196">
            <v>1</v>
          </cell>
          <cell r="F3196">
            <v>1</v>
          </cell>
        </row>
        <row r="3197">
          <cell r="A3197" t="str">
            <v>VGCADPG</v>
          </cell>
          <cell r="B3197">
            <v>10</v>
          </cell>
          <cell r="C3197">
            <v>0</v>
          </cell>
          <cell r="D3197" t="str">
            <v>L211</v>
          </cell>
          <cell r="E3197">
            <v>3</v>
          </cell>
          <cell r="F3197">
            <v>3</v>
          </cell>
        </row>
        <row r="3198">
          <cell r="A3198" t="str">
            <v>VGD101</v>
          </cell>
          <cell r="B3198">
            <v>2</v>
          </cell>
          <cell r="C3198">
            <v>0</v>
          </cell>
          <cell r="D3198" t="str">
            <v>L212</v>
          </cell>
          <cell r="E3198">
            <v>43</v>
          </cell>
          <cell r="F3198">
            <v>62</v>
          </cell>
        </row>
        <row r="3199">
          <cell r="A3199" t="str">
            <v>VGD101</v>
          </cell>
          <cell r="B3199">
            <v>3</v>
          </cell>
          <cell r="C3199">
            <v>0</v>
          </cell>
          <cell r="D3199" t="str">
            <v>L212</v>
          </cell>
          <cell r="E3199">
            <v>16</v>
          </cell>
          <cell r="F3199">
            <v>16</v>
          </cell>
        </row>
        <row r="3200">
          <cell r="A3200" t="str">
            <v>VGD101</v>
          </cell>
          <cell r="B3200">
            <v>4</v>
          </cell>
          <cell r="C3200">
            <v>0</v>
          </cell>
          <cell r="D3200" t="str">
            <v>L212</v>
          </cell>
          <cell r="E3200">
            <v>23</v>
          </cell>
          <cell r="F3200">
            <v>28</v>
          </cell>
        </row>
        <row r="3201">
          <cell r="A3201" t="str">
            <v>VGD101</v>
          </cell>
          <cell r="B3201">
            <v>6</v>
          </cell>
          <cell r="C3201">
            <v>0</v>
          </cell>
          <cell r="D3201" t="str">
            <v>L212</v>
          </cell>
          <cell r="E3201">
            <v>19</v>
          </cell>
          <cell r="F3201">
            <v>23</v>
          </cell>
        </row>
        <row r="3202">
          <cell r="A3202" t="str">
            <v>VGD101</v>
          </cell>
          <cell r="B3202">
            <v>8</v>
          </cell>
          <cell r="C3202">
            <v>0</v>
          </cell>
          <cell r="D3202" t="str">
            <v>L212</v>
          </cell>
          <cell r="E3202">
            <v>9</v>
          </cell>
          <cell r="F3202">
            <v>9</v>
          </cell>
        </row>
        <row r="3203">
          <cell r="A3203" t="str">
            <v>VGD101</v>
          </cell>
          <cell r="B3203">
            <v>10</v>
          </cell>
          <cell r="C3203">
            <v>0</v>
          </cell>
          <cell r="D3203" t="str">
            <v>L212</v>
          </cell>
          <cell r="E3203">
            <v>15</v>
          </cell>
          <cell r="F3203">
            <v>16</v>
          </cell>
        </row>
        <row r="3204">
          <cell r="A3204" t="str">
            <v>VGD101</v>
          </cell>
          <cell r="B3204">
            <v>12</v>
          </cell>
          <cell r="C3204">
            <v>0</v>
          </cell>
          <cell r="D3204" t="str">
            <v>L212</v>
          </cell>
          <cell r="E3204">
            <v>22</v>
          </cell>
          <cell r="F3204">
            <v>22</v>
          </cell>
        </row>
        <row r="3205">
          <cell r="A3205" t="str">
            <v>VGD101G</v>
          </cell>
          <cell r="B3205">
            <v>14</v>
          </cell>
          <cell r="C3205">
            <v>0</v>
          </cell>
          <cell r="D3205" t="str">
            <v>L212</v>
          </cell>
          <cell r="E3205">
            <v>2</v>
          </cell>
          <cell r="F3205">
            <v>3</v>
          </cell>
        </row>
        <row r="3206">
          <cell r="A3206" t="str">
            <v>VGD101G</v>
          </cell>
          <cell r="B3206">
            <v>16</v>
          </cell>
          <cell r="C3206">
            <v>0</v>
          </cell>
          <cell r="D3206" t="str">
            <v>L212</v>
          </cell>
          <cell r="E3206">
            <v>2</v>
          </cell>
          <cell r="F3206">
            <v>2</v>
          </cell>
        </row>
        <row r="3207">
          <cell r="A3207" t="str">
            <v>VGD101G</v>
          </cell>
          <cell r="B3207">
            <v>18</v>
          </cell>
          <cell r="C3207">
            <v>0</v>
          </cell>
          <cell r="D3207" t="str">
            <v>L212</v>
          </cell>
          <cell r="E3207">
            <v>2</v>
          </cell>
          <cell r="F3207">
            <v>2</v>
          </cell>
        </row>
        <row r="3208">
          <cell r="A3208" t="str">
            <v>VGD101G</v>
          </cell>
          <cell r="B3208">
            <v>20</v>
          </cell>
          <cell r="C3208">
            <v>0</v>
          </cell>
          <cell r="D3208" t="str">
            <v>L212</v>
          </cell>
          <cell r="E3208">
            <v>2</v>
          </cell>
          <cell r="F3208">
            <v>2</v>
          </cell>
        </row>
        <row r="3209">
          <cell r="A3209" t="str">
            <v>VGD301</v>
          </cell>
          <cell r="B3209">
            <v>2</v>
          </cell>
          <cell r="C3209">
            <v>0</v>
          </cell>
          <cell r="D3209" t="str">
            <v>L212</v>
          </cell>
          <cell r="E3209">
            <v>173</v>
          </cell>
          <cell r="F3209">
            <v>173</v>
          </cell>
        </row>
        <row r="3210">
          <cell r="A3210" t="str">
            <v>VGD301</v>
          </cell>
          <cell r="B3210">
            <v>2.5</v>
          </cell>
          <cell r="C3210">
            <v>0</v>
          </cell>
          <cell r="D3210" t="str">
            <v>L212</v>
          </cell>
          <cell r="E3210">
            <v>0</v>
          </cell>
          <cell r="F3210">
            <v>2</v>
          </cell>
        </row>
        <row r="3211">
          <cell r="A3211" t="str">
            <v>VGD301</v>
          </cell>
          <cell r="B3211">
            <v>3</v>
          </cell>
          <cell r="C3211">
            <v>0</v>
          </cell>
          <cell r="D3211" t="str">
            <v>L212</v>
          </cell>
          <cell r="E3211">
            <v>22</v>
          </cell>
          <cell r="F3211">
            <v>22</v>
          </cell>
        </row>
        <row r="3212">
          <cell r="A3212" t="str">
            <v>VGD301</v>
          </cell>
          <cell r="B3212">
            <v>4</v>
          </cell>
          <cell r="C3212">
            <v>0</v>
          </cell>
          <cell r="D3212" t="str">
            <v>L212</v>
          </cell>
          <cell r="E3212">
            <v>15</v>
          </cell>
          <cell r="F3212">
            <v>16</v>
          </cell>
        </row>
        <row r="3213">
          <cell r="A3213" t="str">
            <v>VGD301</v>
          </cell>
          <cell r="B3213">
            <v>6</v>
          </cell>
          <cell r="C3213">
            <v>0</v>
          </cell>
          <cell r="D3213" t="str">
            <v>L212</v>
          </cell>
          <cell r="E3213">
            <v>26</v>
          </cell>
          <cell r="F3213">
            <v>26</v>
          </cell>
        </row>
        <row r="3214">
          <cell r="A3214" t="str">
            <v>VGD301</v>
          </cell>
          <cell r="B3214">
            <v>8</v>
          </cell>
          <cell r="C3214">
            <v>0</v>
          </cell>
          <cell r="D3214" t="str">
            <v>L212</v>
          </cell>
          <cell r="E3214">
            <v>10</v>
          </cell>
          <cell r="F3214">
            <v>11</v>
          </cell>
        </row>
        <row r="3215">
          <cell r="A3215" t="str">
            <v>VGD301</v>
          </cell>
          <cell r="B3215">
            <v>10</v>
          </cell>
          <cell r="C3215">
            <v>0</v>
          </cell>
          <cell r="D3215" t="str">
            <v>L212</v>
          </cell>
          <cell r="E3215">
            <v>3</v>
          </cell>
          <cell r="F3215">
            <v>3</v>
          </cell>
        </row>
        <row r="3216">
          <cell r="A3216" t="str">
            <v>VGD301G</v>
          </cell>
          <cell r="B3216">
            <v>14</v>
          </cell>
          <cell r="C3216">
            <v>0</v>
          </cell>
          <cell r="D3216" t="str">
            <v>L212</v>
          </cell>
          <cell r="E3216">
            <v>7</v>
          </cell>
          <cell r="F3216">
            <v>7</v>
          </cell>
        </row>
        <row r="3217">
          <cell r="A3217" t="str">
            <v>VGD301G</v>
          </cell>
          <cell r="B3217">
            <v>24</v>
          </cell>
          <cell r="C3217">
            <v>0</v>
          </cell>
          <cell r="D3217" t="str">
            <v>L212</v>
          </cell>
          <cell r="E3217">
            <v>11</v>
          </cell>
          <cell r="F3217">
            <v>11</v>
          </cell>
        </row>
        <row r="3218">
          <cell r="A3218" t="str">
            <v>VGD301GK</v>
          </cell>
          <cell r="B3218">
            <v>30</v>
          </cell>
          <cell r="C3218">
            <v>0</v>
          </cell>
          <cell r="D3218" t="str">
            <v>L212</v>
          </cell>
          <cell r="E3218">
            <v>12</v>
          </cell>
          <cell r="F3218">
            <v>12</v>
          </cell>
        </row>
        <row r="3219">
          <cell r="A3219" t="str">
            <v>VGD602</v>
          </cell>
          <cell r="B3219">
            <v>2</v>
          </cell>
          <cell r="C3219">
            <v>0</v>
          </cell>
          <cell r="D3219" t="str">
            <v>L212</v>
          </cell>
          <cell r="E3219">
            <v>17</v>
          </cell>
          <cell r="F3219">
            <v>17</v>
          </cell>
        </row>
        <row r="3220">
          <cell r="A3220" t="str">
            <v>VGD602</v>
          </cell>
          <cell r="B3220">
            <v>3</v>
          </cell>
          <cell r="C3220">
            <v>0</v>
          </cell>
          <cell r="D3220" t="str">
            <v>L212</v>
          </cell>
          <cell r="E3220">
            <v>14</v>
          </cell>
          <cell r="F3220">
            <v>14</v>
          </cell>
        </row>
        <row r="3221">
          <cell r="A3221" t="str">
            <v>VGD602</v>
          </cell>
          <cell r="B3221">
            <v>4</v>
          </cell>
          <cell r="C3221">
            <v>0</v>
          </cell>
          <cell r="D3221" t="str">
            <v>L212</v>
          </cell>
          <cell r="E3221">
            <v>14</v>
          </cell>
          <cell r="F3221">
            <v>15</v>
          </cell>
        </row>
        <row r="3222">
          <cell r="A3222" t="str">
            <v>VGD602</v>
          </cell>
          <cell r="B3222">
            <v>6</v>
          </cell>
          <cell r="C3222">
            <v>0</v>
          </cell>
          <cell r="D3222" t="str">
            <v>L212</v>
          </cell>
          <cell r="E3222">
            <v>8</v>
          </cell>
          <cell r="F3222">
            <v>8</v>
          </cell>
        </row>
        <row r="3223">
          <cell r="A3223" t="str">
            <v>VGD602G</v>
          </cell>
          <cell r="B3223">
            <v>8</v>
          </cell>
          <cell r="C3223">
            <v>0</v>
          </cell>
          <cell r="D3223" t="str">
            <v>L212</v>
          </cell>
          <cell r="E3223">
            <v>3</v>
          </cell>
          <cell r="F3223">
            <v>3</v>
          </cell>
        </row>
        <row r="3224">
          <cell r="A3224" t="str">
            <v>VGD602G</v>
          </cell>
          <cell r="B3224">
            <v>10</v>
          </cell>
          <cell r="C3224">
            <v>0</v>
          </cell>
          <cell r="D3224" t="str">
            <v>L212</v>
          </cell>
          <cell r="E3224">
            <v>5</v>
          </cell>
          <cell r="F3224">
            <v>7</v>
          </cell>
        </row>
        <row r="3225">
          <cell r="A3225" t="str">
            <v>VGD602S</v>
          </cell>
          <cell r="B3225">
            <v>0.5</v>
          </cell>
          <cell r="C3225">
            <v>0</v>
          </cell>
          <cell r="D3225" t="str">
            <v>L222</v>
          </cell>
          <cell r="E3225">
            <v>6</v>
          </cell>
          <cell r="F3225">
            <v>5</v>
          </cell>
        </row>
        <row r="3226">
          <cell r="A3226" t="str">
            <v>VGD602S</v>
          </cell>
          <cell r="B3226">
            <v>0.75</v>
          </cell>
          <cell r="C3226">
            <v>0</v>
          </cell>
          <cell r="D3226" t="str">
            <v>L222</v>
          </cell>
          <cell r="E3226">
            <v>193</v>
          </cell>
          <cell r="F3226">
            <v>206</v>
          </cell>
        </row>
        <row r="3227">
          <cell r="A3227" t="str">
            <v>VGD602S</v>
          </cell>
          <cell r="B3227">
            <v>1</v>
          </cell>
          <cell r="C3227">
            <v>0</v>
          </cell>
          <cell r="D3227" t="str">
            <v>L222</v>
          </cell>
          <cell r="E3227">
            <v>72</v>
          </cell>
          <cell r="F3227">
            <v>63</v>
          </cell>
        </row>
        <row r="3228">
          <cell r="A3228" t="str">
            <v>VGD602S</v>
          </cell>
          <cell r="B3228">
            <v>1.5</v>
          </cell>
          <cell r="C3228">
            <v>0</v>
          </cell>
          <cell r="D3228" t="str">
            <v>L222</v>
          </cell>
          <cell r="E3228">
            <v>4</v>
          </cell>
          <cell r="F3228">
            <v>11</v>
          </cell>
        </row>
        <row r="3229">
          <cell r="A3229" t="str">
            <v>VGD602X</v>
          </cell>
          <cell r="B3229">
            <v>0.5</v>
          </cell>
          <cell r="C3229">
            <v>0</v>
          </cell>
          <cell r="D3229" t="str">
            <v>L222</v>
          </cell>
          <cell r="E3229">
            <v>46</v>
          </cell>
          <cell r="F3229">
            <v>48</v>
          </cell>
        </row>
        <row r="3230">
          <cell r="A3230" t="str">
            <v>VGD602X</v>
          </cell>
          <cell r="B3230">
            <v>0.75</v>
          </cell>
          <cell r="C3230">
            <v>0</v>
          </cell>
          <cell r="D3230" t="str">
            <v>L222</v>
          </cell>
          <cell r="E3230">
            <v>576</v>
          </cell>
          <cell r="F3230">
            <v>563</v>
          </cell>
        </row>
        <row r="3231">
          <cell r="A3231" t="str">
            <v>VGD602X</v>
          </cell>
          <cell r="B3231">
            <v>1</v>
          </cell>
          <cell r="C3231">
            <v>0</v>
          </cell>
          <cell r="D3231" t="str">
            <v>L222</v>
          </cell>
          <cell r="E3231">
            <v>17</v>
          </cell>
          <cell r="F3231">
            <v>49</v>
          </cell>
        </row>
        <row r="3232">
          <cell r="A3232" t="str">
            <v>VGD602X</v>
          </cell>
          <cell r="B3232">
            <v>1.5</v>
          </cell>
          <cell r="C3232">
            <v>0</v>
          </cell>
          <cell r="D3232" t="str">
            <v>L222</v>
          </cell>
          <cell r="E3232">
            <v>5</v>
          </cell>
          <cell r="F3232">
            <v>5</v>
          </cell>
        </row>
        <row r="3233">
          <cell r="A3233" t="str">
            <v>VGJD02</v>
          </cell>
          <cell r="B3233">
            <v>2</v>
          </cell>
          <cell r="C3233">
            <v>0</v>
          </cell>
          <cell r="D3233" t="str">
            <v>L201</v>
          </cell>
          <cell r="E3233">
            <v>43</v>
          </cell>
          <cell r="F3233">
            <v>47</v>
          </cell>
        </row>
        <row r="3234">
          <cell r="A3234" t="str">
            <v>VGJD02</v>
          </cell>
          <cell r="B3234">
            <v>3</v>
          </cell>
          <cell r="C3234">
            <v>0</v>
          </cell>
          <cell r="D3234" t="str">
            <v>L201</v>
          </cell>
          <cell r="E3234">
            <v>4</v>
          </cell>
          <cell r="F3234">
            <v>5</v>
          </cell>
        </row>
        <row r="3235">
          <cell r="A3235" t="str">
            <v>VGJD02</v>
          </cell>
          <cell r="B3235">
            <v>4</v>
          </cell>
          <cell r="C3235">
            <v>0</v>
          </cell>
          <cell r="D3235" t="str">
            <v>L201</v>
          </cell>
          <cell r="E3235">
            <v>5</v>
          </cell>
          <cell r="F3235">
            <v>6</v>
          </cell>
        </row>
        <row r="3236">
          <cell r="A3236" t="str">
            <v>VGJD02</v>
          </cell>
          <cell r="B3236">
            <v>6</v>
          </cell>
          <cell r="C3236">
            <v>0</v>
          </cell>
          <cell r="D3236" t="str">
            <v>L201</v>
          </cell>
          <cell r="E3236">
            <v>1</v>
          </cell>
          <cell r="F3236">
            <v>1</v>
          </cell>
        </row>
        <row r="3237">
          <cell r="A3237" t="str">
            <v>VGJD02</v>
          </cell>
          <cell r="B3237">
            <v>8</v>
          </cell>
          <cell r="C3237">
            <v>0</v>
          </cell>
          <cell r="D3237" t="str">
            <v>L201</v>
          </cell>
          <cell r="E3237">
            <v>1</v>
          </cell>
          <cell r="F3237">
            <v>1</v>
          </cell>
        </row>
        <row r="3238">
          <cell r="A3238" t="str">
            <v>VGJD02U</v>
          </cell>
          <cell r="B3238">
            <v>3</v>
          </cell>
          <cell r="C3238">
            <v>0</v>
          </cell>
          <cell r="D3238" t="str">
            <v>L201</v>
          </cell>
          <cell r="E3238">
            <v>30</v>
          </cell>
          <cell r="F3238">
            <v>33</v>
          </cell>
        </row>
        <row r="3239">
          <cell r="A3239" t="str">
            <v>VGJD02U</v>
          </cell>
          <cell r="B3239">
            <v>4</v>
          </cell>
          <cell r="C3239">
            <v>0</v>
          </cell>
          <cell r="D3239" t="str">
            <v>L201</v>
          </cell>
          <cell r="E3239">
            <v>15</v>
          </cell>
          <cell r="F3239">
            <v>17</v>
          </cell>
        </row>
        <row r="3240">
          <cell r="A3240" t="str">
            <v>VGJD02U</v>
          </cell>
          <cell r="B3240">
            <v>6</v>
          </cell>
          <cell r="C3240">
            <v>0</v>
          </cell>
          <cell r="D3240" t="str">
            <v>L201</v>
          </cell>
          <cell r="E3240">
            <v>13</v>
          </cell>
          <cell r="F3240">
            <v>13</v>
          </cell>
        </row>
        <row r="3241">
          <cell r="A3241" t="str">
            <v>VGJD02U</v>
          </cell>
          <cell r="B3241">
            <v>8</v>
          </cell>
          <cell r="C3241">
            <v>0</v>
          </cell>
          <cell r="D3241" t="str">
            <v>L201</v>
          </cell>
          <cell r="E3241">
            <v>7</v>
          </cell>
          <cell r="F3241">
            <v>7</v>
          </cell>
        </row>
        <row r="3242">
          <cell r="A3242" t="str">
            <v>VGJD02U</v>
          </cell>
          <cell r="B3242">
            <v>10</v>
          </cell>
          <cell r="C3242">
            <v>0</v>
          </cell>
          <cell r="D3242" t="str">
            <v>L201</v>
          </cell>
          <cell r="E3242">
            <v>4</v>
          </cell>
          <cell r="F3242">
            <v>4</v>
          </cell>
        </row>
        <row r="3243">
          <cell r="A3243" t="str">
            <v>VGJD02U</v>
          </cell>
          <cell r="B3243">
            <v>12</v>
          </cell>
          <cell r="C3243">
            <v>0</v>
          </cell>
          <cell r="D3243" t="str">
            <v>L201</v>
          </cell>
          <cell r="E3243">
            <v>1</v>
          </cell>
          <cell r="F3243">
            <v>1</v>
          </cell>
        </row>
        <row r="3244">
          <cell r="A3244" t="str">
            <v>VGJD09U</v>
          </cell>
          <cell r="B3244">
            <v>4</v>
          </cell>
          <cell r="C3244">
            <v>0</v>
          </cell>
          <cell r="D3244" t="str">
            <v>L202</v>
          </cell>
          <cell r="E3244">
            <v>4</v>
          </cell>
          <cell r="F3244">
            <v>4</v>
          </cell>
        </row>
        <row r="3245">
          <cell r="A3245" t="str">
            <v>VGJD09U</v>
          </cell>
          <cell r="B3245">
            <v>6</v>
          </cell>
          <cell r="C3245">
            <v>0</v>
          </cell>
          <cell r="D3245" t="str">
            <v>L202</v>
          </cell>
          <cell r="E3245">
            <v>4</v>
          </cell>
          <cell r="F3245">
            <v>15</v>
          </cell>
        </row>
        <row r="3246">
          <cell r="A3246" t="str">
            <v>VGJD09U</v>
          </cell>
          <cell r="B3246">
            <v>8</v>
          </cell>
          <cell r="C3246">
            <v>0</v>
          </cell>
          <cell r="D3246" t="str">
            <v>L202</v>
          </cell>
          <cell r="E3246">
            <v>0</v>
          </cell>
          <cell r="F3246">
            <v>1</v>
          </cell>
        </row>
        <row r="3247">
          <cell r="A3247" t="str">
            <v>VGJD09U</v>
          </cell>
          <cell r="B3247">
            <v>10</v>
          </cell>
          <cell r="C3247">
            <v>0</v>
          </cell>
          <cell r="D3247" t="str">
            <v>L202</v>
          </cell>
          <cell r="E3247">
            <v>3</v>
          </cell>
          <cell r="F3247">
            <v>3</v>
          </cell>
        </row>
        <row r="3248">
          <cell r="A3248" t="str">
            <v>VGJD09U</v>
          </cell>
          <cell r="B3248">
            <v>12</v>
          </cell>
          <cell r="C3248">
            <v>0</v>
          </cell>
          <cell r="D3248" t="str">
            <v>L202</v>
          </cell>
          <cell r="E3248">
            <v>8</v>
          </cell>
          <cell r="F3248">
            <v>11</v>
          </cell>
        </row>
        <row r="3249">
          <cell r="A3249" t="str">
            <v>VGL67P</v>
          </cell>
          <cell r="B3249">
            <v>2</v>
          </cell>
          <cell r="C3249">
            <v>0</v>
          </cell>
          <cell r="D3249" t="str">
            <v>L213</v>
          </cell>
          <cell r="E3249">
            <v>13</v>
          </cell>
          <cell r="F3249">
            <v>14</v>
          </cell>
        </row>
        <row r="3250">
          <cell r="A3250" t="str">
            <v>VGL67P</v>
          </cell>
          <cell r="B3250">
            <v>3</v>
          </cell>
          <cell r="C3250">
            <v>0</v>
          </cell>
          <cell r="D3250" t="str">
            <v>L213</v>
          </cell>
          <cell r="E3250">
            <v>3</v>
          </cell>
          <cell r="F3250">
            <v>3</v>
          </cell>
        </row>
        <row r="3251">
          <cell r="A3251" t="str">
            <v>VGL67P</v>
          </cell>
          <cell r="B3251">
            <v>4</v>
          </cell>
          <cell r="C3251">
            <v>0</v>
          </cell>
          <cell r="D3251" t="str">
            <v>L213</v>
          </cell>
          <cell r="E3251">
            <v>1</v>
          </cell>
          <cell r="F3251">
            <v>1</v>
          </cell>
        </row>
        <row r="3252">
          <cell r="A3252" t="str">
            <v>VGL67P</v>
          </cell>
          <cell r="B3252">
            <v>6</v>
          </cell>
          <cell r="C3252">
            <v>0</v>
          </cell>
          <cell r="D3252" t="str">
            <v>L213</v>
          </cell>
          <cell r="E3252">
            <v>2</v>
          </cell>
          <cell r="F3252">
            <v>2</v>
          </cell>
        </row>
        <row r="3253">
          <cell r="A3253" t="str">
            <v>VGL68PG</v>
          </cell>
          <cell r="B3253">
            <v>8</v>
          </cell>
          <cell r="C3253">
            <v>0</v>
          </cell>
          <cell r="D3253" t="str">
            <v>L213</v>
          </cell>
          <cell r="E3253">
            <v>1</v>
          </cell>
          <cell r="F3253">
            <v>1</v>
          </cell>
        </row>
        <row r="3254">
          <cell r="A3254" t="str">
            <v>VGL68PG</v>
          </cell>
          <cell r="B3254">
            <v>10</v>
          </cell>
          <cell r="C3254">
            <v>0</v>
          </cell>
          <cell r="D3254" t="str">
            <v>L213</v>
          </cell>
          <cell r="E3254">
            <v>3</v>
          </cell>
          <cell r="F3254">
            <v>4</v>
          </cell>
        </row>
        <row r="3255">
          <cell r="A3255" t="str">
            <v>VGL68PG</v>
          </cell>
          <cell r="B3255">
            <v>12</v>
          </cell>
          <cell r="C3255">
            <v>0</v>
          </cell>
          <cell r="D3255" t="str">
            <v>L213</v>
          </cell>
          <cell r="E3255">
            <v>1</v>
          </cell>
          <cell r="F3255">
            <v>1</v>
          </cell>
        </row>
        <row r="3256">
          <cell r="A3256" t="str">
            <v>VGL68PG</v>
          </cell>
          <cell r="B3256">
            <v>20</v>
          </cell>
          <cell r="C3256">
            <v>0</v>
          </cell>
          <cell r="D3256" t="str">
            <v>L213</v>
          </cell>
          <cell r="E3256">
            <v>3</v>
          </cell>
          <cell r="F3256">
            <v>3</v>
          </cell>
        </row>
        <row r="3257">
          <cell r="A3257" t="str">
            <v>VGL68PG</v>
          </cell>
          <cell r="B3257">
            <v>24</v>
          </cell>
          <cell r="C3257">
            <v>0</v>
          </cell>
          <cell r="D3257" t="str">
            <v>L213</v>
          </cell>
          <cell r="E3257">
            <v>2</v>
          </cell>
          <cell r="F3257">
            <v>2</v>
          </cell>
        </row>
        <row r="3258">
          <cell r="A3258" t="str">
            <v>VGL9APG</v>
          </cell>
          <cell r="B3258">
            <v>20</v>
          </cell>
          <cell r="C3258">
            <v>0</v>
          </cell>
          <cell r="D3258" t="str">
            <v>L213</v>
          </cell>
          <cell r="E3258">
            <v>3</v>
          </cell>
          <cell r="F3258">
            <v>3</v>
          </cell>
        </row>
        <row r="3259">
          <cell r="A3259" t="str">
            <v>VGP101</v>
          </cell>
          <cell r="B3259">
            <v>0.5</v>
          </cell>
          <cell r="C3259">
            <v>0</v>
          </cell>
          <cell r="D3259" t="str">
            <v>L602</v>
          </cell>
          <cell r="E3259">
            <v>2</v>
          </cell>
          <cell r="F3259">
            <v>0</v>
          </cell>
        </row>
        <row r="3260">
          <cell r="A3260" t="str">
            <v>VGP101</v>
          </cell>
          <cell r="B3260">
            <v>1</v>
          </cell>
          <cell r="C3260">
            <v>0</v>
          </cell>
          <cell r="D3260" t="str">
            <v>L602</v>
          </cell>
          <cell r="E3260">
            <v>1</v>
          </cell>
          <cell r="F3260">
            <v>0</v>
          </cell>
        </row>
        <row r="3261">
          <cell r="A3261" t="str">
            <v>VGP102</v>
          </cell>
          <cell r="B3261">
            <v>2</v>
          </cell>
          <cell r="C3261">
            <v>0</v>
          </cell>
          <cell r="D3261" t="str">
            <v>L602</v>
          </cell>
          <cell r="E3261">
            <v>4</v>
          </cell>
          <cell r="F3261">
            <v>0</v>
          </cell>
        </row>
        <row r="3262">
          <cell r="A3262" t="str">
            <v>VGP102</v>
          </cell>
          <cell r="B3262">
            <v>3</v>
          </cell>
          <cell r="C3262">
            <v>0</v>
          </cell>
          <cell r="D3262" t="str">
            <v>L602</v>
          </cell>
          <cell r="E3262">
            <v>2</v>
          </cell>
          <cell r="F3262">
            <v>0</v>
          </cell>
        </row>
        <row r="3263">
          <cell r="A3263" t="str">
            <v>VGP102</v>
          </cell>
          <cell r="B3263">
            <v>6</v>
          </cell>
          <cell r="C3263">
            <v>0</v>
          </cell>
          <cell r="D3263" t="str">
            <v>L602</v>
          </cell>
          <cell r="E3263">
            <v>1</v>
          </cell>
          <cell r="F3263">
            <v>0</v>
          </cell>
        </row>
        <row r="3264">
          <cell r="A3264" t="str">
            <v>VGP102</v>
          </cell>
          <cell r="B3264">
            <v>8</v>
          </cell>
          <cell r="C3264">
            <v>0</v>
          </cell>
          <cell r="D3264" t="str">
            <v>L602</v>
          </cell>
          <cell r="E3264">
            <v>3</v>
          </cell>
          <cell r="F3264">
            <v>0</v>
          </cell>
        </row>
        <row r="3265">
          <cell r="A3265" t="str">
            <v>VGS101</v>
          </cell>
          <cell r="B3265">
            <v>0.75</v>
          </cell>
          <cell r="C3265">
            <v>0</v>
          </cell>
          <cell r="D3265" t="str">
            <v>L224</v>
          </cell>
          <cell r="E3265">
            <v>5</v>
          </cell>
          <cell r="F3265">
            <v>15</v>
          </cell>
        </row>
        <row r="3266">
          <cell r="A3266" t="str">
            <v>VGS101</v>
          </cell>
          <cell r="B3266">
            <v>1</v>
          </cell>
          <cell r="C3266">
            <v>0</v>
          </cell>
          <cell r="D3266" t="str">
            <v>L224</v>
          </cell>
          <cell r="E3266">
            <v>2</v>
          </cell>
          <cell r="F3266">
            <v>5</v>
          </cell>
        </row>
        <row r="3267">
          <cell r="A3267" t="str">
            <v>VGS101</v>
          </cell>
          <cell r="B3267">
            <v>1.5</v>
          </cell>
          <cell r="C3267">
            <v>0</v>
          </cell>
          <cell r="D3267" t="str">
            <v>L224</v>
          </cell>
          <cell r="E3267">
            <v>1</v>
          </cell>
          <cell r="F3267">
            <v>1</v>
          </cell>
        </row>
        <row r="3268">
          <cell r="A3268" t="str">
            <v>VGS101C</v>
          </cell>
          <cell r="B3268">
            <v>1</v>
          </cell>
          <cell r="C3268">
            <v>0</v>
          </cell>
          <cell r="D3268" t="str">
            <v>L224</v>
          </cell>
          <cell r="E3268">
            <v>1</v>
          </cell>
          <cell r="F3268">
            <v>2</v>
          </cell>
        </row>
        <row r="3269">
          <cell r="A3269" t="str">
            <v>VGS101D</v>
          </cell>
          <cell r="B3269">
            <v>2</v>
          </cell>
          <cell r="C3269">
            <v>0</v>
          </cell>
          <cell r="D3269" t="str">
            <v>L214</v>
          </cell>
          <cell r="E3269">
            <v>11</v>
          </cell>
          <cell r="F3269">
            <v>18</v>
          </cell>
        </row>
        <row r="3270">
          <cell r="A3270" t="str">
            <v>VGS101D</v>
          </cell>
          <cell r="B3270">
            <v>3</v>
          </cell>
          <cell r="C3270">
            <v>0</v>
          </cell>
          <cell r="D3270" t="str">
            <v>L214</v>
          </cell>
          <cell r="E3270">
            <v>2</v>
          </cell>
          <cell r="F3270">
            <v>2</v>
          </cell>
        </row>
        <row r="3271">
          <cell r="A3271" t="str">
            <v>VGS101D</v>
          </cell>
          <cell r="B3271">
            <v>6</v>
          </cell>
          <cell r="C3271">
            <v>0</v>
          </cell>
          <cell r="D3271" t="str">
            <v>L214</v>
          </cell>
          <cell r="E3271">
            <v>2</v>
          </cell>
          <cell r="F3271">
            <v>2</v>
          </cell>
        </row>
        <row r="3272">
          <cell r="A3272" t="str">
            <v>VGS101D</v>
          </cell>
          <cell r="B3272">
            <v>12</v>
          </cell>
          <cell r="C3272">
            <v>0</v>
          </cell>
          <cell r="D3272" t="str">
            <v>L214</v>
          </cell>
          <cell r="E3272">
            <v>4</v>
          </cell>
          <cell r="F3272">
            <v>4</v>
          </cell>
        </row>
        <row r="3273">
          <cell r="A3273" t="str">
            <v>VGS101E</v>
          </cell>
          <cell r="B3273">
            <v>20</v>
          </cell>
          <cell r="C3273">
            <v>0</v>
          </cell>
          <cell r="D3273" t="str">
            <v>L214</v>
          </cell>
          <cell r="E3273">
            <v>3</v>
          </cell>
          <cell r="F3273">
            <v>3</v>
          </cell>
        </row>
        <row r="3274">
          <cell r="A3274" t="str">
            <v>VGS101E</v>
          </cell>
          <cell r="B3274">
            <v>24</v>
          </cell>
          <cell r="C3274">
            <v>0</v>
          </cell>
          <cell r="D3274" t="str">
            <v>L214</v>
          </cell>
          <cell r="E3274">
            <v>3</v>
          </cell>
          <cell r="F3274">
            <v>3</v>
          </cell>
        </row>
        <row r="3275">
          <cell r="A3275" t="str">
            <v>VGS101EK</v>
          </cell>
          <cell r="B3275">
            <v>30</v>
          </cell>
          <cell r="C3275">
            <v>0</v>
          </cell>
          <cell r="D3275" t="str">
            <v>L214</v>
          </cell>
          <cell r="E3275">
            <v>1</v>
          </cell>
          <cell r="F3275">
            <v>1</v>
          </cell>
        </row>
        <row r="3276">
          <cell r="A3276" t="str">
            <v>VGS101X</v>
          </cell>
          <cell r="B3276">
            <v>0.75</v>
          </cell>
          <cell r="C3276">
            <v>0</v>
          </cell>
          <cell r="D3276" t="str">
            <v>L224</v>
          </cell>
          <cell r="E3276">
            <v>10</v>
          </cell>
          <cell r="F3276">
            <v>10</v>
          </cell>
        </row>
        <row r="3277">
          <cell r="A3277" t="str">
            <v>VGS101Z</v>
          </cell>
          <cell r="B3277">
            <v>0.75</v>
          </cell>
          <cell r="C3277">
            <v>0</v>
          </cell>
          <cell r="D3277" t="str">
            <v>L224</v>
          </cell>
          <cell r="E3277">
            <v>23</v>
          </cell>
          <cell r="F3277">
            <v>15</v>
          </cell>
        </row>
        <row r="3278">
          <cell r="A3278" t="str">
            <v>VGS103</v>
          </cell>
          <cell r="B3278">
            <v>4</v>
          </cell>
          <cell r="C3278">
            <v>0</v>
          </cell>
          <cell r="D3278" t="str">
            <v>L215</v>
          </cell>
          <cell r="E3278">
            <v>2</v>
          </cell>
          <cell r="F3278">
            <v>3</v>
          </cell>
        </row>
        <row r="3279">
          <cell r="A3279" t="str">
            <v>VGS103</v>
          </cell>
          <cell r="B3279">
            <v>6</v>
          </cell>
          <cell r="C3279">
            <v>0</v>
          </cell>
          <cell r="D3279" t="str">
            <v>L215</v>
          </cell>
          <cell r="E3279">
            <v>9</v>
          </cell>
          <cell r="F3279">
            <v>9</v>
          </cell>
        </row>
        <row r="3280">
          <cell r="A3280" t="str">
            <v>VGS103</v>
          </cell>
          <cell r="B3280">
            <v>8</v>
          </cell>
          <cell r="C3280">
            <v>0</v>
          </cell>
          <cell r="D3280" t="str">
            <v>L215</v>
          </cell>
          <cell r="E3280">
            <v>11</v>
          </cell>
          <cell r="F3280">
            <v>12</v>
          </cell>
        </row>
        <row r="3281">
          <cell r="A3281" t="str">
            <v>VGS103</v>
          </cell>
          <cell r="B3281">
            <v>10</v>
          </cell>
          <cell r="C3281">
            <v>0</v>
          </cell>
          <cell r="D3281" t="str">
            <v>L215</v>
          </cell>
          <cell r="E3281">
            <v>8</v>
          </cell>
          <cell r="F3281">
            <v>8</v>
          </cell>
        </row>
        <row r="3282">
          <cell r="A3282" t="str">
            <v>VGS103</v>
          </cell>
          <cell r="B3282">
            <v>12</v>
          </cell>
          <cell r="C3282">
            <v>0</v>
          </cell>
          <cell r="D3282" t="str">
            <v>L215</v>
          </cell>
          <cell r="E3282">
            <v>20</v>
          </cell>
          <cell r="F3282">
            <v>20</v>
          </cell>
        </row>
        <row r="3283">
          <cell r="A3283" t="str">
            <v>VGS103G</v>
          </cell>
          <cell r="B3283">
            <v>16</v>
          </cell>
          <cell r="C3283">
            <v>0</v>
          </cell>
          <cell r="D3283" t="str">
            <v>L215</v>
          </cell>
          <cell r="E3283">
            <v>1</v>
          </cell>
          <cell r="F3283">
            <v>1</v>
          </cell>
        </row>
        <row r="3284">
          <cell r="A3284" t="str">
            <v>VGS103G</v>
          </cell>
          <cell r="B3284">
            <v>18</v>
          </cell>
          <cell r="C3284">
            <v>0</v>
          </cell>
          <cell r="D3284" t="str">
            <v>L215</v>
          </cell>
          <cell r="E3284">
            <v>2</v>
          </cell>
          <cell r="F3284">
            <v>3</v>
          </cell>
        </row>
        <row r="3285">
          <cell r="A3285" t="str">
            <v>VGS103G</v>
          </cell>
          <cell r="B3285">
            <v>24</v>
          </cell>
          <cell r="C3285">
            <v>0</v>
          </cell>
          <cell r="D3285" t="str">
            <v>L215</v>
          </cell>
          <cell r="E3285">
            <v>1</v>
          </cell>
          <cell r="F3285">
            <v>1</v>
          </cell>
        </row>
        <row r="3286">
          <cell r="A3286" t="str">
            <v>VGS143</v>
          </cell>
          <cell r="B3286">
            <v>2</v>
          </cell>
          <cell r="C3286">
            <v>0</v>
          </cell>
          <cell r="D3286" t="str">
            <v>L215</v>
          </cell>
          <cell r="E3286">
            <v>5</v>
          </cell>
          <cell r="F3286">
            <v>6</v>
          </cell>
        </row>
        <row r="3287">
          <cell r="A3287" t="str">
            <v>VGS143</v>
          </cell>
          <cell r="B3287">
            <v>6</v>
          </cell>
          <cell r="C3287">
            <v>0</v>
          </cell>
          <cell r="D3287" t="str">
            <v>L215</v>
          </cell>
          <cell r="E3287">
            <v>1</v>
          </cell>
          <cell r="F3287">
            <v>1</v>
          </cell>
        </row>
        <row r="3288">
          <cell r="A3288" t="str">
            <v>VGS1P3</v>
          </cell>
          <cell r="B3288">
            <v>8</v>
          </cell>
          <cell r="C3288">
            <v>0</v>
          </cell>
          <cell r="D3288" t="str">
            <v>L215</v>
          </cell>
          <cell r="E3288">
            <v>0</v>
          </cell>
          <cell r="F3288">
            <v>1</v>
          </cell>
        </row>
        <row r="3289">
          <cell r="A3289" t="str">
            <v>VGS301C</v>
          </cell>
          <cell r="B3289">
            <v>0.75</v>
          </cell>
          <cell r="C3289">
            <v>0</v>
          </cell>
          <cell r="D3289" t="str">
            <v>L224</v>
          </cell>
          <cell r="E3289">
            <v>10</v>
          </cell>
          <cell r="F3289">
            <v>17</v>
          </cell>
        </row>
        <row r="3290">
          <cell r="A3290" t="str">
            <v>VGS301C</v>
          </cell>
          <cell r="B3290">
            <v>1</v>
          </cell>
          <cell r="C3290">
            <v>0</v>
          </cell>
          <cell r="D3290" t="str">
            <v>L224</v>
          </cell>
          <cell r="E3290">
            <v>1</v>
          </cell>
          <cell r="F3290">
            <v>1</v>
          </cell>
        </row>
        <row r="3291">
          <cell r="A3291" t="str">
            <v>VGS301D</v>
          </cell>
          <cell r="B3291">
            <v>2</v>
          </cell>
          <cell r="C3291">
            <v>0</v>
          </cell>
          <cell r="D3291" t="str">
            <v>L214</v>
          </cell>
          <cell r="E3291">
            <v>13</v>
          </cell>
          <cell r="F3291">
            <v>14</v>
          </cell>
        </row>
        <row r="3292">
          <cell r="A3292" t="str">
            <v>VGS301D</v>
          </cell>
          <cell r="B3292">
            <v>24</v>
          </cell>
          <cell r="C3292">
            <v>0</v>
          </cell>
          <cell r="D3292" t="str">
            <v>L214</v>
          </cell>
          <cell r="E3292">
            <v>4</v>
          </cell>
          <cell r="F3292">
            <v>4</v>
          </cell>
        </row>
        <row r="3293">
          <cell r="A3293" t="str">
            <v>VGS301G</v>
          </cell>
          <cell r="B3293">
            <v>16</v>
          </cell>
          <cell r="C3293">
            <v>0</v>
          </cell>
          <cell r="D3293" t="str">
            <v>L215</v>
          </cell>
          <cell r="E3293">
            <v>1</v>
          </cell>
          <cell r="F3293">
            <v>1</v>
          </cell>
        </row>
        <row r="3294">
          <cell r="A3294" t="str">
            <v>VGS301R</v>
          </cell>
          <cell r="B3294">
            <v>2</v>
          </cell>
          <cell r="C3294">
            <v>0</v>
          </cell>
          <cell r="D3294" t="str">
            <v>L215</v>
          </cell>
          <cell r="E3294">
            <v>78</v>
          </cell>
          <cell r="F3294">
            <v>99</v>
          </cell>
        </row>
        <row r="3295">
          <cell r="A3295" t="str">
            <v>VGS301R</v>
          </cell>
          <cell r="B3295">
            <v>3</v>
          </cell>
          <cell r="C3295">
            <v>0</v>
          </cell>
          <cell r="D3295" t="str">
            <v>L215</v>
          </cell>
          <cell r="E3295">
            <v>16</v>
          </cell>
          <cell r="F3295">
            <v>31</v>
          </cell>
        </row>
        <row r="3296">
          <cell r="A3296" t="str">
            <v>VGS301R</v>
          </cell>
          <cell r="B3296">
            <v>4</v>
          </cell>
          <cell r="C3296">
            <v>0</v>
          </cell>
          <cell r="D3296" t="str">
            <v>L215</v>
          </cell>
          <cell r="E3296">
            <v>16</v>
          </cell>
          <cell r="F3296">
            <v>17</v>
          </cell>
        </row>
        <row r="3297">
          <cell r="A3297" t="str">
            <v>VGS301R</v>
          </cell>
          <cell r="B3297">
            <v>6</v>
          </cell>
          <cell r="C3297">
            <v>0</v>
          </cell>
          <cell r="D3297" t="str">
            <v>L215</v>
          </cell>
          <cell r="E3297">
            <v>7</v>
          </cell>
          <cell r="F3297">
            <v>8</v>
          </cell>
        </row>
        <row r="3298">
          <cell r="A3298" t="str">
            <v>VGS301R</v>
          </cell>
          <cell r="B3298">
            <v>8</v>
          </cell>
          <cell r="C3298">
            <v>0</v>
          </cell>
          <cell r="D3298" t="str">
            <v>L215</v>
          </cell>
          <cell r="E3298">
            <v>6</v>
          </cell>
          <cell r="F3298">
            <v>6</v>
          </cell>
        </row>
        <row r="3299">
          <cell r="A3299" t="str">
            <v>VGS301R</v>
          </cell>
          <cell r="B3299">
            <v>10</v>
          </cell>
          <cell r="C3299">
            <v>0</v>
          </cell>
          <cell r="D3299" t="str">
            <v>L215</v>
          </cell>
          <cell r="E3299">
            <v>2</v>
          </cell>
          <cell r="F3299">
            <v>2</v>
          </cell>
        </row>
        <row r="3300">
          <cell r="A3300" t="str">
            <v>VGS301R</v>
          </cell>
          <cell r="B3300">
            <v>12</v>
          </cell>
          <cell r="C3300">
            <v>0</v>
          </cell>
          <cell r="D3300" t="str">
            <v>L215</v>
          </cell>
          <cell r="E3300">
            <v>3</v>
          </cell>
          <cell r="F3300">
            <v>3</v>
          </cell>
        </row>
        <row r="3301">
          <cell r="A3301" t="str">
            <v>VGS301X</v>
          </cell>
          <cell r="B3301">
            <v>0.5</v>
          </cell>
          <cell r="C3301">
            <v>0</v>
          </cell>
          <cell r="D3301" t="str">
            <v>L224</v>
          </cell>
          <cell r="E3301">
            <v>0</v>
          </cell>
          <cell r="F3301">
            <v>2</v>
          </cell>
        </row>
        <row r="3302">
          <cell r="A3302" t="str">
            <v>VGS301X</v>
          </cell>
          <cell r="B3302">
            <v>0.75</v>
          </cell>
          <cell r="C3302">
            <v>0</v>
          </cell>
          <cell r="D3302" t="str">
            <v>L224</v>
          </cell>
          <cell r="E3302">
            <v>12</v>
          </cell>
          <cell r="F3302">
            <v>18</v>
          </cell>
        </row>
        <row r="3303">
          <cell r="A3303" t="str">
            <v>VGS601C</v>
          </cell>
          <cell r="B3303">
            <v>2</v>
          </cell>
          <cell r="C3303">
            <v>0</v>
          </cell>
          <cell r="D3303" t="str">
            <v>L214</v>
          </cell>
          <cell r="E3303">
            <v>2</v>
          </cell>
          <cell r="F3303">
            <v>2</v>
          </cell>
        </row>
        <row r="3304">
          <cell r="A3304" t="str">
            <v>VGS601CG</v>
          </cell>
          <cell r="B3304">
            <v>24</v>
          </cell>
          <cell r="C3304">
            <v>0</v>
          </cell>
          <cell r="D3304" t="str">
            <v>L214</v>
          </cell>
          <cell r="E3304">
            <v>2</v>
          </cell>
          <cell r="F3304">
            <v>2</v>
          </cell>
        </row>
        <row r="3305">
          <cell r="A3305" t="str">
            <v>VGS601X</v>
          </cell>
          <cell r="B3305">
            <v>0.75</v>
          </cell>
          <cell r="C3305">
            <v>0</v>
          </cell>
          <cell r="D3305" t="str">
            <v>L225</v>
          </cell>
          <cell r="E3305">
            <v>2</v>
          </cell>
          <cell r="F3305">
            <v>2</v>
          </cell>
        </row>
        <row r="3306">
          <cell r="A3306" t="str">
            <v>VGS601X</v>
          </cell>
          <cell r="B3306">
            <v>1.5</v>
          </cell>
          <cell r="C3306">
            <v>0</v>
          </cell>
          <cell r="D3306" t="str">
            <v>L225</v>
          </cell>
          <cell r="E3306">
            <v>0</v>
          </cell>
          <cell r="F3306">
            <v>2</v>
          </cell>
        </row>
        <row r="3307">
          <cell r="A3307" t="str">
            <v>VGS641</v>
          </cell>
          <cell r="B3307">
            <v>2</v>
          </cell>
          <cell r="C3307">
            <v>0</v>
          </cell>
          <cell r="D3307" t="str">
            <v>L215</v>
          </cell>
          <cell r="E3307">
            <v>29</v>
          </cell>
          <cell r="F3307">
            <v>35</v>
          </cell>
        </row>
        <row r="3308">
          <cell r="A3308" t="str">
            <v>VGS641</v>
          </cell>
          <cell r="B3308">
            <v>3</v>
          </cell>
          <cell r="C3308">
            <v>0</v>
          </cell>
          <cell r="D3308" t="str">
            <v>L215</v>
          </cell>
          <cell r="E3308">
            <v>14</v>
          </cell>
          <cell r="F3308">
            <v>14</v>
          </cell>
        </row>
        <row r="3309">
          <cell r="A3309" t="str">
            <v>VGS641</v>
          </cell>
          <cell r="B3309">
            <v>4</v>
          </cell>
          <cell r="C3309">
            <v>0</v>
          </cell>
          <cell r="D3309" t="str">
            <v>L215</v>
          </cell>
          <cell r="E3309">
            <v>16</v>
          </cell>
          <cell r="F3309">
            <v>17</v>
          </cell>
        </row>
        <row r="3310">
          <cell r="A3310" t="str">
            <v>VGS641</v>
          </cell>
          <cell r="B3310">
            <v>6</v>
          </cell>
          <cell r="C3310">
            <v>0</v>
          </cell>
          <cell r="D3310" t="str">
            <v>L215</v>
          </cell>
          <cell r="E3310">
            <v>15</v>
          </cell>
          <cell r="F3310">
            <v>18</v>
          </cell>
        </row>
        <row r="3311">
          <cell r="A3311" t="str">
            <v>VGS641G</v>
          </cell>
          <cell r="B3311">
            <v>8</v>
          </cell>
          <cell r="C3311">
            <v>0</v>
          </cell>
          <cell r="D3311" t="str">
            <v>L215</v>
          </cell>
          <cell r="E3311">
            <v>2</v>
          </cell>
          <cell r="F3311">
            <v>2</v>
          </cell>
        </row>
        <row r="3312">
          <cell r="A3312" t="str">
            <v>VGS6N1G</v>
          </cell>
          <cell r="B3312">
            <v>24</v>
          </cell>
          <cell r="C3312">
            <v>0</v>
          </cell>
          <cell r="D3312" t="str">
            <v>L215</v>
          </cell>
          <cell r="E3312">
            <v>1</v>
          </cell>
          <cell r="F3312">
            <v>1</v>
          </cell>
        </row>
        <row r="3313">
          <cell r="A3313" t="str">
            <v>VGS6S1G</v>
          </cell>
          <cell r="B3313">
            <v>18</v>
          </cell>
          <cell r="C3313">
            <v>0</v>
          </cell>
          <cell r="D3313" t="str">
            <v>L215</v>
          </cell>
          <cell r="E3313">
            <v>4</v>
          </cell>
          <cell r="F3313">
            <v>4</v>
          </cell>
        </row>
        <row r="3314">
          <cell r="A3314" t="str">
            <v>VLB201</v>
          </cell>
          <cell r="B3314">
            <v>0.5</v>
          </cell>
          <cell r="C3314">
            <v>0</v>
          </cell>
          <cell r="D3314" t="str">
            <v>L261</v>
          </cell>
          <cell r="E3314">
            <v>5</v>
          </cell>
          <cell r="F3314">
            <v>5</v>
          </cell>
        </row>
        <row r="3315">
          <cell r="A3315" t="str">
            <v>VLB201</v>
          </cell>
          <cell r="B3315">
            <v>0.75</v>
          </cell>
          <cell r="C3315">
            <v>0</v>
          </cell>
          <cell r="D3315" t="str">
            <v>L261</v>
          </cell>
          <cell r="E3315">
            <v>1</v>
          </cell>
          <cell r="F3315">
            <v>1</v>
          </cell>
        </row>
        <row r="3316">
          <cell r="A3316" t="str">
            <v>VLB201</v>
          </cell>
          <cell r="B3316">
            <v>1.5</v>
          </cell>
          <cell r="C3316">
            <v>0</v>
          </cell>
          <cell r="D3316" t="str">
            <v>L261</v>
          </cell>
          <cell r="E3316">
            <v>41</v>
          </cell>
          <cell r="F3316">
            <v>43</v>
          </cell>
        </row>
        <row r="3317">
          <cell r="A3317" t="str">
            <v>VLC101</v>
          </cell>
          <cell r="B3317">
            <v>2</v>
          </cell>
          <cell r="C3317">
            <v>0</v>
          </cell>
          <cell r="D3317" t="str">
            <v>L211</v>
          </cell>
          <cell r="E3317">
            <v>10</v>
          </cell>
          <cell r="F3317">
            <v>10</v>
          </cell>
        </row>
        <row r="3318">
          <cell r="A3318" t="str">
            <v>VLC101</v>
          </cell>
          <cell r="B3318">
            <v>3</v>
          </cell>
          <cell r="C3318">
            <v>0</v>
          </cell>
          <cell r="D3318" t="str">
            <v>L211</v>
          </cell>
          <cell r="E3318">
            <v>11</v>
          </cell>
          <cell r="F3318">
            <v>11</v>
          </cell>
        </row>
        <row r="3319">
          <cell r="A3319" t="str">
            <v>VLC101</v>
          </cell>
          <cell r="B3319">
            <v>4</v>
          </cell>
          <cell r="C3319">
            <v>0</v>
          </cell>
          <cell r="D3319" t="str">
            <v>L211</v>
          </cell>
          <cell r="E3319">
            <v>4</v>
          </cell>
          <cell r="F3319">
            <v>7</v>
          </cell>
        </row>
        <row r="3320">
          <cell r="A3320" t="str">
            <v>VLC101G</v>
          </cell>
          <cell r="B3320">
            <v>6</v>
          </cell>
          <cell r="C3320">
            <v>0</v>
          </cell>
          <cell r="D3320" t="str">
            <v>L211</v>
          </cell>
          <cell r="E3320">
            <v>11</v>
          </cell>
          <cell r="F3320">
            <v>11</v>
          </cell>
        </row>
        <row r="3321">
          <cell r="A3321" t="str">
            <v>VLC101G</v>
          </cell>
          <cell r="B3321">
            <v>8</v>
          </cell>
          <cell r="C3321">
            <v>0</v>
          </cell>
          <cell r="D3321" t="str">
            <v>L211</v>
          </cell>
          <cell r="E3321">
            <v>3</v>
          </cell>
          <cell r="F3321">
            <v>3</v>
          </cell>
        </row>
        <row r="3322">
          <cell r="A3322" t="str">
            <v>VLC101G</v>
          </cell>
          <cell r="B3322">
            <v>10</v>
          </cell>
          <cell r="C3322">
            <v>0</v>
          </cell>
          <cell r="D3322" t="str">
            <v>L211</v>
          </cell>
          <cell r="E3322">
            <v>4</v>
          </cell>
          <cell r="F3322">
            <v>4</v>
          </cell>
        </row>
        <row r="3323">
          <cell r="A3323" t="str">
            <v>VLC101G</v>
          </cell>
          <cell r="B3323">
            <v>12</v>
          </cell>
          <cell r="C3323">
            <v>0</v>
          </cell>
          <cell r="D3323" t="str">
            <v>L211</v>
          </cell>
          <cell r="E3323">
            <v>1</v>
          </cell>
          <cell r="F3323">
            <v>1</v>
          </cell>
        </row>
        <row r="3324">
          <cell r="A3324" t="str">
            <v>VLC101SR</v>
          </cell>
          <cell r="B3324">
            <v>2</v>
          </cell>
          <cell r="C3324">
            <v>0</v>
          </cell>
          <cell r="D3324" t="str">
            <v>L211</v>
          </cell>
          <cell r="E3324">
            <v>1</v>
          </cell>
          <cell r="F3324">
            <v>1</v>
          </cell>
        </row>
        <row r="3325">
          <cell r="A3325" t="str">
            <v>VLC101SR</v>
          </cell>
          <cell r="B3325">
            <v>4</v>
          </cell>
          <cell r="C3325">
            <v>0</v>
          </cell>
          <cell r="D3325" t="str">
            <v>L211</v>
          </cell>
          <cell r="E3325">
            <v>1</v>
          </cell>
          <cell r="F3325">
            <v>1</v>
          </cell>
        </row>
        <row r="3326">
          <cell r="A3326" t="str">
            <v>VLC104SR</v>
          </cell>
          <cell r="B3326">
            <v>2</v>
          </cell>
          <cell r="C3326">
            <v>0</v>
          </cell>
          <cell r="D3326" t="str">
            <v>L211</v>
          </cell>
          <cell r="E3326">
            <v>1</v>
          </cell>
          <cell r="F3326">
            <v>2</v>
          </cell>
        </row>
        <row r="3327">
          <cell r="A3327" t="str">
            <v>VLC104SR</v>
          </cell>
          <cell r="B3327">
            <v>3</v>
          </cell>
          <cell r="C3327">
            <v>0</v>
          </cell>
          <cell r="D3327" t="str">
            <v>L211</v>
          </cell>
          <cell r="E3327">
            <v>1</v>
          </cell>
          <cell r="F3327">
            <v>1</v>
          </cell>
        </row>
        <row r="3328">
          <cell r="A3328" t="str">
            <v>VLC104SRG</v>
          </cell>
          <cell r="B3328">
            <v>8</v>
          </cell>
          <cell r="C3328">
            <v>0</v>
          </cell>
          <cell r="D3328" t="str">
            <v>L211</v>
          </cell>
          <cell r="E3328">
            <v>1</v>
          </cell>
          <cell r="F3328">
            <v>1</v>
          </cell>
        </row>
        <row r="3329">
          <cell r="A3329" t="str">
            <v>VLC301</v>
          </cell>
          <cell r="B3329">
            <v>2</v>
          </cell>
          <cell r="C3329">
            <v>0</v>
          </cell>
          <cell r="D3329" t="str">
            <v>L211</v>
          </cell>
          <cell r="E3329">
            <v>13</v>
          </cell>
          <cell r="F3329">
            <v>16</v>
          </cell>
        </row>
        <row r="3330">
          <cell r="A3330" t="str">
            <v>VLC301</v>
          </cell>
          <cell r="B3330">
            <v>3</v>
          </cell>
          <cell r="C3330">
            <v>0</v>
          </cell>
          <cell r="D3330" t="str">
            <v>L211</v>
          </cell>
          <cell r="E3330">
            <v>4</v>
          </cell>
          <cell r="F3330">
            <v>4</v>
          </cell>
        </row>
        <row r="3331">
          <cell r="A3331" t="str">
            <v>VLC301</v>
          </cell>
          <cell r="B3331">
            <v>4</v>
          </cell>
          <cell r="C3331">
            <v>0</v>
          </cell>
          <cell r="D3331" t="str">
            <v>L211</v>
          </cell>
          <cell r="E3331">
            <v>3</v>
          </cell>
          <cell r="F3331">
            <v>3</v>
          </cell>
        </row>
        <row r="3332">
          <cell r="A3332" t="str">
            <v>VLC301G</v>
          </cell>
          <cell r="B3332">
            <v>6</v>
          </cell>
          <cell r="C3332">
            <v>0</v>
          </cell>
          <cell r="D3332" t="str">
            <v>L211</v>
          </cell>
          <cell r="E3332">
            <v>0</v>
          </cell>
          <cell r="F3332">
            <v>1</v>
          </cell>
        </row>
        <row r="3333">
          <cell r="A3333" t="str">
            <v>VLC301G</v>
          </cell>
          <cell r="B3333">
            <v>8</v>
          </cell>
          <cell r="C3333">
            <v>0</v>
          </cell>
          <cell r="D3333" t="str">
            <v>L211</v>
          </cell>
          <cell r="E3333">
            <v>1</v>
          </cell>
          <cell r="F3333">
            <v>1</v>
          </cell>
        </row>
        <row r="3334">
          <cell r="A3334" t="str">
            <v>VLC301G</v>
          </cell>
          <cell r="B3334">
            <v>10</v>
          </cell>
          <cell r="C3334">
            <v>0</v>
          </cell>
          <cell r="D3334" t="str">
            <v>L211</v>
          </cell>
          <cell r="E3334">
            <v>1</v>
          </cell>
          <cell r="F3334">
            <v>1</v>
          </cell>
        </row>
        <row r="3335">
          <cell r="A3335" t="str">
            <v>VLC304</v>
          </cell>
          <cell r="B3335">
            <v>2</v>
          </cell>
          <cell r="C3335">
            <v>0</v>
          </cell>
          <cell r="D3335" t="str">
            <v>L211</v>
          </cell>
          <cell r="E3335">
            <v>11</v>
          </cell>
          <cell r="F3335">
            <v>11</v>
          </cell>
        </row>
        <row r="3336">
          <cell r="A3336" t="str">
            <v>VLC304G</v>
          </cell>
          <cell r="B3336">
            <v>6</v>
          </cell>
          <cell r="C3336">
            <v>0</v>
          </cell>
          <cell r="D3336" t="str">
            <v>L211</v>
          </cell>
          <cell r="E3336">
            <v>2</v>
          </cell>
          <cell r="F3336">
            <v>2</v>
          </cell>
        </row>
        <row r="3337">
          <cell r="A3337" t="str">
            <v>VLC304G</v>
          </cell>
          <cell r="B3337">
            <v>8</v>
          </cell>
          <cell r="C3337">
            <v>0</v>
          </cell>
          <cell r="D3337" t="str">
            <v>L211</v>
          </cell>
          <cell r="E3337">
            <v>0</v>
          </cell>
          <cell r="F3337">
            <v>1</v>
          </cell>
        </row>
        <row r="3338">
          <cell r="A3338" t="str">
            <v>VLC601</v>
          </cell>
          <cell r="B3338">
            <v>2</v>
          </cell>
          <cell r="C3338">
            <v>0</v>
          </cell>
          <cell r="D3338" t="str">
            <v>L211</v>
          </cell>
          <cell r="E3338">
            <v>3</v>
          </cell>
          <cell r="F3338">
            <v>3</v>
          </cell>
        </row>
        <row r="3339">
          <cell r="A3339" t="str">
            <v>VLC601</v>
          </cell>
          <cell r="B3339">
            <v>4</v>
          </cell>
          <cell r="C3339">
            <v>0</v>
          </cell>
          <cell r="D3339" t="str">
            <v>L211</v>
          </cell>
          <cell r="E3339">
            <v>1</v>
          </cell>
          <cell r="F3339">
            <v>1</v>
          </cell>
        </row>
        <row r="3340">
          <cell r="A3340" t="str">
            <v>VLC601G</v>
          </cell>
          <cell r="B3340">
            <v>6</v>
          </cell>
          <cell r="C3340">
            <v>0</v>
          </cell>
          <cell r="D3340" t="str">
            <v>L211</v>
          </cell>
          <cell r="E3340">
            <v>1</v>
          </cell>
          <cell r="F3340">
            <v>1</v>
          </cell>
        </row>
        <row r="3341">
          <cell r="A3341" t="str">
            <v>VLC601SRG</v>
          </cell>
          <cell r="B3341">
            <v>8</v>
          </cell>
          <cell r="C3341">
            <v>0</v>
          </cell>
          <cell r="D3341" t="str">
            <v>L211</v>
          </cell>
          <cell r="E3341">
            <v>1</v>
          </cell>
          <cell r="F3341">
            <v>1</v>
          </cell>
        </row>
        <row r="3342">
          <cell r="A3342" t="str">
            <v>VLC604</v>
          </cell>
          <cell r="B3342">
            <v>2</v>
          </cell>
          <cell r="C3342">
            <v>0</v>
          </cell>
          <cell r="D3342" t="str">
            <v>L211</v>
          </cell>
          <cell r="E3342">
            <v>1</v>
          </cell>
          <cell r="F3342">
            <v>1</v>
          </cell>
        </row>
        <row r="3343">
          <cell r="A3343" t="str">
            <v>VLC604</v>
          </cell>
          <cell r="B3343">
            <v>4</v>
          </cell>
          <cell r="C3343">
            <v>0</v>
          </cell>
          <cell r="D3343" t="str">
            <v>L211</v>
          </cell>
          <cell r="E3343">
            <v>1</v>
          </cell>
          <cell r="F3343">
            <v>1</v>
          </cell>
        </row>
        <row r="3344">
          <cell r="A3344" t="str">
            <v>VLC801Z</v>
          </cell>
          <cell r="B3344">
            <v>0.25</v>
          </cell>
          <cell r="C3344">
            <v>0</v>
          </cell>
          <cell r="D3344" t="str">
            <v>L221</v>
          </cell>
          <cell r="E3344">
            <v>40</v>
          </cell>
          <cell r="F3344">
            <v>46</v>
          </cell>
        </row>
        <row r="3345">
          <cell r="A3345" t="str">
            <v>VLC802Z</v>
          </cell>
          <cell r="B3345">
            <v>0.25</v>
          </cell>
          <cell r="C3345">
            <v>0</v>
          </cell>
          <cell r="D3345" t="str">
            <v>L221</v>
          </cell>
          <cell r="E3345">
            <v>0</v>
          </cell>
          <cell r="F3345">
            <v>14</v>
          </cell>
        </row>
        <row r="3346">
          <cell r="A3346" t="str">
            <v>VLC803SR</v>
          </cell>
          <cell r="B3346">
            <v>0.25</v>
          </cell>
          <cell r="C3346">
            <v>0</v>
          </cell>
          <cell r="D3346" t="str">
            <v>L221</v>
          </cell>
          <cell r="E3346">
            <v>0</v>
          </cell>
          <cell r="F3346">
            <v>1</v>
          </cell>
        </row>
        <row r="3347">
          <cell r="A3347" t="str">
            <v>VLC803SR</v>
          </cell>
          <cell r="B3347">
            <v>0.5</v>
          </cell>
          <cell r="C3347">
            <v>0</v>
          </cell>
          <cell r="D3347" t="str">
            <v>L221</v>
          </cell>
          <cell r="E3347">
            <v>0</v>
          </cell>
          <cell r="F3347">
            <v>1</v>
          </cell>
        </row>
        <row r="3348">
          <cell r="A3348" t="str">
            <v>VLC803SR</v>
          </cell>
          <cell r="B3348">
            <v>0.75</v>
          </cell>
          <cell r="C3348">
            <v>0</v>
          </cell>
          <cell r="D3348" t="str">
            <v>L221</v>
          </cell>
          <cell r="E3348">
            <v>0</v>
          </cell>
          <cell r="F3348">
            <v>1</v>
          </cell>
        </row>
        <row r="3349">
          <cell r="A3349" t="str">
            <v>VLC803SR</v>
          </cell>
          <cell r="B3349">
            <v>1.5</v>
          </cell>
          <cell r="C3349">
            <v>0</v>
          </cell>
          <cell r="D3349" t="str">
            <v>L221</v>
          </cell>
          <cell r="E3349">
            <v>1</v>
          </cell>
          <cell r="F3349">
            <v>1</v>
          </cell>
        </row>
        <row r="3350">
          <cell r="A3350" t="str">
            <v>VLC803SRZ</v>
          </cell>
          <cell r="B3350">
            <v>0.25</v>
          </cell>
          <cell r="C3350">
            <v>0</v>
          </cell>
          <cell r="D3350" t="str">
            <v>L221</v>
          </cell>
          <cell r="E3350">
            <v>3</v>
          </cell>
          <cell r="F3350">
            <v>3</v>
          </cell>
        </row>
        <row r="3351">
          <cell r="A3351" t="str">
            <v>VLC803Z</v>
          </cell>
          <cell r="B3351">
            <v>0.25</v>
          </cell>
          <cell r="C3351">
            <v>0</v>
          </cell>
          <cell r="D3351" t="str">
            <v>L221</v>
          </cell>
          <cell r="E3351">
            <v>2</v>
          </cell>
          <cell r="F3351">
            <v>2</v>
          </cell>
        </row>
        <row r="3352">
          <cell r="A3352" t="str">
            <v>VLC804R</v>
          </cell>
          <cell r="B3352">
            <v>0.75</v>
          </cell>
          <cell r="C3352">
            <v>0</v>
          </cell>
          <cell r="D3352" t="str">
            <v>L221</v>
          </cell>
          <cell r="E3352">
            <v>4</v>
          </cell>
          <cell r="F3352">
            <v>6</v>
          </cell>
        </row>
        <row r="3353">
          <cell r="A3353" t="str">
            <v>VLC804R</v>
          </cell>
          <cell r="B3353">
            <v>1</v>
          </cell>
          <cell r="C3353">
            <v>0</v>
          </cell>
          <cell r="D3353" t="str">
            <v>L221</v>
          </cell>
          <cell r="E3353">
            <v>5</v>
          </cell>
          <cell r="F3353">
            <v>5</v>
          </cell>
        </row>
        <row r="3354">
          <cell r="A3354" t="str">
            <v>VLC804R</v>
          </cell>
          <cell r="B3354">
            <v>1.5</v>
          </cell>
          <cell r="C3354">
            <v>0</v>
          </cell>
          <cell r="D3354" t="str">
            <v>L221</v>
          </cell>
          <cell r="E3354">
            <v>10</v>
          </cell>
          <cell r="F3354">
            <v>10</v>
          </cell>
        </row>
        <row r="3355">
          <cell r="A3355" t="str">
            <v>VLC804SRZ</v>
          </cell>
          <cell r="B3355">
            <v>0.25</v>
          </cell>
          <cell r="C3355">
            <v>0</v>
          </cell>
          <cell r="D3355" t="str">
            <v>L221</v>
          </cell>
          <cell r="E3355">
            <v>1</v>
          </cell>
          <cell r="F3355">
            <v>5</v>
          </cell>
        </row>
        <row r="3356">
          <cell r="A3356" t="str">
            <v>VLC808SR</v>
          </cell>
          <cell r="B3356">
            <v>0.75</v>
          </cell>
          <cell r="C3356">
            <v>0</v>
          </cell>
          <cell r="D3356" t="str">
            <v>L221</v>
          </cell>
          <cell r="E3356">
            <v>0</v>
          </cell>
          <cell r="F3356">
            <v>3</v>
          </cell>
        </row>
        <row r="3357">
          <cell r="A3357" t="str">
            <v>VLC808SR</v>
          </cell>
          <cell r="B3357">
            <v>1</v>
          </cell>
          <cell r="C3357">
            <v>0</v>
          </cell>
          <cell r="D3357" t="str">
            <v>L221</v>
          </cell>
          <cell r="E3357">
            <v>0</v>
          </cell>
          <cell r="F3357">
            <v>1</v>
          </cell>
        </row>
        <row r="3358">
          <cell r="A3358" t="str">
            <v>VLC809A</v>
          </cell>
          <cell r="B3358">
            <v>0.25</v>
          </cell>
          <cell r="C3358">
            <v>0</v>
          </cell>
          <cell r="D3358" t="str">
            <v>L221</v>
          </cell>
          <cell r="E3358">
            <v>1</v>
          </cell>
          <cell r="F3358">
            <v>1</v>
          </cell>
        </row>
        <row r="3359">
          <cell r="A3359" t="str">
            <v>VLC809A</v>
          </cell>
          <cell r="B3359">
            <v>0.5</v>
          </cell>
          <cell r="C3359">
            <v>0</v>
          </cell>
          <cell r="D3359" t="str">
            <v>L221</v>
          </cell>
          <cell r="E3359">
            <v>4</v>
          </cell>
          <cell r="F3359">
            <v>9</v>
          </cell>
        </row>
        <row r="3360">
          <cell r="A3360" t="str">
            <v>VLC809A</v>
          </cell>
          <cell r="B3360">
            <v>0.75</v>
          </cell>
          <cell r="C3360">
            <v>0</v>
          </cell>
          <cell r="D3360" t="str">
            <v>L221</v>
          </cell>
          <cell r="E3360">
            <v>141</v>
          </cell>
          <cell r="F3360">
            <v>139</v>
          </cell>
        </row>
        <row r="3361">
          <cell r="A3361" t="str">
            <v>VLC809A</v>
          </cell>
          <cell r="B3361">
            <v>1</v>
          </cell>
          <cell r="C3361">
            <v>0</v>
          </cell>
          <cell r="D3361" t="str">
            <v>L221</v>
          </cell>
          <cell r="E3361">
            <v>15</v>
          </cell>
          <cell r="F3361">
            <v>19</v>
          </cell>
        </row>
        <row r="3362">
          <cell r="A3362" t="str">
            <v>VLC809A</v>
          </cell>
          <cell r="B3362">
            <v>1.5</v>
          </cell>
          <cell r="C3362">
            <v>0</v>
          </cell>
          <cell r="D3362" t="str">
            <v>L221</v>
          </cell>
          <cell r="E3362">
            <v>13</v>
          </cell>
          <cell r="F3362">
            <v>14</v>
          </cell>
        </row>
        <row r="3363">
          <cell r="A3363" t="str">
            <v>VLCA02</v>
          </cell>
          <cell r="B3363">
            <v>0.5</v>
          </cell>
          <cell r="C3363">
            <v>0</v>
          </cell>
          <cell r="D3363" t="str">
            <v>L221</v>
          </cell>
          <cell r="E3363">
            <v>16</v>
          </cell>
          <cell r="F3363">
            <v>16</v>
          </cell>
        </row>
        <row r="3364">
          <cell r="A3364" t="str">
            <v>VLCA02</v>
          </cell>
          <cell r="B3364">
            <v>0.75</v>
          </cell>
          <cell r="C3364">
            <v>0</v>
          </cell>
          <cell r="D3364" t="str">
            <v>L221</v>
          </cell>
          <cell r="E3364">
            <v>144</v>
          </cell>
          <cell r="F3364">
            <v>144</v>
          </cell>
        </row>
        <row r="3365">
          <cell r="A3365" t="str">
            <v>VLCA02</v>
          </cell>
          <cell r="B3365">
            <v>1</v>
          </cell>
          <cell r="C3365">
            <v>0</v>
          </cell>
          <cell r="D3365" t="str">
            <v>L221</v>
          </cell>
          <cell r="E3365">
            <v>83</v>
          </cell>
          <cell r="F3365">
            <v>83</v>
          </cell>
        </row>
        <row r="3366">
          <cell r="A3366" t="str">
            <v>VLCA02A</v>
          </cell>
          <cell r="B3366">
            <v>0.75</v>
          </cell>
          <cell r="C3366">
            <v>0</v>
          </cell>
          <cell r="D3366" t="str">
            <v>L221</v>
          </cell>
          <cell r="E3366">
            <v>12</v>
          </cell>
          <cell r="F3366">
            <v>12</v>
          </cell>
        </row>
        <row r="3367">
          <cell r="A3367" t="str">
            <v>VLCA02C</v>
          </cell>
          <cell r="B3367">
            <v>0.25</v>
          </cell>
          <cell r="C3367">
            <v>0</v>
          </cell>
          <cell r="D3367" t="str">
            <v>L221</v>
          </cell>
          <cell r="E3367">
            <v>10</v>
          </cell>
          <cell r="F3367">
            <v>19</v>
          </cell>
        </row>
        <row r="3368">
          <cell r="A3368" t="str">
            <v>VLCADPG</v>
          </cell>
          <cell r="B3368">
            <v>6</v>
          </cell>
          <cell r="C3368">
            <v>0</v>
          </cell>
          <cell r="D3368" t="str">
            <v>L211</v>
          </cell>
          <cell r="E3368">
            <v>3</v>
          </cell>
          <cell r="F3368">
            <v>3</v>
          </cell>
        </row>
        <row r="3369">
          <cell r="A3369" t="str">
            <v>VLD102</v>
          </cell>
          <cell r="B3369">
            <v>2</v>
          </cell>
          <cell r="C3369">
            <v>0</v>
          </cell>
          <cell r="D3369" t="str">
            <v>L212</v>
          </cell>
          <cell r="E3369">
            <v>15</v>
          </cell>
          <cell r="F3369">
            <v>27</v>
          </cell>
        </row>
        <row r="3370">
          <cell r="A3370" t="str">
            <v>VLD102</v>
          </cell>
          <cell r="B3370">
            <v>3</v>
          </cell>
          <cell r="C3370">
            <v>0</v>
          </cell>
          <cell r="D3370" t="str">
            <v>L212</v>
          </cell>
          <cell r="E3370">
            <v>2</v>
          </cell>
          <cell r="F3370">
            <v>3</v>
          </cell>
        </row>
        <row r="3371">
          <cell r="A3371" t="str">
            <v>VLD102</v>
          </cell>
          <cell r="B3371">
            <v>4</v>
          </cell>
          <cell r="C3371">
            <v>0</v>
          </cell>
          <cell r="D3371" t="str">
            <v>L212</v>
          </cell>
          <cell r="E3371">
            <v>4</v>
          </cell>
          <cell r="F3371">
            <v>4</v>
          </cell>
        </row>
        <row r="3372">
          <cell r="A3372" t="str">
            <v>VLD102G</v>
          </cell>
          <cell r="B3372">
            <v>6</v>
          </cell>
          <cell r="C3372">
            <v>0</v>
          </cell>
          <cell r="D3372" t="str">
            <v>L212</v>
          </cell>
          <cell r="E3372">
            <v>5</v>
          </cell>
          <cell r="F3372">
            <v>5</v>
          </cell>
        </row>
        <row r="3373">
          <cell r="A3373" t="str">
            <v>VLD102G</v>
          </cell>
          <cell r="B3373">
            <v>8</v>
          </cell>
          <cell r="C3373">
            <v>0</v>
          </cell>
          <cell r="D3373" t="str">
            <v>L212</v>
          </cell>
          <cell r="E3373">
            <v>1</v>
          </cell>
          <cell r="F3373">
            <v>1</v>
          </cell>
        </row>
        <row r="3374">
          <cell r="A3374" t="str">
            <v>VLD102G</v>
          </cell>
          <cell r="B3374">
            <v>10</v>
          </cell>
          <cell r="C3374">
            <v>0</v>
          </cell>
          <cell r="D3374" t="str">
            <v>L212</v>
          </cell>
          <cell r="E3374">
            <v>1</v>
          </cell>
          <cell r="F3374">
            <v>1</v>
          </cell>
        </row>
        <row r="3375">
          <cell r="A3375" t="str">
            <v>VLD102G</v>
          </cell>
          <cell r="B3375">
            <v>12</v>
          </cell>
          <cell r="C3375">
            <v>0</v>
          </cell>
          <cell r="D3375" t="str">
            <v>L212</v>
          </cell>
          <cell r="E3375">
            <v>1</v>
          </cell>
          <cell r="F3375">
            <v>1</v>
          </cell>
        </row>
        <row r="3376">
          <cell r="A3376" t="str">
            <v>VLD102G</v>
          </cell>
          <cell r="B3376">
            <v>16</v>
          </cell>
          <cell r="C3376">
            <v>0</v>
          </cell>
          <cell r="D3376" t="str">
            <v>L212</v>
          </cell>
          <cell r="E3376">
            <v>1</v>
          </cell>
          <cell r="F3376">
            <v>1</v>
          </cell>
        </row>
        <row r="3377">
          <cell r="A3377" t="str">
            <v>VLD301</v>
          </cell>
          <cell r="B3377">
            <v>2</v>
          </cell>
          <cell r="C3377">
            <v>0</v>
          </cell>
          <cell r="D3377" t="str">
            <v>L212</v>
          </cell>
          <cell r="E3377">
            <v>9</v>
          </cell>
          <cell r="F3377">
            <v>15</v>
          </cell>
        </row>
        <row r="3378">
          <cell r="A3378" t="str">
            <v>VLD301</v>
          </cell>
          <cell r="B3378">
            <v>3</v>
          </cell>
          <cell r="C3378">
            <v>0</v>
          </cell>
          <cell r="D3378" t="str">
            <v>L212</v>
          </cell>
          <cell r="E3378">
            <v>5</v>
          </cell>
          <cell r="F3378">
            <v>5</v>
          </cell>
        </row>
        <row r="3379">
          <cell r="A3379" t="str">
            <v>VLD301</v>
          </cell>
          <cell r="B3379">
            <v>4</v>
          </cell>
          <cell r="C3379">
            <v>0</v>
          </cell>
          <cell r="D3379" t="str">
            <v>L212</v>
          </cell>
          <cell r="E3379">
            <v>2</v>
          </cell>
          <cell r="F3379">
            <v>2</v>
          </cell>
        </row>
        <row r="3380">
          <cell r="A3380" t="str">
            <v>VLD301G</v>
          </cell>
          <cell r="B3380">
            <v>6</v>
          </cell>
          <cell r="C3380">
            <v>0</v>
          </cell>
          <cell r="D3380" t="str">
            <v>L212</v>
          </cell>
          <cell r="E3380">
            <v>4</v>
          </cell>
          <cell r="F3380">
            <v>4</v>
          </cell>
        </row>
        <row r="3381">
          <cell r="A3381" t="str">
            <v>VLD301G</v>
          </cell>
          <cell r="B3381">
            <v>8</v>
          </cell>
          <cell r="C3381">
            <v>0</v>
          </cell>
          <cell r="D3381" t="str">
            <v>L212</v>
          </cell>
          <cell r="E3381">
            <v>1</v>
          </cell>
          <cell r="F3381">
            <v>1</v>
          </cell>
        </row>
        <row r="3382">
          <cell r="A3382" t="str">
            <v>VLD602</v>
          </cell>
          <cell r="B3382">
            <v>2</v>
          </cell>
          <cell r="C3382">
            <v>0</v>
          </cell>
          <cell r="D3382" t="str">
            <v>L212</v>
          </cell>
          <cell r="E3382">
            <v>3</v>
          </cell>
          <cell r="F3382">
            <v>3</v>
          </cell>
        </row>
        <row r="3383">
          <cell r="A3383" t="str">
            <v>VLD602</v>
          </cell>
          <cell r="B3383">
            <v>3</v>
          </cell>
          <cell r="C3383">
            <v>0</v>
          </cell>
          <cell r="D3383" t="str">
            <v>L212</v>
          </cell>
          <cell r="E3383">
            <v>0</v>
          </cell>
          <cell r="F3383">
            <v>2</v>
          </cell>
        </row>
        <row r="3384">
          <cell r="A3384" t="str">
            <v>VLD602G</v>
          </cell>
          <cell r="B3384">
            <v>6</v>
          </cell>
          <cell r="C3384">
            <v>0</v>
          </cell>
          <cell r="D3384" t="str">
            <v>L212</v>
          </cell>
          <cell r="E3384">
            <v>1</v>
          </cell>
          <cell r="F3384">
            <v>1</v>
          </cell>
        </row>
        <row r="3385">
          <cell r="A3385" t="str">
            <v>VLD602S</v>
          </cell>
          <cell r="B3385">
            <v>0.75</v>
          </cell>
          <cell r="C3385">
            <v>0</v>
          </cell>
          <cell r="D3385" t="str">
            <v>L222</v>
          </cell>
          <cell r="E3385">
            <v>21</v>
          </cell>
          <cell r="F3385">
            <v>28</v>
          </cell>
        </row>
        <row r="3386">
          <cell r="A3386" t="str">
            <v>VLD602S</v>
          </cell>
          <cell r="B3386">
            <v>1</v>
          </cell>
          <cell r="C3386">
            <v>0</v>
          </cell>
          <cell r="D3386" t="str">
            <v>L222</v>
          </cell>
          <cell r="E3386">
            <v>18</v>
          </cell>
          <cell r="F3386">
            <v>23</v>
          </cell>
        </row>
        <row r="3387">
          <cell r="A3387" t="str">
            <v>VLD602S</v>
          </cell>
          <cell r="B3387">
            <v>1.5</v>
          </cell>
          <cell r="C3387">
            <v>0</v>
          </cell>
          <cell r="D3387" t="str">
            <v>L222</v>
          </cell>
          <cell r="E3387">
            <v>9</v>
          </cell>
          <cell r="F3387">
            <v>11</v>
          </cell>
        </row>
        <row r="3388">
          <cell r="A3388" t="str">
            <v>VLD603</v>
          </cell>
          <cell r="B3388">
            <v>0.25</v>
          </cell>
          <cell r="C3388">
            <v>0</v>
          </cell>
          <cell r="D3388" t="str">
            <v>L222</v>
          </cell>
          <cell r="E3388">
            <v>20</v>
          </cell>
          <cell r="F3388">
            <v>21</v>
          </cell>
        </row>
        <row r="3389">
          <cell r="A3389" t="str">
            <v>VLD802</v>
          </cell>
          <cell r="B3389">
            <v>0.25</v>
          </cell>
          <cell r="C3389">
            <v>0</v>
          </cell>
          <cell r="D3389" t="str">
            <v>L222</v>
          </cell>
          <cell r="E3389">
            <v>24</v>
          </cell>
          <cell r="F3389">
            <v>24</v>
          </cell>
        </row>
        <row r="3390">
          <cell r="A3390" t="str">
            <v>VLJD02</v>
          </cell>
          <cell r="B3390">
            <v>2</v>
          </cell>
          <cell r="C3390">
            <v>0</v>
          </cell>
          <cell r="D3390" t="str">
            <v>L201</v>
          </cell>
          <cell r="E3390">
            <v>2</v>
          </cell>
          <cell r="F3390">
            <v>2</v>
          </cell>
        </row>
        <row r="3391">
          <cell r="A3391" t="str">
            <v>VLL67P</v>
          </cell>
          <cell r="B3391">
            <v>2</v>
          </cell>
          <cell r="C3391">
            <v>0</v>
          </cell>
          <cell r="D3391" t="str">
            <v>L213</v>
          </cell>
          <cell r="E3391">
            <v>6</v>
          </cell>
          <cell r="F3391">
            <v>9</v>
          </cell>
        </row>
        <row r="3392">
          <cell r="A3392" t="str">
            <v>VLL67P</v>
          </cell>
          <cell r="B3392">
            <v>3</v>
          </cell>
          <cell r="C3392">
            <v>0</v>
          </cell>
          <cell r="D3392" t="str">
            <v>L213</v>
          </cell>
          <cell r="E3392">
            <v>4</v>
          </cell>
          <cell r="F3392">
            <v>4</v>
          </cell>
        </row>
        <row r="3393">
          <cell r="A3393" t="str">
            <v>VLL67P</v>
          </cell>
          <cell r="B3393">
            <v>4</v>
          </cell>
          <cell r="C3393">
            <v>0</v>
          </cell>
          <cell r="D3393" t="str">
            <v>L213</v>
          </cell>
          <cell r="E3393">
            <v>1</v>
          </cell>
          <cell r="F3393">
            <v>1</v>
          </cell>
        </row>
        <row r="3394">
          <cell r="A3394" t="str">
            <v>VLL801</v>
          </cell>
          <cell r="B3394">
            <v>0.75</v>
          </cell>
          <cell r="C3394">
            <v>0</v>
          </cell>
          <cell r="D3394" t="str">
            <v>L223</v>
          </cell>
          <cell r="E3394">
            <v>107</v>
          </cell>
          <cell r="F3394">
            <v>107</v>
          </cell>
        </row>
        <row r="3395">
          <cell r="A3395" t="str">
            <v>VLL801</v>
          </cell>
          <cell r="B3395">
            <v>1</v>
          </cell>
          <cell r="C3395">
            <v>0</v>
          </cell>
          <cell r="D3395" t="str">
            <v>L223</v>
          </cell>
          <cell r="E3395">
            <v>122</v>
          </cell>
          <cell r="F3395">
            <v>123</v>
          </cell>
        </row>
        <row r="3396">
          <cell r="A3396" t="str">
            <v>VLL801</v>
          </cell>
          <cell r="B3396">
            <v>1.5</v>
          </cell>
          <cell r="C3396">
            <v>0</v>
          </cell>
          <cell r="D3396" t="str">
            <v>L223</v>
          </cell>
          <cell r="E3396">
            <v>6</v>
          </cell>
          <cell r="F3396">
            <v>6</v>
          </cell>
        </row>
        <row r="3397">
          <cell r="A3397" t="str">
            <v>VLL801</v>
          </cell>
          <cell r="B3397">
            <v>2</v>
          </cell>
          <cell r="C3397">
            <v>0</v>
          </cell>
          <cell r="D3397" t="str">
            <v>L223</v>
          </cell>
          <cell r="E3397">
            <v>1</v>
          </cell>
          <cell r="F3397">
            <v>1</v>
          </cell>
        </row>
        <row r="3398">
          <cell r="A3398" t="str">
            <v>VLLA03</v>
          </cell>
          <cell r="B3398">
            <v>0.75</v>
          </cell>
          <cell r="C3398">
            <v>0</v>
          </cell>
          <cell r="D3398" t="str">
            <v>L223</v>
          </cell>
          <cell r="E3398">
            <v>18</v>
          </cell>
          <cell r="F3398">
            <v>18</v>
          </cell>
        </row>
        <row r="3399">
          <cell r="A3399" t="str">
            <v>VLLA03</v>
          </cell>
          <cell r="B3399">
            <v>1</v>
          </cell>
          <cell r="C3399">
            <v>0</v>
          </cell>
          <cell r="D3399" t="str">
            <v>L223</v>
          </cell>
          <cell r="E3399">
            <v>3</v>
          </cell>
          <cell r="F3399">
            <v>5</v>
          </cell>
        </row>
        <row r="3400">
          <cell r="A3400" t="str">
            <v>VLLA03</v>
          </cell>
          <cell r="B3400">
            <v>1.5</v>
          </cell>
          <cell r="C3400">
            <v>0</v>
          </cell>
          <cell r="D3400" t="str">
            <v>L223</v>
          </cell>
          <cell r="E3400">
            <v>3</v>
          </cell>
          <cell r="F3400">
            <v>3</v>
          </cell>
        </row>
        <row r="3401">
          <cell r="A3401" t="str">
            <v>VLP102</v>
          </cell>
          <cell r="B3401">
            <v>0.75</v>
          </cell>
          <cell r="C3401">
            <v>0</v>
          </cell>
          <cell r="D3401" t="str">
            <v>L602</v>
          </cell>
          <cell r="E3401">
            <v>0</v>
          </cell>
          <cell r="F3401">
            <v>0</v>
          </cell>
        </row>
        <row r="3402">
          <cell r="A3402" t="str">
            <v>VLP102</v>
          </cell>
          <cell r="B3402">
            <v>1</v>
          </cell>
          <cell r="C3402">
            <v>0</v>
          </cell>
          <cell r="D3402" t="str">
            <v>L602</v>
          </cell>
          <cell r="E3402">
            <v>8</v>
          </cell>
          <cell r="F3402">
            <v>0</v>
          </cell>
        </row>
        <row r="3403">
          <cell r="A3403" t="str">
            <v>VLP102</v>
          </cell>
          <cell r="B3403">
            <v>1.5</v>
          </cell>
          <cell r="C3403">
            <v>0</v>
          </cell>
          <cell r="D3403" t="str">
            <v>L602</v>
          </cell>
          <cell r="E3403">
            <v>4</v>
          </cell>
          <cell r="F3403">
            <v>0</v>
          </cell>
        </row>
        <row r="3404">
          <cell r="A3404" t="str">
            <v>VLP102</v>
          </cell>
          <cell r="B3404">
            <v>2</v>
          </cell>
          <cell r="C3404">
            <v>0</v>
          </cell>
          <cell r="D3404" t="str">
            <v>L602</v>
          </cell>
          <cell r="E3404">
            <v>6</v>
          </cell>
          <cell r="F3404">
            <v>0</v>
          </cell>
        </row>
        <row r="3405">
          <cell r="A3405" t="str">
            <v>VLS101V</v>
          </cell>
          <cell r="B3405">
            <v>0.25</v>
          </cell>
          <cell r="C3405">
            <v>0</v>
          </cell>
          <cell r="D3405" t="str">
            <v>L225</v>
          </cell>
          <cell r="E3405">
            <v>1</v>
          </cell>
          <cell r="F3405">
            <v>1</v>
          </cell>
        </row>
        <row r="3406">
          <cell r="A3406" t="str">
            <v>VLS101V</v>
          </cell>
          <cell r="B3406">
            <v>0.5</v>
          </cell>
          <cell r="C3406">
            <v>0</v>
          </cell>
          <cell r="D3406" t="str">
            <v>L225</v>
          </cell>
          <cell r="E3406">
            <v>70</v>
          </cell>
          <cell r="F3406">
            <v>71</v>
          </cell>
        </row>
        <row r="3407">
          <cell r="A3407" t="str">
            <v>VLS101V</v>
          </cell>
          <cell r="B3407">
            <v>0.75</v>
          </cell>
          <cell r="C3407">
            <v>0</v>
          </cell>
          <cell r="D3407" t="str">
            <v>L225</v>
          </cell>
          <cell r="E3407">
            <v>248</v>
          </cell>
          <cell r="F3407">
            <v>143</v>
          </cell>
        </row>
        <row r="3408">
          <cell r="A3408" t="str">
            <v>VLS101V</v>
          </cell>
          <cell r="B3408">
            <v>1</v>
          </cell>
          <cell r="C3408">
            <v>0</v>
          </cell>
          <cell r="D3408" t="str">
            <v>L225</v>
          </cell>
          <cell r="E3408">
            <v>53</v>
          </cell>
          <cell r="F3408">
            <v>46</v>
          </cell>
        </row>
        <row r="3409">
          <cell r="A3409" t="str">
            <v>VLS101V</v>
          </cell>
          <cell r="B3409">
            <v>1.5</v>
          </cell>
          <cell r="C3409">
            <v>0</v>
          </cell>
          <cell r="D3409" t="str">
            <v>L225</v>
          </cell>
          <cell r="E3409">
            <v>8</v>
          </cell>
          <cell r="F3409">
            <v>16</v>
          </cell>
        </row>
        <row r="3410">
          <cell r="A3410" t="str">
            <v>VLS101X</v>
          </cell>
          <cell r="B3410">
            <v>0.5</v>
          </cell>
          <cell r="C3410">
            <v>0</v>
          </cell>
          <cell r="D3410" t="str">
            <v>L225</v>
          </cell>
          <cell r="E3410">
            <v>10</v>
          </cell>
          <cell r="F3410">
            <v>3</v>
          </cell>
        </row>
        <row r="3411">
          <cell r="A3411" t="str">
            <v>VLS101X</v>
          </cell>
          <cell r="B3411">
            <v>0.75</v>
          </cell>
          <cell r="C3411">
            <v>0</v>
          </cell>
          <cell r="D3411" t="str">
            <v>L225</v>
          </cell>
          <cell r="E3411">
            <v>12</v>
          </cell>
          <cell r="F3411">
            <v>118</v>
          </cell>
        </row>
        <row r="3412">
          <cell r="A3412" t="str">
            <v>VLS101X</v>
          </cell>
          <cell r="B3412">
            <v>1</v>
          </cell>
          <cell r="C3412">
            <v>0</v>
          </cell>
          <cell r="D3412" t="str">
            <v>L225</v>
          </cell>
          <cell r="E3412">
            <v>0</v>
          </cell>
          <cell r="F3412">
            <v>10</v>
          </cell>
        </row>
        <row r="3413">
          <cell r="A3413" t="str">
            <v>VLS101X</v>
          </cell>
          <cell r="B3413">
            <v>1.5</v>
          </cell>
          <cell r="C3413">
            <v>0</v>
          </cell>
          <cell r="D3413" t="str">
            <v>L225</v>
          </cell>
          <cell r="E3413">
            <v>0</v>
          </cell>
          <cell r="F3413">
            <v>3</v>
          </cell>
        </row>
        <row r="3414">
          <cell r="A3414" t="str">
            <v>VLS102</v>
          </cell>
          <cell r="B3414">
            <v>0.25</v>
          </cell>
          <cell r="C3414">
            <v>0</v>
          </cell>
          <cell r="D3414" t="str">
            <v>L225</v>
          </cell>
          <cell r="E3414">
            <v>15</v>
          </cell>
          <cell r="F3414">
            <v>17</v>
          </cell>
        </row>
        <row r="3415">
          <cell r="A3415" t="str">
            <v>VLS102</v>
          </cell>
          <cell r="B3415">
            <v>0.75</v>
          </cell>
          <cell r="C3415">
            <v>0</v>
          </cell>
          <cell r="D3415" t="str">
            <v>L225</v>
          </cell>
          <cell r="E3415">
            <v>1</v>
          </cell>
          <cell r="F3415">
            <v>1</v>
          </cell>
        </row>
        <row r="3416">
          <cell r="A3416" t="str">
            <v>VLS103</v>
          </cell>
          <cell r="B3416">
            <v>2</v>
          </cell>
          <cell r="C3416">
            <v>0</v>
          </cell>
          <cell r="D3416" t="str">
            <v>L215</v>
          </cell>
          <cell r="E3416">
            <v>6</v>
          </cell>
          <cell r="F3416">
            <v>9</v>
          </cell>
        </row>
        <row r="3417">
          <cell r="A3417" t="str">
            <v>VLS103</v>
          </cell>
          <cell r="B3417">
            <v>3</v>
          </cell>
          <cell r="C3417">
            <v>0</v>
          </cell>
          <cell r="D3417" t="str">
            <v>L215</v>
          </cell>
          <cell r="E3417">
            <v>4</v>
          </cell>
          <cell r="F3417">
            <v>5</v>
          </cell>
        </row>
        <row r="3418">
          <cell r="A3418" t="str">
            <v>VLS103</v>
          </cell>
          <cell r="B3418">
            <v>4</v>
          </cell>
          <cell r="C3418">
            <v>0</v>
          </cell>
          <cell r="D3418" t="str">
            <v>L215</v>
          </cell>
          <cell r="E3418">
            <v>2</v>
          </cell>
          <cell r="F3418">
            <v>2</v>
          </cell>
        </row>
        <row r="3419">
          <cell r="A3419" t="str">
            <v>VLS103G</v>
          </cell>
          <cell r="B3419">
            <v>6</v>
          </cell>
          <cell r="C3419">
            <v>0</v>
          </cell>
          <cell r="D3419" t="str">
            <v>L215</v>
          </cell>
          <cell r="E3419">
            <v>1</v>
          </cell>
          <cell r="F3419">
            <v>2</v>
          </cell>
        </row>
        <row r="3420">
          <cell r="A3420" t="str">
            <v>VLS104</v>
          </cell>
          <cell r="B3420">
            <v>0.25</v>
          </cell>
          <cell r="C3420">
            <v>0</v>
          </cell>
          <cell r="D3420" t="str">
            <v>L224</v>
          </cell>
          <cell r="E3420">
            <v>8</v>
          </cell>
          <cell r="F3420">
            <v>6</v>
          </cell>
        </row>
        <row r="3421">
          <cell r="A3421" t="str">
            <v>VLS143</v>
          </cell>
          <cell r="B3421">
            <v>2</v>
          </cell>
          <cell r="C3421">
            <v>0</v>
          </cell>
          <cell r="D3421" t="str">
            <v>L215</v>
          </cell>
          <cell r="E3421">
            <v>2</v>
          </cell>
          <cell r="F3421">
            <v>2</v>
          </cell>
        </row>
        <row r="3422">
          <cell r="A3422" t="str">
            <v>VLS143G</v>
          </cell>
          <cell r="B3422">
            <v>8</v>
          </cell>
          <cell r="C3422">
            <v>0</v>
          </cell>
          <cell r="D3422" t="str">
            <v>L215</v>
          </cell>
          <cell r="E3422">
            <v>1</v>
          </cell>
          <cell r="F3422">
            <v>2</v>
          </cell>
        </row>
        <row r="3423">
          <cell r="A3423" t="str">
            <v>VLS301B</v>
          </cell>
          <cell r="B3423">
            <v>1</v>
          </cell>
          <cell r="C3423">
            <v>0</v>
          </cell>
          <cell r="D3423" t="str">
            <v>L224</v>
          </cell>
          <cell r="E3423">
            <v>2</v>
          </cell>
          <cell r="F3423">
            <v>2</v>
          </cell>
        </row>
        <row r="3424">
          <cell r="A3424" t="str">
            <v>VLS301D</v>
          </cell>
          <cell r="B3424">
            <v>8</v>
          </cell>
          <cell r="C3424">
            <v>0</v>
          </cell>
          <cell r="D3424" t="str">
            <v>L214</v>
          </cell>
          <cell r="E3424">
            <v>1</v>
          </cell>
          <cell r="F3424">
            <v>1</v>
          </cell>
        </row>
        <row r="3425">
          <cell r="A3425" t="str">
            <v>VLS301V</v>
          </cell>
          <cell r="B3425">
            <v>0.5</v>
          </cell>
          <cell r="C3425">
            <v>0</v>
          </cell>
          <cell r="D3425" t="str">
            <v>L225</v>
          </cell>
          <cell r="E3425">
            <v>20</v>
          </cell>
          <cell r="F3425">
            <v>18</v>
          </cell>
        </row>
        <row r="3426">
          <cell r="A3426" t="str">
            <v>VLS301V</v>
          </cell>
          <cell r="B3426">
            <v>0.75</v>
          </cell>
          <cell r="C3426">
            <v>0</v>
          </cell>
          <cell r="D3426" t="str">
            <v>L225</v>
          </cell>
          <cell r="E3426">
            <v>162</v>
          </cell>
          <cell r="F3426">
            <v>89</v>
          </cell>
        </row>
        <row r="3427">
          <cell r="A3427" t="str">
            <v>VLS301V</v>
          </cell>
          <cell r="B3427">
            <v>1</v>
          </cell>
          <cell r="C3427">
            <v>0</v>
          </cell>
          <cell r="D3427" t="str">
            <v>L225</v>
          </cell>
          <cell r="E3427">
            <v>7</v>
          </cell>
          <cell r="F3427">
            <v>10</v>
          </cell>
        </row>
        <row r="3428">
          <cell r="A3428" t="str">
            <v>VLS301V</v>
          </cell>
          <cell r="B3428">
            <v>1.5</v>
          </cell>
          <cell r="C3428">
            <v>0</v>
          </cell>
          <cell r="D3428" t="str">
            <v>L225</v>
          </cell>
          <cell r="E3428">
            <v>6</v>
          </cell>
          <cell r="F3428">
            <v>9</v>
          </cell>
        </row>
        <row r="3429">
          <cell r="A3429" t="str">
            <v>VLS301X</v>
          </cell>
          <cell r="B3429">
            <v>0.5</v>
          </cell>
          <cell r="C3429">
            <v>0</v>
          </cell>
          <cell r="D3429" t="str">
            <v>L225</v>
          </cell>
          <cell r="E3429">
            <v>2</v>
          </cell>
          <cell r="F3429">
            <v>11</v>
          </cell>
        </row>
        <row r="3430">
          <cell r="A3430" t="str">
            <v>VLS301X</v>
          </cell>
          <cell r="B3430">
            <v>0.75</v>
          </cell>
          <cell r="C3430">
            <v>0</v>
          </cell>
          <cell r="D3430" t="str">
            <v>L225</v>
          </cell>
          <cell r="E3430">
            <v>20</v>
          </cell>
          <cell r="F3430">
            <v>92</v>
          </cell>
        </row>
        <row r="3431">
          <cell r="A3431" t="str">
            <v>VLS301X</v>
          </cell>
          <cell r="B3431">
            <v>1.5</v>
          </cell>
          <cell r="C3431">
            <v>0</v>
          </cell>
          <cell r="D3431" t="str">
            <v>L225</v>
          </cell>
          <cell r="E3431">
            <v>0</v>
          </cell>
          <cell r="F3431">
            <v>1</v>
          </cell>
        </row>
        <row r="3432">
          <cell r="A3432" t="str">
            <v>VLS302</v>
          </cell>
          <cell r="B3432">
            <v>0.25</v>
          </cell>
          <cell r="C3432">
            <v>0</v>
          </cell>
          <cell r="D3432" t="str">
            <v>L225</v>
          </cell>
          <cell r="E3432">
            <v>6</v>
          </cell>
          <cell r="F3432">
            <v>7</v>
          </cell>
        </row>
        <row r="3433">
          <cell r="A3433" t="str">
            <v>VLS303</v>
          </cell>
          <cell r="B3433">
            <v>2</v>
          </cell>
          <cell r="C3433">
            <v>0</v>
          </cell>
          <cell r="D3433" t="str">
            <v>L215</v>
          </cell>
          <cell r="E3433">
            <v>20</v>
          </cell>
          <cell r="F3433">
            <v>24</v>
          </cell>
        </row>
        <row r="3434">
          <cell r="A3434" t="str">
            <v>VLS303</v>
          </cell>
          <cell r="B3434">
            <v>3</v>
          </cell>
          <cell r="C3434">
            <v>0</v>
          </cell>
          <cell r="D3434" t="str">
            <v>L215</v>
          </cell>
          <cell r="E3434">
            <v>5</v>
          </cell>
          <cell r="F3434">
            <v>6</v>
          </cell>
        </row>
        <row r="3435">
          <cell r="A3435" t="str">
            <v>VLS303</v>
          </cell>
          <cell r="B3435">
            <v>4</v>
          </cell>
          <cell r="C3435">
            <v>0</v>
          </cell>
          <cell r="D3435" t="str">
            <v>L215</v>
          </cell>
          <cell r="E3435">
            <v>1</v>
          </cell>
          <cell r="F3435">
            <v>3</v>
          </cell>
        </row>
        <row r="3436">
          <cell r="A3436" t="str">
            <v>VLS303G</v>
          </cell>
          <cell r="B3436">
            <v>6</v>
          </cell>
          <cell r="C3436">
            <v>0</v>
          </cell>
          <cell r="D3436" t="str">
            <v>L215</v>
          </cell>
          <cell r="E3436">
            <v>1</v>
          </cell>
          <cell r="F3436">
            <v>1</v>
          </cell>
        </row>
        <row r="3437">
          <cell r="A3437" t="str">
            <v>VLS303G</v>
          </cell>
          <cell r="B3437">
            <v>8</v>
          </cell>
          <cell r="C3437">
            <v>0</v>
          </cell>
          <cell r="D3437" t="str">
            <v>L215</v>
          </cell>
          <cell r="E3437">
            <v>1</v>
          </cell>
          <cell r="F3437">
            <v>1</v>
          </cell>
        </row>
        <row r="3438">
          <cell r="A3438" t="str">
            <v>VLS304</v>
          </cell>
          <cell r="B3438">
            <v>0.25</v>
          </cell>
          <cell r="C3438">
            <v>0</v>
          </cell>
          <cell r="D3438" t="str">
            <v>L224</v>
          </cell>
          <cell r="E3438">
            <v>0</v>
          </cell>
          <cell r="F3438">
            <v>8</v>
          </cell>
        </row>
        <row r="3439">
          <cell r="A3439" t="str">
            <v>VLS601B</v>
          </cell>
          <cell r="B3439">
            <v>0.75</v>
          </cell>
          <cell r="C3439">
            <v>0</v>
          </cell>
          <cell r="D3439" t="str">
            <v>L224</v>
          </cell>
          <cell r="E3439">
            <v>2</v>
          </cell>
          <cell r="F3439">
            <v>2</v>
          </cell>
        </row>
        <row r="3440">
          <cell r="A3440" t="str">
            <v>VLS601B</v>
          </cell>
          <cell r="B3440">
            <v>1</v>
          </cell>
          <cell r="C3440">
            <v>0</v>
          </cell>
          <cell r="D3440" t="str">
            <v>L224</v>
          </cell>
          <cell r="E3440">
            <v>2</v>
          </cell>
          <cell r="F3440">
            <v>2</v>
          </cell>
        </row>
        <row r="3441">
          <cell r="A3441" t="str">
            <v>VLS601T</v>
          </cell>
          <cell r="B3441">
            <v>0.25</v>
          </cell>
          <cell r="C3441">
            <v>0</v>
          </cell>
          <cell r="D3441" t="str">
            <v>L225</v>
          </cell>
          <cell r="E3441">
            <v>3</v>
          </cell>
          <cell r="F3441">
            <v>6</v>
          </cell>
        </row>
        <row r="3442">
          <cell r="A3442" t="str">
            <v>VLS601T</v>
          </cell>
          <cell r="B3442">
            <v>0.5</v>
          </cell>
          <cell r="C3442">
            <v>0</v>
          </cell>
          <cell r="D3442" t="str">
            <v>L225</v>
          </cell>
          <cell r="E3442">
            <v>48</v>
          </cell>
          <cell r="F3442">
            <v>48</v>
          </cell>
        </row>
        <row r="3443">
          <cell r="A3443" t="str">
            <v>VLS601T</v>
          </cell>
          <cell r="B3443">
            <v>0.75</v>
          </cell>
          <cell r="C3443">
            <v>0</v>
          </cell>
          <cell r="D3443" t="str">
            <v>L225</v>
          </cell>
          <cell r="E3443">
            <v>176</v>
          </cell>
          <cell r="F3443">
            <v>127</v>
          </cell>
        </row>
        <row r="3444">
          <cell r="A3444" t="str">
            <v>VLS601T</v>
          </cell>
          <cell r="B3444">
            <v>1</v>
          </cell>
          <cell r="C3444">
            <v>0</v>
          </cell>
          <cell r="D3444" t="str">
            <v>L225</v>
          </cell>
          <cell r="E3444">
            <v>19</v>
          </cell>
          <cell r="F3444">
            <v>21</v>
          </cell>
        </row>
        <row r="3445">
          <cell r="A3445" t="str">
            <v>VLS601T</v>
          </cell>
          <cell r="B3445">
            <v>1.5</v>
          </cell>
          <cell r="C3445">
            <v>0</v>
          </cell>
          <cell r="D3445" t="str">
            <v>L225</v>
          </cell>
          <cell r="E3445">
            <v>5</v>
          </cell>
          <cell r="F3445">
            <v>9</v>
          </cell>
        </row>
        <row r="3446">
          <cell r="A3446" t="str">
            <v>VLS601X</v>
          </cell>
          <cell r="B3446">
            <v>0.5</v>
          </cell>
          <cell r="C3446">
            <v>0</v>
          </cell>
          <cell r="D3446" t="str">
            <v>L225</v>
          </cell>
          <cell r="E3446">
            <v>2</v>
          </cell>
          <cell r="F3446">
            <v>3</v>
          </cell>
        </row>
        <row r="3447">
          <cell r="A3447" t="str">
            <v>VLS601X</v>
          </cell>
          <cell r="B3447">
            <v>0.75</v>
          </cell>
          <cell r="C3447">
            <v>0</v>
          </cell>
          <cell r="D3447" t="str">
            <v>L225</v>
          </cell>
          <cell r="E3447">
            <v>21</v>
          </cell>
          <cell r="F3447">
            <v>70</v>
          </cell>
        </row>
        <row r="3448">
          <cell r="A3448" t="str">
            <v>VLS601X</v>
          </cell>
          <cell r="B3448">
            <v>1</v>
          </cell>
          <cell r="C3448">
            <v>0</v>
          </cell>
          <cell r="D3448" t="str">
            <v>L225</v>
          </cell>
          <cell r="E3448">
            <v>0</v>
          </cell>
          <cell r="F3448">
            <v>1</v>
          </cell>
        </row>
        <row r="3449">
          <cell r="A3449" t="str">
            <v>VLS602</v>
          </cell>
          <cell r="B3449">
            <v>0.25</v>
          </cell>
          <cell r="C3449">
            <v>0</v>
          </cell>
          <cell r="D3449" t="str">
            <v>L225</v>
          </cell>
          <cell r="E3449">
            <v>12</v>
          </cell>
          <cell r="F3449">
            <v>12</v>
          </cell>
        </row>
        <row r="3450">
          <cell r="A3450" t="str">
            <v>VLS602</v>
          </cell>
          <cell r="B3450">
            <v>0.75</v>
          </cell>
          <cell r="C3450">
            <v>0</v>
          </cell>
          <cell r="D3450" t="str">
            <v>L225</v>
          </cell>
          <cell r="E3450">
            <v>1</v>
          </cell>
          <cell r="F3450">
            <v>1</v>
          </cell>
        </row>
        <row r="3451">
          <cell r="A3451" t="str">
            <v>VLS643</v>
          </cell>
          <cell r="B3451">
            <v>2</v>
          </cell>
          <cell r="C3451">
            <v>0</v>
          </cell>
          <cell r="D3451" t="str">
            <v>L215</v>
          </cell>
          <cell r="E3451">
            <v>8</v>
          </cell>
          <cell r="F3451">
            <v>10</v>
          </cell>
        </row>
        <row r="3452">
          <cell r="A3452" t="str">
            <v>VLS643</v>
          </cell>
          <cell r="B3452">
            <v>3</v>
          </cell>
          <cell r="C3452">
            <v>0</v>
          </cell>
          <cell r="D3452" t="str">
            <v>L215</v>
          </cell>
          <cell r="E3452">
            <v>1</v>
          </cell>
          <cell r="F3452">
            <v>1</v>
          </cell>
        </row>
        <row r="3453">
          <cell r="A3453" t="str">
            <v>VLS643</v>
          </cell>
          <cell r="B3453">
            <v>4</v>
          </cell>
          <cell r="C3453">
            <v>0</v>
          </cell>
          <cell r="D3453" t="str">
            <v>L215</v>
          </cell>
          <cell r="E3453">
            <v>2</v>
          </cell>
          <cell r="F3453">
            <v>2</v>
          </cell>
        </row>
        <row r="3454">
          <cell r="A3454" t="str">
            <v>VLS643G</v>
          </cell>
          <cell r="B3454">
            <v>6</v>
          </cell>
          <cell r="C3454">
            <v>0</v>
          </cell>
          <cell r="D3454" t="str">
            <v>L215</v>
          </cell>
          <cell r="E3454">
            <v>1</v>
          </cell>
          <cell r="F3454">
            <v>1</v>
          </cell>
        </row>
        <row r="3455">
          <cell r="A3455" t="str">
            <v>VWC101C</v>
          </cell>
          <cell r="B3455">
            <v>4</v>
          </cell>
          <cell r="C3455">
            <v>0</v>
          </cell>
          <cell r="D3455" t="str">
            <v>L252</v>
          </cell>
          <cell r="E3455">
            <v>10</v>
          </cell>
          <cell r="F3455">
            <v>12</v>
          </cell>
        </row>
        <row r="3456">
          <cell r="A3456" t="str">
            <v>VWC101C</v>
          </cell>
          <cell r="B3456">
            <v>6</v>
          </cell>
          <cell r="C3456">
            <v>0</v>
          </cell>
          <cell r="D3456" t="str">
            <v>L252</v>
          </cell>
          <cell r="E3456">
            <v>14</v>
          </cell>
          <cell r="F3456">
            <v>16</v>
          </cell>
        </row>
        <row r="3457">
          <cell r="A3457" t="str">
            <v>VWC101C</v>
          </cell>
          <cell r="B3457">
            <v>8</v>
          </cell>
          <cell r="C3457">
            <v>0</v>
          </cell>
          <cell r="D3457" t="str">
            <v>L252</v>
          </cell>
          <cell r="E3457">
            <v>3</v>
          </cell>
          <cell r="F3457">
            <v>3</v>
          </cell>
        </row>
        <row r="3458">
          <cell r="A3458" t="str">
            <v>VWC101C</v>
          </cell>
          <cell r="B3458">
            <v>10</v>
          </cell>
          <cell r="C3458">
            <v>0</v>
          </cell>
          <cell r="D3458" t="str">
            <v>L252</v>
          </cell>
          <cell r="E3458">
            <v>1</v>
          </cell>
          <cell r="F3458">
            <v>1</v>
          </cell>
        </row>
        <row r="3459">
          <cell r="A3459" t="str">
            <v>VWC101C</v>
          </cell>
          <cell r="B3459">
            <v>12</v>
          </cell>
          <cell r="C3459">
            <v>0</v>
          </cell>
          <cell r="D3459" t="str">
            <v>L252</v>
          </cell>
          <cell r="E3459">
            <v>2</v>
          </cell>
          <cell r="F3459">
            <v>2</v>
          </cell>
        </row>
        <row r="3460">
          <cell r="A3460" t="str">
            <v>VWC101C</v>
          </cell>
          <cell r="B3460">
            <v>14</v>
          </cell>
          <cell r="C3460">
            <v>0</v>
          </cell>
          <cell r="D3460" t="str">
            <v>L252</v>
          </cell>
          <cell r="E3460">
            <v>1</v>
          </cell>
          <cell r="F3460">
            <v>1</v>
          </cell>
        </row>
        <row r="3461">
          <cell r="A3461" t="str">
            <v>VWC101SRB</v>
          </cell>
          <cell r="B3461">
            <v>4</v>
          </cell>
          <cell r="C3461">
            <v>0</v>
          </cell>
          <cell r="D3461" t="str">
            <v>L252</v>
          </cell>
          <cell r="E3461">
            <v>1</v>
          </cell>
          <cell r="F3461">
            <v>1</v>
          </cell>
        </row>
        <row r="3462">
          <cell r="A3462" t="str">
            <v>VWC101SRB</v>
          </cell>
          <cell r="B3462">
            <v>6</v>
          </cell>
          <cell r="C3462">
            <v>0</v>
          </cell>
          <cell r="D3462" t="str">
            <v>L252</v>
          </cell>
          <cell r="E3462">
            <v>0</v>
          </cell>
          <cell r="F3462">
            <v>1</v>
          </cell>
        </row>
        <row r="3463">
          <cell r="A3463" t="str">
            <v>VWC104B</v>
          </cell>
          <cell r="B3463">
            <v>4</v>
          </cell>
          <cell r="C3463">
            <v>0</v>
          </cell>
          <cell r="D3463" t="str">
            <v>L252</v>
          </cell>
          <cell r="E3463">
            <v>1</v>
          </cell>
          <cell r="F3463">
            <v>1</v>
          </cell>
        </row>
        <row r="3464">
          <cell r="A3464" t="str">
            <v>VWC104SRB</v>
          </cell>
          <cell r="B3464">
            <v>10</v>
          </cell>
          <cell r="C3464">
            <v>0</v>
          </cell>
          <cell r="D3464" t="str">
            <v>L252</v>
          </cell>
          <cell r="E3464">
            <v>2</v>
          </cell>
          <cell r="F3464">
            <v>2</v>
          </cell>
        </row>
        <row r="3465">
          <cell r="A3465" t="str">
            <v>VWC104SRB</v>
          </cell>
          <cell r="B3465">
            <v>20</v>
          </cell>
          <cell r="C3465">
            <v>0</v>
          </cell>
          <cell r="D3465" t="str">
            <v>L252</v>
          </cell>
          <cell r="E3465">
            <v>2</v>
          </cell>
          <cell r="F3465">
            <v>2</v>
          </cell>
        </row>
        <row r="3466">
          <cell r="A3466" t="str">
            <v>VWC105K</v>
          </cell>
          <cell r="B3466">
            <v>30</v>
          </cell>
          <cell r="C3466">
            <v>0</v>
          </cell>
          <cell r="D3466" t="str">
            <v>L252</v>
          </cell>
          <cell r="E3466">
            <v>2</v>
          </cell>
          <cell r="F3466">
            <v>2</v>
          </cell>
        </row>
        <row r="3467">
          <cell r="A3467" t="str">
            <v>VWC301C</v>
          </cell>
          <cell r="B3467">
            <v>4</v>
          </cell>
          <cell r="C3467">
            <v>0</v>
          </cell>
          <cell r="D3467" t="str">
            <v>L252</v>
          </cell>
          <cell r="E3467">
            <v>1</v>
          </cell>
          <cell r="F3467">
            <v>1</v>
          </cell>
        </row>
        <row r="3468">
          <cell r="A3468" t="str">
            <v>VWC301C</v>
          </cell>
          <cell r="B3468">
            <v>6</v>
          </cell>
          <cell r="C3468">
            <v>0</v>
          </cell>
          <cell r="D3468" t="str">
            <v>L252</v>
          </cell>
          <cell r="E3468">
            <v>1</v>
          </cell>
          <cell r="F3468">
            <v>1</v>
          </cell>
        </row>
        <row r="3469">
          <cell r="A3469" t="str">
            <v>VWC301C</v>
          </cell>
          <cell r="B3469">
            <v>8</v>
          </cell>
          <cell r="C3469">
            <v>0</v>
          </cell>
          <cell r="D3469" t="str">
            <v>L252</v>
          </cell>
          <cell r="E3469">
            <v>1</v>
          </cell>
          <cell r="F3469">
            <v>1</v>
          </cell>
        </row>
        <row r="3470">
          <cell r="A3470" t="str">
            <v>VWC301C</v>
          </cell>
          <cell r="B3470">
            <v>10</v>
          </cell>
          <cell r="C3470">
            <v>0</v>
          </cell>
          <cell r="D3470" t="str">
            <v>L252</v>
          </cell>
          <cell r="E3470">
            <v>2</v>
          </cell>
          <cell r="F3470">
            <v>2</v>
          </cell>
        </row>
        <row r="3471">
          <cell r="A3471" t="str">
            <v>VWC301CK</v>
          </cell>
          <cell r="B3471">
            <v>42</v>
          </cell>
          <cell r="C3471">
            <v>0</v>
          </cell>
          <cell r="D3471" t="str">
            <v>L252</v>
          </cell>
          <cell r="E3471">
            <v>2</v>
          </cell>
          <cell r="F3471">
            <v>2</v>
          </cell>
        </row>
        <row r="3472">
          <cell r="A3472" t="str">
            <v>VWC304B</v>
          </cell>
          <cell r="B3472">
            <v>4</v>
          </cell>
          <cell r="C3472">
            <v>0</v>
          </cell>
          <cell r="D3472" t="str">
            <v>L252</v>
          </cell>
          <cell r="E3472">
            <v>2</v>
          </cell>
          <cell r="F3472">
            <v>2</v>
          </cell>
        </row>
        <row r="3473">
          <cell r="A3473" t="str">
            <v>VWC603</v>
          </cell>
          <cell r="B3473">
            <v>8</v>
          </cell>
          <cell r="C3473">
            <v>0</v>
          </cell>
          <cell r="D3473" t="str">
            <v>L252</v>
          </cell>
          <cell r="E3473">
            <v>2</v>
          </cell>
          <cell r="F3473">
            <v>2</v>
          </cell>
        </row>
        <row r="3474">
          <cell r="A3474" t="str">
            <v>VWC603SR</v>
          </cell>
          <cell r="B3474">
            <v>8</v>
          </cell>
          <cell r="C3474">
            <v>0</v>
          </cell>
          <cell r="D3474" t="str">
            <v>L252</v>
          </cell>
          <cell r="E3474">
            <v>3</v>
          </cell>
          <cell r="F3474">
            <v>3</v>
          </cell>
        </row>
        <row r="3475">
          <cell r="A3475" t="str">
            <v>VWC603SR</v>
          </cell>
          <cell r="B3475">
            <v>20</v>
          </cell>
          <cell r="C3475">
            <v>0</v>
          </cell>
          <cell r="D3475" t="str">
            <v>L252</v>
          </cell>
          <cell r="E3475">
            <v>1</v>
          </cell>
          <cell r="F3475">
            <v>1</v>
          </cell>
        </row>
        <row r="3476">
          <cell r="A3476" t="str">
            <v>VWC604B</v>
          </cell>
          <cell r="B3476">
            <v>2</v>
          </cell>
          <cell r="C3476">
            <v>0</v>
          </cell>
          <cell r="D3476" t="str">
            <v>L252</v>
          </cell>
          <cell r="E3476">
            <v>1</v>
          </cell>
          <cell r="F3476">
            <v>1</v>
          </cell>
        </row>
        <row r="3477">
          <cell r="A3477" t="str">
            <v>VWC604B</v>
          </cell>
          <cell r="B3477">
            <v>8</v>
          </cell>
          <cell r="C3477">
            <v>0</v>
          </cell>
          <cell r="D3477" t="str">
            <v>L252</v>
          </cell>
          <cell r="E3477">
            <v>2</v>
          </cell>
          <cell r="F3477">
            <v>3</v>
          </cell>
        </row>
        <row r="3478">
          <cell r="A3478" t="str">
            <v>VWD101</v>
          </cell>
          <cell r="B3478">
            <v>4</v>
          </cell>
          <cell r="C3478">
            <v>0</v>
          </cell>
          <cell r="D3478" t="str">
            <v>L253</v>
          </cell>
          <cell r="E3478">
            <v>6</v>
          </cell>
          <cell r="F3478">
            <v>6</v>
          </cell>
        </row>
        <row r="3479">
          <cell r="A3479" t="str">
            <v>VWD101</v>
          </cell>
          <cell r="B3479">
            <v>6</v>
          </cell>
          <cell r="C3479">
            <v>0</v>
          </cell>
          <cell r="D3479" t="str">
            <v>L253</v>
          </cell>
          <cell r="E3479">
            <v>4</v>
          </cell>
          <cell r="F3479">
            <v>4</v>
          </cell>
        </row>
        <row r="3480">
          <cell r="A3480" t="str">
            <v>VWD101</v>
          </cell>
          <cell r="B3480">
            <v>10</v>
          </cell>
          <cell r="C3480">
            <v>0</v>
          </cell>
          <cell r="D3480" t="str">
            <v>L253</v>
          </cell>
          <cell r="E3480">
            <v>0</v>
          </cell>
          <cell r="F3480">
            <v>1</v>
          </cell>
        </row>
        <row r="3481">
          <cell r="A3481" t="str">
            <v>VWD101K</v>
          </cell>
          <cell r="B3481">
            <v>48</v>
          </cell>
          <cell r="C3481">
            <v>0</v>
          </cell>
          <cell r="D3481" t="str">
            <v>L253</v>
          </cell>
          <cell r="E3481">
            <v>1</v>
          </cell>
          <cell r="F3481">
            <v>1</v>
          </cell>
        </row>
        <row r="3482">
          <cell r="A3482" t="str">
            <v>VWD102</v>
          </cell>
          <cell r="B3482">
            <v>66</v>
          </cell>
          <cell r="C3482">
            <v>0</v>
          </cell>
          <cell r="D3482" t="str">
            <v>L253</v>
          </cell>
          <cell r="E3482">
            <v>1</v>
          </cell>
          <cell r="F3482">
            <v>1</v>
          </cell>
        </row>
        <row r="3483">
          <cell r="A3483" t="str">
            <v>VWD301</v>
          </cell>
          <cell r="B3483">
            <v>4</v>
          </cell>
          <cell r="C3483">
            <v>0</v>
          </cell>
          <cell r="D3483" t="str">
            <v>L253</v>
          </cell>
          <cell r="E3483">
            <v>2</v>
          </cell>
          <cell r="F3483">
            <v>2</v>
          </cell>
        </row>
        <row r="3484">
          <cell r="A3484" t="str">
            <v>VWD301</v>
          </cell>
          <cell r="B3484">
            <v>6</v>
          </cell>
          <cell r="C3484">
            <v>0</v>
          </cell>
          <cell r="D3484" t="str">
            <v>L253</v>
          </cell>
          <cell r="E3484">
            <v>6</v>
          </cell>
          <cell r="F3484">
            <v>6</v>
          </cell>
        </row>
        <row r="3485">
          <cell r="A3485" t="str">
            <v>VWD301</v>
          </cell>
          <cell r="B3485">
            <v>12</v>
          </cell>
          <cell r="C3485">
            <v>0</v>
          </cell>
          <cell r="D3485" t="str">
            <v>L253</v>
          </cell>
          <cell r="E3485">
            <v>1</v>
          </cell>
          <cell r="F3485">
            <v>1</v>
          </cell>
        </row>
        <row r="3486">
          <cell r="A3486" t="str">
            <v>VWD602</v>
          </cell>
          <cell r="B3486">
            <v>2</v>
          </cell>
          <cell r="C3486">
            <v>0</v>
          </cell>
          <cell r="D3486" t="str">
            <v>L253</v>
          </cell>
          <cell r="E3486">
            <v>8</v>
          </cell>
          <cell r="F3486">
            <v>8</v>
          </cell>
        </row>
        <row r="3487">
          <cell r="A3487" t="str">
            <v>VWD602</v>
          </cell>
          <cell r="B3487">
            <v>3</v>
          </cell>
          <cell r="C3487">
            <v>0</v>
          </cell>
          <cell r="D3487" t="str">
            <v>L253</v>
          </cell>
          <cell r="E3487">
            <v>2</v>
          </cell>
          <cell r="F3487">
            <v>2</v>
          </cell>
        </row>
        <row r="3488">
          <cell r="A3488" t="str">
            <v>VWD602</v>
          </cell>
          <cell r="B3488">
            <v>4</v>
          </cell>
          <cell r="C3488">
            <v>0</v>
          </cell>
          <cell r="D3488" t="str">
            <v>L253</v>
          </cell>
          <cell r="E3488">
            <v>1</v>
          </cell>
          <cell r="F3488">
            <v>1</v>
          </cell>
        </row>
        <row r="3489">
          <cell r="A3489" t="str">
            <v>VWD602</v>
          </cell>
          <cell r="B3489">
            <v>6</v>
          </cell>
          <cell r="C3489">
            <v>0</v>
          </cell>
          <cell r="D3489" t="str">
            <v>L253</v>
          </cell>
          <cell r="E3489">
            <v>6</v>
          </cell>
          <cell r="F3489">
            <v>6</v>
          </cell>
        </row>
        <row r="3490">
          <cell r="A3490" t="str">
            <v>VWD602</v>
          </cell>
          <cell r="B3490">
            <v>8</v>
          </cell>
          <cell r="C3490">
            <v>0</v>
          </cell>
          <cell r="D3490" t="str">
            <v>L253</v>
          </cell>
          <cell r="E3490">
            <v>2</v>
          </cell>
          <cell r="F3490">
            <v>2</v>
          </cell>
        </row>
        <row r="3491">
          <cell r="A3491" t="str">
            <v>VWD602K</v>
          </cell>
          <cell r="B3491">
            <v>30</v>
          </cell>
          <cell r="C3491">
            <v>0</v>
          </cell>
          <cell r="D3491" t="str">
            <v>L253</v>
          </cell>
          <cell r="E3491">
            <v>1</v>
          </cell>
          <cell r="F3491">
            <v>1</v>
          </cell>
        </row>
        <row r="3492">
          <cell r="A3492" t="str">
            <v>VWJD01</v>
          </cell>
          <cell r="B3492">
            <v>4</v>
          </cell>
          <cell r="C3492">
            <v>0</v>
          </cell>
          <cell r="D3492" t="str">
            <v>L251</v>
          </cell>
          <cell r="E3492">
            <v>1</v>
          </cell>
          <cell r="F3492">
            <v>1</v>
          </cell>
        </row>
        <row r="3493">
          <cell r="A3493" t="str">
            <v>VWJD01</v>
          </cell>
          <cell r="B3493">
            <v>8</v>
          </cell>
          <cell r="C3493">
            <v>0</v>
          </cell>
          <cell r="D3493" t="str">
            <v>L251</v>
          </cell>
          <cell r="E3493">
            <v>1</v>
          </cell>
          <cell r="F3493">
            <v>1</v>
          </cell>
        </row>
        <row r="3494">
          <cell r="A3494" t="str">
            <v>VWJD02</v>
          </cell>
          <cell r="B3494">
            <v>2</v>
          </cell>
          <cell r="C3494">
            <v>0</v>
          </cell>
          <cell r="D3494" t="str">
            <v>L251</v>
          </cell>
          <cell r="E3494">
            <v>0</v>
          </cell>
          <cell r="F3494">
            <v>2</v>
          </cell>
        </row>
        <row r="3495">
          <cell r="A3495" t="str">
            <v>VWJD02</v>
          </cell>
          <cell r="B3495">
            <v>12</v>
          </cell>
          <cell r="C3495">
            <v>0</v>
          </cell>
          <cell r="D3495" t="str">
            <v>L251</v>
          </cell>
          <cell r="E3495">
            <v>1</v>
          </cell>
          <cell r="F3495">
            <v>1</v>
          </cell>
        </row>
        <row r="3496">
          <cell r="A3496" t="str">
            <v>VWS102</v>
          </cell>
          <cell r="B3496">
            <v>2</v>
          </cell>
          <cell r="C3496">
            <v>0</v>
          </cell>
          <cell r="D3496" t="str">
            <v>L254</v>
          </cell>
          <cell r="E3496">
            <v>1</v>
          </cell>
          <cell r="F3496">
            <v>2</v>
          </cell>
        </row>
        <row r="3497">
          <cell r="A3497" t="str">
            <v>VWS103</v>
          </cell>
          <cell r="B3497">
            <v>4</v>
          </cell>
          <cell r="C3497">
            <v>0</v>
          </cell>
          <cell r="D3497" t="str">
            <v>L255</v>
          </cell>
          <cell r="E3497">
            <v>1</v>
          </cell>
          <cell r="F3497">
            <v>1</v>
          </cell>
        </row>
        <row r="3498">
          <cell r="A3498" t="str">
            <v>VWS103</v>
          </cell>
          <cell r="B3498">
            <v>6</v>
          </cell>
          <cell r="C3498">
            <v>0</v>
          </cell>
          <cell r="D3498" t="str">
            <v>L255</v>
          </cell>
          <cell r="E3498">
            <v>6</v>
          </cell>
          <cell r="F3498">
            <v>6</v>
          </cell>
        </row>
        <row r="3499">
          <cell r="A3499" t="str">
            <v>VWS103</v>
          </cell>
          <cell r="B3499">
            <v>8</v>
          </cell>
          <cell r="C3499">
            <v>0</v>
          </cell>
          <cell r="D3499" t="str">
            <v>L255</v>
          </cell>
          <cell r="E3499">
            <v>2</v>
          </cell>
          <cell r="F3499">
            <v>2</v>
          </cell>
        </row>
        <row r="3500">
          <cell r="A3500" t="str">
            <v>VWS103</v>
          </cell>
          <cell r="B3500">
            <v>10</v>
          </cell>
          <cell r="C3500">
            <v>0</v>
          </cell>
          <cell r="D3500" t="str">
            <v>L255</v>
          </cell>
          <cell r="E3500">
            <v>5</v>
          </cell>
          <cell r="F3500">
            <v>5</v>
          </cell>
        </row>
        <row r="3501">
          <cell r="A3501" t="str">
            <v>VWS103</v>
          </cell>
          <cell r="B3501">
            <v>12</v>
          </cell>
          <cell r="C3501">
            <v>0</v>
          </cell>
          <cell r="D3501" t="str">
            <v>L255</v>
          </cell>
          <cell r="E3501">
            <v>4</v>
          </cell>
          <cell r="F3501">
            <v>4</v>
          </cell>
        </row>
        <row r="3502">
          <cell r="A3502" t="str">
            <v>VWS103</v>
          </cell>
          <cell r="B3502">
            <v>16</v>
          </cell>
          <cell r="C3502">
            <v>0</v>
          </cell>
          <cell r="D3502" t="str">
            <v>L255</v>
          </cell>
          <cell r="E3502">
            <v>1</v>
          </cell>
          <cell r="F3502">
            <v>1</v>
          </cell>
        </row>
        <row r="3503">
          <cell r="A3503" t="str">
            <v>VWS103</v>
          </cell>
          <cell r="B3503">
            <v>24</v>
          </cell>
          <cell r="C3503">
            <v>0</v>
          </cell>
          <cell r="D3503" t="str">
            <v>L255</v>
          </cell>
          <cell r="E3503">
            <v>1</v>
          </cell>
          <cell r="F3503">
            <v>2</v>
          </cell>
        </row>
        <row r="3504">
          <cell r="A3504" t="str">
            <v>VWS302</v>
          </cell>
          <cell r="B3504">
            <v>2</v>
          </cell>
          <cell r="C3504">
            <v>0</v>
          </cell>
          <cell r="D3504" t="str">
            <v>L255</v>
          </cell>
          <cell r="E3504">
            <v>2</v>
          </cell>
          <cell r="F3504">
            <v>2</v>
          </cell>
        </row>
        <row r="3505">
          <cell r="A3505" t="str">
            <v>VWS302</v>
          </cell>
          <cell r="B3505">
            <v>4</v>
          </cell>
          <cell r="C3505">
            <v>0</v>
          </cell>
          <cell r="D3505" t="str">
            <v>L255</v>
          </cell>
          <cell r="E3505">
            <v>6</v>
          </cell>
          <cell r="F3505">
            <v>6</v>
          </cell>
        </row>
        <row r="3506">
          <cell r="A3506" t="str">
            <v>VWS302</v>
          </cell>
          <cell r="B3506">
            <v>6</v>
          </cell>
          <cell r="C3506">
            <v>0</v>
          </cell>
          <cell r="D3506" t="str">
            <v>L255</v>
          </cell>
          <cell r="E3506">
            <v>2</v>
          </cell>
          <cell r="F3506">
            <v>2</v>
          </cell>
        </row>
        <row r="3507">
          <cell r="A3507" t="str">
            <v>VWS302</v>
          </cell>
          <cell r="B3507">
            <v>8</v>
          </cell>
          <cell r="C3507">
            <v>0</v>
          </cell>
          <cell r="D3507" t="str">
            <v>L255</v>
          </cell>
          <cell r="E3507">
            <v>1</v>
          </cell>
          <cell r="F3507">
            <v>1</v>
          </cell>
        </row>
        <row r="3508">
          <cell r="A3508" t="str">
            <v>VWS302</v>
          </cell>
          <cell r="B3508">
            <v>12</v>
          </cell>
          <cell r="C3508">
            <v>0</v>
          </cell>
          <cell r="D3508" t="str">
            <v>L255</v>
          </cell>
          <cell r="E3508">
            <v>1</v>
          </cell>
          <cell r="F3508">
            <v>1</v>
          </cell>
        </row>
        <row r="3509">
          <cell r="A3509" t="str">
            <v>VWS302</v>
          </cell>
          <cell r="B3509">
            <v>24</v>
          </cell>
          <cell r="C3509">
            <v>0</v>
          </cell>
          <cell r="D3509" t="str">
            <v>L255</v>
          </cell>
          <cell r="E3509">
            <v>1</v>
          </cell>
          <cell r="F3509">
            <v>1</v>
          </cell>
        </row>
        <row r="3510">
          <cell r="A3510" t="str">
            <v>VWS602</v>
          </cell>
          <cell r="B3510">
            <v>2</v>
          </cell>
          <cell r="C3510">
            <v>0</v>
          </cell>
          <cell r="D3510" t="str">
            <v>L255</v>
          </cell>
          <cell r="E3510">
            <v>2</v>
          </cell>
          <cell r="F3510">
            <v>2</v>
          </cell>
        </row>
        <row r="3511">
          <cell r="A3511" t="str">
            <v>VWS602</v>
          </cell>
          <cell r="B3511">
            <v>3</v>
          </cell>
          <cell r="C3511">
            <v>0</v>
          </cell>
          <cell r="D3511" t="str">
            <v>L255</v>
          </cell>
          <cell r="E3511">
            <v>6</v>
          </cell>
          <cell r="F3511">
            <v>6</v>
          </cell>
        </row>
        <row r="3512">
          <cell r="A3512" t="str">
            <v>VWS602</v>
          </cell>
          <cell r="B3512">
            <v>4</v>
          </cell>
          <cell r="C3512">
            <v>0</v>
          </cell>
          <cell r="D3512" t="str">
            <v>L255</v>
          </cell>
          <cell r="E3512">
            <v>5</v>
          </cell>
          <cell r="F3512">
            <v>5</v>
          </cell>
        </row>
        <row r="3513">
          <cell r="A3513" t="str">
            <v>VWS602</v>
          </cell>
          <cell r="B3513">
            <v>6</v>
          </cell>
          <cell r="C3513">
            <v>0</v>
          </cell>
          <cell r="D3513" t="str">
            <v>L255</v>
          </cell>
          <cell r="E3513">
            <v>3</v>
          </cell>
          <cell r="F3513">
            <v>4</v>
          </cell>
        </row>
        <row r="3514">
          <cell r="A3514" t="str">
            <v>VWS602</v>
          </cell>
          <cell r="B3514">
            <v>12</v>
          </cell>
          <cell r="C3514">
            <v>0</v>
          </cell>
          <cell r="D3514" t="str">
            <v>L255</v>
          </cell>
          <cell r="E3514">
            <v>1</v>
          </cell>
          <cell r="F3514">
            <v>1</v>
          </cell>
        </row>
        <row r="3515">
          <cell r="A3515" t="str">
            <v>VWS602</v>
          </cell>
          <cell r="B3515">
            <v>18</v>
          </cell>
          <cell r="C3515">
            <v>0</v>
          </cell>
          <cell r="D3515" t="str">
            <v>L255</v>
          </cell>
          <cell r="E3515">
            <v>1</v>
          </cell>
          <cell r="F3515">
            <v>1</v>
          </cell>
        </row>
        <row r="3516">
          <cell r="A3516" t="str">
            <v>WAC0S1</v>
          </cell>
          <cell r="B3516">
            <v>84</v>
          </cell>
          <cell r="C3516">
            <v>48</v>
          </cell>
          <cell r="D3516" t="str">
            <v>L406</v>
          </cell>
          <cell r="E3516">
            <v>1</v>
          </cell>
          <cell r="F3516">
            <v>1</v>
          </cell>
        </row>
        <row r="3517">
          <cell r="A3517" t="str">
            <v>WBC0S1</v>
          </cell>
          <cell r="B3517">
            <v>48</v>
          </cell>
          <cell r="C3517">
            <v>18</v>
          </cell>
          <cell r="D3517" t="str">
            <v>L406</v>
          </cell>
          <cell r="E3517">
            <v>0</v>
          </cell>
          <cell r="F3517">
            <v>1</v>
          </cell>
        </row>
        <row r="3518">
          <cell r="A3518" t="str">
            <v>WCC031</v>
          </cell>
          <cell r="B3518">
            <v>30</v>
          </cell>
          <cell r="C3518">
            <v>0</v>
          </cell>
          <cell r="D3518" t="str">
            <v>L406</v>
          </cell>
          <cell r="E3518">
            <v>1</v>
          </cell>
          <cell r="F3518">
            <v>1</v>
          </cell>
        </row>
        <row r="3519">
          <cell r="A3519" t="str">
            <v>WCC051</v>
          </cell>
          <cell r="B3519">
            <v>2</v>
          </cell>
          <cell r="C3519">
            <v>0</v>
          </cell>
          <cell r="D3519" t="str">
            <v>L406</v>
          </cell>
          <cell r="E3519">
            <v>61</v>
          </cell>
          <cell r="F3519">
            <v>64</v>
          </cell>
        </row>
        <row r="3520">
          <cell r="A3520" t="str">
            <v>WCC051</v>
          </cell>
          <cell r="B3520">
            <v>3</v>
          </cell>
          <cell r="C3520">
            <v>0</v>
          </cell>
          <cell r="D3520" t="str">
            <v>L406</v>
          </cell>
          <cell r="E3520">
            <v>68</v>
          </cell>
          <cell r="F3520">
            <v>69</v>
          </cell>
        </row>
        <row r="3521">
          <cell r="A3521" t="str">
            <v>WCC051</v>
          </cell>
          <cell r="B3521">
            <v>4</v>
          </cell>
          <cell r="C3521">
            <v>0</v>
          </cell>
          <cell r="D3521" t="str">
            <v>L406</v>
          </cell>
          <cell r="E3521">
            <v>22</v>
          </cell>
          <cell r="F3521">
            <v>24</v>
          </cell>
        </row>
        <row r="3522">
          <cell r="A3522" t="str">
            <v>WCC051</v>
          </cell>
          <cell r="B3522">
            <v>6</v>
          </cell>
          <cell r="C3522">
            <v>0</v>
          </cell>
          <cell r="D3522" t="str">
            <v>L406</v>
          </cell>
          <cell r="E3522">
            <v>7</v>
          </cell>
          <cell r="F3522">
            <v>18</v>
          </cell>
        </row>
        <row r="3523">
          <cell r="A3523" t="str">
            <v>WCC051</v>
          </cell>
          <cell r="B3523">
            <v>8</v>
          </cell>
          <cell r="C3523">
            <v>0</v>
          </cell>
          <cell r="D3523" t="str">
            <v>L406</v>
          </cell>
          <cell r="E3523">
            <v>54</v>
          </cell>
          <cell r="F3523">
            <v>56</v>
          </cell>
        </row>
        <row r="3524">
          <cell r="A3524" t="str">
            <v>WCC051</v>
          </cell>
          <cell r="B3524">
            <v>10</v>
          </cell>
          <cell r="C3524">
            <v>0</v>
          </cell>
          <cell r="D3524" t="str">
            <v>L406</v>
          </cell>
          <cell r="E3524">
            <v>32</v>
          </cell>
          <cell r="F3524">
            <v>33</v>
          </cell>
        </row>
        <row r="3525">
          <cell r="A3525" t="str">
            <v>WCC051</v>
          </cell>
          <cell r="B3525">
            <v>12</v>
          </cell>
          <cell r="C3525">
            <v>0</v>
          </cell>
          <cell r="D3525" t="str">
            <v>L406</v>
          </cell>
          <cell r="E3525">
            <v>18</v>
          </cell>
          <cell r="F3525">
            <v>18</v>
          </cell>
        </row>
        <row r="3526">
          <cell r="A3526" t="str">
            <v>WCC051</v>
          </cell>
          <cell r="B3526">
            <v>14</v>
          </cell>
          <cell r="C3526">
            <v>0</v>
          </cell>
          <cell r="D3526" t="str">
            <v>L406</v>
          </cell>
          <cell r="E3526">
            <v>0</v>
          </cell>
          <cell r="F3526">
            <v>1</v>
          </cell>
        </row>
        <row r="3527">
          <cell r="A3527" t="str">
            <v>WCC051</v>
          </cell>
          <cell r="B3527">
            <v>16</v>
          </cell>
          <cell r="C3527">
            <v>0</v>
          </cell>
          <cell r="D3527" t="str">
            <v>L406</v>
          </cell>
          <cell r="E3527">
            <v>5</v>
          </cell>
          <cell r="F3527">
            <v>8</v>
          </cell>
        </row>
        <row r="3528">
          <cell r="A3528" t="str">
            <v>WCC051</v>
          </cell>
          <cell r="B3528">
            <v>18</v>
          </cell>
          <cell r="C3528">
            <v>0</v>
          </cell>
          <cell r="D3528" t="str">
            <v>L406</v>
          </cell>
          <cell r="E3528">
            <v>5</v>
          </cell>
          <cell r="F3528">
            <v>6</v>
          </cell>
        </row>
        <row r="3529">
          <cell r="A3529" t="str">
            <v>WCC051</v>
          </cell>
          <cell r="B3529">
            <v>20</v>
          </cell>
          <cell r="C3529">
            <v>0</v>
          </cell>
          <cell r="D3529" t="str">
            <v>L406</v>
          </cell>
          <cell r="E3529">
            <v>11</v>
          </cell>
          <cell r="F3529">
            <v>11</v>
          </cell>
        </row>
        <row r="3530">
          <cell r="A3530" t="str">
            <v>WCC051</v>
          </cell>
          <cell r="B3530">
            <v>24</v>
          </cell>
          <cell r="C3530">
            <v>0</v>
          </cell>
          <cell r="D3530" t="str">
            <v>L406</v>
          </cell>
          <cell r="E3530">
            <v>2</v>
          </cell>
          <cell r="F3530">
            <v>3</v>
          </cell>
        </row>
        <row r="3531">
          <cell r="A3531" t="str">
            <v>WCC051</v>
          </cell>
          <cell r="B3531">
            <v>30</v>
          </cell>
          <cell r="C3531">
            <v>0</v>
          </cell>
          <cell r="D3531" t="str">
            <v>L406</v>
          </cell>
          <cell r="E3531">
            <v>2</v>
          </cell>
          <cell r="F3531">
            <v>3</v>
          </cell>
        </row>
        <row r="3532">
          <cell r="A3532" t="str">
            <v>WCC051</v>
          </cell>
          <cell r="B3532">
            <v>36</v>
          </cell>
          <cell r="C3532">
            <v>0</v>
          </cell>
          <cell r="D3532" t="str">
            <v>L406</v>
          </cell>
          <cell r="E3532">
            <v>2</v>
          </cell>
          <cell r="F3532">
            <v>2</v>
          </cell>
        </row>
        <row r="3533">
          <cell r="A3533" t="str">
            <v>WCC051G</v>
          </cell>
          <cell r="B3533">
            <v>3</v>
          </cell>
          <cell r="C3533">
            <v>0</v>
          </cell>
          <cell r="D3533" t="str">
            <v>L406</v>
          </cell>
          <cell r="E3533">
            <v>2</v>
          </cell>
          <cell r="F3533">
            <v>3</v>
          </cell>
        </row>
        <row r="3534">
          <cell r="A3534" t="str">
            <v>WCC071</v>
          </cell>
          <cell r="B3534">
            <v>2</v>
          </cell>
          <cell r="C3534">
            <v>0</v>
          </cell>
          <cell r="D3534" t="str">
            <v>L406</v>
          </cell>
          <cell r="E3534">
            <v>4</v>
          </cell>
          <cell r="F3534">
            <v>4</v>
          </cell>
        </row>
        <row r="3535">
          <cell r="A3535" t="str">
            <v>WCC071</v>
          </cell>
          <cell r="B3535">
            <v>3</v>
          </cell>
          <cell r="C3535">
            <v>0</v>
          </cell>
          <cell r="D3535" t="str">
            <v>L406</v>
          </cell>
          <cell r="E3535">
            <v>1</v>
          </cell>
          <cell r="F3535">
            <v>1</v>
          </cell>
        </row>
        <row r="3536">
          <cell r="A3536" t="str">
            <v>WCC071</v>
          </cell>
          <cell r="B3536">
            <v>4</v>
          </cell>
          <cell r="C3536">
            <v>0</v>
          </cell>
          <cell r="D3536" t="str">
            <v>L406</v>
          </cell>
          <cell r="E3536">
            <v>4</v>
          </cell>
          <cell r="F3536">
            <v>5</v>
          </cell>
        </row>
        <row r="3537">
          <cell r="A3537" t="str">
            <v>WCC071</v>
          </cell>
          <cell r="B3537">
            <v>8</v>
          </cell>
          <cell r="C3537">
            <v>0</v>
          </cell>
          <cell r="D3537" t="str">
            <v>L406</v>
          </cell>
          <cell r="E3537">
            <v>0</v>
          </cell>
          <cell r="F3537">
            <v>2</v>
          </cell>
        </row>
        <row r="3538">
          <cell r="A3538" t="str">
            <v>WCC071</v>
          </cell>
          <cell r="B3538">
            <v>10</v>
          </cell>
          <cell r="C3538">
            <v>0</v>
          </cell>
          <cell r="D3538" t="str">
            <v>L406</v>
          </cell>
          <cell r="E3538">
            <v>2</v>
          </cell>
          <cell r="F3538">
            <v>3</v>
          </cell>
        </row>
        <row r="3539">
          <cell r="A3539" t="str">
            <v>WCC071</v>
          </cell>
          <cell r="B3539">
            <v>16</v>
          </cell>
          <cell r="C3539">
            <v>0</v>
          </cell>
          <cell r="D3539" t="str">
            <v>L406</v>
          </cell>
          <cell r="E3539">
            <v>1</v>
          </cell>
          <cell r="F3539">
            <v>2</v>
          </cell>
        </row>
        <row r="3540">
          <cell r="A3540" t="str">
            <v>WCC071</v>
          </cell>
          <cell r="B3540">
            <v>24</v>
          </cell>
          <cell r="C3540">
            <v>0</v>
          </cell>
          <cell r="D3540" t="str">
            <v>L406</v>
          </cell>
          <cell r="E3540">
            <v>3</v>
          </cell>
          <cell r="F3540">
            <v>6</v>
          </cell>
        </row>
        <row r="3541">
          <cell r="A3541" t="str">
            <v>WCC071</v>
          </cell>
          <cell r="B3541">
            <v>30</v>
          </cell>
          <cell r="C3541">
            <v>0</v>
          </cell>
          <cell r="D3541" t="str">
            <v>L406</v>
          </cell>
          <cell r="E3541">
            <v>6</v>
          </cell>
          <cell r="F3541">
            <v>6</v>
          </cell>
        </row>
        <row r="3542">
          <cell r="A3542" t="str">
            <v>WCC071</v>
          </cell>
          <cell r="B3542">
            <v>36</v>
          </cell>
          <cell r="C3542">
            <v>0</v>
          </cell>
          <cell r="D3542" t="str">
            <v>L406</v>
          </cell>
          <cell r="E3542">
            <v>2</v>
          </cell>
          <cell r="F3542">
            <v>2</v>
          </cell>
        </row>
        <row r="3543">
          <cell r="A3543" t="str">
            <v>WCC071</v>
          </cell>
          <cell r="B3543">
            <v>48</v>
          </cell>
          <cell r="C3543">
            <v>0</v>
          </cell>
          <cell r="D3543" t="str">
            <v>L406</v>
          </cell>
          <cell r="E3543">
            <v>2</v>
          </cell>
          <cell r="F3543">
            <v>2</v>
          </cell>
        </row>
        <row r="3544">
          <cell r="A3544" t="str">
            <v>WCC0A1</v>
          </cell>
          <cell r="B3544">
            <v>20</v>
          </cell>
          <cell r="C3544">
            <v>0</v>
          </cell>
          <cell r="D3544" t="str">
            <v>L406</v>
          </cell>
          <cell r="E3544">
            <v>1</v>
          </cell>
          <cell r="F3544">
            <v>1</v>
          </cell>
        </row>
        <row r="3545">
          <cell r="A3545" t="str">
            <v>WCC0B1</v>
          </cell>
          <cell r="B3545">
            <v>6</v>
          </cell>
          <cell r="C3545">
            <v>0</v>
          </cell>
          <cell r="D3545" t="str">
            <v>L406</v>
          </cell>
          <cell r="E3545">
            <v>1</v>
          </cell>
          <cell r="F3545">
            <v>2</v>
          </cell>
        </row>
        <row r="3546">
          <cell r="A3546" t="str">
            <v>WCC0T1</v>
          </cell>
          <cell r="B3546">
            <v>42</v>
          </cell>
          <cell r="C3546">
            <v>0</v>
          </cell>
          <cell r="D3546" t="str">
            <v>L406</v>
          </cell>
          <cell r="E3546">
            <v>5</v>
          </cell>
          <cell r="F3546">
            <v>5</v>
          </cell>
        </row>
        <row r="3547">
          <cell r="A3547" t="str">
            <v>WCC0U1</v>
          </cell>
          <cell r="B3547">
            <v>42</v>
          </cell>
          <cell r="C3547">
            <v>0</v>
          </cell>
          <cell r="D3547" t="str">
            <v>L406</v>
          </cell>
          <cell r="E3547">
            <v>2</v>
          </cell>
          <cell r="F3547">
            <v>2</v>
          </cell>
        </row>
        <row r="3548">
          <cell r="A3548" t="str">
            <v>WCD031</v>
          </cell>
          <cell r="B3548">
            <v>30</v>
          </cell>
          <cell r="C3548">
            <v>0</v>
          </cell>
          <cell r="D3548" t="str">
            <v>L406</v>
          </cell>
          <cell r="E3548">
            <v>1</v>
          </cell>
          <cell r="F3548">
            <v>1</v>
          </cell>
        </row>
        <row r="3549">
          <cell r="A3549" t="str">
            <v>WCD051</v>
          </cell>
          <cell r="B3549">
            <v>2</v>
          </cell>
          <cell r="C3549">
            <v>0</v>
          </cell>
          <cell r="D3549" t="str">
            <v>L406</v>
          </cell>
          <cell r="E3549">
            <v>6</v>
          </cell>
          <cell r="F3549">
            <v>6</v>
          </cell>
        </row>
        <row r="3550">
          <cell r="A3550" t="str">
            <v>WCD051</v>
          </cell>
          <cell r="B3550">
            <v>3</v>
          </cell>
          <cell r="C3550">
            <v>0</v>
          </cell>
          <cell r="D3550" t="str">
            <v>L406</v>
          </cell>
          <cell r="E3550">
            <v>5</v>
          </cell>
          <cell r="F3550">
            <v>5</v>
          </cell>
        </row>
        <row r="3551">
          <cell r="A3551" t="str">
            <v>WCD051</v>
          </cell>
          <cell r="B3551">
            <v>4</v>
          </cell>
          <cell r="C3551">
            <v>0</v>
          </cell>
          <cell r="D3551" t="str">
            <v>L406</v>
          </cell>
          <cell r="E3551">
            <v>0</v>
          </cell>
          <cell r="F3551">
            <v>6</v>
          </cell>
        </row>
        <row r="3552">
          <cell r="A3552" t="str">
            <v>WCD051</v>
          </cell>
          <cell r="B3552">
            <v>6</v>
          </cell>
          <cell r="C3552">
            <v>0</v>
          </cell>
          <cell r="D3552" t="str">
            <v>L406</v>
          </cell>
          <cell r="E3552">
            <v>4</v>
          </cell>
          <cell r="F3552">
            <v>5</v>
          </cell>
        </row>
        <row r="3553">
          <cell r="A3553" t="str">
            <v>WCD051</v>
          </cell>
          <cell r="B3553">
            <v>10</v>
          </cell>
          <cell r="C3553">
            <v>0</v>
          </cell>
          <cell r="D3553" t="str">
            <v>L406</v>
          </cell>
          <cell r="E3553">
            <v>4</v>
          </cell>
          <cell r="F3553">
            <v>6</v>
          </cell>
        </row>
        <row r="3554">
          <cell r="A3554" t="str">
            <v>WCD051</v>
          </cell>
          <cell r="B3554">
            <v>12</v>
          </cell>
          <cell r="C3554">
            <v>0</v>
          </cell>
          <cell r="D3554" t="str">
            <v>L406</v>
          </cell>
          <cell r="E3554">
            <v>3</v>
          </cell>
          <cell r="F3554">
            <v>3</v>
          </cell>
        </row>
        <row r="3555">
          <cell r="A3555" t="str">
            <v>WCD051</v>
          </cell>
          <cell r="B3555">
            <v>14</v>
          </cell>
          <cell r="C3555">
            <v>0</v>
          </cell>
          <cell r="D3555" t="str">
            <v>L406</v>
          </cell>
          <cell r="E3555">
            <v>6</v>
          </cell>
          <cell r="F3555">
            <v>9</v>
          </cell>
        </row>
        <row r="3556">
          <cell r="A3556" t="str">
            <v>WCD051</v>
          </cell>
          <cell r="B3556">
            <v>16</v>
          </cell>
          <cell r="C3556">
            <v>0</v>
          </cell>
          <cell r="D3556" t="str">
            <v>L406</v>
          </cell>
          <cell r="E3556">
            <v>3</v>
          </cell>
          <cell r="F3556">
            <v>4</v>
          </cell>
        </row>
        <row r="3557">
          <cell r="A3557" t="str">
            <v>WCD051</v>
          </cell>
          <cell r="B3557">
            <v>18</v>
          </cell>
          <cell r="C3557">
            <v>0</v>
          </cell>
          <cell r="D3557" t="str">
            <v>L406</v>
          </cell>
          <cell r="E3557">
            <v>1</v>
          </cell>
          <cell r="F3557">
            <v>1</v>
          </cell>
        </row>
        <row r="3558">
          <cell r="A3558" t="str">
            <v>WCD051</v>
          </cell>
          <cell r="B3558">
            <v>20</v>
          </cell>
          <cell r="C3558">
            <v>0</v>
          </cell>
          <cell r="D3558" t="str">
            <v>L406</v>
          </cell>
          <cell r="E3558">
            <v>4</v>
          </cell>
          <cell r="F3558">
            <v>4</v>
          </cell>
        </row>
        <row r="3559">
          <cell r="A3559" t="str">
            <v>WCD051</v>
          </cell>
          <cell r="B3559">
            <v>24</v>
          </cell>
          <cell r="C3559">
            <v>0</v>
          </cell>
          <cell r="D3559" t="str">
            <v>L406</v>
          </cell>
          <cell r="E3559">
            <v>6</v>
          </cell>
          <cell r="F3559">
            <v>6</v>
          </cell>
        </row>
        <row r="3560">
          <cell r="A3560" t="str">
            <v>WCD051</v>
          </cell>
          <cell r="B3560">
            <v>30</v>
          </cell>
          <cell r="C3560">
            <v>0</v>
          </cell>
          <cell r="D3560" t="str">
            <v>L406</v>
          </cell>
          <cell r="E3560">
            <v>0</v>
          </cell>
          <cell r="F3560">
            <v>1</v>
          </cell>
        </row>
        <row r="3561">
          <cell r="A3561" t="str">
            <v>WCD051</v>
          </cell>
          <cell r="B3561">
            <v>32</v>
          </cell>
          <cell r="C3561">
            <v>0</v>
          </cell>
          <cell r="D3561" t="str">
            <v>L406</v>
          </cell>
          <cell r="E3561">
            <v>1</v>
          </cell>
          <cell r="F3561">
            <v>2</v>
          </cell>
        </row>
        <row r="3562">
          <cell r="A3562" t="str">
            <v>WCD051</v>
          </cell>
          <cell r="B3562">
            <v>36</v>
          </cell>
          <cell r="C3562">
            <v>0</v>
          </cell>
          <cell r="D3562" t="str">
            <v>L406</v>
          </cell>
          <cell r="E3562">
            <v>1</v>
          </cell>
          <cell r="F3562">
            <v>1</v>
          </cell>
        </row>
        <row r="3563">
          <cell r="A3563" t="str">
            <v>WCD071</v>
          </cell>
          <cell r="B3563">
            <v>48</v>
          </cell>
          <cell r="C3563">
            <v>0</v>
          </cell>
          <cell r="D3563" t="str">
            <v>L406</v>
          </cell>
          <cell r="E3563">
            <v>1</v>
          </cell>
          <cell r="F3563">
            <v>1</v>
          </cell>
        </row>
        <row r="3564">
          <cell r="A3564" t="str">
            <v>WCD0N1</v>
          </cell>
          <cell r="B3564">
            <v>30</v>
          </cell>
          <cell r="C3564">
            <v>0</v>
          </cell>
          <cell r="D3564" t="str">
            <v>L406</v>
          </cell>
          <cell r="E3564">
            <v>2</v>
          </cell>
          <cell r="F3564">
            <v>3</v>
          </cell>
        </row>
        <row r="3565">
          <cell r="A3565" t="str">
            <v>WCD0S1</v>
          </cell>
          <cell r="B3565">
            <v>66</v>
          </cell>
          <cell r="C3565">
            <v>0</v>
          </cell>
          <cell r="D3565" t="str">
            <v>L406</v>
          </cell>
          <cell r="E3565">
            <v>0</v>
          </cell>
          <cell r="F3565">
            <v>1</v>
          </cell>
        </row>
        <row r="3566">
          <cell r="A3566" t="str">
            <v>WCD0W1</v>
          </cell>
          <cell r="B3566">
            <v>30</v>
          </cell>
          <cell r="C3566">
            <v>0</v>
          </cell>
          <cell r="D3566" t="str">
            <v>L406</v>
          </cell>
          <cell r="E3566">
            <v>1</v>
          </cell>
          <cell r="F3566">
            <v>1</v>
          </cell>
        </row>
        <row r="3567">
          <cell r="A3567" t="str">
            <v>WCF002</v>
          </cell>
          <cell r="B3567">
            <v>8</v>
          </cell>
          <cell r="C3567">
            <v>0</v>
          </cell>
          <cell r="D3567" t="str">
            <v>L601</v>
          </cell>
          <cell r="E3567">
            <v>6</v>
          </cell>
          <cell r="F3567">
            <v>0</v>
          </cell>
        </row>
        <row r="3568">
          <cell r="A3568" t="str">
            <v>WCF002</v>
          </cell>
          <cell r="B3568">
            <v>14</v>
          </cell>
          <cell r="C3568">
            <v>0</v>
          </cell>
          <cell r="D3568" t="str">
            <v>L601</v>
          </cell>
          <cell r="E3568">
            <v>2</v>
          </cell>
          <cell r="F3568">
            <v>0</v>
          </cell>
        </row>
        <row r="3569">
          <cell r="A3569" t="str">
            <v>WCF002</v>
          </cell>
          <cell r="B3569">
            <v>30</v>
          </cell>
          <cell r="C3569">
            <v>0</v>
          </cell>
          <cell r="D3569" t="str">
            <v>L601</v>
          </cell>
          <cell r="E3569">
            <v>2</v>
          </cell>
          <cell r="F3569">
            <v>0</v>
          </cell>
        </row>
        <row r="3570">
          <cell r="A3570" t="str">
            <v>WCF002</v>
          </cell>
          <cell r="B3570">
            <v>36</v>
          </cell>
          <cell r="C3570">
            <v>0</v>
          </cell>
          <cell r="D3570" t="str">
            <v>L601</v>
          </cell>
          <cell r="E3570">
            <v>6</v>
          </cell>
          <cell r="F3570">
            <v>6</v>
          </cell>
        </row>
        <row r="3571">
          <cell r="A3571" t="str">
            <v>WCL071</v>
          </cell>
          <cell r="B3571">
            <v>2</v>
          </cell>
          <cell r="C3571">
            <v>0</v>
          </cell>
          <cell r="D3571" t="str">
            <v>L407</v>
          </cell>
          <cell r="E3571">
            <v>0</v>
          </cell>
          <cell r="F3571">
            <v>2</v>
          </cell>
        </row>
        <row r="3572">
          <cell r="A3572" t="str">
            <v>WCL071</v>
          </cell>
          <cell r="B3572">
            <v>8</v>
          </cell>
          <cell r="C3572">
            <v>0</v>
          </cell>
          <cell r="D3572" t="str">
            <v>L407</v>
          </cell>
          <cell r="E3572">
            <v>3</v>
          </cell>
          <cell r="F3572">
            <v>4</v>
          </cell>
        </row>
        <row r="3573">
          <cell r="A3573" t="str">
            <v>WCL081</v>
          </cell>
          <cell r="B3573">
            <v>10</v>
          </cell>
          <cell r="C3573">
            <v>0</v>
          </cell>
          <cell r="D3573" t="str">
            <v>L407</v>
          </cell>
          <cell r="E3573">
            <v>0</v>
          </cell>
          <cell r="F3573">
            <v>2</v>
          </cell>
        </row>
        <row r="3574">
          <cell r="A3574" t="str">
            <v>WCL081</v>
          </cell>
          <cell r="B3574">
            <v>12</v>
          </cell>
          <cell r="C3574">
            <v>0</v>
          </cell>
          <cell r="D3574" t="str">
            <v>L407</v>
          </cell>
          <cell r="E3574">
            <v>8</v>
          </cell>
          <cell r="F3574">
            <v>8</v>
          </cell>
        </row>
        <row r="3575">
          <cell r="A3575" t="str">
            <v>WCL081</v>
          </cell>
          <cell r="B3575">
            <v>18</v>
          </cell>
          <cell r="C3575">
            <v>0</v>
          </cell>
          <cell r="D3575" t="str">
            <v>L407</v>
          </cell>
          <cell r="E3575">
            <v>1</v>
          </cell>
          <cell r="F3575">
            <v>1</v>
          </cell>
        </row>
        <row r="3576">
          <cell r="A3576" t="str">
            <v>WCS0H4C</v>
          </cell>
          <cell r="B3576">
            <v>18</v>
          </cell>
          <cell r="C3576">
            <v>0</v>
          </cell>
          <cell r="D3576" t="str">
            <v>L408</v>
          </cell>
          <cell r="E3576">
            <v>1</v>
          </cell>
          <cell r="F3576">
            <v>1</v>
          </cell>
        </row>
        <row r="3577">
          <cell r="A3577" t="str">
            <v>WCS0H4C</v>
          </cell>
          <cell r="B3577">
            <v>24</v>
          </cell>
          <cell r="C3577">
            <v>0</v>
          </cell>
          <cell r="D3577" t="str">
            <v>L408</v>
          </cell>
          <cell r="E3577">
            <v>3</v>
          </cell>
          <cell r="F3577">
            <v>3</v>
          </cell>
        </row>
        <row r="3578">
          <cell r="A3578" t="str">
            <v>WCS0J4</v>
          </cell>
          <cell r="B3578">
            <v>6</v>
          </cell>
          <cell r="C3578">
            <v>0</v>
          </cell>
          <cell r="D3578" t="str">
            <v>L408</v>
          </cell>
          <cell r="E3578">
            <v>1</v>
          </cell>
          <cell r="F3578">
            <v>2</v>
          </cell>
        </row>
        <row r="3579">
          <cell r="A3579" t="str">
            <v>WCS0J4C</v>
          </cell>
          <cell r="B3579">
            <v>2</v>
          </cell>
          <cell r="C3579">
            <v>0</v>
          </cell>
          <cell r="D3579" t="str">
            <v>L408</v>
          </cell>
          <cell r="E3579">
            <v>5</v>
          </cell>
          <cell r="F3579">
            <v>5</v>
          </cell>
        </row>
        <row r="3580">
          <cell r="A3580" t="str">
            <v>WCS0J4C</v>
          </cell>
          <cell r="B3580">
            <v>3</v>
          </cell>
          <cell r="C3580">
            <v>0</v>
          </cell>
          <cell r="D3580" t="str">
            <v>L408</v>
          </cell>
          <cell r="E3580">
            <v>0</v>
          </cell>
          <cell r="F3580">
            <v>2</v>
          </cell>
        </row>
        <row r="3581">
          <cell r="A3581" t="str">
            <v>WCS0J4C</v>
          </cell>
          <cell r="B3581">
            <v>6</v>
          </cell>
          <cell r="C3581">
            <v>0</v>
          </cell>
          <cell r="D3581" t="str">
            <v>L408</v>
          </cell>
          <cell r="E3581">
            <v>5</v>
          </cell>
          <cell r="F3581">
            <v>5</v>
          </cell>
        </row>
        <row r="3582">
          <cell r="A3582" t="str">
            <v>WCS0P3</v>
          </cell>
          <cell r="B3582">
            <v>30</v>
          </cell>
          <cell r="C3582">
            <v>0</v>
          </cell>
          <cell r="D3582" t="str">
            <v>L408</v>
          </cell>
          <cell r="E3582">
            <v>1</v>
          </cell>
          <cell r="F3582">
            <v>1</v>
          </cell>
        </row>
        <row r="3583">
          <cell r="A3583" t="str">
            <v>WCS0P4C</v>
          </cell>
          <cell r="B3583">
            <v>12</v>
          </cell>
          <cell r="C3583">
            <v>0</v>
          </cell>
          <cell r="D3583" t="str">
            <v>L408</v>
          </cell>
          <cell r="E3583">
            <v>2</v>
          </cell>
          <cell r="F3583">
            <v>3</v>
          </cell>
        </row>
        <row r="3584">
          <cell r="A3584" t="str">
            <v>WCS0P4C</v>
          </cell>
          <cell r="B3584">
            <v>16</v>
          </cell>
          <cell r="C3584">
            <v>0</v>
          </cell>
          <cell r="D3584" t="str">
            <v>L408</v>
          </cell>
          <cell r="E3584">
            <v>1</v>
          </cell>
          <cell r="F3584">
            <v>1</v>
          </cell>
        </row>
        <row r="3585">
          <cell r="A3585" t="str">
            <v>WCS0P4C</v>
          </cell>
          <cell r="B3585">
            <v>18</v>
          </cell>
          <cell r="C3585">
            <v>0</v>
          </cell>
          <cell r="D3585" t="str">
            <v>L408</v>
          </cell>
          <cell r="E3585">
            <v>2</v>
          </cell>
          <cell r="F3585">
            <v>2</v>
          </cell>
        </row>
        <row r="3586">
          <cell r="A3586" t="str">
            <v>WCS0P4C</v>
          </cell>
          <cell r="B3586">
            <v>20</v>
          </cell>
          <cell r="C3586">
            <v>0</v>
          </cell>
          <cell r="D3586" t="str">
            <v>L408</v>
          </cell>
          <cell r="E3586">
            <v>1</v>
          </cell>
          <cell r="F3586">
            <v>1</v>
          </cell>
        </row>
        <row r="3587">
          <cell r="A3587" t="str">
            <v>WCS0P4C</v>
          </cell>
          <cell r="B3587">
            <v>24</v>
          </cell>
          <cell r="C3587">
            <v>0</v>
          </cell>
          <cell r="D3587" t="str">
            <v>L408</v>
          </cell>
          <cell r="E3587">
            <v>4</v>
          </cell>
          <cell r="F3587">
            <v>4</v>
          </cell>
        </row>
        <row r="3588">
          <cell r="A3588" t="str">
            <v>WCS0P4C</v>
          </cell>
          <cell r="B3588">
            <v>30</v>
          </cell>
          <cell r="C3588">
            <v>0</v>
          </cell>
          <cell r="D3588" t="str">
            <v>L408</v>
          </cell>
          <cell r="E3588">
            <v>1</v>
          </cell>
          <cell r="F3588">
            <v>2</v>
          </cell>
        </row>
        <row r="3589">
          <cell r="A3589" t="str">
            <v>WCS0P4C</v>
          </cell>
          <cell r="B3589">
            <v>36</v>
          </cell>
          <cell r="C3589">
            <v>0</v>
          </cell>
          <cell r="D3589" t="str">
            <v>L408</v>
          </cell>
          <cell r="E3589">
            <v>0</v>
          </cell>
          <cell r="F3589">
            <v>1</v>
          </cell>
        </row>
        <row r="3590">
          <cell r="A3590" t="str">
            <v>WCS0P4C</v>
          </cell>
          <cell r="B3590">
            <v>48</v>
          </cell>
          <cell r="C3590">
            <v>0</v>
          </cell>
          <cell r="D3590" t="str">
            <v>L408</v>
          </cell>
          <cell r="E3590">
            <v>2</v>
          </cell>
          <cell r="F3590">
            <v>2</v>
          </cell>
        </row>
        <row r="3591">
          <cell r="A3591" t="str">
            <v>WCS0Q4C</v>
          </cell>
          <cell r="B3591">
            <v>14</v>
          </cell>
          <cell r="C3591">
            <v>0</v>
          </cell>
          <cell r="D3591" t="str">
            <v>L408</v>
          </cell>
          <cell r="E3591">
            <v>2</v>
          </cell>
          <cell r="F3591">
            <v>2</v>
          </cell>
        </row>
        <row r="3592">
          <cell r="A3592" t="str">
            <v>WCS0T4C</v>
          </cell>
          <cell r="B3592">
            <v>30</v>
          </cell>
          <cell r="C3592">
            <v>0</v>
          </cell>
          <cell r="D3592" t="str">
            <v>L408</v>
          </cell>
          <cell r="E3592">
            <v>1</v>
          </cell>
          <cell r="F3592">
            <v>1</v>
          </cell>
        </row>
        <row r="3593">
          <cell r="A3593" t="str">
            <v>WDC0S1</v>
          </cell>
          <cell r="B3593">
            <v>48</v>
          </cell>
          <cell r="C3593">
            <v>0</v>
          </cell>
          <cell r="D3593" t="str">
            <v>L406</v>
          </cell>
          <cell r="E3593">
            <v>2</v>
          </cell>
          <cell r="F3593">
            <v>2</v>
          </cell>
        </row>
        <row r="3594">
          <cell r="A3594" t="str">
            <v>WDC0S1</v>
          </cell>
          <cell r="B3594">
            <v>84</v>
          </cell>
          <cell r="C3594">
            <v>0</v>
          </cell>
          <cell r="D3594" t="str">
            <v>L406</v>
          </cell>
          <cell r="E3594">
            <v>0</v>
          </cell>
          <cell r="F3594">
            <v>2</v>
          </cell>
        </row>
        <row r="3595">
          <cell r="A3595" t="str">
            <v>WDD051</v>
          </cell>
          <cell r="B3595">
            <v>30</v>
          </cell>
          <cell r="C3595">
            <v>0</v>
          </cell>
          <cell r="D3595" t="str">
            <v>L406</v>
          </cell>
          <cell r="E3595">
            <v>0</v>
          </cell>
          <cell r="F3595">
            <v>1</v>
          </cell>
        </row>
        <row r="3596">
          <cell r="A3596" t="str">
            <v>WDD051</v>
          </cell>
          <cell r="B3596">
            <v>32</v>
          </cell>
          <cell r="C3596">
            <v>0</v>
          </cell>
          <cell r="D3596" t="str">
            <v>L406</v>
          </cell>
          <cell r="E3596">
            <v>0</v>
          </cell>
          <cell r="F3596">
            <v>1</v>
          </cell>
        </row>
        <row r="3597">
          <cell r="A3597" t="str">
            <v>WFC021</v>
          </cell>
          <cell r="B3597">
            <v>14</v>
          </cell>
          <cell r="C3597">
            <v>0</v>
          </cell>
          <cell r="D3597" t="str">
            <v>L406</v>
          </cell>
          <cell r="E3597">
            <v>1</v>
          </cell>
          <cell r="F3597">
            <v>5</v>
          </cell>
        </row>
        <row r="3598">
          <cell r="A3598" t="str">
            <v>WFC021</v>
          </cell>
          <cell r="B3598">
            <v>16</v>
          </cell>
          <cell r="C3598">
            <v>0</v>
          </cell>
          <cell r="D3598" t="str">
            <v>L406</v>
          </cell>
          <cell r="E3598">
            <v>0</v>
          </cell>
          <cell r="F3598">
            <v>8</v>
          </cell>
        </row>
        <row r="3599">
          <cell r="A3599" t="str">
            <v>WFC021</v>
          </cell>
          <cell r="B3599">
            <v>18</v>
          </cell>
          <cell r="C3599">
            <v>0</v>
          </cell>
          <cell r="D3599" t="str">
            <v>L406</v>
          </cell>
          <cell r="E3599">
            <v>0</v>
          </cell>
          <cell r="F3599">
            <v>4</v>
          </cell>
        </row>
        <row r="3600">
          <cell r="A3600" t="str">
            <v>WFC021</v>
          </cell>
          <cell r="B3600">
            <v>20</v>
          </cell>
          <cell r="C3600">
            <v>0</v>
          </cell>
          <cell r="D3600" t="str">
            <v>L406</v>
          </cell>
          <cell r="E3600">
            <v>4</v>
          </cell>
          <cell r="F3600">
            <v>4</v>
          </cell>
        </row>
        <row r="3601">
          <cell r="A3601" t="str">
            <v>WFC031</v>
          </cell>
          <cell r="B3601">
            <v>10</v>
          </cell>
          <cell r="C3601">
            <v>0</v>
          </cell>
          <cell r="D3601" t="str">
            <v>L406</v>
          </cell>
          <cell r="E3601">
            <v>0</v>
          </cell>
          <cell r="F3601">
            <v>1</v>
          </cell>
        </row>
        <row r="3602">
          <cell r="A3602" t="str">
            <v>WFC031</v>
          </cell>
          <cell r="B3602">
            <v>12</v>
          </cell>
          <cell r="C3602">
            <v>0</v>
          </cell>
          <cell r="D3602" t="str">
            <v>L406</v>
          </cell>
          <cell r="E3602">
            <v>0</v>
          </cell>
          <cell r="F3602">
            <v>2</v>
          </cell>
        </row>
        <row r="3603">
          <cell r="A3603" t="str">
            <v>WFC031</v>
          </cell>
          <cell r="B3603">
            <v>24</v>
          </cell>
          <cell r="C3603">
            <v>0</v>
          </cell>
          <cell r="D3603" t="str">
            <v>L406</v>
          </cell>
          <cell r="E3603">
            <v>0</v>
          </cell>
          <cell r="F3603">
            <v>1</v>
          </cell>
        </row>
        <row r="3604">
          <cell r="A3604" t="str">
            <v>WFC031G</v>
          </cell>
          <cell r="B3604">
            <v>8</v>
          </cell>
          <cell r="C3604">
            <v>0</v>
          </cell>
          <cell r="D3604" t="str">
            <v>L406</v>
          </cell>
          <cell r="E3604">
            <v>1</v>
          </cell>
          <cell r="F3604">
            <v>1</v>
          </cell>
        </row>
        <row r="3605">
          <cell r="A3605" t="str">
            <v>WFC031G</v>
          </cell>
          <cell r="B3605">
            <v>10</v>
          </cell>
          <cell r="C3605">
            <v>0</v>
          </cell>
          <cell r="D3605" t="str">
            <v>L406</v>
          </cell>
          <cell r="E3605">
            <v>6</v>
          </cell>
          <cell r="F3605">
            <v>4</v>
          </cell>
        </row>
        <row r="3606">
          <cell r="A3606" t="str">
            <v>WFC041</v>
          </cell>
          <cell r="B3606">
            <v>14</v>
          </cell>
          <cell r="C3606">
            <v>0</v>
          </cell>
          <cell r="D3606" t="str">
            <v>L406</v>
          </cell>
          <cell r="E3606">
            <v>0</v>
          </cell>
          <cell r="F3606">
            <v>5</v>
          </cell>
        </row>
        <row r="3607">
          <cell r="A3607" t="str">
            <v>WFC041</v>
          </cell>
          <cell r="B3607">
            <v>18</v>
          </cell>
          <cell r="C3607">
            <v>0</v>
          </cell>
          <cell r="D3607" t="str">
            <v>L406</v>
          </cell>
          <cell r="E3607">
            <v>0</v>
          </cell>
          <cell r="F3607">
            <v>2</v>
          </cell>
        </row>
        <row r="3608">
          <cell r="A3608" t="str">
            <v>WFC041</v>
          </cell>
          <cell r="B3608">
            <v>20</v>
          </cell>
          <cell r="C3608">
            <v>0</v>
          </cell>
          <cell r="D3608" t="str">
            <v>L406</v>
          </cell>
          <cell r="E3608">
            <v>3</v>
          </cell>
          <cell r="F3608">
            <v>3</v>
          </cell>
        </row>
        <row r="3609">
          <cell r="A3609" t="str">
            <v>WFC041</v>
          </cell>
          <cell r="B3609">
            <v>24</v>
          </cell>
          <cell r="C3609">
            <v>0</v>
          </cell>
          <cell r="D3609" t="str">
            <v>L406</v>
          </cell>
          <cell r="E3609">
            <v>2</v>
          </cell>
          <cell r="F3609">
            <v>3</v>
          </cell>
        </row>
        <row r="3610">
          <cell r="A3610" t="str">
            <v>WFC051</v>
          </cell>
          <cell r="B3610">
            <v>2</v>
          </cell>
          <cell r="C3610">
            <v>0</v>
          </cell>
          <cell r="D3610" t="str">
            <v>L406</v>
          </cell>
          <cell r="E3610">
            <v>100</v>
          </cell>
          <cell r="F3610">
            <v>81</v>
          </cell>
        </row>
        <row r="3611">
          <cell r="A3611" t="str">
            <v>WFC051</v>
          </cell>
          <cell r="B3611">
            <v>3</v>
          </cell>
          <cell r="C3611">
            <v>0</v>
          </cell>
          <cell r="D3611" t="str">
            <v>L406</v>
          </cell>
          <cell r="E3611">
            <v>63</v>
          </cell>
          <cell r="F3611">
            <v>65</v>
          </cell>
        </row>
        <row r="3612">
          <cell r="A3612" t="str">
            <v>WFC051</v>
          </cell>
          <cell r="B3612">
            <v>4</v>
          </cell>
          <cell r="C3612">
            <v>0</v>
          </cell>
          <cell r="D3612" t="str">
            <v>L406</v>
          </cell>
          <cell r="E3612">
            <v>59</v>
          </cell>
          <cell r="F3612">
            <v>83</v>
          </cell>
        </row>
        <row r="3613">
          <cell r="A3613" t="str">
            <v>WFC051</v>
          </cell>
          <cell r="B3613">
            <v>6</v>
          </cell>
          <cell r="C3613">
            <v>0</v>
          </cell>
          <cell r="D3613" t="str">
            <v>L406</v>
          </cell>
          <cell r="E3613">
            <v>96</v>
          </cell>
          <cell r="F3613">
            <v>116</v>
          </cell>
        </row>
        <row r="3614">
          <cell r="A3614" t="str">
            <v>WFC051</v>
          </cell>
          <cell r="B3614">
            <v>8</v>
          </cell>
          <cell r="C3614">
            <v>0</v>
          </cell>
          <cell r="D3614" t="str">
            <v>L406</v>
          </cell>
          <cell r="E3614">
            <v>41</v>
          </cell>
          <cell r="F3614">
            <v>58</v>
          </cell>
        </row>
        <row r="3615">
          <cell r="A3615" t="str">
            <v>WFC051</v>
          </cell>
          <cell r="B3615">
            <v>10</v>
          </cell>
          <cell r="C3615">
            <v>0</v>
          </cell>
          <cell r="D3615" t="str">
            <v>L406</v>
          </cell>
          <cell r="E3615">
            <v>29</v>
          </cell>
          <cell r="F3615">
            <v>29</v>
          </cell>
        </row>
        <row r="3616">
          <cell r="A3616" t="str">
            <v>WFC051</v>
          </cell>
          <cell r="B3616">
            <v>12</v>
          </cell>
          <cell r="C3616">
            <v>0</v>
          </cell>
          <cell r="D3616" t="str">
            <v>L406</v>
          </cell>
          <cell r="E3616">
            <v>40</v>
          </cell>
          <cell r="F3616">
            <v>52</v>
          </cell>
        </row>
        <row r="3617">
          <cell r="A3617" t="str">
            <v>WFC051</v>
          </cell>
          <cell r="B3617">
            <v>14</v>
          </cell>
          <cell r="C3617">
            <v>0</v>
          </cell>
          <cell r="D3617" t="str">
            <v>L406</v>
          </cell>
          <cell r="E3617">
            <v>12</v>
          </cell>
          <cell r="F3617">
            <v>19</v>
          </cell>
        </row>
        <row r="3618">
          <cell r="A3618" t="str">
            <v>WFC051</v>
          </cell>
          <cell r="B3618">
            <v>16</v>
          </cell>
          <cell r="C3618">
            <v>0</v>
          </cell>
          <cell r="D3618" t="str">
            <v>L406</v>
          </cell>
          <cell r="E3618">
            <v>16</v>
          </cell>
          <cell r="F3618">
            <v>17</v>
          </cell>
        </row>
        <row r="3619">
          <cell r="A3619" t="str">
            <v>WFC051</v>
          </cell>
          <cell r="B3619">
            <v>18</v>
          </cell>
          <cell r="C3619">
            <v>0</v>
          </cell>
          <cell r="D3619" t="str">
            <v>L406</v>
          </cell>
          <cell r="E3619">
            <v>3</v>
          </cell>
          <cell r="F3619">
            <v>6</v>
          </cell>
        </row>
        <row r="3620">
          <cell r="A3620" t="str">
            <v>WFC051</v>
          </cell>
          <cell r="B3620">
            <v>20</v>
          </cell>
          <cell r="C3620">
            <v>0</v>
          </cell>
          <cell r="D3620" t="str">
            <v>L406</v>
          </cell>
          <cell r="E3620">
            <v>34</v>
          </cell>
          <cell r="F3620">
            <v>36</v>
          </cell>
        </row>
        <row r="3621">
          <cell r="A3621" t="str">
            <v>WFC051</v>
          </cell>
          <cell r="B3621">
            <v>24</v>
          </cell>
          <cell r="C3621">
            <v>0</v>
          </cell>
          <cell r="D3621" t="str">
            <v>L406</v>
          </cell>
          <cell r="E3621">
            <v>24</v>
          </cell>
          <cell r="F3621">
            <v>25</v>
          </cell>
        </row>
        <row r="3622">
          <cell r="A3622" t="str">
            <v>WFC051</v>
          </cell>
          <cell r="B3622">
            <v>30</v>
          </cell>
          <cell r="C3622">
            <v>0</v>
          </cell>
          <cell r="D3622" t="str">
            <v>L406</v>
          </cell>
          <cell r="E3622">
            <v>17</v>
          </cell>
          <cell r="F3622">
            <v>17</v>
          </cell>
        </row>
        <row r="3623">
          <cell r="A3623" t="str">
            <v>WFC051</v>
          </cell>
          <cell r="B3623">
            <v>36</v>
          </cell>
          <cell r="C3623">
            <v>0</v>
          </cell>
          <cell r="D3623" t="str">
            <v>L406</v>
          </cell>
          <cell r="E3623">
            <v>1</v>
          </cell>
          <cell r="F3623">
            <v>1</v>
          </cell>
        </row>
        <row r="3624">
          <cell r="A3624" t="str">
            <v>WFC051G</v>
          </cell>
          <cell r="B3624">
            <v>3</v>
          </cell>
          <cell r="C3624">
            <v>0</v>
          </cell>
          <cell r="D3624" t="str">
            <v>L406</v>
          </cell>
          <cell r="E3624">
            <v>32</v>
          </cell>
          <cell r="F3624">
            <v>32</v>
          </cell>
        </row>
        <row r="3625">
          <cell r="A3625" t="str">
            <v>WFC051G</v>
          </cell>
          <cell r="B3625">
            <v>4</v>
          </cell>
          <cell r="C3625">
            <v>0</v>
          </cell>
          <cell r="D3625" t="str">
            <v>L406</v>
          </cell>
          <cell r="E3625">
            <v>11</v>
          </cell>
          <cell r="F3625">
            <v>9</v>
          </cell>
        </row>
        <row r="3626">
          <cell r="A3626" t="str">
            <v>WFC051G</v>
          </cell>
          <cell r="B3626">
            <v>6</v>
          </cell>
          <cell r="C3626">
            <v>0</v>
          </cell>
          <cell r="D3626" t="str">
            <v>L406</v>
          </cell>
          <cell r="E3626">
            <v>4</v>
          </cell>
          <cell r="F3626">
            <v>3</v>
          </cell>
        </row>
        <row r="3627">
          <cell r="A3627" t="str">
            <v>WFC051G</v>
          </cell>
          <cell r="B3627">
            <v>8</v>
          </cell>
          <cell r="C3627">
            <v>0</v>
          </cell>
          <cell r="D3627" t="str">
            <v>L406</v>
          </cell>
          <cell r="E3627">
            <v>0</v>
          </cell>
          <cell r="F3627">
            <v>1</v>
          </cell>
        </row>
        <row r="3628">
          <cell r="A3628" t="str">
            <v>WFC061</v>
          </cell>
          <cell r="B3628">
            <v>20</v>
          </cell>
          <cell r="C3628">
            <v>0</v>
          </cell>
          <cell r="D3628" t="str">
            <v>L406</v>
          </cell>
          <cell r="E3628">
            <v>4</v>
          </cell>
          <cell r="F3628">
            <v>4</v>
          </cell>
        </row>
        <row r="3629">
          <cell r="A3629" t="str">
            <v>WFC071</v>
          </cell>
          <cell r="B3629">
            <v>2</v>
          </cell>
          <cell r="C3629">
            <v>0</v>
          </cell>
          <cell r="D3629" t="str">
            <v>L406</v>
          </cell>
          <cell r="E3629">
            <v>21</v>
          </cell>
          <cell r="F3629">
            <v>48</v>
          </cell>
        </row>
        <row r="3630">
          <cell r="A3630" t="str">
            <v>WFC071</v>
          </cell>
          <cell r="B3630">
            <v>3</v>
          </cell>
          <cell r="C3630">
            <v>0</v>
          </cell>
          <cell r="D3630" t="str">
            <v>L406</v>
          </cell>
          <cell r="E3630">
            <v>1</v>
          </cell>
          <cell r="F3630">
            <v>2</v>
          </cell>
        </row>
        <row r="3631">
          <cell r="A3631" t="str">
            <v>WFC071</v>
          </cell>
          <cell r="B3631">
            <v>4</v>
          </cell>
          <cell r="C3631">
            <v>0</v>
          </cell>
          <cell r="D3631" t="str">
            <v>L406</v>
          </cell>
          <cell r="E3631">
            <v>3</v>
          </cell>
          <cell r="F3631">
            <v>4</v>
          </cell>
        </row>
        <row r="3632">
          <cell r="A3632" t="str">
            <v>WFC071</v>
          </cell>
          <cell r="B3632">
            <v>10</v>
          </cell>
          <cell r="C3632">
            <v>0</v>
          </cell>
          <cell r="D3632" t="str">
            <v>L406</v>
          </cell>
          <cell r="E3632">
            <v>2</v>
          </cell>
          <cell r="F3632">
            <v>4</v>
          </cell>
        </row>
        <row r="3633">
          <cell r="A3633" t="str">
            <v>WFC071</v>
          </cell>
          <cell r="B3633">
            <v>12</v>
          </cell>
          <cell r="C3633">
            <v>0</v>
          </cell>
          <cell r="D3633" t="str">
            <v>L406</v>
          </cell>
          <cell r="E3633">
            <v>0</v>
          </cell>
          <cell r="F3633">
            <v>1</v>
          </cell>
        </row>
        <row r="3634">
          <cell r="A3634" t="str">
            <v>WFC071</v>
          </cell>
          <cell r="B3634">
            <v>14</v>
          </cell>
          <cell r="C3634">
            <v>0</v>
          </cell>
          <cell r="D3634" t="str">
            <v>L406</v>
          </cell>
          <cell r="E3634">
            <v>10</v>
          </cell>
          <cell r="F3634">
            <v>7</v>
          </cell>
        </row>
        <row r="3635">
          <cell r="A3635" t="str">
            <v>WFC071</v>
          </cell>
          <cell r="B3635">
            <v>16</v>
          </cell>
          <cell r="C3635">
            <v>0</v>
          </cell>
          <cell r="D3635" t="str">
            <v>L406</v>
          </cell>
          <cell r="E3635">
            <v>27</v>
          </cell>
          <cell r="F3635">
            <v>32</v>
          </cell>
        </row>
        <row r="3636">
          <cell r="A3636" t="str">
            <v>WFC071</v>
          </cell>
          <cell r="B3636">
            <v>18</v>
          </cell>
          <cell r="C3636">
            <v>0</v>
          </cell>
          <cell r="D3636" t="str">
            <v>L406</v>
          </cell>
          <cell r="E3636">
            <v>0</v>
          </cell>
          <cell r="F3636">
            <v>1</v>
          </cell>
        </row>
        <row r="3637">
          <cell r="A3637" t="str">
            <v>WFC071</v>
          </cell>
          <cell r="B3637">
            <v>20</v>
          </cell>
          <cell r="C3637">
            <v>0</v>
          </cell>
          <cell r="D3637" t="str">
            <v>L406</v>
          </cell>
          <cell r="E3637">
            <v>4</v>
          </cell>
          <cell r="F3637">
            <v>4</v>
          </cell>
        </row>
        <row r="3638">
          <cell r="A3638" t="str">
            <v>WFC071</v>
          </cell>
          <cell r="B3638">
            <v>24</v>
          </cell>
          <cell r="C3638">
            <v>0</v>
          </cell>
          <cell r="D3638" t="str">
            <v>L406</v>
          </cell>
          <cell r="E3638">
            <v>2</v>
          </cell>
          <cell r="F3638">
            <v>2</v>
          </cell>
        </row>
        <row r="3639">
          <cell r="A3639" t="str">
            <v>WFC071</v>
          </cell>
          <cell r="B3639">
            <v>30</v>
          </cell>
          <cell r="C3639">
            <v>0</v>
          </cell>
          <cell r="D3639" t="str">
            <v>L406</v>
          </cell>
          <cell r="E3639">
            <v>7</v>
          </cell>
          <cell r="F3639">
            <v>6</v>
          </cell>
        </row>
        <row r="3640">
          <cell r="A3640" t="str">
            <v>WFC071</v>
          </cell>
          <cell r="B3640">
            <v>36</v>
          </cell>
          <cell r="C3640">
            <v>0</v>
          </cell>
          <cell r="D3640" t="str">
            <v>L406</v>
          </cell>
          <cell r="E3640">
            <v>0</v>
          </cell>
          <cell r="F3640">
            <v>4</v>
          </cell>
        </row>
        <row r="3641">
          <cell r="A3641" t="str">
            <v>WFC0A1</v>
          </cell>
          <cell r="B3641">
            <v>8</v>
          </cell>
          <cell r="C3641">
            <v>0</v>
          </cell>
          <cell r="D3641" t="str">
            <v>L406</v>
          </cell>
          <cell r="E3641">
            <v>2</v>
          </cell>
          <cell r="F3641">
            <v>2</v>
          </cell>
        </row>
        <row r="3642">
          <cell r="A3642" t="str">
            <v>WFC0A1</v>
          </cell>
          <cell r="B3642">
            <v>10</v>
          </cell>
          <cell r="C3642">
            <v>0</v>
          </cell>
          <cell r="D3642" t="str">
            <v>L406</v>
          </cell>
          <cell r="E3642">
            <v>5</v>
          </cell>
          <cell r="F3642">
            <v>5</v>
          </cell>
        </row>
        <row r="3643">
          <cell r="A3643" t="str">
            <v>WFC0A1</v>
          </cell>
          <cell r="B3643">
            <v>12</v>
          </cell>
          <cell r="C3643">
            <v>0</v>
          </cell>
          <cell r="D3643" t="str">
            <v>L406</v>
          </cell>
          <cell r="E3643">
            <v>3</v>
          </cell>
          <cell r="F3643">
            <v>3</v>
          </cell>
        </row>
        <row r="3644">
          <cell r="A3644" t="str">
            <v>WFC0A1</v>
          </cell>
          <cell r="B3644">
            <v>16</v>
          </cell>
          <cell r="C3644">
            <v>0</v>
          </cell>
          <cell r="D3644" t="str">
            <v>L406</v>
          </cell>
          <cell r="E3644">
            <v>2</v>
          </cell>
          <cell r="F3644">
            <v>2</v>
          </cell>
        </row>
        <row r="3645">
          <cell r="A3645" t="str">
            <v>WFC0T1</v>
          </cell>
          <cell r="B3645">
            <v>30</v>
          </cell>
          <cell r="C3645">
            <v>0</v>
          </cell>
          <cell r="D3645" t="str">
            <v>L406</v>
          </cell>
          <cell r="E3645">
            <v>4</v>
          </cell>
          <cell r="F3645">
            <v>8</v>
          </cell>
        </row>
        <row r="3646">
          <cell r="A3646" t="str">
            <v>WFC0T1</v>
          </cell>
          <cell r="B3646">
            <v>42</v>
          </cell>
          <cell r="C3646">
            <v>0</v>
          </cell>
          <cell r="D3646" t="str">
            <v>L406</v>
          </cell>
          <cell r="E3646">
            <v>3</v>
          </cell>
          <cell r="F3646">
            <v>4</v>
          </cell>
        </row>
        <row r="3647">
          <cell r="A3647" t="str">
            <v>WFC0W1</v>
          </cell>
          <cell r="B3647">
            <v>30</v>
          </cell>
          <cell r="C3647">
            <v>0</v>
          </cell>
          <cell r="D3647" t="str">
            <v>L406</v>
          </cell>
          <cell r="E3647">
            <v>5</v>
          </cell>
          <cell r="F3647">
            <v>5</v>
          </cell>
        </row>
        <row r="3648">
          <cell r="A3648" t="str">
            <v>WFD031</v>
          </cell>
          <cell r="B3648">
            <v>24</v>
          </cell>
          <cell r="C3648">
            <v>0</v>
          </cell>
          <cell r="D3648" t="str">
            <v>L406</v>
          </cell>
          <cell r="E3648">
            <v>1</v>
          </cell>
          <cell r="F3648">
            <v>1</v>
          </cell>
        </row>
        <row r="3649">
          <cell r="A3649" t="str">
            <v>WFD031</v>
          </cell>
          <cell r="B3649">
            <v>30</v>
          </cell>
          <cell r="C3649">
            <v>0</v>
          </cell>
          <cell r="D3649" t="str">
            <v>L406</v>
          </cell>
          <cell r="E3649">
            <v>1</v>
          </cell>
          <cell r="F3649">
            <v>1</v>
          </cell>
        </row>
        <row r="3650">
          <cell r="A3650" t="str">
            <v>WFD041</v>
          </cell>
          <cell r="B3650">
            <v>24</v>
          </cell>
          <cell r="C3650">
            <v>0</v>
          </cell>
          <cell r="D3650" t="str">
            <v>L406</v>
          </cell>
          <cell r="E3650">
            <v>2</v>
          </cell>
          <cell r="F3650">
            <v>2</v>
          </cell>
        </row>
        <row r="3651">
          <cell r="A3651" t="str">
            <v>WFD051</v>
          </cell>
          <cell r="B3651">
            <v>2</v>
          </cell>
          <cell r="C3651">
            <v>0</v>
          </cell>
          <cell r="D3651" t="str">
            <v>L406</v>
          </cell>
          <cell r="E3651">
            <v>36</v>
          </cell>
          <cell r="F3651">
            <v>36</v>
          </cell>
        </row>
        <row r="3652">
          <cell r="A3652" t="str">
            <v>WFD051</v>
          </cell>
          <cell r="B3652">
            <v>3</v>
          </cell>
          <cell r="C3652">
            <v>0</v>
          </cell>
          <cell r="D3652" t="str">
            <v>L406</v>
          </cell>
          <cell r="E3652">
            <v>19</v>
          </cell>
          <cell r="F3652">
            <v>20</v>
          </cell>
        </row>
        <row r="3653">
          <cell r="A3653" t="str">
            <v>WFD051</v>
          </cell>
          <cell r="B3653">
            <v>4</v>
          </cell>
          <cell r="C3653">
            <v>0</v>
          </cell>
          <cell r="D3653" t="str">
            <v>L406</v>
          </cell>
          <cell r="E3653">
            <v>50</v>
          </cell>
          <cell r="F3653">
            <v>53</v>
          </cell>
        </row>
        <row r="3654">
          <cell r="A3654" t="str">
            <v>WFD051</v>
          </cell>
          <cell r="B3654">
            <v>6</v>
          </cell>
          <cell r="C3654">
            <v>0</v>
          </cell>
          <cell r="D3654" t="str">
            <v>L406</v>
          </cell>
          <cell r="E3654">
            <v>24</v>
          </cell>
          <cell r="F3654">
            <v>30</v>
          </cell>
        </row>
        <row r="3655">
          <cell r="A3655" t="str">
            <v>WFD051</v>
          </cell>
          <cell r="B3655">
            <v>8</v>
          </cell>
          <cell r="C3655">
            <v>0</v>
          </cell>
          <cell r="D3655" t="str">
            <v>L406</v>
          </cell>
          <cell r="E3655">
            <v>10</v>
          </cell>
          <cell r="F3655">
            <v>13</v>
          </cell>
        </row>
        <row r="3656">
          <cell r="A3656" t="str">
            <v>WFD051</v>
          </cell>
          <cell r="B3656">
            <v>10</v>
          </cell>
          <cell r="C3656">
            <v>0</v>
          </cell>
          <cell r="D3656" t="str">
            <v>L406</v>
          </cell>
          <cell r="E3656">
            <v>15</v>
          </cell>
          <cell r="F3656">
            <v>15</v>
          </cell>
        </row>
        <row r="3657">
          <cell r="A3657" t="str">
            <v>WFD051</v>
          </cell>
          <cell r="B3657">
            <v>12</v>
          </cell>
          <cell r="C3657">
            <v>0</v>
          </cell>
          <cell r="D3657" t="str">
            <v>L406</v>
          </cell>
          <cell r="E3657">
            <v>9</v>
          </cell>
          <cell r="F3657">
            <v>10</v>
          </cell>
        </row>
        <row r="3658">
          <cell r="A3658" t="str">
            <v>WFD051</v>
          </cell>
          <cell r="B3658">
            <v>14</v>
          </cell>
          <cell r="C3658">
            <v>0</v>
          </cell>
          <cell r="D3658" t="str">
            <v>L406</v>
          </cell>
          <cell r="E3658">
            <v>13</v>
          </cell>
          <cell r="F3658">
            <v>13</v>
          </cell>
        </row>
        <row r="3659">
          <cell r="A3659" t="str">
            <v>WFD051</v>
          </cell>
          <cell r="B3659">
            <v>16</v>
          </cell>
          <cell r="C3659">
            <v>0</v>
          </cell>
          <cell r="D3659" t="str">
            <v>L406</v>
          </cell>
          <cell r="E3659">
            <v>12</v>
          </cell>
          <cell r="F3659">
            <v>13</v>
          </cell>
        </row>
        <row r="3660">
          <cell r="A3660" t="str">
            <v>WFD051</v>
          </cell>
          <cell r="B3660">
            <v>18</v>
          </cell>
          <cell r="C3660">
            <v>0</v>
          </cell>
          <cell r="D3660" t="str">
            <v>L406</v>
          </cell>
          <cell r="E3660">
            <v>4</v>
          </cell>
          <cell r="F3660">
            <v>5</v>
          </cell>
        </row>
        <row r="3661">
          <cell r="A3661" t="str">
            <v>WFD051</v>
          </cell>
          <cell r="B3661">
            <v>20</v>
          </cell>
          <cell r="C3661">
            <v>0</v>
          </cell>
          <cell r="D3661" t="str">
            <v>L406</v>
          </cell>
          <cell r="E3661">
            <v>6</v>
          </cell>
          <cell r="F3661">
            <v>8</v>
          </cell>
        </row>
        <row r="3662">
          <cell r="A3662" t="str">
            <v>WFD051</v>
          </cell>
          <cell r="B3662">
            <v>24</v>
          </cell>
          <cell r="C3662">
            <v>0</v>
          </cell>
          <cell r="D3662" t="str">
            <v>L406</v>
          </cell>
          <cell r="E3662">
            <v>6</v>
          </cell>
          <cell r="F3662">
            <v>7</v>
          </cell>
        </row>
        <row r="3663">
          <cell r="A3663" t="str">
            <v>WFD051</v>
          </cell>
          <cell r="B3663">
            <v>30</v>
          </cell>
          <cell r="C3663">
            <v>0</v>
          </cell>
          <cell r="D3663" t="str">
            <v>L406</v>
          </cell>
          <cell r="E3663">
            <v>0</v>
          </cell>
          <cell r="F3663">
            <v>1</v>
          </cell>
        </row>
        <row r="3664">
          <cell r="A3664" t="str">
            <v>WFD051</v>
          </cell>
          <cell r="B3664">
            <v>36</v>
          </cell>
          <cell r="C3664">
            <v>0</v>
          </cell>
          <cell r="D3664" t="str">
            <v>L406</v>
          </cell>
          <cell r="E3664">
            <v>1</v>
          </cell>
          <cell r="F3664">
            <v>2</v>
          </cell>
        </row>
        <row r="3665">
          <cell r="A3665" t="str">
            <v>WFD071</v>
          </cell>
          <cell r="B3665">
            <v>42</v>
          </cell>
          <cell r="C3665">
            <v>0</v>
          </cell>
          <cell r="D3665" t="str">
            <v>L406</v>
          </cell>
          <cell r="E3665">
            <v>1</v>
          </cell>
          <cell r="F3665">
            <v>1</v>
          </cell>
        </row>
        <row r="3666">
          <cell r="A3666" t="str">
            <v>WFD0N1</v>
          </cell>
          <cell r="B3666">
            <v>30</v>
          </cell>
          <cell r="C3666">
            <v>0</v>
          </cell>
          <cell r="D3666" t="str">
            <v>L406</v>
          </cell>
          <cell r="E3666">
            <v>12</v>
          </cell>
          <cell r="F3666">
            <v>12</v>
          </cell>
        </row>
        <row r="3667">
          <cell r="A3667" t="str">
            <v>WFD0S1</v>
          </cell>
          <cell r="B3667">
            <v>60</v>
          </cell>
          <cell r="C3667">
            <v>0</v>
          </cell>
          <cell r="D3667" t="str">
            <v>L406</v>
          </cell>
          <cell r="E3667">
            <v>1</v>
          </cell>
          <cell r="F3667">
            <v>1</v>
          </cell>
        </row>
        <row r="3668">
          <cell r="A3668" t="str">
            <v>WFD0W1</v>
          </cell>
          <cell r="B3668">
            <v>30</v>
          </cell>
          <cell r="C3668">
            <v>0</v>
          </cell>
          <cell r="D3668" t="str">
            <v>L406</v>
          </cell>
          <cell r="E3668">
            <v>4</v>
          </cell>
          <cell r="F3668">
            <v>4</v>
          </cell>
        </row>
        <row r="3669">
          <cell r="A3669" t="str">
            <v>WFF002</v>
          </cell>
          <cell r="B3669">
            <v>3</v>
          </cell>
          <cell r="C3669">
            <v>0</v>
          </cell>
          <cell r="D3669" t="str">
            <v>L601</v>
          </cell>
          <cell r="E3669">
            <v>3</v>
          </cell>
          <cell r="F3669">
            <v>3</v>
          </cell>
        </row>
        <row r="3670">
          <cell r="A3670" t="str">
            <v>WFF002</v>
          </cell>
          <cell r="B3670">
            <v>4</v>
          </cell>
          <cell r="C3670">
            <v>0</v>
          </cell>
          <cell r="D3670" t="str">
            <v>L601</v>
          </cell>
          <cell r="E3670">
            <v>1</v>
          </cell>
          <cell r="F3670">
            <v>0</v>
          </cell>
        </row>
        <row r="3671">
          <cell r="A3671" t="str">
            <v>WFF002</v>
          </cell>
          <cell r="B3671">
            <v>8</v>
          </cell>
          <cell r="C3671">
            <v>0</v>
          </cell>
          <cell r="D3671" t="str">
            <v>L601</v>
          </cell>
          <cell r="E3671">
            <v>1</v>
          </cell>
          <cell r="F3671">
            <v>3</v>
          </cell>
        </row>
        <row r="3672">
          <cell r="A3672" t="str">
            <v>WFF002</v>
          </cell>
          <cell r="B3672">
            <v>10</v>
          </cell>
          <cell r="C3672">
            <v>0</v>
          </cell>
          <cell r="D3672" t="str">
            <v>L601</v>
          </cell>
          <cell r="E3672">
            <v>0</v>
          </cell>
          <cell r="F3672">
            <v>9</v>
          </cell>
        </row>
        <row r="3673">
          <cell r="A3673" t="str">
            <v>WFF002</v>
          </cell>
          <cell r="B3673">
            <v>12</v>
          </cell>
          <cell r="C3673">
            <v>0</v>
          </cell>
          <cell r="D3673" t="str">
            <v>L601</v>
          </cell>
          <cell r="E3673">
            <v>2</v>
          </cell>
          <cell r="F3673">
            <v>1</v>
          </cell>
        </row>
        <row r="3674">
          <cell r="A3674" t="str">
            <v>WFF002</v>
          </cell>
          <cell r="B3674">
            <v>14</v>
          </cell>
          <cell r="C3674">
            <v>0</v>
          </cell>
          <cell r="D3674" t="str">
            <v>L601</v>
          </cell>
          <cell r="E3674">
            <v>2</v>
          </cell>
          <cell r="F3674">
            <v>0</v>
          </cell>
        </row>
        <row r="3675">
          <cell r="A3675" t="str">
            <v>WFF002</v>
          </cell>
          <cell r="B3675">
            <v>16</v>
          </cell>
          <cell r="C3675">
            <v>0</v>
          </cell>
          <cell r="D3675" t="str">
            <v>L601</v>
          </cell>
          <cell r="E3675">
            <v>7</v>
          </cell>
          <cell r="F3675">
            <v>7</v>
          </cell>
        </row>
        <row r="3676">
          <cell r="A3676" t="str">
            <v>WFF002</v>
          </cell>
          <cell r="B3676">
            <v>18</v>
          </cell>
          <cell r="C3676">
            <v>0</v>
          </cell>
          <cell r="D3676" t="str">
            <v>L601</v>
          </cell>
          <cell r="E3676">
            <v>6</v>
          </cell>
          <cell r="F3676">
            <v>6</v>
          </cell>
        </row>
        <row r="3677">
          <cell r="A3677" t="str">
            <v>WFF002</v>
          </cell>
          <cell r="B3677">
            <v>24</v>
          </cell>
          <cell r="C3677">
            <v>0</v>
          </cell>
          <cell r="D3677" t="str">
            <v>L601</v>
          </cell>
          <cell r="E3677">
            <v>4</v>
          </cell>
          <cell r="F3677">
            <v>6</v>
          </cell>
        </row>
        <row r="3678">
          <cell r="A3678" t="str">
            <v>WFF002</v>
          </cell>
          <cell r="B3678">
            <v>30</v>
          </cell>
          <cell r="C3678">
            <v>0</v>
          </cell>
          <cell r="D3678" t="str">
            <v>L601</v>
          </cell>
          <cell r="E3678">
            <v>23</v>
          </cell>
          <cell r="F3678">
            <v>20</v>
          </cell>
        </row>
        <row r="3679">
          <cell r="A3679" t="str">
            <v>WFL071</v>
          </cell>
          <cell r="B3679">
            <v>2</v>
          </cell>
          <cell r="C3679">
            <v>0</v>
          </cell>
          <cell r="D3679" t="str">
            <v>L407</v>
          </cell>
          <cell r="E3679">
            <v>5</v>
          </cell>
          <cell r="F3679">
            <v>5</v>
          </cell>
        </row>
        <row r="3680">
          <cell r="A3680" t="str">
            <v>WFL071</v>
          </cell>
          <cell r="B3680">
            <v>3</v>
          </cell>
          <cell r="C3680">
            <v>0</v>
          </cell>
          <cell r="D3680" t="str">
            <v>L407</v>
          </cell>
          <cell r="E3680">
            <v>0</v>
          </cell>
          <cell r="F3680">
            <v>3</v>
          </cell>
        </row>
        <row r="3681">
          <cell r="A3681" t="str">
            <v>WFL071</v>
          </cell>
          <cell r="B3681">
            <v>4</v>
          </cell>
          <cell r="C3681">
            <v>0</v>
          </cell>
          <cell r="D3681" t="str">
            <v>L407</v>
          </cell>
          <cell r="E3681">
            <v>0</v>
          </cell>
          <cell r="F3681">
            <v>2</v>
          </cell>
        </row>
        <row r="3682">
          <cell r="A3682" t="str">
            <v>WFL071</v>
          </cell>
          <cell r="B3682">
            <v>6</v>
          </cell>
          <cell r="C3682">
            <v>0</v>
          </cell>
          <cell r="D3682" t="str">
            <v>L407</v>
          </cell>
          <cell r="E3682">
            <v>0</v>
          </cell>
          <cell r="F3682">
            <v>2</v>
          </cell>
        </row>
        <row r="3683">
          <cell r="A3683" t="str">
            <v>WFL071</v>
          </cell>
          <cell r="B3683">
            <v>8</v>
          </cell>
          <cell r="C3683">
            <v>0</v>
          </cell>
          <cell r="D3683" t="str">
            <v>L407</v>
          </cell>
          <cell r="E3683">
            <v>2</v>
          </cell>
          <cell r="F3683">
            <v>2</v>
          </cell>
        </row>
        <row r="3684">
          <cell r="A3684" t="str">
            <v>WFL081</v>
          </cell>
          <cell r="B3684">
            <v>12</v>
          </cell>
          <cell r="C3684">
            <v>0</v>
          </cell>
          <cell r="D3684" t="str">
            <v>L407</v>
          </cell>
          <cell r="E3684">
            <v>7</v>
          </cell>
          <cell r="F3684">
            <v>8</v>
          </cell>
        </row>
        <row r="3685">
          <cell r="A3685" t="str">
            <v>WFL081</v>
          </cell>
          <cell r="B3685">
            <v>20</v>
          </cell>
          <cell r="C3685">
            <v>0</v>
          </cell>
          <cell r="D3685" t="str">
            <v>L407</v>
          </cell>
          <cell r="E3685">
            <v>4</v>
          </cell>
          <cell r="F3685">
            <v>4</v>
          </cell>
        </row>
        <row r="3686">
          <cell r="A3686" t="str">
            <v>WFL081</v>
          </cell>
          <cell r="B3686">
            <v>24</v>
          </cell>
          <cell r="C3686">
            <v>0</v>
          </cell>
          <cell r="D3686" t="str">
            <v>L407</v>
          </cell>
          <cell r="E3686">
            <v>11</v>
          </cell>
          <cell r="F3686">
            <v>11</v>
          </cell>
        </row>
        <row r="3687">
          <cell r="A3687" t="str">
            <v>WFL0A1A</v>
          </cell>
          <cell r="B3687">
            <v>20</v>
          </cell>
          <cell r="C3687">
            <v>0</v>
          </cell>
          <cell r="D3687" t="str">
            <v>L407</v>
          </cell>
          <cell r="E3687">
            <v>2</v>
          </cell>
          <cell r="F3687">
            <v>2</v>
          </cell>
        </row>
        <row r="3688">
          <cell r="A3688" t="str">
            <v>WFS0H3</v>
          </cell>
          <cell r="B3688">
            <v>24</v>
          </cell>
          <cell r="C3688">
            <v>0</v>
          </cell>
          <cell r="D3688" t="str">
            <v>L408</v>
          </cell>
          <cell r="E3688">
            <v>3</v>
          </cell>
          <cell r="F3688">
            <v>3</v>
          </cell>
        </row>
        <row r="3689">
          <cell r="A3689" t="str">
            <v>WFS0H4</v>
          </cell>
          <cell r="B3689">
            <v>8</v>
          </cell>
          <cell r="C3689">
            <v>0</v>
          </cell>
          <cell r="D3689" t="str">
            <v>L408</v>
          </cell>
          <cell r="E3689">
            <v>3</v>
          </cell>
          <cell r="F3689">
            <v>4</v>
          </cell>
        </row>
        <row r="3690">
          <cell r="A3690" t="str">
            <v>WFS0H4</v>
          </cell>
          <cell r="B3690">
            <v>12</v>
          </cell>
          <cell r="C3690">
            <v>0</v>
          </cell>
          <cell r="D3690" t="str">
            <v>L408</v>
          </cell>
          <cell r="E3690">
            <v>5</v>
          </cell>
          <cell r="F3690">
            <v>6</v>
          </cell>
        </row>
        <row r="3691">
          <cell r="A3691" t="str">
            <v>WFS0H4C</v>
          </cell>
          <cell r="B3691">
            <v>10</v>
          </cell>
          <cell r="C3691">
            <v>0</v>
          </cell>
          <cell r="D3691" t="str">
            <v>L408</v>
          </cell>
          <cell r="E3691">
            <v>0</v>
          </cell>
          <cell r="F3691">
            <v>2</v>
          </cell>
        </row>
        <row r="3692">
          <cell r="A3692" t="str">
            <v>WFS0H4C</v>
          </cell>
          <cell r="B3692">
            <v>16</v>
          </cell>
          <cell r="C3692">
            <v>0</v>
          </cell>
          <cell r="D3692" t="str">
            <v>L408</v>
          </cell>
          <cell r="E3692">
            <v>2</v>
          </cell>
          <cell r="F3692">
            <v>2</v>
          </cell>
        </row>
        <row r="3693">
          <cell r="A3693" t="str">
            <v>WFS0H4C</v>
          </cell>
          <cell r="B3693">
            <v>20</v>
          </cell>
          <cell r="C3693">
            <v>0</v>
          </cell>
          <cell r="D3693" t="str">
            <v>L408</v>
          </cell>
          <cell r="E3693">
            <v>1</v>
          </cell>
          <cell r="F3693">
            <v>2</v>
          </cell>
        </row>
        <row r="3694">
          <cell r="A3694" t="str">
            <v>WFS0H4C</v>
          </cell>
          <cell r="B3694">
            <v>24</v>
          </cell>
          <cell r="C3694">
            <v>0</v>
          </cell>
          <cell r="D3694" t="str">
            <v>L408</v>
          </cell>
          <cell r="E3694">
            <v>4</v>
          </cell>
          <cell r="F3694">
            <v>4</v>
          </cell>
        </row>
        <row r="3695">
          <cell r="A3695" t="str">
            <v>WFS0J3</v>
          </cell>
          <cell r="B3695">
            <v>2</v>
          </cell>
          <cell r="C3695">
            <v>0</v>
          </cell>
          <cell r="D3695" t="str">
            <v>L408</v>
          </cell>
          <cell r="E3695">
            <v>0</v>
          </cell>
          <cell r="F3695">
            <v>3</v>
          </cell>
        </row>
        <row r="3696">
          <cell r="A3696" t="str">
            <v>WFS0J4</v>
          </cell>
          <cell r="B3696">
            <v>0.75</v>
          </cell>
          <cell r="C3696">
            <v>0</v>
          </cell>
          <cell r="D3696" t="str">
            <v>L408</v>
          </cell>
          <cell r="E3696">
            <v>0</v>
          </cell>
          <cell r="F3696">
            <v>6</v>
          </cell>
        </row>
        <row r="3697">
          <cell r="A3697" t="str">
            <v>WFS0J4</v>
          </cell>
          <cell r="B3697">
            <v>1</v>
          </cell>
          <cell r="C3697">
            <v>0</v>
          </cell>
          <cell r="D3697" t="str">
            <v>L408</v>
          </cell>
          <cell r="E3697">
            <v>8</v>
          </cell>
          <cell r="F3697">
            <v>11</v>
          </cell>
        </row>
        <row r="3698">
          <cell r="A3698" t="str">
            <v>WFS0J4</v>
          </cell>
          <cell r="B3698">
            <v>1.5</v>
          </cell>
          <cell r="C3698">
            <v>0</v>
          </cell>
          <cell r="D3698" t="str">
            <v>L408</v>
          </cell>
          <cell r="E3698">
            <v>1</v>
          </cell>
          <cell r="F3698">
            <v>3</v>
          </cell>
        </row>
        <row r="3699">
          <cell r="A3699" t="str">
            <v>WFS0J4</v>
          </cell>
          <cell r="B3699">
            <v>2</v>
          </cell>
          <cell r="C3699">
            <v>0</v>
          </cell>
          <cell r="D3699" t="str">
            <v>L408</v>
          </cell>
          <cell r="E3699">
            <v>10</v>
          </cell>
          <cell r="F3699">
            <v>10</v>
          </cell>
        </row>
        <row r="3700">
          <cell r="A3700" t="str">
            <v>WFS0J4</v>
          </cell>
          <cell r="B3700">
            <v>3</v>
          </cell>
          <cell r="C3700">
            <v>0</v>
          </cell>
          <cell r="D3700" t="str">
            <v>L408</v>
          </cell>
          <cell r="E3700">
            <v>6</v>
          </cell>
          <cell r="F3700">
            <v>6</v>
          </cell>
        </row>
        <row r="3701">
          <cell r="A3701" t="str">
            <v>WFS0J4</v>
          </cell>
          <cell r="B3701">
            <v>4</v>
          </cell>
          <cell r="C3701">
            <v>0</v>
          </cell>
          <cell r="D3701" t="str">
            <v>L408</v>
          </cell>
          <cell r="E3701">
            <v>4</v>
          </cell>
          <cell r="F3701">
            <v>4</v>
          </cell>
        </row>
        <row r="3702">
          <cell r="A3702" t="str">
            <v>WFS0J4</v>
          </cell>
          <cell r="B3702">
            <v>6</v>
          </cell>
          <cell r="C3702">
            <v>0</v>
          </cell>
          <cell r="D3702" t="str">
            <v>L408</v>
          </cell>
          <cell r="E3702">
            <v>2</v>
          </cell>
          <cell r="F3702">
            <v>3</v>
          </cell>
        </row>
        <row r="3703">
          <cell r="A3703" t="str">
            <v>WFS0J4C</v>
          </cell>
          <cell r="B3703">
            <v>2</v>
          </cell>
          <cell r="C3703">
            <v>0</v>
          </cell>
          <cell r="D3703" t="str">
            <v>L408</v>
          </cell>
          <cell r="E3703">
            <v>50</v>
          </cell>
          <cell r="F3703">
            <v>30</v>
          </cell>
        </row>
        <row r="3704">
          <cell r="A3704" t="str">
            <v>WFS0J4C</v>
          </cell>
          <cell r="B3704">
            <v>3</v>
          </cell>
          <cell r="C3704">
            <v>0</v>
          </cell>
          <cell r="D3704" t="str">
            <v>L408</v>
          </cell>
          <cell r="E3704">
            <v>14</v>
          </cell>
          <cell r="F3704">
            <v>21</v>
          </cell>
        </row>
        <row r="3705">
          <cell r="A3705" t="str">
            <v>WFS0J4C</v>
          </cell>
          <cell r="B3705">
            <v>4</v>
          </cell>
          <cell r="C3705">
            <v>0</v>
          </cell>
          <cell r="D3705" t="str">
            <v>L408</v>
          </cell>
          <cell r="E3705">
            <v>47</v>
          </cell>
          <cell r="F3705">
            <v>44</v>
          </cell>
        </row>
        <row r="3706">
          <cell r="A3706" t="str">
            <v>WFS0J4C</v>
          </cell>
          <cell r="B3706">
            <v>6</v>
          </cell>
          <cell r="C3706">
            <v>0</v>
          </cell>
          <cell r="D3706" t="str">
            <v>L408</v>
          </cell>
          <cell r="E3706">
            <v>5</v>
          </cell>
          <cell r="F3706">
            <v>11</v>
          </cell>
        </row>
        <row r="3707">
          <cell r="A3707" t="str">
            <v>WFS0J4C</v>
          </cell>
          <cell r="B3707">
            <v>8</v>
          </cell>
          <cell r="C3707">
            <v>0</v>
          </cell>
          <cell r="D3707" t="str">
            <v>L408</v>
          </cell>
          <cell r="E3707">
            <v>6</v>
          </cell>
          <cell r="F3707">
            <v>5</v>
          </cell>
        </row>
        <row r="3708">
          <cell r="A3708" t="str">
            <v>WFS0J4C</v>
          </cell>
          <cell r="B3708">
            <v>10</v>
          </cell>
          <cell r="C3708">
            <v>0</v>
          </cell>
          <cell r="D3708" t="str">
            <v>L408</v>
          </cell>
          <cell r="E3708">
            <v>1</v>
          </cell>
          <cell r="F3708">
            <v>1</v>
          </cell>
        </row>
        <row r="3709">
          <cell r="A3709" t="str">
            <v>WFS0N4C</v>
          </cell>
          <cell r="B3709">
            <v>24</v>
          </cell>
          <cell r="C3709">
            <v>0</v>
          </cell>
          <cell r="D3709" t="str">
            <v>L408</v>
          </cell>
          <cell r="E3709">
            <v>3</v>
          </cell>
          <cell r="F3709">
            <v>3</v>
          </cell>
        </row>
        <row r="3710">
          <cell r="A3710" t="str">
            <v>WFS0P3</v>
          </cell>
          <cell r="B3710">
            <v>30</v>
          </cell>
          <cell r="C3710">
            <v>0</v>
          </cell>
          <cell r="D3710" t="str">
            <v>L408</v>
          </cell>
          <cell r="E3710">
            <v>1</v>
          </cell>
          <cell r="F3710">
            <v>1</v>
          </cell>
        </row>
        <row r="3711">
          <cell r="A3711" t="str">
            <v>WFS0P4C</v>
          </cell>
          <cell r="B3711">
            <v>8</v>
          </cell>
          <cell r="C3711">
            <v>0</v>
          </cell>
          <cell r="D3711" t="str">
            <v>L408</v>
          </cell>
          <cell r="E3711">
            <v>10</v>
          </cell>
          <cell r="F3711">
            <v>13</v>
          </cell>
        </row>
        <row r="3712">
          <cell r="A3712" t="str">
            <v>WFS0P4C</v>
          </cell>
          <cell r="B3712">
            <v>10</v>
          </cell>
          <cell r="C3712">
            <v>0</v>
          </cell>
          <cell r="D3712" t="str">
            <v>L408</v>
          </cell>
          <cell r="E3712">
            <v>10</v>
          </cell>
          <cell r="F3712">
            <v>10</v>
          </cell>
        </row>
        <row r="3713">
          <cell r="A3713" t="str">
            <v>WFS0P4C</v>
          </cell>
          <cell r="B3713">
            <v>12</v>
          </cell>
          <cell r="C3713">
            <v>0</v>
          </cell>
          <cell r="D3713" t="str">
            <v>L408</v>
          </cell>
          <cell r="E3713">
            <v>16</v>
          </cell>
          <cell r="F3713">
            <v>16</v>
          </cell>
        </row>
        <row r="3714">
          <cell r="A3714" t="str">
            <v>WFS0P4C</v>
          </cell>
          <cell r="B3714">
            <v>14</v>
          </cell>
          <cell r="C3714">
            <v>0</v>
          </cell>
          <cell r="D3714" t="str">
            <v>L408</v>
          </cell>
          <cell r="E3714">
            <v>1</v>
          </cell>
          <cell r="F3714">
            <v>6</v>
          </cell>
        </row>
        <row r="3715">
          <cell r="A3715" t="str">
            <v>WFS0P4C</v>
          </cell>
          <cell r="B3715">
            <v>16</v>
          </cell>
          <cell r="C3715">
            <v>0</v>
          </cell>
          <cell r="D3715" t="str">
            <v>L408</v>
          </cell>
          <cell r="E3715">
            <v>2</v>
          </cell>
          <cell r="F3715">
            <v>2</v>
          </cell>
        </row>
        <row r="3716">
          <cell r="A3716" t="str">
            <v>WFS0P4C</v>
          </cell>
          <cell r="B3716">
            <v>18</v>
          </cell>
          <cell r="C3716">
            <v>0</v>
          </cell>
          <cell r="D3716" t="str">
            <v>L408</v>
          </cell>
          <cell r="E3716">
            <v>1</v>
          </cell>
          <cell r="F3716">
            <v>3</v>
          </cell>
        </row>
        <row r="3717">
          <cell r="A3717" t="str">
            <v>WFS0P4C</v>
          </cell>
          <cell r="B3717">
            <v>20</v>
          </cell>
          <cell r="C3717">
            <v>0</v>
          </cell>
          <cell r="D3717" t="str">
            <v>L408</v>
          </cell>
          <cell r="E3717">
            <v>3</v>
          </cell>
          <cell r="F3717">
            <v>3</v>
          </cell>
        </row>
        <row r="3718">
          <cell r="A3718" t="str">
            <v>WFS0P4C</v>
          </cell>
          <cell r="B3718">
            <v>24</v>
          </cell>
          <cell r="C3718">
            <v>0</v>
          </cell>
          <cell r="D3718" t="str">
            <v>L408</v>
          </cell>
          <cell r="E3718">
            <v>5</v>
          </cell>
          <cell r="F3718">
            <v>5</v>
          </cell>
        </row>
        <row r="3719">
          <cell r="A3719" t="str">
            <v>WFS0P4C</v>
          </cell>
          <cell r="B3719">
            <v>30</v>
          </cell>
          <cell r="C3719">
            <v>0</v>
          </cell>
          <cell r="D3719" t="str">
            <v>L408</v>
          </cell>
          <cell r="E3719">
            <v>2</v>
          </cell>
          <cell r="F3719">
            <v>2</v>
          </cell>
        </row>
        <row r="3720">
          <cell r="A3720" t="str">
            <v>WFS0P4C</v>
          </cell>
          <cell r="B3720">
            <v>48</v>
          </cell>
          <cell r="C3720">
            <v>0</v>
          </cell>
          <cell r="D3720" t="str">
            <v>L408</v>
          </cell>
          <cell r="E3720">
            <v>7</v>
          </cell>
          <cell r="F3720">
            <v>7</v>
          </cell>
        </row>
        <row r="3721">
          <cell r="A3721" t="str">
            <v>WFS0Q4C</v>
          </cell>
          <cell r="B3721">
            <v>12</v>
          </cell>
          <cell r="C3721">
            <v>0</v>
          </cell>
          <cell r="D3721" t="str">
            <v>L408</v>
          </cell>
          <cell r="E3721">
            <v>2</v>
          </cell>
          <cell r="F3721">
            <v>2</v>
          </cell>
        </row>
        <row r="3722">
          <cell r="A3722" t="str">
            <v>WFS0R3</v>
          </cell>
          <cell r="B3722">
            <v>14</v>
          </cell>
          <cell r="C3722">
            <v>0</v>
          </cell>
          <cell r="D3722" t="str">
            <v>L408</v>
          </cell>
          <cell r="E3722">
            <v>2</v>
          </cell>
          <cell r="F3722">
            <v>2</v>
          </cell>
        </row>
        <row r="3723">
          <cell r="A3723" t="str">
            <v>WFS0R3</v>
          </cell>
          <cell r="B3723">
            <v>24</v>
          </cell>
          <cell r="C3723">
            <v>0</v>
          </cell>
          <cell r="D3723" t="str">
            <v>L408</v>
          </cell>
          <cell r="E3723">
            <v>1</v>
          </cell>
          <cell r="F3723">
            <v>1</v>
          </cell>
        </row>
        <row r="3724">
          <cell r="A3724" t="str">
            <v>WFS0S4C</v>
          </cell>
          <cell r="B3724">
            <v>12</v>
          </cell>
          <cell r="C3724">
            <v>0</v>
          </cell>
          <cell r="D3724" t="str">
            <v>L408</v>
          </cell>
          <cell r="E3724">
            <v>1</v>
          </cell>
          <cell r="F3724">
            <v>1</v>
          </cell>
        </row>
        <row r="3725">
          <cell r="A3725" t="str">
            <v>WFS0S4C</v>
          </cell>
          <cell r="B3725">
            <v>18</v>
          </cell>
          <cell r="C3725">
            <v>0</v>
          </cell>
          <cell r="D3725" t="str">
            <v>L408</v>
          </cell>
          <cell r="E3725">
            <v>2</v>
          </cell>
          <cell r="F3725">
            <v>2</v>
          </cell>
        </row>
        <row r="3726">
          <cell r="A3726" t="str">
            <v>WFS0Y4C</v>
          </cell>
          <cell r="B3726">
            <v>20</v>
          </cell>
          <cell r="C3726">
            <v>0</v>
          </cell>
          <cell r="D3726" t="str">
            <v>L408</v>
          </cell>
          <cell r="E3726">
            <v>1</v>
          </cell>
          <cell r="F3726">
            <v>1</v>
          </cell>
        </row>
        <row r="3727">
          <cell r="A3727" t="str">
            <v>WFS0Y4C</v>
          </cell>
          <cell r="B3727">
            <v>24</v>
          </cell>
          <cell r="C3727">
            <v>0</v>
          </cell>
          <cell r="D3727" t="str">
            <v>L408</v>
          </cell>
          <cell r="E3727">
            <v>5</v>
          </cell>
          <cell r="F3727">
            <v>5</v>
          </cell>
        </row>
        <row r="3728">
          <cell r="A3728" t="str">
            <v>WGC0S1</v>
          </cell>
          <cell r="B3728">
            <v>48</v>
          </cell>
          <cell r="C3728">
            <v>0</v>
          </cell>
          <cell r="D3728" t="str">
            <v>L406</v>
          </cell>
          <cell r="E3728">
            <v>1</v>
          </cell>
          <cell r="F3728">
            <v>1</v>
          </cell>
        </row>
        <row r="3729">
          <cell r="A3729" t="str">
            <v>WMC0S1</v>
          </cell>
          <cell r="B3729">
            <v>48</v>
          </cell>
          <cell r="C3729">
            <v>0</v>
          </cell>
          <cell r="D3729" t="str">
            <v>L406</v>
          </cell>
          <cell r="E3729">
            <v>1</v>
          </cell>
          <cell r="F3729">
            <v>1</v>
          </cell>
        </row>
        <row r="3730">
          <cell r="A3730" t="str">
            <v>WMC0S1</v>
          </cell>
          <cell r="B3730">
            <v>84</v>
          </cell>
          <cell r="C3730">
            <v>0</v>
          </cell>
          <cell r="D3730" t="str">
            <v>L406</v>
          </cell>
          <cell r="E3730">
            <v>2</v>
          </cell>
          <cell r="F3730">
            <v>2</v>
          </cell>
        </row>
        <row r="3731">
          <cell r="A3731" t="str">
            <v>WNC021</v>
          </cell>
          <cell r="B3731">
            <v>16</v>
          </cell>
          <cell r="C3731">
            <v>0</v>
          </cell>
          <cell r="D3731" t="str">
            <v>L406</v>
          </cell>
          <cell r="E3731">
            <v>0</v>
          </cell>
          <cell r="F3731">
            <v>12</v>
          </cell>
        </row>
        <row r="3732">
          <cell r="A3732" t="str">
            <v>WNC021</v>
          </cell>
          <cell r="B3732">
            <v>18</v>
          </cell>
          <cell r="C3732">
            <v>0</v>
          </cell>
          <cell r="D3732" t="str">
            <v>L406</v>
          </cell>
          <cell r="E3732">
            <v>0</v>
          </cell>
          <cell r="F3732">
            <v>4</v>
          </cell>
        </row>
        <row r="3733">
          <cell r="A3733" t="str">
            <v>WNC021</v>
          </cell>
          <cell r="B3733">
            <v>20</v>
          </cell>
          <cell r="C3733">
            <v>0</v>
          </cell>
          <cell r="D3733" t="str">
            <v>L406</v>
          </cell>
          <cell r="E3733">
            <v>4</v>
          </cell>
          <cell r="F3733">
            <v>4</v>
          </cell>
        </row>
        <row r="3734">
          <cell r="A3734" t="str">
            <v>WNC031</v>
          </cell>
          <cell r="B3734">
            <v>10</v>
          </cell>
          <cell r="C3734">
            <v>0</v>
          </cell>
          <cell r="D3734" t="str">
            <v>L406</v>
          </cell>
          <cell r="E3734">
            <v>0</v>
          </cell>
          <cell r="F3734">
            <v>3</v>
          </cell>
        </row>
        <row r="3735">
          <cell r="A3735" t="str">
            <v>WNC031</v>
          </cell>
          <cell r="B3735">
            <v>24</v>
          </cell>
          <cell r="C3735">
            <v>0</v>
          </cell>
          <cell r="D3735" t="str">
            <v>L406</v>
          </cell>
          <cell r="E3735">
            <v>6</v>
          </cell>
          <cell r="F3735">
            <v>6</v>
          </cell>
        </row>
        <row r="3736">
          <cell r="A3736" t="str">
            <v>WNC031</v>
          </cell>
          <cell r="B3736">
            <v>30</v>
          </cell>
          <cell r="C3736">
            <v>0</v>
          </cell>
          <cell r="D3736" t="str">
            <v>L406</v>
          </cell>
          <cell r="E3736">
            <v>4</v>
          </cell>
          <cell r="F3736">
            <v>4</v>
          </cell>
        </row>
        <row r="3737">
          <cell r="A3737" t="str">
            <v>WNC031G</v>
          </cell>
          <cell r="B3737">
            <v>8</v>
          </cell>
          <cell r="C3737">
            <v>0</v>
          </cell>
          <cell r="D3737" t="str">
            <v>L406</v>
          </cell>
          <cell r="E3737">
            <v>25</v>
          </cell>
          <cell r="F3737">
            <v>27</v>
          </cell>
        </row>
        <row r="3738">
          <cell r="A3738" t="str">
            <v>WNC031G</v>
          </cell>
          <cell r="B3738">
            <v>10</v>
          </cell>
          <cell r="C3738">
            <v>0</v>
          </cell>
          <cell r="D3738" t="str">
            <v>L406</v>
          </cell>
          <cell r="E3738">
            <v>6</v>
          </cell>
          <cell r="F3738">
            <v>5</v>
          </cell>
        </row>
        <row r="3739">
          <cell r="A3739" t="str">
            <v>WNC031S</v>
          </cell>
          <cell r="B3739">
            <v>24</v>
          </cell>
          <cell r="C3739">
            <v>0</v>
          </cell>
          <cell r="D3739" t="str">
            <v>L406</v>
          </cell>
          <cell r="E3739">
            <v>0</v>
          </cell>
          <cell r="F3739">
            <v>1</v>
          </cell>
        </row>
        <row r="3740">
          <cell r="A3740" t="str">
            <v>WNC041</v>
          </cell>
          <cell r="B3740">
            <v>14</v>
          </cell>
          <cell r="C3740">
            <v>0</v>
          </cell>
          <cell r="D3740" t="str">
            <v>L406</v>
          </cell>
          <cell r="E3740">
            <v>0</v>
          </cell>
          <cell r="F3740">
            <v>6</v>
          </cell>
        </row>
        <row r="3741">
          <cell r="A3741" t="str">
            <v>WNC041</v>
          </cell>
          <cell r="B3741">
            <v>18</v>
          </cell>
          <cell r="C3741">
            <v>0</v>
          </cell>
          <cell r="D3741" t="str">
            <v>L406</v>
          </cell>
          <cell r="E3741">
            <v>2</v>
          </cell>
          <cell r="F3741">
            <v>3</v>
          </cell>
        </row>
        <row r="3742">
          <cell r="A3742" t="str">
            <v>WNC041</v>
          </cell>
          <cell r="B3742">
            <v>20</v>
          </cell>
          <cell r="C3742">
            <v>0</v>
          </cell>
          <cell r="D3742" t="str">
            <v>L406</v>
          </cell>
          <cell r="E3742">
            <v>3</v>
          </cell>
          <cell r="F3742">
            <v>3</v>
          </cell>
        </row>
        <row r="3743">
          <cell r="A3743" t="str">
            <v>WNC041</v>
          </cell>
          <cell r="B3743">
            <v>24</v>
          </cell>
          <cell r="C3743">
            <v>0</v>
          </cell>
          <cell r="D3743" t="str">
            <v>L406</v>
          </cell>
          <cell r="E3743">
            <v>4</v>
          </cell>
          <cell r="F3743">
            <v>6</v>
          </cell>
        </row>
        <row r="3744">
          <cell r="A3744" t="str">
            <v>WNC051</v>
          </cell>
          <cell r="B3744">
            <v>2</v>
          </cell>
          <cell r="C3744">
            <v>0</v>
          </cell>
          <cell r="D3744" t="str">
            <v>L406</v>
          </cell>
          <cell r="E3744">
            <v>1218</v>
          </cell>
          <cell r="F3744">
            <v>1353</v>
          </cell>
        </row>
        <row r="3745">
          <cell r="A3745" t="str">
            <v>WNC051</v>
          </cell>
          <cell r="B3745">
            <v>3</v>
          </cell>
          <cell r="C3745">
            <v>0</v>
          </cell>
          <cell r="D3745" t="str">
            <v>L406</v>
          </cell>
          <cell r="E3745">
            <v>741</v>
          </cell>
          <cell r="F3745">
            <v>736</v>
          </cell>
        </row>
        <row r="3746">
          <cell r="A3746" t="str">
            <v>WNC051</v>
          </cell>
          <cell r="B3746">
            <v>4</v>
          </cell>
          <cell r="C3746">
            <v>0</v>
          </cell>
          <cell r="D3746" t="str">
            <v>L406</v>
          </cell>
          <cell r="E3746">
            <v>783</v>
          </cell>
          <cell r="F3746">
            <v>802</v>
          </cell>
        </row>
        <row r="3747">
          <cell r="A3747" t="str">
            <v>WNC051</v>
          </cell>
          <cell r="B3747">
            <v>6</v>
          </cell>
          <cell r="C3747">
            <v>0</v>
          </cell>
          <cell r="D3747" t="str">
            <v>L406</v>
          </cell>
          <cell r="E3747">
            <v>686</v>
          </cell>
          <cell r="F3747">
            <v>694</v>
          </cell>
        </row>
        <row r="3748">
          <cell r="A3748" t="str">
            <v>WNC051</v>
          </cell>
          <cell r="B3748">
            <v>8</v>
          </cell>
          <cell r="C3748">
            <v>0</v>
          </cell>
          <cell r="D3748" t="str">
            <v>L406</v>
          </cell>
          <cell r="E3748">
            <v>459</v>
          </cell>
          <cell r="F3748">
            <v>445</v>
          </cell>
        </row>
        <row r="3749">
          <cell r="A3749" t="str">
            <v>WNC051</v>
          </cell>
          <cell r="B3749">
            <v>10</v>
          </cell>
          <cell r="C3749">
            <v>0</v>
          </cell>
          <cell r="D3749" t="str">
            <v>L406</v>
          </cell>
          <cell r="E3749">
            <v>197</v>
          </cell>
          <cell r="F3749">
            <v>197</v>
          </cell>
        </row>
        <row r="3750">
          <cell r="A3750" t="str">
            <v>WNC051</v>
          </cell>
          <cell r="B3750">
            <v>12</v>
          </cell>
          <cell r="C3750">
            <v>0</v>
          </cell>
          <cell r="D3750" t="str">
            <v>L406</v>
          </cell>
          <cell r="E3750">
            <v>138</v>
          </cell>
          <cell r="F3750">
            <v>151</v>
          </cell>
        </row>
        <row r="3751">
          <cell r="A3751" t="str">
            <v>WNC051</v>
          </cell>
          <cell r="B3751">
            <v>14</v>
          </cell>
          <cell r="C3751">
            <v>0</v>
          </cell>
          <cell r="D3751" t="str">
            <v>L406</v>
          </cell>
          <cell r="E3751">
            <v>47</v>
          </cell>
          <cell r="F3751">
            <v>67</v>
          </cell>
        </row>
        <row r="3752">
          <cell r="A3752" t="str">
            <v>WNC051</v>
          </cell>
          <cell r="B3752">
            <v>16</v>
          </cell>
          <cell r="C3752">
            <v>0</v>
          </cell>
          <cell r="D3752" t="str">
            <v>L406</v>
          </cell>
          <cell r="E3752">
            <v>109</v>
          </cell>
          <cell r="F3752">
            <v>109</v>
          </cell>
        </row>
        <row r="3753">
          <cell r="A3753" t="str">
            <v>WNC051</v>
          </cell>
          <cell r="B3753">
            <v>18</v>
          </cell>
          <cell r="C3753">
            <v>0</v>
          </cell>
          <cell r="D3753" t="str">
            <v>L406</v>
          </cell>
          <cell r="E3753">
            <v>30</v>
          </cell>
          <cell r="F3753">
            <v>32</v>
          </cell>
        </row>
        <row r="3754">
          <cell r="A3754" t="str">
            <v>WNC051</v>
          </cell>
          <cell r="B3754">
            <v>20</v>
          </cell>
          <cell r="C3754">
            <v>0</v>
          </cell>
          <cell r="D3754" t="str">
            <v>L406</v>
          </cell>
          <cell r="E3754">
            <v>107</v>
          </cell>
          <cell r="F3754">
            <v>107</v>
          </cell>
        </row>
        <row r="3755">
          <cell r="A3755" t="str">
            <v>WNC051</v>
          </cell>
          <cell r="B3755">
            <v>24</v>
          </cell>
          <cell r="C3755">
            <v>0</v>
          </cell>
          <cell r="D3755" t="str">
            <v>L406</v>
          </cell>
          <cell r="E3755">
            <v>95</v>
          </cell>
          <cell r="F3755">
            <v>88</v>
          </cell>
        </row>
        <row r="3756">
          <cell r="A3756" t="str">
            <v>WNC051</v>
          </cell>
          <cell r="B3756">
            <v>30</v>
          </cell>
          <cell r="C3756">
            <v>0</v>
          </cell>
          <cell r="D3756" t="str">
            <v>L406</v>
          </cell>
          <cell r="E3756">
            <v>50</v>
          </cell>
          <cell r="F3756">
            <v>49</v>
          </cell>
        </row>
        <row r="3757">
          <cell r="A3757" t="str">
            <v>WNC051</v>
          </cell>
          <cell r="B3757">
            <v>36</v>
          </cell>
          <cell r="C3757">
            <v>0</v>
          </cell>
          <cell r="D3757" t="str">
            <v>L406</v>
          </cell>
          <cell r="E3757">
            <v>8</v>
          </cell>
          <cell r="F3757">
            <v>10</v>
          </cell>
        </row>
        <row r="3758">
          <cell r="A3758" t="str">
            <v>WNC051G</v>
          </cell>
          <cell r="B3758">
            <v>3</v>
          </cell>
          <cell r="C3758">
            <v>0</v>
          </cell>
          <cell r="D3758" t="str">
            <v>L406</v>
          </cell>
          <cell r="E3758">
            <v>121</v>
          </cell>
          <cell r="F3758">
            <v>121</v>
          </cell>
        </row>
        <row r="3759">
          <cell r="A3759" t="str">
            <v>WNC051G</v>
          </cell>
          <cell r="B3759">
            <v>4</v>
          </cell>
          <cell r="C3759">
            <v>0</v>
          </cell>
          <cell r="D3759" t="str">
            <v>L406</v>
          </cell>
          <cell r="E3759">
            <v>39</v>
          </cell>
          <cell r="F3759">
            <v>54</v>
          </cell>
        </row>
        <row r="3760">
          <cell r="A3760" t="str">
            <v>WNC051G</v>
          </cell>
          <cell r="B3760">
            <v>6</v>
          </cell>
          <cell r="C3760">
            <v>0</v>
          </cell>
          <cell r="D3760" t="str">
            <v>L406</v>
          </cell>
          <cell r="E3760">
            <v>30</v>
          </cell>
          <cell r="F3760">
            <v>31</v>
          </cell>
        </row>
        <row r="3761">
          <cell r="A3761" t="str">
            <v>WNC051G</v>
          </cell>
          <cell r="B3761">
            <v>8</v>
          </cell>
          <cell r="C3761">
            <v>0</v>
          </cell>
          <cell r="D3761" t="str">
            <v>L406</v>
          </cell>
          <cell r="E3761">
            <v>0</v>
          </cell>
          <cell r="F3761">
            <v>13</v>
          </cell>
        </row>
        <row r="3762">
          <cell r="A3762" t="str">
            <v>WNC051S</v>
          </cell>
          <cell r="B3762">
            <v>14</v>
          </cell>
          <cell r="C3762">
            <v>0</v>
          </cell>
          <cell r="D3762" t="str">
            <v>L406</v>
          </cell>
          <cell r="E3762">
            <v>0</v>
          </cell>
          <cell r="F3762">
            <v>2</v>
          </cell>
        </row>
        <row r="3763">
          <cell r="A3763" t="str">
            <v>WNC051S</v>
          </cell>
          <cell r="B3763">
            <v>24</v>
          </cell>
          <cell r="C3763">
            <v>0</v>
          </cell>
          <cell r="D3763" t="str">
            <v>L406</v>
          </cell>
          <cell r="E3763">
            <v>0</v>
          </cell>
          <cell r="F3763">
            <v>2</v>
          </cell>
        </row>
        <row r="3764">
          <cell r="A3764" t="str">
            <v>WNC051S</v>
          </cell>
          <cell r="B3764">
            <v>30</v>
          </cell>
          <cell r="C3764">
            <v>0</v>
          </cell>
          <cell r="D3764" t="str">
            <v>L406</v>
          </cell>
          <cell r="E3764">
            <v>1</v>
          </cell>
          <cell r="F3764">
            <v>1</v>
          </cell>
        </row>
        <row r="3765">
          <cell r="A3765" t="str">
            <v>WNC061</v>
          </cell>
          <cell r="B3765">
            <v>20</v>
          </cell>
          <cell r="C3765">
            <v>0</v>
          </cell>
          <cell r="D3765" t="str">
            <v>L406</v>
          </cell>
          <cell r="E3765">
            <v>10</v>
          </cell>
          <cell r="F3765">
            <v>10</v>
          </cell>
        </row>
        <row r="3766">
          <cell r="A3766" t="str">
            <v>WNC071</v>
          </cell>
          <cell r="B3766">
            <v>2</v>
          </cell>
          <cell r="C3766">
            <v>0</v>
          </cell>
          <cell r="D3766" t="str">
            <v>L406</v>
          </cell>
          <cell r="E3766">
            <v>204</v>
          </cell>
          <cell r="F3766">
            <v>205</v>
          </cell>
        </row>
        <row r="3767">
          <cell r="A3767" t="str">
            <v>WNC071</v>
          </cell>
          <cell r="B3767">
            <v>2.5</v>
          </cell>
          <cell r="C3767">
            <v>0</v>
          </cell>
          <cell r="D3767" t="str">
            <v>L406</v>
          </cell>
          <cell r="E3767">
            <v>0</v>
          </cell>
          <cell r="F3767">
            <v>1</v>
          </cell>
        </row>
        <row r="3768">
          <cell r="A3768" t="str">
            <v>WNC071</v>
          </cell>
          <cell r="B3768">
            <v>3</v>
          </cell>
          <cell r="C3768">
            <v>0</v>
          </cell>
          <cell r="D3768" t="str">
            <v>L406</v>
          </cell>
          <cell r="E3768">
            <v>11</v>
          </cell>
          <cell r="F3768">
            <v>15</v>
          </cell>
        </row>
        <row r="3769">
          <cell r="A3769" t="str">
            <v>WNC071</v>
          </cell>
          <cell r="B3769">
            <v>4</v>
          </cell>
          <cell r="C3769">
            <v>0</v>
          </cell>
          <cell r="D3769" t="str">
            <v>L406</v>
          </cell>
          <cell r="E3769">
            <v>112</v>
          </cell>
          <cell r="F3769">
            <v>119</v>
          </cell>
        </row>
        <row r="3770">
          <cell r="A3770" t="str">
            <v>WNC071</v>
          </cell>
          <cell r="B3770">
            <v>6</v>
          </cell>
          <cell r="C3770">
            <v>0</v>
          </cell>
          <cell r="D3770" t="str">
            <v>L406</v>
          </cell>
          <cell r="E3770">
            <v>3</v>
          </cell>
          <cell r="F3770">
            <v>8</v>
          </cell>
        </row>
        <row r="3771">
          <cell r="A3771" t="str">
            <v>WNC071</v>
          </cell>
          <cell r="B3771">
            <v>8</v>
          </cell>
          <cell r="C3771">
            <v>0</v>
          </cell>
          <cell r="D3771" t="str">
            <v>L406</v>
          </cell>
          <cell r="E3771">
            <v>16</v>
          </cell>
          <cell r="F3771">
            <v>25</v>
          </cell>
        </row>
        <row r="3772">
          <cell r="A3772" t="str">
            <v>WNC071</v>
          </cell>
          <cell r="B3772">
            <v>10</v>
          </cell>
          <cell r="C3772">
            <v>0</v>
          </cell>
          <cell r="D3772" t="str">
            <v>L406</v>
          </cell>
          <cell r="E3772">
            <v>13</v>
          </cell>
          <cell r="F3772">
            <v>14</v>
          </cell>
        </row>
        <row r="3773">
          <cell r="A3773" t="str">
            <v>WNC071</v>
          </cell>
          <cell r="B3773">
            <v>12</v>
          </cell>
          <cell r="C3773">
            <v>0</v>
          </cell>
          <cell r="D3773" t="str">
            <v>L406</v>
          </cell>
          <cell r="E3773">
            <v>0</v>
          </cell>
          <cell r="F3773">
            <v>22</v>
          </cell>
        </row>
        <row r="3774">
          <cell r="A3774" t="str">
            <v>WNC071</v>
          </cell>
          <cell r="B3774">
            <v>14</v>
          </cell>
          <cell r="C3774">
            <v>0</v>
          </cell>
          <cell r="D3774" t="str">
            <v>L406</v>
          </cell>
          <cell r="E3774">
            <v>28</v>
          </cell>
          <cell r="F3774">
            <v>31</v>
          </cell>
        </row>
        <row r="3775">
          <cell r="A3775" t="str">
            <v>WNC071</v>
          </cell>
          <cell r="B3775">
            <v>16</v>
          </cell>
          <cell r="C3775">
            <v>0</v>
          </cell>
          <cell r="D3775" t="str">
            <v>L406</v>
          </cell>
          <cell r="E3775">
            <v>69</v>
          </cell>
          <cell r="F3775">
            <v>69</v>
          </cell>
        </row>
        <row r="3776">
          <cell r="A3776" t="str">
            <v>WNC071</v>
          </cell>
          <cell r="B3776">
            <v>18</v>
          </cell>
          <cell r="C3776">
            <v>0</v>
          </cell>
          <cell r="D3776" t="str">
            <v>L406</v>
          </cell>
          <cell r="E3776">
            <v>0</v>
          </cell>
          <cell r="F3776">
            <v>2</v>
          </cell>
        </row>
        <row r="3777">
          <cell r="A3777" t="str">
            <v>WNC071</v>
          </cell>
          <cell r="B3777">
            <v>20</v>
          </cell>
          <cell r="C3777">
            <v>0</v>
          </cell>
          <cell r="D3777" t="str">
            <v>L406</v>
          </cell>
          <cell r="E3777">
            <v>4</v>
          </cell>
          <cell r="F3777">
            <v>5</v>
          </cell>
        </row>
        <row r="3778">
          <cell r="A3778" t="str">
            <v>WNC071</v>
          </cell>
          <cell r="B3778">
            <v>24</v>
          </cell>
          <cell r="C3778">
            <v>0</v>
          </cell>
          <cell r="D3778" t="str">
            <v>L406</v>
          </cell>
          <cell r="E3778">
            <v>19</v>
          </cell>
          <cell r="F3778">
            <v>25</v>
          </cell>
        </row>
        <row r="3779">
          <cell r="A3779" t="str">
            <v>WNC071</v>
          </cell>
          <cell r="B3779">
            <v>30</v>
          </cell>
          <cell r="C3779">
            <v>0</v>
          </cell>
          <cell r="D3779" t="str">
            <v>L406</v>
          </cell>
          <cell r="E3779">
            <v>5</v>
          </cell>
          <cell r="F3779">
            <v>4</v>
          </cell>
        </row>
        <row r="3780">
          <cell r="A3780" t="str">
            <v>WNC071</v>
          </cell>
          <cell r="B3780">
            <v>36</v>
          </cell>
          <cell r="C3780">
            <v>0</v>
          </cell>
          <cell r="D3780" t="str">
            <v>L406</v>
          </cell>
          <cell r="E3780">
            <v>4</v>
          </cell>
          <cell r="F3780">
            <v>4</v>
          </cell>
        </row>
        <row r="3781">
          <cell r="A3781" t="str">
            <v>WNC071</v>
          </cell>
          <cell r="B3781">
            <v>48</v>
          </cell>
          <cell r="C3781">
            <v>0</v>
          </cell>
          <cell r="D3781" t="str">
            <v>L406</v>
          </cell>
          <cell r="E3781">
            <v>4</v>
          </cell>
          <cell r="F3781">
            <v>4</v>
          </cell>
        </row>
        <row r="3782">
          <cell r="A3782" t="str">
            <v>WNC071S</v>
          </cell>
          <cell r="B3782">
            <v>30</v>
          </cell>
          <cell r="C3782">
            <v>0</v>
          </cell>
          <cell r="D3782" t="str">
            <v>L406</v>
          </cell>
          <cell r="E3782">
            <v>4</v>
          </cell>
          <cell r="F3782">
            <v>5</v>
          </cell>
        </row>
        <row r="3783">
          <cell r="A3783" t="str">
            <v>WNC0A1</v>
          </cell>
          <cell r="B3783">
            <v>8</v>
          </cell>
          <cell r="C3783">
            <v>0</v>
          </cell>
          <cell r="D3783" t="str">
            <v>L406</v>
          </cell>
          <cell r="E3783">
            <v>4</v>
          </cell>
          <cell r="F3783">
            <v>8</v>
          </cell>
        </row>
        <row r="3784">
          <cell r="A3784" t="str">
            <v>WNC0A1</v>
          </cell>
          <cell r="B3784">
            <v>10</v>
          </cell>
          <cell r="C3784">
            <v>0</v>
          </cell>
          <cell r="D3784" t="str">
            <v>L406</v>
          </cell>
          <cell r="E3784">
            <v>26</v>
          </cell>
          <cell r="F3784">
            <v>26</v>
          </cell>
        </row>
        <row r="3785">
          <cell r="A3785" t="str">
            <v>WNC0A1</v>
          </cell>
          <cell r="B3785">
            <v>12</v>
          </cell>
          <cell r="C3785">
            <v>0</v>
          </cell>
          <cell r="D3785" t="str">
            <v>L406</v>
          </cell>
          <cell r="E3785">
            <v>21</v>
          </cell>
          <cell r="F3785">
            <v>25</v>
          </cell>
        </row>
        <row r="3786">
          <cell r="A3786" t="str">
            <v>WNC0A1</v>
          </cell>
          <cell r="B3786">
            <v>16</v>
          </cell>
          <cell r="C3786">
            <v>0</v>
          </cell>
          <cell r="D3786" t="str">
            <v>L406</v>
          </cell>
          <cell r="E3786">
            <v>6</v>
          </cell>
          <cell r="F3786">
            <v>6</v>
          </cell>
        </row>
        <row r="3787">
          <cell r="A3787" t="str">
            <v>WNC0B1</v>
          </cell>
          <cell r="B3787">
            <v>6</v>
          </cell>
          <cell r="C3787">
            <v>0</v>
          </cell>
          <cell r="D3787" t="str">
            <v>L406</v>
          </cell>
          <cell r="E3787">
            <v>1</v>
          </cell>
          <cell r="F3787">
            <v>2</v>
          </cell>
        </row>
        <row r="3788">
          <cell r="A3788" t="str">
            <v>WNC0D1</v>
          </cell>
          <cell r="B3788">
            <v>2</v>
          </cell>
          <cell r="C3788">
            <v>0</v>
          </cell>
          <cell r="D3788" t="str">
            <v>L406</v>
          </cell>
          <cell r="E3788">
            <v>30</v>
          </cell>
          <cell r="F3788">
            <v>30</v>
          </cell>
        </row>
        <row r="3789">
          <cell r="A3789" t="str">
            <v>WNC0D1</v>
          </cell>
          <cell r="B3789">
            <v>3</v>
          </cell>
          <cell r="C3789">
            <v>0</v>
          </cell>
          <cell r="D3789" t="str">
            <v>L406</v>
          </cell>
          <cell r="E3789">
            <v>9</v>
          </cell>
          <cell r="F3789">
            <v>10</v>
          </cell>
        </row>
        <row r="3790">
          <cell r="A3790" t="str">
            <v>WNC0D2</v>
          </cell>
          <cell r="B3790">
            <v>6</v>
          </cell>
          <cell r="C3790">
            <v>0</v>
          </cell>
          <cell r="D3790" t="str">
            <v>L406</v>
          </cell>
          <cell r="E3790">
            <v>12</v>
          </cell>
          <cell r="F3790">
            <v>13</v>
          </cell>
        </row>
        <row r="3791">
          <cell r="A3791" t="str">
            <v>WNC0D2</v>
          </cell>
          <cell r="B3791">
            <v>8</v>
          </cell>
          <cell r="C3791">
            <v>0</v>
          </cell>
          <cell r="D3791" t="str">
            <v>L406</v>
          </cell>
          <cell r="E3791">
            <v>9</v>
          </cell>
          <cell r="F3791">
            <v>9</v>
          </cell>
        </row>
        <row r="3792">
          <cell r="A3792" t="str">
            <v>WNC0D2</v>
          </cell>
          <cell r="B3792">
            <v>10</v>
          </cell>
          <cell r="C3792">
            <v>0</v>
          </cell>
          <cell r="D3792" t="str">
            <v>L406</v>
          </cell>
          <cell r="E3792">
            <v>14</v>
          </cell>
          <cell r="F3792">
            <v>18</v>
          </cell>
        </row>
        <row r="3793">
          <cell r="A3793" t="str">
            <v>WNC0N1</v>
          </cell>
          <cell r="B3793">
            <v>30</v>
          </cell>
          <cell r="C3793">
            <v>0</v>
          </cell>
          <cell r="D3793" t="str">
            <v>L406</v>
          </cell>
          <cell r="E3793">
            <v>6</v>
          </cell>
          <cell r="F3793">
            <v>6</v>
          </cell>
        </row>
        <row r="3794">
          <cell r="A3794" t="str">
            <v>WNC0P1</v>
          </cell>
          <cell r="B3794">
            <v>12</v>
          </cell>
          <cell r="C3794">
            <v>0</v>
          </cell>
          <cell r="D3794" t="str">
            <v>L406</v>
          </cell>
          <cell r="E3794">
            <v>1</v>
          </cell>
          <cell r="F3794">
            <v>1</v>
          </cell>
        </row>
        <row r="3795">
          <cell r="A3795" t="str">
            <v>WNC0T1</v>
          </cell>
          <cell r="B3795">
            <v>26</v>
          </cell>
          <cell r="C3795">
            <v>0</v>
          </cell>
          <cell r="D3795" t="str">
            <v>L406</v>
          </cell>
          <cell r="E3795">
            <v>0</v>
          </cell>
          <cell r="F3795">
            <v>2</v>
          </cell>
        </row>
        <row r="3796">
          <cell r="A3796" t="str">
            <v>WNC0T1</v>
          </cell>
          <cell r="B3796">
            <v>30</v>
          </cell>
          <cell r="C3796">
            <v>0</v>
          </cell>
          <cell r="D3796" t="str">
            <v>L406</v>
          </cell>
          <cell r="E3796">
            <v>30</v>
          </cell>
          <cell r="F3796">
            <v>36</v>
          </cell>
        </row>
        <row r="3797">
          <cell r="A3797" t="str">
            <v>WNC0T1</v>
          </cell>
          <cell r="B3797">
            <v>42</v>
          </cell>
          <cell r="C3797">
            <v>0</v>
          </cell>
          <cell r="D3797" t="str">
            <v>L406</v>
          </cell>
          <cell r="E3797">
            <v>16</v>
          </cell>
          <cell r="F3797">
            <v>16</v>
          </cell>
        </row>
        <row r="3798">
          <cell r="A3798" t="str">
            <v>WNC0T2</v>
          </cell>
          <cell r="B3798">
            <v>30</v>
          </cell>
          <cell r="C3798">
            <v>0</v>
          </cell>
          <cell r="D3798" t="str">
            <v>L406</v>
          </cell>
          <cell r="E3798">
            <v>1</v>
          </cell>
          <cell r="F3798">
            <v>1</v>
          </cell>
        </row>
        <row r="3799">
          <cell r="A3799" t="str">
            <v>WNC0T2</v>
          </cell>
          <cell r="B3799">
            <v>42</v>
          </cell>
          <cell r="C3799">
            <v>0</v>
          </cell>
          <cell r="D3799" t="str">
            <v>L406</v>
          </cell>
          <cell r="E3799">
            <v>1</v>
          </cell>
          <cell r="F3799">
            <v>1</v>
          </cell>
        </row>
        <row r="3800">
          <cell r="A3800" t="str">
            <v>WNC0U1</v>
          </cell>
          <cell r="B3800">
            <v>42</v>
          </cell>
          <cell r="C3800">
            <v>0</v>
          </cell>
          <cell r="D3800" t="str">
            <v>L406</v>
          </cell>
          <cell r="E3800">
            <v>1</v>
          </cell>
          <cell r="F3800">
            <v>1</v>
          </cell>
        </row>
        <row r="3801">
          <cell r="A3801" t="str">
            <v>WNC0W1</v>
          </cell>
          <cell r="B3801">
            <v>30</v>
          </cell>
          <cell r="C3801">
            <v>0</v>
          </cell>
          <cell r="D3801" t="str">
            <v>L406</v>
          </cell>
          <cell r="E3801">
            <v>4</v>
          </cell>
          <cell r="F3801">
            <v>4</v>
          </cell>
        </row>
        <row r="3802">
          <cell r="A3802" t="str">
            <v>WND031</v>
          </cell>
          <cell r="B3802">
            <v>24</v>
          </cell>
          <cell r="C3802">
            <v>0</v>
          </cell>
          <cell r="D3802" t="str">
            <v>L406</v>
          </cell>
          <cell r="E3802">
            <v>18</v>
          </cell>
          <cell r="F3802">
            <v>18</v>
          </cell>
        </row>
        <row r="3803">
          <cell r="A3803" t="str">
            <v>WND031</v>
          </cell>
          <cell r="B3803">
            <v>30</v>
          </cell>
          <cell r="C3803">
            <v>0</v>
          </cell>
          <cell r="D3803" t="str">
            <v>L406</v>
          </cell>
          <cell r="E3803">
            <v>5</v>
          </cell>
          <cell r="F3803">
            <v>5</v>
          </cell>
        </row>
        <row r="3804">
          <cell r="A3804" t="str">
            <v>WND032</v>
          </cell>
          <cell r="B3804">
            <v>24</v>
          </cell>
          <cell r="C3804">
            <v>0</v>
          </cell>
          <cell r="D3804" t="str">
            <v>L406</v>
          </cell>
          <cell r="E3804">
            <v>0</v>
          </cell>
          <cell r="F3804">
            <v>1</v>
          </cell>
        </row>
        <row r="3805">
          <cell r="A3805" t="str">
            <v>WND041</v>
          </cell>
          <cell r="B3805">
            <v>24</v>
          </cell>
          <cell r="C3805">
            <v>0</v>
          </cell>
          <cell r="D3805" t="str">
            <v>L406</v>
          </cell>
          <cell r="E3805">
            <v>2</v>
          </cell>
          <cell r="F3805">
            <v>2</v>
          </cell>
        </row>
        <row r="3806">
          <cell r="A3806" t="str">
            <v>WND051</v>
          </cell>
          <cell r="B3806">
            <v>2</v>
          </cell>
          <cell r="C3806">
            <v>0</v>
          </cell>
          <cell r="D3806" t="str">
            <v>L406</v>
          </cell>
          <cell r="E3806">
            <v>347</v>
          </cell>
          <cell r="F3806">
            <v>348</v>
          </cell>
        </row>
        <row r="3807">
          <cell r="A3807" t="str">
            <v>WND051</v>
          </cell>
          <cell r="B3807">
            <v>3</v>
          </cell>
          <cell r="C3807">
            <v>0</v>
          </cell>
          <cell r="D3807" t="str">
            <v>L406</v>
          </cell>
          <cell r="E3807">
            <v>228</v>
          </cell>
          <cell r="F3807">
            <v>228</v>
          </cell>
        </row>
        <row r="3808">
          <cell r="A3808" t="str">
            <v>WND051</v>
          </cell>
          <cell r="B3808">
            <v>4</v>
          </cell>
          <cell r="C3808">
            <v>0</v>
          </cell>
          <cell r="D3808" t="str">
            <v>L406</v>
          </cell>
          <cell r="E3808">
            <v>378</v>
          </cell>
          <cell r="F3808">
            <v>378</v>
          </cell>
        </row>
        <row r="3809">
          <cell r="A3809" t="str">
            <v>WND051</v>
          </cell>
          <cell r="B3809">
            <v>6</v>
          </cell>
          <cell r="C3809">
            <v>0</v>
          </cell>
          <cell r="D3809" t="str">
            <v>L406</v>
          </cell>
          <cell r="E3809">
            <v>258</v>
          </cell>
          <cell r="F3809">
            <v>258</v>
          </cell>
        </row>
        <row r="3810">
          <cell r="A3810" t="str">
            <v>WND051</v>
          </cell>
          <cell r="B3810">
            <v>8</v>
          </cell>
          <cell r="C3810">
            <v>0</v>
          </cell>
          <cell r="D3810" t="str">
            <v>L406</v>
          </cell>
          <cell r="E3810">
            <v>107</v>
          </cell>
          <cell r="F3810">
            <v>115</v>
          </cell>
        </row>
        <row r="3811">
          <cell r="A3811" t="str">
            <v>WND051</v>
          </cell>
          <cell r="B3811">
            <v>10</v>
          </cell>
          <cell r="C3811">
            <v>0</v>
          </cell>
          <cell r="D3811" t="str">
            <v>L406</v>
          </cell>
          <cell r="E3811">
            <v>74</v>
          </cell>
          <cell r="F3811">
            <v>74</v>
          </cell>
        </row>
        <row r="3812">
          <cell r="A3812" t="str">
            <v>WND051</v>
          </cell>
          <cell r="B3812">
            <v>12</v>
          </cell>
          <cell r="C3812">
            <v>0</v>
          </cell>
          <cell r="D3812" t="str">
            <v>L406</v>
          </cell>
          <cell r="E3812">
            <v>55</v>
          </cell>
          <cell r="F3812">
            <v>55</v>
          </cell>
        </row>
        <row r="3813">
          <cell r="A3813" t="str">
            <v>WND051</v>
          </cell>
          <cell r="B3813">
            <v>14</v>
          </cell>
          <cell r="C3813">
            <v>0</v>
          </cell>
          <cell r="D3813" t="str">
            <v>L406</v>
          </cell>
          <cell r="E3813">
            <v>55</v>
          </cell>
          <cell r="F3813">
            <v>55</v>
          </cell>
        </row>
        <row r="3814">
          <cell r="A3814" t="str">
            <v>WND051</v>
          </cell>
          <cell r="B3814">
            <v>16</v>
          </cell>
          <cell r="C3814">
            <v>0</v>
          </cell>
          <cell r="D3814" t="str">
            <v>L406</v>
          </cell>
          <cell r="E3814">
            <v>17</v>
          </cell>
          <cell r="F3814">
            <v>22</v>
          </cell>
        </row>
        <row r="3815">
          <cell r="A3815" t="str">
            <v>WND051</v>
          </cell>
          <cell r="B3815">
            <v>18</v>
          </cell>
          <cell r="C3815">
            <v>0</v>
          </cell>
          <cell r="D3815" t="str">
            <v>L406</v>
          </cell>
          <cell r="E3815">
            <v>7</v>
          </cell>
          <cell r="F3815">
            <v>7</v>
          </cell>
        </row>
        <row r="3816">
          <cell r="A3816" t="str">
            <v>WND051</v>
          </cell>
          <cell r="B3816">
            <v>20</v>
          </cell>
          <cell r="C3816">
            <v>0</v>
          </cell>
          <cell r="D3816" t="str">
            <v>L406</v>
          </cell>
          <cell r="E3816">
            <v>16</v>
          </cell>
          <cell r="F3816">
            <v>19</v>
          </cell>
        </row>
        <row r="3817">
          <cell r="A3817" t="str">
            <v>WND051</v>
          </cell>
          <cell r="B3817">
            <v>24</v>
          </cell>
          <cell r="C3817">
            <v>0</v>
          </cell>
          <cell r="D3817" t="str">
            <v>L406</v>
          </cell>
          <cell r="E3817">
            <v>16</v>
          </cell>
          <cell r="F3817">
            <v>25</v>
          </cell>
        </row>
        <row r="3818">
          <cell r="A3818" t="str">
            <v>WND051</v>
          </cell>
          <cell r="B3818">
            <v>30</v>
          </cell>
          <cell r="C3818">
            <v>0</v>
          </cell>
          <cell r="D3818" t="str">
            <v>L406</v>
          </cell>
          <cell r="E3818">
            <v>7</v>
          </cell>
          <cell r="F3818">
            <v>10</v>
          </cell>
        </row>
        <row r="3819">
          <cell r="A3819" t="str">
            <v>WND051</v>
          </cell>
          <cell r="B3819">
            <v>32</v>
          </cell>
          <cell r="C3819">
            <v>0</v>
          </cell>
          <cell r="D3819" t="str">
            <v>L406</v>
          </cell>
          <cell r="E3819">
            <v>0</v>
          </cell>
          <cell r="F3819">
            <v>1</v>
          </cell>
        </row>
        <row r="3820">
          <cell r="A3820" t="str">
            <v>WND051</v>
          </cell>
          <cell r="B3820">
            <v>36</v>
          </cell>
          <cell r="C3820">
            <v>0</v>
          </cell>
          <cell r="D3820" t="str">
            <v>L406</v>
          </cell>
          <cell r="E3820">
            <v>4</v>
          </cell>
          <cell r="F3820">
            <v>4</v>
          </cell>
        </row>
        <row r="3821">
          <cell r="A3821" t="str">
            <v>WND052</v>
          </cell>
          <cell r="B3821">
            <v>20</v>
          </cell>
          <cell r="C3821">
            <v>0</v>
          </cell>
          <cell r="D3821" t="str">
            <v>L406</v>
          </cell>
          <cell r="E3821">
            <v>1</v>
          </cell>
          <cell r="F3821">
            <v>1</v>
          </cell>
        </row>
        <row r="3822">
          <cell r="A3822" t="str">
            <v>WND071</v>
          </cell>
          <cell r="B3822">
            <v>42</v>
          </cell>
          <cell r="C3822">
            <v>0</v>
          </cell>
          <cell r="D3822" t="str">
            <v>L406</v>
          </cell>
          <cell r="E3822">
            <v>1</v>
          </cell>
          <cell r="F3822">
            <v>1</v>
          </cell>
        </row>
        <row r="3823">
          <cell r="A3823" t="str">
            <v>WND071</v>
          </cell>
          <cell r="B3823">
            <v>48</v>
          </cell>
          <cell r="C3823">
            <v>0</v>
          </cell>
          <cell r="D3823" t="str">
            <v>L406</v>
          </cell>
          <cell r="E3823">
            <v>5</v>
          </cell>
          <cell r="F3823">
            <v>5</v>
          </cell>
        </row>
        <row r="3824">
          <cell r="A3824" t="str">
            <v>WND0N1</v>
          </cell>
          <cell r="B3824">
            <v>30</v>
          </cell>
          <cell r="C3824">
            <v>0</v>
          </cell>
          <cell r="D3824" t="str">
            <v>L406</v>
          </cell>
          <cell r="E3824">
            <v>49</v>
          </cell>
          <cell r="F3824">
            <v>49</v>
          </cell>
        </row>
        <row r="3825">
          <cell r="A3825" t="str">
            <v>WND0N2</v>
          </cell>
          <cell r="B3825">
            <v>30</v>
          </cell>
          <cell r="C3825">
            <v>0</v>
          </cell>
          <cell r="D3825" t="str">
            <v>L406</v>
          </cell>
          <cell r="E3825">
            <v>1</v>
          </cell>
          <cell r="F3825">
            <v>1</v>
          </cell>
        </row>
        <row r="3826">
          <cell r="A3826" t="str">
            <v>WND0S1</v>
          </cell>
          <cell r="B3826">
            <v>66</v>
          </cell>
          <cell r="C3826">
            <v>0</v>
          </cell>
          <cell r="D3826" t="str">
            <v>L406</v>
          </cell>
          <cell r="E3826">
            <v>4</v>
          </cell>
          <cell r="F3826">
            <v>4</v>
          </cell>
        </row>
        <row r="3827">
          <cell r="A3827" t="str">
            <v>WND0S2</v>
          </cell>
          <cell r="B3827">
            <v>60</v>
          </cell>
          <cell r="C3827">
            <v>0</v>
          </cell>
          <cell r="D3827" t="str">
            <v>L406</v>
          </cell>
          <cell r="E3827">
            <v>1</v>
          </cell>
          <cell r="F3827">
            <v>1</v>
          </cell>
        </row>
        <row r="3828">
          <cell r="A3828" t="str">
            <v>WND0W1</v>
          </cell>
          <cell r="B3828">
            <v>30</v>
          </cell>
          <cell r="C3828">
            <v>0</v>
          </cell>
          <cell r="D3828" t="str">
            <v>L406</v>
          </cell>
          <cell r="E3828">
            <v>5</v>
          </cell>
          <cell r="F3828">
            <v>5</v>
          </cell>
        </row>
        <row r="3829">
          <cell r="A3829" t="str">
            <v>WNF002</v>
          </cell>
          <cell r="B3829">
            <v>2</v>
          </cell>
          <cell r="C3829">
            <v>0</v>
          </cell>
          <cell r="D3829" t="str">
            <v>L601</v>
          </cell>
          <cell r="E3829">
            <v>26</v>
          </cell>
          <cell r="F3829">
            <v>3</v>
          </cell>
        </row>
        <row r="3830">
          <cell r="A3830" t="str">
            <v>WNF002</v>
          </cell>
          <cell r="B3830">
            <v>3</v>
          </cell>
          <cell r="C3830">
            <v>0</v>
          </cell>
          <cell r="D3830" t="str">
            <v>L601</v>
          </cell>
          <cell r="E3830">
            <v>18</v>
          </cell>
          <cell r="F3830">
            <v>5</v>
          </cell>
        </row>
        <row r="3831">
          <cell r="A3831" t="str">
            <v>WNF002</v>
          </cell>
          <cell r="B3831">
            <v>4</v>
          </cell>
          <cell r="C3831">
            <v>0</v>
          </cell>
          <cell r="D3831" t="str">
            <v>L601</v>
          </cell>
          <cell r="E3831">
            <v>7</v>
          </cell>
          <cell r="F3831">
            <v>0</v>
          </cell>
        </row>
        <row r="3832">
          <cell r="A3832" t="str">
            <v>WNF002</v>
          </cell>
          <cell r="B3832">
            <v>6</v>
          </cell>
          <cell r="C3832">
            <v>0</v>
          </cell>
          <cell r="D3832" t="str">
            <v>L601</v>
          </cell>
          <cell r="E3832">
            <v>0</v>
          </cell>
          <cell r="F3832">
            <v>5</v>
          </cell>
        </row>
        <row r="3833">
          <cell r="A3833" t="str">
            <v>WNF002</v>
          </cell>
          <cell r="B3833">
            <v>8</v>
          </cell>
          <cell r="C3833">
            <v>0</v>
          </cell>
          <cell r="D3833" t="str">
            <v>L601</v>
          </cell>
          <cell r="E3833">
            <v>3</v>
          </cell>
          <cell r="F3833">
            <v>10</v>
          </cell>
        </row>
        <row r="3834">
          <cell r="A3834" t="str">
            <v>WNF002</v>
          </cell>
          <cell r="B3834">
            <v>10</v>
          </cell>
          <cell r="C3834">
            <v>0</v>
          </cell>
          <cell r="D3834" t="str">
            <v>L601</v>
          </cell>
          <cell r="E3834">
            <v>12</v>
          </cell>
          <cell r="F3834">
            <v>9</v>
          </cell>
        </row>
        <row r="3835">
          <cell r="A3835" t="str">
            <v>WNF002</v>
          </cell>
          <cell r="B3835">
            <v>12</v>
          </cell>
          <cell r="C3835">
            <v>0</v>
          </cell>
          <cell r="D3835" t="str">
            <v>L601</v>
          </cell>
          <cell r="E3835">
            <v>9</v>
          </cell>
          <cell r="F3835">
            <v>10</v>
          </cell>
        </row>
        <row r="3836">
          <cell r="A3836" t="str">
            <v>WNF002</v>
          </cell>
          <cell r="B3836">
            <v>14</v>
          </cell>
          <cell r="C3836">
            <v>0</v>
          </cell>
          <cell r="D3836" t="str">
            <v>L601</v>
          </cell>
          <cell r="E3836">
            <v>1</v>
          </cell>
          <cell r="F3836">
            <v>0</v>
          </cell>
        </row>
        <row r="3837">
          <cell r="A3837" t="str">
            <v>WNF002</v>
          </cell>
          <cell r="B3837">
            <v>16</v>
          </cell>
          <cell r="C3837">
            <v>0</v>
          </cell>
          <cell r="D3837" t="str">
            <v>L601</v>
          </cell>
          <cell r="E3837">
            <v>8</v>
          </cell>
          <cell r="F3837">
            <v>12</v>
          </cell>
        </row>
        <row r="3838">
          <cell r="A3838" t="str">
            <v>WNF002</v>
          </cell>
          <cell r="B3838">
            <v>18</v>
          </cell>
          <cell r="C3838">
            <v>0</v>
          </cell>
          <cell r="D3838" t="str">
            <v>L601</v>
          </cell>
          <cell r="E3838">
            <v>12</v>
          </cell>
          <cell r="F3838">
            <v>9</v>
          </cell>
        </row>
        <row r="3839">
          <cell r="A3839" t="str">
            <v>WNF002</v>
          </cell>
          <cell r="B3839">
            <v>24</v>
          </cell>
          <cell r="C3839">
            <v>0</v>
          </cell>
          <cell r="D3839" t="str">
            <v>L601</v>
          </cell>
          <cell r="E3839">
            <v>1</v>
          </cell>
          <cell r="F3839">
            <v>2</v>
          </cell>
        </row>
        <row r="3840">
          <cell r="A3840" t="str">
            <v>WNF002</v>
          </cell>
          <cell r="B3840">
            <v>30</v>
          </cell>
          <cell r="C3840">
            <v>0</v>
          </cell>
          <cell r="D3840" t="str">
            <v>L601</v>
          </cell>
          <cell r="E3840">
            <v>31</v>
          </cell>
          <cell r="F3840">
            <v>33</v>
          </cell>
        </row>
        <row r="3841">
          <cell r="A3841" t="str">
            <v>WNF002</v>
          </cell>
          <cell r="B3841">
            <v>36</v>
          </cell>
          <cell r="C3841">
            <v>0</v>
          </cell>
          <cell r="D3841" t="str">
            <v>L601</v>
          </cell>
          <cell r="E3841">
            <v>3</v>
          </cell>
          <cell r="F3841">
            <v>3</v>
          </cell>
        </row>
        <row r="3842">
          <cell r="A3842" t="str">
            <v>WNL071</v>
          </cell>
          <cell r="B3842">
            <v>2</v>
          </cell>
          <cell r="C3842">
            <v>0</v>
          </cell>
          <cell r="D3842" t="str">
            <v>L407</v>
          </cell>
          <cell r="E3842">
            <v>43</v>
          </cell>
          <cell r="F3842">
            <v>43</v>
          </cell>
        </row>
        <row r="3843">
          <cell r="A3843" t="str">
            <v>WNL071</v>
          </cell>
          <cell r="B3843">
            <v>3</v>
          </cell>
          <cell r="C3843">
            <v>0</v>
          </cell>
          <cell r="D3843" t="str">
            <v>L407</v>
          </cell>
          <cell r="E3843">
            <v>13</v>
          </cell>
          <cell r="F3843">
            <v>15</v>
          </cell>
        </row>
        <row r="3844">
          <cell r="A3844" t="str">
            <v>WNL071</v>
          </cell>
          <cell r="B3844">
            <v>4</v>
          </cell>
          <cell r="C3844">
            <v>0</v>
          </cell>
          <cell r="D3844" t="str">
            <v>L407</v>
          </cell>
          <cell r="E3844">
            <v>3</v>
          </cell>
          <cell r="F3844">
            <v>3</v>
          </cell>
        </row>
        <row r="3845">
          <cell r="A3845" t="str">
            <v>WNL071</v>
          </cell>
          <cell r="B3845">
            <v>6</v>
          </cell>
          <cell r="C3845">
            <v>0</v>
          </cell>
          <cell r="D3845" t="str">
            <v>L407</v>
          </cell>
          <cell r="E3845">
            <v>2</v>
          </cell>
          <cell r="F3845">
            <v>9</v>
          </cell>
        </row>
        <row r="3846">
          <cell r="A3846" t="str">
            <v>WNL071</v>
          </cell>
          <cell r="B3846">
            <v>8</v>
          </cell>
          <cell r="C3846">
            <v>0</v>
          </cell>
          <cell r="D3846" t="str">
            <v>L407</v>
          </cell>
          <cell r="E3846">
            <v>31</v>
          </cell>
          <cell r="F3846">
            <v>31</v>
          </cell>
        </row>
        <row r="3847">
          <cell r="A3847" t="str">
            <v>WNL081</v>
          </cell>
          <cell r="B3847">
            <v>10</v>
          </cell>
          <cell r="C3847">
            <v>0</v>
          </cell>
          <cell r="D3847" t="str">
            <v>L407</v>
          </cell>
          <cell r="E3847">
            <v>12</v>
          </cell>
          <cell r="F3847">
            <v>16</v>
          </cell>
        </row>
        <row r="3848">
          <cell r="A3848" t="str">
            <v>WNL081</v>
          </cell>
          <cell r="B3848">
            <v>12</v>
          </cell>
          <cell r="C3848">
            <v>0</v>
          </cell>
          <cell r="D3848" t="str">
            <v>L407</v>
          </cell>
          <cell r="E3848">
            <v>22</v>
          </cell>
          <cell r="F3848">
            <v>22</v>
          </cell>
        </row>
        <row r="3849">
          <cell r="A3849" t="str">
            <v>WNL081</v>
          </cell>
          <cell r="B3849">
            <v>20</v>
          </cell>
          <cell r="C3849">
            <v>0</v>
          </cell>
          <cell r="D3849" t="str">
            <v>L407</v>
          </cell>
          <cell r="E3849">
            <v>2</v>
          </cell>
          <cell r="F3849">
            <v>8</v>
          </cell>
        </row>
        <row r="3850">
          <cell r="A3850" t="str">
            <v>WNL081</v>
          </cell>
          <cell r="B3850">
            <v>24</v>
          </cell>
          <cell r="C3850">
            <v>0</v>
          </cell>
          <cell r="D3850" t="str">
            <v>L407</v>
          </cell>
          <cell r="E3850">
            <v>32</v>
          </cell>
          <cell r="F3850">
            <v>32</v>
          </cell>
        </row>
        <row r="3851">
          <cell r="A3851" t="str">
            <v>WNL082</v>
          </cell>
          <cell r="B3851">
            <v>20</v>
          </cell>
          <cell r="C3851">
            <v>0</v>
          </cell>
          <cell r="D3851" t="str">
            <v>L407</v>
          </cell>
          <cell r="E3851">
            <v>1</v>
          </cell>
          <cell r="F3851">
            <v>1</v>
          </cell>
        </row>
        <row r="3852">
          <cell r="A3852" t="str">
            <v>WNL0A1A</v>
          </cell>
          <cell r="B3852">
            <v>16</v>
          </cell>
          <cell r="C3852">
            <v>0</v>
          </cell>
          <cell r="D3852" t="str">
            <v>L407</v>
          </cell>
          <cell r="E3852">
            <v>0</v>
          </cell>
          <cell r="F3852">
            <v>4</v>
          </cell>
        </row>
        <row r="3853">
          <cell r="A3853" t="str">
            <v>WNL0A1A</v>
          </cell>
          <cell r="B3853">
            <v>20</v>
          </cell>
          <cell r="C3853">
            <v>0</v>
          </cell>
          <cell r="D3853" t="str">
            <v>L407</v>
          </cell>
          <cell r="E3853">
            <v>24</v>
          </cell>
          <cell r="F3853">
            <v>24</v>
          </cell>
        </row>
        <row r="3854">
          <cell r="A3854" t="str">
            <v>WNS0H3</v>
          </cell>
          <cell r="B3854">
            <v>8</v>
          </cell>
          <cell r="C3854">
            <v>0</v>
          </cell>
          <cell r="D3854" t="str">
            <v>L408</v>
          </cell>
          <cell r="E3854">
            <v>1</v>
          </cell>
          <cell r="F3854">
            <v>2</v>
          </cell>
        </row>
        <row r="3855">
          <cell r="A3855" t="str">
            <v>WNS0H3</v>
          </cell>
          <cell r="B3855">
            <v>18</v>
          </cell>
          <cell r="C3855">
            <v>0</v>
          </cell>
          <cell r="D3855" t="str">
            <v>L408</v>
          </cell>
          <cell r="E3855">
            <v>3</v>
          </cell>
          <cell r="F3855">
            <v>4</v>
          </cell>
        </row>
        <row r="3856">
          <cell r="A3856" t="str">
            <v>WNS0H3</v>
          </cell>
          <cell r="B3856">
            <v>20</v>
          </cell>
          <cell r="C3856">
            <v>0</v>
          </cell>
          <cell r="D3856" t="str">
            <v>L408</v>
          </cell>
          <cell r="E3856">
            <v>6</v>
          </cell>
          <cell r="F3856">
            <v>6</v>
          </cell>
        </row>
        <row r="3857">
          <cell r="A3857" t="str">
            <v>WNS0H3</v>
          </cell>
          <cell r="B3857">
            <v>24</v>
          </cell>
          <cell r="C3857">
            <v>0</v>
          </cell>
          <cell r="D3857" t="str">
            <v>L408</v>
          </cell>
          <cell r="E3857">
            <v>9</v>
          </cell>
          <cell r="F3857">
            <v>9</v>
          </cell>
        </row>
        <row r="3858">
          <cell r="A3858" t="str">
            <v>WNS0H4</v>
          </cell>
          <cell r="B3858">
            <v>8</v>
          </cell>
          <cell r="C3858">
            <v>0</v>
          </cell>
          <cell r="D3858" t="str">
            <v>L408</v>
          </cell>
          <cell r="E3858">
            <v>3</v>
          </cell>
          <cell r="F3858">
            <v>4</v>
          </cell>
        </row>
        <row r="3859">
          <cell r="A3859" t="str">
            <v>WNS0H4</v>
          </cell>
          <cell r="B3859">
            <v>12</v>
          </cell>
          <cell r="C3859">
            <v>0</v>
          </cell>
          <cell r="D3859" t="str">
            <v>L408</v>
          </cell>
          <cell r="E3859">
            <v>9</v>
          </cell>
          <cell r="F3859">
            <v>9</v>
          </cell>
        </row>
        <row r="3860">
          <cell r="A3860" t="str">
            <v>WNS0H4C</v>
          </cell>
          <cell r="B3860">
            <v>10</v>
          </cell>
          <cell r="C3860">
            <v>0</v>
          </cell>
          <cell r="D3860" t="str">
            <v>L408</v>
          </cell>
          <cell r="E3860">
            <v>12</v>
          </cell>
          <cell r="F3860">
            <v>29</v>
          </cell>
        </row>
        <row r="3861">
          <cell r="A3861" t="str">
            <v>WNS0H4C</v>
          </cell>
          <cell r="B3861">
            <v>14</v>
          </cell>
          <cell r="C3861">
            <v>0</v>
          </cell>
          <cell r="D3861" t="str">
            <v>L408</v>
          </cell>
          <cell r="E3861">
            <v>12</v>
          </cell>
          <cell r="F3861">
            <v>12</v>
          </cell>
        </row>
        <row r="3862">
          <cell r="A3862" t="str">
            <v>WNS0H4C</v>
          </cell>
          <cell r="B3862">
            <v>16</v>
          </cell>
          <cell r="C3862">
            <v>0</v>
          </cell>
          <cell r="D3862" t="str">
            <v>L408</v>
          </cell>
          <cell r="E3862">
            <v>11</v>
          </cell>
          <cell r="F3862">
            <v>11</v>
          </cell>
        </row>
        <row r="3863">
          <cell r="A3863" t="str">
            <v>WNS0H4C</v>
          </cell>
          <cell r="B3863">
            <v>18</v>
          </cell>
          <cell r="C3863">
            <v>0</v>
          </cell>
          <cell r="D3863" t="str">
            <v>L408</v>
          </cell>
          <cell r="E3863">
            <v>6</v>
          </cell>
          <cell r="F3863">
            <v>7</v>
          </cell>
        </row>
        <row r="3864">
          <cell r="A3864" t="str">
            <v>WNS0H4C</v>
          </cell>
          <cell r="B3864">
            <v>20</v>
          </cell>
          <cell r="C3864">
            <v>0</v>
          </cell>
          <cell r="D3864" t="str">
            <v>L408</v>
          </cell>
          <cell r="E3864">
            <v>24</v>
          </cell>
          <cell r="F3864">
            <v>24</v>
          </cell>
        </row>
        <row r="3865">
          <cell r="A3865" t="str">
            <v>WNS0H4C</v>
          </cell>
          <cell r="B3865">
            <v>24</v>
          </cell>
          <cell r="C3865">
            <v>0</v>
          </cell>
          <cell r="D3865" t="str">
            <v>L408</v>
          </cell>
          <cell r="E3865">
            <v>34</v>
          </cell>
          <cell r="F3865">
            <v>41</v>
          </cell>
        </row>
        <row r="3866">
          <cell r="A3866" t="str">
            <v>WNS0J3</v>
          </cell>
          <cell r="B3866">
            <v>2</v>
          </cell>
          <cell r="C3866">
            <v>0</v>
          </cell>
          <cell r="D3866" t="str">
            <v>L408</v>
          </cell>
          <cell r="E3866">
            <v>20</v>
          </cell>
          <cell r="F3866">
            <v>36</v>
          </cell>
        </row>
        <row r="3867">
          <cell r="A3867" t="str">
            <v>WNS0J3</v>
          </cell>
          <cell r="B3867">
            <v>3</v>
          </cell>
          <cell r="C3867">
            <v>0</v>
          </cell>
          <cell r="D3867" t="str">
            <v>L408</v>
          </cell>
          <cell r="E3867">
            <v>2</v>
          </cell>
          <cell r="F3867">
            <v>4</v>
          </cell>
        </row>
        <row r="3868">
          <cell r="A3868" t="str">
            <v>WNS0J3</v>
          </cell>
          <cell r="B3868">
            <v>8</v>
          </cell>
          <cell r="C3868">
            <v>0</v>
          </cell>
          <cell r="D3868" t="str">
            <v>L408</v>
          </cell>
          <cell r="E3868">
            <v>2</v>
          </cell>
          <cell r="F3868">
            <v>3</v>
          </cell>
        </row>
        <row r="3869">
          <cell r="A3869" t="str">
            <v>WNS0J3</v>
          </cell>
          <cell r="B3869">
            <v>12</v>
          </cell>
          <cell r="C3869">
            <v>0</v>
          </cell>
          <cell r="D3869" t="str">
            <v>L408</v>
          </cell>
          <cell r="E3869">
            <v>2</v>
          </cell>
          <cell r="F3869">
            <v>2</v>
          </cell>
        </row>
        <row r="3870">
          <cell r="A3870" t="str">
            <v>WNS0J4</v>
          </cell>
          <cell r="B3870">
            <v>0.5</v>
          </cell>
          <cell r="C3870">
            <v>0</v>
          </cell>
          <cell r="D3870" t="str">
            <v>L408</v>
          </cell>
          <cell r="E3870">
            <v>8</v>
          </cell>
          <cell r="F3870">
            <v>8</v>
          </cell>
        </row>
        <row r="3871">
          <cell r="A3871" t="str">
            <v>WNS0J4</v>
          </cell>
          <cell r="B3871">
            <v>0.75</v>
          </cell>
          <cell r="C3871">
            <v>0</v>
          </cell>
          <cell r="D3871" t="str">
            <v>L408</v>
          </cell>
          <cell r="E3871">
            <v>50</v>
          </cell>
          <cell r="F3871">
            <v>50</v>
          </cell>
        </row>
        <row r="3872">
          <cell r="A3872" t="str">
            <v>WNS0J4</v>
          </cell>
          <cell r="B3872">
            <v>1</v>
          </cell>
          <cell r="C3872">
            <v>0</v>
          </cell>
          <cell r="D3872" t="str">
            <v>L408</v>
          </cell>
          <cell r="E3872">
            <v>173</v>
          </cell>
          <cell r="F3872">
            <v>174</v>
          </cell>
        </row>
        <row r="3873">
          <cell r="A3873" t="str">
            <v>WNS0J4</v>
          </cell>
          <cell r="B3873">
            <v>1.5</v>
          </cell>
          <cell r="C3873">
            <v>0</v>
          </cell>
          <cell r="D3873" t="str">
            <v>L408</v>
          </cell>
          <cell r="E3873">
            <v>63</v>
          </cell>
          <cell r="F3873">
            <v>76</v>
          </cell>
        </row>
        <row r="3874">
          <cell r="A3874" t="str">
            <v>WNS0J4</v>
          </cell>
          <cell r="B3874">
            <v>2</v>
          </cell>
          <cell r="C3874">
            <v>0</v>
          </cell>
          <cell r="D3874" t="str">
            <v>L408</v>
          </cell>
          <cell r="E3874">
            <v>126</v>
          </cell>
          <cell r="F3874">
            <v>126</v>
          </cell>
        </row>
        <row r="3875">
          <cell r="A3875" t="str">
            <v>WNS0J4</v>
          </cell>
          <cell r="B3875">
            <v>3</v>
          </cell>
          <cell r="C3875">
            <v>0</v>
          </cell>
          <cell r="D3875" t="str">
            <v>L408</v>
          </cell>
          <cell r="E3875">
            <v>40</v>
          </cell>
          <cell r="F3875">
            <v>51</v>
          </cell>
        </row>
        <row r="3876">
          <cell r="A3876" t="str">
            <v>WNS0J4</v>
          </cell>
          <cell r="B3876">
            <v>4</v>
          </cell>
          <cell r="C3876">
            <v>0</v>
          </cell>
          <cell r="D3876" t="str">
            <v>L408</v>
          </cell>
          <cell r="E3876">
            <v>50</v>
          </cell>
          <cell r="F3876">
            <v>54</v>
          </cell>
        </row>
        <row r="3877">
          <cell r="A3877" t="str">
            <v>WNS0J4</v>
          </cell>
          <cell r="B3877">
            <v>6</v>
          </cell>
          <cell r="C3877">
            <v>0</v>
          </cell>
          <cell r="D3877" t="str">
            <v>L408</v>
          </cell>
          <cell r="E3877">
            <v>26</v>
          </cell>
          <cell r="F3877">
            <v>26</v>
          </cell>
        </row>
        <row r="3878">
          <cell r="A3878" t="str">
            <v>WNS0J4C</v>
          </cell>
          <cell r="B3878">
            <v>2</v>
          </cell>
          <cell r="C3878">
            <v>0</v>
          </cell>
          <cell r="D3878" t="str">
            <v>L408</v>
          </cell>
          <cell r="E3878">
            <v>422</v>
          </cell>
          <cell r="F3878">
            <v>425</v>
          </cell>
        </row>
        <row r="3879">
          <cell r="A3879" t="str">
            <v>WNS0J4C</v>
          </cell>
          <cell r="B3879">
            <v>3</v>
          </cell>
          <cell r="C3879">
            <v>0</v>
          </cell>
          <cell r="D3879" t="str">
            <v>L408</v>
          </cell>
          <cell r="E3879">
            <v>154</v>
          </cell>
          <cell r="F3879">
            <v>161</v>
          </cell>
        </row>
        <row r="3880">
          <cell r="A3880" t="str">
            <v>WNS0J4C</v>
          </cell>
          <cell r="B3880">
            <v>4</v>
          </cell>
          <cell r="C3880">
            <v>0</v>
          </cell>
          <cell r="D3880" t="str">
            <v>L408</v>
          </cell>
          <cell r="E3880">
            <v>353</v>
          </cell>
          <cell r="F3880">
            <v>355</v>
          </cell>
        </row>
        <row r="3881">
          <cell r="A3881" t="str">
            <v>WNS0J4C</v>
          </cell>
          <cell r="B3881">
            <v>6</v>
          </cell>
          <cell r="C3881">
            <v>0</v>
          </cell>
          <cell r="D3881" t="str">
            <v>L408</v>
          </cell>
          <cell r="E3881">
            <v>132</v>
          </cell>
          <cell r="F3881">
            <v>132</v>
          </cell>
        </row>
        <row r="3882">
          <cell r="A3882" t="str">
            <v>WNS0J4C</v>
          </cell>
          <cell r="B3882">
            <v>8</v>
          </cell>
          <cell r="C3882">
            <v>0</v>
          </cell>
          <cell r="D3882" t="str">
            <v>L408</v>
          </cell>
          <cell r="E3882">
            <v>22</v>
          </cell>
          <cell r="F3882">
            <v>22</v>
          </cell>
        </row>
        <row r="3883">
          <cell r="A3883" t="str">
            <v>WNS0J4C</v>
          </cell>
          <cell r="B3883">
            <v>10</v>
          </cell>
          <cell r="C3883">
            <v>0</v>
          </cell>
          <cell r="D3883" t="str">
            <v>L408</v>
          </cell>
          <cell r="E3883">
            <v>7</v>
          </cell>
          <cell r="F3883">
            <v>7</v>
          </cell>
        </row>
        <row r="3884">
          <cell r="A3884" t="str">
            <v>WNS0N3</v>
          </cell>
          <cell r="B3884">
            <v>24</v>
          </cell>
          <cell r="C3884">
            <v>0</v>
          </cell>
          <cell r="D3884" t="str">
            <v>L408</v>
          </cell>
          <cell r="E3884">
            <v>1</v>
          </cell>
          <cell r="F3884">
            <v>1</v>
          </cell>
        </row>
        <row r="3885">
          <cell r="A3885" t="str">
            <v>WNS0N4C</v>
          </cell>
          <cell r="B3885">
            <v>24</v>
          </cell>
          <cell r="C3885">
            <v>0</v>
          </cell>
          <cell r="D3885" t="str">
            <v>L408</v>
          </cell>
          <cell r="E3885">
            <v>6</v>
          </cell>
          <cell r="F3885">
            <v>6</v>
          </cell>
        </row>
        <row r="3886">
          <cell r="A3886" t="str">
            <v>WNS0P3</v>
          </cell>
          <cell r="B3886">
            <v>30</v>
          </cell>
          <cell r="C3886">
            <v>0</v>
          </cell>
          <cell r="D3886" t="str">
            <v>L408</v>
          </cell>
          <cell r="E3886">
            <v>3</v>
          </cell>
          <cell r="F3886">
            <v>3</v>
          </cell>
        </row>
        <row r="3887">
          <cell r="A3887" t="str">
            <v>WNS0P3S</v>
          </cell>
          <cell r="B3887">
            <v>30</v>
          </cell>
          <cell r="C3887">
            <v>0</v>
          </cell>
          <cell r="D3887" t="str">
            <v>L408</v>
          </cell>
          <cell r="E3887">
            <v>1</v>
          </cell>
          <cell r="F3887">
            <v>1</v>
          </cell>
        </row>
        <row r="3888">
          <cell r="A3888" t="str">
            <v>WNS0P4C</v>
          </cell>
          <cell r="B3888">
            <v>8</v>
          </cell>
          <cell r="C3888">
            <v>0</v>
          </cell>
          <cell r="D3888" t="str">
            <v>L408</v>
          </cell>
          <cell r="E3888">
            <v>90</v>
          </cell>
          <cell r="F3888">
            <v>95</v>
          </cell>
        </row>
        <row r="3889">
          <cell r="A3889" t="str">
            <v>WNS0P4C</v>
          </cell>
          <cell r="B3889">
            <v>10</v>
          </cell>
          <cell r="C3889">
            <v>0</v>
          </cell>
          <cell r="D3889" t="str">
            <v>L408</v>
          </cell>
          <cell r="E3889">
            <v>66</v>
          </cell>
          <cell r="F3889">
            <v>65</v>
          </cell>
        </row>
        <row r="3890">
          <cell r="A3890" t="str">
            <v>WNS0P4C</v>
          </cell>
          <cell r="B3890">
            <v>12</v>
          </cell>
          <cell r="C3890">
            <v>0</v>
          </cell>
          <cell r="D3890" t="str">
            <v>L408</v>
          </cell>
          <cell r="E3890">
            <v>73</v>
          </cell>
          <cell r="F3890">
            <v>73</v>
          </cell>
        </row>
        <row r="3891">
          <cell r="A3891" t="str">
            <v>WNS0P4C</v>
          </cell>
          <cell r="B3891">
            <v>14</v>
          </cell>
          <cell r="C3891">
            <v>0</v>
          </cell>
          <cell r="D3891" t="str">
            <v>L408</v>
          </cell>
          <cell r="E3891">
            <v>6</v>
          </cell>
          <cell r="F3891">
            <v>6</v>
          </cell>
        </row>
        <row r="3892">
          <cell r="A3892" t="str">
            <v>WNS0P4C</v>
          </cell>
          <cell r="B3892">
            <v>16</v>
          </cell>
          <cell r="C3892">
            <v>0</v>
          </cell>
          <cell r="D3892" t="str">
            <v>L408</v>
          </cell>
          <cell r="E3892">
            <v>26</v>
          </cell>
          <cell r="F3892">
            <v>26</v>
          </cell>
        </row>
        <row r="3893">
          <cell r="A3893" t="str">
            <v>WNS0P4C</v>
          </cell>
          <cell r="B3893">
            <v>18</v>
          </cell>
          <cell r="C3893">
            <v>0</v>
          </cell>
          <cell r="D3893" t="str">
            <v>L408</v>
          </cell>
          <cell r="E3893">
            <v>6</v>
          </cell>
          <cell r="F3893">
            <v>15</v>
          </cell>
        </row>
        <row r="3894">
          <cell r="A3894" t="str">
            <v>WNS0P4C</v>
          </cell>
          <cell r="B3894">
            <v>20</v>
          </cell>
          <cell r="C3894">
            <v>0</v>
          </cell>
          <cell r="D3894" t="str">
            <v>L408</v>
          </cell>
          <cell r="E3894">
            <v>9</v>
          </cell>
          <cell r="F3894">
            <v>9</v>
          </cell>
        </row>
        <row r="3895">
          <cell r="A3895" t="str">
            <v>WNS0P4C</v>
          </cell>
          <cell r="B3895">
            <v>24</v>
          </cell>
          <cell r="C3895">
            <v>0</v>
          </cell>
          <cell r="D3895" t="str">
            <v>L408</v>
          </cell>
          <cell r="E3895">
            <v>13</v>
          </cell>
          <cell r="F3895">
            <v>14</v>
          </cell>
        </row>
        <row r="3896">
          <cell r="A3896" t="str">
            <v>WNS0P4C</v>
          </cell>
          <cell r="B3896">
            <v>30</v>
          </cell>
          <cell r="C3896">
            <v>0</v>
          </cell>
          <cell r="D3896" t="str">
            <v>L408</v>
          </cell>
          <cell r="E3896">
            <v>8</v>
          </cell>
          <cell r="F3896">
            <v>9</v>
          </cell>
        </row>
        <row r="3897">
          <cell r="A3897" t="str">
            <v>WNS0P4C</v>
          </cell>
          <cell r="B3897">
            <v>36</v>
          </cell>
          <cell r="C3897">
            <v>0</v>
          </cell>
          <cell r="D3897" t="str">
            <v>L408</v>
          </cell>
          <cell r="E3897">
            <v>2</v>
          </cell>
          <cell r="F3897">
            <v>2</v>
          </cell>
        </row>
        <row r="3898">
          <cell r="A3898" t="str">
            <v>WNS0P4C</v>
          </cell>
          <cell r="B3898">
            <v>48</v>
          </cell>
          <cell r="C3898">
            <v>0</v>
          </cell>
          <cell r="D3898" t="str">
            <v>L408</v>
          </cell>
          <cell r="E3898">
            <v>22</v>
          </cell>
          <cell r="F3898">
            <v>22</v>
          </cell>
        </row>
        <row r="3899">
          <cell r="A3899" t="str">
            <v>WNS0Q4C</v>
          </cell>
          <cell r="B3899">
            <v>12</v>
          </cell>
          <cell r="C3899">
            <v>0</v>
          </cell>
          <cell r="D3899" t="str">
            <v>L408</v>
          </cell>
          <cell r="E3899">
            <v>5</v>
          </cell>
          <cell r="F3899">
            <v>5</v>
          </cell>
        </row>
        <row r="3900">
          <cell r="A3900" t="str">
            <v>WNS0Q4C</v>
          </cell>
          <cell r="B3900">
            <v>14</v>
          </cell>
          <cell r="C3900">
            <v>0</v>
          </cell>
          <cell r="D3900" t="str">
            <v>L408</v>
          </cell>
          <cell r="E3900">
            <v>3</v>
          </cell>
          <cell r="F3900">
            <v>3</v>
          </cell>
        </row>
        <row r="3901">
          <cell r="A3901" t="str">
            <v>WNS0R3</v>
          </cell>
          <cell r="B3901">
            <v>24</v>
          </cell>
          <cell r="C3901">
            <v>0</v>
          </cell>
          <cell r="D3901" t="str">
            <v>L408</v>
          </cell>
          <cell r="E3901">
            <v>10</v>
          </cell>
          <cell r="F3901">
            <v>12</v>
          </cell>
        </row>
        <row r="3902">
          <cell r="A3902" t="str">
            <v>WNS0R3S</v>
          </cell>
          <cell r="B3902">
            <v>14</v>
          </cell>
          <cell r="C3902">
            <v>0</v>
          </cell>
          <cell r="D3902" t="str">
            <v>L408</v>
          </cell>
          <cell r="E3902">
            <v>2</v>
          </cell>
          <cell r="F3902">
            <v>2</v>
          </cell>
        </row>
        <row r="3903">
          <cell r="A3903" t="str">
            <v>WNS0R4C</v>
          </cell>
          <cell r="B3903">
            <v>54</v>
          </cell>
          <cell r="C3903">
            <v>0</v>
          </cell>
          <cell r="D3903" t="str">
            <v>L408</v>
          </cell>
          <cell r="E3903">
            <v>3</v>
          </cell>
          <cell r="F3903">
            <v>3</v>
          </cell>
        </row>
        <row r="3904">
          <cell r="A3904" t="str">
            <v>WNS0R4CS</v>
          </cell>
          <cell r="B3904">
            <v>54</v>
          </cell>
          <cell r="C3904">
            <v>0</v>
          </cell>
          <cell r="D3904" t="str">
            <v>L408</v>
          </cell>
          <cell r="E3904">
            <v>3</v>
          </cell>
          <cell r="F3904">
            <v>3</v>
          </cell>
        </row>
        <row r="3905">
          <cell r="A3905" t="str">
            <v>WNS0S4C</v>
          </cell>
          <cell r="B3905">
            <v>12</v>
          </cell>
          <cell r="C3905">
            <v>0</v>
          </cell>
          <cell r="D3905" t="str">
            <v>L408</v>
          </cell>
          <cell r="E3905">
            <v>8</v>
          </cell>
          <cell r="F3905">
            <v>8</v>
          </cell>
        </row>
        <row r="3906">
          <cell r="A3906" t="str">
            <v>WNS0S4C</v>
          </cell>
          <cell r="B3906">
            <v>14</v>
          </cell>
          <cell r="C3906">
            <v>0</v>
          </cell>
          <cell r="D3906" t="str">
            <v>L408</v>
          </cell>
          <cell r="E3906">
            <v>5</v>
          </cell>
          <cell r="F3906">
            <v>5</v>
          </cell>
        </row>
        <row r="3907">
          <cell r="A3907" t="str">
            <v>WNS0S4C</v>
          </cell>
          <cell r="B3907">
            <v>18</v>
          </cell>
          <cell r="C3907">
            <v>0</v>
          </cell>
          <cell r="D3907" t="str">
            <v>L408</v>
          </cell>
          <cell r="E3907">
            <v>4</v>
          </cell>
          <cell r="F3907">
            <v>5</v>
          </cell>
        </row>
        <row r="3908">
          <cell r="A3908" t="str">
            <v>WNS0S4C</v>
          </cell>
          <cell r="B3908">
            <v>20</v>
          </cell>
          <cell r="C3908">
            <v>0</v>
          </cell>
          <cell r="D3908" t="str">
            <v>L408</v>
          </cell>
          <cell r="E3908">
            <v>0</v>
          </cell>
          <cell r="F3908">
            <v>1</v>
          </cell>
        </row>
        <row r="3909">
          <cell r="A3909" t="str">
            <v>WNS0T4C</v>
          </cell>
          <cell r="B3909">
            <v>30</v>
          </cell>
          <cell r="C3909">
            <v>0</v>
          </cell>
          <cell r="D3909" t="str">
            <v>L408</v>
          </cell>
          <cell r="E3909">
            <v>1</v>
          </cell>
          <cell r="F3909">
            <v>1</v>
          </cell>
        </row>
        <row r="3910">
          <cell r="A3910" t="str">
            <v>WNS0V4C</v>
          </cell>
          <cell r="B3910">
            <v>30</v>
          </cell>
          <cell r="C3910">
            <v>0</v>
          </cell>
          <cell r="D3910" t="str">
            <v>L408</v>
          </cell>
          <cell r="E3910">
            <v>6</v>
          </cell>
          <cell r="F3910">
            <v>6</v>
          </cell>
        </row>
        <row r="3911">
          <cell r="A3911" t="str">
            <v>WNS0V4CS</v>
          </cell>
          <cell r="B3911">
            <v>30</v>
          </cell>
          <cell r="C3911">
            <v>0</v>
          </cell>
          <cell r="D3911" t="str">
            <v>L408</v>
          </cell>
          <cell r="E3911">
            <v>1</v>
          </cell>
          <cell r="F3911">
            <v>1</v>
          </cell>
        </row>
        <row r="3912">
          <cell r="A3912" t="str">
            <v>WNS0Y4C</v>
          </cell>
          <cell r="B3912">
            <v>16</v>
          </cell>
          <cell r="C3912">
            <v>0</v>
          </cell>
          <cell r="D3912" t="str">
            <v>L408</v>
          </cell>
          <cell r="E3912">
            <v>2</v>
          </cell>
          <cell r="F3912">
            <v>3</v>
          </cell>
        </row>
        <row r="3913">
          <cell r="A3913" t="str">
            <v>WNS0Y4C</v>
          </cell>
          <cell r="B3913">
            <v>20</v>
          </cell>
          <cell r="C3913">
            <v>0</v>
          </cell>
          <cell r="D3913" t="str">
            <v>L408</v>
          </cell>
          <cell r="E3913">
            <v>2</v>
          </cell>
          <cell r="F3913">
            <v>2</v>
          </cell>
        </row>
        <row r="3914">
          <cell r="A3914" t="str">
            <v>WNS0Y4C</v>
          </cell>
          <cell r="B3914">
            <v>24</v>
          </cell>
          <cell r="C3914">
            <v>0</v>
          </cell>
          <cell r="D3914" t="str">
            <v>L408</v>
          </cell>
          <cell r="E3914">
            <v>19</v>
          </cell>
          <cell r="F3914">
            <v>19</v>
          </cell>
        </row>
        <row r="3915">
          <cell r="A3915" t="str">
            <v>WNS0Y4CS</v>
          </cell>
          <cell r="B3915">
            <v>24</v>
          </cell>
          <cell r="C3915">
            <v>0</v>
          </cell>
          <cell r="D3915" t="str">
            <v>L408</v>
          </cell>
          <cell r="E3915">
            <v>1</v>
          </cell>
          <cell r="F3915">
            <v>1</v>
          </cell>
        </row>
        <row r="3916">
          <cell r="A3916" t="str">
            <v>WRC031</v>
          </cell>
          <cell r="B3916">
            <v>24</v>
          </cell>
          <cell r="C3916">
            <v>20</v>
          </cell>
          <cell r="D3916" t="str">
            <v>L406</v>
          </cell>
          <cell r="E3916">
            <v>1</v>
          </cell>
          <cell r="F3916">
            <v>1</v>
          </cell>
        </row>
        <row r="3917">
          <cell r="A3917" t="str">
            <v>WRC031G</v>
          </cell>
          <cell r="B3917">
            <v>8</v>
          </cell>
          <cell r="C3917">
            <v>6</v>
          </cell>
          <cell r="D3917" t="str">
            <v>L406</v>
          </cell>
          <cell r="E3917">
            <v>5</v>
          </cell>
          <cell r="F3917">
            <v>6</v>
          </cell>
        </row>
        <row r="3918">
          <cell r="A3918" t="str">
            <v>WRC041</v>
          </cell>
          <cell r="B3918">
            <v>14</v>
          </cell>
          <cell r="C3918">
            <v>8</v>
          </cell>
          <cell r="D3918" t="str">
            <v>L406</v>
          </cell>
          <cell r="E3918">
            <v>0</v>
          </cell>
          <cell r="F3918">
            <v>2</v>
          </cell>
        </row>
        <row r="3919">
          <cell r="A3919" t="str">
            <v>WRC041</v>
          </cell>
          <cell r="B3919">
            <v>20</v>
          </cell>
          <cell r="C3919">
            <v>12</v>
          </cell>
          <cell r="D3919" t="str">
            <v>L406</v>
          </cell>
          <cell r="E3919">
            <v>0</v>
          </cell>
          <cell r="F3919">
            <v>1</v>
          </cell>
        </row>
        <row r="3920">
          <cell r="A3920" t="str">
            <v>WRC051</v>
          </cell>
          <cell r="B3920">
            <v>2</v>
          </cell>
          <cell r="C3920">
            <v>1</v>
          </cell>
          <cell r="D3920" t="str">
            <v>L406</v>
          </cell>
          <cell r="E3920">
            <v>0</v>
          </cell>
          <cell r="F3920">
            <v>41</v>
          </cell>
        </row>
        <row r="3921">
          <cell r="A3921" t="str">
            <v>WRC051</v>
          </cell>
          <cell r="B3921">
            <v>2</v>
          </cell>
          <cell r="C3921">
            <v>1.5</v>
          </cell>
          <cell r="D3921" t="str">
            <v>L406</v>
          </cell>
          <cell r="E3921">
            <v>0</v>
          </cell>
          <cell r="F3921">
            <v>15</v>
          </cell>
        </row>
        <row r="3922">
          <cell r="A3922" t="str">
            <v>WRC051</v>
          </cell>
          <cell r="B3922">
            <v>3</v>
          </cell>
          <cell r="C3922">
            <v>1.5</v>
          </cell>
          <cell r="D3922" t="str">
            <v>L406</v>
          </cell>
          <cell r="E3922">
            <v>0</v>
          </cell>
          <cell r="F3922">
            <v>2</v>
          </cell>
        </row>
        <row r="3923">
          <cell r="A3923" t="str">
            <v>WRC051</v>
          </cell>
          <cell r="B3923">
            <v>3</v>
          </cell>
          <cell r="C3923">
            <v>2</v>
          </cell>
          <cell r="D3923" t="str">
            <v>L406</v>
          </cell>
          <cell r="E3923">
            <v>47</v>
          </cell>
          <cell r="F3923">
            <v>48</v>
          </cell>
        </row>
        <row r="3924">
          <cell r="A3924" t="str">
            <v>WRC051</v>
          </cell>
          <cell r="B3924">
            <v>3</v>
          </cell>
          <cell r="C3924">
            <v>2.5</v>
          </cell>
          <cell r="D3924" t="str">
            <v>L406</v>
          </cell>
          <cell r="E3924">
            <v>9</v>
          </cell>
          <cell r="F3924">
            <v>15</v>
          </cell>
        </row>
        <row r="3925">
          <cell r="A3925" t="str">
            <v>WRC051</v>
          </cell>
          <cell r="B3925">
            <v>4</v>
          </cell>
          <cell r="C3925">
            <v>1.5</v>
          </cell>
          <cell r="D3925" t="str">
            <v>L406</v>
          </cell>
          <cell r="E3925">
            <v>0</v>
          </cell>
          <cell r="F3925">
            <v>2</v>
          </cell>
        </row>
        <row r="3926">
          <cell r="A3926" t="str">
            <v>WRC051</v>
          </cell>
          <cell r="B3926">
            <v>4</v>
          </cell>
          <cell r="C3926">
            <v>2</v>
          </cell>
          <cell r="D3926" t="str">
            <v>L406</v>
          </cell>
          <cell r="E3926">
            <v>33</v>
          </cell>
          <cell r="F3926">
            <v>37</v>
          </cell>
        </row>
        <row r="3927">
          <cell r="A3927" t="str">
            <v>WRC051</v>
          </cell>
          <cell r="B3927">
            <v>4</v>
          </cell>
          <cell r="C3927">
            <v>3</v>
          </cell>
          <cell r="D3927" t="str">
            <v>L406</v>
          </cell>
          <cell r="E3927">
            <v>44</v>
          </cell>
          <cell r="F3927">
            <v>43</v>
          </cell>
        </row>
        <row r="3928">
          <cell r="A3928" t="str">
            <v>WRC051</v>
          </cell>
          <cell r="B3928">
            <v>6</v>
          </cell>
          <cell r="C3928">
            <v>2.5</v>
          </cell>
          <cell r="D3928" t="str">
            <v>L406</v>
          </cell>
          <cell r="E3928">
            <v>0</v>
          </cell>
          <cell r="F3928">
            <v>2</v>
          </cell>
        </row>
        <row r="3929">
          <cell r="A3929" t="str">
            <v>WRC051</v>
          </cell>
          <cell r="B3929">
            <v>6</v>
          </cell>
          <cell r="C3929">
            <v>3</v>
          </cell>
          <cell r="D3929" t="str">
            <v>L406</v>
          </cell>
          <cell r="E3929">
            <v>24</v>
          </cell>
          <cell r="F3929">
            <v>27</v>
          </cell>
        </row>
        <row r="3930">
          <cell r="A3930" t="str">
            <v>WRC051</v>
          </cell>
          <cell r="B3930">
            <v>6</v>
          </cell>
          <cell r="C3930">
            <v>4</v>
          </cell>
          <cell r="D3930" t="str">
            <v>L406</v>
          </cell>
          <cell r="E3930">
            <v>71</v>
          </cell>
          <cell r="F3930">
            <v>95</v>
          </cell>
        </row>
        <row r="3931">
          <cell r="A3931" t="str">
            <v>WRC051</v>
          </cell>
          <cell r="B3931">
            <v>8</v>
          </cell>
          <cell r="C3931">
            <v>4</v>
          </cell>
          <cell r="D3931" t="str">
            <v>L406</v>
          </cell>
          <cell r="E3931">
            <v>26</v>
          </cell>
          <cell r="F3931">
            <v>40</v>
          </cell>
        </row>
        <row r="3932">
          <cell r="A3932" t="str">
            <v>WRC051</v>
          </cell>
          <cell r="B3932">
            <v>8</v>
          </cell>
          <cell r="C3932">
            <v>6</v>
          </cell>
          <cell r="D3932" t="str">
            <v>L406</v>
          </cell>
          <cell r="E3932">
            <v>35</v>
          </cell>
          <cell r="F3932">
            <v>37</v>
          </cell>
        </row>
        <row r="3933">
          <cell r="A3933" t="str">
            <v>WRC051</v>
          </cell>
          <cell r="B3933">
            <v>10</v>
          </cell>
          <cell r="C3933">
            <v>6</v>
          </cell>
          <cell r="D3933" t="str">
            <v>L406</v>
          </cell>
          <cell r="E3933">
            <v>17</v>
          </cell>
          <cell r="F3933">
            <v>17</v>
          </cell>
        </row>
        <row r="3934">
          <cell r="A3934" t="str">
            <v>WRC051</v>
          </cell>
          <cell r="B3934">
            <v>10</v>
          </cell>
          <cell r="C3934">
            <v>8</v>
          </cell>
          <cell r="D3934" t="str">
            <v>L406</v>
          </cell>
          <cell r="E3934">
            <v>12</v>
          </cell>
          <cell r="F3934">
            <v>20</v>
          </cell>
        </row>
        <row r="3935">
          <cell r="A3935" t="str">
            <v>WRC051</v>
          </cell>
          <cell r="B3935">
            <v>12</v>
          </cell>
          <cell r="C3935">
            <v>6</v>
          </cell>
          <cell r="D3935" t="str">
            <v>L406</v>
          </cell>
          <cell r="E3935">
            <v>3</v>
          </cell>
          <cell r="F3935">
            <v>3</v>
          </cell>
        </row>
        <row r="3936">
          <cell r="A3936" t="str">
            <v>WRC051</v>
          </cell>
          <cell r="B3936">
            <v>12</v>
          </cell>
          <cell r="C3936">
            <v>8</v>
          </cell>
          <cell r="D3936" t="str">
            <v>L406</v>
          </cell>
          <cell r="E3936">
            <v>22</v>
          </cell>
          <cell r="F3936">
            <v>27</v>
          </cell>
        </row>
        <row r="3937">
          <cell r="A3937" t="str">
            <v>WRC051</v>
          </cell>
          <cell r="B3937">
            <v>12</v>
          </cell>
          <cell r="C3937">
            <v>10</v>
          </cell>
          <cell r="D3937" t="str">
            <v>L406</v>
          </cell>
          <cell r="E3937">
            <v>10</v>
          </cell>
          <cell r="F3937">
            <v>10</v>
          </cell>
        </row>
        <row r="3938">
          <cell r="A3938" t="str">
            <v>WRC051</v>
          </cell>
          <cell r="B3938">
            <v>14</v>
          </cell>
          <cell r="C3938">
            <v>8</v>
          </cell>
          <cell r="D3938" t="str">
            <v>L406</v>
          </cell>
          <cell r="E3938">
            <v>0</v>
          </cell>
          <cell r="F3938">
            <v>5</v>
          </cell>
        </row>
        <row r="3939">
          <cell r="A3939" t="str">
            <v>WRC051</v>
          </cell>
          <cell r="B3939">
            <v>14</v>
          </cell>
          <cell r="C3939">
            <v>10</v>
          </cell>
          <cell r="D3939" t="str">
            <v>L406</v>
          </cell>
          <cell r="E3939">
            <v>18</v>
          </cell>
          <cell r="F3939">
            <v>21</v>
          </cell>
        </row>
        <row r="3940">
          <cell r="A3940" t="str">
            <v>WRC051</v>
          </cell>
          <cell r="B3940">
            <v>14</v>
          </cell>
          <cell r="C3940">
            <v>12</v>
          </cell>
          <cell r="D3940" t="str">
            <v>L406</v>
          </cell>
          <cell r="E3940">
            <v>6</v>
          </cell>
          <cell r="F3940">
            <v>6</v>
          </cell>
        </row>
        <row r="3941">
          <cell r="A3941" t="str">
            <v>WRC051</v>
          </cell>
          <cell r="B3941">
            <v>16</v>
          </cell>
          <cell r="C3941">
            <v>8</v>
          </cell>
          <cell r="D3941" t="str">
            <v>L406</v>
          </cell>
          <cell r="E3941">
            <v>3</v>
          </cell>
          <cell r="F3941">
            <v>3</v>
          </cell>
        </row>
        <row r="3942">
          <cell r="A3942" t="str">
            <v>WRC051</v>
          </cell>
          <cell r="B3942">
            <v>16</v>
          </cell>
          <cell r="C3942">
            <v>10</v>
          </cell>
          <cell r="D3942" t="str">
            <v>L406</v>
          </cell>
          <cell r="E3942">
            <v>13</v>
          </cell>
          <cell r="F3942">
            <v>13</v>
          </cell>
        </row>
        <row r="3943">
          <cell r="A3943" t="str">
            <v>WRC051</v>
          </cell>
          <cell r="B3943">
            <v>16</v>
          </cell>
          <cell r="C3943">
            <v>12</v>
          </cell>
          <cell r="D3943" t="str">
            <v>L406</v>
          </cell>
          <cell r="E3943">
            <v>5</v>
          </cell>
          <cell r="F3943">
            <v>7</v>
          </cell>
        </row>
        <row r="3944">
          <cell r="A3944" t="str">
            <v>WRC051</v>
          </cell>
          <cell r="B3944">
            <v>16</v>
          </cell>
          <cell r="C3944">
            <v>14</v>
          </cell>
          <cell r="D3944" t="str">
            <v>L406</v>
          </cell>
          <cell r="E3944">
            <v>0</v>
          </cell>
          <cell r="F3944">
            <v>1</v>
          </cell>
        </row>
        <row r="3945">
          <cell r="A3945" t="str">
            <v>WRC051</v>
          </cell>
          <cell r="B3945">
            <v>18</v>
          </cell>
          <cell r="C3945">
            <v>10</v>
          </cell>
          <cell r="D3945" t="str">
            <v>L406</v>
          </cell>
          <cell r="E3945">
            <v>2</v>
          </cell>
          <cell r="F3945">
            <v>2</v>
          </cell>
        </row>
        <row r="3946">
          <cell r="A3946" t="str">
            <v>WRC051</v>
          </cell>
          <cell r="B3946">
            <v>18</v>
          </cell>
          <cell r="C3946">
            <v>12</v>
          </cell>
          <cell r="D3946" t="str">
            <v>L406</v>
          </cell>
          <cell r="E3946">
            <v>0</v>
          </cell>
          <cell r="F3946">
            <v>1</v>
          </cell>
        </row>
        <row r="3947">
          <cell r="A3947" t="str">
            <v>WRC051</v>
          </cell>
          <cell r="B3947">
            <v>18</v>
          </cell>
          <cell r="C3947">
            <v>16</v>
          </cell>
          <cell r="D3947" t="str">
            <v>L406</v>
          </cell>
          <cell r="E3947">
            <v>1</v>
          </cell>
          <cell r="F3947">
            <v>1</v>
          </cell>
        </row>
        <row r="3948">
          <cell r="A3948" t="str">
            <v>WRC051</v>
          </cell>
          <cell r="B3948">
            <v>20</v>
          </cell>
          <cell r="C3948">
            <v>12</v>
          </cell>
          <cell r="D3948" t="str">
            <v>L406</v>
          </cell>
          <cell r="E3948">
            <v>1</v>
          </cell>
          <cell r="F3948">
            <v>2</v>
          </cell>
        </row>
        <row r="3949">
          <cell r="A3949" t="str">
            <v>WRC051</v>
          </cell>
          <cell r="B3949">
            <v>20</v>
          </cell>
          <cell r="C3949">
            <v>16</v>
          </cell>
          <cell r="D3949" t="str">
            <v>L406</v>
          </cell>
          <cell r="E3949">
            <v>10</v>
          </cell>
          <cell r="F3949">
            <v>11</v>
          </cell>
        </row>
        <row r="3950">
          <cell r="A3950" t="str">
            <v>WRC051</v>
          </cell>
          <cell r="B3950">
            <v>20</v>
          </cell>
          <cell r="C3950">
            <v>18</v>
          </cell>
          <cell r="D3950" t="str">
            <v>L406</v>
          </cell>
          <cell r="E3950">
            <v>1</v>
          </cell>
          <cell r="F3950">
            <v>4</v>
          </cell>
        </row>
        <row r="3951">
          <cell r="A3951" t="str">
            <v>WRC051</v>
          </cell>
          <cell r="B3951">
            <v>24</v>
          </cell>
          <cell r="C3951">
            <v>12</v>
          </cell>
          <cell r="D3951" t="str">
            <v>L406</v>
          </cell>
          <cell r="E3951">
            <v>2</v>
          </cell>
          <cell r="F3951">
            <v>2</v>
          </cell>
        </row>
        <row r="3952">
          <cell r="A3952" t="str">
            <v>WRC051</v>
          </cell>
          <cell r="B3952">
            <v>24</v>
          </cell>
          <cell r="C3952">
            <v>16</v>
          </cell>
          <cell r="D3952" t="str">
            <v>L406</v>
          </cell>
          <cell r="E3952">
            <v>0</v>
          </cell>
          <cell r="F3952">
            <v>1</v>
          </cell>
        </row>
        <row r="3953">
          <cell r="A3953" t="str">
            <v>WRC051</v>
          </cell>
          <cell r="B3953">
            <v>24</v>
          </cell>
          <cell r="C3953">
            <v>18</v>
          </cell>
          <cell r="D3953" t="str">
            <v>L406</v>
          </cell>
          <cell r="E3953">
            <v>6</v>
          </cell>
          <cell r="F3953">
            <v>6</v>
          </cell>
        </row>
        <row r="3954">
          <cell r="A3954" t="str">
            <v>WRC051</v>
          </cell>
          <cell r="B3954">
            <v>24</v>
          </cell>
          <cell r="C3954">
            <v>20</v>
          </cell>
          <cell r="D3954" t="str">
            <v>L406</v>
          </cell>
          <cell r="E3954">
            <v>0</v>
          </cell>
          <cell r="F3954">
            <v>1</v>
          </cell>
        </row>
        <row r="3955">
          <cell r="A3955" t="str">
            <v>WRC051</v>
          </cell>
          <cell r="B3955">
            <v>30</v>
          </cell>
          <cell r="C3955">
            <v>16</v>
          </cell>
          <cell r="D3955" t="str">
            <v>L406</v>
          </cell>
          <cell r="E3955">
            <v>0</v>
          </cell>
          <cell r="F3955">
            <v>1</v>
          </cell>
        </row>
        <row r="3956">
          <cell r="A3956" t="str">
            <v>WRC051</v>
          </cell>
          <cell r="B3956">
            <v>30</v>
          </cell>
          <cell r="C3956">
            <v>20</v>
          </cell>
          <cell r="D3956" t="str">
            <v>L406</v>
          </cell>
          <cell r="E3956">
            <v>3</v>
          </cell>
          <cell r="F3956">
            <v>6</v>
          </cell>
        </row>
        <row r="3957">
          <cell r="A3957" t="str">
            <v>WRC051</v>
          </cell>
          <cell r="B3957">
            <v>30</v>
          </cell>
          <cell r="C3957">
            <v>24</v>
          </cell>
          <cell r="D3957" t="str">
            <v>L406</v>
          </cell>
          <cell r="E3957">
            <v>4</v>
          </cell>
          <cell r="F3957">
            <v>5</v>
          </cell>
        </row>
        <row r="3958">
          <cell r="A3958" t="str">
            <v>WRC051</v>
          </cell>
          <cell r="B3958">
            <v>36</v>
          </cell>
          <cell r="C3958">
            <v>30</v>
          </cell>
          <cell r="D3958" t="str">
            <v>L406</v>
          </cell>
          <cell r="E3958">
            <v>2</v>
          </cell>
          <cell r="F3958">
            <v>3</v>
          </cell>
        </row>
        <row r="3959">
          <cell r="A3959" t="str">
            <v>WRC051G</v>
          </cell>
          <cell r="B3959">
            <v>3</v>
          </cell>
          <cell r="C3959">
            <v>1</v>
          </cell>
          <cell r="D3959" t="str">
            <v>L406</v>
          </cell>
          <cell r="E3959">
            <v>0</v>
          </cell>
          <cell r="F3959">
            <v>1</v>
          </cell>
        </row>
        <row r="3960">
          <cell r="A3960" t="str">
            <v>WRC051G</v>
          </cell>
          <cell r="B3960">
            <v>3</v>
          </cell>
          <cell r="C3960">
            <v>1.5</v>
          </cell>
          <cell r="D3960" t="str">
            <v>L406</v>
          </cell>
          <cell r="E3960">
            <v>0</v>
          </cell>
          <cell r="F3960">
            <v>2</v>
          </cell>
        </row>
        <row r="3961">
          <cell r="A3961" t="str">
            <v>WRC051G</v>
          </cell>
          <cell r="B3961">
            <v>3</v>
          </cell>
          <cell r="C3961">
            <v>2</v>
          </cell>
          <cell r="D3961" t="str">
            <v>L406</v>
          </cell>
          <cell r="E3961">
            <v>7</v>
          </cell>
          <cell r="F3961">
            <v>5</v>
          </cell>
        </row>
        <row r="3962">
          <cell r="A3962" t="str">
            <v>WRC051G</v>
          </cell>
          <cell r="B3962">
            <v>4</v>
          </cell>
          <cell r="C3962">
            <v>2</v>
          </cell>
          <cell r="D3962" t="str">
            <v>L406</v>
          </cell>
          <cell r="E3962">
            <v>4</v>
          </cell>
          <cell r="F3962">
            <v>2</v>
          </cell>
        </row>
        <row r="3963">
          <cell r="A3963" t="str">
            <v>WRC051G</v>
          </cell>
          <cell r="B3963">
            <v>4</v>
          </cell>
          <cell r="C3963">
            <v>3</v>
          </cell>
          <cell r="D3963" t="str">
            <v>L406</v>
          </cell>
          <cell r="E3963">
            <v>12</v>
          </cell>
          <cell r="F3963">
            <v>12</v>
          </cell>
        </row>
        <row r="3964">
          <cell r="A3964" t="str">
            <v>WRC051G</v>
          </cell>
          <cell r="B3964">
            <v>6</v>
          </cell>
          <cell r="C3964">
            <v>3</v>
          </cell>
          <cell r="D3964" t="str">
            <v>L406</v>
          </cell>
          <cell r="E3964">
            <v>6</v>
          </cell>
          <cell r="F3964">
            <v>6</v>
          </cell>
        </row>
        <row r="3965">
          <cell r="A3965" t="str">
            <v>WRC051G</v>
          </cell>
          <cell r="B3965">
            <v>6</v>
          </cell>
          <cell r="C3965">
            <v>4</v>
          </cell>
          <cell r="D3965" t="str">
            <v>L406</v>
          </cell>
          <cell r="E3965">
            <v>4</v>
          </cell>
          <cell r="F3965">
            <v>4</v>
          </cell>
        </row>
        <row r="3966">
          <cell r="A3966" t="str">
            <v>WRC051G</v>
          </cell>
          <cell r="B3966">
            <v>8</v>
          </cell>
          <cell r="C3966">
            <v>3</v>
          </cell>
          <cell r="D3966" t="str">
            <v>L406</v>
          </cell>
          <cell r="E3966">
            <v>0</v>
          </cell>
          <cell r="F3966">
            <v>1</v>
          </cell>
        </row>
        <row r="3967">
          <cell r="A3967" t="str">
            <v>WRC051G</v>
          </cell>
          <cell r="B3967">
            <v>8</v>
          </cell>
          <cell r="C3967">
            <v>6</v>
          </cell>
          <cell r="D3967" t="str">
            <v>L406</v>
          </cell>
          <cell r="E3967">
            <v>0</v>
          </cell>
          <cell r="F3967">
            <v>3</v>
          </cell>
        </row>
        <row r="3968">
          <cell r="A3968" t="str">
            <v>WRC061</v>
          </cell>
          <cell r="B3968">
            <v>16</v>
          </cell>
          <cell r="C3968">
            <v>8</v>
          </cell>
          <cell r="D3968" t="str">
            <v>L406</v>
          </cell>
          <cell r="E3968">
            <v>1</v>
          </cell>
          <cell r="F3968">
            <v>1</v>
          </cell>
        </row>
        <row r="3969">
          <cell r="A3969" t="str">
            <v>WRC061</v>
          </cell>
          <cell r="B3969">
            <v>18</v>
          </cell>
          <cell r="C3969">
            <v>16</v>
          </cell>
          <cell r="D3969" t="str">
            <v>L406</v>
          </cell>
          <cell r="E3969">
            <v>0</v>
          </cell>
          <cell r="F3969">
            <v>1</v>
          </cell>
        </row>
        <row r="3970">
          <cell r="A3970" t="str">
            <v>WRC071</v>
          </cell>
          <cell r="B3970">
            <v>2</v>
          </cell>
          <cell r="C3970">
            <v>1</v>
          </cell>
          <cell r="D3970" t="str">
            <v>L406</v>
          </cell>
          <cell r="E3970">
            <v>0</v>
          </cell>
          <cell r="F3970">
            <v>6</v>
          </cell>
        </row>
        <row r="3971">
          <cell r="A3971" t="str">
            <v>WRC071</v>
          </cell>
          <cell r="B3971">
            <v>3</v>
          </cell>
          <cell r="C3971">
            <v>2</v>
          </cell>
          <cell r="D3971" t="str">
            <v>L406</v>
          </cell>
          <cell r="E3971">
            <v>0</v>
          </cell>
          <cell r="F3971">
            <v>6</v>
          </cell>
        </row>
        <row r="3972">
          <cell r="A3972" t="str">
            <v>WRC071</v>
          </cell>
          <cell r="B3972">
            <v>4</v>
          </cell>
          <cell r="C3972">
            <v>2</v>
          </cell>
          <cell r="D3972" t="str">
            <v>L406</v>
          </cell>
          <cell r="E3972">
            <v>9</v>
          </cell>
          <cell r="F3972">
            <v>10</v>
          </cell>
        </row>
        <row r="3973">
          <cell r="A3973" t="str">
            <v>WRC071</v>
          </cell>
          <cell r="B3973">
            <v>4</v>
          </cell>
          <cell r="C3973">
            <v>3</v>
          </cell>
          <cell r="D3973" t="str">
            <v>L406</v>
          </cell>
          <cell r="E3973">
            <v>6</v>
          </cell>
          <cell r="F3973">
            <v>7</v>
          </cell>
        </row>
        <row r="3974">
          <cell r="A3974" t="str">
            <v>WRC071</v>
          </cell>
          <cell r="B3974">
            <v>6</v>
          </cell>
          <cell r="C3974">
            <v>3</v>
          </cell>
          <cell r="D3974" t="str">
            <v>L406</v>
          </cell>
          <cell r="E3974">
            <v>0</v>
          </cell>
          <cell r="F3974">
            <v>0</v>
          </cell>
        </row>
        <row r="3975">
          <cell r="A3975" t="str">
            <v>WRC071</v>
          </cell>
          <cell r="B3975">
            <v>6</v>
          </cell>
          <cell r="C3975">
            <v>4</v>
          </cell>
          <cell r="D3975" t="str">
            <v>L406</v>
          </cell>
          <cell r="E3975">
            <v>0</v>
          </cell>
          <cell r="F3975">
            <v>2</v>
          </cell>
        </row>
        <row r="3976">
          <cell r="A3976" t="str">
            <v>WRC071</v>
          </cell>
          <cell r="B3976">
            <v>8</v>
          </cell>
          <cell r="C3976">
            <v>4</v>
          </cell>
          <cell r="D3976" t="str">
            <v>L406</v>
          </cell>
          <cell r="E3976">
            <v>2</v>
          </cell>
          <cell r="F3976">
            <v>2</v>
          </cell>
        </row>
        <row r="3977">
          <cell r="A3977" t="str">
            <v>WRC071</v>
          </cell>
          <cell r="B3977">
            <v>8</v>
          </cell>
          <cell r="C3977">
            <v>6</v>
          </cell>
          <cell r="D3977" t="str">
            <v>L406</v>
          </cell>
          <cell r="E3977">
            <v>0</v>
          </cell>
          <cell r="F3977">
            <v>3</v>
          </cell>
        </row>
        <row r="3978">
          <cell r="A3978" t="str">
            <v>WRC071</v>
          </cell>
          <cell r="B3978">
            <v>10</v>
          </cell>
          <cell r="C3978">
            <v>6</v>
          </cell>
          <cell r="D3978" t="str">
            <v>L406</v>
          </cell>
          <cell r="E3978">
            <v>5</v>
          </cell>
          <cell r="F3978">
            <v>5</v>
          </cell>
        </row>
        <row r="3979">
          <cell r="A3979" t="str">
            <v>WRC071</v>
          </cell>
          <cell r="B3979">
            <v>10</v>
          </cell>
          <cell r="C3979">
            <v>8</v>
          </cell>
          <cell r="D3979" t="str">
            <v>L406</v>
          </cell>
          <cell r="E3979">
            <v>0</v>
          </cell>
          <cell r="F3979">
            <v>4</v>
          </cell>
        </row>
        <row r="3980">
          <cell r="A3980" t="str">
            <v>WRC071</v>
          </cell>
          <cell r="B3980">
            <v>12</v>
          </cell>
          <cell r="C3980">
            <v>8</v>
          </cell>
          <cell r="D3980" t="str">
            <v>L406</v>
          </cell>
          <cell r="E3980">
            <v>0</v>
          </cell>
          <cell r="F3980">
            <v>3</v>
          </cell>
        </row>
        <row r="3981">
          <cell r="A3981" t="str">
            <v>WRC071</v>
          </cell>
          <cell r="B3981">
            <v>14</v>
          </cell>
          <cell r="C3981">
            <v>8</v>
          </cell>
          <cell r="D3981" t="str">
            <v>L406</v>
          </cell>
          <cell r="E3981">
            <v>3</v>
          </cell>
          <cell r="F3981">
            <v>4</v>
          </cell>
        </row>
        <row r="3982">
          <cell r="A3982" t="str">
            <v>WRC071</v>
          </cell>
          <cell r="B3982">
            <v>14</v>
          </cell>
          <cell r="C3982">
            <v>10</v>
          </cell>
          <cell r="D3982" t="str">
            <v>L406</v>
          </cell>
          <cell r="E3982">
            <v>8</v>
          </cell>
          <cell r="F3982">
            <v>8</v>
          </cell>
        </row>
        <row r="3983">
          <cell r="A3983" t="str">
            <v>WRC071</v>
          </cell>
          <cell r="B3983">
            <v>16</v>
          </cell>
          <cell r="C3983">
            <v>10</v>
          </cell>
          <cell r="D3983" t="str">
            <v>L406</v>
          </cell>
          <cell r="E3983">
            <v>2</v>
          </cell>
          <cell r="F3983">
            <v>2</v>
          </cell>
        </row>
        <row r="3984">
          <cell r="A3984" t="str">
            <v>WRC071</v>
          </cell>
          <cell r="B3984">
            <v>16</v>
          </cell>
          <cell r="C3984">
            <v>14</v>
          </cell>
          <cell r="D3984" t="str">
            <v>L406</v>
          </cell>
          <cell r="E3984">
            <v>1</v>
          </cell>
          <cell r="F3984">
            <v>1</v>
          </cell>
        </row>
        <row r="3985">
          <cell r="A3985" t="str">
            <v>WRC071</v>
          </cell>
          <cell r="B3985">
            <v>20</v>
          </cell>
          <cell r="C3985">
            <v>16</v>
          </cell>
          <cell r="D3985" t="str">
            <v>L406</v>
          </cell>
          <cell r="E3985">
            <v>1</v>
          </cell>
          <cell r="F3985">
            <v>3</v>
          </cell>
        </row>
        <row r="3986">
          <cell r="A3986" t="str">
            <v>WRC071</v>
          </cell>
          <cell r="B3986">
            <v>24</v>
          </cell>
          <cell r="C3986">
            <v>20</v>
          </cell>
          <cell r="D3986" t="str">
            <v>L406</v>
          </cell>
          <cell r="E3986">
            <v>0</v>
          </cell>
          <cell r="F3986">
            <v>2</v>
          </cell>
        </row>
        <row r="3987">
          <cell r="A3987" t="str">
            <v>WRC071</v>
          </cell>
          <cell r="B3987">
            <v>30</v>
          </cell>
          <cell r="C3987">
            <v>20</v>
          </cell>
          <cell r="D3987" t="str">
            <v>L406</v>
          </cell>
          <cell r="E3987">
            <v>0</v>
          </cell>
          <cell r="F3987">
            <v>1</v>
          </cell>
        </row>
        <row r="3988">
          <cell r="A3988" t="str">
            <v>WRC071</v>
          </cell>
          <cell r="B3988">
            <v>30</v>
          </cell>
          <cell r="C3988">
            <v>24</v>
          </cell>
          <cell r="D3988" t="str">
            <v>L406</v>
          </cell>
          <cell r="E3988">
            <v>1</v>
          </cell>
          <cell r="F3988">
            <v>1</v>
          </cell>
        </row>
        <row r="3989">
          <cell r="A3989" t="str">
            <v>WRC071</v>
          </cell>
          <cell r="B3989">
            <v>36</v>
          </cell>
          <cell r="C3989">
            <v>30</v>
          </cell>
          <cell r="D3989" t="str">
            <v>L406</v>
          </cell>
          <cell r="E3989">
            <v>3</v>
          </cell>
          <cell r="F3989">
            <v>3</v>
          </cell>
        </row>
        <row r="3990">
          <cell r="A3990" t="str">
            <v>WRC071</v>
          </cell>
          <cell r="B3990">
            <v>48</v>
          </cell>
          <cell r="C3990">
            <v>30</v>
          </cell>
          <cell r="D3990" t="str">
            <v>L406</v>
          </cell>
          <cell r="E3990">
            <v>1</v>
          </cell>
          <cell r="F3990">
            <v>1</v>
          </cell>
        </row>
        <row r="3991">
          <cell r="A3991" t="str">
            <v>WRC0A1</v>
          </cell>
          <cell r="B3991">
            <v>8</v>
          </cell>
          <cell r="C3991">
            <v>4</v>
          </cell>
          <cell r="D3991" t="str">
            <v>L406</v>
          </cell>
          <cell r="E3991">
            <v>0</v>
          </cell>
          <cell r="F3991">
            <v>1</v>
          </cell>
        </row>
        <row r="3992">
          <cell r="A3992" t="str">
            <v>WRC0A1</v>
          </cell>
          <cell r="B3992">
            <v>8</v>
          </cell>
          <cell r="C3992">
            <v>6</v>
          </cell>
          <cell r="D3992" t="str">
            <v>L406</v>
          </cell>
          <cell r="E3992">
            <v>1</v>
          </cell>
          <cell r="F3992">
            <v>2</v>
          </cell>
        </row>
        <row r="3993">
          <cell r="A3993" t="str">
            <v>WRC0A1</v>
          </cell>
          <cell r="B3993">
            <v>10</v>
          </cell>
          <cell r="C3993">
            <v>6</v>
          </cell>
          <cell r="D3993" t="str">
            <v>L406</v>
          </cell>
          <cell r="E3993">
            <v>8</v>
          </cell>
          <cell r="F3993">
            <v>9</v>
          </cell>
        </row>
        <row r="3994">
          <cell r="A3994" t="str">
            <v>WRC0A1</v>
          </cell>
          <cell r="B3994">
            <v>10</v>
          </cell>
          <cell r="C3994">
            <v>8</v>
          </cell>
          <cell r="D3994" t="str">
            <v>L406</v>
          </cell>
          <cell r="E3994">
            <v>4</v>
          </cell>
          <cell r="F3994">
            <v>4</v>
          </cell>
        </row>
        <row r="3995">
          <cell r="A3995" t="str">
            <v>WRC0A1</v>
          </cell>
          <cell r="B3995">
            <v>12</v>
          </cell>
          <cell r="C3995">
            <v>10</v>
          </cell>
          <cell r="D3995" t="str">
            <v>L406</v>
          </cell>
          <cell r="E3995">
            <v>6</v>
          </cell>
          <cell r="F3995">
            <v>6</v>
          </cell>
        </row>
        <row r="3996">
          <cell r="A3996" t="str">
            <v>WRC0D1</v>
          </cell>
          <cell r="B3996">
            <v>3</v>
          </cell>
          <cell r="C3996">
            <v>2</v>
          </cell>
          <cell r="D3996" t="str">
            <v>L406</v>
          </cell>
          <cell r="E3996">
            <v>3</v>
          </cell>
          <cell r="F3996">
            <v>4</v>
          </cell>
        </row>
        <row r="3997">
          <cell r="A3997" t="str">
            <v>WRC0N1</v>
          </cell>
          <cell r="B3997">
            <v>30</v>
          </cell>
          <cell r="C3997">
            <v>20</v>
          </cell>
          <cell r="D3997" t="str">
            <v>L406</v>
          </cell>
          <cell r="E3997">
            <v>3</v>
          </cell>
          <cell r="F3997">
            <v>4</v>
          </cell>
        </row>
        <row r="3998">
          <cell r="A3998" t="str">
            <v>WRC0T1</v>
          </cell>
          <cell r="B3998">
            <v>30</v>
          </cell>
          <cell r="C3998">
            <v>20</v>
          </cell>
          <cell r="D3998" t="str">
            <v>L406</v>
          </cell>
          <cell r="E3998">
            <v>0</v>
          </cell>
          <cell r="F3998">
            <v>4</v>
          </cell>
        </row>
        <row r="3999">
          <cell r="A3999" t="str">
            <v>WRC0T1</v>
          </cell>
          <cell r="B3999">
            <v>30</v>
          </cell>
          <cell r="C3999">
            <v>24</v>
          </cell>
          <cell r="D3999" t="str">
            <v>L406</v>
          </cell>
          <cell r="E3999">
            <v>2</v>
          </cell>
          <cell r="F3999">
            <v>3</v>
          </cell>
        </row>
        <row r="4000">
          <cell r="A4000" t="str">
            <v>WRC0T1</v>
          </cell>
          <cell r="B4000">
            <v>42</v>
          </cell>
          <cell r="C4000">
            <v>30</v>
          </cell>
          <cell r="D4000" t="str">
            <v>L406</v>
          </cell>
          <cell r="E4000">
            <v>3</v>
          </cell>
          <cell r="F4000">
            <v>3</v>
          </cell>
        </row>
        <row r="4001">
          <cell r="A4001" t="str">
            <v>WRC0U1</v>
          </cell>
          <cell r="B4001">
            <v>42</v>
          </cell>
          <cell r="C4001">
            <v>30</v>
          </cell>
          <cell r="D4001" t="str">
            <v>L406</v>
          </cell>
          <cell r="E4001">
            <v>1</v>
          </cell>
          <cell r="F4001">
            <v>1</v>
          </cell>
        </row>
        <row r="4002">
          <cell r="A4002" t="str">
            <v>WRC0W1</v>
          </cell>
          <cell r="B4002">
            <v>30</v>
          </cell>
          <cell r="C4002">
            <v>20</v>
          </cell>
          <cell r="D4002" t="str">
            <v>L406</v>
          </cell>
          <cell r="E4002">
            <v>1</v>
          </cell>
          <cell r="F4002">
            <v>1</v>
          </cell>
        </row>
        <row r="4003">
          <cell r="A4003" t="str">
            <v>WRD051</v>
          </cell>
          <cell r="B4003">
            <v>2</v>
          </cell>
          <cell r="C4003">
            <v>1</v>
          </cell>
          <cell r="D4003" t="str">
            <v>L406</v>
          </cell>
          <cell r="E4003">
            <v>0</v>
          </cell>
          <cell r="F4003">
            <v>11</v>
          </cell>
        </row>
        <row r="4004">
          <cell r="A4004" t="str">
            <v>WRD051</v>
          </cell>
          <cell r="B4004">
            <v>2</v>
          </cell>
          <cell r="C4004">
            <v>1.5</v>
          </cell>
          <cell r="D4004" t="str">
            <v>L406</v>
          </cell>
          <cell r="E4004">
            <v>0</v>
          </cell>
          <cell r="F4004">
            <v>5</v>
          </cell>
        </row>
        <row r="4005">
          <cell r="A4005" t="str">
            <v>WRD051</v>
          </cell>
          <cell r="B4005">
            <v>3</v>
          </cell>
          <cell r="C4005">
            <v>1.5</v>
          </cell>
          <cell r="D4005" t="str">
            <v>L406</v>
          </cell>
          <cell r="E4005">
            <v>0</v>
          </cell>
          <cell r="F4005">
            <v>4</v>
          </cell>
        </row>
        <row r="4006">
          <cell r="A4006" t="str">
            <v>WRD051</v>
          </cell>
          <cell r="B4006">
            <v>3</v>
          </cell>
          <cell r="C4006">
            <v>2</v>
          </cell>
          <cell r="D4006" t="str">
            <v>L406</v>
          </cell>
          <cell r="E4006">
            <v>13</v>
          </cell>
          <cell r="F4006">
            <v>22</v>
          </cell>
        </row>
        <row r="4007">
          <cell r="A4007" t="str">
            <v>WRD051</v>
          </cell>
          <cell r="B4007">
            <v>3</v>
          </cell>
          <cell r="C4007">
            <v>2.5</v>
          </cell>
          <cell r="D4007" t="str">
            <v>L406</v>
          </cell>
          <cell r="E4007">
            <v>2</v>
          </cell>
          <cell r="F4007">
            <v>5</v>
          </cell>
        </row>
        <row r="4008">
          <cell r="A4008" t="str">
            <v>WRD051</v>
          </cell>
          <cell r="B4008">
            <v>4</v>
          </cell>
          <cell r="C4008">
            <v>2</v>
          </cell>
          <cell r="D4008" t="str">
            <v>L406</v>
          </cell>
          <cell r="E4008">
            <v>21</v>
          </cell>
          <cell r="F4008">
            <v>22</v>
          </cell>
        </row>
        <row r="4009">
          <cell r="A4009" t="str">
            <v>WRD051</v>
          </cell>
          <cell r="B4009">
            <v>4</v>
          </cell>
          <cell r="C4009">
            <v>2.5</v>
          </cell>
          <cell r="D4009" t="str">
            <v>L406</v>
          </cell>
          <cell r="E4009">
            <v>2</v>
          </cell>
          <cell r="F4009">
            <v>4</v>
          </cell>
        </row>
        <row r="4010">
          <cell r="A4010" t="str">
            <v>WRD051</v>
          </cell>
          <cell r="B4010">
            <v>4</v>
          </cell>
          <cell r="C4010">
            <v>3</v>
          </cell>
          <cell r="D4010" t="str">
            <v>L406</v>
          </cell>
          <cell r="E4010">
            <v>12</v>
          </cell>
          <cell r="F4010">
            <v>18</v>
          </cell>
        </row>
        <row r="4011">
          <cell r="A4011" t="str">
            <v>WRD051</v>
          </cell>
          <cell r="B4011">
            <v>6</v>
          </cell>
          <cell r="C4011">
            <v>3</v>
          </cell>
          <cell r="D4011" t="str">
            <v>L406</v>
          </cell>
          <cell r="E4011">
            <v>11</v>
          </cell>
          <cell r="F4011">
            <v>23</v>
          </cell>
        </row>
        <row r="4012">
          <cell r="A4012" t="str">
            <v>WRD051</v>
          </cell>
          <cell r="B4012">
            <v>6</v>
          </cell>
          <cell r="C4012">
            <v>4</v>
          </cell>
          <cell r="D4012" t="str">
            <v>L406</v>
          </cell>
          <cell r="E4012">
            <v>17</v>
          </cell>
          <cell r="F4012">
            <v>22</v>
          </cell>
        </row>
        <row r="4013">
          <cell r="A4013" t="str">
            <v>WRD051</v>
          </cell>
          <cell r="B4013">
            <v>8</v>
          </cell>
          <cell r="C4013">
            <v>4</v>
          </cell>
          <cell r="D4013" t="str">
            <v>L406</v>
          </cell>
          <cell r="E4013">
            <v>4</v>
          </cell>
          <cell r="F4013">
            <v>5</v>
          </cell>
        </row>
        <row r="4014">
          <cell r="A4014" t="str">
            <v>WRD051</v>
          </cell>
          <cell r="B4014">
            <v>8</v>
          </cell>
          <cell r="C4014">
            <v>6</v>
          </cell>
          <cell r="D4014" t="str">
            <v>L406</v>
          </cell>
          <cell r="E4014">
            <v>15</v>
          </cell>
          <cell r="F4014">
            <v>21</v>
          </cell>
        </row>
        <row r="4015">
          <cell r="A4015" t="str">
            <v>WRD051</v>
          </cell>
          <cell r="B4015">
            <v>10</v>
          </cell>
          <cell r="C4015">
            <v>6</v>
          </cell>
          <cell r="D4015" t="str">
            <v>L406</v>
          </cell>
          <cell r="E4015">
            <v>6</v>
          </cell>
          <cell r="F4015">
            <v>10</v>
          </cell>
        </row>
        <row r="4016">
          <cell r="A4016" t="str">
            <v>WRD051</v>
          </cell>
          <cell r="B4016">
            <v>10</v>
          </cell>
          <cell r="C4016">
            <v>8</v>
          </cell>
          <cell r="D4016" t="str">
            <v>L406</v>
          </cell>
          <cell r="E4016">
            <v>5</v>
          </cell>
          <cell r="F4016">
            <v>14</v>
          </cell>
        </row>
        <row r="4017">
          <cell r="A4017" t="str">
            <v>WRD051</v>
          </cell>
          <cell r="B4017">
            <v>12</v>
          </cell>
          <cell r="C4017">
            <v>6</v>
          </cell>
          <cell r="D4017" t="str">
            <v>L406</v>
          </cell>
          <cell r="E4017">
            <v>1</v>
          </cell>
          <cell r="F4017">
            <v>3</v>
          </cell>
        </row>
        <row r="4018">
          <cell r="A4018" t="str">
            <v>WRD051</v>
          </cell>
          <cell r="B4018">
            <v>12</v>
          </cell>
          <cell r="C4018">
            <v>8</v>
          </cell>
          <cell r="D4018" t="str">
            <v>L406</v>
          </cell>
          <cell r="E4018">
            <v>11</v>
          </cell>
          <cell r="F4018">
            <v>11</v>
          </cell>
        </row>
        <row r="4019">
          <cell r="A4019" t="str">
            <v>WRD051</v>
          </cell>
          <cell r="B4019">
            <v>12</v>
          </cell>
          <cell r="C4019">
            <v>10</v>
          </cell>
          <cell r="D4019" t="str">
            <v>L406</v>
          </cell>
          <cell r="E4019">
            <v>15</v>
          </cell>
          <cell r="F4019">
            <v>15</v>
          </cell>
        </row>
        <row r="4020">
          <cell r="A4020" t="str">
            <v>WRD051</v>
          </cell>
          <cell r="B4020">
            <v>14</v>
          </cell>
          <cell r="C4020">
            <v>8</v>
          </cell>
          <cell r="D4020" t="str">
            <v>L406</v>
          </cell>
          <cell r="E4020">
            <v>1</v>
          </cell>
          <cell r="F4020">
            <v>1</v>
          </cell>
        </row>
        <row r="4021">
          <cell r="A4021" t="str">
            <v>WRD051</v>
          </cell>
          <cell r="B4021">
            <v>14</v>
          </cell>
          <cell r="C4021">
            <v>10</v>
          </cell>
          <cell r="D4021" t="str">
            <v>L406</v>
          </cell>
          <cell r="E4021">
            <v>1</v>
          </cell>
          <cell r="F4021">
            <v>2</v>
          </cell>
        </row>
        <row r="4022">
          <cell r="A4022" t="str">
            <v>WRD051</v>
          </cell>
          <cell r="B4022">
            <v>14</v>
          </cell>
          <cell r="C4022">
            <v>12</v>
          </cell>
          <cell r="D4022" t="str">
            <v>L406</v>
          </cell>
          <cell r="E4022">
            <v>4</v>
          </cell>
          <cell r="F4022">
            <v>4</v>
          </cell>
        </row>
        <row r="4023">
          <cell r="A4023" t="str">
            <v>WRD051</v>
          </cell>
          <cell r="B4023">
            <v>16</v>
          </cell>
          <cell r="C4023">
            <v>10</v>
          </cell>
          <cell r="D4023" t="str">
            <v>L406</v>
          </cell>
          <cell r="E4023">
            <v>1</v>
          </cell>
          <cell r="F4023">
            <v>1</v>
          </cell>
        </row>
        <row r="4024">
          <cell r="A4024" t="str">
            <v>WRD051</v>
          </cell>
          <cell r="B4024">
            <v>16</v>
          </cell>
          <cell r="C4024">
            <v>12</v>
          </cell>
          <cell r="D4024" t="str">
            <v>L406</v>
          </cell>
          <cell r="E4024">
            <v>5</v>
          </cell>
          <cell r="F4024">
            <v>5</v>
          </cell>
        </row>
        <row r="4025">
          <cell r="A4025" t="str">
            <v>WRD051</v>
          </cell>
          <cell r="B4025">
            <v>18</v>
          </cell>
          <cell r="C4025">
            <v>10</v>
          </cell>
          <cell r="D4025" t="str">
            <v>L406</v>
          </cell>
          <cell r="E4025">
            <v>1</v>
          </cell>
          <cell r="F4025">
            <v>1</v>
          </cell>
        </row>
        <row r="4026">
          <cell r="A4026" t="str">
            <v>WRD051</v>
          </cell>
          <cell r="B4026">
            <v>18</v>
          </cell>
          <cell r="C4026">
            <v>14</v>
          </cell>
          <cell r="D4026" t="str">
            <v>L406</v>
          </cell>
          <cell r="E4026">
            <v>0</v>
          </cell>
          <cell r="F4026">
            <v>2</v>
          </cell>
        </row>
        <row r="4027">
          <cell r="A4027" t="str">
            <v>WRD051</v>
          </cell>
          <cell r="B4027">
            <v>20</v>
          </cell>
          <cell r="C4027">
            <v>10</v>
          </cell>
          <cell r="D4027" t="str">
            <v>L406</v>
          </cell>
          <cell r="E4027">
            <v>0</v>
          </cell>
          <cell r="F4027">
            <v>1</v>
          </cell>
        </row>
        <row r="4028">
          <cell r="A4028" t="str">
            <v>WRD051</v>
          </cell>
          <cell r="B4028">
            <v>20</v>
          </cell>
          <cell r="C4028">
            <v>12</v>
          </cell>
          <cell r="D4028" t="str">
            <v>L406</v>
          </cell>
          <cell r="E4028">
            <v>1</v>
          </cell>
          <cell r="F4028">
            <v>1</v>
          </cell>
        </row>
        <row r="4029">
          <cell r="A4029" t="str">
            <v>WRD051</v>
          </cell>
          <cell r="B4029">
            <v>20</v>
          </cell>
          <cell r="C4029">
            <v>14</v>
          </cell>
          <cell r="D4029" t="str">
            <v>L406</v>
          </cell>
          <cell r="E4029">
            <v>0</v>
          </cell>
          <cell r="F4029">
            <v>1</v>
          </cell>
        </row>
        <row r="4030">
          <cell r="A4030" t="str">
            <v>WRD051</v>
          </cell>
          <cell r="B4030">
            <v>20</v>
          </cell>
          <cell r="C4030">
            <v>18</v>
          </cell>
          <cell r="D4030" t="str">
            <v>L406</v>
          </cell>
          <cell r="E4030">
            <v>0</v>
          </cell>
          <cell r="F4030">
            <v>2</v>
          </cell>
        </row>
        <row r="4031">
          <cell r="A4031" t="str">
            <v>WRD051</v>
          </cell>
          <cell r="B4031">
            <v>24</v>
          </cell>
          <cell r="C4031">
            <v>16</v>
          </cell>
          <cell r="D4031" t="str">
            <v>L406</v>
          </cell>
          <cell r="E4031">
            <v>1</v>
          </cell>
          <cell r="F4031">
            <v>1</v>
          </cell>
        </row>
        <row r="4032">
          <cell r="A4032" t="str">
            <v>WRD051</v>
          </cell>
          <cell r="B4032">
            <v>24</v>
          </cell>
          <cell r="C4032">
            <v>18</v>
          </cell>
          <cell r="D4032" t="str">
            <v>L406</v>
          </cell>
          <cell r="E4032">
            <v>2</v>
          </cell>
          <cell r="F4032">
            <v>2</v>
          </cell>
        </row>
        <row r="4033">
          <cell r="A4033" t="str">
            <v>WRD051</v>
          </cell>
          <cell r="B4033">
            <v>24</v>
          </cell>
          <cell r="C4033">
            <v>20</v>
          </cell>
          <cell r="D4033" t="str">
            <v>L406</v>
          </cell>
          <cell r="E4033">
            <v>0</v>
          </cell>
          <cell r="F4033">
            <v>2</v>
          </cell>
        </row>
        <row r="4034">
          <cell r="A4034" t="str">
            <v>WRD051</v>
          </cell>
          <cell r="B4034">
            <v>30</v>
          </cell>
          <cell r="C4034">
            <v>24</v>
          </cell>
          <cell r="D4034" t="str">
            <v>L406</v>
          </cell>
          <cell r="E4034">
            <v>1</v>
          </cell>
          <cell r="F4034">
            <v>1</v>
          </cell>
        </row>
        <row r="4035">
          <cell r="A4035" t="str">
            <v>WRD051</v>
          </cell>
          <cell r="B4035">
            <v>32</v>
          </cell>
          <cell r="C4035">
            <v>20</v>
          </cell>
          <cell r="D4035" t="str">
            <v>L406</v>
          </cell>
          <cell r="E4035">
            <v>0</v>
          </cell>
          <cell r="F4035">
            <v>1</v>
          </cell>
        </row>
        <row r="4036">
          <cell r="A4036" t="str">
            <v>WRD051</v>
          </cell>
          <cell r="B4036">
            <v>36</v>
          </cell>
          <cell r="C4036">
            <v>20</v>
          </cell>
          <cell r="D4036" t="str">
            <v>L406</v>
          </cell>
          <cell r="E4036">
            <v>0</v>
          </cell>
          <cell r="F4036">
            <v>1</v>
          </cell>
        </row>
        <row r="4037">
          <cell r="A4037" t="str">
            <v>WRD051</v>
          </cell>
          <cell r="B4037">
            <v>36</v>
          </cell>
          <cell r="C4037">
            <v>28</v>
          </cell>
          <cell r="D4037" t="str">
            <v>L406</v>
          </cell>
          <cell r="E4037">
            <v>1</v>
          </cell>
          <cell r="F4037">
            <v>1</v>
          </cell>
        </row>
        <row r="4038">
          <cell r="A4038" t="str">
            <v>WRD071</v>
          </cell>
          <cell r="B4038">
            <v>48</v>
          </cell>
          <cell r="C4038">
            <v>42</v>
          </cell>
          <cell r="D4038" t="str">
            <v>L406</v>
          </cell>
          <cell r="E4038">
            <v>1</v>
          </cell>
          <cell r="F4038">
            <v>1</v>
          </cell>
        </row>
        <row r="4039">
          <cell r="A4039" t="str">
            <v>WRD0N1</v>
          </cell>
          <cell r="B4039">
            <v>30</v>
          </cell>
          <cell r="C4039">
            <v>24</v>
          </cell>
          <cell r="D4039" t="str">
            <v>L406</v>
          </cell>
          <cell r="E4039">
            <v>0</v>
          </cell>
          <cell r="F4039">
            <v>3</v>
          </cell>
        </row>
        <row r="4040">
          <cell r="A4040" t="str">
            <v>WRD0S1</v>
          </cell>
          <cell r="B4040">
            <v>66</v>
          </cell>
          <cell r="C4040">
            <v>60</v>
          </cell>
          <cell r="D4040" t="str">
            <v>L406</v>
          </cell>
          <cell r="E4040">
            <v>2</v>
          </cell>
          <cell r="F4040">
            <v>2</v>
          </cell>
        </row>
        <row r="4041">
          <cell r="A4041" t="str">
            <v>WRD0W1</v>
          </cell>
          <cell r="B4041">
            <v>30</v>
          </cell>
          <cell r="C4041">
            <v>24</v>
          </cell>
          <cell r="D4041" t="str">
            <v>L406</v>
          </cell>
          <cell r="E4041">
            <v>2</v>
          </cell>
          <cell r="F4041">
            <v>2</v>
          </cell>
        </row>
        <row r="4042">
          <cell r="A4042" t="str">
            <v>WRF002</v>
          </cell>
          <cell r="B4042">
            <v>4</v>
          </cell>
          <cell r="C4042">
            <v>3</v>
          </cell>
          <cell r="D4042" t="str">
            <v>L601</v>
          </cell>
          <cell r="E4042">
            <v>5</v>
          </cell>
          <cell r="F4042">
            <v>0</v>
          </cell>
        </row>
        <row r="4043">
          <cell r="A4043" t="str">
            <v>WRF002</v>
          </cell>
          <cell r="B4043">
            <v>10</v>
          </cell>
          <cell r="C4043">
            <v>6</v>
          </cell>
          <cell r="D4043" t="str">
            <v>L601</v>
          </cell>
          <cell r="E4043">
            <v>10</v>
          </cell>
          <cell r="F4043">
            <v>2</v>
          </cell>
        </row>
        <row r="4044">
          <cell r="A4044" t="str">
            <v>WRF002</v>
          </cell>
          <cell r="B4044">
            <v>12</v>
          </cell>
          <cell r="C4044">
            <v>6</v>
          </cell>
          <cell r="D4044" t="str">
            <v>L601</v>
          </cell>
          <cell r="E4044">
            <v>0</v>
          </cell>
          <cell r="F4044">
            <v>0</v>
          </cell>
        </row>
        <row r="4045">
          <cell r="A4045" t="str">
            <v>WRF002</v>
          </cell>
          <cell r="B4045">
            <v>12</v>
          </cell>
          <cell r="C4045">
            <v>10</v>
          </cell>
          <cell r="D4045" t="str">
            <v>L601</v>
          </cell>
          <cell r="E4045">
            <v>0</v>
          </cell>
          <cell r="F4045">
            <v>2</v>
          </cell>
        </row>
        <row r="4046">
          <cell r="A4046" t="str">
            <v>WRF002</v>
          </cell>
          <cell r="B4046">
            <v>16</v>
          </cell>
          <cell r="C4046">
            <v>12</v>
          </cell>
          <cell r="D4046" t="str">
            <v>L601</v>
          </cell>
          <cell r="E4046">
            <v>0</v>
          </cell>
          <cell r="F4046">
            <v>2</v>
          </cell>
        </row>
        <row r="4047">
          <cell r="A4047" t="str">
            <v>WRF002</v>
          </cell>
          <cell r="B4047">
            <v>16</v>
          </cell>
          <cell r="C4047">
            <v>14</v>
          </cell>
          <cell r="D4047" t="str">
            <v>L601</v>
          </cell>
          <cell r="E4047">
            <v>4</v>
          </cell>
          <cell r="F4047">
            <v>3</v>
          </cell>
        </row>
        <row r="4048">
          <cell r="A4048" t="str">
            <v>WRF002</v>
          </cell>
          <cell r="B4048">
            <v>18</v>
          </cell>
          <cell r="C4048">
            <v>12</v>
          </cell>
          <cell r="D4048" t="str">
            <v>L601</v>
          </cell>
          <cell r="E4048">
            <v>3</v>
          </cell>
          <cell r="F4048">
            <v>0</v>
          </cell>
        </row>
        <row r="4049">
          <cell r="A4049" t="str">
            <v>WRF002</v>
          </cell>
          <cell r="B4049">
            <v>18</v>
          </cell>
          <cell r="C4049">
            <v>16</v>
          </cell>
          <cell r="D4049" t="str">
            <v>L601</v>
          </cell>
          <cell r="E4049">
            <v>0</v>
          </cell>
          <cell r="F4049">
            <v>2</v>
          </cell>
        </row>
        <row r="4050">
          <cell r="A4050" t="str">
            <v>WRF002</v>
          </cell>
          <cell r="B4050">
            <v>24</v>
          </cell>
          <cell r="C4050">
            <v>16</v>
          </cell>
          <cell r="D4050" t="str">
            <v>L601</v>
          </cell>
          <cell r="E4050">
            <v>0</v>
          </cell>
          <cell r="F4050">
            <v>1</v>
          </cell>
        </row>
        <row r="4051">
          <cell r="A4051" t="str">
            <v>WRF002</v>
          </cell>
          <cell r="B4051">
            <v>30</v>
          </cell>
          <cell r="C4051">
            <v>16</v>
          </cell>
          <cell r="D4051" t="str">
            <v>L601</v>
          </cell>
          <cell r="E4051">
            <v>0</v>
          </cell>
          <cell r="F4051">
            <v>1</v>
          </cell>
        </row>
        <row r="4052">
          <cell r="A4052" t="str">
            <v>WRF002</v>
          </cell>
          <cell r="B4052">
            <v>30</v>
          </cell>
          <cell r="C4052">
            <v>24</v>
          </cell>
          <cell r="D4052" t="str">
            <v>L601</v>
          </cell>
          <cell r="E4052">
            <v>0</v>
          </cell>
          <cell r="F4052">
            <v>1</v>
          </cell>
        </row>
        <row r="4053">
          <cell r="A4053" t="str">
            <v>WRF002</v>
          </cell>
          <cell r="B4053">
            <v>36</v>
          </cell>
          <cell r="C4053">
            <v>24</v>
          </cell>
          <cell r="D4053" t="str">
            <v>L601</v>
          </cell>
          <cell r="E4053">
            <v>1</v>
          </cell>
          <cell r="F4053">
            <v>1</v>
          </cell>
        </row>
        <row r="4054">
          <cell r="A4054" t="str">
            <v>WRF002</v>
          </cell>
          <cell r="B4054">
            <v>36</v>
          </cell>
          <cell r="C4054">
            <v>30</v>
          </cell>
          <cell r="D4054" t="str">
            <v>L601</v>
          </cell>
          <cell r="E4054">
            <v>1</v>
          </cell>
          <cell r="F4054">
            <v>0</v>
          </cell>
        </row>
        <row r="4055">
          <cell r="A4055" t="str">
            <v>WRL071</v>
          </cell>
          <cell r="B4055">
            <v>2</v>
          </cell>
          <cell r="C4055">
            <v>1</v>
          </cell>
          <cell r="D4055" t="str">
            <v>L407</v>
          </cell>
          <cell r="E4055">
            <v>0</v>
          </cell>
          <cell r="F4055">
            <v>3</v>
          </cell>
        </row>
        <row r="4056">
          <cell r="A4056" t="str">
            <v>WRL071</v>
          </cell>
          <cell r="B4056">
            <v>6</v>
          </cell>
          <cell r="C4056">
            <v>4</v>
          </cell>
          <cell r="D4056" t="str">
            <v>L407</v>
          </cell>
          <cell r="E4056">
            <v>1</v>
          </cell>
          <cell r="F4056">
            <v>2</v>
          </cell>
        </row>
        <row r="4057">
          <cell r="A4057" t="str">
            <v>WRL071</v>
          </cell>
          <cell r="B4057">
            <v>8</v>
          </cell>
          <cell r="C4057">
            <v>6</v>
          </cell>
          <cell r="D4057" t="str">
            <v>L407</v>
          </cell>
          <cell r="E4057">
            <v>1</v>
          </cell>
          <cell r="F4057">
            <v>3</v>
          </cell>
        </row>
        <row r="4058">
          <cell r="A4058" t="str">
            <v>WRL081</v>
          </cell>
          <cell r="B4058">
            <v>12</v>
          </cell>
          <cell r="C4058">
            <v>10</v>
          </cell>
          <cell r="D4058" t="str">
            <v>L407</v>
          </cell>
          <cell r="E4058">
            <v>4</v>
          </cell>
          <cell r="F4058">
            <v>4</v>
          </cell>
        </row>
        <row r="4059">
          <cell r="A4059" t="str">
            <v>WRL0A1A</v>
          </cell>
          <cell r="B4059">
            <v>20</v>
          </cell>
          <cell r="C4059">
            <v>16</v>
          </cell>
          <cell r="D4059" t="str">
            <v>L407</v>
          </cell>
          <cell r="E4059">
            <v>3</v>
          </cell>
          <cell r="F4059">
            <v>3</v>
          </cell>
        </row>
        <row r="4060">
          <cell r="A4060" t="str">
            <v>WRS0H3</v>
          </cell>
          <cell r="B4060">
            <v>12</v>
          </cell>
          <cell r="C4060">
            <v>8</v>
          </cell>
          <cell r="D4060" t="str">
            <v>L408</v>
          </cell>
          <cell r="E4060">
            <v>4</v>
          </cell>
          <cell r="F4060">
            <v>4</v>
          </cell>
        </row>
        <row r="4061">
          <cell r="A4061" t="str">
            <v>WRS0H3</v>
          </cell>
          <cell r="B4061">
            <v>24</v>
          </cell>
          <cell r="C4061">
            <v>20</v>
          </cell>
          <cell r="D4061" t="str">
            <v>L408</v>
          </cell>
          <cell r="E4061">
            <v>2</v>
          </cell>
          <cell r="F4061">
            <v>2</v>
          </cell>
        </row>
        <row r="4062">
          <cell r="A4062" t="str">
            <v>WRS0H4</v>
          </cell>
          <cell r="B4062">
            <v>8</v>
          </cell>
          <cell r="C4062">
            <v>4</v>
          </cell>
          <cell r="D4062" t="str">
            <v>L408</v>
          </cell>
          <cell r="E4062">
            <v>1</v>
          </cell>
          <cell r="F4062">
            <v>1</v>
          </cell>
        </row>
        <row r="4063">
          <cell r="A4063" t="str">
            <v>WRS0H4C</v>
          </cell>
          <cell r="B4063">
            <v>16</v>
          </cell>
          <cell r="C4063">
            <v>10</v>
          </cell>
          <cell r="D4063" t="str">
            <v>L408</v>
          </cell>
          <cell r="E4063">
            <v>2</v>
          </cell>
          <cell r="F4063">
            <v>2</v>
          </cell>
        </row>
        <row r="4064">
          <cell r="A4064" t="str">
            <v>WRS0H4C</v>
          </cell>
          <cell r="B4064">
            <v>18</v>
          </cell>
          <cell r="C4064">
            <v>16</v>
          </cell>
          <cell r="D4064" t="str">
            <v>L408</v>
          </cell>
          <cell r="E4064">
            <v>1</v>
          </cell>
          <cell r="F4064">
            <v>1</v>
          </cell>
        </row>
        <row r="4065">
          <cell r="A4065" t="str">
            <v>WRS0J3</v>
          </cell>
          <cell r="B4065">
            <v>2</v>
          </cell>
          <cell r="C4065">
            <v>1</v>
          </cell>
          <cell r="D4065" t="str">
            <v>L408</v>
          </cell>
          <cell r="E4065">
            <v>0</v>
          </cell>
          <cell r="F4065">
            <v>1</v>
          </cell>
        </row>
        <row r="4066">
          <cell r="A4066" t="str">
            <v>WRS0J3</v>
          </cell>
          <cell r="B4066">
            <v>2</v>
          </cell>
          <cell r="C4066">
            <v>1.5</v>
          </cell>
          <cell r="D4066" t="str">
            <v>L408</v>
          </cell>
          <cell r="E4066">
            <v>0</v>
          </cell>
          <cell r="F4066">
            <v>1</v>
          </cell>
        </row>
        <row r="4067">
          <cell r="A4067" t="str">
            <v>WRS0J3</v>
          </cell>
          <cell r="B4067">
            <v>3</v>
          </cell>
          <cell r="C4067">
            <v>1.5</v>
          </cell>
          <cell r="D4067" t="str">
            <v>L408</v>
          </cell>
          <cell r="E4067">
            <v>0</v>
          </cell>
          <cell r="F4067">
            <v>4</v>
          </cell>
        </row>
        <row r="4068">
          <cell r="A4068" t="str">
            <v>WRS0J4</v>
          </cell>
          <cell r="B4068">
            <v>2</v>
          </cell>
          <cell r="C4068">
            <v>1</v>
          </cell>
          <cell r="D4068" t="str">
            <v>L408</v>
          </cell>
          <cell r="E4068">
            <v>3</v>
          </cell>
          <cell r="F4068">
            <v>3</v>
          </cell>
        </row>
        <row r="4069">
          <cell r="A4069" t="str">
            <v>WRS0J4</v>
          </cell>
          <cell r="B4069">
            <v>3</v>
          </cell>
          <cell r="C4069">
            <v>2</v>
          </cell>
          <cell r="D4069" t="str">
            <v>L408</v>
          </cell>
          <cell r="E4069">
            <v>0</v>
          </cell>
          <cell r="F4069">
            <v>2</v>
          </cell>
        </row>
        <row r="4070">
          <cell r="A4070" t="str">
            <v>WRS0J4</v>
          </cell>
          <cell r="B4070">
            <v>4</v>
          </cell>
          <cell r="C4070">
            <v>2</v>
          </cell>
          <cell r="D4070" t="str">
            <v>L408</v>
          </cell>
          <cell r="E4070">
            <v>3</v>
          </cell>
          <cell r="F4070">
            <v>3</v>
          </cell>
        </row>
        <row r="4071">
          <cell r="A4071" t="str">
            <v>WRS0J4</v>
          </cell>
          <cell r="B4071">
            <v>4</v>
          </cell>
          <cell r="C4071">
            <v>3</v>
          </cell>
          <cell r="D4071" t="str">
            <v>L408</v>
          </cell>
          <cell r="E4071">
            <v>2</v>
          </cell>
          <cell r="F4071">
            <v>2</v>
          </cell>
        </row>
        <row r="4072">
          <cell r="A4072" t="str">
            <v>WRS0J4</v>
          </cell>
          <cell r="B4072">
            <v>6</v>
          </cell>
          <cell r="C4072">
            <v>4</v>
          </cell>
          <cell r="D4072" t="str">
            <v>L408</v>
          </cell>
          <cell r="E4072">
            <v>2</v>
          </cell>
          <cell r="F4072">
            <v>2</v>
          </cell>
        </row>
        <row r="4073">
          <cell r="A4073" t="str">
            <v>WRS0J4C</v>
          </cell>
          <cell r="B4073">
            <v>2</v>
          </cell>
          <cell r="C4073">
            <v>1</v>
          </cell>
          <cell r="D4073" t="str">
            <v>L408</v>
          </cell>
          <cell r="E4073">
            <v>0</v>
          </cell>
          <cell r="F4073">
            <v>7</v>
          </cell>
        </row>
        <row r="4074">
          <cell r="A4074" t="str">
            <v>WRS0J4C</v>
          </cell>
          <cell r="B4074">
            <v>2</v>
          </cell>
          <cell r="C4074">
            <v>1.5</v>
          </cell>
          <cell r="D4074" t="str">
            <v>L408</v>
          </cell>
          <cell r="E4074">
            <v>0</v>
          </cell>
          <cell r="F4074">
            <v>9</v>
          </cell>
        </row>
        <row r="4075">
          <cell r="A4075" t="str">
            <v>WRS0J4C</v>
          </cell>
          <cell r="B4075">
            <v>3</v>
          </cell>
          <cell r="C4075">
            <v>1.5</v>
          </cell>
          <cell r="D4075" t="str">
            <v>L408</v>
          </cell>
          <cell r="E4075">
            <v>0</v>
          </cell>
          <cell r="F4075">
            <v>5</v>
          </cell>
        </row>
        <row r="4076">
          <cell r="A4076" t="str">
            <v>WRS0J4C</v>
          </cell>
          <cell r="B4076">
            <v>3</v>
          </cell>
          <cell r="C4076">
            <v>2</v>
          </cell>
          <cell r="D4076" t="str">
            <v>L408</v>
          </cell>
          <cell r="E4076">
            <v>17</v>
          </cell>
          <cell r="F4076">
            <v>17</v>
          </cell>
        </row>
        <row r="4077">
          <cell r="A4077" t="str">
            <v>WRS0J4C</v>
          </cell>
          <cell r="B4077">
            <v>3</v>
          </cell>
          <cell r="C4077">
            <v>2.5</v>
          </cell>
          <cell r="D4077" t="str">
            <v>L408</v>
          </cell>
          <cell r="E4077">
            <v>1</v>
          </cell>
          <cell r="F4077">
            <v>2</v>
          </cell>
        </row>
        <row r="4078">
          <cell r="A4078" t="str">
            <v>WRS0J4C</v>
          </cell>
          <cell r="B4078">
            <v>4</v>
          </cell>
          <cell r="C4078">
            <v>2</v>
          </cell>
          <cell r="D4078" t="str">
            <v>L408</v>
          </cell>
          <cell r="E4078">
            <v>13</v>
          </cell>
          <cell r="F4078">
            <v>21</v>
          </cell>
        </row>
        <row r="4079">
          <cell r="A4079" t="str">
            <v>WRS0J4C</v>
          </cell>
          <cell r="B4079">
            <v>4</v>
          </cell>
          <cell r="C4079">
            <v>3</v>
          </cell>
          <cell r="D4079" t="str">
            <v>L408</v>
          </cell>
          <cell r="E4079">
            <v>8</v>
          </cell>
          <cell r="F4079">
            <v>8</v>
          </cell>
        </row>
        <row r="4080">
          <cell r="A4080" t="str">
            <v>WRS0J4C</v>
          </cell>
          <cell r="B4080">
            <v>6</v>
          </cell>
          <cell r="C4080">
            <v>2</v>
          </cell>
          <cell r="D4080" t="str">
            <v>L408</v>
          </cell>
          <cell r="E4080">
            <v>0</v>
          </cell>
          <cell r="F4080">
            <v>3</v>
          </cell>
        </row>
        <row r="4081">
          <cell r="A4081" t="str">
            <v>WRS0J4C</v>
          </cell>
          <cell r="B4081">
            <v>6</v>
          </cell>
          <cell r="C4081">
            <v>2.5</v>
          </cell>
          <cell r="D4081" t="str">
            <v>L408</v>
          </cell>
          <cell r="E4081">
            <v>0</v>
          </cell>
          <cell r="F4081">
            <v>3</v>
          </cell>
        </row>
        <row r="4082">
          <cell r="A4082" t="str">
            <v>WRS0J4C</v>
          </cell>
          <cell r="B4082">
            <v>6</v>
          </cell>
          <cell r="C4082">
            <v>3</v>
          </cell>
          <cell r="D4082" t="str">
            <v>L408</v>
          </cell>
          <cell r="E4082">
            <v>5</v>
          </cell>
          <cell r="F4082">
            <v>9</v>
          </cell>
        </row>
        <row r="4083">
          <cell r="A4083" t="str">
            <v>WRS0J4C</v>
          </cell>
          <cell r="B4083">
            <v>6</v>
          </cell>
          <cell r="C4083">
            <v>4</v>
          </cell>
          <cell r="D4083" t="str">
            <v>L408</v>
          </cell>
          <cell r="E4083">
            <v>14</v>
          </cell>
          <cell r="F4083">
            <v>17</v>
          </cell>
        </row>
        <row r="4084">
          <cell r="A4084" t="str">
            <v>WRS0J4C</v>
          </cell>
          <cell r="B4084">
            <v>8</v>
          </cell>
          <cell r="C4084">
            <v>4</v>
          </cell>
          <cell r="D4084" t="str">
            <v>L408</v>
          </cell>
          <cell r="E4084">
            <v>1</v>
          </cell>
          <cell r="F4084">
            <v>1</v>
          </cell>
        </row>
        <row r="4085">
          <cell r="A4085" t="str">
            <v>WRS0J4C</v>
          </cell>
          <cell r="B4085">
            <v>10</v>
          </cell>
          <cell r="C4085">
            <v>6</v>
          </cell>
          <cell r="D4085" t="str">
            <v>L408</v>
          </cell>
          <cell r="E4085">
            <v>0</v>
          </cell>
          <cell r="F4085">
            <v>2</v>
          </cell>
        </row>
        <row r="4086">
          <cell r="A4086" t="str">
            <v>WRS0J4C</v>
          </cell>
          <cell r="B4086">
            <v>10</v>
          </cell>
          <cell r="C4086">
            <v>8</v>
          </cell>
          <cell r="D4086" t="str">
            <v>L408</v>
          </cell>
          <cell r="E4086">
            <v>2</v>
          </cell>
          <cell r="F4086">
            <v>3</v>
          </cell>
        </row>
        <row r="4087">
          <cell r="A4087" t="str">
            <v>WRS0N3</v>
          </cell>
          <cell r="B4087">
            <v>24</v>
          </cell>
          <cell r="C4087">
            <v>12</v>
          </cell>
          <cell r="D4087" t="str">
            <v>L408</v>
          </cell>
          <cell r="E4087">
            <v>2</v>
          </cell>
          <cell r="F4087">
            <v>2</v>
          </cell>
        </row>
        <row r="4088">
          <cell r="A4088" t="str">
            <v>WRS0N3</v>
          </cell>
          <cell r="B4088">
            <v>24</v>
          </cell>
          <cell r="C4088">
            <v>20</v>
          </cell>
          <cell r="D4088" t="str">
            <v>L408</v>
          </cell>
          <cell r="E4088">
            <v>1</v>
          </cell>
          <cell r="F4088">
            <v>1</v>
          </cell>
        </row>
        <row r="4089">
          <cell r="A4089" t="str">
            <v>WRS0N4C</v>
          </cell>
          <cell r="B4089">
            <v>30</v>
          </cell>
          <cell r="C4089">
            <v>24</v>
          </cell>
          <cell r="D4089" t="str">
            <v>L408</v>
          </cell>
          <cell r="E4089">
            <v>1</v>
          </cell>
          <cell r="F4089">
            <v>1</v>
          </cell>
        </row>
        <row r="4090">
          <cell r="A4090" t="str">
            <v>WRS0P4C</v>
          </cell>
          <cell r="B4090">
            <v>8</v>
          </cell>
          <cell r="C4090">
            <v>4</v>
          </cell>
          <cell r="D4090" t="str">
            <v>L408</v>
          </cell>
          <cell r="E4090">
            <v>7</v>
          </cell>
          <cell r="F4090">
            <v>7</v>
          </cell>
        </row>
        <row r="4091">
          <cell r="A4091" t="str">
            <v>WRS0P4C</v>
          </cell>
          <cell r="B4091">
            <v>8</v>
          </cell>
          <cell r="C4091">
            <v>6</v>
          </cell>
          <cell r="D4091" t="str">
            <v>L408</v>
          </cell>
          <cell r="E4091">
            <v>4</v>
          </cell>
          <cell r="F4091">
            <v>6</v>
          </cell>
        </row>
        <row r="4092">
          <cell r="A4092" t="str">
            <v>WRS0P4C</v>
          </cell>
          <cell r="B4092">
            <v>10</v>
          </cell>
          <cell r="C4092">
            <v>4</v>
          </cell>
          <cell r="D4092" t="str">
            <v>L408</v>
          </cell>
          <cell r="E4092">
            <v>5</v>
          </cell>
          <cell r="F4092">
            <v>5</v>
          </cell>
        </row>
        <row r="4093">
          <cell r="A4093" t="str">
            <v>WRS0P4C</v>
          </cell>
          <cell r="B4093">
            <v>10</v>
          </cell>
          <cell r="C4093">
            <v>6</v>
          </cell>
          <cell r="D4093" t="str">
            <v>L408</v>
          </cell>
          <cell r="E4093">
            <v>9</v>
          </cell>
          <cell r="F4093">
            <v>9</v>
          </cell>
        </row>
        <row r="4094">
          <cell r="A4094" t="str">
            <v>WRS0P4C</v>
          </cell>
          <cell r="B4094">
            <v>10</v>
          </cell>
          <cell r="C4094">
            <v>8</v>
          </cell>
          <cell r="D4094" t="str">
            <v>L408</v>
          </cell>
          <cell r="E4094">
            <v>4</v>
          </cell>
          <cell r="F4094">
            <v>5</v>
          </cell>
        </row>
        <row r="4095">
          <cell r="A4095" t="str">
            <v>WRS0P4C</v>
          </cell>
          <cell r="B4095">
            <v>12</v>
          </cell>
          <cell r="C4095">
            <v>6</v>
          </cell>
          <cell r="D4095" t="str">
            <v>L408</v>
          </cell>
          <cell r="E4095">
            <v>3</v>
          </cell>
          <cell r="F4095">
            <v>4</v>
          </cell>
        </row>
        <row r="4096">
          <cell r="A4096" t="str">
            <v>WRS0P4C</v>
          </cell>
          <cell r="B4096">
            <v>12</v>
          </cell>
          <cell r="C4096">
            <v>8</v>
          </cell>
          <cell r="D4096" t="str">
            <v>L408</v>
          </cell>
          <cell r="E4096">
            <v>6</v>
          </cell>
          <cell r="F4096">
            <v>9</v>
          </cell>
        </row>
        <row r="4097">
          <cell r="A4097" t="str">
            <v>WRS0P4C</v>
          </cell>
          <cell r="B4097">
            <v>12</v>
          </cell>
          <cell r="C4097">
            <v>10</v>
          </cell>
          <cell r="D4097" t="str">
            <v>L408</v>
          </cell>
          <cell r="E4097">
            <v>9</v>
          </cell>
          <cell r="F4097">
            <v>11</v>
          </cell>
        </row>
        <row r="4098">
          <cell r="A4098" t="str">
            <v>WRS0P4C</v>
          </cell>
          <cell r="B4098">
            <v>14</v>
          </cell>
          <cell r="C4098">
            <v>12</v>
          </cell>
          <cell r="D4098" t="str">
            <v>L408</v>
          </cell>
          <cell r="E4098">
            <v>1</v>
          </cell>
          <cell r="F4098">
            <v>1</v>
          </cell>
        </row>
        <row r="4099">
          <cell r="A4099" t="str">
            <v>WRS0P4C</v>
          </cell>
          <cell r="B4099">
            <v>16</v>
          </cell>
          <cell r="C4099">
            <v>8</v>
          </cell>
          <cell r="D4099" t="str">
            <v>L408</v>
          </cell>
          <cell r="E4099">
            <v>1</v>
          </cell>
          <cell r="F4099">
            <v>1</v>
          </cell>
        </row>
        <row r="4100">
          <cell r="A4100" t="str">
            <v>WRS0P4C</v>
          </cell>
          <cell r="B4100">
            <v>16</v>
          </cell>
          <cell r="C4100">
            <v>10</v>
          </cell>
          <cell r="D4100" t="str">
            <v>L408</v>
          </cell>
          <cell r="E4100">
            <v>0</v>
          </cell>
          <cell r="F4100">
            <v>1</v>
          </cell>
        </row>
        <row r="4101">
          <cell r="A4101" t="str">
            <v>WRS0P4C</v>
          </cell>
          <cell r="B4101">
            <v>16</v>
          </cell>
          <cell r="C4101">
            <v>12</v>
          </cell>
          <cell r="D4101" t="str">
            <v>L408</v>
          </cell>
          <cell r="E4101">
            <v>2</v>
          </cell>
          <cell r="F4101">
            <v>2</v>
          </cell>
        </row>
        <row r="4102">
          <cell r="A4102" t="str">
            <v>WRS0P4C</v>
          </cell>
          <cell r="B4102">
            <v>16</v>
          </cell>
          <cell r="C4102">
            <v>14</v>
          </cell>
          <cell r="D4102" t="str">
            <v>L408</v>
          </cell>
          <cell r="E4102">
            <v>2</v>
          </cell>
          <cell r="F4102">
            <v>2</v>
          </cell>
        </row>
        <row r="4103">
          <cell r="A4103" t="str">
            <v>WRS0P4C</v>
          </cell>
          <cell r="B4103">
            <v>18</v>
          </cell>
          <cell r="C4103">
            <v>10</v>
          </cell>
          <cell r="D4103" t="str">
            <v>L408</v>
          </cell>
          <cell r="E4103">
            <v>0</v>
          </cell>
          <cell r="F4103">
            <v>1</v>
          </cell>
        </row>
        <row r="4104">
          <cell r="A4104" t="str">
            <v>WRS0P4C</v>
          </cell>
          <cell r="B4104">
            <v>18</v>
          </cell>
          <cell r="C4104">
            <v>12</v>
          </cell>
          <cell r="D4104" t="str">
            <v>L408</v>
          </cell>
          <cell r="E4104">
            <v>1</v>
          </cell>
          <cell r="F4104">
            <v>1</v>
          </cell>
        </row>
        <row r="4105">
          <cell r="A4105" t="str">
            <v>WRS0P4C</v>
          </cell>
          <cell r="B4105">
            <v>18</v>
          </cell>
          <cell r="C4105">
            <v>16</v>
          </cell>
          <cell r="D4105" t="str">
            <v>L408</v>
          </cell>
          <cell r="E4105">
            <v>1</v>
          </cell>
          <cell r="F4105">
            <v>1</v>
          </cell>
        </row>
        <row r="4106">
          <cell r="A4106" t="str">
            <v>WRS0P4C</v>
          </cell>
          <cell r="B4106">
            <v>24</v>
          </cell>
          <cell r="C4106">
            <v>16</v>
          </cell>
          <cell r="D4106" t="str">
            <v>L408</v>
          </cell>
          <cell r="E4106">
            <v>1</v>
          </cell>
          <cell r="F4106">
            <v>1</v>
          </cell>
        </row>
        <row r="4107">
          <cell r="A4107" t="str">
            <v>WRS0P4C</v>
          </cell>
          <cell r="B4107">
            <v>24</v>
          </cell>
          <cell r="C4107">
            <v>18</v>
          </cell>
          <cell r="D4107" t="str">
            <v>L408</v>
          </cell>
          <cell r="E4107">
            <v>1</v>
          </cell>
          <cell r="F4107">
            <v>1</v>
          </cell>
        </row>
        <row r="4108">
          <cell r="A4108" t="str">
            <v>WRS0P4C</v>
          </cell>
          <cell r="B4108">
            <v>36</v>
          </cell>
          <cell r="C4108">
            <v>24</v>
          </cell>
          <cell r="D4108" t="str">
            <v>L408</v>
          </cell>
          <cell r="E4108">
            <v>1</v>
          </cell>
          <cell r="F4108">
            <v>1</v>
          </cell>
        </row>
        <row r="4109">
          <cell r="A4109" t="str">
            <v>WRS0Q4C</v>
          </cell>
          <cell r="B4109">
            <v>12</v>
          </cell>
          <cell r="C4109">
            <v>8</v>
          </cell>
          <cell r="D4109" t="str">
            <v>L408</v>
          </cell>
          <cell r="E4109">
            <v>1</v>
          </cell>
          <cell r="F4109">
            <v>1</v>
          </cell>
        </row>
        <row r="4110">
          <cell r="A4110" t="str">
            <v>WRS0Q4C</v>
          </cell>
          <cell r="B4110">
            <v>12</v>
          </cell>
          <cell r="C4110">
            <v>10</v>
          </cell>
          <cell r="D4110" t="str">
            <v>L408</v>
          </cell>
          <cell r="E4110">
            <v>2</v>
          </cell>
          <cell r="F4110">
            <v>2</v>
          </cell>
        </row>
        <row r="4111">
          <cell r="A4111" t="str">
            <v>WRS0Q4C</v>
          </cell>
          <cell r="B4111">
            <v>28</v>
          </cell>
          <cell r="C4111">
            <v>24</v>
          </cell>
          <cell r="D4111" t="str">
            <v>L408</v>
          </cell>
          <cell r="E4111">
            <v>2</v>
          </cell>
          <cell r="F4111">
            <v>2</v>
          </cell>
        </row>
        <row r="4112">
          <cell r="A4112" t="str">
            <v>WRS0R3</v>
          </cell>
          <cell r="B4112">
            <v>30</v>
          </cell>
          <cell r="C4112">
            <v>24</v>
          </cell>
          <cell r="D4112" t="str">
            <v>L408</v>
          </cell>
          <cell r="E4112">
            <v>1</v>
          </cell>
          <cell r="F4112">
            <v>1</v>
          </cell>
        </row>
        <row r="4113">
          <cell r="A4113" t="str">
            <v>WRS0R4C</v>
          </cell>
          <cell r="B4113">
            <v>54</v>
          </cell>
          <cell r="C4113">
            <v>48</v>
          </cell>
          <cell r="D4113" t="str">
            <v>L408</v>
          </cell>
          <cell r="E4113">
            <v>1</v>
          </cell>
          <cell r="F4113">
            <v>1</v>
          </cell>
        </row>
        <row r="4114">
          <cell r="A4114" t="str">
            <v>WRS0S4C</v>
          </cell>
          <cell r="B4114">
            <v>14</v>
          </cell>
          <cell r="C4114">
            <v>6</v>
          </cell>
          <cell r="D4114" t="str">
            <v>L408</v>
          </cell>
          <cell r="E4114">
            <v>0</v>
          </cell>
          <cell r="F4114">
            <v>1</v>
          </cell>
        </row>
        <row r="4115">
          <cell r="A4115" t="str">
            <v>WRS0S4C</v>
          </cell>
          <cell r="B4115">
            <v>14</v>
          </cell>
          <cell r="C4115">
            <v>8</v>
          </cell>
          <cell r="D4115" t="str">
            <v>L408</v>
          </cell>
          <cell r="E4115">
            <v>1</v>
          </cell>
          <cell r="F4115">
            <v>1</v>
          </cell>
        </row>
        <row r="4116">
          <cell r="A4116" t="str">
            <v>WRS0S4C</v>
          </cell>
          <cell r="B4116">
            <v>14</v>
          </cell>
          <cell r="C4116">
            <v>10</v>
          </cell>
          <cell r="D4116" t="str">
            <v>L408</v>
          </cell>
          <cell r="E4116">
            <v>0</v>
          </cell>
          <cell r="F4116">
            <v>1</v>
          </cell>
        </row>
        <row r="4117">
          <cell r="A4117" t="str">
            <v>WRS0Y4C</v>
          </cell>
          <cell r="B4117">
            <v>16</v>
          </cell>
          <cell r="C4117">
            <v>8</v>
          </cell>
          <cell r="D4117" t="str">
            <v>L408</v>
          </cell>
          <cell r="E4117">
            <v>1</v>
          </cell>
          <cell r="F4117">
            <v>1</v>
          </cell>
        </row>
        <row r="4118">
          <cell r="A4118" t="str">
            <v>WRS0Y4C</v>
          </cell>
          <cell r="B4118">
            <v>16</v>
          </cell>
          <cell r="C4118">
            <v>12</v>
          </cell>
          <cell r="D4118" t="str">
            <v>L408</v>
          </cell>
          <cell r="E4118">
            <v>1</v>
          </cell>
          <cell r="F4118">
            <v>2</v>
          </cell>
        </row>
        <row r="4119">
          <cell r="A4119" t="str">
            <v>WRS0Y4C</v>
          </cell>
          <cell r="B4119">
            <v>24</v>
          </cell>
          <cell r="C4119">
            <v>20</v>
          </cell>
          <cell r="D4119" t="str">
            <v>L408</v>
          </cell>
          <cell r="E4119">
            <v>1</v>
          </cell>
          <cell r="F4119">
            <v>1</v>
          </cell>
        </row>
        <row r="4120">
          <cell r="A4120" t="str">
            <v>WSC021</v>
          </cell>
          <cell r="B4120">
            <v>16</v>
          </cell>
          <cell r="C4120">
            <v>14</v>
          </cell>
          <cell r="D4120" t="str">
            <v>L406</v>
          </cell>
          <cell r="E4120">
            <v>0</v>
          </cell>
          <cell r="F4120">
            <v>1</v>
          </cell>
        </row>
        <row r="4121">
          <cell r="A4121" t="str">
            <v>WSC021</v>
          </cell>
          <cell r="B4121">
            <v>20</v>
          </cell>
          <cell r="C4121">
            <v>14</v>
          </cell>
          <cell r="D4121" t="str">
            <v>L406</v>
          </cell>
          <cell r="E4121">
            <v>0</v>
          </cell>
          <cell r="F4121">
            <v>1</v>
          </cell>
        </row>
        <row r="4122">
          <cell r="A4122" t="str">
            <v>WSC021</v>
          </cell>
          <cell r="B4122">
            <v>20</v>
          </cell>
          <cell r="C4122">
            <v>16</v>
          </cell>
          <cell r="D4122" t="str">
            <v>L406</v>
          </cell>
          <cell r="E4122">
            <v>0</v>
          </cell>
          <cell r="F4122">
            <v>1</v>
          </cell>
        </row>
        <row r="4123">
          <cell r="A4123" t="str">
            <v>WSC031G</v>
          </cell>
          <cell r="B4123">
            <v>8</v>
          </cell>
          <cell r="C4123">
            <v>6</v>
          </cell>
          <cell r="D4123" t="str">
            <v>L406</v>
          </cell>
          <cell r="E4123">
            <v>2</v>
          </cell>
          <cell r="F4123">
            <v>2</v>
          </cell>
        </row>
        <row r="4124">
          <cell r="A4124" t="str">
            <v>WSC041</v>
          </cell>
          <cell r="B4124">
            <v>18</v>
          </cell>
          <cell r="C4124">
            <v>12</v>
          </cell>
          <cell r="D4124" t="str">
            <v>L406</v>
          </cell>
          <cell r="E4124">
            <v>0</v>
          </cell>
          <cell r="F4124">
            <v>1</v>
          </cell>
        </row>
        <row r="4125">
          <cell r="A4125" t="str">
            <v>WSC041</v>
          </cell>
          <cell r="B4125">
            <v>20</v>
          </cell>
          <cell r="C4125">
            <v>16</v>
          </cell>
          <cell r="D4125" t="str">
            <v>L406</v>
          </cell>
          <cell r="E4125">
            <v>0</v>
          </cell>
          <cell r="F4125">
            <v>1</v>
          </cell>
        </row>
        <row r="4126">
          <cell r="A4126" t="str">
            <v>WSC051</v>
          </cell>
          <cell r="B4126">
            <v>2</v>
          </cell>
          <cell r="C4126">
            <v>1</v>
          </cell>
          <cell r="D4126" t="str">
            <v>L406</v>
          </cell>
          <cell r="E4126">
            <v>0</v>
          </cell>
          <cell r="F4126">
            <v>3</v>
          </cell>
        </row>
        <row r="4127">
          <cell r="A4127" t="str">
            <v>WSC051</v>
          </cell>
          <cell r="B4127">
            <v>3</v>
          </cell>
          <cell r="C4127">
            <v>2</v>
          </cell>
          <cell r="D4127" t="str">
            <v>L406</v>
          </cell>
          <cell r="E4127">
            <v>2</v>
          </cell>
          <cell r="F4127">
            <v>11</v>
          </cell>
        </row>
        <row r="4128">
          <cell r="A4128" t="str">
            <v>WSC051</v>
          </cell>
          <cell r="B4128">
            <v>4</v>
          </cell>
          <cell r="C4128">
            <v>2</v>
          </cell>
          <cell r="D4128" t="str">
            <v>L406</v>
          </cell>
          <cell r="E4128">
            <v>11</v>
          </cell>
          <cell r="F4128">
            <v>12</v>
          </cell>
        </row>
        <row r="4129">
          <cell r="A4129" t="str">
            <v>WSC051</v>
          </cell>
          <cell r="B4129">
            <v>4</v>
          </cell>
          <cell r="C4129">
            <v>3</v>
          </cell>
          <cell r="D4129" t="str">
            <v>L406</v>
          </cell>
          <cell r="E4129">
            <v>17</v>
          </cell>
          <cell r="F4129">
            <v>17</v>
          </cell>
        </row>
        <row r="4130">
          <cell r="A4130" t="str">
            <v>WSC051</v>
          </cell>
          <cell r="B4130">
            <v>6</v>
          </cell>
          <cell r="C4130">
            <v>3</v>
          </cell>
          <cell r="D4130" t="str">
            <v>L406</v>
          </cell>
          <cell r="E4130">
            <v>13</v>
          </cell>
          <cell r="F4130">
            <v>13</v>
          </cell>
        </row>
        <row r="4131">
          <cell r="A4131" t="str">
            <v>WSC051</v>
          </cell>
          <cell r="B4131">
            <v>6</v>
          </cell>
          <cell r="C4131">
            <v>4</v>
          </cell>
          <cell r="D4131" t="str">
            <v>L406</v>
          </cell>
          <cell r="E4131">
            <v>13</v>
          </cell>
          <cell r="F4131">
            <v>17</v>
          </cell>
        </row>
        <row r="4132">
          <cell r="A4132" t="str">
            <v>WSC051</v>
          </cell>
          <cell r="B4132">
            <v>8</v>
          </cell>
          <cell r="C4132">
            <v>3</v>
          </cell>
          <cell r="D4132" t="str">
            <v>L406</v>
          </cell>
          <cell r="E4132">
            <v>0</v>
          </cell>
          <cell r="F4132">
            <v>1</v>
          </cell>
        </row>
        <row r="4133">
          <cell r="A4133" t="str">
            <v>WSC051</v>
          </cell>
          <cell r="B4133">
            <v>8</v>
          </cell>
          <cell r="C4133">
            <v>4</v>
          </cell>
          <cell r="D4133" t="str">
            <v>L406</v>
          </cell>
          <cell r="E4133">
            <v>10</v>
          </cell>
          <cell r="F4133">
            <v>13</v>
          </cell>
        </row>
        <row r="4134">
          <cell r="A4134" t="str">
            <v>WSC051</v>
          </cell>
          <cell r="B4134">
            <v>8</v>
          </cell>
          <cell r="C4134">
            <v>6</v>
          </cell>
          <cell r="D4134" t="str">
            <v>L406</v>
          </cell>
          <cell r="E4134">
            <v>12</v>
          </cell>
          <cell r="F4134">
            <v>13</v>
          </cell>
        </row>
        <row r="4135">
          <cell r="A4135" t="str">
            <v>WSC051</v>
          </cell>
          <cell r="B4135">
            <v>10</v>
          </cell>
          <cell r="C4135">
            <v>6</v>
          </cell>
          <cell r="D4135" t="str">
            <v>L406</v>
          </cell>
          <cell r="E4135">
            <v>9</v>
          </cell>
          <cell r="F4135">
            <v>9</v>
          </cell>
        </row>
        <row r="4136">
          <cell r="A4136" t="str">
            <v>WSC051</v>
          </cell>
          <cell r="B4136">
            <v>10</v>
          </cell>
          <cell r="C4136">
            <v>8</v>
          </cell>
          <cell r="D4136" t="str">
            <v>L406</v>
          </cell>
          <cell r="E4136">
            <v>19</v>
          </cell>
          <cell r="F4136">
            <v>22</v>
          </cell>
        </row>
        <row r="4137">
          <cell r="A4137" t="str">
            <v>WSC051</v>
          </cell>
          <cell r="B4137">
            <v>12</v>
          </cell>
          <cell r="C4137">
            <v>6</v>
          </cell>
          <cell r="D4137" t="str">
            <v>L406</v>
          </cell>
          <cell r="E4137">
            <v>1</v>
          </cell>
          <cell r="F4137">
            <v>1</v>
          </cell>
        </row>
        <row r="4138">
          <cell r="A4138" t="str">
            <v>WSC051</v>
          </cell>
          <cell r="B4138">
            <v>12</v>
          </cell>
          <cell r="C4138">
            <v>8</v>
          </cell>
          <cell r="D4138" t="str">
            <v>L406</v>
          </cell>
          <cell r="E4138">
            <v>7</v>
          </cell>
          <cell r="F4138">
            <v>8</v>
          </cell>
        </row>
        <row r="4139">
          <cell r="A4139" t="str">
            <v>WSC051</v>
          </cell>
          <cell r="B4139">
            <v>12</v>
          </cell>
          <cell r="C4139">
            <v>10</v>
          </cell>
          <cell r="D4139" t="str">
            <v>L406</v>
          </cell>
          <cell r="E4139">
            <v>3</v>
          </cell>
          <cell r="F4139">
            <v>3</v>
          </cell>
        </row>
        <row r="4140">
          <cell r="A4140" t="str">
            <v>WSC051</v>
          </cell>
          <cell r="B4140">
            <v>14</v>
          </cell>
          <cell r="C4140">
            <v>8</v>
          </cell>
          <cell r="D4140" t="str">
            <v>L406</v>
          </cell>
          <cell r="E4140">
            <v>1</v>
          </cell>
          <cell r="F4140">
            <v>1</v>
          </cell>
        </row>
        <row r="4141">
          <cell r="A4141" t="str">
            <v>WSC051</v>
          </cell>
          <cell r="B4141">
            <v>14</v>
          </cell>
          <cell r="C4141">
            <v>10</v>
          </cell>
          <cell r="D4141" t="str">
            <v>L406</v>
          </cell>
          <cell r="E4141">
            <v>4</v>
          </cell>
          <cell r="F4141">
            <v>5</v>
          </cell>
        </row>
        <row r="4142">
          <cell r="A4142" t="str">
            <v>WSC051</v>
          </cell>
          <cell r="B4142">
            <v>14</v>
          </cell>
          <cell r="C4142">
            <v>12</v>
          </cell>
          <cell r="D4142" t="str">
            <v>L406</v>
          </cell>
          <cell r="E4142">
            <v>7</v>
          </cell>
          <cell r="F4142">
            <v>7</v>
          </cell>
        </row>
        <row r="4143">
          <cell r="A4143" t="str">
            <v>WSC051</v>
          </cell>
          <cell r="B4143">
            <v>16</v>
          </cell>
          <cell r="C4143">
            <v>8</v>
          </cell>
          <cell r="D4143" t="str">
            <v>L406</v>
          </cell>
          <cell r="E4143">
            <v>1</v>
          </cell>
          <cell r="F4143">
            <v>1</v>
          </cell>
        </row>
        <row r="4144">
          <cell r="A4144" t="str">
            <v>WSC051</v>
          </cell>
          <cell r="B4144">
            <v>16</v>
          </cell>
          <cell r="C4144">
            <v>10</v>
          </cell>
          <cell r="D4144" t="str">
            <v>L406</v>
          </cell>
          <cell r="E4144">
            <v>1</v>
          </cell>
          <cell r="F4144">
            <v>4</v>
          </cell>
        </row>
        <row r="4145">
          <cell r="A4145" t="str">
            <v>WSC051</v>
          </cell>
          <cell r="B4145">
            <v>16</v>
          </cell>
          <cell r="C4145">
            <v>12</v>
          </cell>
          <cell r="D4145" t="str">
            <v>L406</v>
          </cell>
          <cell r="E4145">
            <v>3</v>
          </cell>
          <cell r="F4145">
            <v>3</v>
          </cell>
        </row>
        <row r="4146">
          <cell r="A4146" t="str">
            <v>WSC051</v>
          </cell>
          <cell r="B4146">
            <v>18</v>
          </cell>
          <cell r="C4146">
            <v>16</v>
          </cell>
          <cell r="D4146" t="str">
            <v>L406</v>
          </cell>
          <cell r="E4146">
            <v>1</v>
          </cell>
          <cell r="F4146">
            <v>1</v>
          </cell>
        </row>
        <row r="4147">
          <cell r="A4147" t="str">
            <v>WSC051</v>
          </cell>
          <cell r="B4147">
            <v>20</v>
          </cell>
          <cell r="C4147">
            <v>10</v>
          </cell>
          <cell r="D4147" t="str">
            <v>L406</v>
          </cell>
          <cell r="E4147">
            <v>2</v>
          </cell>
          <cell r="F4147">
            <v>2</v>
          </cell>
        </row>
        <row r="4148">
          <cell r="A4148" t="str">
            <v>WSC051</v>
          </cell>
          <cell r="B4148">
            <v>20</v>
          </cell>
          <cell r="C4148">
            <v>14</v>
          </cell>
          <cell r="D4148" t="str">
            <v>L406</v>
          </cell>
          <cell r="E4148">
            <v>10</v>
          </cell>
          <cell r="F4148">
            <v>10</v>
          </cell>
        </row>
        <row r="4149">
          <cell r="A4149" t="str">
            <v>WSC051</v>
          </cell>
          <cell r="B4149">
            <v>20</v>
          </cell>
          <cell r="C4149">
            <v>16</v>
          </cell>
          <cell r="D4149" t="str">
            <v>L406</v>
          </cell>
          <cell r="E4149">
            <v>3</v>
          </cell>
          <cell r="F4149">
            <v>5</v>
          </cell>
        </row>
        <row r="4150">
          <cell r="A4150" t="str">
            <v>WSC051</v>
          </cell>
          <cell r="B4150">
            <v>20</v>
          </cell>
          <cell r="C4150">
            <v>18</v>
          </cell>
          <cell r="D4150" t="str">
            <v>L406</v>
          </cell>
          <cell r="E4150">
            <v>1</v>
          </cell>
          <cell r="F4150">
            <v>1</v>
          </cell>
        </row>
        <row r="4151">
          <cell r="A4151" t="str">
            <v>WSC051</v>
          </cell>
          <cell r="B4151">
            <v>24</v>
          </cell>
          <cell r="C4151">
            <v>14</v>
          </cell>
          <cell r="D4151" t="str">
            <v>L406</v>
          </cell>
          <cell r="E4151">
            <v>0</v>
          </cell>
          <cell r="F4151">
            <v>2</v>
          </cell>
        </row>
        <row r="4152">
          <cell r="A4152" t="str">
            <v>WSC051</v>
          </cell>
          <cell r="B4152">
            <v>24</v>
          </cell>
          <cell r="C4152">
            <v>20</v>
          </cell>
          <cell r="D4152" t="str">
            <v>L406</v>
          </cell>
          <cell r="E4152">
            <v>3</v>
          </cell>
          <cell r="F4152">
            <v>3</v>
          </cell>
        </row>
        <row r="4153">
          <cell r="A4153" t="str">
            <v>WSC051</v>
          </cell>
          <cell r="B4153">
            <v>30</v>
          </cell>
          <cell r="C4153">
            <v>16</v>
          </cell>
          <cell r="D4153" t="str">
            <v>L406</v>
          </cell>
          <cell r="E4153">
            <v>3</v>
          </cell>
          <cell r="F4153">
            <v>3</v>
          </cell>
        </row>
        <row r="4154">
          <cell r="A4154" t="str">
            <v>WSC051</v>
          </cell>
          <cell r="B4154">
            <v>30</v>
          </cell>
          <cell r="C4154">
            <v>20</v>
          </cell>
          <cell r="D4154" t="str">
            <v>L406</v>
          </cell>
          <cell r="E4154">
            <v>2</v>
          </cell>
          <cell r="F4154">
            <v>5</v>
          </cell>
        </row>
        <row r="4155">
          <cell r="A4155" t="str">
            <v>WSC051</v>
          </cell>
          <cell r="B4155">
            <v>30</v>
          </cell>
          <cell r="C4155">
            <v>24</v>
          </cell>
          <cell r="D4155" t="str">
            <v>L406</v>
          </cell>
          <cell r="E4155">
            <v>1</v>
          </cell>
          <cell r="F4155">
            <v>1</v>
          </cell>
        </row>
        <row r="4156">
          <cell r="A4156" t="str">
            <v>WSC051</v>
          </cell>
          <cell r="B4156">
            <v>36</v>
          </cell>
          <cell r="C4156">
            <v>18</v>
          </cell>
          <cell r="D4156" t="str">
            <v>L406</v>
          </cell>
          <cell r="E4156">
            <v>1</v>
          </cell>
          <cell r="F4156">
            <v>1</v>
          </cell>
        </row>
        <row r="4157">
          <cell r="A4157" t="str">
            <v>WSC051</v>
          </cell>
          <cell r="B4157">
            <v>36</v>
          </cell>
          <cell r="C4157">
            <v>30</v>
          </cell>
          <cell r="D4157" t="str">
            <v>L406</v>
          </cell>
          <cell r="E4157">
            <v>1</v>
          </cell>
          <cell r="F4157">
            <v>1</v>
          </cell>
        </row>
        <row r="4158">
          <cell r="A4158" t="str">
            <v>WSC051G</v>
          </cell>
          <cell r="B4158">
            <v>3</v>
          </cell>
          <cell r="C4158">
            <v>1.5</v>
          </cell>
          <cell r="D4158" t="str">
            <v>L406</v>
          </cell>
          <cell r="E4158">
            <v>0</v>
          </cell>
          <cell r="F4158">
            <v>2</v>
          </cell>
        </row>
        <row r="4159">
          <cell r="A4159" t="str">
            <v>WSC051G</v>
          </cell>
          <cell r="B4159">
            <v>3</v>
          </cell>
          <cell r="C4159">
            <v>2</v>
          </cell>
          <cell r="D4159" t="str">
            <v>L406</v>
          </cell>
          <cell r="E4159">
            <v>6</v>
          </cell>
          <cell r="F4159">
            <v>6</v>
          </cell>
        </row>
        <row r="4160">
          <cell r="A4160" t="str">
            <v>WSC051G</v>
          </cell>
          <cell r="B4160">
            <v>4</v>
          </cell>
          <cell r="C4160">
            <v>3</v>
          </cell>
          <cell r="D4160" t="str">
            <v>L406</v>
          </cell>
          <cell r="E4160">
            <v>16</v>
          </cell>
          <cell r="F4160">
            <v>16</v>
          </cell>
        </row>
        <row r="4161">
          <cell r="A4161" t="str">
            <v>WSC051G</v>
          </cell>
          <cell r="B4161">
            <v>6</v>
          </cell>
          <cell r="C4161">
            <v>4</v>
          </cell>
          <cell r="D4161" t="str">
            <v>L406</v>
          </cell>
          <cell r="E4161">
            <v>2</v>
          </cell>
          <cell r="F4161">
            <v>3</v>
          </cell>
        </row>
        <row r="4162">
          <cell r="A4162" t="str">
            <v>WSC061</v>
          </cell>
          <cell r="B4162">
            <v>20</v>
          </cell>
          <cell r="C4162">
            <v>10</v>
          </cell>
          <cell r="D4162" t="str">
            <v>L406</v>
          </cell>
          <cell r="E4162">
            <v>3</v>
          </cell>
          <cell r="F4162">
            <v>3</v>
          </cell>
        </row>
        <row r="4163">
          <cell r="A4163" t="str">
            <v>WSC061</v>
          </cell>
          <cell r="B4163">
            <v>20</v>
          </cell>
          <cell r="C4163">
            <v>14</v>
          </cell>
          <cell r="D4163" t="str">
            <v>L406</v>
          </cell>
          <cell r="E4163">
            <v>1</v>
          </cell>
          <cell r="F4163">
            <v>1</v>
          </cell>
        </row>
        <row r="4164">
          <cell r="A4164" t="str">
            <v>WSC061</v>
          </cell>
          <cell r="B4164">
            <v>20</v>
          </cell>
          <cell r="C4164">
            <v>16</v>
          </cell>
          <cell r="D4164" t="str">
            <v>L406</v>
          </cell>
          <cell r="E4164">
            <v>2</v>
          </cell>
          <cell r="F4164">
            <v>2</v>
          </cell>
        </row>
        <row r="4165">
          <cell r="A4165" t="str">
            <v>WSC071</v>
          </cell>
          <cell r="B4165">
            <v>3</v>
          </cell>
          <cell r="C4165">
            <v>2</v>
          </cell>
          <cell r="D4165" t="str">
            <v>L406</v>
          </cell>
          <cell r="E4165">
            <v>2</v>
          </cell>
          <cell r="F4165">
            <v>2</v>
          </cell>
        </row>
        <row r="4166">
          <cell r="A4166" t="str">
            <v>WSC071</v>
          </cell>
          <cell r="B4166">
            <v>4</v>
          </cell>
          <cell r="C4166">
            <v>3</v>
          </cell>
          <cell r="D4166" t="str">
            <v>L406</v>
          </cell>
          <cell r="E4166">
            <v>1</v>
          </cell>
          <cell r="F4166">
            <v>2</v>
          </cell>
        </row>
        <row r="4167">
          <cell r="A4167" t="str">
            <v>WSC071</v>
          </cell>
          <cell r="B4167">
            <v>6</v>
          </cell>
          <cell r="C4167">
            <v>3</v>
          </cell>
          <cell r="D4167" t="str">
            <v>L406</v>
          </cell>
          <cell r="E4167">
            <v>1</v>
          </cell>
          <cell r="F4167">
            <v>1</v>
          </cell>
        </row>
        <row r="4168">
          <cell r="A4168" t="str">
            <v>WSC071</v>
          </cell>
          <cell r="B4168">
            <v>6</v>
          </cell>
          <cell r="C4168">
            <v>4</v>
          </cell>
          <cell r="D4168" t="str">
            <v>L406</v>
          </cell>
          <cell r="E4168">
            <v>1</v>
          </cell>
          <cell r="F4168">
            <v>1</v>
          </cell>
        </row>
        <row r="4169">
          <cell r="A4169" t="str">
            <v>WSC071</v>
          </cell>
          <cell r="B4169">
            <v>8</v>
          </cell>
          <cell r="C4169">
            <v>4</v>
          </cell>
          <cell r="D4169" t="str">
            <v>L406</v>
          </cell>
          <cell r="E4169">
            <v>4</v>
          </cell>
          <cell r="F4169">
            <v>4</v>
          </cell>
        </row>
        <row r="4170">
          <cell r="A4170" t="str">
            <v>WSC071</v>
          </cell>
          <cell r="B4170">
            <v>8</v>
          </cell>
          <cell r="C4170">
            <v>6</v>
          </cell>
          <cell r="D4170" t="str">
            <v>L406</v>
          </cell>
          <cell r="E4170">
            <v>1</v>
          </cell>
          <cell r="F4170">
            <v>1</v>
          </cell>
        </row>
        <row r="4171">
          <cell r="A4171" t="str">
            <v>WSC071</v>
          </cell>
          <cell r="B4171">
            <v>20</v>
          </cell>
          <cell r="C4171">
            <v>14</v>
          </cell>
          <cell r="D4171" t="str">
            <v>L406</v>
          </cell>
          <cell r="E4171">
            <v>0</v>
          </cell>
          <cell r="F4171">
            <v>2</v>
          </cell>
        </row>
        <row r="4172">
          <cell r="A4172" t="str">
            <v>WSC071</v>
          </cell>
          <cell r="B4172">
            <v>24</v>
          </cell>
          <cell r="C4172">
            <v>16</v>
          </cell>
          <cell r="D4172" t="str">
            <v>L406</v>
          </cell>
          <cell r="E4172">
            <v>0</v>
          </cell>
          <cell r="F4172">
            <v>2</v>
          </cell>
        </row>
        <row r="4173">
          <cell r="A4173" t="str">
            <v>WSC071</v>
          </cell>
          <cell r="B4173">
            <v>30</v>
          </cell>
          <cell r="C4173">
            <v>20</v>
          </cell>
          <cell r="D4173" t="str">
            <v>L406</v>
          </cell>
          <cell r="E4173">
            <v>1</v>
          </cell>
          <cell r="F4173">
            <v>2</v>
          </cell>
        </row>
        <row r="4174">
          <cell r="A4174" t="str">
            <v>WSC071</v>
          </cell>
          <cell r="B4174">
            <v>36</v>
          </cell>
          <cell r="C4174">
            <v>30</v>
          </cell>
          <cell r="D4174" t="str">
            <v>L406</v>
          </cell>
          <cell r="E4174">
            <v>1</v>
          </cell>
          <cell r="F4174">
            <v>1</v>
          </cell>
        </row>
        <row r="4175">
          <cell r="A4175" t="str">
            <v>WSC0A1</v>
          </cell>
          <cell r="B4175">
            <v>8</v>
          </cell>
          <cell r="C4175">
            <v>4</v>
          </cell>
          <cell r="D4175" t="str">
            <v>L406</v>
          </cell>
          <cell r="E4175">
            <v>1</v>
          </cell>
          <cell r="F4175">
            <v>2</v>
          </cell>
        </row>
        <row r="4176">
          <cell r="A4176" t="str">
            <v>WSC0A1</v>
          </cell>
          <cell r="B4176">
            <v>10</v>
          </cell>
          <cell r="C4176">
            <v>8</v>
          </cell>
          <cell r="D4176" t="str">
            <v>L406</v>
          </cell>
          <cell r="E4176">
            <v>0</v>
          </cell>
          <cell r="F4176">
            <v>2</v>
          </cell>
        </row>
        <row r="4177">
          <cell r="A4177" t="str">
            <v>WSC0D2</v>
          </cell>
          <cell r="B4177">
            <v>10</v>
          </cell>
          <cell r="C4177">
            <v>8</v>
          </cell>
          <cell r="D4177" t="str">
            <v>L406</v>
          </cell>
          <cell r="E4177">
            <v>3</v>
          </cell>
          <cell r="F4177">
            <v>3</v>
          </cell>
        </row>
        <row r="4178">
          <cell r="A4178" t="str">
            <v>WSC0R1</v>
          </cell>
          <cell r="B4178">
            <v>48</v>
          </cell>
          <cell r="C4178">
            <v>18</v>
          </cell>
          <cell r="D4178" t="str">
            <v>L406</v>
          </cell>
          <cell r="E4178">
            <v>0</v>
          </cell>
          <cell r="F4178">
            <v>1</v>
          </cell>
        </row>
        <row r="4179">
          <cell r="A4179" t="str">
            <v>WSC0S1</v>
          </cell>
          <cell r="B4179">
            <v>48</v>
          </cell>
          <cell r="C4179">
            <v>18</v>
          </cell>
          <cell r="D4179" t="str">
            <v>L406</v>
          </cell>
          <cell r="E4179">
            <v>1</v>
          </cell>
          <cell r="F4179">
            <v>1</v>
          </cell>
        </row>
        <row r="4180">
          <cell r="A4180" t="str">
            <v>WSC0S1</v>
          </cell>
          <cell r="B4180">
            <v>48</v>
          </cell>
          <cell r="C4180">
            <v>36</v>
          </cell>
          <cell r="D4180" t="str">
            <v>L406</v>
          </cell>
          <cell r="E4180">
            <v>2</v>
          </cell>
          <cell r="F4180">
            <v>2</v>
          </cell>
        </row>
        <row r="4181">
          <cell r="A4181" t="str">
            <v>WSC0S1</v>
          </cell>
          <cell r="B4181">
            <v>60</v>
          </cell>
          <cell r="C4181">
            <v>48</v>
          </cell>
          <cell r="D4181" t="str">
            <v>L406</v>
          </cell>
          <cell r="E4181">
            <v>4</v>
          </cell>
          <cell r="F4181">
            <v>4</v>
          </cell>
        </row>
        <row r="4182">
          <cell r="A4182" t="str">
            <v>WSC0S1</v>
          </cell>
          <cell r="B4182">
            <v>66</v>
          </cell>
          <cell r="C4182">
            <v>60</v>
          </cell>
          <cell r="D4182" t="str">
            <v>L406</v>
          </cell>
          <cell r="E4182">
            <v>2</v>
          </cell>
          <cell r="F4182">
            <v>2</v>
          </cell>
        </row>
        <row r="4183">
          <cell r="A4183" t="str">
            <v>WSC0S1</v>
          </cell>
          <cell r="B4183">
            <v>72</v>
          </cell>
          <cell r="C4183">
            <v>66</v>
          </cell>
          <cell r="D4183" t="str">
            <v>L406</v>
          </cell>
          <cell r="E4183">
            <v>1</v>
          </cell>
          <cell r="F4183">
            <v>1</v>
          </cell>
        </row>
        <row r="4184">
          <cell r="A4184" t="str">
            <v>WSC0T1</v>
          </cell>
          <cell r="B4184">
            <v>42</v>
          </cell>
          <cell r="C4184">
            <v>36</v>
          </cell>
          <cell r="D4184" t="str">
            <v>L406</v>
          </cell>
          <cell r="E4184">
            <v>3</v>
          </cell>
          <cell r="F4184">
            <v>3</v>
          </cell>
        </row>
        <row r="4185">
          <cell r="A4185" t="str">
            <v>WSD051</v>
          </cell>
          <cell r="B4185">
            <v>2</v>
          </cell>
          <cell r="C4185">
            <v>1.5</v>
          </cell>
          <cell r="D4185" t="str">
            <v>L406</v>
          </cell>
          <cell r="E4185">
            <v>0</v>
          </cell>
          <cell r="F4185">
            <v>3</v>
          </cell>
        </row>
        <row r="4186">
          <cell r="A4186" t="str">
            <v>WSD051</v>
          </cell>
          <cell r="B4186">
            <v>3</v>
          </cell>
          <cell r="C4186">
            <v>2</v>
          </cell>
          <cell r="D4186" t="str">
            <v>L406</v>
          </cell>
          <cell r="E4186">
            <v>6</v>
          </cell>
          <cell r="F4186">
            <v>6</v>
          </cell>
        </row>
        <row r="4187">
          <cell r="A4187" t="str">
            <v>WSD051</v>
          </cell>
          <cell r="B4187">
            <v>4</v>
          </cell>
          <cell r="C4187">
            <v>2</v>
          </cell>
          <cell r="D4187" t="str">
            <v>L406</v>
          </cell>
          <cell r="E4187">
            <v>0</v>
          </cell>
          <cell r="F4187">
            <v>1</v>
          </cell>
        </row>
        <row r="4188">
          <cell r="A4188" t="str">
            <v>WSD051</v>
          </cell>
          <cell r="B4188">
            <v>4</v>
          </cell>
          <cell r="C4188">
            <v>2.5</v>
          </cell>
          <cell r="D4188" t="str">
            <v>L406</v>
          </cell>
          <cell r="E4188">
            <v>0</v>
          </cell>
          <cell r="F4188">
            <v>1</v>
          </cell>
        </row>
        <row r="4189">
          <cell r="A4189" t="str">
            <v>WSD051</v>
          </cell>
          <cell r="B4189">
            <v>4</v>
          </cell>
          <cell r="C4189">
            <v>3</v>
          </cell>
          <cell r="D4189" t="str">
            <v>L406</v>
          </cell>
          <cell r="E4189">
            <v>7</v>
          </cell>
          <cell r="F4189">
            <v>9</v>
          </cell>
        </row>
        <row r="4190">
          <cell r="A4190" t="str">
            <v>WSD051</v>
          </cell>
          <cell r="B4190">
            <v>6</v>
          </cell>
          <cell r="C4190">
            <v>3</v>
          </cell>
          <cell r="D4190" t="str">
            <v>L406</v>
          </cell>
          <cell r="E4190">
            <v>8</v>
          </cell>
          <cell r="F4190">
            <v>10</v>
          </cell>
        </row>
        <row r="4191">
          <cell r="A4191" t="str">
            <v>WSD051</v>
          </cell>
          <cell r="B4191">
            <v>6</v>
          </cell>
          <cell r="C4191">
            <v>4</v>
          </cell>
          <cell r="D4191" t="str">
            <v>L406</v>
          </cell>
          <cell r="E4191">
            <v>9</v>
          </cell>
          <cell r="F4191">
            <v>9</v>
          </cell>
        </row>
        <row r="4192">
          <cell r="A4192" t="str">
            <v>WSD051</v>
          </cell>
          <cell r="B4192">
            <v>8</v>
          </cell>
          <cell r="C4192">
            <v>4</v>
          </cell>
          <cell r="D4192" t="str">
            <v>L406</v>
          </cell>
          <cell r="E4192">
            <v>5</v>
          </cell>
          <cell r="F4192">
            <v>5</v>
          </cell>
        </row>
        <row r="4193">
          <cell r="A4193" t="str">
            <v>WSD051</v>
          </cell>
          <cell r="B4193">
            <v>8</v>
          </cell>
          <cell r="C4193">
            <v>6</v>
          </cell>
          <cell r="D4193" t="str">
            <v>L406</v>
          </cell>
          <cell r="E4193">
            <v>11</v>
          </cell>
          <cell r="F4193">
            <v>11</v>
          </cell>
        </row>
        <row r="4194">
          <cell r="A4194" t="str">
            <v>WSD051</v>
          </cell>
          <cell r="B4194">
            <v>10</v>
          </cell>
          <cell r="C4194">
            <v>8</v>
          </cell>
          <cell r="D4194" t="str">
            <v>L406</v>
          </cell>
          <cell r="E4194">
            <v>4</v>
          </cell>
          <cell r="F4194">
            <v>4</v>
          </cell>
        </row>
        <row r="4195">
          <cell r="A4195" t="str">
            <v>WSD051</v>
          </cell>
          <cell r="B4195">
            <v>12</v>
          </cell>
          <cell r="C4195">
            <v>6</v>
          </cell>
          <cell r="D4195" t="str">
            <v>L406</v>
          </cell>
          <cell r="E4195">
            <v>2</v>
          </cell>
          <cell r="F4195">
            <v>2</v>
          </cell>
        </row>
        <row r="4196">
          <cell r="A4196" t="str">
            <v>WSD051</v>
          </cell>
          <cell r="B4196">
            <v>12</v>
          </cell>
          <cell r="C4196">
            <v>8</v>
          </cell>
          <cell r="D4196" t="str">
            <v>L406</v>
          </cell>
          <cell r="E4196">
            <v>0</v>
          </cell>
          <cell r="F4196">
            <v>4</v>
          </cell>
        </row>
        <row r="4197">
          <cell r="A4197" t="str">
            <v>WSD051</v>
          </cell>
          <cell r="B4197">
            <v>12</v>
          </cell>
          <cell r="C4197">
            <v>10</v>
          </cell>
          <cell r="D4197" t="str">
            <v>L406</v>
          </cell>
          <cell r="E4197">
            <v>0</v>
          </cell>
          <cell r="F4197">
            <v>4</v>
          </cell>
        </row>
        <row r="4198">
          <cell r="A4198" t="str">
            <v>WSD051</v>
          </cell>
          <cell r="B4198">
            <v>14</v>
          </cell>
          <cell r="C4198">
            <v>10</v>
          </cell>
          <cell r="D4198" t="str">
            <v>L406</v>
          </cell>
          <cell r="E4198">
            <v>1</v>
          </cell>
          <cell r="F4198">
            <v>1</v>
          </cell>
        </row>
        <row r="4199">
          <cell r="A4199" t="str">
            <v>WSD051</v>
          </cell>
          <cell r="B4199">
            <v>16</v>
          </cell>
          <cell r="C4199">
            <v>10</v>
          </cell>
          <cell r="D4199" t="str">
            <v>L406</v>
          </cell>
          <cell r="E4199">
            <v>1</v>
          </cell>
          <cell r="F4199">
            <v>1</v>
          </cell>
        </row>
        <row r="4200">
          <cell r="A4200" t="str">
            <v>WSD051</v>
          </cell>
          <cell r="B4200">
            <v>18</v>
          </cell>
          <cell r="C4200">
            <v>10</v>
          </cell>
          <cell r="D4200" t="str">
            <v>L406</v>
          </cell>
          <cell r="E4200">
            <v>1</v>
          </cell>
          <cell r="F4200">
            <v>1</v>
          </cell>
        </row>
        <row r="4201">
          <cell r="A4201" t="str">
            <v>WSD051</v>
          </cell>
          <cell r="B4201">
            <v>18</v>
          </cell>
          <cell r="C4201">
            <v>14</v>
          </cell>
          <cell r="D4201" t="str">
            <v>L406</v>
          </cell>
          <cell r="E4201">
            <v>2</v>
          </cell>
          <cell r="F4201">
            <v>2</v>
          </cell>
        </row>
        <row r="4202">
          <cell r="A4202" t="str">
            <v>WSD051</v>
          </cell>
          <cell r="B4202">
            <v>20</v>
          </cell>
          <cell r="C4202">
            <v>14</v>
          </cell>
          <cell r="D4202" t="str">
            <v>L406</v>
          </cell>
          <cell r="E4202">
            <v>1</v>
          </cell>
          <cell r="F4202">
            <v>1</v>
          </cell>
        </row>
        <row r="4203">
          <cell r="A4203" t="str">
            <v>WSD051</v>
          </cell>
          <cell r="B4203">
            <v>20</v>
          </cell>
          <cell r="C4203">
            <v>16</v>
          </cell>
          <cell r="D4203" t="str">
            <v>L406</v>
          </cell>
          <cell r="E4203">
            <v>2</v>
          </cell>
          <cell r="F4203">
            <v>2</v>
          </cell>
        </row>
        <row r="4204">
          <cell r="A4204" t="str">
            <v>WSD051</v>
          </cell>
          <cell r="B4204">
            <v>20</v>
          </cell>
          <cell r="C4204">
            <v>18</v>
          </cell>
          <cell r="D4204" t="str">
            <v>L406</v>
          </cell>
          <cell r="E4204">
            <v>1</v>
          </cell>
          <cell r="F4204">
            <v>2</v>
          </cell>
        </row>
        <row r="4205">
          <cell r="A4205" t="str">
            <v>WSD051</v>
          </cell>
          <cell r="B4205">
            <v>24</v>
          </cell>
          <cell r="C4205">
            <v>12</v>
          </cell>
          <cell r="D4205" t="str">
            <v>L406</v>
          </cell>
          <cell r="E4205">
            <v>1</v>
          </cell>
          <cell r="F4205">
            <v>1</v>
          </cell>
        </row>
        <row r="4206">
          <cell r="A4206" t="str">
            <v>WSD051</v>
          </cell>
          <cell r="B4206">
            <v>24</v>
          </cell>
          <cell r="C4206">
            <v>16</v>
          </cell>
          <cell r="D4206" t="str">
            <v>L406</v>
          </cell>
          <cell r="E4206">
            <v>1</v>
          </cell>
          <cell r="F4206">
            <v>1</v>
          </cell>
        </row>
        <row r="4207">
          <cell r="A4207" t="str">
            <v>WSD051</v>
          </cell>
          <cell r="B4207">
            <v>24</v>
          </cell>
          <cell r="C4207">
            <v>20</v>
          </cell>
          <cell r="D4207" t="str">
            <v>L406</v>
          </cell>
          <cell r="E4207">
            <v>2</v>
          </cell>
          <cell r="F4207">
            <v>2</v>
          </cell>
        </row>
        <row r="4208">
          <cell r="A4208" t="str">
            <v>WSD051</v>
          </cell>
          <cell r="B4208">
            <v>32</v>
          </cell>
          <cell r="C4208">
            <v>20</v>
          </cell>
          <cell r="D4208" t="str">
            <v>L406</v>
          </cell>
          <cell r="E4208">
            <v>1</v>
          </cell>
          <cell r="F4208">
            <v>1</v>
          </cell>
        </row>
        <row r="4209">
          <cell r="A4209" t="str">
            <v>WSD071</v>
          </cell>
          <cell r="B4209">
            <v>48</v>
          </cell>
          <cell r="C4209">
            <v>30</v>
          </cell>
          <cell r="D4209" t="str">
            <v>L406</v>
          </cell>
          <cell r="E4209">
            <v>1</v>
          </cell>
          <cell r="F4209">
            <v>1</v>
          </cell>
        </row>
        <row r="4210">
          <cell r="A4210" t="str">
            <v>WSD0S1</v>
          </cell>
          <cell r="B4210">
            <v>30</v>
          </cell>
          <cell r="C4210">
            <v>24</v>
          </cell>
          <cell r="D4210" t="str">
            <v>L406</v>
          </cell>
          <cell r="E4210">
            <v>1</v>
          </cell>
          <cell r="F4210">
            <v>1</v>
          </cell>
        </row>
        <row r="4211">
          <cell r="A4211" t="str">
            <v>WSL081</v>
          </cell>
          <cell r="B4211">
            <v>10</v>
          </cell>
          <cell r="C4211">
            <v>8</v>
          </cell>
          <cell r="D4211" t="str">
            <v>L407</v>
          </cell>
          <cell r="E4211">
            <v>1</v>
          </cell>
          <cell r="F4211">
            <v>2</v>
          </cell>
        </row>
        <row r="4212">
          <cell r="A4212" t="str">
            <v>WSL081</v>
          </cell>
          <cell r="B4212">
            <v>24</v>
          </cell>
          <cell r="C4212">
            <v>16</v>
          </cell>
          <cell r="D4212" t="str">
            <v>L407</v>
          </cell>
          <cell r="E4212">
            <v>1</v>
          </cell>
          <cell r="F4212">
            <v>1</v>
          </cell>
        </row>
        <row r="4213">
          <cell r="A4213" t="str">
            <v>WSL0M1</v>
          </cell>
          <cell r="B4213">
            <v>36</v>
          </cell>
          <cell r="C4213">
            <v>24</v>
          </cell>
          <cell r="D4213" t="str">
            <v>L407</v>
          </cell>
          <cell r="E4213">
            <v>1</v>
          </cell>
          <cell r="F4213">
            <v>3</v>
          </cell>
        </row>
        <row r="4214">
          <cell r="A4214" t="str">
            <v>WSS0H3</v>
          </cell>
          <cell r="B4214">
            <v>20</v>
          </cell>
          <cell r="C4214">
            <v>16</v>
          </cell>
          <cell r="D4214" t="str">
            <v>L408</v>
          </cell>
          <cell r="E4214">
            <v>1</v>
          </cell>
          <cell r="F4214">
            <v>1</v>
          </cell>
        </row>
        <row r="4215">
          <cell r="A4215" t="str">
            <v>WSS0H3</v>
          </cell>
          <cell r="B4215">
            <v>20</v>
          </cell>
          <cell r="C4215">
            <v>18</v>
          </cell>
          <cell r="D4215" t="str">
            <v>L408</v>
          </cell>
          <cell r="E4215">
            <v>1</v>
          </cell>
          <cell r="F4215">
            <v>1</v>
          </cell>
        </row>
        <row r="4216">
          <cell r="A4216" t="str">
            <v>WSS0H3</v>
          </cell>
          <cell r="B4216">
            <v>24</v>
          </cell>
          <cell r="C4216">
            <v>16</v>
          </cell>
          <cell r="D4216" t="str">
            <v>L408</v>
          </cell>
          <cell r="E4216">
            <v>1</v>
          </cell>
          <cell r="F4216">
            <v>1</v>
          </cell>
        </row>
        <row r="4217">
          <cell r="A4217" t="str">
            <v>WSS0H3</v>
          </cell>
          <cell r="B4217">
            <v>24</v>
          </cell>
          <cell r="C4217">
            <v>18</v>
          </cell>
          <cell r="D4217" t="str">
            <v>L408</v>
          </cell>
          <cell r="E4217">
            <v>1</v>
          </cell>
          <cell r="F4217">
            <v>1</v>
          </cell>
        </row>
        <row r="4218">
          <cell r="A4218" t="str">
            <v>WSS0H3</v>
          </cell>
          <cell r="B4218">
            <v>24</v>
          </cell>
          <cell r="C4218">
            <v>20</v>
          </cell>
          <cell r="D4218" t="str">
            <v>L408</v>
          </cell>
          <cell r="E4218">
            <v>0</v>
          </cell>
          <cell r="F4218">
            <v>1</v>
          </cell>
        </row>
        <row r="4219">
          <cell r="A4219" t="str">
            <v>WSS0H4C</v>
          </cell>
          <cell r="B4219">
            <v>16</v>
          </cell>
          <cell r="C4219">
            <v>10</v>
          </cell>
          <cell r="D4219" t="str">
            <v>L408</v>
          </cell>
          <cell r="E4219">
            <v>0</v>
          </cell>
          <cell r="F4219">
            <v>2</v>
          </cell>
        </row>
        <row r="4220">
          <cell r="A4220" t="str">
            <v>WSS0J4C</v>
          </cell>
          <cell r="B4220">
            <v>3</v>
          </cell>
          <cell r="C4220">
            <v>2</v>
          </cell>
          <cell r="D4220" t="str">
            <v>L408</v>
          </cell>
          <cell r="E4220">
            <v>5</v>
          </cell>
          <cell r="F4220">
            <v>6</v>
          </cell>
        </row>
        <row r="4221">
          <cell r="A4221" t="str">
            <v>WSS0J4C</v>
          </cell>
          <cell r="B4221">
            <v>4</v>
          </cell>
          <cell r="C4221">
            <v>1</v>
          </cell>
          <cell r="D4221" t="str">
            <v>L408</v>
          </cell>
          <cell r="E4221">
            <v>0</v>
          </cell>
          <cell r="F4221">
            <v>1</v>
          </cell>
        </row>
        <row r="4222">
          <cell r="A4222" t="str">
            <v>WSS0J4C</v>
          </cell>
          <cell r="B4222">
            <v>4</v>
          </cell>
          <cell r="C4222">
            <v>2</v>
          </cell>
          <cell r="D4222" t="str">
            <v>L408</v>
          </cell>
          <cell r="E4222">
            <v>3</v>
          </cell>
          <cell r="F4222">
            <v>6</v>
          </cell>
        </row>
        <row r="4223">
          <cell r="A4223" t="str">
            <v>WSS0J4C</v>
          </cell>
          <cell r="B4223">
            <v>4</v>
          </cell>
          <cell r="C4223">
            <v>3</v>
          </cell>
          <cell r="D4223" t="str">
            <v>L408</v>
          </cell>
          <cell r="E4223">
            <v>6</v>
          </cell>
          <cell r="F4223">
            <v>6</v>
          </cell>
        </row>
        <row r="4224">
          <cell r="A4224" t="str">
            <v>WSS0J4C</v>
          </cell>
          <cell r="B4224">
            <v>6</v>
          </cell>
          <cell r="C4224">
            <v>3</v>
          </cell>
          <cell r="D4224" t="str">
            <v>L408</v>
          </cell>
          <cell r="E4224">
            <v>4</v>
          </cell>
          <cell r="F4224">
            <v>5</v>
          </cell>
        </row>
        <row r="4225">
          <cell r="A4225" t="str">
            <v>WSS0J4C</v>
          </cell>
          <cell r="B4225">
            <v>6</v>
          </cell>
          <cell r="C4225">
            <v>4</v>
          </cell>
          <cell r="D4225" t="str">
            <v>L408</v>
          </cell>
          <cell r="E4225">
            <v>2</v>
          </cell>
          <cell r="F4225">
            <v>4</v>
          </cell>
        </row>
        <row r="4226">
          <cell r="A4226" t="str">
            <v>WSS0J4C</v>
          </cell>
          <cell r="B4226">
            <v>8</v>
          </cell>
          <cell r="C4226">
            <v>6</v>
          </cell>
          <cell r="D4226" t="str">
            <v>L408</v>
          </cell>
          <cell r="E4226">
            <v>1</v>
          </cell>
          <cell r="F4226">
            <v>1</v>
          </cell>
        </row>
        <row r="4227">
          <cell r="A4227" t="str">
            <v>WSS0P3</v>
          </cell>
          <cell r="B4227">
            <v>30</v>
          </cell>
          <cell r="C4227">
            <v>14</v>
          </cell>
          <cell r="D4227" t="str">
            <v>L408</v>
          </cell>
          <cell r="E4227">
            <v>4</v>
          </cell>
          <cell r="F4227">
            <v>4</v>
          </cell>
        </row>
        <row r="4228">
          <cell r="A4228" t="str">
            <v>WSS0P3</v>
          </cell>
          <cell r="B4228">
            <v>30</v>
          </cell>
          <cell r="C4228">
            <v>24</v>
          </cell>
          <cell r="D4228" t="str">
            <v>L408</v>
          </cell>
          <cell r="E4228">
            <v>3</v>
          </cell>
          <cell r="F4228">
            <v>3</v>
          </cell>
        </row>
        <row r="4229">
          <cell r="A4229" t="str">
            <v>WSS0P4C</v>
          </cell>
          <cell r="B4229">
            <v>8</v>
          </cell>
          <cell r="C4229">
            <v>4</v>
          </cell>
          <cell r="D4229" t="str">
            <v>L408</v>
          </cell>
          <cell r="E4229">
            <v>0</v>
          </cell>
          <cell r="F4229">
            <v>3</v>
          </cell>
        </row>
        <row r="4230">
          <cell r="A4230" t="str">
            <v>WSS0P4C</v>
          </cell>
          <cell r="B4230">
            <v>8</v>
          </cell>
          <cell r="C4230">
            <v>6</v>
          </cell>
          <cell r="D4230" t="str">
            <v>L408</v>
          </cell>
          <cell r="E4230">
            <v>9</v>
          </cell>
          <cell r="F4230">
            <v>11</v>
          </cell>
        </row>
        <row r="4231">
          <cell r="A4231" t="str">
            <v>WSS0P4C</v>
          </cell>
          <cell r="B4231">
            <v>10</v>
          </cell>
          <cell r="C4231">
            <v>6</v>
          </cell>
          <cell r="D4231" t="str">
            <v>L408</v>
          </cell>
          <cell r="E4231">
            <v>1</v>
          </cell>
          <cell r="F4231">
            <v>2</v>
          </cell>
        </row>
        <row r="4232">
          <cell r="A4232" t="str">
            <v>WSS0P4C</v>
          </cell>
          <cell r="B4232">
            <v>10</v>
          </cell>
          <cell r="C4232">
            <v>8</v>
          </cell>
          <cell r="D4232" t="str">
            <v>L408</v>
          </cell>
          <cell r="E4232">
            <v>1</v>
          </cell>
          <cell r="F4232">
            <v>1</v>
          </cell>
        </row>
        <row r="4233">
          <cell r="A4233" t="str">
            <v>WSS0P4C</v>
          </cell>
          <cell r="B4233">
            <v>12</v>
          </cell>
          <cell r="C4233">
            <v>6</v>
          </cell>
          <cell r="D4233" t="str">
            <v>L408</v>
          </cell>
          <cell r="E4233">
            <v>1</v>
          </cell>
          <cell r="F4233">
            <v>2</v>
          </cell>
        </row>
        <row r="4234">
          <cell r="A4234" t="str">
            <v>WSS0P4C</v>
          </cell>
          <cell r="B4234">
            <v>12</v>
          </cell>
          <cell r="C4234">
            <v>10</v>
          </cell>
          <cell r="D4234" t="str">
            <v>L408</v>
          </cell>
          <cell r="E4234">
            <v>1</v>
          </cell>
          <cell r="F4234">
            <v>1</v>
          </cell>
        </row>
        <row r="4235">
          <cell r="A4235" t="str">
            <v>WSS0P4C</v>
          </cell>
          <cell r="B4235">
            <v>18</v>
          </cell>
          <cell r="C4235">
            <v>16</v>
          </cell>
          <cell r="D4235" t="str">
            <v>L408</v>
          </cell>
          <cell r="E4235">
            <v>0</v>
          </cell>
          <cell r="F4235">
            <v>1</v>
          </cell>
        </row>
        <row r="4236">
          <cell r="A4236" t="str">
            <v>WSS0P4C</v>
          </cell>
          <cell r="B4236">
            <v>20</v>
          </cell>
          <cell r="C4236">
            <v>16</v>
          </cell>
          <cell r="D4236" t="str">
            <v>L408</v>
          </cell>
          <cell r="E4236">
            <v>1</v>
          </cell>
          <cell r="F4236">
            <v>1</v>
          </cell>
        </row>
        <row r="4237">
          <cell r="A4237" t="str">
            <v>WSS0P4C</v>
          </cell>
          <cell r="B4237">
            <v>26</v>
          </cell>
          <cell r="C4237">
            <v>16</v>
          </cell>
          <cell r="D4237" t="str">
            <v>L408</v>
          </cell>
          <cell r="E4237">
            <v>1</v>
          </cell>
          <cell r="F4237">
            <v>1</v>
          </cell>
        </row>
        <row r="4238">
          <cell r="A4238" t="str">
            <v>WSS0P4C</v>
          </cell>
          <cell r="B4238">
            <v>30</v>
          </cell>
          <cell r="C4238">
            <v>24</v>
          </cell>
          <cell r="D4238" t="str">
            <v>L408</v>
          </cell>
          <cell r="E4238">
            <v>1</v>
          </cell>
          <cell r="F4238">
            <v>1</v>
          </cell>
        </row>
        <row r="4239">
          <cell r="A4239" t="str">
            <v>WSS0Q4C</v>
          </cell>
          <cell r="B4239">
            <v>12</v>
          </cell>
          <cell r="C4239">
            <v>8</v>
          </cell>
          <cell r="D4239" t="str">
            <v>L408</v>
          </cell>
          <cell r="E4239">
            <v>2</v>
          </cell>
          <cell r="F4239">
            <v>2</v>
          </cell>
        </row>
        <row r="4240">
          <cell r="A4240" t="str">
            <v>WSS0R3</v>
          </cell>
          <cell r="B4240">
            <v>24</v>
          </cell>
          <cell r="C4240">
            <v>14</v>
          </cell>
          <cell r="D4240" t="str">
            <v>L408</v>
          </cell>
          <cell r="E4240">
            <v>4</v>
          </cell>
          <cell r="F4240">
            <v>4</v>
          </cell>
        </row>
        <row r="4241">
          <cell r="A4241" t="str">
            <v>WSS0R3</v>
          </cell>
          <cell r="B4241">
            <v>24</v>
          </cell>
          <cell r="C4241">
            <v>16</v>
          </cell>
          <cell r="D4241" t="str">
            <v>L408</v>
          </cell>
          <cell r="E4241">
            <v>2</v>
          </cell>
          <cell r="F4241">
            <v>2</v>
          </cell>
        </row>
        <row r="4242">
          <cell r="A4242" t="str">
            <v>WSS0S4C</v>
          </cell>
          <cell r="B4242">
            <v>14</v>
          </cell>
          <cell r="C4242">
            <v>6</v>
          </cell>
          <cell r="D4242" t="str">
            <v>L408</v>
          </cell>
          <cell r="E4242">
            <v>1</v>
          </cell>
          <cell r="F4242">
            <v>1</v>
          </cell>
        </row>
        <row r="4243">
          <cell r="A4243" t="str">
            <v>WSS0S4C</v>
          </cell>
          <cell r="B4243">
            <v>20</v>
          </cell>
          <cell r="C4243">
            <v>18</v>
          </cell>
          <cell r="D4243" t="str">
            <v>L408</v>
          </cell>
          <cell r="E4243">
            <v>1</v>
          </cell>
          <cell r="F4243">
            <v>1</v>
          </cell>
        </row>
        <row r="4244">
          <cell r="A4244" t="str">
            <v>WSS0S4C</v>
          </cell>
          <cell r="B4244">
            <v>60</v>
          </cell>
          <cell r="C4244">
            <v>54</v>
          </cell>
          <cell r="D4244" t="str">
            <v>L408</v>
          </cell>
          <cell r="E4244">
            <v>1</v>
          </cell>
          <cell r="F4244">
            <v>1</v>
          </cell>
        </row>
        <row r="4245">
          <cell r="A4245" t="str">
            <v>WSS0Y4C</v>
          </cell>
          <cell r="B4245">
            <v>24</v>
          </cell>
          <cell r="C4245">
            <v>20</v>
          </cell>
          <cell r="D4245" t="str">
            <v>L408</v>
          </cell>
          <cell r="E4245">
            <v>1</v>
          </cell>
          <cell r="F4245">
            <v>1</v>
          </cell>
        </row>
        <row r="4246">
          <cell r="A4246" t="str">
            <v>WTC021</v>
          </cell>
          <cell r="B4246">
            <v>14</v>
          </cell>
          <cell r="C4246">
            <v>0</v>
          </cell>
          <cell r="D4246" t="str">
            <v>L406</v>
          </cell>
          <cell r="E4246">
            <v>1</v>
          </cell>
          <cell r="F4246">
            <v>2</v>
          </cell>
        </row>
        <row r="4247">
          <cell r="A4247" t="str">
            <v>WTC021</v>
          </cell>
          <cell r="B4247">
            <v>20</v>
          </cell>
          <cell r="C4247">
            <v>0</v>
          </cell>
          <cell r="D4247" t="str">
            <v>L406</v>
          </cell>
          <cell r="E4247">
            <v>0</v>
          </cell>
          <cell r="F4247">
            <v>1</v>
          </cell>
        </row>
        <row r="4248">
          <cell r="A4248" t="str">
            <v>WTC031</v>
          </cell>
          <cell r="B4248">
            <v>24</v>
          </cell>
          <cell r="C4248">
            <v>0</v>
          </cell>
          <cell r="D4248" t="str">
            <v>L406</v>
          </cell>
          <cell r="E4248">
            <v>2</v>
          </cell>
          <cell r="F4248">
            <v>2</v>
          </cell>
        </row>
        <row r="4249">
          <cell r="A4249" t="str">
            <v>WTC031G</v>
          </cell>
          <cell r="B4249">
            <v>8</v>
          </cell>
          <cell r="C4249">
            <v>0</v>
          </cell>
          <cell r="D4249" t="str">
            <v>L406</v>
          </cell>
          <cell r="E4249">
            <v>4</v>
          </cell>
          <cell r="F4249">
            <v>5</v>
          </cell>
        </row>
        <row r="4250">
          <cell r="A4250" t="str">
            <v>WTC031G</v>
          </cell>
          <cell r="B4250">
            <v>10</v>
          </cell>
          <cell r="C4250">
            <v>0</v>
          </cell>
          <cell r="D4250" t="str">
            <v>L406</v>
          </cell>
          <cell r="E4250">
            <v>1</v>
          </cell>
          <cell r="F4250">
            <v>1</v>
          </cell>
        </row>
        <row r="4251">
          <cell r="A4251" t="str">
            <v>WTC041</v>
          </cell>
          <cell r="B4251">
            <v>14</v>
          </cell>
          <cell r="C4251">
            <v>0</v>
          </cell>
          <cell r="D4251" t="str">
            <v>L406</v>
          </cell>
          <cell r="E4251">
            <v>0</v>
          </cell>
          <cell r="F4251">
            <v>1</v>
          </cell>
        </row>
        <row r="4252">
          <cell r="A4252" t="str">
            <v>WTC051</v>
          </cell>
          <cell r="B4252">
            <v>2</v>
          </cell>
          <cell r="C4252">
            <v>0</v>
          </cell>
          <cell r="D4252" t="str">
            <v>L406</v>
          </cell>
          <cell r="E4252">
            <v>187</v>
          </cell>
          <cell r="F4252">
            <v>241</v>
          </cell>
        </row>
        <row r="4253">
          <cell r="A4253" t="str">
            <v>WTC051</v>
          </cell>
          <cell r="B4253">
            <v>3</v>
          </cell>
          <cell r="C4253">
            <v>0</v>
          </cell>
          <cell r="D4253" t="str">
            <v>L406</v>
          </cell>
          <cell r="E4253">
            <v>89</v>
          </cell>
          <cell r="F4253">
            <v>94</v>
          </cell>
        </row>
        <row r="4254">
          <cell r="A4254" t="str">
            <v>WTC051</v>
          </cell>
          <cell r="B4254">
            <v>4</v>
          </cell>
          <cell r="C4254">
            <v>0</v>
          </cell>
          <cell r="D4254" t="str">
            <v>L406</v>
          </cell>
          <cell r="E4254">
            <v>60</v>
          </cell>
          <cell r="F4254">
            <v>60</v>
          </cell>
        </row>
        <row r="4255">
          <cell r="A4255" t="str">
            <v>WTC051</v>
          </cell>
          <cell r="B4255">
            <v>6</v>
          </cell>
          <cell r="C4255">
            <v>0</v>
          </cell>
          <cell r="D4255" t="str">
            <v>L406</v>
          </cell>
          <cell r="E4255">
            <v>53</v>
          </cell>
          <cell r="F4255">
            <v>55</v>
          </cell>
        </row>
        <row r="4256">
          <cell r="A4256" t="str">
            <v>WTC051</v>
          </cell>
          <cell r="B4256">
            <v>8</v>
          </cell>
          <cell r="C4256">
            <v>0</v>
          </cell>
          <cell r="D4256" t="str">
            <v>L406</v>
          </cell>
          <cell r="E4256">
            <v>50</v>
          </cell>
          <cell r="F4256">
            <v>124</v>
          </cell>
        </row>
        <row r="4257">
          <cell r="A4257" t="str">
            <v>WTC051</v>
          </cell>
          <cell r="B4257">
            <v>10</v>
          </cell>
          <cell r="C4257">
            <v>0</v>
          </cell>
          <cell r="D4257" t="str">
            <v>L406</v>
          </cell>
          <cell r="E4257">
            <v>27</v>
          </cell>
          <cell r="F4257">
            <v>27</v>
          </cell>
        </row>
        <row r="4258">
          <cell r="A4258" t="str">
            <v>WTC051</v>
          </cell>
          <cell r="B4258">
            <v>12</v>
          </cell>
          <cell r="C4258">
            <v>0</v>
          </cell>
          <cell r="D4258" t="str">
            <v>L406</v>
          </cell>
          <cell r="E4258">
            <v>22</v>
          </cell>
          <cell r="F4258">
            <v>22</v>
          </cell>
        </row>
        <row r="4259">
          <cell r="A4259" t="str">
            <v>WTC051</v>
          </cell>
          <cell r="B4259">
            <v>14</v>
          </cell>
          <cell r="C4259">
            <v>0</v>
          </cell>
          <cell r="D4259" t="str">
            <v>L406</v>
          </cell>
          <cell r="E4259">
            <v>2</v>
          </cell>
          <cell r="F4259">
            <v>3</v>
          </cell>
        </row>
        <row r="4260">
          <cell r="A4260" t="str">
            <v>WTC051</v>
          </cell>
          <cell r="B4260">
            <v>16</v>
          </cell>
          <cell r="C4260">
            <v>0</v>
          </cell>
          <cell r="D4260" t="str">
            <v>L406</v>
          </cell>
          <cell r="E4260">
            <v>3</v>
          </cell>
          <cell r="F4260">
            <v>3</v>
          </cell>
        </row>
        <row r="4261">
          <cell r="A4261" t="str">
            <v>WTC051</v>
          </cell>
          <cell r="B4261">
            <v>18</v>
          </cell>
          <cell r="C4261">
            <v>0</v>
          </cell>
          <cell r="D4261" t="str">
            <v>L406</v>
          </cell>
          <cell r="E4261">
            <v>3</v>
          </cell>
          <cell r="F4261">
            <v>5</v>
          </cell>
        </row>
        <row r="4262">
          <cell r="A4262" t="str">
            <v>WTC051</v>
          </cell>
          <cell r="B4262">
            <v>20</v>
          </cell>
          <cell r="C4262">
            <v>0</v>
          </cell>
          <cell r="D4262" t="str">
            <v>L406</v>
          </cell>
          <cell r="E4262">
            <v>12</v>
          </cell>
          <cell r="F4262">
            <v>12</v>
          </cell>
        </row>
        <row r="4263">
          <cell r="A4263" t="str">
            <v>WTC051</v>
          </cell>
          <cell r="B4263">
            <v>24</v>
          </cell>
          <cell r="C4263">
            <v>0</v>
          </cell>
          <cell r="D4263" t="str">
            <v>L406</v>
          </cell>
          <cell r="E4263">
            <v>11</v>
          </cell>
          <cell r="F4263">
            <v>12</v>
          </cell>
        </row>
        <row r="4264">
          <cell r="A4264" t="str">
            <v>WTC051</v>
          </cell>
          <cell r="B4264">
            <v>30</v>
          </cell>
          <cell r="C4264">
            <v>0</v>
          </cell>
          <cell r="D4264" t="str">
            <v>L406</v>
          </cell>
          <cell r="E4264">
            <v>7</v>
          </cell>
          <cell r="F4264">
            <v>8</v>
          </cell>
        </row>
        <row r="4265">
          <cell r="A4265" t="str">
            <v>WTC051</v>
          </cell>
          <cell r="B4265">
            <v>36</v>
          </cell>
          <cell r="C4265">
            <v>0</v>
          </cell>
          <cell r="D4265" t="str">
            <v>L406</v>
          </cell>
          <cell r="E4265">
            <v>1</v>
          </cell>
          <cell r="F4265">
            <v>2</v>
          </cell>
        </row>
        <row r="4266">
          <cell r="A4266" t="str">
            <v>WTC051G</v>
          </cell>
          <cell r="B4266">
            <v>3</v>
          </cell>
          <cell r="C4266">
            <v>0</v>
          </cell>
          <cell r="D4266" t="str">
            <v>L406</v>
          </cell>
          <cell r="E4266">
            <v>55</v>
          </cell>
          <cell r="F4266">
            <v>55</v>
          </cell>
        </row>
        <row r="4267">
          <cell r="A4267" t="str">
            <v>WTC051G</v>
          </cell>
          <cell r="B4267">
            <v>4</v>
          </cell>
          <cell r="C4267">
            <v>0</v>
          </cell>
          <cell r="D4267" t="str">
            <v>L406</v>
          </cell>
          <cell r="E4267">
            <v>19</v>
          </cell>
          <cell r="F4267">
            <v>19</v>
          </cell>
        </row>
        <row r="4268">
          <cell r="A4268" t="str">
            <v>WTC051G</v>
          </cell>
          <cell r="B4268">
            <v>6</v>
          </cell>
          <cell r="C4268">
            <v>0</v>
          </cell>
          <cell r="D4268" t="str">
            <v>L406</v>
          </cell>
          <cell r="E4268">
            <v>10</v>
          </cell>
          <cell r="F4268">
            <v>10</v>
          </cell>
        </row>
        <row r="4269">
          <cell r="A4269" t="str">
            <v>WTC051G</v>
          </cell>
          <cell r="B4269">
            <v>8</v>
          </cell>
          <cell r="C4269">
            <v>0</v>
          </cell>
          <cell r="D4269" t="str">
            <v>L406</v>
          </cell>
          <cell r="E4269">
            <v>0</v>
          </cell>
          <cell r="F4269">
            <v>4</v>
          </cell>
        </row>
        <row r="4270">
          <cell r="A4270" t="str">
            <v>WTC071</v>
          </cell>
          <cell r="B4270">
            <v>2</v>
          </cell>
          <cell r="C4270">
            <v>0</v>
          </cell>
          <cell r="D4270" t="str">
            <v>L406</v>
          </cell>
          <cell r="E4270">
            <v>85</v>
          </cell>
          <cell r="F4270">
            <v>85</v>
          </cell>
        </row>
        <row r="4271">
          <cell r="A4271" t="str">
            <v>WTC071</v>
          </cell>
          <cell r="B4271">
            <v>3</v>
          </cell>
          <cell r="C4271">
            <v>0</v>
          </cell>
          <cell r="D4271" t="str">
            <v>L406</v>
          </cell>
          <cell r="E4271">
            <v>0</v>
          </cell>
          <cell r="F4271">
            <v>1</v>
          </cell>
        </row>
        <row r="4272">
          <cell r="A4272" t="str">
            <v>WTC071</v>
          </cell>
          <cell r="B4272">
            <v>4</v>
          </cell>
          <cell r="C4272">
            <v>0</v>
          </cell>
          <cell r="D4272" t="str">
            <v>L406</v>
          </cell>
          <cell r="E4272">
            <v>3</v>
          </cell>
          <cell r="F4272">
            <v>4</v>
          </cell>
        </row>
        <row r="4273">
          <cell r="A4273" t="str">
            <v>WTC071</v>
          </cell>
          <cell r="B4273">
            <v>8</v>
          </cell>
          <cell r="C4273">
            <v>0</v>
          </cell>
          <cell r="D4273" t="str">
            <v>L406</v>
          </cell>
          <cell r="E4273">
            <v>0</v>
          </cell>
          <cell r="F4273">
            <v>3</v>
          </cell>
        </row>
        <row r="4274">
          <cell r="A4274" t="str">
            <v>WTC071</v>
          </cell>
          <cell r="B4274">
            <v>10</v>
          </cell>
          <cell r="C4274">
            <v>0</v>
          </cell>
          <cell r="D4274" t="str">
            <v>L406</v>
          </cell>
          <cell r="E4274">
            <v>3</v>
          </cell>
          <cell r="F4274">
            <v>4</v>
          </cell>
        </row>
        <row r="4275">
          <cell r="A4275" t="str">
            <v>WTC071</v>
          </cell>
          <cell r="B4275">
            <v>24</v>
          </cell>
          <cell r="C4275">
            <v>0</v>
          </cell>
          <cell r="D4275" t="str">
            <v>L406</v>
          </cell>
          <cell r="E4275">
            <v>1</v>
          </cell>
          <cell r="F4275">
            <v>2</v>
          </cell>
        </row>
        <row r="4276">
          <cell r="A4276" t="str">
            <v>WTC071</v>
          </cell>
          <cell r="B4276">
            <v>30</v>
          </cell>
          <cell r="C4276">
            <v>0</v>
          </cell>
          <cell r="D4276" t="str">
            <v>L406</v>
          </cell>
          <cell r="E4276">
            <v>4</v>
          </cell>
          <cell r="F4276">
            <v>4</v>
          </cell>
        </row>
        <row r="4277">
          <cell r="A4277" t="str">
            <v>WTC071</v>
          </cell>
          <cell r="B4277">
            <v>48</v>
          </cell>
          <cell r="C4277">
            <v>0</v>
          </cell>
          <cell r="D4277" t="str">
            <v>L406</v>
          </cell>
          <cell r="E4277">
            <v>1</v>
          </cell>
          <cell r="F4277">
            <v>1</v>
          </cell>
        </row>
        <row r="4278">
          <cell r="A4278" t="str">
            <v>WTC0A1</v>
          </cell>
          <cell r="B4278">
            <v>16</v>
          </cell>
          <cell r="C4278">
            <v>0</v>
          </cell>
          <cell r="D4278" t="str">
            <v>L406</v>
          </cell>
          <cell r="E4278">
            <v>1</v>
          </cell>
          <cell r="F4278">
            <v>1</v>
          </cell>
        </row>
        <row r="4279">
          <cell r="A4279" t="str">
            <v>WTC0D1</v>
          </cell>
          <cell r="B4279">
            <v>2</v>
          </cell>
          <cell r="C4279">
            <v>0</v>
          </cell>
          <cell r="D4279" t="str">
            <v>L406</v>
          </cell>
          <cell r="E4279">
            <v>6</v>
          </cell>
          <cell r="F4279">
            <v>11</v>
          </cell>
        </row>
        <row r="4280">
          <cell r="A4280" t="str">
            <v>WTC0N1</v>
          </cell>
          <cell r="B4280">
            <v>30</v>
          </cell>
          <cell r="C4280">
            <v>0</v>
          </cell>
          <cell r="D4280" t="str">
            <v>L406</v>
          </cell>
          <cell r="E4280">
            <v>2</v>
          </cell>
          <cell r="F4280">
            <v>2</v>
          </cell>
        </row>
        <row r="4281">
          <cell r="A4281" t="str">
            <v>WTC0T1</v>
          </cell>
          <cell r="B4281">
            <v>30</v>
          </cell>
          <cell r="C4281">
            <v>0</v>
          </cell>
          <cell r="D4281" t="str">
            <v>L406</v>
          </cell>
          <cell r="E4281">
            <v>1</v>
          </cell>
          <cell r="F4281">
            <v>2</v>
          </cell>
        </row>
        <row r="4282">
          <cell r="A4282" t="str">
            <v>WTC0T1</v>
          </cell>
          <cell r="B4282">
            <v>42</v>
          </cell>
          <cell r="C4282">
            <v>0</v>
          </cell>
          <cell r="D4282" t="str">
            <v>L406</v>
          </cell>
          <cell r="E4282">
            <v>5</v>
          </cell>
          <cell r="F4282">
            <v>5</v>
          </cell>
        </row>
        <row r="4283">
          <cell r="A4283" t="str">
            <v>WTC0U1</v>
          </cell>
          <cell r="B4283">
            <v>42</v>
          </cell>
          <cell r="C4283">
            <v>0</v>
          </cell>
          <cell r="D4283" t="str">
            <v>L406</v>
          </cell>
          <cell r="E4283">
            <v>0</v>
          </cell>
          <cell r="F4283">
            <v>1</v>
          </cell>
        </row>
        <row r="4284">
          <cell r="A4284" t="str">
            <v>WTD041</v>
          </cell>
          <cell r="B4284">
            <v>24</v>
          </cell>
          <cell r="C4284">
            <v>0</v>
          </cell>
          <cell r="D4284" t="str">
            <v>L406</v>
          </cell>
          <cell r="E4284">
            <v>0</v>
          </cell>
          <cell r="F4284">
            <v>1</v>
          </cell>
        </row>
        <row r="4285">
          <cell r="A4285" t="str">
            <v>WTD051</v>
          </cell>
          <cell r="B4285">
            <v>2</v>
          </cell>
          <cell r="C4285">
            <v>0</v>
          </cell>
          <cell r="D4285" t="str">
            <v>L406</v>
          </cell>
          <cell r="E4285">
            <v>105</v>
          </cell>
          <cell r="F4285">
            <v>105</v>
          </cell>
        </row>
        <row r="4286">
          <cell r="A4286" t="str">
            <v>WTD051</v>
          </cell>
          <cell r="B4286">
            <v>3</v>
          </cell>
          <cell r="C4286">
            <v>0</v>
          </cell>
          <cell r="D4286" t="str">
            <v>L406</v>
          </cell>
          <cell r="E4286">
            <v>12</v>
          </cell>
          <cell r="F4286">
            <v>15</v>
          </cell>
        </row>
        <row r="4287">
          <cell r="A4287" t="str">
            <v>WTD051</v>
          </cell>
          <cell r="B4287">
            <v>4</v>
          </cell>
          <cell r="C4287">
            <v>0</v>
          </cell>
          <cell r="D4287" t="str">
            <v>L406</v>
          </cell>
          <cell r="E4287">
            <v>14</v>
          </cell>
          <cell r="F4287">
            <v>16</v>
          </cell>
        </row>
        <row r="4288">
          <cell r="A4288" t="str">
            <v>WTD051</v>
          </cell>
          <cell r="B4288">
            <v>6</v>
          </cell>
          <cell r="C4288">
            <v>0</v>
          </cell>
          <cell r="D4288" t="str">
            <v>L406</v>
          </cell>
          <cell r="E4288">
            <v>27</v>
          </cell>
          <cell r="F4288">
            <v>33</v>
          </cell>
        </row>
        <row r="4289">
          <cell r="A4289" t="str">
            <v>WTD051</v>
          </cell>
          <cell r="B4289">
            <v>8</v>
          </cell>
          <cell r="C4289">
            <v>0</v>
          </cell>
          <cell r="D4289" t="str">
            <v>L406</v>
          </cell>
          <cell r="E4289">
            <v>11</v>
          </cell>
          <cell r="F4289">
            <v>11</v>
          </cell>
        </row>
        <row r="4290">
          <cell r="A4290" t="str">
            <v>WTD051</v>
          </cell>
          <cell r="B4290">
            <v>10</v>
          </cell>
          <cell r="C4290">
            <v>0</v>
          </cell>
          <cell r="D4290" t="str">
            <v>L406</v>
          </cell>
          <cell r="E4290">
            <v>5</v>
          </cell>
          <cell r="F4290">
            <v>7</v>
          </cell>
        </row>
        <row r="4291">
          <cell r="A4291" t="str">
            <v>WTD051</v>
          </cell>
          <cell r="B4291">
            <v>12</v>
          </cell>
          <cell r="C4291">
            <v>0</v>
          </cell>
          <cell r="D4291" t="str">
            <v>L406</v>
          </cell>
          <cell r="E4291">
            <v>3</v>
          </cell>
          <cell r="F4291">
            <v>5</v>
          </cell>
        </row>
        <row r="4292">
          <cell r="A4292" t="str">
            <v>WTD051</v>
          </cell>
          <cell r="B4292">
            <v>14</v>
          </cell>
          <cell r="C4292">
            <v>0</v>
          </cell>
          <cell r="D4292" t="str">
            <v>L406</v>
          </cell>
          <cell r="E4292">
            <v>3</v>
          </cell>
          <cell r="F4292">
            <v>7</v>
          </cell>
        </row>
        <row r="4293">
          <cell r="A4293" t="str">
            <v>WTD051</v>
          </cell>
          <cell r="B4293">
            <v>16</v>
          </cell>
          <cell r="C4293">
            <v>0</v>
          </cell>
          <cell r="D4293" t="str">
            <v>L406</v>
          </cell>
          <cell r="E4293">
            <v>4</v>
          </cell>
          <cell r="F4293">
            <v>4</v>
          </cell>
        </row>
        <row r="4294">
          <cell r="A4294" t="str">
            <v>WTD051</v>
          </cell>
          <cell r="B4294">
            <v>20</v>
          </cell>
          <cell r="C4294">
            <v>0</v>
          </cell>
          <cell r="D4294" t="str">
            <v>L406</v>
          </cell>
          <cell r="E4294">
            <v>2</v>
          </cell>
          <cell r="F4294">
            <v>4</v>
          </cell>
        </row>
        <row r="4295">
          <cell r="A4295" t="str">
            <v>WTD051</v>
          </cell>
          <cell r="B4295">
            <v>24</v>
          </cell>
          <cell r="C4295">
            <v>0</v>
          </cell>
          <cell r="D4295" t="str">
            <v>L406</v>
          </cell>
          <cell r="E4295">
            <v>3</v>
          </cell>
          <cell r="F4295">
            <v>3</v>
          </cell>
        </row>
        <row r="4296">
          <cell r="A4296" t="str">
            <v>WTD051</v>
          </cell>
          <cell r="B4296">
            <v>36</v>
          </cell>
          <cell r="C4296">
            <v>0</v>
          </cell>
          <cell r="D4296" t="str">
            <v>L406</v>
          </cell>
          <cell r="E4296">
            <v>1</v>
          </cell>
          <cell r="F4296">
            <v>1</v>
          </cell>
        </row>
        <row r="4297">
          <cell r="A4297" t="str">
            <v>WTD071</v>
          </cell>
          <cell r="B4297">
            <v>48</v>
          </cell>
          <cell r="C4297">
            <v>0</v>
          </cell>
          <cell r="D4297" t="str">
            <v>L406</v>
          </cell>
          <cell r="E4297">
            <v>1</v>
          </cell>
          <cell r="F4297">
            <v>1</v>
          </cell>
        </row>
        <row r="4298">
          <cell r="A4298" t="str">
            <v>WTD0N1</v>
          </cell>
          <cell r="B4298">
            <v>30</v>
          </cell>
          <cell r="C4298">
            <v>0</v>
          </cell>
          <cell r="D4298" t="str">
            <v>L406</v>
          </cell>
          <cell r="E4298">
            <v>0</v>
          </cell>
          <cell r="F4298">
            <v>2</v>
          </cell>
        </row>
        <row r="4299">
          <cell r="A4299" t="str">
            <v>WTD0W1</v>
          </cell>
          <cell r="B4299">
            <v>30</v>
          </cell>
          <cell r="C4299">
            <v>0</v>
          </cell>
          <cell r="D4299" t="str">
            <v>L406</v>
          </cell>
          <cell r="E4299">
            <v>1</v>
          </cell>
          <cell r="F4299">
            <v>2</v>
          </cell>
        </row>
        <row r="4300">
          <cell r="A4300" t="str">
            <v>WTF002</v>
          </cell>
          <cell r="B4300">
            <v>2</v>
          </cell>
          <cell r="C4300">
            <v>0</v>
          </cell>
          <cell r="D4300" t="str">
            <v>L601</v>
          </cell>
          <cell r="E4300">
            <v>1</v>
          </cell>
          <cell r="F4300">
            <v>0</v>
          </cell>
        </row>
        <row r="4301">
          <cell r="A4301" t="str">
            <v>WTF002</v>
          </cell>
          <cell r="B4301">
            <v>3</v>
          </cell>
          <cell r="C4301">
            <v>0</v>
          </cell>
          <cell r="D4301" t="str">
            <v>L601</v>
          </cell>
          <cell r="E4301">
            <v>3</v>
          </cell>
          <cell r="F4301">
            <v>0</v>
          </cell>
        </row>
        <row r="4302">
          <cell r="A4302" t="str">
            <v>WTF002</v>
          </cell>
          <cell r="B4302">
            <v>6</v>
          </cell>
          <cell r="C4302">
            <v>0</v>
          </cell>
          <cell r="D4302" t="str">
            <v>L601</v>
          </cell>
          <cell r="E4302">
            <v>0</v>
          </cell>
          <cell r="F4302">
            <v>0</v>
          </cell>
        </row>
        <row r="4303">
          <cell r="A4303" t="str">
            <v>WTF002</v>
          </cell>
          <cell r="B4303">
            <v>10</v>
          </cell>
          <cell r="C4303">
            <v>0</v>
          </cell>
          <cell r="D4303" t="str">
            <v>L601</v>
          </cell>
          <cell r="E4303">
            <v>5</v>
          </cell>
          <cell r="F4303">
            <v>2</v>
          </cell>
        </row>
        <row r="4304">
          <cell r="A4304" t="str">
            <v>WTF002</v>
          </cell>
          <cell r="B4304">
            <v>12</v>
          </cell>
          <cell r="C4304">
            <v>0</v>
          </cell>
          <cell r="D4304" t="str">
            <v>L601</v>
          </cell>
          <cell r="E4304">
            <v>0</v>
          </cell>
          <cell r="F4304">
            <v>1</v>
          </cell>
        </row>
        <row r="4305">
          <cell r="A4305" t="str">
            <v>WTF002</v>
          </cell>
          <cell r="B4305">
            <v>18</v>
          </cell>
          <cell r="C4305">
            <v>0</v>
          </cell>
          <cell r="D4305" t="str">
            <v>L601</v>
          </cell>
          <cell r="E4305">
            <v>1</v>
          </cell>
          <cell r="F4305">
            <v>0</v>
          </cell>
        </row>
        <row r="4306">
          <cell r="A4306" t="str">
            <v>WTL071</v>
          </cell>
          <cell r="B4306">
            <v>2</v>
          </cell>
          <cell r="C4306">
            <v>0</v>
          </cell>
          <cell r="D4306" t="str">
            <v>L407</v>
          </cell>
          <cell r="E4306">
            <v>8</v>
          </cell>
          <cell r="F4306">
            <v>8</v>
          </cell>
        </row>
        <row r="4307">
          <cell r="A4307" t="str">
            <v>WTL071</v>
          </cell>
          <cell r="B4307">
            <v>3</v>
          </cell>
          <cell r="C4307">
            <v>0</v>
          </cell>
          <cell r="D4307" t="str">
            <v>L407</v>
          </cell>
          <cell r="E4307">
            <v>1</v>
          </cell>
          <cell r="F4307">
            <v>1</v>
          </cell>
        </row>
        <row r="4308">
          <cell r="A4308" t="str">
            <v>WTL071</v>
          </cell>
          <cell r="B4308">
            <v>8</v>
          </cell>
          <cell r="C4308">
            <v>0</v>
          </cell>
          <cell r="D4308" t="str">
            <v>L407</v>
          </cell>
          <cell r="E4308">
            <v>2</v>
          </cell>
          <cell r="F4308">
            <v>3</v>
          </cell>
        </row>
        <row r="4309">
          <cell r="A4309" t="str">
            <v>WTL081</v>
          </cell>
          <cell r="B4309">
            <v>24</v>
          </cell>
          <cell r="C4309">
            <v>0</v>
          </cell>
          <cell r="D4309" t="str">
            <v>L407</v>
          </cell>
          <cell r="E4309">
            <v>1</v>
          </cell>
          <cell r="F4309">
            <v>1</v>
          </cell>
        </row>
        <row r="4310">
          <cell r="A4310" t="str">
            <v>WTS0H3</v>
          </cell>
          <cell r="B4310">
            <v>20</v>
          </cell>
          <cell r="C4310">
            <v>0</v>
          </cell>
          <cell r="D4310" t="str">
            <v>L408</v>
          </cell>
          <cell r="E4310">
            <v>1</v>
          </cell>
          <cell r="F4310">
            <v>1</v>
          </cell>
        </row>
        <row r="4311">
          <cell r="A4311" t="str">
            <v>WTS0H3</v>
          </cell>
          <cell r="B4311">
            <v>24</v>
          </cell>
          <cell r="C4311">
            <v>0</v>
          </cell>
          <cell r="D4311" t="str">
            <v>L408</v>
          </cell>
          <cell r="E4311">
            <v>2</v>
          </cell>
          <cell r="F4311">
            <v>2</v>
          </cell>
        </row>
        <row r="4312">
          <cell r="A4312" t="str">
            <v>WTS0H4</v>
          </cell>
          <cell r="B4312">
            <v>12</v>
          </cell>
          <cell r="C4312">
            <v>0</v>
          </cell>
          <cell r="D4312" t="str">
            <v>L408</v>
          </cell>
          <cell r="E4312">
            <v>0</v>
          </cell>
          <cell r="F4312">
            <v>1</v>
          </cell>
        </row>
        <row r="4313">
          <cell r="A4313" t="str">
            <v>WTS0H4C</v>
          </cell>
          <cell r="B4313">
            <v>16</v>
          </cell>
          <cell r="C4313">
            <v>0</v>
          </cell>
          <cell r="D4313" t="str">
            <v>L408</v>
          </cell>
          <cell r="E4313">
            <v>2</v>
          </cell>
          <cell r="F4313">
            <v>5</v>
          </cell>
        </row>
        <row r="4314">
          <cell r="A4314" t="str">
            <v>WTS0H4C</v>
          </cell>
          <cell r="B4314">
            <v>18</v>
          </cell>
          <cell r="C4314">
            <v>0</v>
          </cell>
          <cell r="D4314" t="str">
            <v>L408</v>
          </cell>
          <cell r="E4314">
            <v>1</v>
          </cell>
          <cell r="F4314">
            <v>1</v>
          </cell>
        </row>
        <row r="4315">
          <cell r="A4315" t="str">
            <v>WTS0H4C</v>
          </cell>
          <cell r="B4315">
            <v>24</v>
          </cell>
          <cell r="C4315">
            <v>0</v>
          </cell>
          <cell r="D4315" t="str">
            <v>L408</v>
          </cell>
          <cell r="E4315">
            <v>4</v>
          </cell>
          <cell r="F4315">
            <v>4</v>
          </cell>
        </row>
        <row r="4316">
          <cell r="A4316" t="str">
            <v>WTS0J3</v>
          </cell>
          <cell r="B4316">
            <v>2</v>
          </cell>
          <cell r="C4316">
            <v>0</v>
          </cell>
          <cell r="D4316" t="str">
            <v>L408</v>
          </cell>
          <cell r="E4316">
            <v>9</v>
          </cell>
          <cell r="F4316">
            <v>9</v>
          </cell>
        </row>
        <row r="4317">
          <cell r="A4317" t="str">
            <v>WTS0J3</v>
          </cell>
          <cell r="B4317">
            <v>3</v>
          </cell>
          <cell r="C4317">
            <v>0</v>
          </cell>
          <cell r="D4317" t="str">
            <v>L408</v>
          </cell>
          <cell r="E4317">
            <v>1</v>
          </cell>
          <cell r="F4317">
            <v>2</v>
          </cell>
        </row>
        <row r="4318">
          <cell r="A4318" t="str">
            <v>WTS0J4</v>
          </cell>
          <cell r="B4318">
            <v>0.75</v>
          </cell>
          <cell r="C4318">
            <v>0</v>
          </cell>
          <cell r="D4318" t="str">
            <v>L408</v>
          </cell>
          <cell r="E4318">
            <v>2</v>
          </cell>
          <cell r="F4318">
            <v>5</v>
          </cell>
        </row>
        <row r="4319">
          <cell r="A4319" t="str">
            <v>WTS0J4</v>
          </cell>
          <cell r="B4319">
            <v>1</v>
          </cell>
          <cell r="C4319">
            <v>0</v>
          </cell>
          <cell r="D4319" t="str">
            <v>L408</v>
          </cell>
          <cell r="E4319">
            <v>1</v>
          </cell>
          <cell r="F4319">
            <v>1</v>
          </cell>
        </row>
        <row r="4320">
          <cell r="A4320" t="str">
            <v>WTS0J4</v>
          </cell>
          <cell r="B4320">
            <v>1.5</v>
          </cell>
          <cell r="C4320">
            <v>0</v>
          </cell>
          <cell r="D4320" t="str">
            <v>L408</v>
          </cell>
          <cell r="E4320">
            <v>2</v>
          </cell>
          <cell r="F4320">
            <v>3</v>
          </cell>
        </row>
        <row r="4321">
          <cell r="A4321" t="str">
            <v>WTS0J4</v>
          </cell>
          <cell r="B4321">
            <v>2</v>
          </cell>
          <cell r="C4321">
            <v>0</v>
          </cell>
          <cell r="D4321" t="str">
            <v>L408</v>
          </cell>
          <cell r="E4321">
            <v>10</v>
          </cell>
          <cell r="F4321">
            <v>10</v>
          </cell>
        </row>
        <row r="4322">
          <cell r="A4322" t="str">
            <v>WTS0J4</v>
          </cell>
          <cell r="B4322">
            <v>3</v>
          </cell>
          <cell r="C4322">
            <v>0</v>
          </cell>
          <cell r="D4322" t="str">
            <v>L408</v>
          </cell>
          <cell r="E4322">
            <v>3</v>
          </cell>
          <cell r="F4322">
            <v>5</v>
          </cell>
        </row>
        <row r="4323">
          <cell r="A4323" t="str">
            <v>WTS0J4</v>
          </cell>
          <cell r="B4323">
            <v>6</v>
          </cell>
          <cell r="C4323">
            <v>0</v>
          </cell>
          <cell r="D4323" t="str">
            <v>L408</v>
          </cell>
          <cell r="E4323">
            <v>1</v>
          </cell>
          <cell r="F4323">
            <v>2</v>
          </cell>
        </row>
        <row r="4324">
          <cell r="A4324" t="str">
            <v>WTS0J4C</v>
          </cell>
          <cell r="B4324">
            <v>2</v>
          </cell>
          <cell r="C4324">
            <v>0</v>
          </cell>
          <cell r="D4324" t="str">
            <v>L408</v>
          </cell>
          <cell r="E4324">
            <v>73</v>
          </cell>
          <cell r="F4324">
            <v>75</v>
          </cell>
        </row>
        <row r="4325">
          <cell r="A4325" t="str">
            <v>WTS0J4C</v>
          </cell>
          <cell r="B4325">
            <v>3</v>
          </cell>
          <cell r="C4325">
            <v>0</v>
          </cell>
          <cell r="D4325" t="str">
            <v>L408</v>
          </cell>
          <cell r="E4325">
            <v>8</v>
          </cell>
          <cell r="F4325">
            <v>10</v>
          </cell>
        </row>
        <row r="4326">
          <cell r="A4326" t="str">
            <v>WTS0J4C</v>
          </cell>
          <cell r="B4326">
            <v>4</v>
          </cell>
          <cell r="C4326">
            <v>0</v>
          </cell>
          <cell r="D4326" t="str">
            <v>L408</v>
          </cell>
          <cell r="E4326">
            <v>15</v>
          </cell>
          <cell r="F4326">
            <v>19</v>
          </cell>
        </row>
        <row r="4327">
          <cell r="A4327" t="str">
            <v>WTS0J4C</v>
          </cell>
          <cell r="B4327">
            <v>6</v>
          </cell>
          <cell r="C4327">
            <v>0</v>
          </cell>
          <cell r="D4327" t="str">
            <v>L408</v>
          </cell>
          <cell r="E4327">
            <v>13</v>
          </cell>
          <cell r="F4327">
            <v>13</v>
          </cell>
        </row>
        <row r="4328">
          <cell r="A4328" t="str">
            <v>WTS0J4C</v>
          </cell>
          <cell r="B4328">
            <v>8</v>
          </cell>
          <cell r="C4328">
            <v>0</v>
          </cell>
          <cell r="D4328" t="str">
            <v>L408</v>
          </cell>
          <cell r="E4328">
            <v>1</v>
          </cell>
          <cell r="F4328">
            <v>2</v>
          </cell>
        </row>
        <row r="4329">
          <cell r="A4329" t="str">
            <v>WTS0P3</v>
          </cell>
          <cell r="B4329">
            <v>30</v>
          </cell>
          <cell r="C4329">
            <v>0</v>
          </cell>
          <cell r="D4329" t="str">
            <v>L408</v>
          </cell>
          <cell r="E4329">
            <v>2</v>
          </cell>
          <cell r="F4329">
            <v>2</v>
          </cell>
        </row>
        <row r="4330">
          <cell r="A4330" t="str">
            <v>WTS0P4C</v>
          </cell>
          <cell r="B4330">
            <v>8</v>
          </cell>
          <cell r="C4330">
            <v>0</v>
          </cell>
          <cell r="D4330" t="str">
            <v>L408</v>
          </cell>
          <cell r="E4330">
            <v>12</v>
          </cell>
          <cell r="F4330">
            <v>13</v>
          </cell>
        </row>
        <row r="4331">
          <cell r="A4331" t="str">
            <v>WTS0P4C</v>
          </cell>
          <cell r="B4331">
            <v>10</v>
          </cell>
          <cell r="C4331">
            <v>0</v>
          </cell>
          <cell r="D4331" t="str">
            <v>L408</v>
          </cell>
          <cell r="E4331">
            <v>4</v>
          </cell>
          <cell r="F4331">
            <v>5</v>
          </cell>
        </row>
        <row r="4332">
          <cell r="A4332" t="str">
            <v>WTS0P4C</v>
          </cell>
          <cell r="B4332">
            <v>12</v>
          </cell>
          <cell r="C4332">
            <v>0</v>
          </cell>
          <cell r="D4332" t="str">
            <v>L408</v>
          </cell>
          <cell r="E4332">
            <v>1</v>
          </cell>
          <cell r="F4332">
            <v>2</v>
          </cell>
        </row>
        <row r="4333">
          <cell r="A4333" t="str">
            <v>WTS0P4C</v>
          </cell>
          <cell r="B4333">
            <v>16</v>
          </cell>
          <cell r="C4333">
            <v>0</v>
          </cell>
          <cell r="D4333" t="str">
            <v>L408</v>
          </cell>
          <cell r="E4333">
            <v>3</v>
          </cell>
          <cell r="F4333">
            <v>3</v>
          </cell>
        </row>
        <row r="4334">
          <cell r="A4334" t="str">
            <v>WTS0P4C</v>
          </cell>
          <cell r="B4334">
            <v>18</v>
          </cell>
          <cell r="C4334">
            <v>0</v>
          </cell>
          <cell r="D4334" t="str">
            <v>L408</v>
          </cell>
          <cell r="E4334">
            <v>1</v>
          </cell>
          <cell r="F4334">
            <v>1</v>
          </cell>
        </row>
        <row r="4335">
          <cell r="A4335" t="str">
            <v>WTS0P4C</v>
          </cell>
          <cell r="B4335">
            <v>24</v>
          </cell>
          <cell r="C4335">
            <v>0</v>
          </cell>
          <cell r="D4335" t="str">
            <v>L408</v>
          </cell>
          <cell r="E4335">
            <v>1</v>
          </cell>
          <cell r="F4335">
            <v>1</v>
          </cell>
        </row>
        <row r="4336">
          <cell r="A4336" t="str">
            <v>WTS0P4C</v>
          </cell>
          <cell r="B4336">
            <v>30</v>
          </cell>
          <cell r="C4336">
            <v>0</v>
          </cell>
          <cell r="D4336" t="str">
            <v>L408</v>
          </cell>
          <cell r="E4336">
            <v>1</v>
          </cell>
          <cell r="F4336">
            <v>1</v>
          </cell>
        </row>
        <row r="4337">
          <cell r="A4337" t="str">
            <v>WTS0P4C</v>
          </cell>
          <cell r="B4337">
            <v>48</v>
          </cell>
          <cell r="C4337">
            <v>0</v>
          </cell>
          <cell r="D4337" t="str">
            <v>L408</v>
          </cell>
          <cell r="E4337">
            <v>1</v>
          </cell>
          <cell r="F4337">
            <v>1</v>
          </cell>
        </row>
        <row r="4338">
          <cell r="A4338" t="str">
            <v>WTS0Q4C</v>
          </cell>
          <cell r="B4338">
            <v>14</v>
          </cell>
          <cell r="C4338">
            <v>0</v>
          </cell>
          <cell r="D4338" t="str">
            <v>L408</v>
          </cell>
          <cell r="E4338">
            <v>1</v>
          </cell>
          <cell r="F4338">
            <v>1</v>
          </cell>
        </row>
        <row r="4339">
          <cell r="A4339" t="str">
            <v>WTS0R3</v>
          </cell>
          <cell r="B4339">
            <v>24</v>
          </cell>
          <cell r="C4339">
            <v>0</v>
          </cell>
          <cell r="D4339" t="str">
            <v>L408</v>
          </cell>
          <cell r="E4339">
            <v>1</v>
          </cell>
          <cell r="F4339">
            <v>1</v>
          </cell>
        </row>
        <row r="4340">
          <cell r="A4340" t="str">
            <v>WTS0S4C</v>
          </cell>
          <cell r="B4340">
            <v>14</v>
          </cell>
          <cell r="C4340">
            <v>0</v>
          </cell>
          <cell r="D4340" t="str">
            <v>L408</v>
          </cell>
          <cell r="E4340">
            <v>1</v>
          </cell>
          <cell r="F4340">
            <v>1</v>
          </cell>
        </row>
        <row r="4341">
          <cell r="A4341" t="str">
            <v>WTS0S4C</v>
          </cell>
          <cell r="B4341">
            <v>18</v>
          </cell>
          <cell r="C4341">
            <v>0</v>
          </cell>
          <cell r="D4341" t="str">
            <v>L408</v>
          </cell>
          <cell r="E4341">
            <v>2</v>
          </cell>
          <cell r="F4341">
            <v>2</v>
          </cell>
        </row>
        <row r="4342">
          <cell r="A4342" t="str">
            <v>WTS0T4C</v>
          </cell>
          <cell r="B4342">
            <v>30</v>
          </cell>
          <cell r="C4342">
            <v>0</v>
          </cell>
          <cell r="D4342" t="str">
            <v>L408</v>
          </cell>
          <cell r="E4342">
            <v>1</v>
          </cell>
          <cell r="F4342">
            <v>1</v>
          </cell>
        </row>
        <row r="4343">
          <cell r="A4343" t="str">
            <v>WVF002</v>
          </cell>
          <cell r="B4343">
            <v>10</v>
          </cell>
          <cell r="C4343">
            <v>8</v>
          </cell>
          <cell r="D4343" t="str">
            <v>L601</v>
          </cell>
          <cell r="E4343">
            <v>0</v>
          </cell>
          <cell r="F4343">
            <v>1</v>
          </cell>
        </row>
        <row r="4344">
          <cell r="A4344" t="str">
            <v>WVF002</v>
          </cell>
          <cell r="B4344">
            <v>12</v>
          </cell>
          <cell r="C4344">
            <v>8</v>
          </cell>
          <cell r="D4344" t="str">
            <v>L601</v>
          </cell>
          <cell r="E4344">
            <v>0</v>
          </cell>
          <cell r="F4344">
            <v>1</v>
          </cell>
        </row>
        <row r="4345">
          <cell r="A4345" t="str">
            <v>WVF002</v>
          </cell>
          <cell r="B4345">
            <v>18</v>
          </cell>
          <cell r="C4345">
            <v>8</v>
          </cell>
          <cell r="D4345" t="str">
            <v>L601</v>
          </cell>
          <cell r="E4345">
            <v>1</v>
          </cell>
          <cell r="F4345">
            <v>1</v>
          </cell>
        </row>
        <row r="4346">
          <cell r="A4346" t="str">
            <v>WVF002</v>
          </cell>
          <cell r="B4346">
            <v>18</v>
          </cell>
          <cell r="C4346">
            <v>12</v>
          </cell>
          <cell r="D4346" t="str">
            <v>L601</v>
          </cell>
          <cell r="E4346">
            <v>1</v>
          </cell>
          <cell r="F4346">
            <v>1</v>
          </cell>
        </row>
        <row r="4347">
          <cell r="A4347" t="str">
            <v>WVF002</v>
          </cell>
          <cell r="B4347">
            <v>24</v>
          </cell>
          <cell r="C4347">
            <v>16</v>
          </cell>
          <cell r="D4347" t="str">
            <v>L601</v>
          </cell>
          <cell r="E4347">
            <v>2</v>
          </cell>
          <cell r="F4347">
            <v>2</v>
          </cell>
        </row>
        <row r="4348">
          <cell r="A4348" t="str">
            <v>WVF002</v>
          </cell>
          <cell r="B4348">
            <v>30</v>
          </cell>
          <cell r="C4348">
            <v>10</v>
          </cell>
          <cell r="D4348" t="str">
            <v>L601</v>
          </cell>
          <cell r="E4348">
            <v>0</v>
          </cell>
          <cell r="F4348">
            <v>1</v>
          </cell>
        </row>
        <row r="4349">
          <cell r="A4349" t="str">
            <v>WVF002</v>
          </cell>
          <cell r="B4349">
            <v>30</v>
          </cell>
          <cell r="C4349">
            <v>12</v>
          </cell>
          <cell r="D4349" t="str">
            <v>L601</v>
          </cell>
          <cell r="E4349">
            <v>0</v>
          </cell>
          <cell r="F4349">
            <v>1</v>
          </cell>
        </row>
        <row r="4350">
          <cell r="A4350" t="str">
            <v>WVF002</v>
          </cell>
          <cell r="B4350">
            <v>30</v>
          </cell>
          <cell r="C4350">
            <v>16</v>
          </cell>
          <cell r="D4350" t="str">
            <v>L601</v>
          </cell>
          <cell r="E4350">
            <v>0</v>
          </cell>
          <cell r="F4350">
            <v>1</v>
          </cell>
        </row>
        <row r="4351">
          <cell r="A4351" t="str">
            <v>WVF002</v>
          </cell>
          <cell r="B4351">
            <v>30</v>
          </cell>
          <cell r="C4351">
            <v>24</v>
          </cell>
          <cell r="D4351" t="str">
            <v>L601</v>
          </cell>
          <cell r="E4351">
            <v>0</v>
          </cell>
          <cell r="F4351">
            <v>1</v>
          </cell>
        </row>
        <row r="4352">
          <cell r="A4352" t="str">
            <v>WVF002</v>
          </cell>
          <cell r="B4352">
            <v>36</v>
          </cell>
          <cell r="C4352">
            <v>18</v>
          </cell>
          <cell r="D4352" t="str">
            <v>L601</v>
          </cell>
          <cell r="E4352">
            <v>0</v>
          </cell>
          <cell r="F4352">
            <v>1</v>
          </cell>
        </row>
        <row r="4353">
          <cell r="A4353" t="str">
            <v>WVS0H4C</v>
          </cell>
          <cell r="B4353">
            <v>22</v>
          </cell>
          <cell r="C4353">
            <v>20</v>
          </cell>
          <cell r="D4353" t="str">
            <v>L408</v>
          </cell>
          <cell r="E4353">
            <v>0</v>
          </cell>
          <cell r="F4353">
            <v>2</v>
          </cell>
        </row>
        <row r="4354">
          <cell r="A4354" t="str">
            <v>WVS0J4</v>
          </cell>
          <cell r="B4354">
            <v>3</v>
          </cell>
          <cell r="C4354">
            <v>2</v>
          </cell>
          <cell r="D4354" t="str">
            <v>L408</v>
          </cell>
          <cell r="E4354">
            <v>1</v>
          </cell>
          <cell r="F4354">
            <v>1</v>
          </cell>
        </row>
        <row r="4355">
          <cell r="A4355" t="str">
            <v>WVS0J4C</v>
          </cell>
          <cell r="B4355">
            <v>3</v>
          </cell>
          <cell r="C4355">
            <v>2</v>
          </cell>
          <cell r="D4355" t="str">
            <v>L408</v>
          </cell>
          <cell r="E4355">
            <v>3</v>
          </cell>
          <cell r="F4355">
            <v>3</v>
          </cell>
        </row>
        <row r="4356">
          <cell r="A4356" t="str">
            <v>WVS0J4C</v>
          </cell>
          <cell r="B4356">
            <v>4</v>
          </cell>
          <cell r="C4356">
            <v>3</v>
          </cell>
          <cell r="D4356" t="str">
            <v>L408</v>
          </cell>
          <cell r="E4356">
            <v>6</v>
          </cell>
          <cell r="F4356">
            <v>6</v>
          </cell>
        </row>
        <row r="4357">
          <cell r="A4357" t="str">
            <v>WVS0J4C</v>
          </cell>
          <cell r="B4357">
            <v>6</v>
          </cell>
          <cell r="C4357">
            <v>4</v>
          </cell>
          <cell r="D4357" t="str">
            <v>L408</v>
          </cell>
          <cell r="E4357">
            <v>3</v>
          </cell>
          <cell r="F4357">
            <v>3</v>
          </cell>
        </row>
        <row r="4358">
          <cell r="A4358" t="str">
            <v>WVS0J4C</v>
          </cell>
          <cell r="B4358">
            <v>8</v>
          </cell>
          <cell r="C4358">
            <v>6</v>
          </cell>
          <cell r="D4358" t="str">
            <v>L408</v>
          </cell>
          <cell r="E4358">
            <v>1</v>
          </cell>
          <cell r="F4358">
            <v>2</v>
          </cell>
        </row>
        <row r="4359">
          <cell r="A4359" t="str">
            <v>WVS0P4C</v>
          </cell>
          <cell r="B4359">
            <v>8</v>
          </cell>
          <cell r="C4359">
            <v>6</v>
          </cell>
          <cell r="D4359" t="str">
            <v>L408</v>
          </cell>
          <cell r="E4359">
            <v>0</v>
          </cell>
          <cell r="F4359">
            <v>1</v>
          </cell>
        </row>
        <row r="4360">
          <cell r="A4360" t="str">
            <v>WVS0P4C</v>
          </cell>
          <cell r="B4360">
            <v>10</v>
          </cell>
          <cell r="C4360">
            <v>6</v>
          </cell>
          <cell r="D4360" t="str">
            <v>L408</v>
          </cell>
          <cell r="E4360">
            <v>0</v>
          </cell>
          <cell r="F4360">
            <v>2</v>
          </cell>
        </row>
        <row r="4361">
          <cell r="A4361" t="str">
            <v>WVS0P4C</v>
          </cell>
          <cell r="B4361">
            <v>12</v>
          </cell>
          <cell r="C4361">
            <v>10</v>
          </cell>
          <cell r="D4361" t="str">
            <v>L408</v>
          </cell>
          <cell r="E4361">
            <v>2</v>
          </cell>
          <cell r="F4361">
            <v>4</v>
          </cell>
        </row>
        <row r="4362">
          <cell r="A4362" t="str">
            <v>WVS0P4C</v>
          </cell>
          <cell r="B4362">
            <v>14</v>
          </cell>
          <cell r="C4362">
            <v>10</v>
          </cell>
          <cell r="D4362" t="str">
            <v>L408</v>
          </cell>
          <cell r="E4362">
            <v>0</v>
          </cell>
          <cell r="F4362">
            <v>2</v>
          </cell>
        </row>
        <row r="4363">
          <cell r="A4363" t="str">
            <v>WVS0P4C</v>
          </cell>
          <cell r="B4363">
            <v>18</v>
          </cell>
          <cell r="C4363">
            <v>16</v>
          </cell>
          <cell r="D4363" t="str">
            <v>L408</v>
          </cell>
          <cell r="E4363">
            <v>2</v>
          </cell>
          <cell r="F4363">
            <v>2</v>
          </cell>
        </row>
        <row r="4364">
          <cell r="A4364" t="str">
            <v>XAC101</v>
          </cell>
          <cell r="B4364">
            <v>0.75</v>
          </cell>
          <cell r="C4364">
            <v>0</v>
          </cell>
          <cell r="D4364" t="str">
            <v>L304</v>
          </cell>
          <cell r="E4364">
            <v>5</v>
          </cell>
          <cell r="F4364">
            <v>6</v>
          </cell>
        </row>
        <row r="4365">
          <cell r="A4365" t="str">
            <v>XAC101</v>
          </cell>
          <cell r="B4365">
            <v>1</v>
          </cell>
          <cell r="C4365">
            <v>0</v>
          </cell>
          <cell r="D4365" t="str">
            <v>L304</v>
          </cell>
          <cell r="E4365">
            <v>12</v>
          </cell>
          <cell r="F4365">
            <v>12</v>
          </cell>
        </row>
        <row r="4366">
          <cell r="A4366" t="str">
            <v>XAC101</v>
          </cell>
          <cell r="B4366">
            <v>1.5</v>
          </cell>
          <cell r="C4366">
            <v>0</v>
          </cell>
          <cell r="D4366" t="str">
            <v>L304</v>
          </cell>
          <cell r="E4366">
            <v>3</v>
          </cell>
          <cell r="F4366">
            <v>3</v>
          </cell>
        </row>
        <row r="4367">
          <cell r="A4367" t="str">
            <v>XAC101</v>
          </cell>
          <cell r="B4367">
            <v>2</v>
          </cell>
          <cell r="C4367">
            <v>0</v>
          </cell>
          <cell r="D4367" t="str">
            <v>L304</v>
          </cell>
          <cell r="E4367">
            <v>23</v>
          </cell>
          <cell r="F4367">
            <v>24</v>
          </cell>
        </row>
        <row r="4368">
          <cell r="A4368" t="str">
            <v>XAC101</v>
          </cell>
          <cell r="B4368">
            <v>3</v>
          </cell>
          <cell r="C4368">
            <v>0</v>
          </cell>
          <cell r="D4368" t="str">
            <v>L304</v>
          </cell>
          <cell r="E4368">
            <v>9</v>
          </cell>
          <cell r="F4368">
            <v>8</v>
          </cell>
        </row>
        <row r="4369">
          <cell r="A4369" t="str">
            <v>XAC101</v>
          </cell>
          <cell r="B4369">
            <v>4</v>
          </cell>
          <cell r="C4369">
            <v>0</v>
          </cell>
          <cell r="D4369" t="str">
            <v>L304</v>
          </cell>
          <cell r="E4369">
            <v>12</v>
          </cell>
          <cell r="F4369">
            <v>19</v>
          </cell>
        </row>
        <row r="4370">
          <cell r="A4370" t="str">
            <v>XAC101</v>
          </cell>
          <cell r="B4370">
            <v>6</v>
          </cell>
          <cell r="C4370">
            <v>0</v>
          </cell>
          <cell r="D4370" t="str">
            <v>L304</v>
          </cell>
          <cell r="E4370">
            <v>24</v>
          </cell>
          <cell r="F4370">
            <v>23</v>
          </cell>
        </row>
        <row r="4371">
          <cell r="A4371" t="str">
            <v>XAC101</v>
          </cell>
          <cell r="B4371">
            <v>8</v>
          </cell>
          <cell r="C4371">
            <v>0</v>
          </cell>
          <cell r="D4371" t="str">
            <v>L304</v>
          </cell>
          <cell r="E4371">
            <v>8</v>
          </cell>
          <cell r="F4371">
            <v>8</v>
          </cell>
        </row>
        <row r="4372">
          <cell r="A4372" t="str">
            <v>XAC101</v>
          </cell>
          <cell r="B4372">
            <v>10</v>
          </cell>
          <cell r="C4372">
            <v>0</v>
          </cell>
          <cell r="D4372" t="str">
            <v>L304</v>
          </cell>
          <cell r="E4372">
            <v>6</v>
          </cell>
          <cell r="F4372">
            <v>6</v>
          </cell>
        </row>
        <row r="4373">
          <cell r="A4373" t="str">
            <v>XAC101</v>
          </cell>
          <cell r="B4373">
            <v>12</v>
          </cell>
          <cell r="C4373">
            <v>0</v>
          </cell>
          <cell r="D4373" t="str">
            <v>L304</v>
          </cell>
          <cell r="E4373">
            <v>10</v>
          </cell>
          <cell r="F4373">
            <v>11</v>
          </cell>
        </row>
        <row r="4374">
          <cell r="A4374" t="str">
            <v>XAC301</v>
          </cell>
          <cell r="B4374">
            <v>0.75</v>
          </cell>
          <cell r="C4374">
            <v>0</v>
          </cell>
          <cell r="D4374" t="str">
            <v>L304</v>
          </cell>
          <cell r="E4374">
            <v>4</v>
          </cell>
          <cell r="F4374">
            <v>4</v>
          </cell>
        </row>
        <row r="4375">
          <cell r="A4375" t="str">
            <v>XAC301</v>
          </cell>
          <cell r="B4375">
            <v>1</v>
          </cell>
          <cell r="C4375">
            <v>0</v>
          </cell>
          <cell r="D4375" t="str">
            <v>L304</v>
          </cell>
          <cell r="E4375">
            <v>5</v>
          </cell>
          <cell r="F4375">
            <v>5</v>
          </cell>
        </row>
        <row r="4376">
          <cell r="A4376" t="str">
            <v>XAC301</v>
          </cell>
          <cell r="B4376">
            <v>1.5</v>
          </cell>
          <cell r="C4376">
            <v>0</v>
          </cell>
          <cell r="D4376" t="str">
            <v>L304</v>
          </cell>
          <cell r="E4376">
            <v>1</v>
          </cell>
          <cell r="F4376">
            <v>1</v>
          </cell>
        </row>
        <row r="4377">
          <cell r="A4377" t="str">
            <v>XAC301</v>
          </cell>
          <cell r="B4377">
            <v>2</v>
          </cell>
          <cell r="C4377">
            <v>0</v>
          </cell>
          <cell r="D4377" t="str">
            <v>L304</v>
          </cell>
          <cell r="E4377">
            <v>12</v>
          </cell>
          <cell r="F4377">
            <v>12</v>
          </cell>
        </row>
        <row r="4378">
          <cell r="A4378" t="str">
            <v>XAC301</v>
          </cell>
          <cell r="B4378">
            <v>3</v>
          </cell>
          <cell r="C4378">
            <v>0</v>
          </cell>
          <cell r="D4378" t="str">
            <v>L304</v>
          </cell>
          <cell r="E4378">
            <v>8</v>
          </cell>
          <cell r="F4378">
            <v>8</v>
          </cell>
        </row>
        <row r="4379">
          <cell r="A4379" t="str">
            <v>XAC301</v>
          </cell>
          <cell r="B4379">
            <v>4</v>
          </cell>
          <cell r="C4379">
            <v>0</v>
          </cell>
          <cell r="D4379" t="str">
            <v>L304</v>
          </cell>
          <cell r="E4379">
            <v>10</v>
          </cell>
          <cell r="F4379">
            <v>10</v>
          </cell>
        </row>
        <row r="4380">
          <cell r="A4380" t="str">
            <v>XAC301</v>
          </cell>
          <cell r="B4380">
            <v>6</v>
          </cell>
          <cell r="C4380">
            <v>0</v>
          </cell>
          <cell r="D4380" t="str">
            <v>L304</v>
          </cell>
          <cell r="E4380">
            <v>4</v>
          </cell>
          <cell r="F4380">
            <v>4</v>
          </cell>
        </row>
        <row r="4381">
          <cell r="A4381" t="str">
            <v>XAC301</v>
          </cell>
          <cell r="B4381">
            <v>8</v>
          </cell>
          <cell r="C4381">
            <v>0</v>
          </cell>
          <cell r="D4381" t="str">
            <v>L304</v>
          </cell>
          <cell r="E4381">
            <v>6</v>
          </cell>
          <cell r="F4381">
            <v>7</v>
          </cell>
        </row>
        <row r="4382">
          <cell r="A4382" t="str">
            <v>XAC301</v>
          </cell>
          <cell r="B4382">
            <v>10</v>
          </cell>
          <cell r="C4382">
            <v>0</v>
          </cell>
          <cell r="D4382" t="str">
            <v>L304</v>
          </cell>
          <cell r="E4382">
            <v>1</v>
          </cell>
          <cell r="F4382">
            <v>2</v>
          </cell>
        </row>
        <row r="4383">
          <cell r="A4383" t="str">
            <v>XAC601</v>
          </cell>
          <cell r="B4383">
            <v>1</v>
          </cell>
          <cell r="C4383">
            <v>0</v>
          </cell>
          <cell r="D4383" t="str">
            <v>L304</v>
          </cell>
          <cell r="E4383">
            <v>1</v>
          </cell>
          <cell r="F4383">
            <v>1</v>
          </cell>
        </row>
        <row r="4384">
          <cell r="A4384" t="str">
            <v>XAC601</v>
          </cell>
          <cell r="B4384">
            <v>2</v>
          </cell>
          <cell r="C4384">
            <v>0</v>
          </cell>
          <cell r="D4384" t="str">
            <v>L304</v>
          </cell>
          <cell r="E4384">
            <v>5</v>
          </cell>
          <cell r="F4384">
            <v>5</v>
          </cell>
        </row>
        <row r="4385">
          <cell r="A4385" t="str">
            <v>XAC601</v>
          </cell>
          <cell r="B4385">
            <v>3</v>
          </cell>
          <cell r="C4385">
            <v>0</v>
          </cell>
          <cell r="D4385" t="str">
            <v>L304</v>
          </cell>
          <cell r="E4385">
            <v>1</v>
          </cell>
          <cell r="F4385">
            <v>1</v>
          </cell>
        </row>
        <row r="4386">
          <cell r="A4386" t="str">
            <v>XAC601</v>
          </cell>
          <cell r="B4386">
            <v>8</v>
          </cell>
          <cell r="C4386">
            <v>0</v>
          </cell>
          <cell r="D4386" t="str">
            <v>L304</v>
          </cell>
          <cell r="E4386">
            <v>5</v>
          </cell>
          <cell r="F4386">
            <v>5</v>
          </cell>
        </row>
        <row r="4387">
          <cell r="A4387" t="str">
            <v>XAS101R</v>
          </cell>
          <cell r="B4387">
            <v>1</v>
          </cell>
          <cell r="C4387">
            <v>0</v>
          </cell>
          <cell r="D4387" t="str">
            <v>L304</v>
          </cell>
          <cell r="E4387">
            <v>4</v>
          </cell>
          <cell r="F4387">
            <v>4</v>
          </cell>
        </row>
        <row r="4388">
          <cell r="A4388" t="str">
            <v>XAS101R</v>
          </cell>
          <cell r="B4388">
            <v>2</v>
          </cell>
          <cell r="C4388">
            <v>0</v>
          </cell>
          <cell r="D4388" t="str">
            <v>L304</v>
          </cell>
          <cell r="E4388">
            <v>8</v>
          </cell>
          <cell r="F4388">
            <v>12</v>
          </cell>
        </row>
        <row r="4389">
          <cell r="A4389" t="str">
            <v>XAS101R</v>
          </cell>
          <cell r="B4389">
            <v>3</v>
          </cell>
          <cell r="C4389">
            <v>0</v>
          </cell>
          <cell r="D4389" t="str">
            <v>L304</v>
          </cell>
          <cell r="E4389">
            <v>4</v>
          </cell>
          <cell r="F4389">
            <v>5</v>
          </cell>
        </row>
        <row r="4390">
          <cell r="A4390" t="str">
            <v>XAS101R</v>
          </cell>
          <cell r="B4390">
            <v>4</v>
          </cell>
          <cell r="C4390">
            <v>0</v>
          </cell>
          <cell r="D4390" t="str">
            <v>L304</v>
          </cell>
          <cell r="E4390">
            <v>1</v>
          </cell>
          <cell r="F4390">
            <v>1</v>
          </cell>
        </row>
        <row r="4391">
          <cell r="A4391" t="str">
            <v>XAS101R</v>
          </cell>
          <cell r="B4391">
            <v>6</v>
          </cell>
          <cell r="C4391">
            <v>0</v>
          </cell>
          <cell r="D4391" t="str">
            <v>L304</v>
          </cell>
          <cell r="E4391">
            <v>2</v>
          </cell>
          <cell r="F4391">
            <v>4</v>
          </cell>
        </row>
        <row r="4392">
          <cell r="A4392" t="str">
            <v>XAS101R</v>
          </cell>
          <cell r="B4392">
            <v>8</v>
          </cell>
          <cell r="C4392">
            <v>0</v>
          </cell>
          <cell r="D4392" t="str">
            <v>L304</v>
          </cell>
          <cell r="E4392">
            <v>1</v>
          </cell>
          <cell r="F4392">
            <v>1</v>
          </cell>
        </row>
        <row r="4393">
          <cell r="A4393" t="str">
            <v>XAS101R</v>
          </cell>
          <cell r="B4393">
            <v>10</v>
          </cell>
          <cell r="C4393">
            <v>0</v>
          </cell>
          <cell r="D4393" t="str">
            <v>L304</v>
          </cell>
          <cell r="E4393">
            <v>2</v>
          </cell>
          <cell r="F4393">
            <v>2</v>
          </cell>
        </row>
        <row r="4394">
          <cell r="A4394" t="str">
            <v>XAS101R</v>
          </cell>
          <cell r="B4394">
            <v>12</v>
          </cell>
          <cell r="C4394">
            <v>0</v>
          </cell>
          <cell r="D4394" t="str">
            <v>L304</v>
          </cell>
          <cell r="E4394">
            <v>4</v>
          </cell>
          <cell r="F4394">
            <v>4</v>
          </cell>
        </row>
        <row r="4395">
          <cell r="A4395" t="str">
            <v>XAS101S</v>
          </cell>
          <cell r="B4395">
            <v>0.75</v>
          </cell>
          <cell r="C4395">
            <v>0</v>
          </cell>
          <cell r="D4395" t="str">
            <v>L304</v>
          </cell>
          <cell r="E4395">
            <v>1</v>
          </cell>
          <cell r="F4395">
            <v>1</v>
          </cell>
        </row>
        <row r="4396">
          <cell r="A4396" t="str">
            <v>XAS101S</v>
          </cell>
          <cell r="B4396">
            <v>2</v>
          </cell>
          <cell r="C4396">
            <v>0</v>
          </cell>
          <cell r="D4396" t="str">
            <v>L304</v>
          </cell>
          <cell r="E4396">
            <v>6</v>
          </cell>
          <cell r="F4396">
            <v>6</v>
          </cell>
        </row>
        <row r="4397">
          <cell r="A4397" t="str">
            <v>XAS101S</v>
          </cell>
          <cell r="B4397">
            <v>3</v>
          </cell>
          <cell r="C4397">
            <v>0</v>
          </cell>
          <cell r="D4397" t="str">
            <v>L304</v>
          </cell>
          <cell r="E4397">
            <v>3</v>
          </cell>
          <cell r="F4397">
            <v>3</v>
          </cell>
        </row>
        <row r="4398">
          <cell r="A4398" t="str">
            <v>XAS101S</v>
          </cell>
          <cell r="B4398">
            <v>4</v>
          </cell>
          <cell r="C4398">
            <v>0</v>
          </cell>
          <cell r="D4398" t="str">
            <v>L304</v>
          </cell>
          <cell r="E4398">
            <v>2</v>
          </cell>
          <cell r="F4398">
            <v>4</v>
          </cell>
        </row>
        <row r="4399">
          <cell r="A4399" t="str">
            <v>XAS101S</v>
          </cell>
          <cell r="B4399">
            <v>6</v>
          </cell>
          <cell r="C4399">
            <v>0</v>
          </cell>
          <cell r="D4399" t="str">
            <v>L304</v>
          </cell>
          <cell r="E4399">
            <v>7</v>
          </cell>
          <cell r="F4399">
            <v>9</v>
          </cell>
        </row>
        <row r="4400">
          <cell r="A4400" t="str">
            <v>XAS101S</v>
          </cell>
          <cell r="B4400">
            <v>8</v>
          </cell>
          <cell r="C4400">
            <v>0</v>
          </cell>
          <cell r="D4400" t="str">
            <v>L304</v>
          </cell>
          <cell r="E4400">
            <v>7</v>
          </cell>
          <cell r="F4400">
            <v>7</v>
          </cell>
        </row>
        <row r="4401">
          <cell r="A4401" t="str">
            <v>XAS101S</v>
          </cell>
          <cell r="B4401">
            <v>10</v>
          </cell>
          <cell r="C4401">
            <v>0</v>
          </cell>
          <cell r="D4401" t="str">
            <v>L304</v>
          </cell>
          <cell r="E4401">
            <v>4</v>
          </cell>
          <cell r="F4401">
            <v>4</v>
          </cell>
        </row>
        <row r="4402">
          <cell r="A4402" t="str">
            <v>XAS101S</v>
          </cell>
          <cell r="B4402">
            <v>12</v>
          </cell>
          <cell r="C4402">
            <v>0</v>
          </cell>
          <cell r="D4402" t="str">
            <v>L304</v>
          </cell>
          <cell r="E4402">
            <v>14</v>
          </cell>
          <cell r="F4402">
            <v>14</v>
          </cell>
        </row>
        <row r="4403">
          <cell r="A4403" t="str">
            <v>XAS301R</v>
          </cell>
          <cell r="B4403">
            <v>0.75</v>
          </cell>
          <cell r="C4403">
            <v>0</v>
          </cell>
          <cell r="D4403" t="str">
            <v>L304</v>
          </cell>
          <cell r="E4403">
            <v>18</v>
          </cell>
          <cell r="F4403">
            <v>16</v>
          </cell>
        </row>
        <row r="4404">
          <cell r="A4404" t="str">
            <v>XAS301R</v>
          </cell>
          <cell r="B4404">
            <v>1</v>
          </cell>
          <cell r="C4404">
            <v>0</v>
          </cell>
          <cell r="D4404" t="str">
            <v>L304</v>
          </cell>
          <cell r="E4404">
            <v>1</v>
          </cell>
          <cell r="F4404">
            <v>1</v>
          </cell>
        </row>
        <row r="4405">
          <cell r="A4405" t="str">
            <v>XAS301R</v>
          </cell>
          <cell r="B4405">
            <v>2</v>
          </cell>
          <cell r="C4405">
            <v>0</v>
          </cell>
          <cell r="D4405" t="str">
            <v>L304</v>
          </cell>
          <cell r="E4405">
            <v>9</v>
          </cell>
          <cell r="F4405">
            <v>8</v>
          </cell>
        </row>
        <row r="4406">
          <cell r="A4406" t="str">
            <v>XAS301R</v>
          </cell>
          <cell r="B4406">
            <v>3</v>
          </cell>
          <cell r="C4406">
            <v>0</v>
          </cell>
          <cell r="D4406" t="str">
            <v>L304</v>
          </cell>
          <cell r="E4406">
            <v>10</v>
          </cell>
          <cell r="F4406">
            <v>10</v>
          </cell>
        </row>
        <row r="4407">
          <cell r="A4407" t="str">
            <v>XAS301R</v>
          </cell>
          <cell r="B4407">
            <v>4</v>
          </cell>
          <cell r="C4407">
            <v>0</v>
          </cell>
          <cell r="D4407" t="str">
            <v>L304</v>
          </cell>
          <cell r="E4407">
            <v>3</v>
          </cell>
          <cell r="F4407">
            <v>4</v>
          </cell>
        </row>
        <row r="4408">
          <cell r="A4408" t="str">
            <v>XAS301R</v>
          </cell>
          <cell r="B4408">
            <v>6</v>
          </cell>
          <cell r="C4408">
            <v>0</v>
          </cell>
          <cell r="D4408" t="str">
            <v>L304</v>
          </cell>
          <cell r="E4408">
            <v>2</v>
          </cell>
          <cell r="F4408">
            <v>3</v>
          </cell>
        </row>
        <row r="4409">
          <cell r="A4409" t="str">
            <v>XAS301R</v>
          </cell>
          <cell r="B4409">
            <v>8</v>
          </cell>
          <cell r="C4409">
            <v>0</v>
          </cell>
          <cell r="D4409" t="str">
            <v>L304</v>
          </cell>
          <cell r="E4409">
            <v>3</v>
          </cell>
          <cell r="F4409">
            <v>3</v>
          </cell>
        </row>
        <row r="4410">
          <cell r="A4410" t="str">
            <v>XAS301R</v>
          </cell>
          <cell r="B4410">
            <v>10</v>
          </cell>
          <cell r="C4410">
            <v>0</v>
          </cell>
          <cell r="D4410" t="str">
            <v>L304</v>
          </cell>
          <cell r="E4410">
            <v>4</v>
          </cell>
          <cell r="F4410">
            <v>4</v>
          </cell>
        </row>
        <row r="4411">
          <cell r="A4411" t="str">
            <v>XAS301S</v>
          </cell>
          <cell r="B4411">
            <v>0.75</v>
          </cell>
          <cell r="C4411">
            <v>0</v>
          </cell>
          <cell r="D4411" t="str">
            <v>L304</v>
          </cell>
          <cell r="E4411">
            <v>3</v>
          </cell>
          <cell r="F4411">
            <v>8</v>
          </cell>
        </row>
        <row r="4412">
          <cell r="A4412" t="str">
            <v>XAS301S</v>
          </cell>
          <cell r="B4412">
            <v>1</v>
          </cell>
          <cell r="C4412">
            <v>0</v>
          </cell>
          <cell r="D4412" t="str">
            <v>L304</v>
          </cell>
          <cell r="E4412">
            <v>5</v>
          </cell>
          <cell r="F4412">
            <v>5</v>
          </cell>
        </row>
        <row r="4413">
          <cell r="A4413" t="str">
            <v>XAS301S</v>
          </cell>
          <cell r="B4413">
            <v>2</v>
          </cell>
          <cell r="C4413">
            <v>0</v>
          </cell>
          <cell r="D4413" t="str">
            <v>L304</v>
          </cell>
          <cell r="E4413">
            <v>18</v>
          </cell>
          <cell r="F4413">
            <v>19</v>
          </cell>
        </row>
        <row r="4414">
          <cell r="A4414" t="str">
            <v>XAS301S</v>
          </cell>
          <cell r="B4414">
            <v>3</v>
          </cell>
          <cell r="C4414">
            <v>0</v>
          </cell>
          <cell r="D4414" t="str">
            <v>L304</v>
          </cell>
          <cell r="E4414">
            <v>14</v>
          </cell>
          <cell r="F4414">
            <v>14</v>
          </cell>
        </row>
        <row r="4415">
          <cell r="A4415" t="str">
            <v>XAS301S</v>
          </cell>
          <cell r="B4415">
            <v>4</v>
          </cell>
          <cell r="C4415">
            <v>0</v>
          </cell>
          <cell r="D4415" t="str">
            <v>L304</v>
          </cell>
          <cell r="E4415">
            <v>4</v>
          </cell>
          <cell r="F4415">
            <v>4</v>
          </cell>
        </row>
        <row r="4416">
          <cell r="A4416" t="str">
            <v>XAS301S</v>
          </cell>
          <cell r="B4416">
            <v>6</v>
          </cell>
          <cell r="C4416">
            <v>0</v>
          </cell>
          <cell r="D4416" t="str">
            <v>L304</v>
          </cell>
          <cell r="E4416">
            <v>5</v>
          </cell>
          <cell r="F4416">
            <v>4</v>
          </cell>
        </row>
        <row r="4417">
          <cell r="A4417" t="str">
            <v>XAS301S</v>
          </cell>
          <cell r="B4417">
            <v>8</v>
          </cell>
          <cell r="C4417">
            <v>0</v>
          </cell>
          <cell r="D4417" t="str">
            <v>L304</v>
          </cell>
          <cell r="E4417">
            <v>2</v>
          </cell>
          <cell r="F4417">
            <v>2</v>
          </cell>
        </row>
        <row r="4418">
          <cell r="A4418" t="str">
            <v>XAS301S</v>
          </cell>
          <cell r="B4418">
            <v>10</v>
          </cell>
          <cell r="C4418">
            <v>0</v>
          </cell>
          <cell r="D4418" t="str">
            <v>L304</v>
          </cell>
          <cell r="E4418">
            <v>6</v>
          </cell>
          <cell r="F4418">
            <v>7</v>
          </cell>
        </row>
        <row r="4419">
          <cell r="A4419" t="str">
            <v>XAS601</v>
          </cell>
          <cell r="B4419">
            <v>3</v>
          </cell>
          <cell r="C4419">
            <v>0</v>
          </cell>
          <cell r="D4419" t="str">
            <v>L304</v>
          </cell>
          <cell r="E4419">
            <v>0</v>
          </cell>
          <cell r="F4419">
            <v>1</v>
          </cell>
        </row>
        <row r="4420">
          <cell r="A4420" t="str">
            <v>XAS601</v>
          </cell>
          <cell r="B4420">
            <v>6</v>
          </cell>
          <cell r="C4420">
            <v>0</v>
          </cell>
          <cell r="D4420" t="str">
            <v>L304</v>
          </cell>
          <cell r="E4420">
            <v>1</v>
          </cell>
          <cell r="F4420">
            <v>1</v>
          </cell>
        </row>
        <row r="4421">
          <cell r="A4421" t="str">
            <v>XAS601R</v>
          </cell>
          <cell r="B4421">
            <v>0.75</v>
          </cell>
          <cell r="C4421">
            <v>0</v>
          </cell>
          <cell r="D4421" t="str">
            <v>L304</v>
          </cell>
          <cell r="E4421">
            <v>12</v>
          </cell>
          <cell r="F4421">
            <v>12</v>
          </cell>
        </row>
        <row r="4422">
          <cell r="A4422" t="str">
            <v>XAS601R</v>
          </cell>
          <cell r="B4422">
            <v>1</v>
          </cell>
          <cell r="C4422">
            <v>0</v>
          </cell>
          <cell r="D4422" t="str">
            <v>L304</v>
          </cell>
          <cell r="E4422">
            <v>5</v>
          </cell>
          <cell r="F4422">
            <v>5</v>
          </cell>
        </row>
        <row r="4423">
          <cell r="A4423" t="str">
            <v>XAS601R</v>
          </cell>
          <cell r="B4423">
            <v>1.5</v>
          </cell>
          <cell r="C4423">
            <v>0</v>
          </cell>
          <cell r="D4423" t="str">
            <v>L304</v>
          </cell>
          <cell r="E4423">
            <v>2</v>
          </cell>
          <cell r="F4423">
            <v>2</v>
          </cell>
        </row>
        <row r="4424">
          <cell r="A4424" t="str">
            <v>XAS601R</v>
          </cell>
          <cell r="B4424">
            <v>2</v>
          </cell>
          <cell r="C4424">
            <v>0</v>
          </cell>
          <cell r="D4424" t="str">
            <v>L304</v>
          </cell>
          <cell r="E4424">
            <v>6</v>
          </cell>
          <cell r="F4424">
            <v>6</v>
          </cell>
        </row>
        <row r="4425">
          <cell r="A4425" t="str">
            <v>XAS601R</v>
          </cell>
          <cell r="B4425">
            <v>3</v>
          </cell>
          <cell r="C4425">
            <v>0</v>
          </cell>
          <cell r="D4425" t="str">
            <v>L304</v>
          </cell>
          <cell r="E4425">
            <v>1</v>
          </cell>
          <cell r="F4425">
            <v>1</v>
          </cell>
        </row>
        <row r="4426">
          <cell r="A4426" t="str">
            <v>XAS601R</v>
          </cell>
          <cell r="B4426">
            <v>4</v>
          </cell>
          <cell r="C4426">
            <v>0</v>
          </cell>
          <cell r="D4426" t="str">
            <v>L304</v>
          </cell>
          <cell r="E4426">
            <v>2</v>
          </cell>
          <cell r="F4426">
            <v>2</v>
          </cell>
        </row>
        <row r="4427">
          <cell r="A4427" t="str">
            <v>XAS601R</v>
          </cell>
          <cell r="B4427">
            <v>6</v>
          </cell>
          <cell r="C4427">
            <v>0</v>
          </cell>
          <cell r="D4427" t="str">
            <v>L304</v>
          </cell>
          <cell r="E4427">
            <v>1</v>
          </cell>
          <cell r="F4427">
            <v>3</v>
          </cell>
        </row>
        <row r="4428">
          <cell r="A4428" t="str">
            <v>XAS601R</v>
          </cell>
          <cell r="B4428">
            <v>8</v>
          </cell>
          <cell r="C4428">
            <v>0</v>
          </cell>
          <cell r="D4428" t="str">
            <v>L304</v>
          </cell>
          <cell r="E4428">
            <v>4</v>
          </cell>
          <cell r="F4428">
            <v>4</v>
          </cell>
        </row>
        <row r="4429">
          <cell r="A4429" t="str">
            <v>XAS601S</v>
          </cell>
          <cell r="B4429">
            <v>0.75</v>
          </cell>
          <cell r="C4429">
            <v>0</v>
          </cell>
          <cell r="D4429" t="str">
            <v>L304</v>
          </cell>
          <cell r="E4429">
            <v>9</v>
          </cell>
          <cell r="F4429">
            <v>9</v>
          </cell>
        </row>
        <row r="4430">
          <cell r="A4430" t="str">
            <v>XAS601S</v>
          </cell>
          <cell r="B4430">
            <v>1.5</v>
          </cell>
          <cell r="C4430">
            <v>0</v>
          </cell>
          <cell r="D4430" t="str">
            <v>L304</v>
          </cell>
          <cell r="E4430">
            <v>3</v>
          </cell>
          <cell r="F4430">
            <v>4</v>
          </cell>
        </row>
        <row r="4431">
          <cell r="A4431" t="str">
            <v>XAS601S</v>
          </cell>
          <cell r="B4431">
            <v>2</v>
          </cell>
          <cell r="C4431">
            <v>0</v>
          </cell>
          <cell r="D4431" t="str">
            <v>L304</v>
          </cell>
          <cell r="E4431">
            <v>2</v>
          </cell>
          <cell r="F4431">
            <v>2</v>
          </cell>
        </row>
        <row r="4432">
          <cell r="A4432" t="str">
            <v>XAS601S</v>
          </cell>
          <cell r="B4432">
            <v>6</v>
          </cell>
          <cell r="C4432">
            <v>0</v>
          </cell>
          <cell r="D4432" t="str">
            <v>L304</v>
          </cell>
          <cell r="E4432">
            <v>3</v>
          </cell>
          <cell r="F4432">
            <v>2</v>
          </cell>
        </row>
        <row r="4433">
          <cell r="A4433" t="str">
            <v>XBC101</v>
          </cell>
          <cell r="B4433">
            <v>14</v>
          </cell>
          <cell r="C4433">
            <v>0</v>
          </cell>
          <cell r="D4433" t="str">
            <v>L304</v>
          </cell>
          <cell r="E4433">
            <v>4</v>
          </cell>
          <cell r="F4433">
            <v>7</v>
          </cell>
        </row>
        <row r="4434">
          <cell r="A4434" t="str">
            <v>XBC101</v>
          </cell>
          <cell r="B4434">
            <v>16</v>
          </cell>
          <cell r="C4434">
            <v>0</v>
          </cell>
          <cell r="D4434" t="str">
            <v>L304</v>
          </cell>
          <cell r="E4434">
            <v>22</v>
          </cell>
          <cell r="F4434">
            <v>22</v>
          </cell>
        </row>
        <row r="4435">
          <cell r="A4435" t="str">
            <v>XBC101</v>
          </cell>
          <cell r="B4435">
            <v>18</v>
          </cell>
          <cell r="C4435">
            <v>0</v>
          </cell>
          <cell r="D4435" t="str">
            <v>L304</v>
          </cell>
          <cell r="E4435">
            <v>1</v>
          </cell>
          <cell r="F4435">
            <v>2</v>
          </cell>
        </row>
        <row r="4436">
          <cell r="A4436" t="str">
            <v>XBC101</v>
          </cell>
          <cell r="B4436">
            <v>20</v>
          </cell>
          <cell r="C4436">
            <v>0</v>
          </cell>
          <cell r="D4436" t="str">
            <v>L304</v>
          </cell>
          <cell r="E4436">
            <v>7</v>
          </cell>
          <cell r="F4436">
            <v>10</v>
          </cell>
        </row>
        <row r="4437">
          <cell r="A4437" t="str">
            <v>XBC101</v>
          </cell>
          <cell r="B4437">
            <v>24</v>
          </cell>
          <cell r="C4437">
            <v>0</v>
          </cell>
          <cell r="D4437" t="str">
            <v>L304</v>
          </cell>
          <cell r="E4437">
            <v>9</v>
          </cell>
          <cell r="F4437">
            <v>12</v>
          </cell>
        </row>
        <row r="4438">
          <cell r="A4438" t="str">
            <v>XBC102</v>
          </cell>
          <cell r="B4438">
            <v>30</v>
          </cell>
          <cell r="C4438">
            <v>0</v>
          </cell>
          <cell r="D4438" t="str">
            <v>L304</v>
          </cell>
          <cell r="E4438">
            <v>2</v>
          </cell>
          <cell r="F4438">
            <v>0</v>
          </cell>
        </row>
        <row r="4439">
          <cell r="A4439" t="str">
            <v>XBC102</v>
          </cell>
          <cell r="B4439">
            <v>36</v>
          </cell>
          <cell r="C4439">
            <v>0</v>
          </cell>
          <cell r="D4439" t="str">
            <v>L304</v>
          </cell>
          <cell r="E4439">
            <v>1</v>
          </cell>
          <cell r="F4439">
            <v>1</v>
          </cell>
        </row>
        <row r="4440">
          <cell r="A4440" t="str">
            <v>XBC102K</v>
          </cell>
          <cell r="B4440">
            <v>30</v>
          </cell>
          <cell r="C4440">
            <v>0</v>
          </cell>
          <cell r="D4440" t="str">
            <v>L304</v>
          </cell>
          <cell r="E4440">
            <v>8</v>
          </cell>
          <cell r="F4440">
            <v>10</v>
          </cell>
        </row>
        <row r="4441">
          <cell r="A4441" t="str">
            <v>XBC301</v>
          </cell>
          <cell r="B4441">
            <v>12</v>
          </cell>
          <cell r="C4441">
            <v>0</v>
          </cell>
          <cell r="D4441" t="str">
            <v>L304</v>
          </cell>
          <cell r="E4441">
            <v>0</v>
          </cell>
          <cell r="F4441">
            <v>1</v>
          </cell>
        </row>
        <row r="4442">
          <cell r="A4442" t="str">
            <v>XBC301</v>
          </cell>
          <cell r="B4442">
            <v>14</v>
          </cell>
          <cell r="C4442">
            <v>0</v>
          </cell>
          <cell r="D4442" t="str">
            <v>L304</v>
          </cell>
          <cell r="E4442">
            <v>1</v>
          </cell>
          <cell r="F4442">
            <v>1</v>
          </cell>
        </row>
        <row r="4443">
          <cell r="A4443" t="str">
            <v>XBC301</v>
          </cell>
          <cell r="B4443">
            <v>16</v>
          </cell>
          <cell r="C4443">
            <v>0</v>
          </cell>
          <cell r="D4443" t="str">
            <v>L304</v>
          </cell>
          <cell r="E4443">
            <v>1</v>
          </cell>
          <cell r="F4443">
            <v>1</v>
          </cell>
        </row>
        <row r="4444">
          <cell r="A4444" t="str">
            <v>XBC301</v>
          </cell>
          <cell r="B4444">
            <v>18</v>
          </cell>
          <cell r="C4444">
            <v>0</v>
          </cell>
          <cell r="D4444" t="str">
            <v>L304</v>
          </cell>
          <cell r="E4444">
            <v>1</v>
          </cell>
          <cell r="F4444">
            <v>1</v>
          </cell>
        </row>
        <row r="4445">
          <cell r="A4445" t="str">
            <v>XBC301</v>
          </cell>
          <cell r="B4445">
            <v>20</v>
          </cell>
          <cell r="C4445">
            <v>0</v>
          </cell>
          <cell r="D4445" t="str">
            <v>L304</v>
          </cell>
          <cell r="E4445">
            <v>1</v>
          </cell>
          <cell r="F4445">
            <v>2</v>
          </cell>
        </row>
        <row r="4446">
          <cell r="A4446" t="str">
            <v>XBC301</v>
          </cell>
          <cell r="B4446">
            <v>24</v>
          </cell>
          <cell r="C4446">
            <v>0</v>
          </cell>
          <cell r="D4446" t="str">
            <v>L304</v>
          </cell>
          <cell r="E4446">
            <v>10</v>
          </cell>
          <cell r="F4446">
            <v>10</v>
          </cell>
        </row>
        <row r="4447">
          <cell r="A4447" t="str">
            <v>XBC302</v>
          </cell>
          <cell r="B4447">
            <v>30</v>
          </cell>
          <cell r="C4447">
            <v>0</v>
          </cell>
          <cell r="D4447" t="str">
            <v>L304</v>
          </cell>
          <cell r="E4447">
            <v>0</v>
          </cell>
          <cell r="F4447">
            <v>3</v>
          </cell>
        </row>
        <row r="4448">
          <cell r="A4448" t="str">
            <v>XBC302</v>
          </cell>
          <cell r="B4448">
            <v>42</v>
          </cell>
          <cell r="C4448">
            <v>0</v>
          </cell>
          <cell r="D4448" t="str">
            <v>L304</v>
          </cell>
          <cell r="E4448">
            <v>2</v>
          </cell>
          <cell r="F4448">
            <v>2</v>
          </cell>
        </row>
        <row r="4449">
          <cell r="A4449" t="str">
            <v>XBC302K</v>
          </cell>
          <cell r="B4449">
            <v>30</v>
          </cell>
          <cell r="C4449">
            <v>0</v>
          </cell>
          <cell r="D4449" t="str">
            <v>L304</v>
          </cell>
          <cell r="E4449">
            <v>13</v>
          </cell>
          <cell r="F4449">
            <v>13</v>
          </cell>
        </row>
        <row r="4450">
          <cell r="A4450" t="str">
            <v>XBC302K</v>
          </cell>
          <cell r="B4450">
            <v>36</v>
          </cell>
          <cell r="C4450">
            <v>0</v>
          </cell>
          <cell r="D4450" t="str">
            <v>L304</v>
          </cell>
          <cell r="E4450">
            <v>4</v>
          </cell>
          <cell r="F4450">
            <v>4</v>
          </cell>
        </row>
        <row r="4451">
          <cell r="A4451" t="str">
            <v>XBC302K</v>
          </cell>
          <cell r="B4451">
            <v>42</v>
          </cell>
          <cell r="C4451">
            <v>0</v>
          </cell>
          <cell r="D4451" t="str">
            <v>L304</v>
          </cell>
          <cell r="E4451">
            <v>4</v>
          </cell>
          <cell r="F4451">
            <v>4</v>
          </cell>
        </row>
        <row r="4452">
          <cell r="A4452" t="str">
            <v>XBC302K</v>
          </cell>
          <cell r="B4452">
            <v>48</v>
          </cell>
          <cell r="C4452">
            <v>0</v>
          </cell>
          <cell r="D4452" t="str">
            <v>L304</v>
          </cell>
          <cell r="E4452">
            <v>1</v>
          </cell>
          <cell r="F4452">
            <v>1</v>
          </cell>
        </row>
        <row r="4453">
          <cell r="A4453" t="str">
            <v>XBC601</v>
          </cell>
          <cell r="B4453">
            <v>10</v>
          </cell>
          <cell r="C4453">
            <v>0</v>
          </cell>
          <cell r="D4453" t="str">
            <v>L304</v>
          </cell>
          <cell r="E4453">
            <v>3</v>
          </cell>
          <cell r="F4453">
            <v>3</v>
          </cell>
        </row>
        <row r="4454">
          <cell r="A4454" t="str">
            <v>XBC601</v>
          </cell>
          <cell r="B4454">
            <v>16</v>
          </cell>
          <cell r="C4454">
            <v>0</v>
          </cell>
          <cell r="D4454" t="str">
            <v>L304</v>
          </cell>
          <cell r="E4454">
            <v>0</v>
          </cell>
          <cell r="F4454">
            <v>1</v>
          </cell>
        </row>
        <row r="4455">
          <cell r="A4455" t="str">
            <v>XBC601</v>
          </cell>
          <cell r="B4455">
            <v>20</v>
          </cell>
          <cell r="C4455">
            <v>0</v>
          </cell>
          <cell r="D4455" t="str">
            <v>L304</v>
          </cell>
          <cell r="E4455">
            <v>1</v>
          </cell>
          <cell r="F4455">
            <v>1</v>
          </cell>
        </row>
        <row r="4456">
          <cell r="A4456" t="str">
            <v>XBC601</v>
          </cell>
          <cell r="B4456">
            <v>24</v>
          </cell>
          <cell r="C4456">
            <v>0</v>
          </cell>
          <cell r="D4456" t="str">
            <v>L304</v>
          </cell>
          <cell r="E4456">
            <v>1</v>
          </cell>
          <cell r="F4456">
            <v>1</v>
          </cell>
        </row>
        <row r="4457">
          <cell r="A4457" t="str">
            <v>XBC602K</v>
          </cell>
          <cell r="B4457">
            <v>30</v>
          </cell>
          <cell r="C4457">
            <v>0</v>
          </cell>
          <cell r="D4457" t="str">
            <v>L304</v>
          </cell>
          <cell r="E4457">
            <v>2</v>
          </cell>
          <cell r="F4457">
            <v>2</v>
          </cell>
        </row>
        <row r="4458">
          <cell r="A4458" t="str">
            <v>XBC901</v>
          </cell>
          <cell r="B4458">
            <v>3</v>
          </cell>
          <cell r="C4458">
            <v>0</v>
          </cell>
          <cell r="D4458" t="str">
            <v>L304</v>
          </cell>
          <cell r="E4458">
            <v>1</v>
          </cell>
          <cell r="F4458">
            <v>1</v>
          </cell>
        </row>
        <row r="4459">
          <cell r="A4459" t="str">
            <v>XBC901</v>
          </cell>
          <cell r="B4459">
            <v>4</v>
          </cell>
          <cell r="C4459">
            <v>0</v>
          </cell>
          <cell r="D4459" t="str">
            <v>L304</v>
          </cell>
          <cell r="E4459">
            <v>3</v>
          </cell>
          <cell r="F4459">
            <v>4</v>
          </cell>
        </row>
        <row r="4460">
          <cell r="A4460" t="str">
            <v>XBC901</v>
          </cell>
          <cell r="B4460">
            <v>6</v>
          </cell>
          <cell r="C4460">
            <v>0</v>
          </cell>
          <cell r="D4460" t="str">
            <v>L304</v>
          </cell>
          <cell r="E4460">
            <v>0</v>
          </cell>
          <cell r="F4460">
            <v>2</v>
          </cell>
        </row>
        <row r="4461">
          <cell r="A4461" t="str">
            <v>XBC901</v>
          </cell>
          <cell r="B4461">
            <v>16</v>
          </cell>
          <cell r="C4461">
            <v>0</v>
          </cell>
          <cell r="D4461" t="str">
            <v>L304</v>
          </cell>
          <cell r="E4461">
            <v>1</v>
          </cell>
          <cell r="F4461">
            <v>1</v>
          </cell>
        </row>
        <row r="4462">
          <cell r="A4462" t="str">
            <v>XBC901</v>
          </cell>
          <cell r="B4462">
            <v>20</v>
          </cell>
          <cell r="C4462">
            <v>0</v>
          </cell>
          <cell r="D4462" t="str">
            <v>L304</v>
          </cell>
          <cell r="E4462">
            <v>1</v>
          </cell>
          <cell r="F4462">
            <v>1</v>
          </cell>
        </row>
        <row r="4463">
          <cell r="A4463" t="str">
            <v>XBCA01</v>
          </cell>
          <cell r="B4463">
            <v>1</v>
          </cell>
          <cell r="C4463">
            <v>0</v>
          </cell>
          <cell r="D4463" t="str">
            <v>L304</v>
          </cell>
          <cell r="E4463">
            <v>11</v>
          </cell>
          <cell r="F4463">
            <v>15</v>
          </cell>
        </row>
        <row r="4464">
          <cell r="A4464" t="str">
            <v>XBCA01</v>
          </cell>
          <cell r="B4464">
            <v>2</v>
          </cell>
          <cell r="C4464">
            <v>0</v>
          </cell>
          <cell r="D4464" t="str">
            <v>L304</v>
          </cell>
          <cell r="E4464">
            <v>3</v>
          </cell>
          <cell r="F4464">
            <v>4</v>
          </cell>
        </row>
        <row r="4465">
          <cell r="A4465" t="str">
            <v>XBCD02W</v>
          </cell>
          <cell r="B4465">
            <v>48</v>
          </cell>
          <cell r="C4465">
            <v>0</v>
          </cell>
          <cell r="D4465" t="str">
            <v>L304</v>
          </cell>
          <cell r="E4465">
            <v>4</v>
          </cell>
          <cell r="F4465">
            <v>4</v>
          </cell>
        </row>
        <row r="4466">
          <cell r="A4466" t="str">
            <v>XBS101R</v>
          </cell>
          <cell r="B4466">
            <v>16</v>
          </cell>
          <cell r="C4466">
            <v>0</v>
          </cell>
          <cell r="D4466" t="str">
            <v>L304</v>
          </cell>
          <cell r="E4466">
            <v>2</v>
          </cell>
          <cell r="F4466">
            <v>2</v>
          </cell>
        </row>
        <row r="4467">
          <cell r="A4467" t="str">
            <v>XBS101R</v>
          </cell>
          <cell r="B4467">
            <v>18</v>
          </cell>
          <cell r="C4467">
            <v>0</v>
          </cell>
          <cell r="D4467" t="str">
            <v>L304</v>
          </cell>
          <cell r="E4467">
            <v>3</v>
          </cell>
          <cell r="F4467">
            <v>3</v>
          </cell>
        </row>
        <row r="4468">
          <cell r="A4468" t="str">
            <v>XBS101R</v>
          </cell>
          <cell r="B4468">
            <v>20</v>
          </cell>
          <cell r="C4468">
            <v>0</v>
          </cell>
          <cell r="D4468" t="str">
            <v>L304</v>
          </cell>
          <cell r="E4468">
            <v>4</v>
          </cell>
          <cell r="F4468">
            <v>4</v>
          </cell>
        </row>
        <row r="4469">
          <cell r="A4469" t="str">
            <v>XBS101R</v>
          </cell>
          <cell r="B4469">
            <v>24</v>
          </cell>
          <cell r="C4469">
            <v>0</v>
          </cell>
          <cell r="D4469" t="str">
            <v>L304</v>
          </cell>
          <cell r="E4469">
            <v>6</v>
          </cell>
          <cell r="F4469">
            <v>6</v>
          </cell>
        </row>
        <row r="4470">
          <cell r="A4470" t="str">
            <v>XBS101S</v>
          </cell>
          <cell r="B4470">
            <v>14</v>
          </cell>
          <cell r="C4470">
            <v>0</v>
          </cell>
          <cell r="D4470" t="str">
            <v>L304</v>
          </cell>
          <cell r="E4470">
            <v>1</v>
          </cell>
          <cell r="F4470">
            <v>2</v>
          </cell>
        </row>
        <row r="4471">
          <cell r="A4471" t="str">
            <v>XBS101S</v>
          </cell>
          <cell r="B4471">
            <v>18</v>
          </cell>
          <cell r="C4471">
            <v>0</v>
          </cell>
          <cell r="D4471" t="str">
            <v>L304</v>
          </cell>
          <cell r="E4471">
            <v>1</v>
          </cell>
          <cell r="F4471">
            <v>1</v>
          </cell>
        </row>
        <row r="4472">
          <cell r="A4472" t="str">
            <v>XBS101S</v>
          </cell>
          <cell r="B4472">
            <v>20</v>
          </cell>
          <cell r="C4472">
            <v>0</v>
          </cell>
          <cell r="D4472" t="str">
            <v>L304</v>
          </cell>
          <cell r="E4472">
            <v>1</v>
          </cell>
          <cell r="F4472">
            <v>3</v>
          </cell>
        </row>
        <row r="4473">
          <cell r="A4473" t="str">
            <v>XBS101S</v>
          </cell>
          <cell r="B4473">
            <v>24</v>
          </cell>
          <cell r="C4473">
            <v>0</v>
          </cell>
          <cell r="D4473" t="str">
            <v>L304</v>
          </cell>
          <cell r="E4473">
            <v>1</v>
          </cell>
          <cell r="F4473">
            <v>1</v>
          </cell>
        </row>
        <row r="4474">
          <cell r="A4474" t="str">
            <v>XBS102R</v>
          </cell>
          <cell r="B4474">
            <v>26</v>
          </cell>
          <cell r="C4474">
            <v>0</v>
          </cell>
          <cell r="D4474" t="str">
            <v>L304</v>
          </cell>
          <cell r="E4474">
            <v>0</v>
          </cell>
          <cell r="F4474">
            <v>1</v>
          </cell>
        </row>
        <row r="4475">
          <cell r="A4475" t="str">
            <v>XBS102R</v>
          </cell>
          <cell r="B4475">
            <v>48</v>
          </cell>
          <cell r="C4475">
            <v>0</v>
          </cell>
          <cell r="D4475" t="str">
            <v>L304</v>
          </cell>
          <cell r="E4475">
            <v>1</v>
          </cell>
          <cell r="F4475">
            <v>1</v>
          </cell>
        </row>
        <row r="4476">
          <cell r="A4476" t="str">
            <v>XBS102RK</v>
          </cell>
          <cell r="B4476">
            <v>30</v>
          </cell>
          <cell r="C4476">
            <v>0</v>
          </cell>
          <cell r="D4476" t="str">
            <v>L304</v>
          </cell>
          <cell r="E4476">
            <v>7</v>
          </cell>
          <cell r="F4476">
            <v>7</v>
          </cell>
        </row>
        <row r="4477">
          <cell r="A4477" t="str">
            <v>XBS102RK</v>
          </cell>
          <cell r="B4477">
            <v>36</v>
          </cell>
          <cell r="C4477">
            <v>0</v>
          </cell>
          <cell r="D4477" t="str">
            <v>L304</v>
          </cell>
          <cell r="E4477">
            <v>3</v>
          </cell>
          <cell r="F4477">
            <v>3</v>
          </cell>
        </row>
        <row r="4478">
          <cell r="A4478" t="str">
            <v>XBS102RK</v>
          </cell>
          <cell r="B4478">
            <v>42</v>
          </cell>
          <cell r="C4478">
            <v>0</v>
          </cell>
          <cell r="D4478" t="str">
            <v>L304</v>
          </cell>
          <cell r="E4478">
            <v>1</v>
          </cell>
          <cell r="F4478">
            <v>1</v>
          </cell>
        </row>
        <row r="4479">
          <cell r="A4479" t="str">
            <v>XBS102RK</v>
          </cell>
          <cell r="B4479">
            <v>48</v>
          </cell>
          <cell r="C4479">
            <v>0</v>
          </cell>
          <cell r="D4479" t="str">
            <v>L304</v>
          </cell>
          <cell r="E4479">
            <v>3</v>
          </cell>
          <cell r="F4479">
            <v>3</v>
          </cell>
        </row>
        <row r="4480">
          <cell r="A4480" t="str">
            <v>XBS102RK</v>
          </cell>
          <cell r="B4480">
            <v>54</v>
          </cell>
          <cell r="C4480">
            <v>0</v>
          </cell>
          <cell r="D4480" t="str">
            <v>L304</v>
          </cell>
          <cell r="E4480">
            <v>2</v>
          </cell>
          <cell r="F4480">
            <v>2</v>
          </cell>
        </row>
        <row r="4481">
          <cell r="A4481" t="str">
            <v>XBS102RK</v>
          </cell>
          <cell r="B4481">
            <v>60</v>
          </cell>
          <cell r="C4481">
            <v>0</v>
          </cell>
          <cell r="D4481" t="str">
            <v>L304</v>
          </cell>
          <cell r="E4481">
            <v>1</v>
          </cell>
          <cell r="F4481">
            <v>1</v>
          </cell>
        </row>
        <row r="4482">
          <cell r="A4482" t="str">
            <v>XBS104R</v>
          </cell>
          <cell r="B4482">
            <v>66</v>
          </cell>
          <cell r="C4482">
            <v>0</v>
          </cell>
          <cell r="D4482" t="str">
            <v>L304</v>
          </cell>
          <cell r="E4482">
            <v>3</v>
          </cell>
          <cell r="F4482">
            <v>3</v>
          </cell>
        </row>
        <row r="4483">
          <cell r="A4483" t="str">
            <v>XBS301R</v>
          </cell>
          <cell r="B4483">
            <v>12</v>
          </cell>
          <cell r="C4483">
            <v>0</v>
          </cell>
          <cell r="D4483" t="str">
            <v>L304</v>
          </cell>
          <cell r="E4483">
            <v>2</v>
          </cell>
          <cell r="F4483">
            <v>2</v>
          </cell>
        </row>
        <row r="4484">
          <cell r="A4484" t="str">
            <v>XBS301R</v>
          </cell>
          <cell r="B4484">
            <v>14</v>
          </cell>
          <cell r="C4484">
            <v>0</v>
          </cell>
          <cell r="D4484" t="str">
            <v>L304</v>
          </cell>
          <cell r="E4484">
            <v>0</v>
          </cell>
          <cell r="F4484">
            <v>2</v>
          </cell>
        </row>
        <row r="4485">
          <cell r="A4485" t="str">
            <v>XBS301R</v>
          </cell>
          <cell r="B4485">
            <v>24</v>
          </cell>
          <cell r="C4485">
            <v>0</v>
          </cell>
          <cell r="D4485" t="str">
            <v>L304</v>
          </cell>
          <cell r="E4485">
            <v>7</v>
          </cell>
          <cell r="F4485">
            <v>8</v>
          </cell>
        </row>
        <row r="4486">
          <cell r="A4486" t="str">
            <v>XBS301S</v>
          </cell>
          <cell r="B4486">
            <v>12</v>
          </cell>
          <cell r="C4486">
            <v>0</v>
          </cell>
          <cell r="D4486" t="str">
            <v>L304</v>
          </cell>
          <cell r="E4486">
            <v>1</v>
          </cell>
          <cell r="F4486">
            <v>1</v>
          </cell>
        </row>
        <row r="4487">
          <cell r="A4487" t="str">
            <v>XBS301S</v>
          </cell>
          <cell r="B4487">
            <v>14</v>
          </cell>
          <cell r="C4487">
            <v>0</v>
          </cell>
          <cell r="D4487" t="str">
            <v>L304</v>
          </cell>
          <cell r="E4487">
            <v>1</v>
          </cell>
          <cell r="F4487">
            <v>1</v>
          </cell>
        </row>
        <row r="4488">
          <cell r="A4488" t="str">
            <v>XBS301S</v>
          </cell>
          <cell r="B4488">
            <v>16</v>
          </cell>
          <cell r="C4488">
            <v>0</v>
          </cell>
          <cell r="D4488" t="str">
            <v>L304</v>
          </cell>
          <cell r="E4488">
            <v>1</v>
          </cell>
          <cell r="F4488">
            <v>1</v>
          </cell>
        </row>
        <row r="4489">
          <cell r="A4489" t="str">
            <v>XBS301S</v>
          </cell>
          <cell r="B4489">
            <v>24</v>
          </cell>
          <cell r="C4489">
            <v>0</v>
          </cell>
          <cell r="D4489" t="str">
            <v>L304</v>
          </cell>
          <cell r="E4489">
            <v>15</v>
          </cell>
          <cell r="F4489">
            <v>15</v>
          </cell>
        </row>
        <row r="4490">
          <cell r="A4490" t="str">
            <v>XBS301SK</v>
          </cell>
          <cell r="B4490">
            <v>30</v>
          </cell>
          <cell r="C4490">
            <v>0</v>
          </cell>
          <cell r="D4490" t="str">
            <v>L304</v>
          </cell>
          <cell r="E4490">
            <v>11</v>
          </cell>
          <cell r="F4490">
            <v>11</v>
          </cell>
        </row>
        <row r="4491">
          <cell r="A4491" t="str">
            <v>XBS601</v>
          </cell>
          <cell r="B4491">
            <v>8</v>
          </cell>
          <cell r="C4491">
            <v>0</v>
          </cell>
          <cell r="D4491" t="str">
            <v>L304</v>
          </cell>
          <cell r="E4491">
            <v>2</v>
          </cell>
          <cell r="F4491">
            <v>2</v>
          </cell>
        </row>
        <row r="4492">
          <cell r="A4492" t="str">
            <v>XBS601</v>
          </cell>
          <cell r="B4492">
            <v>10</v>
          </cell>
          <cell r="C4492">
            <v>0</v>
          </cell>
          <cell r="D4492" t="str">
            <v>L304</v>
          </cell>
          <cell r="E4492">
            <v>5</v>
          </cell>
          <cell r="F4492">
            <v>5</v>
          </cell>
        </row>
        <row r="4493">
          <cell r="A4493" t="str">
            <v>XBS601</v>
          </cell>
          <cell r="B4493">
            <v>24</v>
          </cell>
          <cell r="C4493">
            <v>0</v>
          </cell>
          <cell r="D4493" t="str">
            <v>L304</v>
          </cell>
          <cell r="E4493">
            <v>7</v>
          </cell>
          <cell r="F4493">
            <v>8</v>
          </cell>
        </row>
        <row r="4494">
          <cell r="A4494" t="str">
            <v>XBS601R</v>
          </cell>
          <cell r="B4494">
            <v>10</v>
          </cell>
          <cell r="C4494">
            <v>0</v>
          </cell>
          <cell r="D4494" t="str">
            <v>L304</v>
          </cell>
          <cell r="E4494">
            <v>1</v>
          </cell>
          <cell r="F4494">
            <v>1</v>
          </cell>
        </row>
        <row r="4495">
          <cell r="A4495" t="str">
            <v>XBS601R</v>
          </cell>
          <cell r="B4495">
            <v>12</v>
          </cell>
          <cell r="C4495">
            <v>0</v>
          </cell>
          <cell r="D4495" t="str">
            <v>L304</v>
          </cell>
          <cell r="E4495">
            <v>2</v>
          </cell>
          <cell r="F4495">
            <v>2</v>
          </cell>
        </row>
        <row r="4496">
          <cell r="A4496" t="str">
            <v>XBS601R</v>
          </cell>
          <cell r="B4496">
            <v>14</v>
          </cell>
          <cell r="C4496">
            <v>0</v>
          </cell>
          <cell r="D4496" t="str">
            <v>L304</v>
          </cell>
          <cell r="E4496">
            <v>1</v>
          </cell>
          <cell r="F4496">
            <v>1</v>
          </cell>
        </row>
        <row r="4497">
          <cell r="A4497" t="str">
            <v>XBS601R</v>
          </cell>
          <cell r="B4497">
            <v>18</v>
          </cell>
          <cell r="C4497">
            <v>0</v>
          </cell>
          <cell r="D4497" t="str">
            <v>L304</v>
          </cell>
          <cell r="E4497">
            <v>1</v>
          </cell>
          <cell r="F4497">
            <v>2</v>
          </cell>
        </row>
        <row r="4498">
          <cell r="A4498" t="str">
            <v>XBS601R</v>
          </cell>
          <cell r="B4498">
            <v>20</v>
          </cell>
          <cell r="C4498">
            <v>0</v>
          </cell>
          <cell r="D4498" t="str">
            <v>L304</v>
          </cell>
          <cell r="E4498">
            <v>1</v>
          </cell>
          <cell r="F4498">
            <v>1</v>
          </cell>
        </row>
        <row r="4499">
          <cell r="A4499" t="str">
            <v>XBS601R</v>
          </cell>
          <cell r="B4499">
            <v>24</v>
          </cell>
          <cell r="C4499">
            <v>0</v>
          </cell>
          <cell r="D4499" t="str">
            <v>L304</v>
          </cell>
          <cell r="E4499">
            <v>3</v>
          </cell>
          <cell r="F4499">
            <v>3</v>
          </cell>
        </row>
        <row r="4500">
          <cell r="A4500" t="str">
            <v>XBS602</v>
          </cell>
          <cell r="B4500">
            <v>36</v>
          </cell>
          <cell r="C4500">
            <v>0</v>
          </cell>
          <cell r="D4500" t="str">
            <v>L304</v>
          </cell>
          <cell r="E4500">
            <v>1</v>
          </cell>
          <cell r="F4500">
            <v>1</v>
          </cell>
        </row>
        <row r="4501">
          <cell r="A4501" t="str">
            <v>XBS602K</v>
          </cell>
          <cell r="B4501">
            <v>30</v>
          </cell>
          <cell r="C4501">
            <v>0</v>
          </cell>
          <cell r="D4501" t="str">
            <v>L304</v>
          </cell>
          <cell r="E4501">
            <v>2</v>
          </cell>
          <cell r="F4501">
            <v>2</v>
          </cell>
        </row>
        <row r="4502">
          <cell r="A4502" t="str">
            <v>XC&amp;WTAPE</v>
          </cell>
          <cell r="B4502">
            <v>36</v>
          </cell>
          <cell r="C4502">
            <v>0</v>
          </cell>
          <cell r="D4502" t="str">
            <v>L714</v>
          </cell>
          <cell r="E4502">
            <v>0</v>
          </cell>
          <cell r="F4502">
            <v>10</v>
          </cell>
        </row>
        <row r="4503">
          <cell r="A4503" t="str">
            <v>XC&amp;WTAPE</v>
          </cell>
          <cell r="B4503">
            <v>48</v>
          </cell>
          <cell r="C4503">
            <v>0</v>
          </cell>
          <cell r="D4503" t="str">
            <v>L714</v>
          </cell>
          <cell r="E4503">
            <v>0</v>
          </cell>
          <cell r="F4503">
            <v>106</v>
          </cell>
        </row>
        <row r="4504">
          <cell r="A4504" t="str">
            <v>XC&amp;WTAPE</v>
          </cell>
          <cell r="B4504">
            <v>60</v>
          </cell>
          <cell r="C4504">
            <v>0</v>
          </cell>
          <cell r="D4504" t="str">
            <v>L714</v>
          </cell>
          <cell r="E4504">
            <v>0</v>
          </cell>
          <cell r="F4504">
            <v>168</v>
          </cell>
        </row>
        <row r="4505">
          <cell r="A4505" t="str">
            <v>XC&amp;WTAPE</v>
          </cell>
          <cell r="B4505">
            <v>66</v>
          </cell>
          <cell r="C4505">
            <v>0</v>
          </cell>
          <cell r="D4505" t="str">
            <v>L714</v>
          </cell>
          <cell r="E4505">
            <v>0</v>
          </cell>
          <cell r="F4505">
            <v>46</v>
          </cell>
        </row>
        <row r="4506">
          <cell r="A4506" t="str">
            <v>XC&amp;WTAPE</v>
          </cell>
          <cell r="B4506">
            <v>72</v>
          </cell>
          <cell r="C4506">
            <v>0</v>
          </cell>
          <cell r="D4506" t="str">
            <v>L714</v>
          </cell>
          <cell r="E4506">
            <v>0</v>
          </cell>
          <cell r="F4506">
            <v>78</v>
          </cell>
        </row>
        <row r="4507">
          <cell r="A4507" t="str">
            <v>XCC109</v>
          </cell>
          <cell r="B4507">
            <v>24</v>
          </cell>
          <cell r="C4507">
            <v>0</v>
          </cell>
          <cell r="D4507" t="str">
            <v>L304</v>
          </cell>
          <cell r="E4507">
            <v>0</v>
          </cell>
          <cell r="F4507">
            <v>4</v>
          </cell>
        </row>
        <row r="4508">
          <cell r="A4508" t="str">
            <v>XFS001</v>
          </cell>
          <cell r="B4508">
            <v>1.5</v>
          </cell>
          <cell r="C4508">
            <v>0</v>
          </cell>
          <cell r="D4508" t="str">
            <v>L709</v>
          </cell>
          <cell r="E4508">
            <v>0</v>
          </cell>
          <cell r="F4508">
            <v>7</v>
          </cell>
        </row>
        <row r="4509">
          <cell r="A4509" t="str">
            <v>XFSPRD1</v>
          </cell>
          <cell r="B4509">
            <v>0</v>
          </cell>
          <cell r="C4509">
            <v>0</v>
          </cell>
          <cell r="D4509" t="str">
            <v>L900</v>
          </cell>
          <cell r="E4509">
            <v>0</v>
          </cell>
          <cell r="F4509">
            <v>9</v>
          </cell>
        </row>
        <row r="4510">
          <cell r="A4510" t="str">
            <v>XGC001P</v>
          </cell>
          <cell r="B4510">
            <v>0.75</v>
          </cell>
          <cell r="C4510">
            <v>0</v>
          </cell>
          <cell r="D4510" t="str">
            <v>L708</v>
          </cell>
          <cell r="E4510">
            <v>0</v>
          </cell>
          <cell r="F4510">
            <v>54</v>
          </cell>
        </row>
        <row r="4511">
          <cell r="A4511" t="str">
            <v>XGC001P</v>
          </cell>
          <cell r="B4511">
            <v>2</v>
          </cell>
          <cell r="C4511">
            <v>0</v>
          </cell>
          <cell r="D4511" t="str">
            <v>L708</v>
          </cell>
          <cell r="E4511">
            <v>0</v>
          </cell>
          <cell r="F4511">
            <v>4</v>
          </cell>
        </row>
        <row r="4512">
          <cell r="A4512" t="str">
            <v>XGC001V</v>
          </cell>
          <cell r="B4512">
            <v>0.75</v>
          </cell>
          <cell r="C4512">
            <v>0</v>
          </cell>
          <cell r="D4512" t="str">
            <v>L708</v>
          </cell>
          <cell r="E4512">
            <v>112</v>
          </cell>
          <cell r="F4512">
            <v>112</v>
          </cell>
        </row>
        <row r="4513">
          <cell r="A4513" t="str">
            <v>XGC001V</v>
          </cell>
          <cell r="B4513">
            <v>1</v>
          </cell>
          <cell r="C4513">
            <v>0</v>
          </cell>
          <cell r="D4513" t="str">
            <v>L708</v>
          </cell>
          <cell r="E4513">
            <v>109</v>
          </cell>
          <cell r="F4513">
            <v>108</v>
          </cell>
        </row>
        <row r="4514">
          <cell r="A4514" t="str">
            <v>XGC001V</v>
          </cell>
          <cell r="B4514">
            <v>1.5</v>
          </cell>
          <cell r="C4514">
            <v>0</v>
          </cell>
          <cell r="D4514" t="str">
            <v>L708</v>
          </cell>
          <cell r="E4514">
            <v>10</v>
          </cell>
          <cell r="F4514">
            <v>40</v>
          </cell>
        </row>
        <row r="4515">
          <cell r="A4515" t="str">
            <v>XGC001V</v>
          </cell>
          <cell r="B4515">
            <v>2</v>
          </cell>
          <cell r="C4515">
            <v>0</v>
          </cell>
          <cell r="D4515" t="str">
            <v>L708</v>
          </cell>
          <cell r="E4515">
            <v>1</v>
          </cell>
          <cell r="F4515">
            <v>1</v>
          </cell>
        </row>
        <row r="4516">
          <cell r="A4516" t="str">
            <v>XGC002</v>
          </cell>
          <cell r="B4516">
            <v>1</v>
          </cell>
          <cell r="C4516">
            <v>0</v>
          </cell>
          <cell r="D4516" t="str">
            <v>L708</v>
          </cell>
          <cell r="E4516">
            <v>0</v>
          </cell>
          <cell r="F4516">
            <v>40</v>
          </cell>
        </row>
        <row r="4517">
          <cell r="A4517" t="str">
            <v>XGC003</v>
          </cell>
          <cell r="B4517">
            <v>1</v>
          </cell>
          <cell r="C4517">
            <v>0</v>
          </cell>
          <cell r="D4517" t="str">
            <v>L708</v>
          </cell>
          <cell r="E4517">
            <v>0</v>
          </cell>
          <cell r="F4517">
            <v>35</v>
          </cell>
        </row>
        <row r="4518">
          <cell r="A4518" t="str">
            <v>XGC003</v>
          </cell>
          <cell r="B4518">
            <v>1.5</v>
          </cell>
          <cell r="C4518">
            <v>0</v>
          </cell>
          <cell r="D4518" t="str">
            <v>L708</v>
          </cell>
          <cell r="E4518">
            <v>0</v>
          </cell>
          <cell r="F4518">
            <v>9</v>
          </cell>
        </row>
        <row r="4519">
          <cell r="A4519" t="str">
            <v>XGC004</v>
          </cell>
          <cell r="B4519">
            <v>0.75</v>
          </cell>
          <cell r="C4519">
            <v>0</v>
          </cell>
          <cell r="D4519" t="str">
            <v>L708</v>
          </cell>
          <cell r="E4519">
            <v>0</v>
          </cell>
          <cell r="F4519">
            <v>45</v>
          </cell>
        </row>
        <row r="4520">
          <cell r="A4520" t="str">
            <v>XGC005</v>
          </cell>
          <cell r="B4520">
            <v>0.75</v>
          </cell>
          <cell r="C4520">
            <v>0</v>
          </cell>
          <cell r="D4520" t="str">
            <v>L708</v>
          </cell>
          <cell r="E4520">
            <v>0</v>
          </cell>
          <cell r="F4520">
            <v>40</v>
          </cell>
        </row>
        <row r="4521">
          <cell r="A4521" t="str">
            <v>XNS0010</v>
          </cell>
          <cell r="B4521">
            <v>1</v>
          </cell>
          <cell r="C4521">
            <v>0</v>
          </cell>
          <cell r="D4521" t="str">
            <v>L715</v>
          </cell>
          <cell r="E4521">
            <v>0</v>
          </cell>
          <cell r="F4521">
            <v>1</v>
          </cell>
        </row>
        <row r="4522">
          <cell r="A4522" t="str">
            <v>XNS005</v>
          </cell>
          <cell r="B4522">
            <v>3</v>
          </cell>
          <cell r="C4522">
            <v>0</v>
          </cell>
          <cell r="D4522" t="str">
            <v>L715</v>
          </cell>
          <cell r="E4522">
            <v>0</v>
          </cell>
          <cell r="F4522">
            <v>3</v>
          </cell>
        </row>
        <row r="4523">
          <cell r="A4523" t="str">
            <v>XNS006</v>
          </cell>
          <cell r="B4523">
            <v>6</v>
          </cell>
          <cell r="C4523">
            <v>0</v>
          </cell>
          <cell r="D4523" t="str">
            <v>L715</v>
          </cell>
          <cell r="E4523">
            <v>0</v>
          </cell>
          <cell r="F4523">
            <v>3</v>
          </cell>
        </row>
        <row r="4524">
          <cell r="A4524" t="str">
            <v>XNS007</v>
          </cell>
          <cell r="B4524">
            <v>1.5</v>
          </cell>
          <cell r="C4524">
            <v>0</v>
          </cell>
          <cell r="D4524" t="str">
            <v>L715</v>
          </cell>
          <cell r="E4524">
            <v>0</v>
          </cell>
          <cell r="F4524">
            <v>1</v>
          </cell>
        </row>
        <row r="4525">
          <cell r="A4525" t="str">
            <v>XNS008</v>
          </cell>
          <cell r="B4525">
            <v>4</v>
          </cell>
          <cell r="C4525">
            <v>0</v>
          </cell>
          <cell r="D4525" t="str">
            <v>L715</v>
          </cell>
          <cell r="E4525">
            <v>0</v>
          </cell>
          <cell r="F4525">
            <v>1</v>
          </cell>
        </row>
        <row r="4526">
          <cell r="A4526" t="str">
            <v>XNS009</v>
          </cell>
          <cell r="B4526">
            <v>0.5</v>
          </cell>
          <cell r="C4526">
            <v>0</v>
          </cell>
          <cell r="D4526" t="str">
            <v>L715</v>
          </cell>
          <cell r="E4526">
            <v>0</v>
          </cell>
          <cell r="F4526">
            <v>1</v>
          </cell>
        </row>
        <row r="4527">
          <cell r="A4527" t="str">
            <v>XTC101</v>
          </cell>
          <cell r="B4527">
            <v>0.75</v>
          </cell>
          <cell r="C4527">
            <v>0</v>
          </cell>
          <cell r="D4527" t="str">
            <v>L702</v>
          </cell>
          <cell r="E4527">
            <v>32</v>
          </cell>
          <cell r="F4527">
            <v>2</v>
          </cell>
        </row>
        <row r="4528">
          <cell r="A4528" t="str">
            <v>XTC102</v>
          </cell>
          <cell r="B4528">
            <v>0.5</v>
          </cell>
          <cell r="C4528">
            <v>0</v>
          </cell>
          <cell r="D4528" t="str">
            <v>L702</v>
          </cell>
          <cell r="E4528">
            <v>43</v>
          </cell>
          <cell r="F4528">
            <v>4</v>
          </cell>
        </row>
        <row r="4529">
          <cell r="A4529" t="str">
            <v>XTC103</v>
          </cell>
          <cell r="B4529">
            <v>0.5</v>
          </cell>
          <cell r="C4529">
            <v>0</v>
          </cell>
          <cell r="D4529" t="str">
            <v>L702</v>
          </cell>
          <cell r="E4529">
            <v>0</v>
          </cell>
          <cell r="F4529">
            <v>3</v>
          </cell>
        </row>
        <row r="4530">
          <cell r="A4530" t="str">
            <v>XTC301</v>
          </cell>
          <cell r="B4530">
            <v>0.75</v>
          </cell>
          <cell r="C4530">
            <v>0</v>
          </cell>
          <cell r="D4530" t="str">
            <v>L702</v>
          </cell>
          <cell r="E4530">
            <v>36</v>
          </cell>
          <cell r="F4530">
            <v>3</v>
          </cell>
        </row>
        <row r="4531">
          <cell r="A4531" t="str">
            <v>XTC302</v>
          </cell>
          <cell r="B4531">
            <v>0.5</v>
          </cell>
          <cell r="C4531">
            <v>0</v>
          </cell>
          <cell r="D4531" t="str">
            <v>L702</v>
          </cell>
          <cell r="E4531">
            <v>3</v>
          </cell>
          <cell r="F4531">
            <v>0</v>
          </cell>
        </row>
        <row r="4532">
          <cell r="A4532" t="str">
            <v>XTC602</v>
          </cell>
          <cell r="B4532">
            <v>1</v>
          </cell>
          <cell r="C4532">
            <v>0</v>
          </cell>
          <cell r="D4532" t="str">
            <v>L702</v>
          </cell>
          <cell r="E4532">
            <v>18</v>
          </cell>
          <cell r="F4532">
            <v>1</v>
          </cell>
        </row>
        <row r="4533">
          <cell r="A4533" t="str">
            <v>XTJE01</v>
          </cell>
          <cell r="B4533">
            <v>1</v>
          </cell>
          <cell r="C4533">
            <v>0</v>
          </cell>
          <cell r="D4533" t="str">
            <v>L702</v>
          </cell>
          <cell r="E4533">
            <v>0</v>
          </cell>
          <cell r="F4533">
            <v>1</v>
          </cell>
        </row>
        <row r="4534">
          <cell r="A4534" t="str">
            <v>XTJE02</v>
          </cell>
          <cell r="B4534">
            <v>1</v>
          </cell>
          <cell r="C4534">
            <v>0</v>
          </cell>
          <cell r="D4534" t="str">
            <v>L702</v>
          </cell>
          <cell r="E4534">
            <v>0</v>
          </cell>
          <cell r="F4534">
            <v>1</v>
          </cell>
        </row>
        <row r="4535">
          <cell r="A4535" t="str">
            <v>XTS101</v>
          </cell>
          <cell r="B4535">
            <v>0.5</v>
          </cell>
          <cell r="C4535">
            <v>0</v>
          </cell>
          <cell r="D4535" t="str">
            <v>L702</v>
          </cell>
          <cell r="E4535">
            <v>3</v>
          </cell>
          <cell r="F4535">
            <v>1</v>
          </cell>
        </row>
        <row r="4536">
          <cell r="A4536" t="str">
            <v>XUC151</v>
          </cell>
          <cell r="B4536">
            <v>8</v>
          </cell>
          <cell r="C4536">
            <v>0</v>
          </cell>
          <cell r="D4536" t="str">
            <v>L701</v>
          </cell>
          <cell r="E4536">
            <v>2</v>
          </cell>
          <cell r="F4536">
            <v>0</v>
          </cell>
        </row>
        <row r="4537">
          <cell r="A4537" t="str">
            <v>XUC151</v>
          </cell>
          <cell r="B4537">
            <v>10</v>
          </cell>
          <cell r="C4537">
            <v>0</v>
          </cell>
          <cell r="D4537" t="str">
            <v>L701</v>
          </cell>
          <cell r="E4537">
            <v>6</v>
          </cell>
          <cell r="F4537">
            <v>0</v>
          </cell>
        </row>
        <row r="4538">
          <cell r="A4538" t="str">
            <v>XUC151</v>
          </cell>
          <cell r="B4538">
            <v>12</v>
          </cell>
          <cell r="C4538">
            <v>0</v>
          </cell>
          <cell r="D4538" t="str">
            <v>L701</v>
          </cell>
          <cell r="E4538">
            <v>2</v>
          </cell>
          <cell r="F4538">
            <v>0</v>
          </cell>
        </row>
        <row r="4539">
          <cell r="A4539" t="str">
            <v>XUC153</v>
          </cell>
          <cell r="B4539">
            <v>30</v>
          </cell>
          <cell r="C4539">
            <v>0</v>
          </cell>
          <cell r="D4539" t="str">
            <v>L701</v>
          </cell>
          <cell r="E4539">
            <v>2</v>
          </cell>
          <cell r="F4539">
            <v>0</v>
          </cell>
        </row>
        <row r="4540">
          <cell r="A4540" t="str">
            <v>XUC171</v>
          </cell>
          <cell r="B4540">
            <v>8</v>
          </cell>
          <cell r="C4540">
            <v>0</v>
          </cell>
          <cell r="D4540" t="str">
            <v>L701</v>
          </cell>
          <cell r="E4540">
            <v>0</v>
          </cell>
          <cell r="F4540">
            <v>2</v>
          </cell>
        </row>
        <row r="4541">
          <cell r="A4541" t="str">
            <v>XUC171</v>
          </cell>
          <cell r="B4541">
            <v>10</v>
          </cell>
          <cell r="C4541">
            <v>0</v>
          </cell>
          <cell r="D4541" t="str">
            <v>L701</v>
          </cell>
          <cell r="E4541">
            <v>0</v>
          </cell>
          <cell r="F4541">
            <v>6</v>
          </cell>
        </row>
        <row r="4542">
          <cell r="A4542" t="str">
            <v>XUC171</v>
          </cell>
          <cell r="B4542">
            <v>12</v>
          </cell>
          <cell r="C4542">
            <v>0</v>
          </cell>
          <cell r="D4542" t="str">
            <v>L701</v>
          </cell>
          <cell r="E4542">
            <v>0</v>
          </cell>
          <cell r="F4542">
            <v>2</v>
          </cell>
        </row>
        <row r="4543">
          <cell r="A4543" t="str">
            <v>XUC172</v>
          </cell>
          <cell r="B4543">
            <v>30</v>
          </cell>
          <cell r="C4543">
            <v>0</v>
          </cell>
          <cell r="D4543" t="str">
            <v>L701</v>
          </cell>
          <cell r="E4543">
            <v>0</v>
          </cell>
          <cell r="F4543">
            <v>2</v>
          </cell>
        </row>
        <row r="4544">
          <cell r="A4544" t="str">
            <v>XUC634</v>
          </cell>
          <cell r="B4544">
            <v>24</v>
          </cell>
          <cell r="C4544">
            <v>0</v>
          </cell>
          <cell r="D4544" t="str">
            <v>L701</v>
          </cell>
          <cell r="E4544">
            <v>2</v>
          </cell>
          <cell r="F4544">
            <v>0</v>
          </cell>
        </row>
        <row r="4545">
          <cell r="A4545" t="str">
            <v>XUC644</v>
          </cell>
          <cell r="B4545">
            <v>20</v>
          </cell>
          <cell r="C4545">
            <v>0</v>
          </cell>
          <cell r="D4545" t="str">
            <v>L701</v>
          </cell>
          <cell r="E4545">
            <v>0</v>
          </cell>
          <cell r="F4545">
            <v>3</v>
          </cell>
        </row>
        <row r="4546">
          <cell r="A4546" t="str">
            <v>XUC644</v>
          </cell>
          <cell r="B4546">
            <v>24</v>
          </cell>
          <cell r="C4546">
            <v>0</v>
          </cell>
          <cell r="D4546" t="str">
            <v>L701</v>
          </cell>
          <cell r="E4546">
            <v>0</v>
          </cell>
          <cell r="F4546">
            <v>2</v>
          </cell>
        </row>
        <row r="4547">
          <cell r="A4547" t="str">
            <v>XUC664</v>
          </cell>
          <cell r="B4547">
            <v>20</v>
          </cell>
          <cell r="C4547">
            <v>0</v>
          </cell>
          <cell r="D4547" t="str">
            <v>L701</v>
          </cell>
          <cell r="E4547">
            <v>3</v>
          </cell>
          <cell r="F4547">
            <v>0</v>
          </cell>
        </row>
        <row r="4548">
          <cell r="A4548" t="str">
            <v>XWC101</v>
          </cell>
          <cell r="B4548">
            <v>6</v>
          </cell>
          <cell r="C4548">
            <v>0</v>
          </cell>
          <cell r="D4548" t="str">
            <v>L701</v>
          </cell>
          <cell r="E4548">
            <v>2</v>
          </cell>
          <cell r="F4548">
            <v>4</v>
          </cell>
        </row>
        <row r="4549">
          <cell r="A4549" t="str">
            <v>XWC101</v>
          </cell>
          <cell r="B4549">
            <v>10</v>
          </cell>
          <cell r="C4549">
            <v>0</v>
          </cell>
          <cell r="D4549" t="str">
            <v>L701</v>
          </cell>
          <cell r="E4549">
            <v>4</v>
          </cell>
          <cell r="F4549">
            <v>4</v>
          </cell>
        </row>
        <row r="4550">
          <cell r="A4550" t="str">
            <v>XWC101</v>
          </cell>
          <cell r="B4550">
            <v>24</v>
          </cell>
          <cell r="C4550">
            <v>0</v>
          </cell>
          <cell r="D4550" t="str">
            <v>L701</v>
          </cell>
          <cell r="E4550">
            <v>0</v>
          </cell>
          <cell r="F4550">
            <v>1</v>
          </cell>
        </row>
        <row r="4551">
          <cell r="A4551" t="str">
            <v>XWC103</v>
          </cell>
          <cell r="B4551">
            <v>6</v>
          </cell>
          <cell r="C4551">
            <v>0</v>
          </cell>
          <cell r="D4551" t="str">
            <v>L701</v>
          </cell>
          <cell r="E4551">
            <v>2</v>
          </cell>
          <cell r="F4551">
            <v>2</v>
          </cell>
        </row>
        <row r="4552">
          <cell r="A4552" t="str">
            <v>XWC601</v>
          </cell>
          <cell r="B4552">
            <v>4</v>
          </cell>
          <cell r="C4552">
            <v>0</v>
          </cell>
          <cell r="D4552" t="str">
            <v>L701</v>
          </cell>
          <cell r="E4552">
            <v>0</v>
          </cell>
          <cell r="F4552">
            <v>2</v>
          </cell>
        </row>
        <row r="4553">
          <cell r="A4553" t="str">
            <v>XWC601</v>
          </cell>
          <cell r="B4553">
            <v>6</v>
          </cell>
          <cell r="C4553">
            <v>0</v>
          </cell>
          <cell r="D4553" t="str">
            <v>L701</v>
          </cell>
          <cell r="E4553">
            <v>0</v>
          </cell>
          <cell r="F4553">
            <v>2</v>
          </cell>
        </row>
        <row r="4554">
          <cell r="A4554" t="str">
            <v>XWC601</v>
          </cell>
          <cell r="B4554">
            <v>8</v>
          </cell>
          <cell r="C4554">
            <v>0</v>
          </cell>
          <cell r="D4554" t="str">
            <v>L701</v>
          </cell>
          <cell r="E4554">
            <v>3</v>
          </cell>
          <cell r="F4554">
            <v>5</v>
          </cell>
        </row>
        <row r="4555">
          <cell r="A4555" t="str">
            <v>XWC602</v>
          </cell>
          <cell r="B4555">
            <v>8</v>
          </cell>
          <cell r="C4555">
            <v>0</v>
          </cell>
          <cell r="D4555" t="str">
            <v>L701</v>
          </cell>
          <cell r="E4555">
            <v>1</v>
          </cell>
          <cell r="F4555">
            <v>1</v>
          </cell>
        </row>
        <row r="4556">
          <cell r="A4556" t="str">
            <v>XWS101</v>
          </cell>
          <cell r="B4556">
            <v>6</v>
          </cell>
          <cell r="C4556">
            <v>0</v>
          </cell>
          <cell r="D4556" t="str">
            <v>L701</v>
          </cell>
          <cell r="E4556">
            <v>1</v>
          </cell>
          <cell r="F4556">
            <v>0</v>
          </cell>
        </row>
        <row r="4557">
          <cell r="A4557" t="str">
            <v>XWS101</v>
          </cell>
          <cell r="B4557">
            <v>24</v>
          </cell>
          <cell r="C4557">
            <v>0</v>
          </cell>
          <cell r="D4557" t="str">
            <v>L701</v>
          </cell>
          <cell r="E4557">
            <v>1</v>
          </cell>
          <cell r="F4557">
            <v>0</v>
          </cell>
        </row>
        <row r="4558">
          <cell r="A4558" t="str">
            <v>XWS102</v>
          </cell>
          <cell r="B4558">
            <v>6</v>
          </cell>
          <cell r="C4558">
            <v>0</v>
          </cell>
          <cell r="D4558" t="str">
            <v>L701</v>
          </cell>
          <cell r="E4558">
            <v>1</v>
          </cell>
          <cell r="F4558">
            <v>0</v>
          </cell>
        </row>
        <row r="4559">
          <cell r="A4559" t="str">
            <v>XWS601</v>
          </cell>
          <cell r="B4559">
            <v>6</v>
          </cell>
          <cell r="C4559">
            <v>0</v>
          </cell>
          <cell r="D4559" t="str">
            <v>L701</v>
          </cell>
          <cell r="E4559">
            <v>3</v>
          </cell>
          <cell r="F4559">
            <v>0</v>
          </cell>
        </row>
        <row r="4560">
          <cell r="A4560" t="str">
            <v>XWS602</v>
          </cell>
          <cell r="B4560">
            <v>4</v>
          </cell>
          <cell r="C4560">
            <v>0</v>
          </cell>
          <cell r="D4560" t="str">
            <v>L701</v>
          </cell>
          <cell r="E4560">
            <v>2</v>
          </cell>
          <cell r="F4560">
            <v>0</v>
          </cell>
        </row>
        <row r="4561">
          <cell r="A4561" t="str">
            <v>XWS602</v>
          </cell>
          <cell r="B4561">
            <v>8</v>
          </cell>
          <cell r="C4561">
            <v>0</v>
          </cell>
          <cell r="D4561" t="str">
            <v>L701</v>
          </cell>
          <cell r="E4561">
            <v>2</v>
          </cell>
          <cell r="F4561">
            <v>0</v>
          </cell>
        </row>
        <row r="4562">
          <cell r="A4562" t="str">
            <v>XXC009</v>
          </cell>
          <cell r="B4562">
            <v>48</v>
          </cell>
          <cell r="C4562">
            <v>0</v>
          </cell>
          <cell r="D4562" t="str">
            <v>L706</v>
          </cell>
          <cell r="E4562">
            <v>0</v>
          </cell>
          <cell r="F4562">
            <v>3</v>
          </cell>
        </row>
        <row r="4563">
          <cell r="A4563" t="str">
            <v>XXJ010</v>
          </cell>
          <cell r="B4563">
            <v>0.5</v>
          </cell>
          <cell r="C4563">
            <v>0</v>
          </cell>
          <cell r="D4563" t="str">
            <v>L703</v>
          </cell>
          <cell r="E4563">
            <v>0</v>
          </cell>
          <cell r="F4563">
            <v>1</v>
          </cell>
        </row>
        <row r="4564">
          <cell r="A4564" t="str">
            <v>XXJ011</v>
          </cell>
          <cell r="B4564">
            <v>2</v>
          </cell>
          <cell r="C4564">
            <v>0</v>
          </cell>
          <cell r="D4564" t="str">
            <v>L703</v>
          </cell>
          <cell r="E4564">
            <v>0</v>
          </cell>
          <cell r="F4564">
            <v>10</v>
          </cell>
        </row>
        <row r="4565">
          <cell r="A4565" t="str">
            <v>XXJ012</v>
          </cell>
          <cell r="B4565">
            <v>1</v>
          </cell>
          <cell r="C4565">
            <v>0</v>
          </cell>
          <cell r="D4565" t="str">
            <v>L703</v>
          </cell>
          <cell r="E4565">
            <v>0</v>
          </cell>
          <cell r="F4565">
            <v>7</v>
          </cell>
        </row>
        <row r="4566">
          <cell r="A4566" t="str">
            <v>XXJD01</v>
          </cell>
          <cell r="B4566">
            <v>4</v>
          </cell>
          <cell r="C4566">
            <v>0</v>
          </cell>
          <cell r="D4566" t="str">
            <v>L703</v>
          </cell>
          <cell r="E4566">
            <v>0</v>
          </cell>
          <cell r="F4566">
            <v>14</v>
          </cell>
        </row>
        <row r="4567">
          <cell r="A4567" t="str">
            <v>XXJD06</v>
          </cell>
          <cell r="B4567">
            <v>3</v>
          </cell>
          <cell r="C4567">
            <v>0</v>
          </cell>
          <cell r="D4567" t="str">
            <v>L703</v>
          </cell>
          <cell r="E4567">
            <v>0</v>
          </cell>
          <cell r="F4567">
            <v>3</v>
          </cell>
        </row>
        <row r="4568">
          <cell r="A4568" t="str">
            <v>XXJD08</v>
          </cell>
          <cell r="B4568">
            <v>6</v>
          </cell>
          <cell r="C4568">
            <v>0</v>
          </cell>
          <cell r="D4568" t="str">
            <v>L703</v>
          </cell>
          <cell r="E4568">
            <v>0</v>
          </cell>
          <cell r="F4568">
            <v>17</v>
          </cell>
        </row>
        <row r="4569">
          <cell r="A4569" t="str">
            <v>XXO003</v>
          </cell>
          <cell r="B4569">
            <v>3</v>
          </cell>
          <cell r="C4569">
            <v>0</v>
          </cell>
          <cell r="D4569" t="str">
            <v>L601</v>
          </cell>
          <cell r="E4569">
            <v>11</v>
          </cell>
          <cell r="F4569">
            <v>0</v>
          </cell>
        </row>
        <row r="4570">
          <cell r="A4570" t="str">
            <v>XXO003</v>
          </cell>
          <cell r="B4570">
            <v>6</v>
          </cell>
          <cell r="C4570">
            <v>0</v>
          </cell>
          <cell r="D4570" t="str">
            <v>L601</v>
          </cell>
          <cell r="E4570">
            <v>4</v>
          </cell>
          <cell r="F4570">
            <v>0</v>
          </cell>
        </row>
        <row r="4571">
          <cell r="A4571" t="str">
            <v>XXO003</v>
          </cell>
          <cell r="B4571">
            <v>8</v>
          </cell>
          <cell r="C4571">
            <v>0</v>
          </cell>
          <cell r="D4571" t="str">
            <v>L601</v>
          </cell>
          <cell r="E4571">
            <v>7</v>
          </cell>
          <cell r="F4571">
            <v>0</v>
          </cell>
        </row>
        <row r="4572">
          <cell r="A4572" t="str">
            <v>XXXXXX</v>
          </cell>
          <cell r="B4572">
            <v>0</v>
          </cell>
          <cell r="C4572">
            <v>0</v>
          </cell>
          <cell r="D4572" t="str">
            <v>LXXX</v>
          </cell>
          <cell r="E4572">
            <v>13</v>
          </cell>
          <cell r="F4572">
            <v>0</v>
          </cell>
        </row>
        <row r="4573">
          <cell r="A4573" t="str">
            <v>XXXXXXX1</v>
          </cell>
          <cell r="B4573">
            <v>0</v>
          </cell>
          <cell r="C4573">
            <v>0</v>
          </cell>
          <cell r="D4573" t="str">
            <v>LXXX</v>
          </cell>
          <cell r="E4573">
            <v>20</v>
          </cell>
          <cell r="F4573">
            <v>0</v>
          </cell>
        </row>
        <row r="4574">
          <cell r="A4574" t="str">
            <v>XYC103</v>
          </cell>
          <cell r="B4574">
            <v>2</v>
          </cell>
          <cell r="C4574">
            <v>0</v>
          </cell>
          <cell r="D4574" t="str">
            <v>L701</v>
          </cell>
          <cell r="E4574">
            <v>4</v>
          </cell>
          <cell r="F4574">
            <v>4</v>
          </cell>
        </row>
        <row r="4575">
          <cell r="A4575" t="str">
            <v>XYC103</v>
          </cell>
          <cell r="B4575">
            <v>3</v>
          </cell>
          <cell r="C4575">
            <v>0</v>
          </cell>
          <cell r="D4575" t="str">
            <v>L701</v>
          </cell>
          <cell r="E4575">
            <v>4</v>
          </cell>
          <cell r="F4575">
            <v>4</v>
          </cell>
        </row>
        <row r="4576">
          <cell r="A4576" t="str">
            <v>XYC105</v>
          </cell>
          <cell r="B4576">
            <v>6</v>
          </cell>
          <cell r="C4576">
            <v>0</v>
          </cell>
          <cell r="D4576" t="str">
            <v>L701</v>
          </cell>
          <cell r="E4576">
            <v>1</v>
          </cell>
          <cell r="F4576">
            <v>1</v>
          </cell>
        </row>
        <row r="4577">
          <cell r="A4577" t="str">
            <v>XYC109</v>
          </cell>
          <cell r="B4577">
            <v>3</v>
          </cell>
          <cell r="C4577">
            <v>0</v>
          </cell>
          <cell r="D4577" t="str">
            <v>L701</v>
          </cell>
          <cell r="E4577">
            <v>0</v>
          </cell>
          <cell r="F4577">
            <v>1</v>
          </cell>
        </row>
        <row r="4578">
          <cell r="A4578" t="str">
            <v>XYC109</v>
          </cell>
          <cell r="B4578">
            <v>4</v>
          </cell>
          <cell r="C4578">
            <v>0</v>
          </cell>
          <cell r="D4578" t="str">
            <v>L701</v>
          </cell>
          <cell r="E4578">
            <v>5</v>
          </cell>
          <cell r="F4578">
            <v>5</v>
          </cell>
        </row>
        <row r="4579">
          <cell r="A4579" t="str">
            <v>XYC109</v>
          </cell>
          <cell r="B4579">
            <v>6</v>
          </cell>
          <cell r="C4579">
            <v>0</v>
          </cell>
          <cell r="D4579" t="str">
            <v>L701</v>
          </cell>
          <cell r="E4579">
            <v>2</v>
          </cell>
          <cell r="F4579">
            <v>2</v>
          </cell>
        </row>
        <row r="4580">
          <cell r="A4580" t="str">
            <v>XYC109</v>
          </cell>
          <cell r="B4580">
            <v>8</v>
          </cell>
          <cell r="C4580">
            <v>0</v>
          </cell>
          <cell r="D4580" t="str">
            <v>L701</v>
          </cell>
          <cell r="E4580">
            <v>1</v>
          </cell>
          <cell r="F4580">
            <v>1</v>
          </cell>
        </row>
        <row r="4581">
          <cell r="A4581" t="str">
            <v>XYC109</v>
          </cell>
          <cell r="B4581">
            <v>10</v>
          </cell>
          <cell r="C4581">
            <v>0</v>
          </cell>
          <cell r="D4581" t="str">
            <v>L701</v>
          </cell>
          <cell r="E4581">
            <v>1</v>
          </cell>
          <cell r="F4581">
            <v>1</v>
          </cell>
        </row>
        <row r="4582">
          <cell r="A4582" t="str">
            <v>XYC109</v>
          </cell>
          <cell r="B4582">
            <v>12</v>
          </cell>
          <cell r="C4582">
            <v>0</v>
          </cell>
          <cell r="D4582" t="str">
            <v>L701</v>
          </cell>
          <cell r="E4582">
            <v>1</v>
          </cell>
          <cell r="F4582">
            <v>1</v>
          </cell>
        </row>
        <row r="4583">
          <cell r="A4583" t="str">
            <v>XYC303</v>
          </cell>
          <cell r="B4583">
            <v>1</v>
          </cell>
          <cell r="C4583">
            <v>0</v>
          </cell>
          <cell r="D4583" t="str">
            <v>L701</v>
          </cell>
          <cell r="E4583">
            <v>0</v>
          </cell>
          <cell r="F4583">
            <v>1</v>
          </cell>
        </row>
        <row r="4584">
          <cell r="A4584" t="str">
            <v>XYC303</v>
          </cell>
          <cell r="B4584">
            <v>2</v>
          </cell>
          <cell r="C4584">
            <v>0</v>
          </cell>
          <cell r="D4584" t="str">
            <v>L701</v>
          </cell>
          <cell r="E4584">
            <v>2</v>
          </cell>
          <cell r="F4584">
            <v>2</v>
          </cell>
        </row>
        <row r="4585">
          <cell r="A4585" t="str">
            <v>XYC303</v>
          </cell>
          <cell r="B4585">
            <v>3</v>
          </cell>
          <cell r="C4585">
            <v>0</v>
          </cell>
          <cell r="D4585" t="str">
            <v>L701</v>
          </cell>
          <cell r="E4585">
            <v>3</v>
          </cell>
          <cell r="F4585">
            <v>2</v>
          </cell>
        </row>
        <row r="4586">
          <cell r="A4586" t="str">
            <v>XYC303</v>
          </cell>
          <cell r="B4586">
            <v>4</v>
          </cell>
          <cell r="C4586">
            <v>0</v>
          </cell>
          <cell r="D4586" t="str">
            <v>L701</v>
          </cell>
          <cell r="E4586">
            <v>4</v>
          </cell>
          <cell r="F4586">
            <v>4</v>
          </cell>
        </row>
        <row r="4587">
          <cell r="A4587" t="str">
            <v>XYC304</v>
          </cell>
          <cell r="B4587">
            <v>6</v>
          </cell>
          <cell r="C4587">
            <v>0</v>
          </cell>
          <cell r="D4587" t="str">
            <v>L701</v>
          </cell>
          <cell r="E4587">
            <v>1</v>
          </cell>
          <cell r="F4587">
            <v>1</v>
          </cell>
        </row>
        <row r="4588">
          <cell r="A4588" t="str">
            <v>XYC905</v>
          </cell>
          <cell r="B4588">
            <v>8</v>
          </cell>
          <cell r="C4588">
            <v>0</v>
          </cell>
          <cell r="D4588" t="str">
            <v>L701</v>
          </cell>
          <cell r="E4588">
            <v>0</v>
          </cell>
          <cell r="F4588">
            <v>1</v>
          </cell>
        </row>
        <row r="4589">
          <cell r="A4589" t="str">
            <v>XYC905</v>
          </cell>
          <cell r="B4589">
            <v>10</v>
          </cell>
          <cell r="C4589">
            <v>0</v>
          </cell>
          <cell r="D4589" t="str">
            <v>L701</v>
          </cell>
          <cell r="E4589">
            <v>0</v>
          </cell>
          <cell r="F4589">
            <v>2</v>
          </cell>
        </row>
        <row r="4590">
          <cell r="A4590" t="str">
            <v>XYC905</v>
          </cell>
          <cell r="B4590">
            <v>12</v>
          </cell>
          <cell r="C4590">
            <v>0</v>
          </cell>
          <cell r="D4590" t="str">
            <v>L701</v>
          </cell>
          <cell r="E4590">
            <v>0</v>
          </cell>
          <cell r="F4590">
            <v>1</v>
          </cell>
        </row>
        <row r="4591">
          <cell r="A4591" t="str">
            <v>XYL985</v>
          </cell>
          <cell r="B4591">
            <v>8</v>
          </cell>
          <cell r="C4591">
            <v>0</v>
          </cell>
          <cell r="D4591" t="str">
            <v>L701</v>
          </cell>
          <cell r="E4591">
            <v>1</v>
          </cell>
          <cell r="F4591">
            <v>0</v>
          </cell>
        </row>
        <row r="4592">
          <cell r="A4592" t="str">
            <v>XYL985</v>
          </cell>
          <cell r="B4592">
            <v>10</v>
          </cell>
          <cell r="C4592">
            <v>0</v>
          </cell>
          <cell r="D4592" t="str">
            <v>L701</v>
          </cell>
          <cell r="E4592">
            <v>2</v>
          </cell>
          <cell r="F4592">
            <v>0</v>
          </cell>
        </row>
        <row r="4593">
          <cell r="A4593" t="str">
            <v>XYL985</v>
          </cell>
          <cell r="B4593">
            <v>12</v>
          </cell>
          <cell r="C4593">
            <v>0</v>
          </cell>
          <cell r="D4593" t="str">
            <v>L701</v>
          </cell>
          <cell r="E4593">
            <v>1</v>
          </cell>
          <cell r="F4593">
            <v>0</v>
          </cell>
        </row>
        <row r="4594">
          <cell r="A4594" t="str">
            <v>YAP108</v>
          </cell>
          <cell r="B4594">
            <v>6</v>
          </cell>
          <cell r="C4594">
            <v>0</v>
          </cell>
          <cell r="D4594" t="str">
            <v>L304</v>
          </cell>
          <cell r="E4594">
            <v>2</v>
          </cell>
          <cell r="F4594">
            <v>2</v>
          </cell>
        </row>
        <row r="4595">
          <cell r="A4595" t="str">
            <v>YFP102</v>
          </cell>
          <cell r="B4595">
            <v>6</v>
          </cell>
          <cell r="C4595">
            <v>0</v>
          </cell>
          <cell r="D4595" t="str">
            <v>L304</v>
          </cell>
          <cell r="E4595">
            <v>0</v>
          </cell>
          <cell r="F4595">
            <v>1</v>
          </cell>
        </row>
      </sheetData>
      <sheetData sheetId="1" refreshError="1"/>
    </sheetDataSet>
  </externalBook>
</externalLink>
</file>

<file path=xl/externalLinks/externalLink2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alisa Upah &amp; Bahan Plum"/>
      <sheetName val="Analisa Instalasi Elek"/>
    </sheetNames>
    <sheetDataSet>
      <sheetData sheetId="0">
        <row r="7">
          <cell r="Q7">
            <v>1</v>
          </cell>
        </row>
      </sheetData>
      <sheetData sheetId="1"/>
    </sheetDataSet>
  </externalBook>
</externalLink>
</file>

<file path=xl/externalLinks/externalLink2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
      <sheetName val="Daftar"/>
      <sheetName val="SRT"/>
      <sheetName val="Sipil"/>
      <sheetName val="Rkp"/>
      <sheetName val="BOQ"/>
      <sheetName val="Ana"/>
      <sheetName val="SDY"/>
      <sheetName val="Meto"/>
      <sheetName val="Mos"/>
      <sheetName val="Lamp 1"/>
      <sheetName val="Lamp.12"/>
      <sheetName val="Lamp.11"/>
      <sheetName val="Sche"/>
      <sheetName val="u_Alat"/>
      <sheetName val="Inti"/>
      <sheetName val="Hitung"/>
      <sheetName val="Agg.A"/>
      <sheetName val="Ana .A"/>
      <sheetName val="Sheet1"/>
      <sheetName val="Alat"/>
      <sheetName val="Staf"/>
      <sheetName val="meth hsl nego"/>
      <sheetName val="Hargamat"/>
      <sheetName val="H-BHN"/>
      <sheetName val="Metod TWR"/>
      <sheetName val="Material"/>
      <sheetName val="NP"/>
      <sheetName val="Bangunan Utama"/>
      <sheetName val="Beton"/>
      <sheetName val="Cover"/>
      <sheetName val="Meth "/>
      <sheetName val="METODE"/>
      <sheetName val="BASIC"/>
      <sheetName val="BT KALI"/>
      <sheetName val="ONSITE"/>
      <sheetName val="PASIR"/>
      <sheetName val="NP (2)"/>
      <sheetName val="Isolasi Luar Dalam"/>
      <sheetName val="Isolasi Luar"/>
      <sheetName val="Rekap"/>
      <sheetName val="PAD-F"/>
      <sheetName val="ANSAT K'AYI"/>
      <sheetName val="Harga ME "/>
      <sheetName val="Lt 1"/>
      <sheetName val="SAT-DAS"/>
      <sheetName val="Anal_Gorong2"/>
      <sheetName val="Sheet1 (2)"/>
      <sheetName val="Analisa Harga"/>
      <sheetName val="D4"/>
      <sheetName val="D6"/>
      <sheetName val="D7"/>
      <sheetName val="D8"/>
      <sheetName val="DIVISI 3"/>
      <sheetName val="Sagaranten-Demix"/>
      <sheetName val="DAF-2"/>
      <sheetName val="GVL"/>
      <sheetName val="Analisa"/>
      <sheetName val="CH"/>
      <sheetName val="G_SUMMARY"/>
      <sheetName val="MT"/>
      <sheetName val="DAFTAR HARGA"/>
      <sheetName val="Harga"/>
      <sheetName val="Traf&amp;Genst"/>
      <sheetName val="Rekap Direct Cost"/>
      <sheetName val="main summary"/>
      <sheetName val="Rekap Prelim"/>
      <sheetName val="Mat"/>
      <sheetName val="Fill this out first___"/>
      <sheetName val="Galian batu"/>
      <sheetName val="B - Norelec"/>
      <sheetName val="DAF-1"/>
      <sheetName val="MU"/>
      <sheetName val="Analisa Upah &amp; Bahan Plum"/>
      <sheetName val="TABEL"/>
      <sheetName val="MT_an"/>
      <sheetName val="Data-pendukung"/>
      <sheetName val="Daft-Hrg-Sat-Pek"/>
      <sheetName val="HARGA MATERIAL"/>
      <sheetName val="AHSrutin"/>
      <sheetName val="MAPP"/>
      <sheetName val="UPAH"/>
      <sheetName val="RinciBab1_Seksi1"/>
      <sheetName val="RinciBab1"/>
      <sheetName val="RC-TNG"/>
      <sheetName val="HS-2"/>
      <sheetName val="BQ-E20-02(Rp)"/>
      <sheetName val="Perhitungan RAB"/>
      <sheetName val="5-ALAT(1)"/>
      <sheetName val="Har Sat"/>
      <sheetName val="4-Basic Price"/>
      <sheetName val="STR"/>
      <sheetName val="AHS"/>
      <sheetName val="HARSAT UPAH &amp; BAHAN"/>
      <sheetName val="HRG BHN"/>
      <sheetName val="ESCON"/>
      <sheetName val="PANEL"/>
      <sheetName val="S_DAYA"/>
      <sheetName val="18. MOB (2)"/>
      <sheetName val="KoefExc_Dump_Vibr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Set>
  </externalBook>
</externalLink>
</file>

<file path=xl/externalLinks/externalLink2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
      <sheetName val="1000"/>
      <sheetName val="jadwal pelaksanaan"/>
      <sheetName val="Recapitulation"/>
      <sheetName val="Rekap "/>
      <sheetName val="RAB"/>
      <sheetName val="H_BHN"/>
      <sheetName val="Analisa"/>
    </sheetNames>
    <sheetDataSet>
      <sheetData sheetId="0" refreshError="1"/>
      <sheetData sheetId="1" refreshError="1"/>
      <sheetData sheetId="2" refreshError="1"/>
      <sheetData sheetId="3" refreshError="1"/>
      <sheetData sheetId="4" refreshError="1"/>
      <sheetData sheetId="5" refreshError="1"/>
      <sheetData sheetId="6">
        <row r="24">
          <cell r="D24">
            <v>175</v>
          </cell>
        </row>
        <row r="25">
          <cell r="D25">
            <v>39000</v>
          </cell>
        </row>
        <row r="26">
          <cell r="D26">
            <v>30000</v>
          </cell>
        </row>
      </sheetData>
      <sheetData sheetId="7" refreshError="1"/>
    </sheetDataSet>
  </externalBook>
</externalLink>
</file>

<file path=xl/externalLinks/externalLink2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pah"/>
      <sheetName val="ANALISA"/>
      <sheetName val="RAB bangunan depan"/>
      <sheetName val="RAB bangunan belakang"/>
      <sheetName val="rekapitulasi"/>
      <sheetName val="jadwal"/>
      <sheetName val="H_BHN"/>
      <sheetName val="DRUP (ASLI)"/>
      <sheetName val="L 1"/>
      <sheetName val="NP"/>
      <sheetName val="Uraian Anl Gali"/>
      <sheetName val="AHSP"/>
      <sheetName val="SEX"/>
      <sheetName val="sat-das"/>
      <sheetName val="UPAH&amp;BAHAN"/>
      <sheetName val="L4c"/>
      <sheetName val="DU&amp;B"/>
      <sheetName val="Listing"/>
      <sheetName val="BILL"/>
      <sheetName val="KWT -RIPP"/>
      <sheetName val="Harga Bahan"/>
      <sheetName val="Beton"/>
      <sheetName val="Harga Upah "/>
      <sheetName val="3-DIV5"/>
      <sheetName val="BAC UP Sal."/>
      <sheetName val="Dt"/>
      <sheetName val="Upah, Bahan, Alat"/>
      <sheetName val="HARGA SATUAN UPAH"/>
      <sheetName val="1.Neo_pbersih-lap"/>
      <sheetName val="Analisa HSP"/>
      <sheetName val="Hrg"/>
      <sheetName val="Analisa "/>
      <sheetName val="3Div10a"/>
      <sheetName val="3Div10c"/>
      <sheetName val="3Div3"/>
      <sheetName val="3Div5"/>
      <sheetName val="3Div6"/>
      <sheetName val="3Div7"/>
      <sheetName val="3Div7a"/>
      <sheetName val="3Div8"/>
      <sheetName val="upahbahan"/>
      <sheetName val="rab1"/>
      <sheetName val="rekap"/>
      <sheetName val="OUTPUT"/>
      <sheetName val="BOQ lama"/>
      <sheetName val="HS"/>
      <sheetName val="REKAP lama"/>
      <sheetName val="Basic Price"/>
      <sheetName val="Form A"/>
      <sheetName val="Appendix 2(SatDas)"/>
      <sheetName val="Analisa Upah &amp; Bahan Plum"/>
      <sheetName val="Uph&amp;bhn"/>
      <sheetName val="Kuantitas &amp; Harga"/>
      <sheetName val="bahan"/>
      <sheetName val="kont anak1"/>
      <sheetName val="ANALISAUPAHBAHAN"/>
      <sheetName val="Analisa Alat"/>
      <sheetName val="Anl"/>
      <sheetName val="DK&amp;H"/>
      <sheetName val="Peralatan (2)"/>
      <sheetName val="Harga"/>
      <sheetName val="Cover"/>
      <sheetName val="Basic"/>
      <sheetName val="OE"/>
      <sheetName val="QUARI"/>
      <sheetName val="BNAIII"/>
      <sheetName val="ALAT"/>
      <sheetName val="AGG A"/>
      <sheetName val="AGG B"/>
      <sheetName val="DAFTAR BAHAN"/>
      <sheetName val="RAB"/>
      <sheetName val="DAFTAR ALAT"/>
      <sheetName val="DAFTAR UPAH"/>
      <sheetName val="PAS. BATU"/>
      <sheetName val="URUKAN"/>
      <sheetName val="H.Satuan"/>
      <sheetName val="S_DAYA"/>
      <sheetName val="RAB_bangunan_depan3"/>
      <sheetName val="RAB_bangunan_belakang3"/>
      <sheetName val="Uraian_Anl_Gali3"/>
      <sheetName val="L_13"/>
      <sheetName val="DRUP_(ASLI)3"/>
      <sheetName val="Analisa_HSP3"/>
      <sheetName val="KWT_-RIPP3"/>
      <sheetName val="Harga_Bahan3"/>
      <sheetName val="Harga_Upah_3"/>
      <sheetName val="Upah,_Bahan,_Alat3"/>
      <sheetName val="HARGA_SATUAN_UPAH3"/>
      <sheetName val="BOQ_lama3"/>
      <sheetName val="REKAP_lama3"/>
      <sheetName val="BAC_UP_Sal_3"/>
      <sheetName val="RAB_bangunan_depan"/>
      <sheetName val="RAB_bangunan_belakang"/>
      <sheetName val="Uraian_Anl_Gali"/>
      <sheetName val="L_1"/>
      <sheetName val="DRUP_(ASLI)"/>
      <sheetName val="Analisa_HSP"/>
      <sheetName val="KWT_-RIPP"/>
      <sheetName val="Harga_Bahan"/>
      <sheetName val="Harga_Upah_"/>
      <sheetName val="Upah,_Bahan,_Alat"/>
      <sheetName val="HARGA_SATUAN_UPAH"/>
      <sheetName val="BOQ_lama"/>
      <sheetName val="REKAP_lama"/>
      <sheetName val="BAC_UP_Sal_"/>
      <sheetName val="RAB_bangunan_depan1"/>
      <sheetName val="RAB_bangunan_belakang1"/>
      <sheetName val="Uraian_Anl_Gali1"/>
      <sheetName val="L_11"/>
      <sheetName val="DRUP_(ASLI)1"/>
      <sheetName val="Analisa_HSP1"/>
      <sheetName val="KWT_-RIPP1"/>
      <sheetName val="Harga_Bahan1"/>
      <sheetName val="Harga_Upah_1"/>
      <sheetName val="Upah,_Bahan,_Alat1"/>
      <sheetName val="HARGA_SATUAN_UPAH1"/>
      <sheetName val="BOQ_lama1"/>
      <sheetName val="REKAP_lama1"/>
      <sheetName val="BAC_UP_Sal_1"/>
      <sheetName val="RAB_bangunan_depan2"/>
      <sheetName val="RAB_bangunan_belakang2"/>
      <sheetName val="Uraian_Anl_Gali2"/>
      <sheetName val="L_12"/>
      <sheetName val="DRUP_(ASLI)2"/>
      <sheetName val="Analisa_HSP2"/>
      <sheetName val="KWT_-RIPP2"/>
      <sheetName val="Harga_Bahan2"/>
      <sheetName val="Harga_Upah_2"/>
      <sheetName val="Upah,_Bahan,_Alat2"/>
      <sheetName val="HARGA_SATUAN_UPAH2"/>
      <sheetName val="BOQ_lama2"/>
      <sheetName val="REKAP_lama2"/>
      <sheetName val="BAC_UP_Sal_2"/>
    </sheetNames>
    <sheetDataSet>
      <sheetData sheetId="0" refreshError="1">
        <row r="4">
          <cell r="F4">
            <v>30000</v>
          </cell>
        </row>
        <row r="5">
          <cell r="F5">
            <v>50000</v>
          </cell>
        </row>
        <row r="14">
          <cell r="F14">
            <v>140000</v>
          </cell>
        </row>
        <row r="17">
          <cell r="F17">
            <v>34000</v>
          </cell>
        </row>
        <row r="18">
          <cell r="F18">
            <v>50000</v>
          </cell>
        </row>
        <row r="19">
          <cell r="F19">
            <v>45000</v>
          </cell>
        </row>
        <row r="20">
          <cell r="F20">
            <v>45000</v>
          </cell>
        </row>
        <row r="21">
          <cell r="F21">
            <v>47500</v>
          </cell>
        </row>
        <row r="32">
          <cell r="F32">
            <v>3500000</v>
          </cell>
        </row>
        <row r="33">
          <cell r="F33">
            <v>2700000</v>
          </cell>
        </row>
        <row r="35">
          <cell r="F35">
            <v>7500</v>
          </cell>
        </row>
        <row r="39">
          <cell r="F39">
            <v>70000</v>
          </cell>
        </row>
        <row r="40">
          <cell r="F40">
            <v>15000</v>
          </cell>
        </row>
        <row r="41">
          <cell r="F41">
            <v>92000</v>
          </cell>
        </row>
        <row r="44">
          <cell r="F44">
            <v>16500</v>
          </cell>
        </row>
        <row r="45">
          <cell r="F45">
            <v>12500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Set>
  </externalBook>
</externalLink>
</file>

<file path=xl/externalLinks/externalLink2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PAH&amp;BAHAN"/>
      <sheetName val="ANALISA"/>
      <sheetName val="RAB"/>
      <sheetName val="Jadwal"/>
    </sheetNames>
    <sheetDataSet>
      <sheetData sheetId="0" refreshError="1">
        <row r="5">
          <cell r="C5">
            <v>40000</v>
          </cell>
        </row>
        <row r="6">
          <cell r="C6">
            <v>50000</v>
          </cell>
        </row>
        <row r="7">
          <cell r="C7">
            <v>45000</v>
          </cell>
        </row>
        <row r="8">
          <cell r="C8">
            <v>33500</v>
          </cell>
        </row>
        <row r="18">
          <cell r="C18">
            <v>15000</v>
          </cell>
        </row>
        <row r="52">
          <cell r="C52">
            <v>55000</v>
          </cell>
        </row>
      </sheetData>
      <sheetData sheetId="1" refreshError="1"/>
      <sheetData sheetId="2" refreshError="1"/>
      <sheetData sheetId="3" refreshError="1"/>
    </sheetDataSet>
  </externalBook>
</externalLink>
</file>

<file path=xl/externalLinks/externalLink2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uantity sheet"/>
      <sheetName val="SRT Penawaran"/>
      <sheetName val="DMPU"/>
      <sheetName val="Rekap Global"/>
      <sheetName val="Persiapan"/>
      <sheetName val="Matang Peulawi 100 M"/>
      <sheetName val="Analisa Teknis"/>
      <sheetName val="Daftar Analisa"/>
      <sheetName val="Alue Bu 100 m"/>
      <sheetName val="Alue Bu 60 M"/>
      <sheetName val="Darul Ihsan 50 Meter"/>
      <sheetName val="Kab. Subulussalam 100 m"/>
      <sheetName val="Kab. Subulussalam 40 meter"/>
      <sheetName val="Daftar Harga Bahan"/>
      <sheetName val="Harga Alat"/>
      <sheetName val="Time Schedule"/>
      <sheetName val="Jadwal Alat1"/>
      <sheetName val="Jadwal Bahan"/>
      <sheetName val="Jadwal Penugasan Personil"/>
      <sheetName val="Daftar Personil Inti"/>
      <sheetName val="Sr Tenaga Ahli"/>
      <sheetName val="Struktur Lapangan"/>
      <sheetName val="Data Alat_Perlengkapan"/>
      <sheetName val="Daftar Alat Utama"/>
      <sheetName val="Analisa Material On Site"/>
      <sheetName val="Daftar Pek yg Disubkontrakkan"/>
      <sheetName val="Lamp.1 Personil Inti"/>
      <sheetName val="Lamp.2 Personil Inti"/>
      <sheetName val="Lamp. 20 Pengalaman Kontrak"/>
      <sheetName val="Pengalaman"/>
      <sheetName val="Lamp. 21 Peralatan Yg Diusulkan"/>
      <sheetName val="Ringkasan Alat"/>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ow r="8">
          <cell r="B8" t="str">
            <v>Mandor</v>
          </cell>
          <cell r="E8" t="str">
            <v>OH</v>
          </cell>
          <cell r="F8">
            <v>50000</v>
          </cell>
        </row>
        <row r="9">
          <cell r="B9" t="str">
            <v>Kepala Tukang</v>
          </cell>
          <cell r="E9" t="str">
            <v>OH</v>
          </cell>
          <cell r="F9">
            <v>75000</v>
          </cell>
        </row>
        <row r="10">
          <cell r="B10" t="str">
            <v>Tukang</v>
          </cell>
          <cell r="E10" t="str">
            <v>OH</v>
          </cell>
          <cell r="F10">
            <v>60000</v>
          </cell>
        </row>
        <row r="11">
          <cell r="B11" t="str">
            <v>Pekerja</v>
          </cell>
          <cell r="E11" t="str">
            <v>OH</v>
          </cell>
          <cell r="F11">
            <v>50000</v>
          </cell>
        </row>
        <row r="14">
          <cell r="B14" t="str">
            <v>Batu Bata</v>
          </cell>
          <cell r="E14" t="str">
            <v>Bh</v>
          </cell>
          <cell r="F14">
            <v>680</v>
          </cell>
        </row>
        <row r="15">
          <cell r="B15" t="str">
            <v>Batu Kali/Batu Belah/(Sungai/Gunung)</v>
          </cell>
          <cell r="E15" t="str">
            <v>m3</v>
          </cell>
          <cell r="F15">
            <v>120000</v>
          </cell>
        </row>
        <row r="16">
          <cell r="B16" t="str">
            <v>Kayu Klas II</v>
          </cell>
          <cell r="E16" t="str">
            <v>m3</v>
          </cell>
          <cell r="F16">
            <v>2800000</v>
          </cell>
        </row>
        <row r="17">
          <cell r="B17" t="str">
            <v>Paku Kayu</v>
          </cell>
          <cell r="E17" t="str">
            <v>Kg</v>
          </cell>
          <cell r="F17">
            <v>15000</v>
          </cell>
        </row>
        <row r="18">
          <cell r="B18" t="str">
            <v>Paku Asbes /Plywood</v>
          </cell>
          <cell r="E18" t="str">
            <v>Kg</v>
          </cell>
          <cell r="F18">
            <v>18000</v>
          </cell>
        </row>
        <row r="19">
          <cell r="B19" t="str">
            <v>Paku Seng</v>
          </cell>
          <cell r="E19" t="str">
            <v>Kg</v>
          </cell>
          <cell r="F19">
            <v>20000</v>
          </cell>
        </row>
        <row r="20">
          <cell r="B20" t="str">
            <v>Pasir Urug</v>
          </cell>
          <cell r="E20" t="str">
            <v>m3</v>
          </cell>
          <cell r="F20">
            <v>80000</v>
          </cell>
        </row>
        <row r="21">
          <cell r="B21" t="str">
            <v>Pasir Pasang</v>
          </cell>
          <cell r="E21" t="str">
            <v>m3</v>
          </cell>
          <cell r="F21">
            <v>100000</v>
          </cell>
        </row>
        <row r="22">
          <cell r="B22" t="str">
            <v>Pasir Beton/Kerikil</v>
          </cell>
          <cell r="E22" t="str">
            <v>m3</v>
          </cell>
          <cell r="F22">
            <v>125000</v>
          </cell>
        </row>
        <row r="23">
          <cell r="B23" t="str">
            <v>Papan Kayu Klas II</v>
          </cell>
          <cell r="E23" t="str">
            <v>m3</v>
          </cell>
          <cell r="F23">
            <v>2860000</v>
          </cell>
        </row>
        <row r="24">
          <cell r="B24" t="str">
            <v>Semen PC @ 40 Kg</v>
          </cell>
          <cell r="E24" t="str">
            <v>Zak</v>
          </cell>
          <cell r="F24">
            <v>48000</v>
          </cell>
        </row>
        <row r="25">
          <cell r="B25" t="str">
            <v>Semen PC</v>
          </cell>
          <cell r="E25" t="str">
            <v>Kg</v>
          </cell>
          <cell r="F25">
            <v>1200</v>
          </cell>
        </row>
        <row r="26">
          <cell r="B26" t="str">
            <v>Tanah Timbun</v>
          </cell>
          <cell r="E26" t="str">
            <v>m3</v>
          </cell>
          <cell r="F26">
            <v>38000</v>
          </cell>
        </row>
        <row r="27">
          <cell r="B27" t="str">
            <v>Cat Minyak Mengkilat</v>
          </cell>
          <cell r="E27" t="str">
            <v>Kg</v>
          </cell>
          <cell r="F27">
            <v>34000</v>
          </cell>
        </row>
        <row r="28">
          <cell r="B28" t="str">
            <v>Cat Meni</v>
          </cell>
          <cell r="E28" t="str">
            <v>Kg</v>
          </cell>
          <cell r="F28">
            <v>16000</v>
          </cell>
        </row>
        <row r="29">
          <cell r="B29" t="str">
            <v>Cat Dasar</v>
          </cell>
          <cell r="E29" t="str">
            <v>Kg</v>
          </cell>
          <cell r="F29">
            <v>16000</v>
          </cell>
        </row>
        <row r="30">
          <cell r="B30" t="str">
            <v>Plamir</v>
          </cell>
          <cell r="E30" t="str">
            <v>Kg</v>
          </cell>
          <cell r="F30">
            <v>28000</v>
          </cell>
        </row>
        <row r="31">
          <cell r="B31" t="str">
            <v>Lem Kayu</v>
          </cell>
          <cell r="E31" t="str">
            <v>Kg</v>
          </cell>
          <cell r="F31">
            <v>16000</v>
          </cell>
        </row>
        <row r="32">
          <cell r="B32" t="str">
            <v>Minyak Cat</v>
          </cell>
          <cell r="E32" t="str">
            <v>Liter</v>
          </cell>
          <cell r="F32">
            <v>26500</v>
          </cell>
        </row>
        <row r="33">
          <cell r="B33" t="str">
            <v>Cat Tembok</v>
          </cell>
          <cell r="E33" t="str">
            <v>Kg</v>
          </cell>
          <cell r="F33">
            <v>30000</v>
          </cell>
        </row>
        <row r="34">
          <cell r="B34" t="str">
            <v>Residu/Teer/Minyak Bekesting</v>
          </cell>
          <cell r="E34" t="str">
            <v>Liter</v>
          </cell>
          <cell r="F34">
            <v>8000</v>
          </cell>
        </row>
        <row r="35">
          <cell r="B35" t="str">
            <v>Kertas Pasir</v>
          </cell>
          <cell r="E35" t="str">
            <v>Lbr</v>
          </cell>
          <cell r="F35">
            <v>2000</v>
          </cell>
        </row>
        <row r="36">
          <cell r="B36" t="str">
            <v>Asbes Gelombang Kecil (8 Kaki)</v>
          </cell>
          <cell r="E36" t="str">
            <v>Lbr</v>
          </cell>
          <cell r="F36">
            <v>53500</v>
          </cell>
        </row>
        <row r="37">
          <cell r="B37" t="str">
            <v>Bubungan Asbes</v>
          </cell>
          <cell r="E37" t="str">
            <v>Lbr</v>
          </cell>
          <cell r="F37">
            <v>34000</v>
          </cell>
        </row>
        <row r="38">
          <cell r="B38" t="str">
            <v>Dolken Kayu Æ 8-10/400 cm</v>
          </cell>
          <cell r="E38" t="str">
            <v>Btg</v>
          </cell>
          <cell r="F38">
            <v>35000</v>
          </cell>
        </row>
        <row r="39">
          <cell r="B39" t="str">
            <v>Air Bersih</v>
          </cell>
          <cell r="E39" t="str">
            <v>Liter</v>
          </cell>
          <cell r="F39">
            <v>250</v>
          </cell>
        </row>
        <row r="40">
          <cell r="B40" t="str">
            <v>Besi Strip Tebal 5 mm</v>
          </cell>
          <cell r="E40" t="str">
            <v>Kg</v>
          </cell>
          <cell r="F40">
            <v>18600</v>
          </cell>
        </row>
      </sheetData>
      <sheetData sheetId="14" refreshError="1"/>
      <sheetData sheetId="15"/>
      <sheetData sheetId="16" refreshError="1"/>
      <sheetData sheetId="17" refreshError="1"/>
      <sheetData sheetId="18"/>
      <sheetData sheetId="19"/>
      <sheetData sheetId="20" refreshError="1"/>
      <sheetData sheetId="21" refreshError="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2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vertion"/>
      <sheetName val="SRT Penawaran"/>
      <sheetName val="Rekap"/>
      <sheetName val="DUPD"/>
      <sheetName val="BoQ"/>
      <sheetName val="Analisa Teknis"/>
      <sheetName val="DMPU"/>
      <sheetName val="Time Schedule"/>
      <sheetName val="Jadwal Alat"/>
      <sheetName val="Jadwal Bahan"/>
      <sheetName val="Analisa"/>
      <sheetName val="Daftar Harga Bahan"/>
      <sheetName val="Daftar Upah"/>
      <sheetName val="Daftar Harga Alat"/>
      <sheetName val="Jadwal Penugasan Personil"/>
      <sheetName val="Struktur Lapangan"/>
      <sheetName val="Sheet20"/>
      <sheetName val="Data Personil"/>
      <sheetName val="Data Alat_Perlengkapan"/>
      <sheetName val="Ringkasan Alat"/>
      <sheetName val="Analisa Material On Site"/>
      <sheetName val="Konfirmasi Plan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4">
          <cell r="B4" t="str">
            <v>Excavator</v>
          </cell>
          <cell r="C4">
            <v>408289</v>
          </cell>
          <cell r="D4" t="str">
            <v>Jam</v>
          </cell>
        </row>
        <row r="5">
          <cell r="B5" t="str">
            <v>Dump Truck</v>
          </cell>
          <cell r="C5">
            <v>264625</v>
          </cell>
          <cell r="D5" t="str">
            <v>Jam</v>
          </cell>
        </row>
        <row r="6">
          <cell r="B6" t="str">
            <v>Alat Bantu</v>
          </cell>
          <cell r="C6">
            <v>10000</v>
          </cell>
          <cell r="D6" t="str">
            <v>Ls</v>
          </cell>
        </row>
        <row r="7">
          <cell r="B7" t="str">
            <v>Wheel Loader</v>
          </cell>
          <cell r="C7">
            <v>341097</v>
          </cell>
          <cell r="D7" t="str">
            <v>Jam</v>
          </cell>
        </row>
        <row r="8">
          <cell r="B8" t="str">
            <v>Motor Grader</v>
          </cell>
          <cell r="C8">
            <v>231506</v>
          </cell>
          <cell r="D8" t="str">
            <v>Jam</v>
          </cell>
        </row>
        <row r="9">
          <cell r="B9" t="str">
            <v>Vibrator Roller</v>
          </cell>
          <cell r="C9">
            <v>228463</v>
          </cell>
          <cell r="D9" t="str">
            <v>Jam</v>
          </cell>
        </row>
        <row r="10">
          <cell r="B10" t="str">
            <v>Water Tanker</v>
          </cell>
          <cell r="C10">
            <v>303156</v>
          </cell>
          <cell r="D10" t="str">
            <v>Jam</v>
          </cell>
        </row>
        <row r="11">
          <cell r="B11" t="str">
            <v>Concrete Mixer</v>
          </cell>
          <cell r="C11">
            <v>86497</v>
          </cell>
          <cell r="D11" t="str">
            <v>Jam</v>
          </cell>
        </row>
        <row r="12">
          <cell r="B12" t="str">
            <v>Concrete Vibrator</v>
          </cell>
          <cell r="C12">
            <v>257406.81</v>
          </cell>
          <cell r="D12" t="str">
            <v>Jam</v>
          </cell>
        </row>
        <row r="13">
          <cell r="B13" t="str">
            <v>Tandem Roller</v>
          </cell>
          <cell r="C13">
            <v>95000</v>
          </cell>
          <cell r="D13" t="str">
            <v>Jam</v>
          </cell>
        </row>
        <row r="14">
          <cell r="B14" t="str">
            <v>Pneumetic Tyre Roller</v>
          </cell>
          <cell r="C14">
            <v>110000</v>
          </cell>
          <cell r="D14" t="str">
            <v>Jam</v>
          </cell>
        </row>
        <row r="15">
          <cell r="B15" t="str">
            <v>Asphalt Sprayer</v>
          </cell>
          <cell r="C15">
            <v>122468</v>
          </cell>
          <cell r="D15" t="str">
            <v>Jam</v>
          </cell>
        </row>
        <row r="16">
          <cell r="B16" t="str">
            <v>Compressor</v>
          </cell>
          <cell r="C16">
            <v>143342</v>
          </cell>
          <cell r="D16" t="str">
            <v>Jam</v>
          </cell>
        </row>
        <row r="17">
          <cell r="B17" t="str">
            <v>Three Wheel Loader</v>
          </cell>
          <cell r="C17">
            <v>112000</v>
          </cell>
          <cell r="D17" t="str">
            <v>Jam</v>
          </cell>
        </row>
        <row r="18">
          <cell r="B18" t="str">
            <v>Asphalt Mixing Plant (AMP)</v>
          </cell>
          <cell r="C18">
            <v>2480000</v>
          </cell>
          <cell r="D18" t="str">
            <v>Jam</v>
          </cell>
        </row>
        <row r="19">
          <cell r="B19" t="str">
            <v>Generator Set</v>
          </cell>
          <cell r="C19">
            <v>179500</v>
          </cell>
          <cell r="D19" t="str">
            <v>Jam</v>
          </cell>
        </row>
        <row r="20">
          <cell r="B20" t="str">
            <v>Generator Set 75 KVA</v>
          </cell>
          <cell r="C20">
            <v>186800</v>
          </cell>
          <cell r="D20" t="str">
            <v>Jam</v>
          </cell>
        </row>
        <row r="21">
          <cell r="B21" t="str">
            <v>Asphalt Finisher</v>
          </cell>
          <cell r="D21" t="str">
            <v>Jam</v>
          </cell>
        </row>
      </sheetData>
      <sheetData sheetId="14"/>
      <sheetData sheetId="15"/>
      <sheetData sheetId="16"/>
      <sheetData sheetId="17"/>
      <sheetData sheetId="18"/>
      <sheetData sheetId="19"/>
      <sheetData sheetId="20"/>
      <sheetData sheetId="21"/>
    </sheetDataSet>
  </externalBook>
</externalLink>
</file>

<file path=xl/externalLinks/externalLink2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Srt-Penawaran"/>
      <sheetName val="RAB"/>
      <sheetName val="Hitungan"/>
      <sheetName val="Analisa"/>
      <sheetName val="Harga"/>
      <sheetName val="Time"/>
      <sheetName val="metoda"/>
      <sheetName val="Integritas"/>
      <sheetName val="Neraca"/>
      <sheetName val="Data"/>
      <sheetName val="Struktur"/>
      <sheetName val="Pernyataa"/>
      <sheetName val="tpl amplop"/>
      <sheetName val="Sheet1"/>
      <sheetName val="Sheet2"/>
      <sheetName val="Sheet3"/>
      <sheetName val="Hrg"/>
      <sheetName val="HS"/>
      <sheetName val="harga satuan pekerjaan"/>
      <sheetName val="HARGA BAHAN"/>
      <sheetName val="Anl. SNI"/>
      <sheetName val="Rab."/>
      <sheetName val="H_BHN"/>
      <sheetName val="DRUP (ASLI)"/>
      <sheetName val="Daftar Harga Alat"/>
      <sheetName val="Upah&amp;Bahan"/>
      <sheetName val="upah"/>
      <sheetName val="Beton"/>
      <sheetName val="DAFTAR ANALISA"/>
      <sheetName val="An. Alat"/>
      <sheetName val="BQ"/>
      <sheetName val="BAHAN"/>
      <sheetName val="harga lama"/>
      <sheetName val="PM"/>
      <sheetName val="Koef"/>
      <sheetName val="Data Isi Disini"/>
      <sheetName val="DH"/>
      <sheetName val="DU&amp;B"/>
      <sheetName val="tpl_amplop"/>
      <sheetName val="Analisa (ok)"/>
      <sheetName val="SAT-DAS"/>
      <sheetName val="Harga Dasar"/>
      <sheetName val="Harga Satuan"/>
      <sheetName val="Volume"/>
      <sheetName val="Daftar Harga"/>
      <sheetName val="Meto"/>
      <sheetName val="L.3"/>
      <sheetName val="Menu"/>
      <sheetName val="UMUM"/>
      <sheetName val="Cover"/>
      <sheetName val="Mobilisasi"/>
      <sheetName val="rekap"/>
      <sheetName val="Analisa-Harga"/>
      <sheetName val="data-pendukung"/>
      <sheetName val="HSAT"/>
      <sheetName val="NP"/>
      <sheetName val="Analisa "/>
      <sheetName val="Material"/>
      <sheetName val="MAPP"/>
      <sheetName val="harga_satuan_pekerjaan"/>
      <sheetName val="HARGA_BAHAN"/>
      <sheetName val="Rab_"/>
      <sheetName val="Anl__SNI"/>
      <sheetName val="DRUP_(ASLI)"/>
      <sheetName val="Daftar_Harga"/>
      <sheetName val="DAFTAR_ANALISA"/>
      <sheetName val="Harga_Dasar"/>
      <sheetName val="Harga_Satuan"/>
      <sheetName val="An__Alat"/>
      <sheetName val="BOW"/>
      <sheetName val="An. Quarry"/>
      <sheetName val="4-Basic Price"/>
      <sheetName val="5-ALAT(1)"/>
      <sheetName val="Informasi"/>
      <sheetName val="DIV3"/>
      <sheetName val="Appendix 2(SatDas)"/>
      <sheetName val="DK&amp;H"/>
      <sheetName val="Mat'l"/>
      <sheetName val="Analisa Alat"/>
      <sheetName val="Anl"/>
      <sheetName val="HSD"/>
      <sheetName val="Meth"/>
      <sheetName val="AN-E"/>
      <sheetName val="An. HS"/>
      <sheetName val="TENAGA"/>
      <sheetName val="CH"/>
      <sheetName val="Upah Bahan"/>
      <sheetName val="Siap"/>
      <sheetName val="Analisa (ok punya)"/>
      <sheetName val="Daf An Pek (2)"/>
      <sheetName val="Anal - Alat"/>
      <sheetName val="Analisa (4)"/>
      <sheetName val="Kuantitas &amp; Harga"/>
      <sheetName val="Basic"/>
      <sheetName val="Currency Rate"/>
      <sheetName val="D7(1)"/>
      <sheetName val="BHN"/>
      <sheetName val="gvl"/>
      <sheetName val="BIAYA  ALAT"/>
      <sheetName val="3-DIV3"/>
      <sheetName val="Upah Modifikasi"/>
      <sheetName val="3-DIV2"/>
      <sheetName val="TERBILANG"/>
      <sheetName val="ANALISA BEA CUKAI"/>
      <sheetName val="HARGA DASAR "/>
      <sheetName val="AC-WC dan LAPIS PEREKAT"/>
      <sheetName val="besi"/>
      <sheetName val="beton k-350"/>
      <sheetName val="3-DIV4"/>
      <sheetName val="Daftar Harga Bahan Dan Upah"/>
      <sheetName val="KoefExc_Dump_Vibro"/>
      <sheetName val="tpl_amplop4"/>
      <sheetName val="harga_satuan_pekerjaan4"/>
      <sheetName val="HARGA_BAHAN4"/>
      <sheetName val="Rab_4"/>
      <sheetName val="Anl__SNI4"/>
      <sheetName val="DRUP_(ASLI)4"/>
      <sheetName val="Data_Isi_Disini3"/>
      <sheetName val="Daftar_Harga4"/>
      <sheetName val="DAFTAR_ANALISA4"/>
      <sheetName val="Harga_Dasar4"/>
      <sheetName val="Harga_Satuan4"/>
      <sheetName val="An__Alat4"/>
      <sheetName val="harga_lama3"/>
      <sheetName val="Analisa_(ok)3"/>
      <sheetName val="L_33"/>
      <sheetName val="Daftar_Harga_Alat3"/>
      <sheetName val="An__Quarry3"/>
      <sheetName val="Analisa_3"/>
      <sheetName val="tpl_amplop1"/>
      <sheetName val="harga_satuan_pekerjaan1"/>
      <sheetName val="HARGA_BAHAN1"/>
      <sheetName val="Rab_1"/>
      <sheetName val="Anl__SNI1"/>
      <sheetName val="DRUP_(ASLI)1"/>
      <sheetName val="Data_Isi_Disini"/>
      <sheetName val="Daftar_Harga1"/>
      <sheetName val="DAFTAR_ANALISA1"/>
      <sheetName val="Harga_Dasar1"/>
      <sheetName val="Harga_Satuan1"/>
      <sheetName val="An__Alat1"/>
      <sheetName val="harga_lama"/>
      <sheetName val="Analisa_(ok)"/>
      <sheetName val="L_3"/>
      <sheetName val="Daftar_Harga_Alat"/>
      <sheetName val="An__Quarry"/>
      <sheetName val="Analisa_"/>
      <sheetName val="tpl_amplop2"/>
      <sheetName val="harga_satuan_pekerjaan2"/>
      <sheetName val="HARGA_BAHAN2"/>
      <sheetName val="Rab_2"/>
      <sheetName val="Anl__SNI2"/>
      <sheetName val="DRUP_(ASLI)2"/>
      <sheetName val="Data_Isi_Disini1"/>
      <sheetName val="Daftar_Harga2"/>
      <sheetName val="DAFTAR_ANALISA2"/>
      <sheetName val="Harga_Dasar2"/>
      <sheetName val="Harga_Satuan2"/>
      <sheetName val="An__Alat2"/>
      <sheetName val="harga_lama1"/>
      <sheetName val="Analisa_(ok)1"/>
      <sheetName val="L_31"/>
      <sheetName val="Daftar_Harga_Alat1"/>
      <sheetName val="An__Quarry1"/>
      <sheetName val="Analisa_1"/>
      <sheetName val="tpl_amplop3"/>
      <sheetName val="harga_satuan_pekerjaan3"/>
      <sheetName val="HARGA_BAHAN3"/>
      <sheetName val="Rab_3"/>
      <sheetName val="Anl__SNI3"/>
      <sheetName val="DRUP_(ASLI)3"/>
      <sheetName val="Data_Isi_Disini2"/>
      <sheetName val="Daftar_Harga3"/>
      <sheetName val="DAFTAR_ANALISA3"/>
      <sheetName val="Harga_Dasar3"/>
      <sheetName val="Harga_Satuan3"/>
      <sheetName val="An__Alat3"/>
      <sheetName val="harga_lama2"/>
      <sheetName val="Analisa_(ok)2"/>
      <sheetName val="L_32"/>
      <sheetName val="Daftar_Harga_Alat2"/>
      <sheetName val="An__Quarry2"/>
      <sheetName val="Analisa_2"/>
    </sheetNames>
    <sheetDataSet>
      <sheetData sheetId="0" refreshError="1">
        <row r="2">
          <cell r="B2" t="str">
            <v>FONT</v>
          </cell>
          <cell r="C2" t="str">
            <v>Sylfaen</v>
          </cell>
          <cell r="D2">
            <v>53000</v>
          </cell>
        </row>
        <row r="3">
          <cell r="B3" t="str">
            <v>Mekanik</v>
          </cell>
          <cell r="D3">
            <v>50000</v>
          </cell>
          <cell r="E3" t="str">
            <v>Org/hr</v>
          </cell>
        </row>
        <row r="4">
          <cell r="B4" t="str">
            <v>Kegiatan</v>
          </cell>
          <cell r="D4">
            <v>25000</v>
          </cell>
          <cell r="E4" t="str">
            <v>:</v>
          </cell>
        </row>
        <row r="5">
          <cell r="B5" t="str">
            <v>Pekerjaaan</v>
          </cell>
          <cell r="D5">
            <v>72000</v>
          </cell>
          <cell r="E5" t="str">
            <v>:</v>
          </cell>
        </row>
        <row r="6">
          <cell r="B6" t="str">
            <v>Lokasi</v>
          </cell>
          <cell r="D6">
            <v>58000</v>
          </cell>
          <cell r="E6" t="str">
            <v>:</v>
          </cell>
        </row>
        <row r="7">
          <cell r="B7" t="str">
            <v>No. Paket</v>
          </cell>
          <cell r="D7">
            <v>100000</v>
          </cell>
          <cell r="E7" t="str">
            <v>:</v>
          </cell>
        </row>
        <row r="8">
          <cell r="B8" t="str">
            <v>HPS / OE</v>
          </cell>
          <cell r="D8">
            <v>60000</v>
          </cell>
          <cell r="E8" t="str">
            <v>:</v>
          </cell>
        </row>
        <row r="9">
          <cell r="B9" t="str">
            <v>Thn. Anggaran</v>
          </cell>
          <cell r="D9">
            <v>65000</v>
          </cell>
          <cell r="E9" t="str">
            <v>:</v>
          </cell>
        </row>
        <row r="10">
          <cell r="B10" t="str">
            <v xml:space="preserve">Lama Pekerjaan </v>
          </cell>
          <cell r="D10">
            <v>50000</v>
          </cell>
          <cell r="E10" t="str">
            <v>:</v>
          </cell>
        </row>
        <row r="11">
          <cell r="B11" t="str">
            <v>Masa Penawaran</v>
          </cell>
          <cell r="D11">
            <v>40000</v>
          </cell>
          <cell r="E11" t="str">
            <v>:</v>
          </cell>
        </row>
        <row r="12">
          <cell r="B12" t="str">
            <v>Info Lelang</v>
          </cell>
          <cell r="D12">
            <v>25000</v>
          </cell>
          <cell r="E12" t="str">
            <v>:</v>
          </cell>
        </row>
        <row r="13">
          <cell r="B13" t="str">
            <v>No. Pengumuman</v>
          </cell>
          <cell r="D13">
            <v>26000</v>
          </cell>
          <cell r="E13" t="str">
            <v>:</v>
          </cell>
        </row>
        <row r="14">
          <cell r="B14" t="str">
            <v>Tgl Pengumuman</v>
          </cell>
          <cell r="D14">
            <v>27000</v>
          </cell>
          <cell r="E14" t="str">
            <v>:</v>
          </cell>
        </row>
        <row r="15">
          <cell r="B15" t="str">
            <v>Ditujukan</v>
          </cell>
          <cell r="D15">
            <v>39000</v>
          </cell>
          <cell r="E15" t="str">
            <v>:</v>
          </cell>
        </row>
        <row r="16">
          <cell r="B16" t="str">
            <v>Mandor</v>
          </cell>
          <cell r="D16">
            <v>53000</v>
          </cell>
          <cell r="E16" t="str">
            <v>Org/hr</v>
          </cell>
        </row>
        <row r="17">
          <cell r="B17" t="str">
            <v>Masinis</v>
          </cell>
          <cell r="D17">
            <v>100000</v>
          </cell>
          <cell r="E17" t="str">
            <v>Org/hr</v>
          </cell>
        </row>
        <row r="18">
          <cell r="B18" t="str">
            <v>Operator</v>
          </cell>
          <cell r="D18">
            <v>100000</v>
          </cell>
          <cell r="E18" t="str">
            <v>Org/hr</v>
          </cell>
        </row>
        <row r="19">
          <cell r="B19" t="str">
            <v>Pekerja</v>
          </cell>
          <cell r="D19">
            <v>39000</v>
          </cell>
          <cell r="E19" t="str">
            <v>Org/hr</v>
          </cell>
        </row>
        <row r="20">
          <cell r="B20" t="str">
            <v>Perusahaan</v>
          </cell>
          <cell r="D20">
            <v>39000</v>
          </cell>
          <cell r="E20" t="str">
            <v>:</v>
          </cell>
        </row>
        <row r="21">
          <cell r="B21" t="str">
            <v>Alamat</v>
          </cell>
          <cell r="D21">
            <v>39000</v>
          </cell>
          <cell r="E21" t="str">
            <v>:</v>
          </cell>
        </row>
        <row r="22">
          <cell r="B22" t="str">
            <v>Pembantu masinis</v>
          </cell>
          <cell r="D22">
            <v>65000</v>
          </cell>
          <cell r="E22" t="str">
            <v>Org/hr</v>
          </cell>
        </row>
        <row r="23">
          <cell r="B23" t="str">
            <v>Pembantu Mekanik</v>
          </cell>
          <cell r="D23">
            <v>50000</v>
          </cell>
          <cell r="E23" t="str">
            <v>Org/hr</v>
          </cell>
        </row>
        <row r="24">
          <cell r="B24" t="str">
            <v>NPWP</v>
          </cell>
          <cell r="D24">
            <v>33000</v>
          </cell>
          <cell r="E24" t="str">
            <v>:</v>
          </cell>
        </row>
        <row r="25">
          <cell r="B25" t="str">
            <v>Pimpinan/jabatan</v>
          </cell>
          <cell r="D25">
            <v>67000</v>
          </cell>
          <cell r="E25" t="str">
            <v>:</v>
          </cell>
        </row>
        <row r="26">
          <cell r="B26" t="str">
            <v>Tukang batu</v>
          </cell>
          <cell r="D26">
            <v>58000</v>
          </cell>
          <cell r="E26" t="str">
            <v>Org/hr</v>
          </cell>
        </row>
        <row r="27">
          <cell r="B27" t="str">
            <v>Telepon/Fax, Email</v>
          </cell>
          <cell r="D27">
            <v>58000</v>
          </cell>
          <cell r="E27" t="str">
            <v>:</v>
          </cell>
        </row>
        <row r="28">
          <cell r="B28" t="str">
            <v>Telepon</v>
          </cell>
          <cell r="D28">
            <v>58000</v>
          </cell>
          <cell r="E28" t="str">
            <v>:</v>
          </cell>
        </row>
        <row r="29">
          <cell r="B29" t="str">
            <v>Fax</v>
          </cell>
          <cell r="D29">
            <v>30000</v>
          </cell>
          <cell r="E29" t="str">
            <v>:</v>
          </cell>
        </row>
        <row r="30">
          <cell r="B30" t="str">
            <v>Email</v>
          </cell>
          <cell r="D30">
            <v>35000</v>
          </cell>
          <cell r="E30" t="str">
            <v>:</v>
          </cell>
        </row>
        <row r="31">
          <cell r="D31">
            <v>35000</v>
          </cell>
          <cell r="E31" t="str">
            <v>:</v>
          </cell>
        </row>
        <row r="32">
          <cell r="B32" t="str">
            <v>Status Kantor</v>
          </cell>
          <cell r="E32" t="str">
            <v>:</v>
          </cell>
        </row>
        <row r="33">
          <cell r="B33" t="str">
            <v>Kab./ Kota</v>
          </cell>
          <cell r="E33" t="str">
            <v>:</v>
          </cell>
        </row>
        <row r="34">
          <cell r="B34" t="str">
            <v>No. Surat Penawaran</v>
          </cell>
          <cell r="E34" t="str">
            <v>:</v>
          </cell>
        </row>
        <row r="35">
          <cell r="B35" t="str">
            <v>Tgl Surat Penawaran</v>
          </cell>
          <cell r="E35" t="str">
            <v>:</v>
          </cell>
        </row>
        <row r="36">
          <cell r="E36" t="str">
            <v>:</v>
          </cell>
        </row>
        <row r="37">
          <cell r="B37" t="str">
            <v>Tgl Prakualifikasi</v>
          </cell>
          <cell r="E37" t="str">
            <v>:</v>
          </cell>
        </row>
        <row r="38">
          <cell r="B38" t="str">
            <v>Alat bantu</v>
          </cell>
          <cell r="D38">
            <v>20000</v>
          </cell>
          <cell r="E38" t="str">
            <v>set</v>
          </cell>
        </row>
        <row r="39">
          <cell r="B39" t="str">
            <v>No.SIUJK / Tanggal</v>
          </cell>
          <cell r="D39">
            <v>5000</v>
          </cell>
          <cell r="E39" t="str">
            <v>:</v>
          </cell>
        </row>
        <row r="40">
          <cell r="B40" t="str">
            <v>Masa berlaku</v>
          </cell>
          <cell r="D40">
            <v>5000</v>
          </cell>
          <cell r="E40" t="str">
            <v>:</v>
          </cell>
        </row>
        <row r="41">
          <cell r="B41" t="str">
            <v>Pemberi Izin Usaha</v>
          </cell>
          <cell r="D41">
            <v>120000</v>
          </cell>
          <cell r="E41" t="str">
            <v>:</v>
          </cell>
        </row>
        <row r="42">
          <cell r="B42" t="str">
            <v>Batu Kali/Gunung/Belah</v>
          </cell>
          <cell r="D42">
            <v>164000</v>
          </cell>
          <cell r="E42" t="str">
            <v>m3</v>
          </cell>
        </row>
        <row r="43">
          <cell r="B43" t="str">
            <v>Akte Pendirian CV</v>
          </cell>
          <cell r="D43">
            <v>164000</v>
          </cell>
          <cell r="E43" t="str">
            <v>m3</v>
          </cell>
        </row>
        <row r="44">
          <cell r="B44" t="str">
            <v>a. Nomor Akte</v>
          </cell>
          <cell r="D44">
            <v>160000</v>
          </cell>
          <cell r="E44" t="str">
            <v>:</v>
          </cell>
        </row>
        <row r="45">
          <cell r="B45" t="str">
            <v>b. Tanggal</v>
          </cell>
          <cell r="D45">
            <v>153000</v>
          </cell>
          <cell r="E45" t="str">
            <v>:</v>
          </cell>
        </row>
        <row r="46">
          <cell r="B46" t="str">
            <v>c. Nama Notaris</v>
          </cell>
          <cell r="D46">
            <v>164000</v>
          </cell>
          <cell r="E46" t="str">
            <v>:</v>
          </cell>
        </row>
        <row r="47">
          <cell r="B47" t="str">
            <v>Batu kali</v>
          </cell>
          <cell r="D47">
            <v>164000</v>
          </cell>
          <cell r="E47" t="str">
            <v>m3</v>
          </cell>
        </row>
        <row r="48">
          <cell r="B48" t="str">
            <v>Akte Perubahan</v>
          </cell>
          <cell r="D48">
            <v>164000</v>
          </cell>
          <cell r="E48" t="str">
            <v>m3</v>
          </cell>
        </row>
        <row r="49">
          <cell r="B49" t="str">
            <v>a. Nomor Akte</v>
          </cell>
          <cell r="D49">
            <v>300000</v>
          </cell>
          <cell r="E49" t="str">
            <v>:</v>
          </cell>
        </row>
        <row r="50">
          <cell r="B50" t="str">
            <v>b. Tanggal</v>
          </cell>
          <cell r="D50">
            <v>250000</v>
          </cell>
          <cell r="E50" t="str">
            <v>:</v>
          </cell>
        </row>
        <row r="51">
          <cell r="B51" t="str">
            <v>c. Nama Notaris</v>
          </cell>
          <cell r="D51">
            <v>384000</v>
          </cell>
          <cell r="E51" t="str">
            <v>:</v>
          </cell>
        </row>
        <row r="52">
          <cell r="B52" t="str">
            <v>Batu pecah 2-3 cm</v>
          </cell>
          <cell r="D52">
            <v>384000</v>
          </cell>
          <cell r="E52" t="str">
            <v>m3</v>
          </cell>
        </row>
        <row r="53">
          <cell r="B53" t="str">
            <v>KTP + Nama</v>
          </cell>
          <cell r="D53">
            <v>275000</v>
          </cell>
          <cell r="E53" t="str">
            <v>m3</v>
          </cell>
        </row>
        <row r="54">
          <cell r="B54" t="str">
            <v>Direktur</v>
          </cell>
          <cell r="D54">
            <v>250000</v>
          </cell>
          <cell r="E54" t="str">
            <v>:</v>
          </cell>
        </row>
        <row r="55">
          <cell r="B55" t="str">
            <v>Wakil Direktur</v>
          </cell>
          <cell r="D55">
            <v>260000</v>
          </cell>
          <cell r="E55" t="str">
            <v>:</v>
          </cell>
        </row>
        <row r="56">
          <cell r="B56" t="str">
            <v>Komanditer</v>
          </cell>
          <cell r="D56">
            <v>8000</v>
          </cell>
          <cell r="E56" t="str">
            <v>:</v>
          </cell>
        </row>
        <row r="57">
          <cell r="B57" t="str">
            <v>Beton K-250</v>
          </cell>
          <cell r="D57">
            <v>800000</v>
          </cell>
          <cell r="E57" t="str">
            <v>buah</v>
          </cell>
        </row>
        <row r="58">
          <cell r="B58" t="str">
            <v>PAJAK</v>
          </cell>
          <cell r="D58">
            <v>975</v>
          </cell>
          <cell r="E58" t="str">
            <v>kg</v>
          </cell>
        </row>
        <row r="59">
          <cell r="B59" t="str">
            <v>SPT</v>
          </cell>
          <cell r="C59" t="str">
            <v>Nomor</v>
          </cell>
          <cell r="D59">
            <v>180000</v>
          </cell>
          <cell r="E59" t="str">
            <v>:</v>
          </cell>
        </row>
        <row r="60">
          <cell r="B60" t="str">
            <v>Gorong2 beton D=60 cm</v>
          </cell>
          <cell r="C60" t="str">
            <v>Tgl</v>
          </cell>
          <cell r="D60">
            <v>200000</v>
          </cell>
          <cell r="E60" t="str">
            <v>:</v>
          </cell>
        </row>
        <row r="61">
          <cell r="B61" t="str">
            <v>Gorong2 beton D=80 cm</v>
          </cell>
          <cell r="D61">
            <v>250000</v>
          </cell>
          <cell r="E61" t="str">
            <v>m</v>
          </cell>
        </row>
        <row r="62">
          <cell r="B62" t="str">
            <v>SSP</v>
          </cell>
          <cell r="C62" t="str">
            <v>Bulan</v>
          </cell>
          <cell r="D62">
            <v>13000</v>
          </cell>
          <cell r="E62" t="str">
            <v>:</v>
          </cell>
        </row>
        <row r="63">
          <cell r="B63" t="str">
            <v>Kawat Galvanis 4mm</v>
          </cell>
          <cell r="C63" t="str">
            <v>Nomor</v>
          </cell>
          <cell r="D63">
            <v>12000</v>
          </cell>
          <cell r="E63" t="str">
            <v>:</v>
          </cell>
        </row>
        <row r="64">
          <cell r="B64" t="str">
            <v>Kayu bakau</v>
          </cell>
          <cell r="C64" t="str">
            <v>Tgl</v>
          </cell>
          <cell r="D64">
            <v>57000</v>
          </cell>
          <cell r="E64" t="str">
            <v>:</v>
          </cell>
        </row>
        <row r="65">
          <cell r="B65" t="str">
            <v>kayu bekisting klas III</v>
          </cell>
          <cell r="D65">
            <v>1950000</v>
          </cell>
          <cell r="E65" t="str">
            <v>m3</v>
          </cell>
        </row>
        <row r="66">
          <cell r="B66" t="str">
            <v>Kayu papan  perancah</v>
          </cell>
          <cell r="C66" t="str">
            <v>Bulan</v>
          </cell>
          <cell r="D66">
            <v>2572000</v>
          </cell>
          <cell r="E66" t="str">
            <v>:</v>
          </cell>
        </row>
        <row r="67">
          <cell r="B67" t="str">
            <v>Kayu perancah</v>
          </cell>
          <cell r="C67" t="str">
            <v>Nomor</v>
          </cell>
          <cell r="D67">
            <v>3250000</v>
          </cell>
          <cell r="E67" t="str">
            <v>:</v>
          </cell>
        </row>
        <row r="68">
          <cell r="B68" t="str">
            <v>Keramik 30 x 30 cm</v>
          </cell>
          <cell r="C68" t="str">
            <v>Tgl</v>
          </cell>
          <cell r="D68">
            <v>62000</v>
          </cell>
          <cell r="E68" t="str">
            <v>:</v>
          </cell>
        </row>
        <row r="69">
          <cell r="B69" t="str">
            <v>Kerikil</v>
          </cell>
          <cell r="D69">
            <v>103000</v>
          </cell>
          <cell r="E69" t="str">
            <v>:</v>
          </cell>
        </row>
        <row r="70">
          <cell r="B70" t="str">
            <v>Kerikil dari galian bukit</v>
          </cell>
          <cell r="C70" t="str">
            <v>Bulan</v>
          </cell>
          <cell r="D70">
            <v>164000</v>
          </cell>
          <cell r="E70" t="str">
            <v>:</v>
          </cell>
        </row>
        <row r="71">
          <cell r="B71" t="str">
            <v>Kerikil Sungai</v>
          </cell>
          <cell r="C71" t="str">
            <v>Nomor</v>
          </cell>
          <cell r="D71">
            <v>118750</v>
          </cell>
          <cell r="E71" t="str">
            <v>:</v>
          </cell>
        </row>
        <row r="72">
          <cell r="B72" t="str">
            <v>Kerikil sungai ayak</v>
          </cell>
          <cell r="C72" t="str">
            <v>Tgl</v>
          </cell>
          <cell r="D72">
            <v>112000</v>
          </cell>
          <cell r="E72" t="str">
            <v>:</v>
          </cell>
        </row>
        <row r="73">
          <cell r="B73" t="str">
            <v>Kerikil sungai royalty</v>
          </cell>
          <cell r="D73">
            <v>118000</v>
          </cell>
          <cell r="E73" t="str">
            <v>m3</v>
          </cell>
        </row>
        <row r="74">
          <cell r="B74" t="str">
            <v>DAFTAR PERSONAL</v>
          </cell>
          <cell r="D74">
            <v>62000</v>
          </cell>
          <cell r="E74" t="str">
            <v>m3</v>
          </cell>
        </row>
        <row r="75">
          <cell r="B75" t="str">
            <v>Direktur</v>
          </cell>
          <cell r="D75">
            <v>87000</v>
          </cell>
          <cell r="E75" t="str">
            <v>:</v>
          </cell>
        </row>
        <row r="76">
          <cell r="B76" t="str">
            <v>Wakil Direktur</v>
          </cell>
          <cell r="D76">
            <v>19000</v>
          </cell>
          <cell r="E76" t="str">
            <v>:</v>
          </cell>
        </row>
        <row r="77">
          <cell r="B77" t="str">
            <v>Site Manager</v>
          </cell>
          <cell r="D77">
            <v>5000</v>
          </cell>
          <cell r="E77" t="str">
            <v>:</v>
          </cell>
        </row>
        <row r="78">
          <cell r="B78" t="str">
            <v>Pelaksana Lapangan</v>
          </cell>
          <cell r="D78">
            <v>11000</v>
          </cell>
          <cell r="E78" t="str">
            <v>:</v>
          </cell>
        </row>
        <row r="79">
          <cell r="B79" t="str">
            <v>Juru Gambar/Juru Ukur</v>
          </cell>
          <cell r="D79">
            <v>2572000</v>
          </cell>
          <cell r="E79" t="str">
            <v>:</v>
          </cell>
        </row>
        <row r="80">
          <cell r="B80" t="str">
            <v>Keuangan</v>
          </cell>
          <cell r="D80">
            <v>103000</v>
          </cell>
          <cell r="E80" t="str">
            <v>:</v>
          </cell>
        </row>
        <row r="81">
          <cell r="B81" t="str">
            <v>Administrasi</v>
          </cell>
          <cell r="D81">
            <v>100000</v>
          </cell>
          <cell r="E81" t="str">
            <v>:</v>
          </cell>
        </row>
        <row r="82">
          <cell r="B82" t="str">
            <v>Pasir urug</v>
          </cell>
          <cell r="D82">
            <v>84000</v>
          </cell>
          <cell r="E82" t="str">
            <v>m3</v>
          </cell>
        </row>
        <row r="83">
          <cell r="B83" t="str">
            <v>DAFTAR PERALATAN</v>
          </cell>
          <cell r="D83">
            <v>84000</v>
          </cell>
          <cell r="E83" t="str">
            <v>m3</v>
          </cell>
        </row>
        <row r="84">
          <cell r="B84" t="str">
            <v>NO</v>
          </cell>
          <cell r="C84" t="str">
            <v>KODE</v>
          </cell>
          <cell r="D84" t="str">
            <v>JLH</v>
          </cell>
          <cell r="E84" t="str">
            <v>zak</v>
          </cell>
        </row>
        <row r="85">
          <cell r="B85">
            <v>1</v>
          </cell>
          <cell r="C85">
            <v>103</v>
          </cell>
          <cell r="D85">
            <v>2</v>
          </cell>
          <cell r="E85" t="str">
            <v>buah</v>
          </cell>
        </row>
        <row r="86">
          <cell r="B86">
            <v>2</v>
          </cell>
          <cell r="C86">
            <v>105</v>
          </cell>
          <cell r="D86">
            <v>1</v>
          </cell>
          <cell r="E86" t="str">
            <v>buah</v>
          </cell>
        </row>
        <row r="87">
          <cell r="B87">
            <v>3</v>
          </cell>
          <cell r="C87">
            <v>107</v>
          </cell>
          <cell r="D87">
            <v>2</v>
          </cell>
          <cell r="E87" t="str">
            <v>set</v>
          </cell>
        </row>
        <row r="88">
          <cell r="B88">
            <v>4</v>
          </cell>
          <cell r="C88">
            <v>201</v>
          </cell>
          <cell r="D88">
            <v>2</v>
          </cell>
          <cell r="E88" t="str">
            <v>set</v>
          </cell>
        </row>
        <row r="89">
          <cell r="B89">
            <v>5</v>
          </cell>
          <cell r="C89">
            <v>215</v>
          </cell>
          <cell r="D89">
            <v>4</v>
          </cell>
          <cell r="E89" t="str">
            <v>set</v>
          </cell>
        </row>
        <row r="90">
          <cell r="B90">
            <v>6</v>
          </cell>
          <cell r="C90">
            <v>209</v>
          </cell>
          <cell r="D90">
            <v>1</v>
          </cell>
          <cell r="E90" t="str">
            <v>unit</v>
          </cell>
        </row>
        <row r="91">
          <cell r="B91">
            <v>7</v>
          </cell>
          <cell r="C91">
            <v>212</v>
          </cell>
          <cell r="D91">
            <v>1</v>
          </cell>
          <cell r="E91" t="str">
            <v>unit</v>
          </cell>
        </row>
        <row r="92">
          <cell r="B92">
            <v>8</v>
          </cell>
          <cell r="C92">
            <v>214</v>
          </cell>
          <cell r="D92">
            <v>1</v>
          </cell>
          <cell r="E92" t="str">
            <v>unit</v>
          </cell>
        </row>
        <row r="93">
          <cell r="B93">
            <v>9</v>
          </cell>
          <cell r="C93" t="str">
            <v>-</v>
          </cell>
          <cell r="D93">
            <v>1</v>
          </cell>
          <cell r="E93" t="e">
            <v>#N/A</v>
          </cell>
        </row>
        <row r="94">
          <cell r="B94">
            <v>10</v>
          </cell>
          <cell r="C94" t="str">
            <v>-</v>
          </cell>
          <cell r="D94">
            <v>1</v>
          </cell>
          <cell r="E94" t="e">
            <v>#N/A</v>
          </cell>
        </row>
        <row r="95">
          <cell r="B95" t="str">
            <v>Semen (40 kg)</v>
          </cell>
          <cell r="D95">
            <v>36000</v>
          </cell>
          <cell r="E95" t="str">
            <v>zak</v>
          </cell>
        </row>
        <row r="96">
          <cell r="B96" t="str">
            <v>Alat</v>
          </cell>
          <cell r="D96">
            <v>36000</v>
          </cell>
          <cell r="E96" t="str">
            <v>zak</v>
          </cell>
        </row>
        <row r="97">
          <cell r="B97">
            <v>101</v>
          </cell>
          <cell r="C97" t="str">
            <v>Komputer</v>
          </cell>
          <cell r="D97">
            <v>101000</v>
          </cell>
          <cell r="E97" t="str">
            <v>zak</v>
          </cell>
        </row>
        <row r="98">
          <cell r="B98">
            <v>102</v>
          </cell>
          <cell r="C98" t="str">
            <v>Meja</v>
          </cell>
          <cell r="D98">
            <v>187500</v>
          </cell>
          <cell r="E98" t="str">
            <v>m3</v>
          </cell>
        </row>
        <row r="99">
          <cell r="B99">
            <v>103</v>
          </cell>
          <cell r="C99" t="str">
            <v>Kursi</v>
          </cell>
          <cell r="D99">
            <v>300000</v>
          </cell>
          <cell r="E99" t="str">
            <v>m3</v>
          </cell>
        </row>
        <row r="100">
          <cell r="B100">
            <v>104</v>
          </cell>
          <cell r="C100" t="str">
            <v>Air Condicioner</v>
          </cell>
          <cell r="D100">
            <v>250000</v>
          </cell>
          <cell r="E100" t="str">
            <v>lt</v>
          </cell>
        </row>
        <row r="101">
          <cell r="B101">
            <v>105</v>
          </cell>
          <cell r="C101" t="str">
            <v>Mesin Tik</v>
          </cell>
          <cell r="D101">
            <v>350000</v>
          </cell>
          <cell r="E101" t="str">
            <v>m3</v>
          </cell>
        </row>
        <row r="102">
          <cell r="B102">
            <v>106</v>
          </cell>
          <cell r="C102" t="str">
            <v>Filling Kabinet</v>
          </cell>
          <cell r="D102">
            <v>150000</v>
          </cell>
          <cell r="E102" t="str">
            <v>kg</v>
          </cell>
        </row>
        <row r="103">
          <cell r="B103">
            <v>107</v>
          </cell>
          <cell r="C103" t="str">
            <v>Meja Gambar</v>
          </cell>
          <cell r="D103">
            <v>150000</v>
          </cell>
          <cell r="E103" t="str">
            <v>m3</v>
          </cell>
        </row>
        <row r="104">
          <cell r="B104" t="str">
            <v>Tractor Wheeled</v>
          </cell>
          <cell r="D104">
            <v>60000</v>
          </cell>
          <cell r="E104" t="str">
            <v>m3</v>
          </cell>
        </row>
        <row r="105">
          <cell r="B105" t="str">
            <v>Mesin gilas 3 roda  6-8 t</v>
          </cell>
          <cell r="D105">
            <v>90000</v>
          </cell>
        </row>
        <row r="106">
          <cell r="B106">
            <v>201</v>
          </cell>
          <cell r="C106" t="str">
            <v>Alat-alat Pertukangan</v>
          </cell>
          <cell r="D106">
            <v>80000</v>
          </cell>
        </row>
        <row r="107">
          <cell r="B107">
            <v>202</v>
          </cell>
          <cell r="C107" t="str">
            <v>Mixer Concrete</v>
          </cell>
          <cell r="D107">
            <v>130000</v>
          </cell>
        </row>
        <row r="108">
          <cell r="B108">
            <v>203</v>
          </cell>
          <cell r="C108" t="str">
            <v>Mixer Concrete</v>
          </cell>
          <cell r="D108">
            <v>140000</v>
          </cell>
        </row>
        <row r="109">
          <cell r="B109">
            <v>204</v>
          </cell>
          <cell r="C109" t="str">
            <v>Kereta Sorong</v>
          </cell>
          <cell r="D109">
            <v>50000</v>
          </cell>
        </row>
        <row r="110">
          <cell r="B110">
            <v>205</v>
          </cell>
          <cell r="C110" t="str">
            <v>Pompa air</v>
          </cell>
          <cell r="D110">
            <v>15000</v>
          </cell>
        </row>
        <row r="111">
          <cell r="B111">
            <v>206</v>
          </cell>
          <cell r="C111" t="str">
            <v>Pompa air</v>
          </cell>
          <cell r="D111">
            <v>20000</v>
          </cell>
        </row>
        <row r="112">
          <cell r="B112">
            <v>207</v>
          </cell>
          <cell r="C112" t="str">
            <v>Genset</v>
          </cell>
          <cell r="D112">
            <v>100000</v>
          </cell>
        </row>
        <row r="113">
          <cell r="B113">
            <v>208</v>
          </cell>
          <cell r="C113" t="str">
            <v>Genset</v>
          </cell>
          <cell r="D113">
            <v>30000</v>
          </cell>
        </row>
        <row r="114">
          <cell r="B114">
            <v>209</v>
          </cell>
          <cell r="C114" t="str">
            <v>Pick up</v>
          </cell>
          <cell r="D114">
            <v>700000</v>
          </cell>
        </row>
        <row r="115">
          <cell r="B115">
            <v>210</v>
          </cell>
          <cell r="C115" t="str">
            <v>Truck</v>
          </cell>
          <cell r="D115">
            <v>120000</v>
          </cell>
        </row>
        <row r="116">
          <cell r="B116">
            <v>211</v>
          </cell>
          <cell r="C116" t="str">
            <v>Stamper</v>
          </cell>
          <cell r="D116">
            <v>100000</v>
          </cell>
        </row>
        <row r="117">
          <cell r="B117">
            <v>212</v>
          </cell>
          <cell r="C117" t="str">
            <v>Theodolit</v>
          </cell>
          <cell r="D117">
            <v>100000</v>
          </cell>
        </row>
        <row r="118">
          <cell r="B118">
            <v>213</v>
          </cell>
          <cell r="C118" t="str">
            <v>Vibrator</v>
          </cell>
          <cell r="D118">
            <v>100000</v>
          </cell>
        </row>
        <row r="119">
          <cell r="B119">
            <v>214</v>
          </cell>
          <cell r="C119" t="str">
            <v>Stamper</v>
          </cell>
          <cell r="D119">
            <v>120000</v>
          </cell>
        </row>
        <row r="120">
          <cell r="B120">
            <v>215</v>
          </cell>
          <cell r="C120" t="str">
            <v>Peralatan masak aspal</v>
          </cell>
          <cell r="D120">
            <v>150000</v>
          </cell>
        </row>
        <row r="121">
          <cell r="B121" t="str">
            <v>Concrete Mixer 0,125 m3</v>
          </cell>
          <cell r="D121">
            <v>20000</v>
          </cell>
        </row>
        <row r="122">
          <cell r="B122" t="str">
            <v>Conc. Mixer 0,250 m3</v>
          </cell>
          <cell r="D122">
            <v>30000</v>
          </cell>
        </row>
        <row r="123">
          <cell r="B123">
            <v>301</v>
          </cell>
          <cell r="C123" t="str">
            <v>Budozer</v>
          </cell>
          <cell r="D123">
            <v>60000</v>
          </cell>
        </row>
        <row r="124">
          <cell r="B124">
            <v>302</v>
          </cell>
          <cell r="C124" t="str">
            <v>Motor Greder</v>
          </cell>
          <cell r="D124">
            <v>50000</v>
          </cell>
        </row>
        <row r="125">
          <cell r="B125">
            <v>303</v>
          </cell>
          <cell r="C125" t="str">
            <v>Crusher/scr 30 t/h</v>
          </cell>
          <cell r="D125">
            <v>15000</v>
          </cell>
        </row>
        <row r="126">
          <cell r="B126">
            <v>304</v>
          </cell>
          <cell r="C126" t="str">
            <v>Screening plant 80 HP</v>
          </cell>
          <cell r="D126">
            <v>70000</v>
          </cell>
        </row>
        <row r="127">
          <cell r="B127">
            <v>305</v>
          </cell>
          <cell r="C127" t="str">
            <v>Wheel Loader</v>
          </cell>
          <cell r="D127">
            <v>4000000</v>
          </cell>
        </row>
        <row r="128">
          <cell r="B128">
            <v>306</v>
          </cell>
          <cell r="C128" t="str">
            <v>Truk</v>
          </cell>
          <cell r="D128">
            <v>90000</v>
          </cell>
        </row>
        <row r="129">
          <cell r="B129">
            <v>307</v>
          </cell>
          <cell r="C129" t="str">
            <v>Dump truck</v>
          </cell>
          <cell r="D129">
            <v>5000</v>
          </cell>
        </row>
        <row r="130">
          <cell r="B130">
            <v>308</v>
          </cell>
          <cell r="C130" t="str">
            <v>Dump truck</v>
          </cell>
          <cell r="D130">
            <v>100000</v>
          </cell>
        </row>
        <row r="131">
          <cell r="B131">
            <v>309</v>
          </cell>
          <cell r="C131" t="str">
            <v>Exavator</v>
          </cell>
          <cell r="D131">
            <v>100000</v>
          </cell>
        </row>
        <row r="132">
          <cell r="B132">
            <v>310</v>
          </cell>
          <cell r="C132" t="str">
            <v>Flatbed truck 3,5 t/80 HP</v>
          </cell>
          <cell r="D132">
            <v>100000</v>
          </cell>
        </row>
        <row r="133">
          <cell r="B133">
            <v>311</v>
          </cell>
          <cell r="C133" t="str">
            <v>Compresor Air</v>
          </cell>
          <cell r="D133">
            <v>120000</v>
          </cell>
        </row>
        <row r="134">
          <cell r="B134">
            <v>312</v>
          </cell>
          <cell r="C134" t="str">
            <v>Mesin Gilas Bergetar</v>
          </cell>
          <cell r="D134">
            <v>150000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Set>
  </externalBook>
</externalLink>
</file>

<file path=xl/externalLinks/externalLink2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
      <sheetName val="surat"/>
      <sheetName val="rekap"/>
      <sheetName val="BOQ"/>
      <sheetName val="BOQ (2)"/>
      <sheetName val="harsat"/>
      <sheetName val="jadwal"/>
      <sheetName val="MOBIL"/>
      <sheetName val="MOBIL (2)"/>
      <sheetName val="ANALISA"/>
      <sheetName val="MOS"/>
      <sheetName val="utama"/>
      <sheetName val="ipl"/>
      <sheetName val="alat"/>
      <sheetName val="STF"/>
      <sheetName val="SUB"/>
      <sheetName val="metod"/>
      <sheetName val="LAMP10"/>
      <sheetName val="dukungan"/>
      <sheetName val="PEGAWAI"/>
      <sheetName val="jadwal alt"/>
      <sheetName val="jadwal BHN"/>
      <sheetName val="KONF"/>
      <sheetName val="BALT"/>
      <sheetName val="IND (2)"/>
      <sheetName val="ANA(2a)"/>
    </sheetNames>
    <sheetDataSet>
      <sheetData sheetId="0" refreshError="1"/>
      <sheetData sheetId="1" refreshError="1"/>
      <sheetData sheetId="2" refreshError="1"/>
      <sheetData sheetId="3" refreshError="1"/>
      <sheetData sheetId="4" refreshError="1"/>
      <sheetData sheetId="5" refreshError="1">
        <row r="13">
          <cell r="C13" t="str">
            <v>Mandor</v>
          </cell>
          <cell r="E13" t="str">
            <v>Jam</v>
          </cell>
          <cell r="F13">
            <v>5500</v>
          </cell>
        </row>
        <row r="14">
          <cell r="C14" t="str">
            <v>Pekerja Terlatih</v>
          </cell>
          <cell r="E14" t="str">
            <v>Jam</v>
          </cell>
          <cell r="F14">
            <v>5000</v>
          </cell>
        </row>
        <row r="15">
          <cell r="C15" t="str">
            <v>Pekerja Biasa</v>
          </cell>
          <cell r="E15" t="str">
            <v>Jam</v>
          </cell>
          <cell r="F15">
            <v>4000</v>
          </cell>
        </row>
        <row r="16">
          <cell r="C16" t="str">
            <v>Operator</v>
          </cell>
          <cell r="E16" t="str">
            <v>Jam</v>
          </cell>
          <cell r="F16">
            <v>5000</v>
          </cell>
        </row>
        <row r="17">
          <cell r="C17" t="str">
            <v>BAHAN</v>
          </cell>
        </row>
        <row r="18">
          <cell r="C18" t="str">
            <v>Aspal</v>
          </cell>
          <cell r="E18" t="str">
            <v>kg</v>
          </cell>
          <cell r="F18">
            <v>2300</v>
          </cell>
        </row>
        <row r="19">
          <cell r="C19" t="str">
            <v>Semen Portland</v>
          </cell>
          <cell r="E19" t="str">
            <v>kg</v>
          </cell>
          <cell r="F19">
            <v>600</v>
          </cell>
        </row>
        <row r="20">
          <cell r="C20" t="str">
            <v>Laston Lapis Aus</v>
          </cell>
          <cell r="E20" t="str">
            <v>Ton</v>
          </cell>
          <cell r="F20">
            <v>368500</v>
          </cell>
        </row>
        <row r="21">
          <cell r="C21" t="str">
            <v>Laston Lapis Pengikat</v>
          </cell>
          <cell r="E21" t="str">
            <v>Ton</v>
          </cell>
          <cell r="F21">
            <v>363000</v>
          </cell>
        </row>
        <row r="22">
          <cell r="C22" t="str">
            <v>Hotmix ATBL</v>
          </cell>
          <cell r="E22" t="str">
            <v>Ton</v>
          </cell>
          <cell r="F22">
            <v>358000</v>
          </cell>
        </row>
        <row r="23">
          <cell r="C23" t="str">
            <v>Agregat Kasar utk.Agregat Base</v>
          </cell>
          <cell r="E23" t="str">
            <v>m³</v>
          </cell>
          <cell r="F23">
            <v>50000</v>
          </cell>
        </row>
        <row r="24">
          <cell r="C24" t="str">
            <v>Agregat Halus utk.Agregat Base</v>
          </cell>
          <cell r="E24" t="str">
            <v>m³</v>
          </cell>
          <cell r="F24">
            <v>51000</v>
          </cell>
        </row>
        <row r="25">
          <cell r="C25" t="str">
            <v>Agregat Kasar utk Hotmix</v>
          </cell>
          <cell r="E25" t="str">
            <v>m³</v>
          </cell>
          <cell r="F25">
            <v>77000</v>
          </cell>
        </row>
        <row r="26">
          <cell r="C26" t="str">
            <v>Agergat Halus utk Hotmix</v>
          </cell>
          <cell r="E26" t="str">
            <v>m³</v>
          </cell>
          <cell r="F26">
            <v>78000</v>
          </cell>
        </row>
        <row r="27">
          <cell r="C27" t="str">
            <v>Material Bahu jalan/Lapis Pondasi Kelas B</v>
          </cell>
          <cell r="E27" t="str">
            <v>m3</v>
          </cell>
          <cell r="F27">
            <v>70900</v>
          </cell>
        </row>
        <row r="28">
          <cell r="C28" t="str">
            <v>Baja Tulangan</v>
          </cell>
          <cell r="E28" t="str">
            <v>kg</v>
          </cell>
          <cell r="F28">
            <v>5300</v>
          </cell>
        </row>
        <row r="29">
          <cell r="C29" t="str">
            <v>Kawat Beton</v>
          </cell>
          <cell r="E29" t="str">
            <v>kg</v>
          </cell>
          <cell r="F29">
            <v>6000</v>
          </cell>
        </row>
        <row r="30">
          <cell r="C30" t="str">
            <v>Joint Sealent</v>
          </cell>
          <cell r="E30" t="str">
            <v>kg</v>
          </cell>
          <cell r="F30">
            <v>45000</v>
          </cell>
        </row>
        <row r="31">
          <cell r="C31" t="str">
            <v>Steel Formwork</v>
          </cell>
          <cell r="E31" t="str">
            <v>ls</v>
          </cell>
          <cell r="F31">
            <v>6000</v>
          </cell>
        </row>
        <row r="32">
          <cell r="C32" t="str">
            <v>Cat Anti Karat</v>
          </cell>
          <cell r="E32" t="str">
            <v>kg</v>
          </cell>
          <cell r="F32">
            <v>20000</v>
          </cell>
        </row>
        <row r="33">
          <cell r="C33" t="str">
            <v>Expansion cap</v>
          </cell>
          <cell r="E33" t="str">
            <v>m²</v>
          </cell>
          <cell r="F33">
            <v>1500</v>
          </cell>
        </row>
        <row r="34">
          <cell r="C34" t="str">
            <v>Polyethene 125 mikron</v>
          </cell>
          <cell r="E34" t="str">
            <v>kg</v>
          </cell>
          <cell r="F34">
            <v>12000</v>
          </cell>
        </row>
        <row r="35">
          <cell r="C35" t="str">
            <v>Curring Compound</v>
          </cell>
          <cell r="E35" t="str">
            <v>ltr</v>
          </cell>
          <cell r="F35">
            <v>8000</v>
          </cell>
        </row>
        <row r="36">
          <cell r="C36" t="str">
            <v>Multipleks 12 mm</v>
          </cell>
          <cell r="E36" t="str">
            <v>lbr</v>
          </cell>
          <cell r="F36">
            <v>100000</v>
          </cell>
        </row>
        <row r="37">
          <cell r="C37" t="str">
            <v>Pasir Pasang</v>
          </cell>
          <cell r="E37" t="str">
            <v>m³</v>
          </cell>
          <cell r="F37">
            <v>75000</v>
          </cell>
        </row>
        <row r="38">
          <cell r="C38" t="str">
            <v>Aspal Emulsi</v>
          </cell>
          <cell r="E38" t="str">
            <v>ltr</v>
          </cell>
          <cell r="F38">
            <v>3500</v>
          </cell>
        </row>
        <row r="39">
          <cell r="C39" t="str">
            <v>Batu Kali</v>
          </cell>
          <cell r="E39" t="str">
            <v>m³</v>
          </cell>
          <cell r="F39">
            <v>70000</v>
          </cell>
        </row>
        <row r="40">
          <cell r="C40" t="str">
            <v>Batu Pecah</v>
          </cell>
          <cell r="E40" t="str">
            <v>m³</v>
          </cell>
          <cell r="F40">
            <v>77000</v>
          </cell>
        </row>
        <row r="41">
          <cell r="C41" t="str">
            <v>Bahan Pengisi</v>
          </cell>
          <cell r="E41" t="str">
            <v>kg</v>
          </cell>
          <cell r="F41">
            <v>600</v>
          </cell>
        </row>
        <row r="42">
          <cell r="C42" t="str">
            <v>Pasir Beton</v>
          </cell>
          <cell r="E42" t="str">
            <v>m³</v>
          </cell>
          <cell r="F42">
            <v>95000</v>
          </cell>
        </row>
        <row r="43">
          <cell r="C43" t="str">
            <v>Paku</v>
          </cell>
          <cell r="E43" t="str">
            <v>kg</v>
          </cell>
          <cell r="F43">
            <v>7000</v>
          </cell>
        </row>
        <row r="44">
          <cell r="C44" t="str">
            <v>Kayu Acuan</v>
          </cell>
          <cell r="E44" t="str">
            <v>m3</v>
          </cell>
          <cell r="F44">
            <v>900000</v>
          </cell>
        </row>
        <row r="45">
          <cell r="C45" t="str">
            <v>Multipleks 18 mm</v>
          </cell>
          <cell r="E45" t="str">
            <v>lbr</v>
          </cell>
          <cell r="F45">
            <v>120000</v>
          </cell>
        </row>
        <row r="46">
          <cell r="C46" t="str">
            <v>Kerosen</v>
          </cell>
          <cell r="E46" t="str">
            <v>ltr</v>
          </cell>
          <cell r="F46">
            <v>2000</v>
          </cell>
        </row>
        <row r="47">
          <cell r="C47" t="str">
            <v>Beton Ready Mix K-350</v>
          </cell>
          <cell r="E47" t="str">
            <v>m3</v>
          </cell>
          <cell r="F47">
            <v>348000</v>
          </cell>
        </row>
        <row r="48">
          <cell r="C48" t="str">
            <v>Beton Ready Mix K-300</v>
          </cell>
          <cell r="E48" t="str">
            <v>m3</v>
          </cell>
          <cell r="F48">
            <v>330000</v>
          </cell>
        </row>
        <row r="49">
          <cell r="C49" t="str">
            <v>Beton Ready Mix K-225</v>
          </cell>
          <cell r="E49" t="str">
            <v>m3</v>
          </cell>
          <cell r="F49">
            <v>305000</v>
          </cell>
        </row>
        <row r="50">
          <cell r="C50" t="str">
            <v>Beton Ready Mix K-175</v>
          </cell>
          <cell r="E50" t="str">
            <v>m3</v>
          </cell>
          <cell r="F50">
            <v>295000</v>
          </cell>
        </row>
        <row r="51">
          <cell r="C51" t="str">
            <v>Beton Ready Mix K-125</v>
          </cell>
          <cell r="E51" t="str">
            <v>m3</v>
          </cell>
          <cell r="F51">
            <v>275000</v>
          </cell>
        </row>
        <row r="52">
          <cell r="C52" t="str">
            <v>Material Timbunan</v>
          </cell>
          <cell r="E52" t="str">
            <v>m3</v>
          </cell>
          <cell r="F52">
            <v>10000</v>
          </cell>
        </row>
        <row r="53">
          <cell r="C53" t="str">
            <v>ALAT</v>
          </cell>
        </row>
        <row r="54">
          <cell r="C54" t="str">
            <v>Asphalt Mixing Plant</v>
          </cell>
          <cell r="E54" t="str">
            <v>Jam</v>
          </cell>
          <cell r="F54">
            <v>1469000</v>
          </cell>
        </row>
        <row r="55">
          <cell r="C55" t="str">
            <v>Batching Plant</v>
          </cell>
          <cell r="E55" t="str">
            <v>Jam</v>
          </cell>
          <cell r="F55">
            <v>1500000</v>
          </cell>
        </row>
        <row r="56">
          <cell r="C56" t="str">
            <v>Wheel Loader</v>
          </cell>
          <cell r="E56" t="str">
            <v>Jam</v>
          </cell>
          <cell r="F56">
            <v>84000</v>
          </cell>
        </row>
        <row r="57">
          <cell r="C57" t="str">
            <v>Bulldozer</v>
          </cell>
          <cell r="E57" t="str">
            <v>Jam</v>
          </cell>
          <cell r="F57">
            <v>110000</v>
          </cell>
        </row>
        <row r="58">
          <cell r="C58" t="str">
            <v>Excavator</v>
          </cell>
          <cell r="E58" t="str">
            <v>Jam</v>
          </cell>
          <cell r="F58">
            <v>105000</v>
          </cell>
        </row>
        <row r="59">
          <cell r="C59" t="str">
            <v>Motor Grader</v>
          </cell>
          <cell r="E59" t="str">
            <v>Jam</v>
          </cell>
          <cell r="F59">
            <v>105000</v>
          </cell>
        </row>
        <row r="60">
          <cell r="C60" t="str">
            <v>Air Compressor</v>
          </cell>
          <cell r="E60" t="str">
            <v>Jam</v>
          </cell>
          <cell r="F60">
            <v>55000</v>
          </cell>
        </row>
        <row r="61">
          <cell r="C61" t="str">
            <v>Asphalt Finisher</v>
          </cell>
          <cell r="E61" t="str">
            <v>Jam</v>
          </cell>
          <cell r="F61">
            <v>83000</v>
          </cell>
        </row>
        <row r="62">
          <cell r="C62" t="str">
            <v>Three Wheel Roller</v>
          </cell>
          <cell r="E62" t="str">
            <v>Jam</v>
          </cell>
          <cell r="F62">
            <v>55000</v>
          </cell>
        </row>
        <row r="63">
          <cell r="C63" t="str">
            <v>Tandem Roller</v>
          </cell>
          <cell r="E63" t="str">
            <v>Jam</v>
          </cell>
          <cell r="F63">
            <v>87500</v>
          </cell>
        </row>
        <row r="64">
          <cell r="C64" t="str">
            <v>Pneumatic Tired Roller</v>
          </cell>
          <cell r="E64" t="str">
            <v>Jam</v>
          </cell>
          <cell r="F64">
            <v>92500</v>
          </cell>
        </row>
        <row r="65">
          <cell r="C65" t="str">
            <v>Vibro Roller</v>
          </cell>
          <cell r="E65" t="str">
            <v>Jam</v>
          </cell>
          <cell r="F65">
            <v>87500</v>
          </cell>
        </row>
        <row r="66">
          <cell r="C66" t="str">
            <v>Asphalt Sprayer</v>
          </cell>
          <cell r="E66" t="str">
            <v>Jam</v>
          </cell>
          <cell r="F66">
            <v>32000</v>
          </cell>
        </row>
        <row r="67">
          <cell r="C67" t="str">
            <v>Dump Truck 3 - 4 M3</v>
          </cell>
          <cell r="E67" t="str">
            <v>Jam</v>
          </cell>
          <cell r="F67">
            <v>65000</v>
          </cell>
        </row>
        <row r="68">
          <cell r="C68" t="str">
            <v>Dump Truck 24 Ton</v>
          </cell>
          <cell r="E68" t="str">
            <v>Jam</v>
          </cell>
          <cell r="F68">
            <v>95000</v>
          </cell>
        </row>
        <row r="69">
          <cell r="C69" t="str">
            <v>Dump Truck  14 Ton</v>
          </cell>
          <cell r="E69" t="str">
            <v>Jam</v>
          </cell>
          <cell r="F69">
            <v>75000</v>
          </cell>
        </row>
        <row r="70">
          <cell r="C70" t="str">
            <v>Dump Truck 8 ton</v>
          </cell>
          <cell r="E70" t="str">
            <v>Jam</v>
          </cell>
          <cell r="F70">
            <v>48000</v>
          </cell>
        </row>
        <row r="71">
          <cell r="C71" t="str">
            <v>Flat Bed Truck</v>
          </cell>
          <cell r="E71" t="str">
            <v>Jam</v>
          </cell>
          <cell r="F71">
            <v>45000</v>
          </cell>
        </row>
        <row r="72">
          <cell r="C72" t="str">
            <v>Water Tanker</v>
          </cell>
          <cell r="E72" t="str">
            <v>Jam</v>
          </cell>
          <cell r="F72">
            <v>48000</v>
          </cell>
        </row>
        <row r="73">
          <cell r="C73" t="str">
            <v>Concrete Mixer</v>
          </cell>
          <cell r="E73" t="str">
            <v>Jam</v>
          </cell>
          <cell r="F73">
            <v>15000</v>
          </cell>
        </row>
        <row r="74">
          <cell r="C74" t="str">
            <v>Concrete Vibrator</v>
          </cell>
          <cell r="E74" t="str">
            <v>Jam</v>
          </cell>
          <cell r="F74">
            <v>14000</v>
          </cell>
        </row>
        <row r="75">
          <cell r="C75" t="str">
            <v>Concrete Cutter</v>
          </cell>
          <cell r="E75" t="str">
            <v>Jam</v>
          </cell>
          <cell r="F75">
            <v>15000</v>
          </cell>
        </row>
        <row r="76">
          <cell r="C76" t="str">
            <v>Stamper</v>
          </cell>
          <cell r="E76" t="str">
            <v>Jam</v>
          </cell>
          <cell r="F76">
            <v>16000</v>
          </cell>
        </row>
        <row r="77">
          <cell r="C77" t="str">
            <v>Truck Mixer</v>
          </cell>
          <cell r="E77" t="str">
            <v>Jam</v>
          </cell>
          <cell r="F77">
            <v>95000</v>
          </cell>
        </row>
        <row r="78">
          <cell r="C78" t="str">
            <v>Truk Bak Datar 3-4 M³</v>
          </cell>
          <cell r="E78" t="str">
            <v>Jam</v>
          </cell>
          <cell r="F78">
            <v>45000</v>
          </cell>
        </row>
        <row r="79">
          <cell r="C79" t="str">
            <v>Mesin Marka</v>
          </cell>
          <cell r="E79" t="str">
            <v>Jam</v>
          </cell>
          <cell r="F79">
            <v>25000</v>
          </cell>
        </row>
        <row r="80">
          <cell r="C80" t="str">
            <v>Bar Cutting Machine</v>
          </cell>
          <cell r="E80" t="str">
            <v>Jam</v>
          </cell>
          <cell r="F80">
            <v>15000</v>
          </cell>
        </row>
        <row r="81">
          <cell r="C81" t="str">
            <v>Bar Bending Machine</v>
          </cell>
          <cell r="E81" t="str">
            <v>Jam</v>
          </cell>
          <cell r="F81">
            <v>15000</v>
          </cell>
        </row>
        <row r="82">
          <cell r="C82" t="str">
            <v>Concrete Paver</v>
          </cell>
          <cell r="E82" t="str">
            <v>Jam</v>
          </cell>
          <cell r="F82">
            <v>270000</v>
          </cell>
        </row>
        <row r="83">
          <cell r="C83" t="str">
            <v>Genset</v>
          </cell>
          <cell r="E83" t="str">
            <v>Jam</v>
          </cell>
          <cell r="F83">
            <v>25000</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2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 SITE"/>
      <sheetName val="D Harga"/>
      <sheetName val="Ls MOB  "/>
      <sheetName val="MOB"/>
      <sheetName val="Lalin"/>
      <sheetName val="Antek"/>
      <sheetName val="Analisa"/>
      <sheetName val="plant"/>
      <sheetName val="Lamp.7"/>
      <sheetName val="staff&amp;sub"/>
      <sheetName val="Kuan"/>
      <sheetName val="Rekap"/>
      <sheetName val="Schedul"/>
      <sheetName val="Simak"/>
    </sheetNames>
    <sheetDataSet>
      <sheetData sheetId="0" refreshError="1"/>
      <sheetData sheetId="1">
        <row r="9">
          <cell r="D9" t="str">
            <v>L01</v>
          </cell>
        </row>
      </sheetData>
      <sheetData sheetId="2" refreshError="1"/>
      <sheetData sheetId="3" refreshError="1"/>
      <sheetData sheetId="4" refreshError="1"/>
      <sheetData sheetId="5" refreshError="1"/>
      <sheetData sheetId="6"/>
      <sheetData sheetId="7" refreshError="1"/>
      <sheetData sheetId="8" refreshError="1"/>
      <sheetData sheetId="9" refreshError="1"/>
      <sheetData sheetId="10"/>
      <sheetData sheetId="11">
        <row r="23">
          <cell r="F23">
            <v>130651597.06499998</v>
          </cell>
        </row>
      </sheetData>
      <sheetData sheetId="12" refreshError="1"/>
      <sheetData sheetId="13" refreshError="1"/>
    </sheetDataSet>
  </externalBook>
</externalLink>
</file>

<file path=xl/externalLinks/externalLink2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
      <sheetName val="Ans"/>
      <sheetName val="Kua"/>
      <sheetName val="DH"/>
      <sheetName val="SCH"/>
      <sheetName val="AT"/>
      <sheetName val="PM"/>
      <sheetName val="TAB"/>
      <sheetName val="Sub"/>
      <sheetName val="PQ"/>
      <sheetName val="lat_son"/>
      <sheetName val="NRC"/>
      <sheetName val="Sheet1"/>
      <sheetName val="Dt"/>
    </sheetNames>
    <sheetDataSet>
      <sheetData sheetId="0" refreshError="1"/>
      <sheetData sheetId="1"/>
      <sheetData sheetId="2"/>
      <sheetData sheetId="3" refreshError="1"/>
      <sheetData sheetId="4"/>
      <sheetData sheetId="5" refreshError="1"/>
      <sheetData sheetId="6">
        <row r="75">
          <cell r="AK75">
            <v>2239520</v>
          </cell>
        </row>
      </sheetData>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tal"/>
      <sheetName val="Acessoris"/>
      <sheetName val="Apartement"/>
      <sheetName val="Jembatan"/>
      <sheetName val="MallAC"/>
      <sheetName val="Ana Duct"/>
      <sheetName val="Hsd Duct"/>
      <sheetName val="Pipe"/>
      <sheetName val="Grille"/>
      <sheetName val="valve"/>
      <sheetName val="Dafmat"/>
      <sheetName val="DM"/>
      <sheetName val="Peghitungan"/>
      <sheetName val="MALL_K"/>
      <sheetName val="Item Tambahan"/>
      <sheetName val="APARTment_K"/>
      <sheetName val="Jembatan_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
          <cell r="C1" t="str">
            <v>C:\Personal\Project'01\</v>
          </cell>
        </row>
        <row r="2">
          <cell r="C2" t="str">
            <v>ANALISA HARGA SATUAN</v>
          </cell>
          <cell r="AH2" t="str">
            <v>Mark Up</v>
          </cell>
        </row>
        <row r="3">
          <cell r="C3" t="str">
            <v xml:space="preserve">PROYEK              :   STANDARD  </v>
          </cell>
          <cell r="AH3">
            <v>1.1499999999999999</v>
          </cell>
        </row>
        <row r="4">
          <cell r="C4" t="str">
            <v>PEKERJAAN        :   PEMIPAAN AIR CONDITIONING</v>
          </cell>
        </row>
        <row r="5">
          <cell r="CB5" t="str">
            <v>Al.Foil</v>
          </cell>
          <cell r="CC5" t="str">
            <v>Adh.Tape</v>
          </cell>
        </row>
        <row r="6">
          <cell r="G6" t="str">
            <v>Harga / M'</v>
          </cell>
        </row>
        <row r="7">
          <cell r="A7" t="str">
            <v>Dia.</v>
          </cell>
          <cell r="C7" t="str">
            <v>Dia.</v>
          </cell>
          <cell r="E7" t="str">
            <v xml:space="preserve">Tebal </v>
          </cell>
          <cell r="G7" t="str">
            <v>Pipa</v>
          </cell>
          <cell r="I7" t="str">
            <v>Hanger</v>
          </cell>
          <cell r="K7" t="str">
            <v>Upah</v>
          </cell>
          <cell r="M7" t="str">
            <v>Fittings</v>
          </cell>
          <cell r="O7" t="str">
            <v>Isolasi</v>
          </cell>
          <cell r="Q7" t="str">
            <v>mat.</v>
          </cell>
          <cell r="S7" t="str">
            <v xml:space="preserve">Metal </v>
          </cell>
          <cell r="U7" t="str">
            <v>Total</v>
          </cell>
          <cell r="W7" t="str">
            <v>Total</v>
          </cell>
          <cell r="Y7" t="str">
            <v>Total</v>
          </cell>
          <cell r="AA7" t="str">
            <v>Total</v>
          </cell>
          <cell r="AC7" t="str">
            <v>Total</v>
          </cell>
          <cell r="AE7" t="str">
            <v>Total</v>
          </cell>
          <cell r="AH7" t="str">
            <v>Pipe</v>
          </cell>
          <cell r="AI7" t="str">
            <v>Hanger/</v>
          </cell>
          <cell r="AJ7" t="str">
            <v>Labour</v>
          </cell>
          <cell r="AK7" t="str">
            <v>Labour</v>
          </cell>
          <cell r="AL7" t="str">
            <v>Ins.</v>
          </cell>
          <cell r="AM7" t="str">
            <v>Misc.</v>
          </cell>
          <cell r="AN7" t="str">
            <v xml:space="preserve">M.Jack. </v>
          </cell>
          <cell r="AO7" t="str">
            <v>Aluminium</v>
          </cell>
          <cell r="AP7" t="str">
            <v>BJLS</v>
          </cell>
          <cell r="AQ7" t="str">
            <v>Vibration Control System</v>
          </cell>
          <cell r="AR7" t="str">
            <v>Vibration</v>
          </cell>
          <cell r="AU7" t="str">
            <v>Armaflex</v>
          </cell>
          <cell r="BC7" t="str">
            <v xml:space="preserve">Insulflex </v>
          </cell>
          <cell r="BJ7" t="str">
            <v>Thermaflex (FR-Z)</v>
          </cell>
          <cell r="BT7" t="str">
            <v>Phenofoam-K</v>
          </cell>
          <cell r="CB7" t="str">
            <v>Sisalation 430P</v>
          </cell>
          <cell r="CC7">
            <v>636.57407407407391</v>
          </cell>
          <cell r="CE7" t="str">
            <v>Price List</v>
          </cell>
        </row>
        <row r="8">
          <cell r="A8" t="str">
            <v>(inch)</v>
          </cell>
          <cell r="C8" t="str">
            <v>(mm)</v>
          </cell>
          <cell r="E8" t="str">
            <v>isolasi</v>
          </cell>
          <cell r="I8" t="str">
            <v>Support</v>
          </cell>
          <cell r="M8">
            <v>0.4</v>
          </cell>
          <cell r="Q8" t="str">
            <v>bantu</v>
          </cell>
          <cell r="S8" t="str">
            <v>Jacketing</v>
          </cell>
          <cell r="U8" t="str">
            <v>a+b</v>
          </cell>
          <cell r="W8" t="str">
            <v>a+b+d</v>
          </cell>
          <cell r="Y8" t="str">
            <v>h+e+f</v>
          </cell>
          <cell r="AA8" t="str">
            <v>i+e+f</v>
          </cell>
          <cell r="AC8" t="str">
            <v>j+g</v>
          </cell>
          <cell r="AE8" t="str">
            <v>k+g</v>
          </cell>
          <cell r="AI8" t="str">
            <v>Supports</v>
          </cell>
          <cell r="AJ8" t="str">
            <v>Pipe</v>
          </cell>
          <cell r="AK8" t="str">
            <v>Insulation</v>
          </cell>
          <cell r="AM8">
            <v>0.05</v>
          </cell>
          <cell r="AN8" t="str">
            <v xml:space="preserve">  0.4 mm</v>
          </cell>
          <cell r="AO8">
            <v>2546.2962962962961</v>
          </cell>
          <cell r="AP8">
            <v>2043.4375</v>
          </cell>
          <cell r="AQ8" t="str">
            <v xml:space="preserve">  HEA A140(8mm;144kg)</v>
          </cell>
          <cell r="AR8">
            <v>338100.00000000006</v>
          </cell>
          <cell r="AW8" t="str">
            <v>Disc =</v>
          </cell>
          <cell r="AX8">
            <v>0.3</v>
          </cell>
          <cell r="BE8" t="str">
            <v>Disc =</v>
          </cell>
          <cell r="BF8">
            <v>0.35</v>
          </cell>
          <cell r="BM8" t="str">
            <v>Disc =</v>
          </cell>
          <cell r="BN8">
            <v>0.15</v>
          </cell>
          <cell r="BV8" t="str">
            <v>Disc =</v>
          </cell>
          <cell r="BW8">
            <v>0.1</v>
          </cell>
          <cell r="CB8" t="str">
            <v>Sisalation 430</v>
          </cell>
          <cell r="CC8">
            <v>345.37037037037032</v>
          </cell>
          <cell r="CE8" t="str">
            <v>BSP</v>
          </cell>
          <cell r="CF8" t="str">
            <v>GIP</v>
          </cell>
          <cell r="CG8" t="str">
            <v>BSP</v>
          </cell>
        </row>
        <row r="9">
          <cell r="E9" t="str">
            <v>(Inch)</v>
          </cell>
          <cell r="G9" t="str">
            <v>(Rp.)</v>
          </cell>
          <cell r="I9" t="str">
            <v>(Rp.)</v>
          </cell>
          <cell r="K9" t="str">
            <v>(Rp.)</v>
          </cell>
          <cell r="M9" t="str">
            <v>(Rp.)</v>
          </cell>
          <cell r="O9" t="str">
            <v>(Rp.)</v>
          </cell>
          <cell r="Q9" t="str">
            <v>(Rp.)</v>
          </cell>
          <cell r="S9" t="str">
            <v>(Rp.)</v>
          </cell>
          <cell r="U9" t="str">
            <v>w/o fitt.&amp;ins.</v>
          </cell>
          <cell r="W9" t="str">
            <v>w/o insl.</v>
          </cell>
          <cell r="Y9" t="str">
            <v>w/o fitt</v>
          </cell>
          <cell r="AA9" t="str">
            <v>w/insl.</v>
          </cell>
          <cell r="AC9" t="str">
            <v>c/w M. Jack</v>
          </cell>
          <cell r="AE9" t="str">
            <v>c/w M. Jack</v>
          </cell>
          <cell r="AJ9">
            <v>2250</v>
          </cell>
          <cell r="AK9">
            <v>1000</v>
          </cell>
          <cell r="AN9" t="str">
            <v xml:space="preserve">  0.5 mm</v>
          </cell>
          <cell r="AO9">
            <v>3009.2592592592591</v>
          </cell>
          <cell r="AP9">
            <v>2516.71875</v>
          </cell>
          <cell r="AQ9" t="str">
            <v xml:space="preserve">  NM A30&amp;A50(7mm;133kg)</v>
          </cell>
          <cell r="AR9">
            <v>120540.00000000001</v>
          </cell>
          <cell r="AT9" t="str">
            <v>1/2"</v>
          </cell>
          <cell r="AU9" t="str">
            <v>3/4"</v>
          </cell>
          <cell r="AV9" t="str">
            <v>1</v>
          </cell>
          <cell r="AW9" t="str">
            <v>1 1/4"</v>
          </cell>
          <cell r="AX9" t="str">
            <v>1 1/2</v>
          </cell>
          <cell r="AY9" t="str">
            <v>2</v>
          </cell>
          <cell r="AZ9" t="str">
            <v>2 1/2</v>
          </cell>
          <cell r="BB9" t="str">
            <v>1/2"</v>
          </cell>
          <cell r="BC9" t="str">
            <v>3/4"</v>
          </cell>
          <cell r="BD9" t="str">
            <v>1</v>
          </cell>
          <cell r="BE9" t="str">
            <v>1 3/8"</v>
          </cell>
          <cell r="BF9" t="str">
            <v>1 1/2</v>
          </cell>
          <cell r="BG9" t="str">
            <v>2</v>
          </cell>
          <cell r="BH9" t="str">
            <v>2 1/2</v>
          </cell>
          <cell r="BJ9" t="str">
            <v>1/2 "</v>
          </cell>
          <cell r="BK9" t="str">
            <v>3/4 "</v>
          </cell>
          <cell r="BL9" t="str">
            <v>1</v>
          </cell>
          <cell r="BM9" t="str">
            <v>1 3/8"</v>
          </cell>
          <cell r="BN9" t="str">
            <v>1 1/2</v>
          </cell>
          <cell r="BO9" t="str">
            <v>1 3/4</v>
          </cell>
          <cell r="BP9" t="str">
            <v>2</v>
          </cell>
          <cell r="BQ9" t="str">
            <v>2 1/2</v>
          </cell>
          <cell r="BR9" t="str">
            <v>2 3/4</v>
          </cell>
          <cell r="BT9" t="str">
            <v>3/4"</v>
          </cell>
          <cell r="BU9" t="str">
            <v>1</v>
          </cell>
          <cell r="BV9" t="str">
            <v>1 1/4"</v>
          </cell>
          <cell r="BW9" t="str">
            <v>1 1/2</v>
          </cell>
          <cell r="BX9" t="str">
            <v>2</v>
          </cell>
          <cell r="BY9" t="str">
            <v>2 1/2</v>
          </cell>
          <cell r="BZ9" t="str">
            <v>2 3/4</v>
          </cell>
          <cell r="CB9" t="str">
            <v>Thermofoil 730</v>
          </cell>
          <cell r="CC9">
            <v>643.00411522633726</v>
          </cell>
          <cell r="CE9" t="str">
            <v>Medium</v>
          </cell>
          <cell r="CF9" t="str">
            <v>Medium</v>
          </cell>
          <cell r="CG9" t="str">
            <v>Sch 40</v>
          </cell>
        </row>
        <row r="10">
          <cell r="G10" t="str">
            <v>a</v>
          </cell>
          <cell r="I10" t="str">
            <v>b</v>
          </cell>
          <cell r="K10" t="str">
            <v>c</v>
          </cell>
          <cell r="M10" t="str">
            <v>d</v>
          </cell>
          <cell r="O10" t="str">
            <v>e</v>
          </cell>
          <cell r="Q10" t="str">
            <v>f</v>
          </cell>
          <cell r="S10" t="str">
            <v>g</v>
          </cell>
          <cell r="U10" t="str">
            <v>h</v>
          </cell>
          <cell r="W10" t="str">
            <v>i</v>
          </cell>
          <cell r="Y10" t="str">
            <v>j</v>
          </cell>
          <cell r="AA10" t="str">
            <v>k</v>
          </cell>
          <cell r="AC10" t="str">
            <v>l</v>
          </cell>
          <cell r="AE10" t="str">
            <v>m</v>
          </cell>
          <cell r="AH10">
            <v>0.4</v>
          </cell>
          <cell r="AN10" t="str">
            <v xml:space="preserve">  0.6 mm</v>
          </cell>
          <cell r="AO10">
            <v>4004.6296296296296</v>
          </cell>
          <cell r="AP10">
            <v>3026.5625</v>
          </cell>
          <cell r="AQ10" t="str">
            <v xml:space="preserve">  NM B50&amp;B60(7mm;216kg)</v>
          </cell>
          <cell r="AR10">
            <v>201390.00000000003</v>
          </cell>
          <cell r="CB10" t="str">
            <v>Thermofoil 731 EE</v>
          </cell>
          <cell r="CC10">
            <v>193.82716049382717</v>
          </cell>
        </row>
        <row r="13">
          <cell r="C13" t="str">
            <v>PIPA CHILLER</v>
          </cell>
        </row>
        <row r="14">
          <cell r="C14" t="str">
            <v>Material      :  Black Steel Pipe  Medium Class</v>
          </cell>
        </row>
        <row r="15">
          <cell r="C15" t="str">
            <v>Standard    :  BS 1387</v>
          </cell>
        </row>
        <row r="17">
          <cell r="A17">
            <v>0.5</v>
          </cell>
          <cell r="C17">
            <v>15</v>
          </cell>
          <cell r="E17">
            <v>1</v>
          </cell>
          <cell r="G17">
            <v>4890</v>
          </cell>
          <cell r="I17">
            <v>1960</v>
          </cell>
        </row>
        <row r="18">
          <cell r="A18">
            <v>0.75</v>
          </cell>
          <cell r="C18">
            <v>20</v>
          </cell>
          <cell r="E18">
            <v>1</v>
          </cell>
          <cell r="G18">
            <v>6270</v>
          </cell>
          <cell r="I18">
            <v>2070</v>
          </cell>
        </row>
        <row r="19">
          <cell r="A19">
            <v>1</v>
          </cell>
          <cell r="C19">
            <v>25</v>
          </cell>
          <cell r="E19">
            <v>1</v>
          </cell>
          <cell r="G19">
            <v>9720</v>
          </cell>
          <cell r="I19">
            <v>2110</v>
          </cell>
        </row>
        <row r="20">
          <cell r="A20">
            <v>1.25</v>
          </cell>
          <cell r="C20">
            <v>32</v>
          </cell>
          <cell r="E20">
            <v>1</v>
          </cell>
          <cell r="G20">
            <v>12420</v>
          </cell>
          <cell r="I20">
            <v>2150</v>
          </cell>
        </row>
        <row r="21">
          <cell r="A21">
            <v>1.5</v>
          </cell>
          <cell r="C21">
            <v>40</v>
          </cell>
          <cell r="E21">
            <v>1.25</v>
          </cell>
          <cell r="G21">
            <v>14030</v>
          </cell>
          <cell r="I21">
            <v>2190</v>
          </cell>
        </row>
        <row r="22">
          <cell r="A22">
            <v>2</v>
          </cell>
          <cell r="C22">
            <v>50</v>
          </cell>
          <cell r="E22">
            <v>1.25</v>
          </cell>
          <cell r="G22">
            <v>19720</v>
          </cell>
          <cell r="I22">
            <v>2230</v>
          </cell>
        </row>
        <row r="23">
          <cell r="A23">
            <v>2.5</v>
          </cell>
          <cell r="C23">
            <v>65</v>
          </cell>
          <cell r="E23">
            <v>1.25</v>
          </cell>
          <cell r="G23">
            <v>25130</v>
          </cell>
          <cell r="I23">
            <v>2360</v>
          </cell>
        </row>
        <row r="24">
          <cell r="A24">
            <v>3</v>
          </cell>
          <cell r="C24">
            <v>80</v>
          </cell>
          <cell r="E24">
            <v>1.25</v>
          </cell>
          <cell r="G24">
            <v>33010</v>
          </cell>
          <cell r="I24">
            <v>3580</v>
          </cell>
        </row>
        <row r="25">
          <cell r="A25">
            <v>4</v>
          </cell>
          <cell r="C25">
            <v>100</v>
          </cell>
          <cell r="E25">
            <v>1.25</v>
          </cell>
          <cell r="G25">
            <v>47270</v>
          </cell>
          <cell r="I25">
            <v>3690</v>
          </cell>
        </row>
        <row r="26">
          <cell r="A26">
            <v>5</v>
          </cell>
          <cell r="C26">
            <v>125</v>
          </cell>
          <cell r="E26">
            <v>1.25</v>
          </cell>
          <cell r="G26">
            <v>62390</v>
          </cell>
          <cell r="I26">
            <v>4230</v>
          </cell>
        </row>
        <row r="27">
          <cell r="A27">
            <v>6</v>
          </cell>
          <cell r="C27">
            <v>150</v>
          </cell>
          <cell r="E27">
            <v>1.5</v>
          </cell>
          <cell r="G27">
            <v>74060</v>
          </cell>
          <cell r="I27">
            <v>4370</v>
          </cell>
        </row>
        <row r="28">
          <cell r="A28">
            <v>8</v>
          </cell>
          <cell r="C28">
            <v>200</v>
          </cell>
          <cell r="E28">
            <v>1.5</v>
          </cell>
          <cell r="G28">
            <v>142200</v>
          </cell>
          <cell r="I28">
            <v>4640</v>
          </cell>
        </row>
        <row r="29">
          <cell r="A29">
            <v>10</v>
          </cell>
          <cell r="C29">
            <v>250</v>
          </cell>
          <cell r="E29">
            <v>1.5</v>
          </cell>
          <cell r="G29">
            <v>178190</v>
          </cell>
          <cell r="I29">
            <v>4910</v>
          </cell>
        </row>
        <row r="30">
          <cell r="A30">
            <v>12</v>
          </cell>
          <cell r="C30">
            <v>300</v>
          </cell>
          <cell r="E30">
            <v>1.5</v>
          </cell>
          <cell r="G30">
            <v>212120</v>
          </cell>
          <cell r="I30">
            <v>5190</v>
          </cell>
        </row>
        <row r="31">
          <cell r="A31">
            <v>14</v>
          </cell>
          <cell r="C31">
            <v>350</v>
          </cell>
          <cell r="E31">
            <v>1.5</v>
          </cell>
          <cell r="G31">
            <v>237420</v>
          </cell>
          <cell r="I31">
            <v>5190</v>
          </cell>
        </row>
        <row r="32">
          <cell r="A32">
            <v>16</v>
          </cell>
          <cell r="B32">
            <v>16</v>
          </cell>
          <cell r="C32">
            <v>400</v>
          </cell>
          <cell r="E32">
            <v>1.5</v>
          </cell>
          <cell r="G32">
            <v>271980</v>
          </cell>
          <cell r="I32">
            <v>5190</v>
          </cell>
        </row>
        <row r="33">
          <cell r="A33">
            <v>20</v>
          </cell>
          <cell r="B33">
            <v>16</v>
          </cell>
          <cell r="C33">
            <v>500</v>
          </cell>
          <cell r="E33">
            <v>1.5</v>
          </cell>
          <cell r="G33">
            <v>575000</v>
          </cell>
          <cell r="I33">
            <v>17250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2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tatan"/>
      <sheetName val="Jadwal"/>
      <sheetName val="Sheet1"/>
      <sheetName val="Sheet2"/>
      <sheetName val="TDR"/>
      <sheetName val="REKAP-MAP"/>
      <sheetName val="MAP"/>
      <sheetName val="PKT-III-1"/>
      <sheetName val="RKP-JEMB"/>
      <sheetName val="RAB-JEMB"/>
      <sheetName val="ANAL_bab_1"/>
      <sheetName val="UM31_jln"/>
      <sheetName val="ANAL_jln"/>
      <sheetName val="ANTEK"/>
      <sheetName val="UM31_jembt"/>
      <sheetName val="ANAL_jembt"/>
      <sheetName val="HS-1"/>
      <sheetName val="HS-2"/>
      <sheetName val="OPOW"/>
      <sheetName val="JMLAT31"/>
      <sheetName val="JMLAT32"/>
      <sheetName val="ANSTRUK"/>
      <sheetName val="UM32"/>
      <sheetName val="HPJI"/>
      <sheetName val="ALAT"/>
      <sheetName val="61004"/>
      <sheetName val="61005"/>
      <sheetName val="61006"/>
      <sheetName val="610 06"/>
      <sheetName val="61007"/>
      <sheetName val="61008"/>
      <sheetName val="checklist"/>
      <sheetName val="PKT-III-2"/>
      <sheetName val="LAMP"/>
      <sheetName val="RKP"/>
      <sheetName val="RAB"/>
      <sheetName val="MPU"/>
      <sheetName val="HS"/>
      <sheetName val="HS.1"/>
      <sheetName val="AN-BAB1"/>
      <sheetName val="AN-BAB2-8"/>
      <sheetName val="Addenda"/>
      <sheetName val="SUBKON"/>
      <sheetName val="DIV-7"/>
      <sheetName val="Div- Addenda"/>
      <sheetName val="DT-1"/>
      <sheetName val="DT-2"/>
      <sheetName val="DT-3"/>
      <sheetName val="DT-5"/>
      <sheetName val="DT-4"/>
      <sheetName val="DT-6"/>
      <sheetName val="Analisa pek"/>
      <sheetName val="Daftar Alat"/>
      <sheetName val="bilangan"/>
      <sheetName val="srt"/>
      <sheetName val="Markup"/>
      <sheetName val="Rekap"/>
      <sheetName val="BQ"/>
      <sheetName val="Analisa"/>
      <sheetName val="MOS"/>
      <sheetName val="H Sat"/>
      <sheetName val="BAU"/>
      <sheetName val="Umum"/>
      <sheetName val="lamp11"/>
      <sheetName val="JO"/>
      <sheetName val="JO2"/>
      <sheetName val="srtpnwran"/>
      <sheetName val="lamp 1-schd"/>
      <sheetName val="BOQ"/>
      <sheetName val="lamp 2-analisa"/>
      <sheetName val="antek div-7"/>
      <sheetName val="antek div-3"/>
      <sheetName val="antek div-5"/>
      <sheetName val="antek div-6"/>
      <sheetName val="antek div-7a"/>
      <sheetName val="Har Sat"/>
      <sheetName val="lamp3ab"/>
      <sheetName val="lamp4ae"/>
      <sheetName val="Lamp5"/>
      <sheetName val="lamp6a"/>
      <sheetName val="lamp6b"/>
      <sheetName val="LAMP7"/>
      <sheetName val="LAMP8"/>
      <sheetName val="lamp9"/>
      <sheetName val="lamp10"/>
      <sheetName val="Lamp13"/>
      <sheetName val="604"/>
      <sheetName val="606"/>
      <sheetName val="daftar"/>
      <sheetName val="DASHBOARD"/>
      <sheetName val="LIST"/>
      <sheetName val="Rekap Biaya Jalan "/>
      <sheetName val="Kuantitas &amp; Harga Jalan"/>
      <sheetName val="610.08"/>
      <sheetName val="610.07A"/>
      <sheetName val="610.06"/>
      <sheetName val="610.05"/>
      <sheetName val="610.04"/>
      <sheetName val="Rekap Biaya Jembatan"/>
      <sheetName val="Kuantitas &amp; Harga Jembatan"/>
      <sheetName val="Subkon Jmbtan"/>
      <sheetName val="Mata P Utama"/>
      <sheetName val="Analisa P Rutin"/>
      <sheetName val="An-Teknis 1-6"/>
      <sheetName val="An-Teknis-7-12"/>
      <sheetName val="Analisa Utama"/>
      <sheetName val="Harga dasar"/>
      <sheetName val="Upah,Bhn,Alt"/>
      <sheetName val="on site"/>
      <sheetName val="KAP.ALAT "/>
      <sheetName val="Mobilisasi"/>
      <sheetName val="Agregat Halus &amp; Kasar"/>
      <sheetName val="Analisa Quarry"/>
      <sheetName val="anal-mob"/>
      <sheetName val="anal-1"/>
      <sheetName val="anal-2"/>
      <sheetName val="harsat"/>
      <sheetName val="plant"/>
      <sheetName val="sub"/>
      <sheetName val="produk"/>
      <sheetName val="EVAL"/>
      <sheetName val="PREAMBUL"/>
      <sheetName val="simak"/>
      <sheetName val="optimasi"/>
      <sheetName val="HRG BT PECAH"/>
    </sheetNames>
    <sheetDataSet>
      <sheetData sheetId="0"/>
      <sheetData sheetId="1"/>
      <sheetData sheetId="2"/>
      <sheetData sheetId="3"/>
      <sheetData sheetId="4"/>
      <sheetData sheetId="5"/>
      <sheetData sheetId="6" refreshError="1">
        <row r="16">
          <cell r="AC16">
            <v>25</v>
          </cell>
        </row>
      </sheetData>
      <sheetData sheetId="7"/>
      <sheetData sheetId="8"/>
      <sheetData sheetId="9"/>
      <sheetData sheetId="10"/>
      <sheetData sheetId="11"/>
      <sheetData sheetId="12"/>
      <sheetData sheetId="13"/>
      <sheetData sheetId="14"/>
      <sheetData sheetId="15"/>
      <sheetData sheetId="16">
        <row r="26">
          <cell r="I26">
            <v>35000</v>
          </cell>
        </row>
      </sheetData>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2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q (2)"/>
      <sheetName val="rap"/>
      <sheetName val="jo"/>
      <sheetName val="SK"/>
      <sheetName val="sAHAM (2)"/>
      <sheetName val="Minat (2)"/>
      <sheetName val="CUR (2)"/>
      <sheetName val="CH"/>
      <sheetName val="Asumsi"/>
      <sheetName val="Minat"/>
      <sheetName val="CHECK"/>
      <sheetName val="SRT"/>
      <sheetName val="Rek"/>
      <sheetName val="boq"/>
      <sheetName val="Ana.Maj"/>
      <sheetName val="mob"/>
      <sheetName val="Met.baru"/>
      <sheetName val="AN-E"/>
      <sheetName val="hsd (alat)"/>
      <sheetName val="hsd"/>
      <sheetName val="MOS"/>
      <sheetName val="SCHE"/>
      <sheetName val="Lamp.Meth"/>
      <sheetName val="ALAT"/>
      <sheetName val="GEL"/>
      <sheetName val="Inti"/>
      <sheetName val="STAF"/>
      <sheetName val="ORG2"/>
      <sheetName val="CUR"/>
      <sheetName val="sAHAM"/>
      <sheetName val="Peta"/>
      <sheetName val="KOP"/>
      <sheetName val="cov.2"/>
      <sheetName val="Person"/>
      <sheetName val="Daf.Alat"/>
      <sheetName val="IND"/>
      <sheetName val="Sheet1"/>
      <sheetName val="Aneq"/>
      <sheetName val="harsat"/>
    </sheetNames>
    <sheetDataSet>
      <sheetData sheetId="0"/>
      <sheetData sheetId="1"/>
      <sheetData sheetId="2"/>
      <sheetData sheetId="3"/>
      <sheetData sheetId="4"/>
      <sheetData sheetId="5"/>
      <sheetData sheetId="6"/>
      <sheetData sheetId="7">
        <row r="2">
          <cell r="A2" t="str">
            <v>PT. SENECA INDONESIA</v>
          </cell>
        </row>
        <row r="12">
          <cell r="A12">
            <v>24</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Set>
  </externalBook>
</externalLink>
</file>

<file path=xl/externalLinks/externalLink2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
      <sheetName val="CH"/>
      <sheetName val="Minat"/>
      <sheetName val="perbandingan"/>
      <sheetName val="SRT"/>
      <sheetName val="Rek"/>
      <sheetName val="BQ"/>
      <sheetName val="Ana.Maj"/>
      <sheetName val="Sheet1"/>
      <sheetName val="Sheet2"/>
      <sheetName val="Meth"/>
      <sheetName val="hsd"/>
      <sheetName val="Ana.+aspal"/>
      <sheetName val="Lamp.Meth"/>
      <sheetName val="Ana.Non "/>
      <sheetName val="Meth.Non"/>
      <sheetName val="MOS"/>
      <sheetName val="AN-E"/>
      <sheetName val="ALAT"/>
      <sheetName val="PENG."/>
      <sheetName val="PENG.2"/>
      <sheetName val="PENG.3"/>
      <sheetName val="Major"/>
      <sheetName val="CHECK"/>
      <sheetName val="GEL"/>
      <sheetName val="STAF"/>
      <sheetName val="ORG2"/>
      <sheetName val="CUR"/>
      <sheetName val="KOP"/>
      <sheetName val="IND"/>
      <sheetName val="BASIC"/>
      <sheetName val="Rekap-Bdg"/>
      <sheetName val="DAFTAR  BESI IWF"/>
      <sheetName val="Harsat Upah"/>
      <sheetName val="DAFTAR BESI KANAL C SIKU"/>
      <sheetName val="#REF"/>
      <sheetName val="RAB"/>
      <sheetName val="Material"/>
      <sheetName val="AN_E"/>
      <sheetName val="meth hsl nego"/>
      <sheetName val="dft-harga"/>
      <sheetName val="Tabels"/>
      <sheetName val="Rekap Biaya"/>
      <sheetName val="Kuantitas &amp; Harga"/>
      <sheetName val="Meto"/>
      <sheetName val="Data-pendukung"/>
      <sheetName val="Anal-BM"/>
      <sheetName val="Pipe"/>
      <sheetName val="Analisa Harga Satuan"/>
      <sheetName val="5-ALAT(1)"/>
      <sheetName val="Elektrikal"/>
      <sheetName val="Ind.MP Sch."/>
      <sheetName val="RAB 2007"/>
      <sheetName val="Cover Daf-2"/>
      <sheetName val="Rkp"/>
      <sheetName val="Catatan"/>
      <sheetName val="Upah&amp;Bahan"/>
      <sheetName val="Perm. Test"/>
      <sheetName val="DK&amp;H"/>
      <sheetName val="Sales"/>
      <sheetName val="Cover"/>
      <sheetName val="Harga Satuan"/>
      <sheetName val="FORM X COST"/>
      <sheetName val="PriceList"/>
      <sheetName val="Hrg"/>
      <sheetName val="HargaDasar"/>
      <sheetName val="CCO 1 (3)"/>
      <sheetName val="Tataudara"/>
      <sheetName val="boq"/>
      <sheetName val="Rekap"/>
      <sheetName val="05 Analisa Teknik"/>
      <sheetName val="HS-2"/>
      <sheetName val="NP"/>
      <sheetName val="HARGA MATERIAL"/>
      <sheetName val="Resume HDS"/>
      <sheetName val="NP (2)"/>
      <sheetName val="harsat"/>
      <sheetName val="INFORMASI"/>
      <sheetName val="Anal"/>
      <sheetName val="HSD "/>
      <sheetName val="FINISHING"/>
      <sheetName val="5-Peralatan"/>
      <sheetName val="PERALATAN"/>
      <sheetName val="_x0000__x0000__x0000__x0000_"/>
      <sheetName val=""/>
      <sheetName val="TABEL-DETASIR"/>
      <sheetName val="Analisa &amp; Upah"/>
      <sheetName val="H.Satuan"/>
      <sheetName val="marka"/>
      <sheetName val="Analis"/>
      <sheetName val="measarun"/>
      <sheetName val="lisa-baru"/>
      <sheetName val="harsat-baru"/>
      <sheetName val="Contract-Data"/>
      <sheetName val="DFT_ HRG BHN _ UPAH"/>
      <sheetName val="ANALISA STR _ ARS"/>
      <sheetName val="Analisa 2"/>
      <sheetName val="Form-3.3"/>
      <sheetName val="HRG BHN"/>
      <sheetName val="BAB2 "/>
      <sheetName val="GALI DRAIN"/>
      <sheetName val="ANALISA"/>
      <sheetName val="Srt-Pengantar"/>
      <sheetName val="DIV.1"/>
      <sheetName val="BAHAN 2017"/>
      <sheetName val="AN STR"/>
      <sheetName val="AN MEP"/>
      <sheetName val="AN BONGKARAN"/>
      <sheetName val="UPAH"/>
      <sheetName val="L-Mechanical"/>
      <sheetName val="HGB DUMAI"/>
      <sheetName val="RAB Kuantitas &amp; Harga"/>
      <sheetName val="Bahan"/>
      <sheetName val="350"/>
      <sheetName val="upah bahan"/>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Set>
  </externalBook>
</externalLink>
</file>

<file path=xl/externalLinks/externalLink2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SItem"/>
      <sheetName val="HSItem-Print"/>
      <sheetName val="HS-P&amp;J tipe B"/>
      <sheetName val="HS-P&amp;J"/>
      <sheetName val="Analisa SNI"/>
      <sheetName val="Analisa EI-AL"/>
      <sheetName val="Rekap Total"/>
      <sheetName val="A. PERSIAPAN"/>
      <sheetName val="1.WC UMUM"/>
      <sheetName val="2.TPR"/>
      <sheetName val="4.TOWER"/>
      <sheetName val="5. TIKET&amp;RETAIL"/>
      <sheetName val="6.GENST"/>
      <sheetName val="7.PAGAR"/>
      <sheetName val="8.PERKERASAN"/>
      <sheetName val="9.DRAINASE "/>
      <sheetName val="10.PELENGKAP"/>
      <sheetName val="8.SELASAR"/>
      <sheetName val="7.KANTIN"/>
      <sheetName val="10.LANDSCAPE"/>
      <sheetName val="1.KDTG AKDP"/>
      <sheetName val="1.KTR-ok"/>
      <sheetName val="2. RT AKDP"/>
      <sheetName val="4.KBRT ANGKOT"/>
      <sheetName val="5.RT ANGKOT"/>
      <sheetName val="7.AR-KDTG AKDP"/>
      <sheetName val="8.AR-KBRK AKDP"/>
      <sheetName val="9.AR-KDTG ANGKOT"/>
      <sheetName val="10.AR-KBRK ANGKOT"/>
    </sheetNames>
    <sheetDataSet>
      <sheetData sheetId="0" refreshError="1">
        <row r="12">
          <cell r="D12" t="str">
            <v>Pekerja</v>
          </cell>
          <cell r="E12" t="str">
            <v>Jam</v>
          </cell>
          <cell r="F12">
            <v>5600</v>
          </cell>
        </row>
        <row r="13">
          <cell r="E13" t="str">
            <v>OH</v>
          </cell>
          <cell r="F13">
            <v>38900</v>
          </cell>
        </row>
        <row r="14">
          <cell r="D14" t="str">
            <v>Kepala Tukang</v>
          </cell>
          <cell r="E14" t="str">
            <v>Jam</v>
          </cell>
          <cell r="F14">
            <v>10000</v>
          </cell>
        </row>
        <row r="15">
          <cell r="E15" t="str">
            <v>OH</v>
          </cell>
          <cell r="F15">
            <v>70000</v>
          </cell>
        </row>
        <row r="16">
          <cell r="D16" t="str">
            <v>Mandor</v>
          </cell>
          <cell r="E16" t="str">
            <v>Jam</v>
          </cell>
          <cell r="F16">
            <v>7100</v>
          </cell>
        </row>
        <row r="17">
          <cell r="E17" t="str">
            <v>OH</v>
          </cell>
          <cell r="F17">
            <v>50000</v>
          </cell>
        </row>
        <row r="18">
          <cell r="D18" t="str">
            <v>Tukang</v>
          </cell>
          <cell r="E18" t="str">
            <v>Jam</v>
          </cell>
          <cell r="F18">
            <v>8300</v>
          </cell>
        </row>
        <row r="19">
          <cell r="E19" t="str">
            <v>OH</v>
          </cell>
          <cell r="F19">
            <v>58000</v>
          </cell>
        </row>
        <row r="20">
          <cell r="D20" t="str">
            <v>Operator</v>
          </cell>
          <cell r="E20" t="str">
            <v>Jam</v>
          </cell>
          <cell r="F20">
            <v>14300</v>
          </cell>
        </row>
        <row r="21">
          <cell r="F21">
            <v>100000</v>
          </cell>
        </row>
        <row r="22">
          <cell r="D22" t="str">
            <v>Pembantu Operator</v>
          </cell>
          <cell r="E22" t="str">
            <v>Jam</v>
          </cell>
          <cell r="F22">
            <v>10000</v>
          </cell>
        </row>
        <row r="23">
          <cell r="F23">
            <v>70000</v>
          </cell>
        </row>
        <row r="24">
          <cell r="D24" t="str">
            <v>Supir</v>
          </cell>
          <cell r="E24" t="str">
            <v>Jam</v>
          </cell>
          <cell r="F24">
            <v>10000</v>
          </cell>
        </row>
        <row r="25">
          <cell r="F25">
            <v>70000</v>
          </cell>
        </row>
        <row r="26">
          <cell r="D26" t="str">
            <v>Juru Ukur</v>
          </cell>
          <cell r="E26" t="str">
            <v>Jam</v>
          </cell>
          <cell r="F26">
            <v>10000</v>
          </cell>
        </row>
        <row r="27">
          <cell r="F27">
            <v>70000</v>
          </cell>
        </row>
        <row r="29">
          <cell r="D29" t="str">
            <v>Agregat Halus</v>
          </cell>
          <cell r="E29" t="str">
            <v>M3</v>
          </cell>
          <cell r="F29">
            <v>230000</v>
          </cell>
        </row>
        <row r="30">
          <cell r="D30" t="str">
            <v>Agregat Kasar</v>
          </cell>
          <cell r="E30" t="str">
            <v>M3</v>
          </cell>
          <cell r="F30">
            <v>240000</v>
          </cell>
        </row>
        <row r="31">
          <cell r="D31" t="str">
            <v>Aluminium Gelombang Tebal 0,55 cm</v>
          </cell>
          <cell r="E31" t="str">
            <v>M2</v>
          </cell>
          <cell r="F31">
            <v>100000</v>
          </cell>
        </row>
        <row r="32">
          <cell r="D32" t="str">
            <v>Aluminium foil/sisalation</v>
          </cell>
          <cell r="E32" t="str">
            <v>M2</v>
          </cell>
          <cell r="F32">
            <v>30000</v>
          </cell>
        </row>
        <row r="33">
          <cell r="D33" t="str">
            <v>Aspal</v>
          </cell>
          <cell r="E33" t="str">
            <v>Kg</v>
          </cell>
          <cell r="F33">
            <v>7300</v>
          </cell>
        </row>
        <row r="34">
          <cell r="D34" t="str">
            <v>Asbes gelombang</v>
          </cell>
          <cell r="E34" t="str">
            <v>Lembar</v>
          </cell>
          <cell r="F34">
            <v>58500</v>
          </cell>
        </row>
        <row r="35">
          <cell r="D35" t="str">
            <v>Atap polycarbonat</v>
          </cell>
          <cell r="E35" t="str">
            <v>M2</v>
          </cell>
          <cell r="F35">
            <v>135000</v>
          </cell>
        </row>
        <row r="36">
          <cell r="D36" t="str">
            <v>Bambu</v>
          </cell>
          <cell r="E36" t="str">
            <v>batang</v>
          </cell>
          <cell r="F36">
            <v>27300</v>
          </cell>
        </row>
        <row r="37">
          <cell r="D37" t="str">
            <v>Baja Profil</v>
          </cell>
          <cell r="E37" t="str">
            <v>Kg</v>
          </cell>
          <cell r="F37">
            <v>26300</v>
          </cell>
        </row>
        <row r="38">
          <cell r="D38" t="str">
            <v>Baja Strip 2 x 3</v>
          </cell>
          <cell r="E38" t="str">
            <v>M</v>
          </cell>
          <cell r="F38">
            <v>10800</v>
          </cell>
        </row>
        <row r="39">
          <cell r="D39" t="str">
            <v>Baja tulangan</v>
          </cell>
          <cell r="E39" t="str">
            <v>Kg</v>
          </cell>
          <cell r="F39">
            <v>10000</v>
          </cell>
        </row>
        <row r="40">
          <cell r="D40" t="str">
            <v>Bak Cuci Piring Stainless</v>
          </cell>
          <cell r="E40" t="str">
            <v>Buah</v>
          </cell>
          <cell r="F40">
            <v>642300</v>
          </cell>
        </row>
        <row r="41">
          <cell r="D41" t="str">
            <v>Bak Mandi Fiberglass</v>
          </cell>
          <cell r="E41" t="str">
            <v>Buah</v>
          </cell>
          <cell r="F41">
            <v>1762000</v>
          </cell>
        </row>
        <row r="42">
          <cell r="D42" t="str">
            <v>Batu bata</v>
          </cell>
          <cell r="E42" t="str">
            <v>Buah</v>
          </cell>
          <cell r="F42">
            <v>675</v>
          </cell>
        </row>
        <row r="43">
          <cell r="D43" t="str">
            <v>Batu kali</v>
          </cell>
          <cell r="E43" t="str">
            <v>M3</v>
          </cell>
          <cell r="F43">
            <v>136200</v>
          </cell>
        </row>
        <row r="44">
          <cell r="D44" t="str">
            <v>Batu Tempel Lempeng</v>
          </cell>
          <cell r="E44" t="str">
            <v>M2</v>
          </cell>
          <cell r="F44">
            <v>153000</v>
          </cell>
        </row>
        <row r="45">
          <cell r="D45" t="str">
            <v>Besi beton polos</v>
          </cell>
          <cell r="E45" t="str">
            <v>Kg</v>
          </cell>
          <cell r="F45">
            <v>6000</v>
          </cell>
        </row>
        <row r="46">
          <cell r="D46" t="str">
            <v>Besi beton ulir</v>
          </cell>
          <cell r="E46" t="str">
            <v>Kg</v>
          </cell>
          <cell r="F46">
            <v>9600</v>
          </cell>
        </row>
        <row r="47">
          <cell r="D47" t="str">
            <v>Cat Anti Karat</v>
          </cell>
          <cell r="E47" t="str">
            <v>Kg</v>
          </cell>
          <cell r="F47">
            <v>36000</v>
          </cell>
        </row>
        <row r="48">
          <cell r="D48" t="str">
            <v>Cat Kayu Dasar</v>
          </cell>
          <cell r="E48" t="str">
            <v>Kg</v>
          </cell>
          <cell r="F48">
            <v>25200</v>
          </cell>
        </row>
        <row r="49">
          <cell r="D49" t="str">
            <v>Cat kayu mengkilap</v>
          </cell>
          <cell r="E49" t="str">
            <v>Kg</v>
          </cell>
          <cell r="F49">
            <v>35000</v>
          </cell>
        </row>
        <row r="50">
          <cell r="D50" t="str">
            <v>Cat Marka Jalan</v>
          </cell>
          <cell r="E50" t="str">
            <v>Kg</v>
          </cell>
          <cell r="F50">
            <v>52500</v>
          </cell>
        </row>
        <row r="51">
          <cell r="D51" t="str">
            <v>Cat Meni Besi</v>
          </cell>
          <cell r="E51" t="str">
            <v>Kg</v>
          </cell>
          <cell r="F51">
            <v>21300</v>
          </cell>
        </row>
        <row r="52">
          <cell r="D52" t="str">
            <v>Cat Meni Kayu</v>
          </cell>
          <cell r="E52" t="str">
            <v>Kg</v>
          </cell>
          <cell r="F52">
            <v>19000</v>
          </cell>
        </row>
        <row r="53">
          <cell r="D53" t="str">
            <v>Cat tembok</v>
          </cell>
          <cell r="E53" t="str">
            <v>Kg</v>
          </cell>
          <cell r="F53">
            <v>23400</v>
          </cell>
        </row>
        <row r="54">
          <cell r="D54" t="str">
            <v>Cat tembok dasar</v>
          </cell>
          <cell r="E54" t="str">
            <v>Kg</v>
          </cell>
          <cell r="F54">
            <v>20000</v>
          </cell>
        </row>
        <row r="55">
          <cell r="D55" t="str">
            <v>Cat tembok penutup</v>
          </cell>
          <cell r="E55" t="str">
            <v>Kg</v>
          </cell>
          <cell r="F55">
            <v>23400</v>
          </cell>
        </row>
        <row r="56">
          <cell r="D56" t="str">
            <v>Conblock Segi Enam K-200</v>
          </cell>
          <cell r="E56" t="str">
            <v>M2</v>
          </cell>
          <cell r="F56">
            <v>50000</v>
          </cell>
        </row>
        <row r="57">
          <cell r="D57" t="str">
            <v>Conblock Segi 4 K-300</v>
          </cell>
          <cell r="E57" t="str">
            <v>M2</v>
          </cell>
          <cell r="F57">
            <v>70200</v>
          </cell>
        </row>
        <row r="58">
          <cell r="D58" t="str">
            <v>Dempul</v>
          </cell>
          <cell r="E58" t="str">
            <v>Kg</v>
          </cell>
          <cell r="F58">
            <v>17500</v>
          </cell>
        </row>
        <row r="59">
          <cell r="D59" t="str">
            <v>Engsel Jendela</v>
          </cell>
          <cell r="E59" t="str">
            <v>Buah</v>
          </cell>
          <cell r="F59">
            <v>9600</v>
          </cell>
        </row>
        <row r="60">
          <cell r="D60" t="str">
            <v>Engsel Pintu</v>
          </cell>
          <cell r="E60" t="str">
            <v>Buah</v>
          </cell>
          <cell r="F60">
            <v>13650</v>
          </cell>
        </row>
        <row r="61">
          <cell r="D61" t="str">
            <v>Filler</v>
          </cell>
          <cell r="E61" t="str">
            <v>Kg</v>
          </cell>
          <cell r="F61">
            <v>1200</v>
          </cell>
        </row>
        <row r="62">
          <cell r="D62" t="str">
            <v>Floor drain</v>
          </cell>
          <cell r="E62" t="str">
            <v>M2</v>
          </cell>
          <cell r="F62">
            <v>4150</v>
          </cell>
        </row>
        <row r="63">
          <cell r="D63" t="str">
            <v>Glassbit</v>
          </cell>
          <cell r="E63" t="str">
            <v>Kg</v>
          </cell>
          <cell r="F63">
            <v>18000</v>
          </cell>
        </row>
        <row r="64">
          <cell r="D64" t="str">
            <v>Genteng keramik</v>
          </cell>
          <cell r="E64" t="str">
            <v>Buah</v>
          </cell>
          <cell r="F64">
            <v>13000</v>
          </cell>
        </row>
        <row r="65">
          <cell r="D65" t="str">
            <v>Genteng Bubung Beton</v>
          </cell>
          <cell r="E65" t="str">
            <v>Buah</v>
          </cell>
          <cell r="F65">
            <v>5800</v>
          </cell>
        </row>
        <row r="66">
          <cell r="D66" t="str">
            <v>Genteng Metal</v>
          </cell>
          <cell r="E66" t="str">
            <v>M2</v>
          </cell>
          <cell r="F66">
            <v>69900</v>
          </cell>
        </row>
        <row r="67">
          <cell r="D67" t="str">
            <v>Glass Block</v>
          </cell>
          <cell r="E67" t="str">
            <v>M2</v>
          </cell>
          <cell r="F67">
            <v>60000</v>
          </cell>
        </row>
        <row r="68">
          <cell r="D68" t="str">
            <v>Grassblock</v>
          </cell>
          <cell r="E68" t="str">
            <v>M2</v>
          </cell>
          <cell r="F68">
            <v>43000</v>
          </cell>
        </row>
        <row r="69">
          <cell r="D69" t="str">
            <v>Grendel Jendela</v>
          </cell>
          <cell r="E69" t="str">
            <v>Buah</v>
          </cell>
          <cell r="F69">
            <v>10700</v>
          </cell>
        </row>
        <row r="70">
          <cell r="D70" t="str">
            <v>Grendel Pintu</v>
          </cell>
          <cell r="E70" t="str">
            <v>Buah</v>
          </cell>
          <cell r="F70">
            <v>10700</v>
          </cell>
        </row>
        <row r="71">
          <cell r="D71" t="str">
            <v>Kaca Bening tebal 5 mm</v>
          </cell>
          <cell r="E71" t="str">
            <v>M2</v>
          </cell>
          <cell r="F71">
            <v>88400</v>
          </cell>
        </row>
        <row r="72">
          <cell r="D72" t="str">
            <v>Kaca Cermin Tebal 5 mm</v>
          </cell>
          <cell r="E72" t="str">
            <v>M2</v>
          </cell>
          <cell r="F72">
            <v>100000</v>
          </cell>
        </row>
        <row r="73">
          <cell r="D73" t="str">
            <v>Kaca Patri Tebal 5 mm</v>
          </cell>
          <cell r="E73" t="str">
            <v>M2</v>
          </cell>
          <cell r="F73">
            <v>200000</v>
          </cell>
        </row>
        <row r="74">
          <cell r="D74" t="str">
            <v>Kait Angin</v>
          </cell>
          <cell r="E74" t="str">
            <v>Buah</v>
          </cell>
          <cell r="F74">
            <v>13700</v>
          </cell>
        </row>
        <row r="75">
          <cell r="D75" t="str">
            <v>Kawat las</v>
          </cell>
          <cell r="E75" t="str">
            <v>Kg</v>
          </cell>
          <cell r="F75">
            <v>24500</v>
          </cell>
        </row>
        <row r="76">
          <cell r="D76" t="str">
            <v>Kawat beton</v>
          </cell>
          <cell r="E76" t="str">
            <v>Kg</v>
          </cell>
          <cell r="F76">
            <v>9400</v>
          </cell>
        </row>
        <row r="77">
          <cell r="D77" t="str">
            <v>Kayu bekisting</v>
          </cell>
          <cell r="E77" t="str">
            <v>M3</v>
          </cell>
          <cell r="F77">
            <v>1430000</v>
          </cell>
        </row>
        <row r="78">
          <cell r="D78" t="str">
            <v>Kayu Kamper</v>
          </cell>
          <cell r="E78" t="str">
            <v>M3</v>
          </cell>
          <cell r="F78">
            <v>2937600</v>
          </cell>
        </row>
        <row r="79">
          <cell r="D79" t="str">
            <v>Kayu Kamper Papan</v>
          </cell>
          <cell r="E79" t="str">
            <v>M3</v>
          </cell>
          <cell r="F79">
            <v>2937600</v>
          </cell>
        </row>
        <row r="80">
          <cell r="D80" t="str">
            <v>Kayu Kalimantan</v>
          </cell>
          <cell r="E80" t="str">
            <v>M3</v>
          </cell>
          <cell r="F80">
            <v>2653500</v>
          </cell>
        </row>
        <row r="81">
          <cell r="D81" t="str">
            <v>Kayu Kalimantan Papan</v>
          </cell>
          <cell r="E81" t="str">
            <v>M3</v>
          </cell>
          <cell r="F81">
            <v>2653500</v>
          </cell>
        </row>
        <row r="82">
          <cell r="D82" t="str">
            <v>Kayu Meranti Papan</v>
          </cell>
          <cell r="E82" t="str">
            <v>M3</v>
          </cell>
          <cell r="F82">
            <v>1500000</v>
          </cell>
        </row>
        <row r="83">
          <cell r="D83" t="str">
            <v>Kayu Perancah</v>
          </cell>
          <cell r="E83" t="str">
            <v>M3</v>
          </cell>
          <cell r="F83">
            <v>1430000</v>
          </cell>
        </row>
        <row r="84">
          <cell r="D84" t="str">
            <v>Kayu Rangka Bouwplank</v>
          </cell>
          <cell r="E84" t="str">
            <v>M3</v>
          </cell>
          <cell r="F84">
            <v>1430000</v>
          </cell>
        </row>
        <row r="85">
          <cell r="D85" t="str">
            <v>Kayu Rangka Plafond</v>
          </cell>
          <cell r="E85" t="str">
            <v>M3</v>
          </cell>
          <cell r="F85">
            <v>1500000</v>
          </cell>
        </row>
        <row r="86">
          <cell r="D86" t="str">
            <v>Keramik 20 x 20 cm</v>
          </cell>
          <cell r="E86" t="str">
            <v>M²</v>
          </cell>
          <cell r="F86">
            <v>45000</v>
          </cell>
        </row>
        <row r="87">
          <cell r="D87" t="str">
            <v>Keramik 20 x 25 cm</v>
          </cell>
          <cell r="E87" t="str">
            <v>M²</v>
          </cell>
          <cell r="F87">
            <v>48000</v>
          </cell>
        </row>
        <row r="88">
          <cell r="D88" t="str">
            <v>Keramik 30 x 30 cm</v>
          </cell>
          <cell r="E88" t="str">
            <v>M²</v>
          </cell>
          <cell r="F88">
            <v>42000</v>
          </cell>
        </row>
        <row r="89">
          <cell r="D89" t="str">
            <v>Keramik 40 x 40 cm</v>
          </cell>
          <cell r="E89" t="str">
            <v>M²</v>
          </cell>
          <cell r="F89">
            <v>47000</v>
          </cell>
        </row>
        <row r="90">
          <cell r="D90" t="str">
            <v>Keramik 8 x 20 cm</v>
          </cell>
          <cell r="E90" t="str">
            <v>bh</v>
          </cell>
          <cell r="F90">
            <v>7500</v>
          </cell>
        </row>
        <row r="91">
          <cell r="D91" t="str">
            <v>Keramik Plint 10 x 30 cm</v>
          </cell>
          <cell r="E91" t="str">
            <v>M²</v>
          </cell>
          <cell r="F91">
            <v>47500</v>
          </cell>
        </row>
        <row r="92">
          <cell r="D92" t="str">
            <v>Keramik Stepnose 10 x 30 cm</v>
          </cell>
          <cell r="E92" t="str">
            <v>M²</v>
          </cell>
          <cell r="F92">
            <v>47500</v>
          </cell>
        </row>
        <row r="93">
          <cell r="D93" t="str">
            <v>Kerosene (Subsidi)</v>
          </cell>
          <cell r="E93" t="str">
            <v>Liter</v>
          </cell>
          <cell r="F93">
            <v>2700</v>
          </cell>
        </row>
        <row r="94">
          <cell r="D94" t="str">
            <v>Kerikil</v>
          </cell>
          <cell r="E94" t="str">
            <v>M3</v>
          </cell>
          <cell r="F94">
            <v>96600</v>
          </cell>
        </row>
        <row r="95">
          <cell r="D95" t="str">
            <v>Kloset Jongkok Keramik</v>
          </cell>
          <cell r="E95" t="str">
            <v>Buah</v>
          </cell>
          <cell r="F95">
            <v>114700</v>
          </cell>
        </row>
        <row r="96">
          <cell r="D96" t="str">
            <v>Kolom Hollow</v>
          </cell>
        </row>
        <row r="97">
          <cell r="D97" t="str">
            <v>Kran Air d = 1/2"</v>
          </cell>
          <cell r="E97" t="str">
            <v>Bh</v>
          </cell>
          <cell r="F97">
            <v>15000</v>
          </cell>
        </row>
        <row r="98">
          <cell r="D98" t="str">
            <v>Kran Air d = 3/4"</v>
          </cell>
          <cell r="E98" t="str">
            <v>Bh</v>
          </cell>
          <cell r="F98">
            <v>18000</v>
          </cell>
        </row>
        <row r="99">
          <cell r="D99" t="str">
            <v>Kuas Cat</v>
          </cell>
          <cell r="E99" t="str">
            <v>Buah</v>
          </cell>
          <cell r="F99">
            <v>10000</v>
          </cell>
        </row>
        <row r="100">
          <cell r="D100" t="str">
            <v>Kunci Pintu</v>
          </cell>
          <cell r="E100" t="str">
            <v>Buah</v>
          </cell>
          <cell r="F100">
            <v>50000</v>
          </cell>
        </row>
        <row r="101">
          <cell r="D101" t="str">
            <v>Kunci Selot</v>
          </cell>
          <cell r="E101" t="str">
            <v>Buah</v>
          </cell>
          <cell r="F101">
            <v>50000</v>
          </cell>
        </row>
        <row r="102">
          <cell r="D102" t="str">
            <v>Kunci Silinder</v>
          </cell>
          <cell r="E102" t="str">
            <v>Buah</v>
          </cell>
          <cell r="F102">
            <v>50000</v>
          </cell>
        </row>
        <row r="103">
          <cell r="D103" t="str">
            <v>Kunci Tanam Kamar Mandi</v>
          </cell>
          <cell r="E103" t="str">
            <v>Buah</v>
          </cell>
          <cell r="F103">
            <v>50000</v>
          </cell>
        </row>
        <row r="104">
          <cell r="D104" t="str">
            <v>Lem Kayu</v>
          </cell>
          <cell r="E104" t="str">
            <v>liter</v>
          </cell>
          <cell r="F104">
            <v>26000</v>
          </cell>
        </row>
        <row r="105">
          <cell r="D105" t="str">
            <v>List Kayu Profil</v>
          </cell>
          <cell r="E105" t="str">
            <v>M3</v>
          </cell>
          <cell r="F105">
            <v>6000</v>
          </cell>
        </row>
        <row r="106">
          <cell r="D106" t="str">
            <v>List Plafon</v>
          </cell>
          <cell r="E106" t="str">
            <v>M</v>
          </cell>
          <cell r="F106">
            <v>3900</v>
          </cell>
        </row>
        <row r="107">
          <cell r="D107" t="str">
            <v>Minyak cat</v>
          </cell>
          <cell r="E107" t="str">
            <v>ltr</v>
          </cell>
          <cell r="F107">
            <v>18500</v>
          </cell>
        </row>
        <row r="108">
          <cell r="D108" t="str">
            <v>Multipleks tebal 4 mm</v>
          </cell>
          <cell r="E108" t="str">
            <v>Lembar</v>
          </cell>
          <cell r="F108">
            <v>64000</v>
          </cell>
        </row>
        <row r="109">
          <cell r="D109" t="str">
            <v>Multipleks tebal 6 mm</v>
          </cell>
          <cell r="E109" t="str">
            <v>Lembar</v>
          </cell>
          <cell r="F109">
            <v>85900</v>
          </cell>
        </row>
        <row r="110">
          <cell r="D110" t="str">
            <v>Nok Genteng Metal</v>
          </cell>
          <cell r="E110" t="str">
            <v>M</v>
          </cell>
          <cell r="F110">
            <v>37500</v>
          </cell>
        </row>
        <row r="111">
          <cell r="D111" t="str">
            <v>Nok genteng beton</v>
          </cell>
          <cell r="E111" t="str">
            <v>M</v>
          </cell>
          <cell r="F111">
            <v>50000</v>
          </cell>
        </row>
        <row r="112">
          <cell r="D112" t="str">
            <v>Paku kayu</v>
          </cell>
          <cell r="E112" t="str">
            <v>Kg</v>
          </cell>
          <cell r="F112">
            <v>10300</v>
          </cell>
        </row>
        <row r="113">
          <cell r="D113" t="str">
            <v>Paku seng</v>
          </cell>
          <cell r="E113" t="str">
            <v>Kg</v>
          </cell>
          <cell r="F113">
            <v>13900</v>
          </cell>
        </row>
        <row r="114">
          <cell r="D114" t="str">
            <v>Paku Hak Panjang 15 cm</v>
          </cell>
          <cell r="E114" t="str">
            <v>Kg</v>
          </cell>
          <cell r="F114">
            <v>15000</v>
          </cell>
        </row>
        <row r="115">
          <cell r="D115" t="str">
            <v>Paku Anti Karat</v>
          </cell>
          <cell r="E115" t="str">
            <v>Kg</v>
          </cell>
          <cell r="F115">
            <v>12000</v>
          </cell>
        </row>
        <row r="116">
          <cell r="D116" t="str">
            <v>Paku Pancing</v>
          </cell>
          <cell r="E116" t="str">
            <v>bh</v>
          </cell>
          <cell r="F116">
            <v>800</v>
          </cell>
        </row>
        <row r="117">
          <cell r="D117" t="str">
            <v>Papan Kayu Bouwplank</v>
          </cell>
          <cell r="E117" t="str">
            <v>M3</v>
          </cell>
          <cell r="F117">
            <v>1480000</v>
          </cell>
        </row>
        <row r="118">
          <cell r="D118" t="str">
            <v>Papan lisplank</v>
          </cell>
          <cell r="E118" t="str">
            <v>M3</v>
          </cell>
          <cell r="F118">
            <v>2100000</v>
          </cell>
        </row>
        <row r="119">
          <cell r="D119" t="str">
            <v>Pasir pasangan</v>
          </cell>
          <cell r="E119" t="str">
            <v>M3</v>
          </cell>
          <cell r="F119">
            <v>86600</v>
          </cell>
        </row>
        <row r="120">
          <cell r="D120" t="str">
            <v>Pasir urug</v>
          </cell>
          <cell r="E120" t="str">
            <v>M3</v>
          </cell>
          <cell r="F120">
            <v>88600</v>
          </cell>
        </row>
        <row r="121">
          <cell r="D121" t="str">
            <v>Pipa Galvanis d = 3"</v>
          </cell>
          <cell r="E121" t="str">
            <v>M</v>
          </cell>
          <cell r="F121">
            <v>21800</v>
          </cell>
        </row>
        <row r="122">
          <cell r="D122" t="str">
            <v>Paku sekrup 3,5"</v>
          </cell>
          <cell r="E122" t="str">
            <v>Buah</v>
          </cell>
          <cell r="F122">
            <v>1000</v>
          </cell>
        </row>
        <row r="123">
          <cell r="D123" t="str">
            <v>Plat Aluminium</v>
          </cell>
          <cell r="E123" t="str">
            <v>M2</v>
          </cell>
          <cell r="F123">
            <v>200000</v>
          </cell>
        </row>
        <row r="124">
          <cell r="D124" t="str">
            <v>Plat Besi</v>
          </cell>
          <cell r="E124" t="str">
            <v>M2</v>
          </cell>
          <cell r="F124">
            <v>210000</v>
          </cell>
        </row>
        <row r="125">
          <cell r="D125" t="str">
            <v>Pegangan Pintu</v>
          </cell>
          <cell r="E125" t="str">
            <v>Buah</v>
          </cell>
          <cell r="F125">
            <v>50000</v>
          </cell>
        </row>
        <row r="126">
          <cell r="D126" t="str">
            <v>Pintu lipat besi</v>
          </cell>
          <cell r="E126" t="str">
            <v>Buah</v>
          </cell>
          <cell r="F126">
            <v>500000</v>
          </cell>
        </row>
        <row r="127">
          <cell r="D127" t="str">
            <v>Pintu Aluminium</v>
          </cell>
          <cell r="E127" t="str">
            <v>Buah</v>
          </cell>
          <cell r="F127">
            <v>700000</v>
          </cell>
        </row>
        <row r="128">
          <cell r="D128" t="str">
            <v>Plamir</v>
          </cell>
          <cell r="E128" t="str">
            <v>Kg</v>
          </cell>
          <cell r="F128">
            <v>11600</v>
          </cell>
        </row>
        <row r="129">
          <cell r="D129" t="str">
            <v>Plywood</v>
          </cell>
          <cell r="E129" t="str">
            <v>Lembar</v>
          </cell>
          <cell r="F129">
            <v>55800</v>
          </cell>
        </row>
        <row r="130">
          <cell r="D130" t="str">
            <v>Rolling Door</v>
          </cell>
          <cell r="E130" t="str">
            <v>M2</v>
          </cell>
          <cell r="F130">
            <v>250000</v>
          </cell>
        </row>
        <row r="131">
          <cell r="D131" t="str">
            <v>Seal tape</v>
          </cell>
          <cell r="E131" t="str">
            <v>Buah</v>
          </cell>
          <cell r="F131">
            <v>3000</v>
          </cell>
        </row>
        <row r="132">
          <cell r="D132" t="str">
            <v>Semen Portland</v>
          </cell>
          <cell r="E132" t="str">
            <v>Kg</v>
          </cell>
          <cell r="F132">
            <v>1100</v>
          </cell>
        </row>
        <row r="133">
          <cell r="D133" t="str">
            <v>Semen putih</v>
          </cell>
          <cell r="E133" t="str">
            <v>Kg</v>
          </cell>
          <cell r="F133">
            <v>2000</v>
          </cell>
        </row>
        <row r="134">
          <cell r="D134" t="str">
            <v>Semen warna</v>
          </cell>
          <cell r="E134" t="str">
            <v>Kg</v>
          </cell>
          <cell r="F134">
            <v>2500</v>
          </cell>
        </row>
        <row r="135">
          <cell r="D135" t="str">
            <v>Shower Kran</v>
          </cell>
          <cell r="E135" t="str">
            <v>Buah</v>
          </cell>
          <cell r="F135">
            <v>110000</v>
          </cell>
        </row>
        <row r="136">
          <cell r="D136" t="str">
            <v>Sirtu</v>
          </cell>
          <cell r="E136" t="str">
            <v>M3</v>
          </cell>
          <cell r="F136">
            <v>55000</v>
          </cell>
        </row>
        <row r="137">
          <cell r="D137" t="str">
            <v>Sirtu Klas B Lapisan Pondasi</v>
          </cell>
          <cell r="E137" t="str">
            <v>M3</v>
          </cell>
          <cell r="F137">
            <v>170000</v>
          </cell>
        </row>
        <row r="138">
          <cell r="D138" t="str">
            <v>Tanah Timbun</v>
          </cell>
          <cell r="E138" t="str">
            <v>M3</v>
          </cell>
          <cell r="F138">
            <v>43900</v>
          </cell>
        </row>
        <row r="139">
          <cell r="D139" t="str">
            <v>Tanah Timbun Pilihan</v>
          </cell>
          <cell r="E139" t="str">
            <v>M3</v>
          </cell>
          <cell r="F139">
            <v>104200</v>
          </cell>
        </row>
        <row r="140">
          <cell r="D140" t="str">
            <v>Thinner</v>
          </cell>
          <cell r="E140" t="str">
            <v>Liter</v>
          </cell>
          <cell r="F140">
            <v>15500</v>
          </cell>
        </row>
        <row r="141">
          <cell r="D141" t="str">
            <v>Urinoir Keramik</v>
          </cell>
          <cell r="E141" t="str">
            <v>Buah</v>
          </cell>
          <cell r="F141">
            <v>885000</v>
          </cell>
        </row>
        <row r="142">
          <cell r="D142" t="str">
            <v>Wastafel</v>
          </cell>
          <cell r="E142" t="str">
            <v>Buah</v>
          </cell>
          <cell r="F142">
            <v>545000</v>
          </cell>
        </row>
        <row r="145">
          <cell r="D145" t="str">
            <v>Rumput Manila</v>
          </cell>
          <cell r="E145" t="str">
            <v>M2</v>
          </cell>
          <cell r="F145">
            <v>35000</v>
          </cell>
        </row>
        <row r="146">
          <cell r="D146" t="str">
            <v>Gebalan Rumput</v>
          </cell>
          <cell r="E146" t="str">
            <v>M2</v>
          </cell>
          <cell r="F146">
            <v>7500</v>
          </cell>
        </row>
        <row r="147">
          <cell r="D147" t="str">
            <v>Pohon Palm Raja</v>
          </cell>
          <cell r="E147" t="str">
            <v>Btg</v>
          </cell>
          <cell r="F147">
            <v>150000</v>
          </cell>
        </row>
        <row r="148">
          <cell r="D148" t="str">
            <v>Pohon Cemara Lilin</v>
          </cell>
          <cell r="E148" t="str">
            <v>Btg</v>
          </cell>
          <cell r="F148">
            <v>100000</v>
          </cell>
        </row>
        <row r="151">
          <cell r="D151" t="str">
            <v>Excavator</v>
          </cell>
          <cell r="E151" t="str">
            <v>Rp/Jam</v>
          </cell>
          <cell r="F151">
            <v>280320.52784347453</v>
          </cell>
        </row>
        <row r="152">
          <cell r="D152" t="str">
            <v>Wheel Loader</v>
          </cell>
          <cell r="E152" t="str">
            <v>Rp/Jam</v>
          </cell>
          <cell r="F152">
            <v>298655.07901526557</v>
          </cell>
        </row>
        <row r="153">
          <cell r="D153" t="str">
            <v>Dump Truck</v>
          </cell>
          <cell r="E153" t="str">
            <v>Rp/Jam</v>
          </cell>
          <cell r="F153">
            <v>168745.35755751451</v>
          </cell>
        </row>
        <row r="154">
          <cell r="D154" t="str">
            <v>Motor Grader</v>
          </cell>
          <cell r="E154" t="str">
            <v>Rp/Jam</v>
          </cell>
          <cell r="F154">
            <v>304656.89986024512</v>
          </cell>
        </row>
        <row r="155">
          <cell r="D155" t="str">
            <v>Concrete Mixer</v>
          </cell>
          <cell r="E155" t="str">
            <v>Rp/Jam</v>
          </cell>
          <cell r="F155">
            <v>48000</v>
          </cell>
        </row>
        <row r="156">
          <cell r="D156" t="str">
            <v>Water Tanker</v>
          </cell>
          <cell r="E156" t="str">
            <v>Rp/Jam</v>
          </cell>
          <cell r="F156">
            <v>155265.19296925393</v>
          </cell>
        </row>
        <row r="157">
          <cell r="D157" t="str">
            <v>Concrete Vibrator</v>
          </cell>
          <cell r="E157" t="str">
            <v>Rp/Jam</v>
          </cell>
          <cell r="F157">
            <v>16500</v>
          </cell>
        </row>
        <row r="158">
          <cell r="D158" t="str">
            <v>Compressor</v>
          </cell>
          <cell r="E158" t="str">
            <v>Rp/Jam</v>
          </cell>
          <cell r="F158">
            <v>123200</v>
          </cell>
        </row>
        <row r="159">
          <cell r="D159" t="str">
            <v>Vibratory Roller</v>
          </cell>
          <cell r="E159" t="str">
            <v>Rp/Jam</v>
          </cell>
          <cell r="F159">
            <v>212033.00111773473</v>
          </cell>
        </row>
        <row r="160">
          <cell r="D160" t="str">
            <v>Tire Roller</v>
          </cell>
          <cell r="E160" t="str">
            <v>Rp/Jam</v>
          </cell>
          <cell r="F160">
            <v>167000</v>
          </cell>
        </row>
        <row r="161">
          <cell r="D161" t="str">
            <v>Asphalt Sprayer</v>
          </cell>
          <cell r="E161" t="str">
            <v>Rp/Jam</v>
          </cell>
          <cell r="F161">
            <v>123200</v>
          </cell>
        </row>
        <row r="162">
          <cell r="D162" t="str">
            <v>AMP</v>
          </cell>
          <cell r="E162" t="str">
            <v>Rp/Jam</v>
          </cell>
          <cell r="F162">
            <v>2877000</v>
          </cell>
        </row>
        <row r="163">
          <cell r="D163" t="str">
            <v>Genset</v>
          </cell>
          <cell r="E163" t="str">
            <v>Rp/Jam</v>
          </cell>
          <cell r="F163">
            <v>231800</v>
          </cell>
        </row>
        <row r="164">
          <cell r="D164" t="str">
            <v>Asphalt Finisher</v>
          </cell>
          <cell r="E164" t="str">
            <v>Rp/Jam</v>
          </cell>
          <cell r="F164">
            <v>151300</v>
          </cell>
        </row>
        <row r="165">
          <cell r="D165" t="str">
            <v>Tandem Roller</v>
          </cell>
          <cell r="E165" t="str">
            <v>Rp/Jam</v>
          </cell>
          <cell r="F165">
            <v>152700</v>
          </cell>
        </row>
        <row r="166">
          <cell r="D166" t="str">
            <v>Concrete Pump</v>
          </cell>
          <cell r="E166" t="str">
            <v>Rp/Jam</v>
          </cell>
          <cell r="F166">
            <v>82400</v>
          </cell>
        </row>
        <row r="167">
          <cell r="D167" t="str">
            <v>Mesin Las</v>
          </cell>
          <cell r="E167" t="str">
            <v>Rp/Jam</v>
          </cell>
          <cell r="F167">
            <v>33600</v>
          </cell>
        </row>
        <row r="177">
          <cell r="D177" t="str">
            <v>SNI 03-2835-2002.(6.7).1</v>
          </cell>
          <cell r="E177" t="str">
            <v>M3</v>
          </cell>
          <cell r="F177" t="e">
            <v>#REF!</v>
          </cell>
        </row>
        <row r="178">
          <cell r="D178" t="str">
            <v>SNI 03-2835-2002.(6.9)</v>
          </cell>
          <cell r="E178" t="str">
            <v>M3</v>
          </cell>
          <cell r="F178" t="e">
            <v>#REF!</v>
          </cell>
        </row>
        <row r="179">
          <cell r="D179" t="str">
            <v>SNI 03-2835-2002.(6.10)</v>
          </cell>
          <cell r="E179" t="str">
            <v>M3</v>
          </cell>
          <cell r="F179" t="e">
            <v>#REF!</v>
          </cell>
        </row>
        <row r="180">
          <cell r="D180" t="str">
            <v>SNI 03-2835-2002.(6.11)</v>
          </cell>
          <cell r="E180" t="str">
            <v>M3</v>
          </cell>
          <cell r="F180" t="e">
            <v>#REF!</v>
          </cell>
        </row>
        <row r="181">
          <cell r="D181" t="str">
            <v>SNI 03-2835-2002.(6.15)</v>
          </cell>
          <cell r="E181" t="str">
            <v>M3</v>
          </cell>
          <cell r="F181" t="e">
            <v>#REF!</v>
          </cell>
        </row>
        <row r="187">
          <cell r="D187" t="str">
            <v>SNI 03-2836-2002.(6.5)</v>
          </cell>
          <cell r="E187" t="str">
            <v>M3</v>
          </cell>
          <cell r="F187" t="e">
            <v>#REF!</v>
          </cell>
        </row>
        <row r="188">
          <cell r="E188" t="str">
            <v>M3</v>
          </cell>
        </row>
        <row r="189">
          <cell r="D189" t="str">
            <v>SNI 03-2836-2002.(6.14)</v>
          </cell>
          <cell r="E189" t="str">
            <v>M3</v>
          </cell>
          <cell r="F189" t="e">
            <v>#REF!</v>
          </cell>
        </row>
        <row r="199">
          <cell r="D199" t="str">
            <v>SNI 03-Lt-2002.(6.74)</v>
          </cell>
          <cell r="F199" t="e">
            <v>#REF!</v>
          </cell>
        </row>
        <row r="200">
          <cell r="D200" t="str">
            <v>SNI 03-6897-2002.(6.12).1</v>
          </cell>
        </row>
        <row r="201">
          <cell r="D201" t="str">
            <v>SNI 03-6897-2002.(6.9)</v>
          </cell>
          <cell r="E201" t="str">
            <v>M2</v>
          </cell>
          <cell r="F201" t="e">
            <v>#REF!</v>
          </cell>
        </row>
        <row r="202">
          <cell r="D202" t="str">
            <v>SNI 03-6897-2002.(6.10)</v>
          </cell>
          <cell r="E202" t="str">
            <v>M2</v>
          </cell>
          <cell r="F202" t="e">
            <v>#REF!</v>
          </cell>
        </row>
        <row r="203">
          <cell r="D203" t="str">
            <v>SNI 03-6897-2002.(6.12)</v>
          </cell>
          <cell r="E203" t="str">
            <v>M2</v>
          </cell>
          <cell r="F203" t="e">
            <v>#REF!</v>
          </cell>
        </row>
        <row r="208">
          <cell r="D208" t="str">
            <v>SNI 03-2837-2002.(6.13)</v>
          </cell>
          <cell r="E208" t="str">
            <v>M2</v>
          </cell>
          <cell r="F208" t="e">
            <v>#REF!</v>
          </cell>
        </row>
        <row r="209">
          <cell r="D209" t="str">
            <v>SNI 03-2837-2002.(6.14)</v>
          </cell>
          <cell r="E209" t="str">
            <v>M2</v>
          </cell>
          <cell r="F209" t="e">
            <v>#REF!</v>
          </cell>
        </row>
        <row r="210">
          <cell r="D210" t="str">
            <v>SNI 03-2837-2002.(6.16)</v>
          </cell>
          <cell r="E210" t="str">
            <v>M2</v>
          </cell>
          <cell r="F210" t="e">
            <v>#REF!</v>
          </cell>
        </row>
        <row r="211">
          <cell r="D211" t="str">
            <v>SNI 03-2837-2002.(6.34)</v>
          </cell>
          <cell r="E211" t="str">
            <v>M2</v>
          </cell>
          <cell r="F211" t="e">
            <v>#REF!</v>
          </cell>
        </row>
        <row r="212">
          <cell r="D212" t="str">
            <v>SNI 03-2837-2002.(6.22).1</v>
          </cell>
          <cell r="E212" t="str">
            <v>M2</v>
          </cell>
          <cell r="F212" t="e">
            <v>#REF!</v>
          </cell>
        </row>
        <row r="213">
          <cell r="D213" t="str">
            <v>SNI 03-2837-2002.(6.22).2</v>
          </cell>
          <cell r="E213" t="str">
            <v>M2</v>
          </cell>
          <cell r="F213" t="e">
            <v>#REF!</v>
          </cell>
        </row>
        <row r="214">
          <cell r="D214" t="str">
            <v>SNI 03-2837-2002.(6.1).1</v>
          </cell>
          <cell r="E214" t="str">
            <v>M2</v>
          </cell>
          <cell r="F214" t="e">
            <v>#REF!</v>
          </cell>
        </row>
        <row r="215">
          <cell r="D215" t="str">
            <v>SNI 03-2837-2002.(6.25)</v>
          </cell>
          <cell r="E215" t="str">
            <v>M2</v>
          </cell>
          <cell r="F215" t="e">
            <v>#REF!</v>
          </cell>
        </row>
        <row r="220">
          <cell r="D220" t="str">
            <v>SNI 03-Lt-2002.(6.47).1</v>
          </cell>
          <cell r="E220" t="str">
            <v>M2</v>
          </cell>
          <cell r="F220" t="e">
            <v>#REF!</v>
          </cell>
        </row>
        <row r="221">
          <cell r="D221" t="str">
            <v>SNI 03-Lt-2002.(6.44)</v>
          </cell>
          <cell r="E221" t="str">
            <v>M2</v>
          </cell>
          <cell r="F221" t="e">
            <v>#REF!</v>
          </cell>
        </row>
        <row r="222">
          <cell r="D222" t="str">
            <v>SNI 03-Lt-2002.(6.68).1</v>
          </cell>
          <cell r="E222" t="str">
            <v>M2</v>
          </cell>
          <cell r="F222" t="e">
            <v>#REF!</v>
          </cell>
        </row>
        <row r="223">
          <cell r="D223" t="str">
            <v>SNI 03-Lt-2002.(6.68).2</v>
          </cell>
          <cell r="E223" t="str">
            <v>M2</v>
          </cell>
          <cell r="F223" t="e">
            <v>#REF!</v>
          </cell>
        </row>
        <row r="224">
          <cell r="D224" t="str">
            <v>SNI 03-Lt-2002.(6.69).1</v>
          </cell>
          <cell r="E224" t="str">
            <v>M2</v>
          </cell>
          <cell r="F224" t="e">
            <v>#REF!</v>
          </cell>
        </row>
        <row r="225">
          <cell r="D225" t="str">
            <v>SNI 03-Lt-2002.(6.30).1</v>
          </cell>
          <cell r="E225" t="str">
            <v>M</v>
          </cell>
          <cell r="F225" t="e">
            <v>#REF!</v>
          </cell>
        </row>
        <row r="226">
          <cell r="D226" t="str">
            <v>SNI 03-Lt-2002.(6.49).1</v>
          </cell>
          <cell r="E226" t="str">
            <v>M</v>
          </cell>
          <cell r="F226" t="e">
            <v>#REF!</v>
          </cell>
        </row>
        <row r="227">
          <cell r="D227" t="str">
            <v>SNI 03-Lt-2002.(6.82)</v>
          </cell>
          <cell r="E227" t="str">
            <v>M</v>
          </cell>
          <cell r="F227" t="e">
            <v>#REF!</v>
          </cell>
        </row>
        <row r="228">
          <cell r="D228" t="str">
            <v>SNI 03-Lt-2002.(6.74)</v>
          </cell>
          <cell r="E228" t="str">
            <v>M2</v>
          </cell>
          <cell r="F228" t="e">
            <v>#REF!</v>
          </cell>
        </row>
        <row r="234">
          <cell r="D234" t="str">
            <v>SNI 03-Bt-2002.(6.4)</v>
          </cell>
          <cell r="E234" t="str">
            <v>M3</v>
          </cell>
          <cell r="F234" t="e">
            <v>#REF!</v>
          </cell>
        </row>
        <row r="235">
          <cell r="D235" t="str">
            <v>SNI 03-Bt-2002.(6.4).1</v>
          </cell>
          <cell r="E235" t="str">
            <v>M3</v>
          </cell>
          <cell r="F235" t="e">
            <v>#REF!</v>
          </cell>
        </row>
        <row r="236">
          <cell r="D236" t="str">
            <v>SNI 03-Bt-2002.(6.1)</v>
          </cell>
          <cell r="E236" t="str">
            <v>M3</v>
          </cell>
          <cell r="F236" t="e">
            <v>#REF!</v>
          </cell>
        </row>
        <row r="242">
          <cell r="D242" t="str">
            <v>SNI 03-3434-2002.(6.60)</v>
          </cell>
          <cell r="E242" t="str">
            <v>M</v>
          </cell>
          <cell r="F242" t="e">
            <v>#REF!</v>
          </cell>
        </row>
        <row r="243">
          <cell r="D243" t="str">
            <v>SNI 03-3434-2002.(6.2)</v>
          </cell>
          <cell r="E243" t="str">
            <v>M3</v>
          </cell>
          <cell r="F243" t="e">
            <v>#REF!</v>
          </cell>
        </row>
        <row r="244">
          <cell r="D244" t="str">
            <v>SNI 03-3434-2002.(6.26).1</v>
          </cell>
          <cell r="E244" t="str">
            <v>M3</v>
          </cell>
          <cell r="F244" t="e">
            <v>#REF!</v>
          </cell>
        </row>
        <row r="245">
          <cell r="D245" t="str">
            <v>SNI 03-3434-2002.(6.15)</v>
          </cell>
          <cell r="E245" t="str">
            <v>M2</v>
          </cell>
          <cell r="F245" t="e">
            <v>#REF!</v>
          </cell>
        </row>
        <row r="246">
          <cell r="D246" t="str">
            <v>SNI 03-3434-2002.(6.8)</v>
          </cell>
          <cell r="E246" t="str">
            <v>M3</v>
          </cell>
          <cell r="F246" t="e">
            <v>#REF!</v>
          </cell>
        </row>
        <row r="247">
          <cell r="D247" t="str">
            <v>SNI 03-3434-2002.(6.59).1</v>
          </cell>
          <cell r="E247" t="str">
            <v>M2</v>
          </cell>
          <cell r="F247" t="e">
            <v>#REF!</v>
          </cell>
        </row>
        <row r="249">
          <cell r="D249" t="str">
            <v>SNI 03-3434-2002.(6.42).1</v>
          </cell>
          <cell r="F249" t="e">
            <v>#REF!</v>
          </cell>
        </row>
        <row r="250">
          <cell r="D250" t="str">
            <v>SNI 03-3434-2002.(6.50).1</v>
          </cell>
          <cell r="E250" t="str">
            <v>M</v>
          </cell>
          <cell r="F250" t="e">
            <v>#REF!</v>
          </cell>
        </row>
        <row r="251">
          <cell r="D251" t="str">
            <v>SNI 03-3434-2002.(6.50)</v>
          </cell>
          <cell r="E251" t="str">
            <v>M</v>
          </cell>
          <cell r="F251" t="e">
            <v>#REF!</v>
          </cell>
        </row>
        <row r="253">
          <cell r="D253" t="str">
            <v>SNI 03-3434-2002.(6.28)</v>
          </cell>
          <cell r="E253" t="str">
            <v>M3</v>
          </cell>
          <cell r="F253" t="e">
            <v>#REF!</v>
          </cell>
        </row>
        <row r="254">
          <cell r="D254" t="str">
            <v>SNI 03-3434-2002.(6.31)</v>
          </cell>
          <cell r="E254" t="str">
            <v>M2</v>
          </cell>
          <cell r="F254" t="e">
            <v>#REF!</v>
          </cell>
        </row>
        <row r="255">
          <cell r="D255" t="str">
            <v>SNI 03-3434-2002.(6.48)</v>
          </cell>
          <cell r="E255" t="str">
            <v>M</v>
          </cell>
          <cell r="F255" t="e">
            <v>#REF!</v>
          </cell>
        </row>
        <row r="256">
          <cell r="D256" t="str">
            <v>SNI 03-3434-2002.(6.48).1</v>
          </cell>
          <cell r="E256" t="str">
            <v>M</v>
          </cell>
          <cell r="F256" t="e">
            <v>#REF!</v>
          </cell>
        </row>
        <row r="257">
          <cell r="D257" t="str">
            <v>SNI 03-3434-2002.(6.50).2</v>
          </cell>
          <cell r="E257" t="str">
            <v>M</v>
          </cell>
          <cell r="F257" t="e">
            <v>#REF!</v>
          </cell>
        </row>
        <row r="258">
          <cell r="D258" t="str">
            <v>SNI 03-3434-2002.(6.17)</v>
          </cell>
          <cell r="E258" t="str">
            <v>M2</v>
          </cell>
          <cell r="F258" t="e">
            <v>#REF!</v>
          </cell>
        </row>
        <row r="263">
          <cell r="D263" t="str">
            <v>SNI 03-B-2002.(6.1)</v>
          </cell>
          <cell r="E263" t="str">
            <v>Kg</v>
          </cell>
          <cell r="F263" t="e">
            <v>#REF!</v>
          </cell>
        </row>
        <row r="264">
          <cell r="D264" t="str">
            <v>SNI 03-B-2002.(6.8)</v>
          </cell>
          <cell r="F264" t="e">
            <v>#REF!</v>
          </cell>
        </row>
        <row r="265">
          <cell r="D265" t="str">
            <v>SNI 03-B-2002.(6.12)</v>
          </cell>
          <cell r="F265">
            <v>809873.44</v>
          </cell>
        </row>
        <row r="266">
          <cell r="D266" t="str">
            <v>SNI 03-B-2002 (6.6)</v>
          </cell>
          <cell r="F266" t="e">
            <v>#REF!</v>
          </cell>
        </row>
        <row r="267">
          <cell r="D267" t="str">
            <v>SNI 03-B-2002. (6.9)</v>
          </cell>
          <cell r="E267" t="str">
            <v>M2</v>
          </cell>
          <cell r="F267" t="e">
            <v>#REF!</v>
          </cell>
        </row>
        <row r="273">
          <cell r="D273" t="str">
            <v>SNI 03-KK-2002.(6.11)</v>
          </cell>
          <cell r="F273" t="e">
            <v>#REF!</v>
          </cell>
        </row>
        <row r="274">
          <cell r="D274" t="str">
            <v>SNI 03-KK-2002.(6.11).1</v>
          </cell>
          <cell r="F274" t="e">
            <v>#REF!</v>
          </cell>
        </row>
        <row r="275">
          <cell r="D275" t="str">
            <v>SNI 03-KK-2002.(6.11).2</v>
          </cell>
          <cell r="F275" t="e">
            <v>#REF!</v>
          </cell>
        </row>
        <row r="276">
          <cell r="D276" t="str">
            <v>SNI 03-KK-2002.(6.12).1</v>
          </cell>
          <cell r="F276" t="e">
            <v>#REF!</v>
          </cell>
        </row>
        <row r="277">
          <cell r="D277" t="str">
            <v>SNI 03-KK-2002.(6.17)</v>
          </cell>
          <cell r="F277" t="e">
            <v>#REF!</v>
          </cell>
        </row>
        <row r="278">
          <cell r="D278" t="str">
            <v>SNI 03-KK-2002.(6.20)</v>
          </cell>
          <cell r="F278" t="e">
            <v>#REF!</v>
          </cell>
        </row>
        <row r="279">
          <cell r="D279" t="str">
            <v>SNI 03-KK-2002.(6.24)</v>
          </cell>
          <cell r="F279" t="e">
            <v>#REF!</v>
          </cell>
        </row>
        <row r="280">
          <cell r="D280" t="str">
            <v>SNI 03-KK-2002.(6.3)</v>
          </cell>
          <cell r="F280" t="e">
            <v>#REF!</v>
          </cell>
        </row>
        <row r="281">
          <cell r="D281" t="str">
            <v>SNI 03-KK-2002.(6.4)</v>
          </cell>
          <cell r="F281" t="e">
            <v>#REF!</v>
          </cell>
        </row>
        <row r="282">
          <cell r="D282" t="str">
            <v>SNI 03-KK-2002.(6.5)</v>
          </cell>
          <cell r="F282" t="e">
            <v>#REF!</v>
          </cell>
        </row>
        <row r="283">
          <cell r="D283" t="str">
            <v>SNI 03-KK-2002.(6.6)</v>
          </cell>
          <cell r="F283" t="e">
            <v>#REF!</v>
          </cell>
        </row>
        <row r="284">
          <cell r="D284" t="str">
            <v>SNI 03-KK-2002.(6.9)</v>
          </cell>
          <cell r="F284" t="e">
            <v>#REF!</v>
          </cell>
        </row>
        <row r="289">
          <cell r="D289" t="str">
            <v>SNI 03-3436-2002.(6.2).1</v>
          </cell>
          <cell r="E289" t="str">
            <v>M2</v>
          </cell>
          <cell r="F289" t="e">
            <v>#REF!</v>
          </cell>
        </row>
        <row r="290">
          <cell r="D290" t="str">
            <v>SNI 03-3436-2002.(6.42)</v>
          </cell>
          <cell r="E290" t="str">
            <v>M2</v>
          </cell>
          <cell r="F290" t="e">
            <v>#REF!</v>
          </cell>
        </row>
        <row r="291">
          <cell r="D291" t="str">
            <v>SNI 03-3436-2002.(6.40)</v>
          </cell>
          <cell r="E291" t="str">
            <v>M2</v>
          </cell>
          <cell r="F291" t="e">
            <v>#REF!</v>
          </cell>
        </row>
        <row r="292">
          <cell r="D292" t="str">
            <v>SNI 03-3436-2002.(6.5)</v>
          </cell>
          <cell r="E292" t="str">
            <v>M2</v>
          </cell>
          <cell r="F292" t="e">
            <v>#REF!</v>
          </cell>
        </row>
        <row r="293">
          <cell r="D293" t="str">
            <v>SNI 03-3436-2002.(6.8)</v>
          </cell>
          <cell r="E293" t="str">
            <v>M2</v>
          </cell>
          <cell r="F293" t="e">
            <v>#REF!</v>
          </cell>
        </row>
        <row r="294">
          <cell r="D294" t="str">
            <v>SNI 03-3436-2002.(6.32)</v>
          </cell>
          <cell r="E294" t="str">
            <v>M2</v>
          </cell>
          <cell r="F294" t="e">
            <v>#REF!</v>
          </cell>
        </row>
        <row r="295">
          <cell r="D295" t="str">
            <v>SNI 03-3436-2002.(6.36)</v>
          </cell>
          <cell r="E295" t="str">
            <v>M</v>
          </cell>
          <cell r="F295" t="e">
            <v>#REF!</v>
          </cell>
        </row>
        <row r="300">
          <cell r="D300" t="str">
            <v>SNI 03-2838-2002.(6.11).1</v>
          </cell>
          <cell r="E300" t="str">
            <v>M2</v>
          </cell>
          <cell r="F300" t="e">
            <v>#REF!</v>
          </cell>
        </row>
        <row r="301">
          <cell r="D301" t="str">
            <v>SNI 03-2838-2002.(6.11).2</v>
          </cell>
          <cell r="E301" t="str">
            <v>M2</v>
          </cell>
          <cell r="F301" t="e">
            <v>#REF!</v>
          </cell>
        </row>
        <row r="309">
          <cell r="D309" t="str">
            <v>SNI 03-S-2002.(6.23).1</v>
          </cell>
          <cell r="E309" t="str">
            <v>M</v>
          </cell>
          <cell r="F309" t="e">
            <v>#REF!</v>
          </cell>
        </row>
        <row r="310">
          <cell r="D310" t="str">
            <v>SNI 03-S-2002.(6.2)</v>
          </cell>
          <cell r="E310" t="str">
            <v>Buah</v>
          </cell>
          <cell r="F310" t="e">
            <v>#REF!</v>
          </cell>
        </row>
        <row r="311">
          <cell r="D311" t="str">
            <v>SNI 03-S-2002.(6.4).1</v>
          </cell>
          <cell r="E311" t="str">
            <v>Buah</v>
          </cell>
          <cell r="F311" t="e">
            <v>#REF!</v>
          </cell>
        </row>
        <row r="312">
          <cell r="D312" t="str">
            <v>SNI 03-S-2002.(6.4)</v>
          </cell>
          <cell r="E312" t="str">
            <v>Buah</v>
          </cell>
          <cell r="F312" t="e">
            <v>#REF!</v>
          </cell>
        </row>
        <row r="313">
          <cell r="D313" t="str">
            <v>SNI 03-S-2002.(6.5)</v>
          </cell>
          <cell r="E313" t="str">
            <v>Buah</v>
          </cell>
          <cell r="F313" t="e">
            <v>#REF!</v>
          </cell>
        </row>
        <row r="314">
          <cell r="D314" t="str">
            <v>SNI 03-S-2002.(6.35)</v>
          </cell>
          <cell r="E314" t="str">
            <v>Buah</v>
          </cell>
          <cell r="F314" t="e">
            <v>#REF!</v>
          </cell>
        </row>
        <row r="315">
          <cell r="D315" t="str">
            <v>SNI 03-S-2002.(6.36)</v>
          </cell>
          <cell r="E315" t="str">
            <v>Buah</v>
          </cell>
          <cell r="F315" t="e">
            <v>#REF!</v>
          </cell>
        </row>
        <row r="316">
          <cell r="D316" t="str">
            <v>SNI 03-S-2002.(6.7)</v>
          </cell>
          <cell r="E316" t="str">
            <v>Buah</v>
          </cell>
          <cell r="F316" t="e">
            <v>#REF!</v>
          </cell>
        </row>
        <row r="317">
          <cell r="D317" t="str">
            <v>SNI 03-S-2002.(6.33)</v>
          </cell>
          <cell r="E317" t="str">
            <v>Buah</v>
          </cell>
          <cell r="F317" t="e">
            <v>#REF!</v>
          </cell>
        </row>
        <row r="318">
          <cell r="D318" t="str">
            <v>SNI 03-S-2002.(6.35).1</v>
          </cell>
          <cell r="E318" t="str">
            <v>Buah</v>
          </cell>
          <cell r="F318" t="e">
            <v>#REF!</v>
          </cell>
        </row>
        <row r="333">
          <cell r="D333" t="str">
            <v>SNI 03-C-2002.(6.14)</v>
          </cell>
          <cell r="F333" t="e">
            <v>#REF!</v>
          </cell>
        </row>
        <row r="334">
          <cell r="D334" t="str">
            <v>SNI 03-C-2002.(6.20)</v>
          </cell>
          <cell r="F334" t="e">
            <v>#REF!</v>
          </cell>
        </row>
        <row r="335">
          <cell r="D335" t="str">
            <v>SNI 03-C-2002.(6.8)</v>
          </cell>
          <cell r="F335" t="e">
            <v>#REF!</v>
          </cell>
        </row>
        <row r="369">
          <cell r="D369" t="str">
            <v>3.1 (1)</v>
          </cell>
          <cell r="E369" t="str">
            <v>M3</v>
          </cell>
          <cell r="F369" t="e">
            <v>#REF!</v>
          </cell>
        </row>
        <row r="370">
          <cell r="D370" t="str">
            <v>3.1 (2)</v>
          </cell>
          <cell r="E370" t="str">
            <v>M3</v>
          </cell>
        </row>
        <row r="371">
          <cell r="D371" t="str">
            <v>3.1 (3)</v>
          </cell>
          <cell r="E371" t="str">
            <v>M3</v>
          </cell>
        </row>
        <row r="372">
          <cell r="D372" t="str">
            <v>3.1 (4)</v>
          </cell>
          <cell r="E372" t="str">
            <v>M3</v>
          </cell>
        </row>
        <row r="373">
          <cell r="D373" t="str">
            <v>3.1 (5)</v>
          </cell>
          <cell r="E373" t="str">
            <v>M3</v>
          </cell>
        </row>
        <row r="374">
          <cell r="D374" t="str">
            <v>3.2 (3)</v>
          </cell>
          <cell r="E374" t="str">
            <v>M3</v>
          </cell>
          <cell r="F374" t="e">
            <v>#REF!</v>
          </cell>
        </row>
        <row r="375">
          <cell r="D375" t="str">
            <v>3.2 (2)</v>
          </cell>
          <cell r="E375" t="str">
            <v>M3</v>
          </cell>
          <cell r="F375" t="e">
            <v>#REF!</v>
          </cell>
        </row>
        <row r="376">
          <cell r="D376" t="str">
            <v>3.3 (1)</v>
          </cell>
          <cell r="E376" t="str">
            <v>M3</v>
          </cell>
          <cell r="F376" t="e">
            <v>#REF!</v>
          </cell>
        </row>
        <row r="377">
          <cell r="D377" t="str">
            <v>3.4 (6)</v>
          </cell>
          <cell r="E377" t="str">
            <v>M2</v>
          </cell>
          <cell r="F377" t="e">
            <v>#REF!</v>
          </cell>
        </row>
        <row r="378">
          <cell r="D378" t="str">
            <v>3.4 (6).a</v>
          </cell>
          <cell r="E378" t="str">
            <v>M2</v>
          </cell>
          <cell r="F378" t="e">
            <v>#REF!</v>
          </cell>
        </row>
        <row r="410">
          <cell r="D410" t="str">
            <v>5.1 (1)</v>
          </cell>
          <cell r="E410" t="str">
            <v>M3</v>
          </cell>
          <cell r="F410" t="e">
            <v>#REF!</v>
          </cell>
        </row>
        <row r="411">
          <cell r="D411" t="str">
            <v>5.1 (2)</v>
          </cell>
          <cell r="E411" t="str">
            <v>M3</v>
          </cell>
          <cell r="F411" t="e">
            <v>#REF!</v>
          </cell>
        </row>
        <row r="420">
          <cell r="D420" t="str">
            <v>6.1 (1)</v>
          </cell>
          <cell r="E420" t="str">
            <v>Liter</v>
          </cell>
          <cell r="F420" t="e">
            <v>#REF!</v>
          </cell>
        </row>
        <row r="421">
          <cell r="D421" t="str">
            <v>6.1 (2)</v>
          </cell>
          <cell r="E421" t="str">
            <v>Liter</v>
          </cell>
          <cell r="F421" t="e">
            <v>#REF!</v>
          </cell>
        </row>
        <row r="422">
          <cell r="D422" t="str">
            <v>6.2 (1)</v>
          </cell>
          <cell r="E422" t="str">
            <v>M2</v>
          </cell>
        </row>
        <row r="423">
          <cell r="D423" t="str">
            <v>6.2 (2)</v>
          </cell>
          <cell r="E423" t="str">
            <v>M2</v>
          </cell>
        </row>
        <row r="424">
          <cell r="D424" t="str">
            <v>6.2 (3)</v>
          </cell>
          <cell r="E424" t="str">
            <v>Liter</v>
          </cell>
        </row>
        <row r="425">
          <cell r="D425" t="str">
            <v>6.3 (1)</v>
          </cell>
          <cell r="E425" t="str">
            <v>M2</v>
          </cell>
        </row>
        <row r="426">
          <cell r="D426" t="str">
            <v>6.3 (2)</v>
          </cell>
          <cell r="E426" t="str">
            <v>M2</v>
          </cell>
        </row>
        <row r="427">
          <cell r="D427" t="str">
            <v>6.3 (3)</v>
          </cell>
          <cell r="E427" t="str">
            <v>M2</v>
          </cell>
        </row>
        <row r="428">
          <cell r="D428" t="str">
            <v>6.3 (4)</v>
          </cell>
          <cell r="E428" t="str">
            <v>M3</v>
          </cell>
          <cell r="F428" t="e">
            <v>#REF!</v>
          </cell>
        </row>
        <row r="429">
          <cell r="D429" t="str">
            <v>6.3 (5)</v>
          </cell>
          <cell r="E429" t="str">
            <v>M2</v>
          </cell>
          <cell r="F429" t="e">
            <v>#REF!</v>
          </cell>
        </row>
        <row r="430">
          <cell r="D430" t="str">
            <v>6.3 (6)</v>
          </cell>
          <cell r="E430" t="str">
            <v>M3</v>
          </cell>
        </row>
        <row r="431">
          <cell r="D431" t="str">
            <v>6.4 (1)</v>
          </cell>
          <cell r="E431" t="str">
            <v>M2</v>
          </cell>
        </row>
        <row r="432">
          <cell r="D432" t="str">
            <v>6.4 (2)</v>
          </cell>
          <cell r="E432" t="str">
            <v>M2</v>
          </cell>
        </row>
        <row r="433">
          <cell r="D433" t="str">
            <v>6.4 (3)</v>
          </cell>
          <cell r="E433" t="str">
            <v>M2</v>
          </cell>
        </row>
        <row r="434">
          <cell r="D434" t="str">
            <v>6.4 (4)</v>
          </cell>
          <cell r="E434" t="str">
            <v>Ton</v>
          </cell>
        </row>
        <row r="435">
          <cell r="D435" t="str">
            <v>6.4 (5)</v>
          </cell>
          <cell r="E435" t="str">
            <v>Ton</v>
          </cell>
        </row>
        <row r="436">
          <cell r="D436" t="str">
            <v>6.4 (6)</v>
          </cell>
          <cell r="E436" t="str">
            <v>Liter</v>
          </cell>
        </row>
        <row r="437">
          <cell r="D437" t="str">
            <v>6.5 (1)</v>
          </cell>
          <cell r="E437" t="str">
            <v>M3</v>
          </cell>
        </row>
        <row r="438">
          <cell r="D438" t="str">
            <v>6.6</v>
          </cell>
          <cell r="E438" t="str">
            <v>M3</v>
          </cell>
        </row>
        <row r="454">
          <cell r="D454" t="str">
            <v>7.1 (6)</v>
          </cell>
          <cell r="E454" t="str">
            <v>M3</v>
          </cell>
          <cell r="F454" t="e">
            <v>#REF!</v>
          </cell>
        </row>
        <row r="455">
          <cell r="D455" t="str">
            <v>7.1 (5)</v>
          </cell>
          <cell r="E455" t="str">
            <v>M3</v>
          </cell>
          <cell r="F455" t="e">
            <v>#REF!</v>
          </cell>
        </row>
        <row r="456">
          <cell r="D456" t="str">
            <v>7.1 (3)</v>
          </cell>
          <cell r="E456" t="str">
            <v>M3</v>
          </cell>
          <cell r="F456" t="e">
            <v>#REF!</v>
          </cell>
        </row>
        <row r="457">
          <cell r="D457" t="str">
            <v>7.3 (1)</v>
          </cell>
          <cell r="E457" t="str">
            <v>Kg</v>
          </cell>
          <cell r="F457" t="e">
            <v>#REF!</v>
          </cell>
        </row>
        <row r="458">
          <cell r="D458" t="str">
            <v>7.3 (3)</v>
          </cell>
          <cell r="E458" t="str">
            <v>Kg</v>
          </cell>
          <cell r="F458" t="e">
            <v>#REF!</v>
          </cell>
        </row>
        <row r="499">
          <cell r="D499" t="str">
            <v>7.4 (4).a</v>
          </cell>
          <cell r="E499" t="str">
            <v>Kg</v>
          </cell>
          <cell r="F499" t="e">
            <v>#REF!</v>
          </cell>
        </row>
        <row r="539">
          <cell r="D539" t="str">
            <v>7.10 (2)</v>
          </cell>
          <cell r="E539" t="str">
            <v>M3</v>
          </cell>
        </row>
        <row r="579">
          <cell r="D579" t="str">
            <v>8.4 (2)</v>
          </cell>
          <cell r="E579" t="str">
            <v>M2</v>
          </cell>
          <cell r="F579" t="e">
            <v>#REF!</v>
          </cell>
        </row>
        <row r="645">
          <cell r="D645" t="str">
            <v>AL-1</v>
          </cell>
          <cell r="F645" t="e">
            <v>#REF!</v>
          </cell>
        </row>
        <row r="646">
          <cell r="D646" t="str">
            <v>AL-2</v>
          </cell>
          <cell r="F646" t="e">
            <v>#REF!</v>
          </cell>
        </row>
        <row r="647">
          <cell r="D647" t="str">
            <v>AL-3</v>
          </cell>
          <cell r="F647" t="e">
            <v>#REF!</v>
          </cell>
        </row>
        <row r="648">
          <cell r="D648" t="str">
            <v>AL-4</v>
          </cell>
          <cell r="F648" t="e">
            <v>#REF!</v>
          </cell>
        </row>
        <row r="649">
          <cell r="D649" t="str">
            <v>AL-5</v>
          </cell>
          <cell r="F649" t="e">
            <v>#REF!</v>
          </cell>
        </row>
        <row r="650">
          <cell r="D650" t="str">
            <v>AL-6</v>
          </cell>
          <cell r="F650" t="e">
            <v>#REF!</v>
          </cell>
        </row>
        <row r="651">
          <cell r="D651" t="str">
            <v>AL-7</v>
          </cell>
          <cell r="F651" t="e">
            <v>#REF!</v>
          </cell>
        </row>
        <row r="652">
          <cell r="D652" t="str">
            <v>AL-9</v>
          </cell>
          <cell r="E652" t="str">
            <v>M2</v>
          </cell>
          <cell r="F652" t="e">
            <v>#REF!</v>
          </cell>
        </row>
        <row r="653">
          <cell r="D653" t="str">
            <v>AL-10</v>
          </cell>
          <cell r="F653" t="e">
            <v>#REF!</v>
          </cell>
        </row>
        <row r="654">
          <cell r="D654" t="str">
            <v>AL-11</v>
          </cell>
          <cell r="F654" t="e">
            <v>#REF!</v>
          </cell>
        </row>
        <row r="655">
          <cell r="D655" t="str">
            <v>AL-12</v>
          </cell>
          <cell r="F655" t="e">
            <v>#REF!</v>
          </cell>
        </row>
        <row r="656">
          <cell r="D656" t="str">
            <v>AL-13</v>
          </cell>
          <cell r="F656" t="e">
            <v>#REF!</v>
          </cell>
        </row>
        <row r="657">
          <cell r="D657" t="str">
            <v>AL-14</v>
          </cell>
          <cell r="F657" t="e">
            <v>#REF!</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SItem"/>
      <sheetName val="Rekap Total "/>
      <sheetName val="HS-P&amp;J"/>
      <sheetName val="Analisa SNI"/>
      <sheetName val="Analisa EI-AL"/>
      <sheetName val="A. PERSIAPAN"/>
      <sheetName val="1.TPR_OK"/>
      <sheetName val="2.KTR-HALL_OK"/>
      <sheetName val="3. R. Tunggu penumpang_OK"/>
      <sheetName val="4. Musholla_OK"/>
      <sheetName val="5. Area Kdtgn  Bus"/>
      <sheetName val="6. Area Kdtgn Angkot "/>
      <sheetName val="7. Landscape"/>
      <sheetName val="8. Area KBRK Angkot"/>
      <sheetName val="9. Area KBRK Bus AKAP"/>
      <sheetName val="10.PERKERASAN"/>
      <sheetName val="11.dRAINASE-ok"/>
      <sheetName val="12.Pelengkap-ok"/>
      <sheetName val="13.Pagar"/>
      <sheetName val="Meth"/>
      <sheetName val="AN-E"/>
      <sheetName val="CH"/>
      <sheetName val="Upah, Bahan, Alat"/>
      <sheetName val="HARGA SATUAN UPAH"/>
      <sheetName val="Kuantitas &amp; Harga"/>
      <sheetName val="Beton"/>
      <sheetName val="Rekap Bill"/>
      <sheetName val="URAIAN"/>
      <sheetName val="DU&amp;B"/>
      <sheetName val="Analisa"/>
    </sheetNames>
    <sheetDataSet>
      <sheetData sheetId="0" refreshError="1">
        <row r="13">
          <cell r="D13" t="str">
            <v>Pekerja</v>
          </cell>
          <cell r="E13" t="str">
            <v>Jam</v>
          </cell>
          <cell r="F13">
            <v>5100</v>
          </cell>
        </row>
        <row r="14">
          <cell r="E14" t="str">
            <v>OH</v>
          </cell>
          <cell r="F14">
            <v>36000</v>
          </cell>
        </row>
        <row r="15">
          <cell r="D15" t="str">
            <v>Kepala Tukang</v>
          </cell>
          <cell r="E15" t="str">
            <v>Jam</v>
          </cell>
          <cell r="F15">
            <v>6700</v>
          </cell>
        </row>
        <row r="16">
          <cell r="E16" t="str">
            <v>OH</v>
          </cell>
          <cell r="F16">
            <v>47000</v>
          </cell>
        </row>
        <row r="17">
          <cell r="D17" t="str">
            <v>Mandor</v>
          </cell>
          <cell r="E17" t="str">
            <v>Jam</v>
          </cell>
          <cell r="F17">
            <v>6300</v>
          </cell>
        </row>
        <row r="18">
          <cell r="E18" t="str">
            <v>OH</v>
          </cell>
          <cell r="F18">
            <v>44000</v>
          </cell>
        </row>
        <row r="19">
          <cell r="D19" t="str">
            <v>Tukang</v>
          </cell>
          <cell r="E19" t="str">
            <v>Jam</v>
          </cell>
          <cell r="F19">
            <v>6300</v>
          </cell>
        </row>
        <row r="20">
          <cell r="E20" t="str">
            <v>OH</v>
          </cell>
          <cell r="F20">
            <v>44000</v>
          </cell>
        </row>
        <row r="21">
          <cell r="D21" t="str">
            <v>Operator</v>
          </cell>
          <cell r="E21" t="str">
            <v>Jam</v>
          </cell>
          <cell r="F21">
            <v>15400</v>
          </cell>
        </row>
        <row r="22">
          <cell r="E22" t="str">
            <v>OH</v>
          </cell>
          <cell r="F22">
            <v>108000</v>
          </cell>
        </row>
        <row r="23">
          <cell r="D23" t="str">
            <v>Pembantu Operator</v>
          </cell>
          <cell r="E23" t="str">
            <v>Jam</v>
          </cell>
          <cell r="F23">
            <v>6285.7142857142853</v>
          </cell>
        </row>
        <row r="24">
          <cell r="E24" t="str">
            <v>OH</v>
          </cell>
          <cell r="F24">
            <v>44000</v>
          </cell>
        </row>
        <row r="25">
          <cell r="D25" t="str">
            <v>Supir</v>
          </cell>
          <cell r="E25" t="str">
            <v>Jam</v>
          </cell>
          <cell r="F25">
            <v>6300</v>
          </cell>
        </row>
        <row r="26">
          <cell r="E26" t="str">
            <v>OH</v>
          </cell>
          <cell r="F26">
            <v>44000</v>
          </cell>
        </row>
        <row r="27">
          <cell r="D27" t="str">
            <v>Juru Ukur</v>
          </cell>
          <cell r="E27" t="str">
            <v>Jam</v>
          </cell>
          <cell r="F27">
            <v>15400</v>
          </cell>
        </row>
        <row r="28">
          <cell r="E28" t="str">
            <v>OH</v>
          </cell>
          <cell r="F28">
            <v>108000</v>
          </cell>
        </row>
        <row r="32">
          <cell r="D32" t="str">
            <v>Agregat Halus</v>
          </cell>
          <cell r="E32" t="str">
            <v>M3</v>
          </cell>
          <cell r="F32">
            <v>89100</v>
          </cell>
        </row>
        <row r="33">
          <cell r="D33" t="str">
            <v>Agregat Kasar</v>
          </cell>
          <cell r="E33" t="str">
            <v>M3</v>
          </cell>
          <cell r="F33">
            <v>65000</v>
          </cell>
        </row>
        <row r="34">
          <cell r="D34" t="str">
            <v>Aluminium Gelombang Tebal 0,55 cm</v>
          </cell>
          <cell r="E34" t="str">
            <v>M2</v>
          </cell>
          <cell r="F34">
            <v>100000</v>
          </cell>
        </row>
        <row r="35">
          <cell r="D35" t="str">
            <v>Aluminium foil/sisalation</v>
          </cell>
          <cell r="E35" t="str">
            <v>m2</v>
          </cell>
          <cell r="F35">
            <v>30000</v>
          </cell>
        </row>
        <row r="36">
          <cell r="D36" t="str">
            <v>Aspal</v>
          </cell>
          <cell r="E36" t="str">
            <v>kg</v>
          </cell>
          <cell r="F36">
            <v>6000</v>
          </cell>
        </row>
        <row r="37">
          <cell r="D37" t="str">
            <v>Asbes gelombang</v>
          </cell>
          <cell r="E37" t="str">
            <v>lembar</v>
          </cell>
          <cell r="F37">
            <v>59400</v>
          </cell>
        </row>
        <row r="38">
          <cell r="D38" t="str">
            <v>Atap polycarbonat</v>
          </cell>
          <cell r="E38" t="str">
            <v>m2</v>
          </cell>
          <cell r="F38">
            <v>135000</v>
          </cell>
        </row>
        <row r="39">
          <cell r="D39" t="str">
            <v>Bambu</v>
          </cell>
          <cell r="E39" t="str">
            <v>batang</v>
          </cell>
          <cell r="F39">
            <v>24300</v>
          </cell>
        </row>
        <row r="40">
          <cell r="D40" t="str">
            <v>Baja Profil</v>
          </cell>
          <cell r="E40" t="str">
            <v>kg</v>
          </cell>
          <cell r="F40">
            <v>16000</v>
          </cell>
        </row>
        <row r="41">
          <cell r="D41" t="str">
            <v>Baja Strip 2 x 3</v>
          </cell>
          <cell r="E41" t="str">
            <v>m</v>
          </cell>
          <cell r="F41">
            <v>10800</v>
          </cell>
        </row>
        <row r="42">
          <cell r="D42" t="str">
            <v>Baja tulangan</v>
          </cell>
          <cell r="E42" t="str">
            <v>kg</v>
          </cell>
          <cell r="F42">
            <v>10800</v>
          </cell>
        </row>
        <row r="43">
          <cell r="D43" t="str">
            <v>Bak Cuci Piring Stainless</v>
          </cell>
          <cell r="E43" t="str">
            <v>buah</v>
          </cell>
          <cell r="F43">
            <v>893700</v>
          </cell>
        </row>
        <row r="44">
          <cell r="D44" t="str">
            <v>Bak Mandi Fiberglass</v>
          </cell>
          <cell r="E44" t="str">
            <v>buah</v>
          </cell>
          <cell r="F44">
            <v>2700000</v>
          </cell>
        </row>
        <row r="45">
          <cell r="D45" t="str">
            <v>Batu bata</v>
          </cell>
          <cell r="E45" t="str">
            <v>buah</v>
          </cell>
          <cell r="F45">
            <v>1200</v>
          </cell>
        </row>
        <row r="46">
          <cell r="D46" t="str">
            <v>Batu kali</v>
          </cell>
          <cell r="E46" t="str">
            <v>m3</v>
          </cell>
          <cell r="F46">
            <v>120000</v>
          </cell>
        </row>
        <row r="47">
          <cell r="D47" t="str">
            <v>Batu Tempel Lempeng</v>
          </cell>
          <cell r="E47" t="str">
            <v>m2</v>
          </cell>
          <cell r="F47">
            <v>153000</v>
          </cell>
        </row>
        <row r="48">
          <cell r="D48" t="str">
            <v>Besi beton polos</v>
          </cell>
          <cell r="E48" t="str">
            <v>kg</v>
          </cell>
          <cell r="F48">
            <v>6500</v>
          </cell>
        </row>
        <row r="49">
          <cell r="D49" t="str">
            <v>Besi beton ulir</v>
          </cell>
          <cell r="E49" t="str">
            <v>kg</v>
          </cell>
          <cell r="F49">
            <v>13650</v>
          </cell>
        </row>
        <row r="50">
          <cell r="D50" t="str">
            <v>Cat Anti Karat</v>
          </cell>
          <cell r="E50" t="str">
            <v>kg</v>
          </cell>
          <cell r="F50">
            <v>36000</v>
          </cell>
        </row>
        <row r="51">
          <cell r="D51" t="str">
            <v>Cat Kayu Dasar</v>
          </cell>
          <cell r="E51" t="str">
            <v>kg</v>
          </cell>
          <cell r="F51">
            <v>12000</v>
          </cell>
        </row>
        <row r="52">
          <cell r="D52" t="str">
            <v>Cat kayu mengkilap</v>
          </cell>
          <cell r="E52" t="str">
            <v>kg</v>
          </cell>
          <cell r="F52">
            <v>24000</v>
          </cell>
        </row>
        <row r="53">
          <cell r="D53" t="str">
            <v>Cat marka jalan</v>
          </cell>
          <cell r="E53" t="str">
            <v>kg</v>
          </cell>
          <cell r="F53">
            <v>24000</v>
          </cell>
        </row>
        <row r="54">
          <cell r="D54" t="str">
            <v>Cat Meni Besi</v>
          </cell>
          <cell r="E54" t="str">
            <v>kg</v>
          </cell>
          <cell r="F54">
            <v>18900</v>
          </cell>
        </row>
        <row r="55">
          <cell r="D55" t="str">
            <v>Cat Meni Kayu</v>
          </cell>
          <cell r="E55" t="str">
            <v>kg</v>
          </cell>
          <cell r="F55">
            <v>18900</v>
          </cell>
        </row>
        <row r="56">
          <cell r="D56" t="str">
            <v>Cat tembok</v>
          </cell>
          <cell r="E56" t="str">
            <v>kg</v>
          </cell>
          <cell r="F56">
            <v>23400</v>
          </cell>
        </row>
        <row r="57">
          <cell r="D57" t="str">
            <v>Cat tembok dasar</v>
          </cell>
          <cell r="E57" t="str">
            <v>kg</v>
          </cell>
          <cell r="F57">
            <v>20000</v>
          </cell>
        </row>
        <row r="58">
          <cell r="D58" t="str">
            <v>Cat tembok penutup</v>
          </cell>
          <cell r="E58" t="str">
            <v>kg</v>
          </cell>
          <cell r="F58">
            <v>23400</v>
          </cell>
        </row>
        <row r="59">
          <cell r="D59" t="str">
            <v>Conblock</v>
          </cell>
          <cell r="E59" t="str">
            <v>m2</v>
          </cell>
          <cell r="F59">
            <v>70200</v>
          </cell>
        </row>
        <row r="60">
          <cell r="D60" t="str">
            <v>Dempul</v>
          </cell>
          <cell r="E60" t="str">
            <v>kg</v>
          </cell>
          <cell r="F60">
            <v>17100</v>
          </cell>
        </row>
        <row r="61">
          <cell r="D61" t="str">
            <v>Engsel Jendela</v>
          </cell>
          <cell r="E61" t="str">
            <v>buah</v>
          </cell>
          <cell r="F61">
            <v>11200</v>
          </cell>
        </row>
        <row r="62">
          <cell r="D62" t="str">
            <v>Engsel Pintu</v>
          </cell>
          <cell r="E62" t="str">
            <v>buah</v>
          </cell>
          <cell r="F62">
            <v>5900</v>
          </cell>
        </row>
        <row r="63">
          <cell r="D63" t="str">
            <v>Filler</v>
          </cell>
          <cell r="E63" t="str">
            <v>kg</v>
          </cell>
          <cell r="F63">
            <v>2350</v>
          </cell>
        </row>
        <row r="64">
          <cell r="D64" t="str">
            <v>Floor drain</v>
          </cell>
          <cell r="E64" t="str">
            <v>buah</v>
          </cell>
          <cell r="F64">
            <v>4150</v>
          </cell>
        </row>
        <row r="65">
          <cell r="D65" t="str">
            <v>Genteng keramik</v>
          </cell>
          <cell r="E65" t="str">
            <v>M2</v>
          </cell>
          <cell r="F65">
            <v>9900</v>
          </cell>
        </row>
        <row r="66">
          <cell r="D66" t="str">
            <v>Genteng Bubung Beton</v>
          </cell>
          <cell r="E66" t="str">
            <v>buah</v>
          </cell>
          <cell r="F66">
            <v>9900</v>
          </cell>
        </row>
        <row r="67">
          <cell r="D67" t="str">
            <v>Genteng Metal</v>
          </cell>
          <cell r="E67" t="str">
            <v>m2</v>
          </cell>
          <cell r="F67">
            <v>90000</v>
          </cell>
        </row>
        <row r="68">
          <cell r="D68" t="str">
            <v>Glassbit</v>
          </cell>
          <cell r="E68" t="str">
            <v>Kg</v>
          </cell>
        </row>
        <row r="69">
          <cell r="D69" t="str">
            <v>Glass Block</v>
          </cell>
          <cell r="E69" t="str">
            <v>m2</v>
          </cell>
          <cell r="F69">
            <v>60000</v>
          </cell>
        </row>
        <row r="70">
          <cell r="D70" t="str">
            <v>Grassblock</v>
          </cell>
          <cell r="E70" t="str">
            <v>m2</v>
          </cell>
          <cell r="F70">
            <v>45000</v>
          </cell>
        </row>
        <row r="71">
          <cell r="D71" t="str">
            <v>Grendel Jendela</v>
          </cell>
          <cell r="E71" t="str">
            <v>buah</v>
          </cell>
          <cell r="F71">
            <v>9900</v>
          </cell>
        </row>
        <row r="72">
          <cell r="D72" t="str">
            <v>Grendel Pintu</v>
          </cell>
          <cell r="E72" t="str">
            <v>buah</v>
          </cell>
          <cell r="F72">
            <v>9900</v>
          </cell>
        </row>
        <row r="73">
          <cell r="D73" t="str">
            <v>Kaca Bening tebal 5 mm</v>
          </cell>
          <cell r="E73" t="str">
            <v>m2</v>
          </cell>
          <cell r="F73">
            <v>71100</v>
          </cell>
        </row>
        <row r="74">
          <cell r="D74" t="str">
            <v>Kaca Cermin Tebal 5 mm</v>
          </cell>
          <cell r="E74" t="str">
            <v>m2</v>
          </cell>
          <cell r="F74">
            <v>100000</v>
          </cell>
        </row>
        <row r="75">
          <cell r="D75" t="str">
            <v>Kaca Patri Tebal 5 mm</v>
          </cell>
          <cell r="E75" t="str">
            <v>m2</v>
          </cell>
          <cell r="F75">
            <v>200000</v>
          </cell>
        </row>
        <row r="76">
          <cell r="D76" t="str">
            <v>Kait Angin</v>
          </cell>
          <cell r="E76" t="str">
            <v>buah</v>
          </cell>
          <cell r="F76">
            <v>9900</v>
          </cell>
        </row>
        <row r="77">
          <cell r="D77" t="str">
            <v>Kansteen (pembuatan &amp; pemasangan)</v>
          </cell>
          <cell r="E77" t="str">
            <v>m</v>
          </cell>
          <cell r="F77">
            <v>50000</v>
          </cell>
        </row>
        <row r="78">
          <cell r="D78" t="str">
            <v>Kawat las</v>
          </cell>
          <cell r="E78" t="str">
            <v>kg</v>
          </cell>
          <cell r="F78">
            <v>24500</v>
          </cell>
        </row>
        <row r="79">
          <cell r="D79" t="str">
            <v>Kawat beton</v>
          </cell>
          <cell r="E79" t="str">
            <v>kg</v>
          </cell>
          <cell r="F79">
            <v>12600</v>
          </cell>
        </row>
        <row r="80">
          <cell r="D80" t="str">
            <v>Kayu bekisting</v>
          </cell>
          <cell r="E80" t="str">
            <v>m3</v>
          </cell>
          <cell r="F80">
            <v>1430000</v>
          </cell>
        </row>
        <row r="81">
          <cell r="D81" t="str">
            <v>Kayu Kamper</v>
          </cell>
          <cell r="E81" t="str">
            <v>m3</v>
          </cell>
          <cell r="F81">
            <v>1900000</v>
          </cell>
        </row>
        <row r="82">
          <cell r="D82" t="str">
            <v>Kayu Kamper Papan</v>
          </cell>
          <cell r="E82" t="str">
            <v>m3</v>
          </cell>
          <cell r="F82">
            <v>1600000</v>
          </cell>
        </row>
        <row r="83">
          <cell r="D83" t="str">
            <v>Kayu Kalimantan</v>
          </cell>
          <cell r="E83" t="str">
            <v>m3</v>
          </cell>
          <cell r="F83">
            <v>1800000</v>
          </cell>
        </row>
        <row r="84">
          <cell r="D84" t="str">
            <v>Kayu Kalimantan Papan</v>
          </cell>
          <cell r="E84" t="str">
            <v>m3</v>
          </cell>
          <cell r="F84">
            <v>1700000</v>
          </cell>
        </row>
        <row r="85">
          <cell r="D85" t="str">
            <v>Kayu Meranti Papan</v>
          </cell>
          <cell r="E85" t="str">
            <v>m3</v>
          </cell>
          <cell r="F85">
            <v>3420000</v>
          </cell>
        </row>
        <row r="86">
          <cell r="D86" t="str">
            <v>Kayu Perancah</v>
          </cell>
          <cell r="E86" t="str">
            <v>m3</v>
          </cell>
          <cell r="F86">
            <v>1430000</v>
          </cell>
        </row>
        <row r="87">
          <cell r="D87" t="str">
            <v>Kayu Rangka Bouwplank</v>
          </cell>
          <cell r="E87" t="str">
            <v>m3</v>
          </cell>
          <cell r="F87">
            <v>1620000</v>
          </cell>
        </row>
        <row r="88">
          <cell r="D88" t="str">
            <v>Kayu Rangka Plafond</v>
          </cell>
          <cell r="E88" t="str">
            <v>m3</v>
          </cell>
          <cell r="F88">
            <v>3420000</v>
          </cell>
        </row>
        <row r="89">
          <cell r="D89" t="str">
            <v>Keramik 20 x 20 cm</v>
          </cell>
          <cell r="E89" t="str">
            <v>m²</v>
          </cell>
          <cell r="F89">
            <v>54000</v>
          </cell>
        </row>
        <row r="90">
          <cell r="D90" t="str">
            <v>Keramik 20 x 25 cm</v>
          </cell>
          <cell r="E90" t="str">
            <v>m²</v>
          </cell>
          <cell r="F90">
            <v>44000</v>
          </cell>
        </row>
        <row r="91">
          <cell r="D91" t="str">
            <v>Keramik 30 x 30 cm</v>
          </cell>
          <cell r="E91" t="str">
            <v>m²</v>
          </cell>
          <cell r="F91">
            <v>42000</v>
          </cell>
        </row>
        <row r="92">
          <cell r="D92" t="str">
            <v>Keramik 8 x 20 cm</v>
          </cell>
          <cell r="E92" t="str">
            <v>bh</v>
          </cell>
          <cell r="F92">
            <v>2000</v>
          </cell>
        </row>
        <row r="93">
          <cell r="D93" t="str">
            <v>Keramik Plint 10 x 30 cm</v>
          </cell>
          <cell r="E93" t="str">
            <v>m²</v>
          </cell>
          <cell r="F93">
            <v>70000</v>
          </cell>
        </row>
        <row r="94">
          <cell r="D94" t="str">
            <v>Keramik Stepnose 10 x 30 cm</v>
          </cell>
          <cell r="E94" t="str">
            <v>m²</v>
          </cell>
          <cell r="F94">
            <v>70000</v>
          </cell>
        </row>
        <row r="95">
          <cell r="D95" t="str">
            <v>Kerosene (Subsidi)</v>
          </cell>
          <cell r="E95" t="str">
            <v>Liter</v>
          </cell>
          <cell r="F95">
            <v>2500</v>
          </cell>
        </row>
        <row r="96">
          <cell r="D96" t="str">
            <v>Kerikil</v>
          </cell>
          <cell r="E96" t="str">
            <v>m3</v>
          </cell>
          <cell r="F96">
            <v>85000</v>
          </cell>
        </row>
        <row r="97">
          <cell r="D97" t="str">
            <v>Kloset Jongkok Keramik</v>
          </cell>
          <cell r="E97" t="str">
            <v>buah</v>
          </cell>
          <cell r="F97">
            <v>140000</v>
          </cell>
        </row>
        <row r="98">
          <cell r="D98" t="str">
            <v>Kolom Hollow</v>
          </cell>
        </row>
        <row r="99">
          <cell r="D99" t="str">
            <v>Kran Air d = 1/2"</v>
          </cell>
          <cell r="E99" t="str">
            <v>Bh</v>
          </cell>
          <cell r="F99">
            <v>25000</v>
          </cell>
        </row>
        <row r="100">
          <cell r="D100" t="str">
            <v>Kran Air d = 3/4"</v>
          </cell>
          <cell r="E100" t="str">
            <v>Bh</v>
          </cell>
          <cell r="F100">
            <v>25000</v>
          </cell>
        </row>
        <row r="101">
          <cell r="D101" t="str">
            <v>Kuas Cat</v>
          </cell>
          <cell r="E101" t="str">
            <v>buah</v>
          </cell>
          <cell r="F101">
            <v>10000</v>
          </cell>
        </row>
        <row r="102">
          <cell r="D102" t="str">
            <v>Kunci Pintu</v>
          </cell>
          <cell r="E102" t="str">
            <v>buah</v>
          </cell>
          <cell r="F102">
            <v>50000</v>
          </cell>
        </row>
        <row r="103">
          <cell r="D103" t="str">
            <v>Kunci Selot</v>
          </cell>
          <cell r="E103" t="str">
            <v>buah</v>
          </cell>
          <cell r="F103">
            <v>50000</v>
          </cell>
        </row>
        <row r="104">
          <cell r="D104" t="str">
            <v>Kunci Tanam Kamar Mandi</v>
          </cell>
          <cell r="E104" t="str">
            <v>buah</v>
          </cell>
          <cell r="F104">
            <v>50000</v>
          </cell>
        </row>
        <row r="105">
          <cell r="D105" t="str">
            <v>Lem Kayu</v>
          </cell>
          <cell r="E105" t="str">
            <v>liter</v>
          </cell>
          <cell r="F105">
            <v>26000</v>
          </cell>
        </row>
        <row r="106">
          <cell r="D106" t="str">
            <v>List Kayu Profil</v>
          </cell>
          <cell r="E106" t="str">
            <v>m3</v>
          </cell>
          <cell r="F106">
            <v>6000</v>
          </cell>
        </row>
        <row r="107">
          <cell r="D107" t="str">
            <v>List Plafon</v>
          </cell>
          <cell r="E107" t="str">
            <v>m</v>
          </cell>
          <cell r="F107">
            <v>4000</v>
          </cell>
        </row>
        <row r="108">
          <cell r="D108" t="str">
            <v>Minyak cat</v>
          </cell>
          <cell r="E108" t="str">
            <v>ltr</v>
          </cell>
          <cell r="F108">
            <v>16200</v>
          </cell>
        </row>
        <row r="109">
          <cell r="D109" t="str">
            <v>Multipleks tebal 4 mm</v>
          </cell>
          <cell r="E109" t="str">
            <v>lembar</v>
          </cell>
          <cell r="F109">
            <v>76000</v>
          </cell>
        </row>
        <row r="110">
          <cell r="D110" t="str">
            <v>Multipleks tebal 9 mm</v>
          </cell>
          <cell r="E110" t="str">
            <v>lembar</v>
          </cell>
          <cell r="F110">
            <v>118800</v>
          </cell>
        </row>
        <row r="111">
          <cell r="D111" t="str">
            <v>Paku kayu</v>
          </cell>
          <cell r="E111" t="str">
            <v>kg</v>
          </cell>
          <cell r="F111">
            <v>10800</v>
          </cell>
        </row>
        <row r="112">
          <cell r="D112" t="str">
            <v>Paku seng</v>
          </cell>
          <cell r="E112" t="str">
            <v>kg</v>
          </cell>
          <cell r="F112">
            <v>31500</v>
          </cell>
        </row>
        <row r="113">
          <cell r="D113" t="str">
            <v>Paku Hak Panjang 15 cm</v>
          </cell>
          <cell r="E113" t="str">
            <v>kg</v>
          </cell>
          <cell r="F113">
            <v>15000</v>
          </cell>
        </row>
        <row r="114">
          <cell r="D114" t="str">
            <v>Paku Anti Karat</v>
          </cell>
          <cell r="E114" t="str">
            <v>kg</v>
          </cell>
          <cell r="F114">
            <v>12000</v>
          </cell>
        </row>
        <row r="115">
          <cell r="D115" t="str">
            <v>Paku Pancing</v>
          </cell>
          <cell r="E115" t="str">
            <v>bh</v>
          </cell>
          <cell r="F115">
            <v>800</v>
          </cell>
        </row>
        <row r="116">
          <cell r="D116" t="str">
            <v>Papan Kayu Bouwplank</v>
          </cell>
          <cell r="E116" t="str">
            <v>m3</v>
          </cell>
          <cell r="F116">
            <v>1800000</v>
          </cell>
        </row>
        <row r="117">
          <cell r="D117" t="str">
            <v>Papan lisplank</v>
          </cell>
          <cell r="E117" t="str">
            <v>m3</v>
          </cell>
          <cell r="F117">
            <v>3105000</v>
          </cell>
        </row>
        <row r="118">
          <cell r="D118" t="str">
            <v>Pasir pasangan</v>
          </cell>
          <cell r="E118" t="str">
            <v>m3</v>
          </cell>
          <cell r="F118">
            <v>65000</v>
          </cell>
        </row>
        <row r="119">
          <cell r="D119" t="str">
            <v>Pasir urug</v>
          </cell>
          <cell r="E119" t="str">
            <v>m3</v>
          </cell>
          <cell r="F119">
            <v>55000</v>
          </cell>
        </row>
        <row r="120">
          <cell r="D120" t="str">
            <v>Pipa Galvanis d = 3"</v>
          </cell>
          <cell r="E120" t="str">
            <v>m</v>
          </cell>
          <cell r="F120">
            <v>21833.333333333332</v>
          </cell>
        </row>
        <row r="121">
          <cell r="D121" t="str">
            <v>Paku sekrup 3,5"</v>
          </cell>
          <cell r="E121" t="str">
            <v>buah</v>
          </cell>
          <cell r="F121">
            <v>1000</v>
          </cell>
        </row>
        <row r="122">
          <cell r="D122" t="str">
            <v>Plat Aluminium</v>
          </cell>
          <cell r="E122" t="str">
            <v>M2</v>
          </cell>
          <cell r="F122">
            <v>200000</v>
          </cell>
        </row>
        <row r="123">
          <cell r="D123" t="str">
            <v>Plat Besi</v>
          </cell>
          <cell r="E123" t="str">
            <v>M2</v>
          </cell>
          <cell r="F123">
            <v>210000</v>
          </cell>
        </row>
        <row r="124">
          <cell r="D124" t="str">
            <v>Pegangan Pintu</v>
          </cell>
          <cell r="E124" t="str">
            <v>buah</v>
          </cell>
          <cell r="F124">
            <v>50000</v>
          </cell>
        </row>
        <row r="125">
          <cell r="D125" t="str">
            <v>Pintu lipat besi</v>
          </cell>
          <cell r="E125" t="str">
            <v>bh</v>
          </cell>
          <cell r="F125">
            <v>500000</v>
          </cell>
        </row>
        <row r="126">
          <cell r="D126" t="str">
            <v>Plamir</v>
          </cell>
          <cell r="E126" t="str">
            <v>kg</v>
          </cell>
          <cell r="F126">
            <v>34200</v>
          </cell>
        </row>
        <row r="127">
          <cell r="D127" t="str">
            <v>Plywood</v>
          </cell>
          <cell r="E127" t="str">
            <v>lembar</v>
          </cell>
          <cell r="F127">
            <v>55800</v>
          </cell>
        </row>
        <row r="128">
          <cell r="D128" t="str">
            <v>Rolling Door</v>
          </cell>
          <cell r="E128" t="str">
            <v>M2</v>
          </cell>
          <cell r="F128">
            <v>250000</v>
          </cell>
        </row>
        <row r="129">
          <cell r="D129" t="str">
            <v>Seal tape</v>
          </cell>
          <cell r="E129" t="str">
            <v>buah</v>
          </cell>
          <cell r="F129">
            <v>3000</v>
          </cell>
        </row>
        <row r="130">
          <cell r="D130" t="str">
            <v>Semen Portland</v>
          </cell>
          <cell r="E130" t="str">
            <v>kg</v>
          </cell>
          <cell r="F130">
            <v>1035</v>
          </cell>
        </row>
        <row r="131">
          <cell r="D131" t="str">
            <v>Semen putih</v>
          </cell>
          <cell r="E131" t="str">
            <v>kg</v>
          </cell>
          <cell r="F131">
            <v>2500</v>
          </cell>
        </row>
        <row r="132">
          <cell r="D132" t="str">
            <v>Semen warna</v>
          </cell>
          <cell r="E132" t="str">
            <v>kg</v>
          </cell>
          <cell r="F132">
            <v>2500</v>
          </cell>
        </row>
        <row r="133">
          <cell r="D133" t="str">
            <v>Shower Kran</v>
          </cell>
          <cell r="E133" t="str">
            <v>buah</v>
          </cell>
          <cell r="F133">
            <v>150000</v>
          </cell>
        </row>
        <row r="134">
          <cell r="D134" t="str">
            <v>Sirtu Klas B Lapisan Pondasi</v>
          </cell>
          <cell r="E134" t="str">
            <v>m3</v>
          </cell>
          <cell r="F134">
            <v>40000</v>
          </cell>
        </row>
        <row r="135">
          <cell r="D135" t="str">
            <v>Tanah Timbun</v>
          </cell>
          <cell r="E135" t="str">
            <v>m3</v>
          </cell>
          <cell r="F135">
            <v>87000</v>
          </cell>
        </row>
        <row r="136">
          <cell r="D136" t="str">
            <v>Tanah Timbun Pilihan</v>
          </cell>
          <cell r="E136" t="str">
            <v>m3</v>
          </cell>
          <cell r="F136">
            <v>87000</v>
          </cell>
        </row>
        <row r="137">
          <cell r="D137" t="str">
            <v>Teralis Besi</v>
          </cell>
          <cell r="E137" t="str">
            <v>m2</v>
          </cell>
          <cell r="F137">
            <v>311400</v>
          </cell>
        </row>
        <row r="138">
          <cell r="D138" t="str">
            <v>Tiang dan lampu taman komplit type fullglobe 2m</v>
          </cell>
          <cell r="E138" t="str">
            <v>Unit</v>
          </cell>
        </row>
        <row r="139">
          <cell r="D139" t="str">
            <v>Thinner</v>
          </cell>
          <cell r="E139" t="str">
            <v>Lietr</v>
          </cell>
          <cell r="F139">
            <v>16200</v>
          </cell>
        </row>
        <row r="140">
          <cell r="D140" t="str">
            <v>Urinoir Keramik</v>
          </cell>
          <cell r="E140" t="str">
            <v>buah</v>
          </cell>
          <cell r="F140">
            <v>800000</v>
          </cell>
        </row>
        <row r="141">
          <cell r="D141" t="str">
            <v>Wastafel</v>
          </cell>
          <cell r="E141" t="str">
            <v>buah</v>
          </cell>
          <cell r="F141">
            <v>400000</v>
          </cell>
        </row>
        <row r="145">
          <cell r="D145" t="str">
            <v>Rumput Manila</v>
          </cell>
          <cell r="E145" t="str">
            <v>M2</v>
          </cell>
          <cell r="F145">
            <v>35000</v>
          </cell>
        </row>
        <row r="146">
          <cell r="D146" t="str">
            <v>Pohon Palm Raja</v>
          </cell>
          <cell r="E146" t="str">
            <v>Btg</v>
          </cell>
          <cell r="F146">
            <v>150000</v>
          </cell>
        </row>
        <row r="147">
          <cell r="D147" t="str">
            <v>Pohon Cemara Lilin</v>
          </cell>
          <cell r="E147" t="str">
            <v>Btg</v>
          </cell>
          <cell r="F147">
            <v>100000</v>
          </cell>
        </row>
        <row r="148">
          <cell r="D148" t="str">
            <v>Pohon Kamboja</v>
          </cell>
          <cell r="E148" t="str">
            <v>Btg</v>
          </cell>
          <cell r="F148">
            <v>800000</v>
          </cell>
        </row>
        <row r="149">
          <cell r="D149" t="str">
            <v>Pohon Flamboyan</v>
          </cell>
          <cell r="E149" t="str">
            <v>Btg</v>
          </cell>
          <cell r="F149">
            <v>800000</v>
          </cell>
        </row>
        <row r="150">
          <cell r="D150" t="str">
            <v>Pohon Tiara Payung</v>
          </cell>
          <cell r="E150" t="str">
            <v>Btg</v>
          </cell>
          <cell r="F150">
            <v>800000</v>
          </cell>
        </row>
        <row r="154">
          <cell r="D154" t="str">
            <v>Excavator</v>
          </cell>
          <cell r="E154" t="str">
            <v>Jam</v>
          </cell>
          <cell r="F154">
            <v>180000</v>
          </cell>
        </row>
        <row r="155">
          <cell r="D155" t="str">
            <v>Wheel Loader</v>
          </cell>
          <cell r="E155" t="str">
            <v>Jam</v>
          </cell>
          <cell r="F155">
            <v>160000</v>
          </cell>
        </row>
        <row r="156">
          <cell r="D156" t="str">
            <v>Dump Truck</v>
          </cell>
          <cell r="E156" t="str">
            <v>Jam</v>
          </cell>
          <cell r="F156">
            <v>93600</v>
          </cell>
        </row>
        <row r="157">
          <cell r="D157" t="str">
            <v>Motor Grader</v>
          </cell>
          <cell r="E157" t="str">
            <v>Jam</v>
          </cell>
          <cell r="F157">
            <v>200000</v>
          </cell>
        </row>
        <row r="158">
          <cell r="D158" t="str">
            <v>Concrete Mixer</v>
          </cell>
          <cell r="E158" t="str">
            <v>Jam</v>
          </cell>
          <cell r="F158">
            <v>26400</v>
          </cell>
        </row>
        <row r="159">
          <cell r="D159" t="str">
            <v>Water Tanker</v>
          </cell>
          <cell r="E159" t="str">
            <v>Jam</v>
          </cell>
          <cell r="F159">
            <v>82400</v>
          </cell>
        </row>
        <row r="160">
          <cell r="D160" t="str">
            <v>Concrete Vibrator</v>
          </cell>
          <cell r="E160" t="str">
            <v>Jam</v>
          </cell>
          <cell r="F160">
            <v>24000</v>
          </cell>
        </row>
        <row r="161">
          <cell r="D161" t="str">
            <v>Compressor</v>
          </cell>
          <cell r="E161" t="str">
            <v>Jam</v>
          </cell>
          <cell r="F161">
            <v>80000</v>
          </cell>
        </row>
        <row r="162">
          <cell r="D162" t="str">
            <v>Vibratory Roller</v>
          </cell>
          <cell r="E162" t="str">
            <v>Jam</v>
          </cell>
          <cell r="F162">
            <v>128000</v>
          </cell>
        </row>
        <row r="163">
          <cell r="D163" t="str">
            <v>Tire Roller</v>
          </cell>
          <cell r="E163" t="str">
            <v>Jam</v>
          </cell>
          <cell r="F163">
            <v>152000</v>
          </cell>
        </row>
        <row r="164">
          <cell r="D164" t="str">
            <v>Asphalt Sprayer</v>
          </cell>
          <cell r="E164" t="str">
            <v>Jam</v>
          </cell>
          <cell r="F164">
            <v>50000</v>
          </cell>
        </row>
        <row r="165">
          <cell r="D165" t="str">
            <v>AMP</v>
          </cell>
          <cell r="E165" t="str">
            <v>Jam</v>
          </cell>
          <cell r="F165">
            <v>2500000</v>
          </cell>
        </row>
        <row r="166">
          <cell r="D166" t="str">
            <v>Genset</v>
          </cell>
          <cell r="E166" t="str">
            <v>Jam</v>
          </cell>
          <cell r="F166">
            <v>116000</v>
          </cell>
        </row>
        <row r="167">
          <cell r="D167" t="str">
            <v>Asphalt Finisher</v>
          </cell>
          <cell r="E167" t="str">
            <v>Jam</v>
          </cell>
          <cell r="F167">
            <v>110000</v>
          </cell>
        </row>
        <row r="168">
          <cell r="D168" t="str">
            <v>Tandem Roller</v>
          </cell>
          <cell r="E168" t="str">
            <v>Jam</v>
          </cell>
          <cell r="F168">
            <v>100000</v>
          </cell>
        </row>
        <row r="169">
          <cell r="D169" t="str">
            <v>Concrete Pump</v>
          </cell>
          <cell r="E169" t="str">
            <v>Jam</v>
          </cell>
          <cell r="F169">
            <v>82400</v>
          </cell>
        </row>
        <row r="170">
          <cell r="D170" t="str">
            <v>Mesin Las</v>
          </cell>
          <cell r="E170" t="str">
            <v>Jam</v>
          </cell>
          <cell r="F170">
            <v>33600</v>
          </cell>
        </row>
        <row r="180">
          <cell r="D180" t="str">
            <v>SNI 03-2835-2002.(6.7).1</v>
          </cell>
          <cell r="E180" t="str">
            <v>M3</v>
          </cell>
          <cell r="F180">
            <v>2316.0500000000002</v>
          </cell>
        </row>
        <row r="181">
          <cell r="D181" t="str">
            <v>SNI 03-2835-2002.(6.9)</v>
          </cell>
          <cell r="E181" t="str">
            <v>M3</v>
          </cell>
          <cell r="F181">
            <v>37160.090000000004</v>
          </cell>
        </row>
        <row r="182">
          <cell r="D182" t="str">
            <v>SNI 03-2835-2002.(6.10)</v>
          </cell>
          <cell r="E182" t="str">
            <v>M3</v>
          </cell>
          <cell r="F182">
            <v>22170.5</v>
          </cell>
        </row>
        <row r="183">
          <cell r="D183" t="str">
            <v>SNI 03-2835-2002.(6.11)</v>
          </cell>
          <cell r="E183" t="str">
            <v>M3</v>
          </cell>
          <cell r="F183">
            <v>84976.1</v>
          </cell>
        </row>
        <row r="184">
          <cell r="D184" t="str">
            <v>SNI 03-2835-2002.(6.15)</v>
          </cell>
          <cell r="E184" t="str">
            <v>M3</v>
          </cell>
          <cell r="F184" t="e">
            <v>#N/A</v>
          </cell>
        </row>
        <row r="190">
          <cell r="D190" t="str">
            <v>SNI 03-2836-2002.(6.5)</v>
          </cell>
          <cell r="E190" t="str">
            <v>M3</v>
          </cell>
          <cell r="F190">
            <v>462810.15</v>
          </cell>
        </row>
        <row r="191">
          <cell r="E191" t="str">
            <v>M3</v>
          </cell>
        </row>
        <row r="192">
          <cell r="D192" t="str">
            <v>SNI 03-2836-2002.(6.14)</v>
          </cell>
          <cell r="E192" t="str">
            <v>M3</v>
          </cell>
          <cell r="F192">
            <v>231323.4</v>
          </cell>
        </row>
        <row r="202">
          <cell r="D202" t="str">
            <v>SNI 03-Lt-2002.(6.74)</v>
          </cell>
          <cell r="F202">
            <v>237291.72500000001</v>
          </cell>
        </row>
        <row r="203">
          <cell r="D203" t="str">
            <v>SNI 03-6897-2002.(6.12).1</v>
          </cell>
        </row>
        <row r="204">
          <cell r="D204" t="str">
            <v>SNI 03-6897-2002.(6.9)</v>
          </cell>
          <cell r="E204" t="str">
            <v>M2</v>
          </cell>
          <cell r="F204">
            <v>135462.52499999999</v>
          </cell>
        </row>
        <row r="205">
          <cell r="D205" t="str">
            <v>SNI 03-6897-2002.(6.10)</v>
          </cell>
          <cell r="E205" t="str">
            <v>M2</v>
          </cell>
          <cell r="F205">
            <v>130391.19499999999</v>
          </cell>
        </row>
        <row r="206">
          <cell r="D206" t="str">
            <v>SNI 03-6897-2002.(6.12)</v>
          </cell>
          <cell r="E206" t="str">
            <v>M2</v>
          </cell>
          <cell r="F206">
            <v>125409.13</v>
          </cell>
        </row>
        <row r="211">
          <cell r="D211" t="str">
            <v>SNI 03-2837-2002.(6.13)</v>
          </cell>
          <cell r="E211" t="str">
            <v>M2</v>
          </cell>
          <cell r="F211">
            <v>39169.955000000002</v>
          </cell>
        </row>
        <row r="212">
          <cell r="D212" t="str">
            <v>SNI 03-2837-2002.(6.14)</v>
          </cell>
          <cell r="E212" t="str">
            <v>M2</v>
          </cell>
          <cell r="F212">
            <v>35422.474999999999</v>
          </cell>
        </row>
        <row r="213">
          <cell r="D213" t="str">
            <v>SNI 03-2837-2002.(6.16)</v>
          </cell>
          <cell r="E213" t="str">
            <v>M2</v>
          </cell>
          <cell r="F213">
            <v>31569.340000000004</v>
          </cell>
        </row>
        <row r="214">
          <cell r="D214" t="str">
            <v>SNI 03-2837-2002.(6.34)</v>
          </cell>
          <cell r="E214" t="str">
            <v>M2</v>
          </cell>
          <cell r="F214">
            <v>22084.370000000003</v>
          </cell>
        </row>
        <row r="215">
          <cell r="D215" t="str">
            <v>SNI 03-2837-2002.(6.22).1</v>
          </cell>
          <cell r="E215" t="str">
            <v>M2</v>
          </cell>
          <cell r="F215">
            <v>70057.239999999991</v>
          </cell>
        </row>
        <row r="216">
          <cell r="D216" t="str">
            <v>SNI 03-2837-2002.(6.22).2</v>
          </cell>
          <cell r="E216" t="str">
            <v>M2</v>
          </cell>
          <cell r="F216">
            <v>140004.47999999998</v>
          </cell>
        </row>
        <row r="217">
          <cell r="D217" t="str">
            <v>SNI 03-2837-2002.(6.1).1</v>
          </cell>
          <cell r="E217" t="str">
            <v>M2</v>
          </cell>
          <cell r="F217">
            <v>23932.370000000006</v>
          </cell>
        </row>
        <row r="223">
          <cell r="D223" t="str">
            <v>SNI 03-Lt-2002.(6.47).1</v>
          </cell>
          <cell r="E223" t="str">
            <v>M2</v>
          </cell>
          <cell r="F223">
            <v>110980.98000000001</v>
          </cell>
        </row>
        <row r="224">
          <cell r="D224" t="str">
            <v>SNI 03-Lt-2002.(6.44)</v>
          </cell>
          <cell r="E224" t="str">
            <v>M2</v>
          </cell>
          <cell r="F224">
            <v>124180.98000000001</v>
          </cell>
        </row>
        <row r="225">
          <cell r="D225" t="str">
            <v>SNI 03-Lt-2002.(6.68).1</v>
          </cell>
          <cell r="E225" t="str">
            <v>M2</v>
          </cell>
          <cell r="F225">
            <v>96699.9</v>
          </cell>
        </row>
        <row r="226">
          <cell r="D226" t="str">
            <v>SNI 03-Lt-2002.(6.68).2</v>
          </cell>
          <cell r="E226" t="str">
            <v>M2</v>
          </cell>
          <cell r="F226">
            <v>94499.9</v>
          </cell>
        </row>
        <row r="227">
          <cell r="D227" t="str">
            <v>SNI 03-Lt-2002.(6.69).1</v>
          </cell>
          <cell r="E227" t="str">
            <v>M2</v>
          </cell>
          <cell r="F227">
            <v>184235.97500000001</v>
          </cell>
        </row>
        <row r="228">
          <cell r="D228" t="str">
            <v>SNI 03-Lt-2002.(6.30).1</v>
          </cell>
          <cell r="E228" t="str">
            <v>M</v>
          </cell>
          <cell r="F228">
            <v>58806.506000000001</v>
          </cell>
        </row>
        <row r="229">
          <cell r="D229" t="str">
            <v>SNI 03-Lt-2002.(6.49).1</v>
          </cell>
          <cell r="E229" t="str">
            <v>M</v>
          </cell>
          <cell r="F229" t="e">
            <v>#REF!</v>
          </cell>
        </row>
        <row r="230">
          <cell r="D230" t="str">
            <v>SNI 03-Lt-2002.(6.82)</v>
          </cell>
          <cell r="E230" t="str">
            <v>M</v>
          </cell>
          <cell r="F230">
            <v>15832.74</v>
          </cell>
        </row>
        <row r="231">
          <cell r="D231" t="str">
            <v>SNI 03-Lt-2002.(6.74)</v>
          </cell>
          <cell r="E231" t="str">
            <v>M2</v>
          </cell>
          <cell r="F231">
            <v>237291.72500000001</v>
          </cell>
        </row>
        <row r="237">
          <cell r="D237" t="str">
            <v>SNI 03-Bt-2002.(6.4)</v>
          </cell>
          <cell r="F237">
            <v>63992.939999999995</v>
          </cell>
        </row>
        <row r="238">
          <cell r="D238" t="str">
            <v>SNI 03-Bt-2002.(6.4).1</v>
          </cell>
          <cell r="F238">
            <v>70936.14</v>
          </cell>
        </row>
        <row r="245">
          <cell r="D245" t="str">
            <v>SNI 03-3434-2002.(6.60)</v>
          </cell>
          <cell r="E245" t="str">
            <v>M</v>
          </cell>
          <cell r="F245">
            <v>9629.0700000000015</v>
          </cell>
        </row>
        <row r="246">
          <cell r="D246" t="str">
            <v>SNI 03-3434-2002.(6.2)</v>
          </cell>
          <cell r="E246" t="str">
            <v>M3</v>
          </cell>
          <cell r="F246">
            <v>3032996.2850000001</v>
          </cell>
        </row>
        <row r="247">
          <cell r="D247" t="str">
            <v>SNI 03-3434-2002.(6.26).1</v>
          </cell>
          <cell r="E247" t="str">
            <v>M3</v>
          </cell>
          <cell r="F247">
            <v>225872.9</v>
          </cell>
        </row>
        <row r="248">
          <cell r="D248" t="str">
            <v>SNI 03-3434-2002.(6.15)</v>
          </cell>
          <cell r="E248" t="str">
            <v>M2</v>
          </cell>
          <cell r="F248">
            <v>243745.7</v>
          </cell>
        </row>
        <row r="249">
          <cell r="D249" t="str">
            <v>SNI 03-3434-2002.(6.8)</v>
          </cell>
          <cell r="E249" t="str">
            <v>M3</v>
          </cell>
          <cell r="F249">
            <v>246378</v>
          </cell>
        </row>
        <row r="250">
          <cell r="D250" t="str">
            <v>SNI 03-3434-2002.(6.59).1</v>
          </cell>
          <cell r="E250" t="str">
            <v>M2</v>
          </cell>
          <cell r="F250">
            <v>39213.988000000005</v>
          </cell>
        </row>
        <row r="252">
          <cell r="D252" t="str">
            <v>SNI 03-3434-2002.(6.42)</v>
          </cell>
          <cell r="E252" t="str">
            <v>M2</v>
          </cell>
          <cell r="F252">
            <v>74401.8</v>
          </cell>
        </row>
        <row r="253">
          <cell r="D253" t="str">
            <v>SNI 03-3434-2002.(6.42).1</v>
          </cell>
          <cell r="F253">
            <v>48854.464999999997</v>
          </cell>
        </row>
        <row r="254">
          <cell r="D254" t="str">
            <v>SNI 03-3434-2002.(6.50).1</v>
          </cell>
          <cell r="E254" t="str">
            <v>M</v>
          </cell>
          <cell r="F254">
            <v>44025.3</v>
          </cell>
        </row>
        <row r="255">
          <cell r="D255" t="str">
            <v>SNI 03-3434-2002.(6.50)</v>
          </cell>
          <cell r="E255" t="str">
            <v>M</v>
          </cell>
          <cell r="F255">
            <v>40063.43</v>
          </cell>
        </row>
        <row r="257">
          <cell r="D257" t="str">
            <v>SNI 03-3434-2002.(6.28)</v>
          </cell>
          <cell r="E257" t="str">
            <v>M3</v>
          </cell>
          <cell r="F257">
            <v>1015982</v>
          </cell>
        </row>
        <row r="258">
          <cell r="D258" t="str">
            <v>SNI 03-3434-2002.(6.31)</v>
          </cell>
          <cell r="E258" t="str">
            <v>M2</v>
          </cell>
          <cell r="F258">
            <v>36508.449999999997</v>
          </cell>
        </row>
        <row r="259">
          <cell r="D259" t="str">
            <v>SNI 03-3434-2002.(6.48)</v>
          </cell>
          <cell r="E259" t="str">
            <v>M</v>
          </cell>
          <cell r="F259">
            <v>29329.3</v>
          </cell>
        </row>
        <row r="260">
          <cell r="D260" t="str">
            <v>SNI 03-3434-2002.(6.48).1</v>
          </cell>
          <cell r="E260" t="str">
            <v>M</v>
          </cell>
          <cell r="F260">
            <v>58548.6</v>
          </cell>
        </row>
        <row r="266">
          <cell r="D266" t="str">
            <v>SNI 03-B-2002.(6.1)</v>
          </cell>
          <cell r="E266" t="str">
            <v>Kg</v>
          </cell>
          <cell r="F266">
            <v>24104.553</v>
          </cell>
        </row>
        <row r="267">
          <cell r="D267" t="str">
            <v>SNI 03-B-2002.(6.8)</v>
          </cell>
          <cell r="F267">
            <v>394777.70199999999</v>
          </cell>
        </row>
        <row r="268">
          <cell r="D268" t="str">
            <v>SNI 03-B-2002.(6.12)</v>
          </cell>
          <cell r="F268">
            <v>242714.18600000002</v>
          </cell>
        </row>
        <row r="269">
          <cell r="D269" t="str">
            <v>SNI 03-B-2002 (6.6)</v>
          </cell>
          <cell r="F269">
            <v>647948.20200000005</v>
          </cell>
        </row>
        <row r="276">
          <cell r="D276" t="str">
            <v>SNI 03-KK-2002.(6.11)</v>
          </cell>
          <cell r="F276">
            <v>66677.709999999992</v>
          </cell>
        </row>
        <row r="277">
          <cell r="D277" t="str">
            <v>SNI 03-KK-2002.(6.11).1</v>
          </cell>
          <cell r="F277">
            <v>22567.71</v>
          </cell>
        </row>
        <row r="278">
          <cell r="D278" t="str">
            <v>SNI 03-KK-2002.(6.11).2</v>
          </cell>
          <cell r="F278">
            <v>22567.71</v>
          </cell>
        </row>
        <row r="279">
          <cell r="D279" t="str">
            <v>SNI 03-KK-2002.(6.12).1</v>
          </cell>
          <cell r="F279">
            <v>83932.255000000005</v>
          </cell>
        </row>
        <row r="280">
          <cell r="D280" t="str">
            <v>SNI 03-KK-2002.(6.17)</v>
          </cell>
          <cell r="F280">
            <v>94816.782500000001</v>
          </cell>
        </row>
        <row r="281">
          <cell r="D281" t="str">
            <v>SNI 03-KK-2002.(6.20)</v>
          </cell>
          <cell r="F281">
            <v>129785.78250000002</v>
          </cell>
        </row>
        <row r="282">
          <cell r="D282" t="str">
            <v>SNI 03-KK-2002.(6.24)</v>
          </cell>
          <cell r="F282">
            <v>250785.78250000003</v>
          </cell>
        </row>
        <row r="283">
          <cell r="D283" t="str">
            <v>SNI 03-KK-2002.(6.3)</v>
          </cell>
          <cell r="F283">
            <v>83932.255000000005</v>
          </cell>
        </row>
        <row r="284">
          <cell r="D284" t="str">
            <v>SNI 03-KK-2002.(6.4)</v>
          </cell>
          <cell r="F284">
            <v>79831.427499999991</v>
          </cell>
        </row>
        <row r="285">
          <cell r="D285" t="str">
            <v>SNI 03-KK-2002.(6.5)</v>
          </cell>
          <cell r="F285">
            <v>15244.5975</v>
          </cell>
        </row>
        <row r="286">
          <cell r="D286" t="str">
            <v>SNI 03-KK-2002.(6.6)</v>
          </cell>
          <cell r="F286">
            <v>18193.065000000002</v>
          </cell>
        </row>
        <row r="287">
          <cell r="D287" t="str">
            <v>SNI 03-KK-2002.(6.9)</v>
          </cell>
          <cell r="F287">
            <v>19644.5975</v>
          </cell>
        </row>
        <row r="292">
          <cell r="D292" t="str">
            <v>SNI 03-3436-2002.(6.2).1</v>
          </cell>
          <cell r="E292" t="str">
            <v>M2</v>
          </cell>
          <cell r="F292">
            <v>168344.55</v>
          </cell>
        </row>
        <row r="293">
          <cell r="D293" t="str">
            <v>AL-5</v>
          </cell>
          <cell r="E293" t="str">
            <v>M2</v>
          </cell>
          <cell r="F293">
            <v>41913.360000000001</v>
          </cell>
        </row>
        <row r="294">
          <cell r="D294" t="str">
            <v>SNI 03-3436-2002.(6.42)</v>
          </cell>
          <cell r="E294" t="str">
            <v>M2</v>
          </cell>
          <cell r="F294">
            <v>41913.360000000001</v>
          </cell>
        </row>
        <row r="295">
          <cell r="D295" t="str">
            <v>SNI 03-3436-2002.(6.40)</v>
          </cell>
          <cell r="E295" t="str">
            <v>M2</v>
          </cell>
          <cell r="F295">
            <v>164513.79999999999</v>
          </cell>
        </row>
        <row r="296">
          <cell r="D296" t="str">
            <v>SNI 03-3436-2002.(6.5)</v>
          </cell>
          <cell r="E296" t="str">
            <v>M2</v>
          </cell>
          <cell r="F296">
            <v>92494.819999999992</v>
          </cell>
        </row>
        <row r="297">
          <cell r="D297" t="str">
            <v>SNI 03-3436-2002.(6.8)</v>
          </cell>
          <cell r="E297" t="str">
            <v>M2</v>
          </cell>
          <cell r="F297">
            <v>42822.45</v>
          </cell>
        </row>
        <row r="298">
          <cell r="D298" t="str">
            <v>SNI 03-3436-2002.(6.32)</v>
          </cell>
          <cell r="E298" t="str">
            <v>M2</v>
          </cell>
          <cell r="F298">
            <v>116999.41</v>
          </cell>
        </row>
        <row r="304">
          <cell r="D304" t="str">
            <v>SNI 03-2838-2002.(6.11).1</v>
          </cell>
          <cell r="E304" t="str">
            <v>m2</v>
          </cell>
          <cell r="F304">
            <v>124955.98499999999</v>
          </cell>
        </row>
        <row r="305">
          <cell r="D305" t="str">
            <v>SNI 03-2838-2002.(6.11).2</v>
          </cell>
          <cell r="E305" t="str">
            <v>m2</v>
          </cell>
          <cell r="F305">
            <v>353795.58499999996</v>
          </cell>
        </row>
        <row r="313">
          <cell r="D313" t="str">
            <v>SNI 03-S-2002.(6.23).1</v>
          </cell>
          <cell r="E313" t="str">
            <v>m</v>
          </cell>
          <cell r="F313">
            <v>60189.367333333335</v>
          </cell>
        </row>
        <row r="314">
          <cell r="D314" t="str">
            <v>SNI 03-S-2002.(6.2)</v>
          </cell>
          <cell r="E314" t="str">
            <v>buah</v>
          </cell>
          <cell r="F314">
            <v>358837.6</v>
          </cell>
        </row>
        <row r="315">
          <cell r="D315" t="str">
            <v>SNI 03-S-2002.(6.4).1</v>
          </cell>
          <cell r="E315" t="str">
            <v>buah</v>
          </cell>
          <cell r="F315">
            <v>1011846</v>
          </cell>
        </row>
        <row r="316">
          <cell r="D316" t="str">
            <v>SNI 03-S-2002.(6.4)</v>
          </cell>
          <cell r="E316" t="str">
            <v>buah</v>
          </cell>
          <cell r="F316">
            <v>985446</v>
          </cell>
        </row>
        <row r="317">
          <cell r="D317" t="str">
            <v>SNI 03-S-2002.(6.5)</v>
          </cell>
          <cell r="E317" t="str">
            <v>buah</v>
          </cell>
          <cell r="F317">
            <v>630399</v>
          </cell>
        </row>
        <row r="318">
          <cell r="D318" t="str">
            <v>SNI 03-S-2002.(6.35)</v>
          </cell>
          <cell r="E318" t="str">
            <v>buah</v>
          </cell>
          <cell r="F318">
            <v>33694.65</v>
          </cell>
        </row>
        <row r="319">
          <cell r="D319" t="str">
            <v>SNI 03-S-2002.(6.36)</v>
          </cell>
          <cell r="E319" t="str">
            <v>buah</v>
          </cell>
          <cell r="F319">
            <v>10677.15</v>
          </cell>
        </row>
        <row r="320">
          <cell r="D320" t="str">
            <v>SNI 03-S-2002.(6.24).1</v>
          </cell>
          <cell r="E320" t="str">
            <v>m</v>
          </cell>
          <cell r="F320" t="e">
            <v>#N/A</v>
          </cell>
        </row>
        <row r="321">
          <cell r="D321" t="str">
            <v>SNI 03-S-2002.(6.7)</v>
          </cell>
          <cell r="E321" t="str">
            <v>buah</v>
          </cell>
          <cell r="F321">
            <v>3739567.7</v>
          </cell>
        </row>
        <row r="322">
          <cell r="D322" t="str">
            <v>SNI 03-S-2002.(6.33)</v>
          </cell>
          <cell r="E322" t="str">
            <v>buah</v>
          </cell>
          <cell r="F322">
            <v>1307035.5649999999</v>
          </cell>
        </row>
        <row r="323">
          <cell r="D323" t="str">
            <v>SNI 03-S-2002.(6.35).1</v>
          </cell>
          <cell r="E323" t="str">
            <v>buah</v>
          </cell>
          <cell r="F323">
            <v>171194.65</v>
          </cell>
        </row>
        <row r="338">
          <cell r="D338" t="str">
            <v>SNI 03-C-2002.(6.14)</v>
          </cell>
          <cell r="F338">
            <v>17052.222000000002</v>
          </cell>
        </row>
        <row r="339">
          <cell r="D339" t="str">
            <v>SNI 03-C-2002.(6.20)</v>
          </cell>
          <cell r="F339">
            <v>4054.6</v>
          </cell>
        </row>
        <row r="340">
          <cell r="D340" t="str">
            <v>SNI 03-C-2002.(6.8)</v>
          </cell>
          <cell r="F340">
            <v>22635.305</v>
          </cell>
        </row>
        <row r="374">
          <cell r="D374" t="str">
            <v>3.1 (1)</v>
          </cell>
          <cell r="E374" t="str">
            <v>M3</v>
          </cell>
          <cell r="F374">
            <v>27511.650941113854</v>
          </cell>
        </row>
        <row r="375">
          <cell r="D375" t="str">
            <v>3.1 (2)</v>
          </cell>
          <cell r="E375" t="str">
            <v>M3</v>
          </cell>
        </row>
        <row r="376">
          <cell r="D376" t="str">
            <v>3.1 (3)</v>
          </cell>
          <cell r="E376" t="str">
            <v>M3</v>
          </cell>
        </row>
        <row r="377">
          <cell r="D377" t="str">
            <v>3.1 (4)</v>
          </cell>
          <cell r="E377" t="str">
            <v>M3</v>
          </cell>
        </row>
        <row r="378">
          <cell r="D378" t="str">
            <v>3.1 (5)</v>
          </cell>
          <cell r="E378" t="str">
            <v>M3</v>
          </cell>
        </row>
        <row r="379">
          <cell r="D379" t="str">
            <v>3.2 (3)</v>
          </cell>
          <cell r="E379" t="str">
            <v>M3</v>
          </cell>
          <cell r="F379">
            <v>147683.07452030346</v>
          </cell>
        </row>
        <row r="380">
          <cell r="D380" t="str">
            <v>3.2 (2)</v>
          </cell>
          <cell r="E380" t="str">
            <v>M3</v>
          </cell>
          <cell r="F380">
            <v>145585.36813922354</v>
          </cell>
        </row>
        <row r="381">
          <cell r="D381" t="str">
            <v>3.3 (1)</v>
          </cell>
          <cell r="E381" t="str">
            <v>M3</v>
          </cell>
          <cell r="F381">
            <v>2058.6345381526103</v>
          </cell>
        </row>
        <row r="414">
          <cell r="D414" t="str">
            <v>5.1 (1)</v>
          </cell>
          <cell r="E414" t="str">
            <v>M3</v>
          </cell>
          <cell r="F414">
            <v>182314.0304284849</v>
          </cell>
        </row>
        <row r="415">
          <cell r="D415" t="str">
            <v>5.1 (2)</v>
          </cell>
          <cell r="E415" t="str">
            <v>M3</v>
          </cell>
          <cell r="F415">
            <v>118886.93042848489</v>
          </cell>
        </row>
        <row r="424">
          <cell r="D424" t="str">
            <v>6.1 (1)</v>
          </cell>
          <cell r="E424" t="str">
            <v>Liter</v>
          </cell>
          <cell r="F424">
            <v>6570.2838018741641</v>
          </cell>
        </row>
        <row r="425">
          <cell r="D425" t="str">
            <v>6.1 (2)</v>
          </cell>
          <cell r="E425" t="str">
            <v>Liter</v>
          </cell>
          <cell r="F425">
            <v>7800.1620240963866</v>
          </cell>
        </row>
        <row r="426">
          <cell r="D426" t="str">
            <v>6.2 (1)</v>
          </cell>
          <cell r="E426" t="str">
            <v>M2</v>
          </cell>
        </row>
        <row r="427">
          <cell r="D427" t="str">
            <v>6.2 (2)</v>
          </cell>
          <cell r="E427" t="str">
            <v>M2</v>
          </cell>
        </row>
        <row r="428">
          <cell r="D428" t="str">
            <v>6.2 (3)</v>
          </cell>
          <cell r="E428" t="str">
            <v>Liter</v>
          </cell>
        </row>
        <row r="429">
          <cell r="D429" t="str">
            <v>6.3 (1)</v>
          </cell>
          <cell r="E429" t="str">
            <v>M2</v>
          </cell>
        </row>
        <row r="430">
          <cell r="D430" t="str">
            <v>6.3 (2)</v>
          </cell>
          <cell r="E430" t="str">
            <v>M2</v>
          </cell>
        </row>
        <row r="431">
          <cell r="D431" t="str">
            <v>6.3 (3)</v>
          </cell>
          <cell r="E431" t="str">
            <v>M2</v>
          </cell>
        </row>
        <row r="432">
          <cell r="D432" t="str">
            <v>6.3 (4)</v>
          </cell>
          <cell r="E432" t="str">
            <v>M3</v>
          </cell>
          <cell r="F432">
            <v>1278312.6053738766</v>
          </cell>
        </row>
        <row r="433">
          <cell r="D433" t="str">
            <v>6.3 (5)</v>
          </cell>
          <cell r="E433" t="str">
            <v>M2</v>
          </cell>
          <cell r="F433">
            <v>56924.006928605544</v>
          </cell>
        </row>
        <row r="434">
          <cell r="D434" t="str">
            <v>6.3 (6)</v>
          </cell>
          <cell r="E434" t="str">
            <v>M3</v>
          </cell>
        </row>
        <row r="435">
          <cell r="D435" t="str">
            <v>6.4 (1)</v>
          </cell>
          <cell r="E435" t="str">
            <v>M2</v>
          </cell>
        </row>
        <row r="436">
          <cell r="D436" t="str">
            <v>6.4 (2)</v>
          </cell>
          <cell r="E436" t="str">
            <v>M2</v>
          </cell>
        </row>
        <row r="437">
          <cell r="D437" t="str">
            <v>6.4 (3)</v>
          </cell>
          <cell r="E437" t="str">
            <v>M2</v>
          </cell>
        </row>
        <row r="438">
          <cell r="D438" t="str">
            <v>6.4 (4)</v>
          </cell>
          <cell r="E438" t="str">
            <v>Ton</v>
          </cell>
        </row>
        <row r="439">
          <cell r="D439" t="str">
            <v>6.4 (5)</v>
          </cell>
          <cell r="E439" t="str">
            <v>Ton</v>
          </cell>
        </row>
        <row r="440">
          <cell r="D440" t="str">
            <v>6.4 (6)</v>
          </cell>
          <cell r="E440" t="str">
            <v>Liter</v>
          </cell>
        </row>
        <row r="441">
          <cell r="D441" t="str">
            <v>6.5 (1)</v>
          </cell>
          <cell r="E441" t="str">
            <v>M3</v>
          </cell>
        </row>
        <row r="442">
          <cell r="D442" t="str">
            <v>6.6</v>
          </cell>
          <cell r="E442" t="str">
            <v>M3</v>
          </cell>
        </row>
        <row r="458">
          <cell r="D458" t="str">
            <v>7.1 (6)</v>
          </cell>
          <cell r="E458" t="str">
            <v>M3</v>
          </cell>
          <cell r="F458">
            <v>655639.87957000418</v>
          </cell>
        </row>
        <row r="459">
          <cell r="D459" t="str">
            <v>7.1 (5)</v>
          </cell>
          <cell r="E459" t="str">
            <v>M3</v>
          </cell>
          <cell r="F459">
            <v>739669.82564874867</v>
          </cell>
        </row>
        <row r="460">
          <cell r="D460" t="str">
            <v>7.1 (3)</v>
          </cell>
          <cell r="E460" t="str">
            <v>M3</v>
          </cell>
          <cell r="F460">
            <v>894006.63905622484</v>
          </cell>
        </row>
        <row r="461">
          <cell r="D461" t="str">
            <v>7.3 (1)</v>
          </cell>
          <cell r="E461" t="str">
            <v>Kg</v>
          </cell>
          <cell r="F461">
            <v>9326.35</v>
          </cell>
        </row>
        <row r="462">
          <cell r="D462" t="str">
            <v>7.3 (3)</v>
          </cell>
          <cell r="E462" t="str">
            <v>Kg</v>
          </cell>
          <cell r="F462">
            <v>17977.850000000002</v>
          </cell>
        </row>
        <row r="503">
          <cell r="D503" t="str">
            <v>7.4 (4).a</v>
          </cell>
          <cell r="E503" t="str">
            <v>kg</v>
          </cell>
          <cell r="F503">
            <v>23121.868000000002</v>
          </cell>
        </row>
        <row r="543">
          <cell r="D543" t="str">
            <v>7.10 (2)</v>
          </cell>
          <cell r="E543" t="str">
            <v>M3</v>
          </cell>
        </row>
        <row r="583">
          <cell r="D583" t="str">
            <v>8.4 (2)</v>
          </cell>
          <cell r="E583" t="str">
            <v>M2</v>
          </cell>
          <cell r="F583">
            <v>82786</v>
          </cell>
        </row>
        <row r="649">
          <cell r="D649" t="str">
            <v>AL-1</v>
          </cell>
          <cell r="F649">
            <v>31158.05</v>
          </cell>
        </row>
        <row r="650">
          <cell r="D650" t="str">
            <v>AL-2</v>
          </cell>
          <cell r="F650">
            <v>91740</v>
          </cell>
        </row>
        <row r="651">
          <cell r="D651" t="str">
            <v>AL-3</v>
          </cell>
          <cell r="F651">
            <v>8674.5120000000006</v>
          </cell>
        </row>
        <row r="652">
          <cell r="D652" t="str">
            <v>AL-4</v>
          </cell>
          <cell r="F652">
            <v>387073.5</v>
          </cell>
        </row>
        <row r="653">
          <cell r="D653" t="str">
            <v>AL-5</v>
          </cell>
          <cell r="F653">
            <v>335615.77500000002</v>
          </cell>
        </row>
        <row r="654">
          <cell r="D654" t="str">
            <v>AL-6</v>
          </cell>
          <cell r="F654">
            <v>122232</v>
          </cell>
        </row>
        <row r="655">
          <cell r="D655" t="str">
            <v>AL-7</v>
          </cell>
          <cell r="F655">
            <v>907.5</v>
          </cell>
        </row>
        <row r="656">
          <cell r="D656" t="str">
            <v>AL-8</v>
          </cell>
          <cell r="F656">
            <v>63197.75</v>
          </cell>
        </row>
        <row r="657">
          <cell r="D657" t="str">
            <v>AL-9</v>
          </cell>
          <cell r="E657" t="str">
            <v>M2</v>
          </cell>
          <cell r="F657">
            <v>351761.3</v>
          </cell>
        </row>
        <row r="658">
          <cell r="D658" t="str">
            <v>AL-10</v>
          </cell>
          <cell r="F658">
            <v>906193.75</v>
          </cell>
        </row>
        <row r="659">
          <cell r="D659" t="str">
            <v>AL-11</v>
          </cell>
          <cell r="F659">
            <v>191193.75</v>
          </cell>
        </row>
        <row r="660">
          <cell r="D660" t="str">
            <v>AL-12</v>
          </cell>
          <cell r="F660">
            <v>136193.75</v>
          </cell>
        </row>
        <row r="661">
          <cell r="D661" t="str">
            <v>AL-13</v>
          </cell>
          <cell r="F661">
            <v>906193.75</v>
          </cell>
        </row>
        <row r="662">
          <cell r="D662" t="str">
            <v>AL-14</v>
          </cell>
          <cell r="F662">
            <v>906193.75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2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o"/>
      <sheetName val="PENG"/>
      <sheetName val="MODAL"/>
      <sheetName val="CH"/>
      <sheetName val="SRT"/>
      <sheetName val="Lamp"/>
      <sheetName val="lamp.6"/>
      <sheetName val="lamp.7"/>
      <sheetName val="Lamp.8"/>
      <sheetName val="lamp.9"/>
      <sheetName val="Alat"/>
      <sheetName val="lamp.10"/>
      <sheetName val="cv"/>
      <sheetName val="subkon"/>
      <sheetName val="nonABRI"/>
      <sheetName val="REK"/>
      <sheetName val="BOQ"/>
      <sheetName val="%"/>
      <sheetName val="ANA(2a)"/>
      <sheetName val="METODA"/>
      <sheetName val="MET-BAB-02"/>
      <sheetName val="MET-BAB-03"/>
      <sheetName val="MET-BAB-04"/>
      <sheetName val="MET-BAB-06"/>
      <sheetName val="MET-BAB-07"/>
      <sheetName val="MET-BAB-08"/>
      <sheetName val="MOB"/>
      <sheetName val="RTN"/>
      <sheetName val="MOS"/>
      <sheetName val="HSD"/>
      <sheetName val="BALT"/>
      <sheetName val="SCH-anak"/>
      <sheetName val="SCH -INDUK"/>
      <sheetName val="SCH (alat)"/>
      <sheetName val="SCH (orang)"/>
      <sheetName val="SCH (2)"/>
      <sheetName val="SCH (3)"/>
      <sheetName val="ANA (2b) (bak)"/>
      <sheetName val="ANA (BAK)"/>
      <sheetName val="MET"/>
      <sheetName val="MET (BAK)"/>
      <sheetName val="DLM"/>
      <sheetName val="LMP.1"/>
      <sheetName val="IND"/>
      <sheetName val="CMK"/>
      <sheetName val="TM"/>
      <sheetName val="LMP.12 (2)"/>
      <sheetName val="bhn luar"/>
      <sheetName val="nonpns"/>
      <sheetName val="staf (2)"/>
      <sheetName val="surat "/>
      <sheetName val="SCH"/>
      <sheetName val="ANA"/>
      <sheetName val="dpu"/>
      <sheetName val="Met-02"/>
      <sheetName val="MET-03"/>
      <sheetName val="MET-03 (1)"/>
      <sheetName val="MET-BAB-06 (a)"/>
      <sheetName val="MET-bab6 (B)"/>
      <sheetName val="ANA LS"/>
      <sheetName val="ANA LS (2)"/>
      <sheetName val="Met Rtn"/>
      <sheetName val="LMP.6"/>
      <sheetName val="alat min"/>
      <sheetName val="Kar"/>
      <sheetName val="sisipan (2)"/>
      <sheetName val="sisipan"/>
      <sheetName val="Sheet2"/>
      <sheetName val="Sheet1"/>
      <sheetName val="LMP.12"/>
      <sheetName val="HSD (2)"/>
      <sheetName val="LMP 7"/>
      <sheetName val="staf"/>
      <sheetName val="MET-BAB-06 (2)"/>
      <sheetName val="MET-BAB-06b"/>
      <sheetName val="metod"/>
      <sheetName val="SISIP"/>
      <sheetName val="Sheet2 (2)"/>
      <sheetName val="Sheet1 (2)"/>
      <sheetName val="MJR"/>
      <sheetName val="ALT"/>
      <sheetName val="STF"/>
      <sheetName val="MET-bab2"/>
      <sheetName val="MET-bab3"/>
      <sheetName val="MET-bab4"/>
      <sheetName val="MET-bab5"/>
      <sheetName val="MET-bab6"/>
      <sheetName val="MET-bab7"/>
      <sheetName val="MET-bab8"/>
      <sheetName val="LMP.2"/>
      <sheetName val="Pas.Batu Mortar"/>
      <sheetName val="Perhitungan RAB"/>
      <sheetName val="Mobilisasi"/>
      <sheetName val="Galian drainase.sal."/>
      <sheetName val="Galian Biasa"/>
      <sheetName val="Penyiapa Badan Jln"/>
      <sheetName val="LPA Klas B Bahu.Jln"/>
      <sheetName val="LPA Klas B."/>
      <sheetName val="LPA Klas A "/>
      <sheetName val="Lap.Resap Ikat"/>
      <sheetName val="Lapis Perekat"/>
      <sheetName val="Laston ACWC"/>
      <sheetName val="Laston AC-BC"/>
      <sheetName val="Ac Bc Levelling"/>
      <sheetName val="gambar"/>
      <sheetName val="HSD BHN"/>
      <sheetName val="konfir"/>
      <sheetName val="MET-BAB-5.6(1)"/>
      <sheetName val="MET-BAB-05"/>
      <sheetName val="ANA. MOB"/>
      <sheetName val="ANA.LS-RUTIN"/>
      <sheetName val="ANALISA"/>
      <sheetName val="STAFF"/>
      <sheetName val="LAMP. CL"/>
      <sheetName val="SUB.KON"/>
      <sheetName val="data"/>
      <sheetName val="rms"/>
      <sheetName val="MET-BAB-7.5(3)"/>
      <sheetName val="MET BAB-3.2 (1)"/>
      <sheetName val="alat backup"/>
      <sheetName val="KEPADA"/>
      <sheetName val="ANA "/>
      <sheetName val="Surat"/>
      <sheetName val="Rekap"/>
      <sheetName val="DS"/>
      <sheetName val="Jadwal"/>
      <sheetName val="Ana. PU"/>
      <sheetName val="ANA Mob"/>
      <sheetName val="ANA Rutin"/>
      <sheetName val="Confirm"/>
      <sheetName val="Sub-Kont"/>
      <sheetName val="Met-PU-2.2"/>
      <sheetName val="Met-PU-6.3 (5)"/>
      <sheetName val="Met-PU-6.3 (6)"/>
      <sheetName val="Met-PU-6.3 (7)"/>
      <sheetName val="Met-PU-2.1"/>
      <sheetName val="Met-PU-3.1 (1)"/>
      <sheetName val="Met-PU-3.2 (1)"/>
      <sheetName val="Met-PU-4.2 (2)"/>
      <sheetName val="Schedule"/>
      <sheetName val="Alamat"/>
      <sheetName val="LP-1"/>
      <sheetName val="CHECK"/>
      <sheetName val="Sahm"/>
      <sheetName val="SK"/>
      <sheetName val="jo (2)"/>
      <sheetName val="GEL"/>
      <sheetName val="ORG2"/>
      <sheetName val="person1"/>
      <sheetName val="Riwayat"/>
      <sheetName val="Met.baru"/>
      <sheetName val="Scraping"/>
      <sheetName val="pengisian spesi"/>
      <sheetName val="pengisian Pasir"/>
      <sheetName val="HSD bahn-uph"/>
      <sheetName val="hsd (alat)"/>
      <sheetName val="AN-Equipment"/>
      <sheetName val="Minat"/>
      <sheetName val="Mob demob"/>
      <sheetName val="Jadwal Utama"/>
      <sheetName val="Ana utama"/>
      <sheetName val="Jadwal Bahan"/>
      <sheetName val="Jadwal Tenaga"/>
      <sheetName val="Jadwal Alat"/>
      <sheetName val="CUR (2)"/>
      <sheetName val="met beton"/>
      <sheetName val="Asumsi"/>
      <sheetName val="Lamp.Meth"/>
      <sheetName val="Inti (2)"/>
      <sheetName val="CUR"/>
      <sheetName val="sAHAM"/>
      <sheetName val="Peta"/>
      <sheetName val="KOP"/>
      <sheetName val="cov.2"/>
      <sheetName val="Person"/>
      <sheetName val="Daf.Alat"/>
      <sheetName val="SCHE (2)"/>
      <sheetName val="Aneq"/>
      <sheetName val="Scraping (approac)"/>
      <sheetName val="upah"/>
      <sheetName val="Meth"/>
      <sheetName val="AN-E"/>
      <sheetName val="LAMP-7 HSD"/>
      <sheetName val="LAMP-8b HSD (3)"/>
      <sheetName val="LAMP - 9 HSD (4)"/>
      <sheetName val="DMPU"/>
      <sheetName val="Met-master"/>
      <sheetName val="lamp -12 Daft Personil"/>
      <sheetName val="lamp -13 Daft Alat Utama"/>
      <sheetName val="lamp -14 Daft Pek Subkon"/>
      <sheetName val="lamp-10 MET-2"/>
      <sheetName val="met-pel2"/>
      <sheetName val="lamp-10 MET-PEL"/>
      <sheetName val="HSItem"/>
      <sheetName val="DAFTAR ANALISA"/>
    </sheetNames>
    <sheetDataSet>
      <sheetData sheetId="0" refreshError="1"/>
      <sheetData sheetId="1" refreshError="1"/>
      <sheetData sheetId="2" refreshError="1"/>
      <sheetData sheetId="3" refreshError="1">
        <row r="26">
          <cell r="C26">
            <v>24</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Set>
  </externalBook>
</externalLink>
</file>

<file path=xl/externalLinks/externalLink2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DFT KUAN&amp;HRG"/>
      <sheetName val="ANALISA"/>
      <sheetName val="UPH &amp; BHN"/>
      <sheetName val="Analisa AB"/>
      <sheetName val="Analisa BD"/>
      <sheetName val="Sheet5"/>
      <sheetName val="Sheet1"/>
      <sheetName val="Sheet2"/>
      <sheetName val="Sheet4"/>
      <sheetName val="Sheet3"/>
      <sheetName val="UPH _ BHN"/>
      <sheetName val="SCHEDULE"/>
      <sheetName val="UPAH"/>
      <sheetName val="Kuantitas &amp; Harga"/>
      <sheetName val="R-MP"/>
      <sheetName val="dh ub"/>
      <sheetName val="UB"/>
      <sheetName val="alat1"/>
      <sheetName val="anl"/>
      <sheetName val="kuant"/>
      <sheetName val="anltek"/>
      <sheetName val="Bahan Upah"/>
      <sheetName val="Analisa HSP"/>
      <sheetName val="Mat'l"/>
      <sheetName val="UP"/>
      <sheetName val="WF "/>
      <sheetName val="1.Neo_pbersih-lap"/>
      <sheetName val="DU&amp;B"/>
      <sheetName val="data-pendukung"/>
      <sheetName val="divII"/>
      <sheetName val="Ans"/>
      <sheetName val="TAB"/>
      <sheetName val="DH"/>
      <sheetName val="Analisa Alat"/>
      <sheetName val="DK&amp;H"/>
      <sheetName val="Harga Bahan"/>
    </sheetNames>
    <sheetDataSet>
      <sheetData sheetId="0" refreshError="1"/>
      <sheetData sheetId="1"/>
      <sheetData sheetId="2"/>
      <sheetData sheetId="3" refreshError="1">
        <row r="8">
          <cell r="F8">
            <v>0</v>
          </cell>
        </row>
      </sheetData>
      <sheetData sheetId="4"/>
      <sheetData sheetId="5">
        <row r="8">
          <cell r="F8">
            <v>0</v>
          </cell>
        </row>
      </sheetData>
      <sheetData sheetId="6"/>
      <sheetData sheetId="7"/>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2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
      <sheetName val="Ans"/>
      <sheetName val="Kua"/>
      <sheetName val="PQ"/>
      <sheetName val="lat_son"/>
      <sheetName val="NRC"/>
      <sheetName val="Cov"/>
      <sheetName val="Sheet1"/>
      <sheetName val="Dt"/>
    </sheetNames>
    <sheetDataSet>
      <sheetData sheetId="0"/>
      <sheetData sheetId="1"/>
      <sheetData sheetId="2"/>
      <sheetData sheetId="3"/>
      <sheetData sheetId="4"/>
      <sheetData sheetId="5"/>
      <sheetData sheetId="6"/>
      <sheetData sheetId="7"/>
      <sheetData sheetId="8">
        <row r="6">
          <cell r="C6" t="str">
            <v>Lhokseumawe, 3 Agustus 2006</v>
          </cell>
        </row>
      </sheetData>
    </sheetDataSet>
  </externalBook>
</externalLink>
</file>

<file path=xl/externalLinks/externalLink2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itulasi"/>
      <sheetName val="Quantity"/>
      <sheetName val="Technical Analysis"/>
      <sheetName val="Analisys Identification"/>
      <sheetName val="Analisa"/>
      <sheetName val="Daftar Harga Bahan Dan Upah"/>
      <sheetName val="Harga Alat"/>
      <sheetName val="Time Schedule"/>
      <sheetName val="Pengurus Perusahaan"/>
      <sheetName val="Data Personalia"/>
      <sheetName val="Data Alat_Perlengkapan"/>
      <sheetName val="DMPU"/>
      <sheetName val="Bagian yg disub"/>
    </sheetNames>
    <sheetDataSet>
      <sheetData sheetId="0"/>
      <sheetData sheetId="1"/>
      <sheetData sheetId="2"/>
      <sheetData sheetId="3">
        <row r="4">
          <cell r="C4" t="str">
            <v>ANL. A.1</v>
          </cell>
          <cell r="D4" t="str">
            <v>m3</v>
          </cell>
          <cell r="E4">
            <v>23625</v>
          </cell>
        </row>
        <row r="5">
          <cell r="C5" t="str">
            <v>ANL. A.18</v>
          </cell>
          <cell r="D5" t="str">
            <v>m3</v>
          </cell>
          <cell r="E5">
            <v>100650</v>
          </cell>
        </row>
        <row r="6">
          <cell r="C6" t="str">
            <v>ANL. A.18a</v>
          </cell>
          <cell r="D6" t="str">
            <v>m3</v>
          </cell>
          <cell r="E6">
            <v>45450</v>
          </cell>
        </row>
        <row r="7">
          <cell r="C7" t="str">
            <v>ANL. L.4</v>
          </cell>
          <cell r="D7" t="str">
            <v>m2</v>
          </cell>
          <cell r="E7">
            <v>64500</v>
          </cell>
        </row>
        <row r="8">
          <cell r="C8" t="str">
            <v>ANL. L.5</v>
          </cell>
          <cell r="D8" t="str">
            <v>m3</v>
          </cell>
          <cell r="E8">
            <v>3450</v>
          </cell>
        </row>
        <row r="9">
          <cell r="C9" t="str">
            <v>ANL. L.8</v>
          </cell>
          <cell r="D9" t="str">
            <v>m2</v>
          </cell>
          <cell r="E9">
            <v>1950</v>
          </cell>
        </row>
        <row r="10">
          <cell r="C10" t="str">
            <v>ANL. L.11</v>
          </cell>
          <cell r="D10" t="str">
            <v>m2</v>
          </cell>
          <cell r="E10">
            <v>9360</v>
          </cell>
        </row>
        <row r="11">
          <cell r="C11" t="str">
            <v>ANL. L.12</v>
          </cell>
          <cell r="D11" t="str">
            <v>m3</v>
          </cell>
          <cell r="E11">
            <v>89300</v>
          </cell>
        </row>
        <row r="12">
          <cell r="C12" t="str">
            <v>SNI-T-03-E</v>
          </cell>
          <cell r="D12" t="str">
            <v>m2</v>
          </cell>
          <cell r="E12">
            <v>86700</v>
          </cell>
        </row>
        <row r="13">
          <cell r="C13" t="str">
            <v>ANL. 50k</v>
          </cell>
          <cell r="D13" t="str">
            <v>m2</v>
          </cell>
          <cell r="E13">
            <v>20720</v>
          </cell>
        </row>
        <row r="14">
          <cell r="C14" t="str">
            <v>SNI.T-02-1991-03.1(13)</v>
          </cell>
          <cell r="D14" t="str">
            <v>m3</v>
          </cell>
          <cell r="E14">
            <v>209160</v>
          </cell>
        </row>
        <row r="15">
          <cell r="C15" t="str">
            <v>SNI.T-02-1991-03.1(13)</v>
          </cell>
          <cell r="D15" t="str">
            <v>m3</v>
          </cell>
          <cell r="E15">
            <v>392890</v>
          </cell>
        </row>
        <row r="16">
          <cell r="C16" t="str">
            <v>ANL. G.43</v>
          </cell>
          <cell r="D16" t="str">
            <v>m3</v>
          </cell>
          <cell r="E16">
            <v>532310</v>
          </cell>
        </row>
        <row r="17">
          <cell r="C17" t="str">
            <v>ANL. G.41</v>
          </cell>
          <cell r="D17" t="str">
            <v>m3</v>
          </cell>
          <cell r="E17">
            <v>644760</v>
          </cell>
        </row>
        <row r="18">
          <cell r="C18" t="str">
            <v>ANL. G.44</v>
          </cell>
          <cell r="D18" t="str">
            <v>m3</v>
          </cell>
          <cell r="E18">
            <v>524950</v>
          </cell>
        </row>
        <row r="19">
          <cell r="C19" t="str">
            <v>ANL. G. 16</v>
          </cell>
          <cell r="D19" t="str">
            <v>m3</v>
          </cell>
          <cell r="E19">
            <v>462420</v>
          </cell>
        </row>
        <row r="20">
          <cell r="C20" t="str">
            <v>Supl.III a</v>
          </cell>
          <cell r="D20" t="str">
            <v>m2</v>
          </cell>
          <cell r="E20">
            <v>92900</v>
          </cell>
        </row>
        <row r="21">
          <cell r="C21" t="str">
            <v>Supl.III b</v>
          </cell>
          <cell r="D21" t="str">
            <v>m2</v>
          </cell>
          <cell r="E21">
            <v>82650</v>
          </cell>
        </row>
        <row r="22">
          <cell r="C22" t="str">
            <v>Supl.IV</v>
          </cell>
          <cell r="D22" t="str">
            <v>m2</v>
          </cell>
          <cell r="E22">
            <v>95800</v>
          </cell>
        </row>
        <row r="23">
          <cell r="C23" t="str">
            <v>ANL. F.21</v>
          </cell>
          <cell r="D23" t="str">
            <v>m2</v>
          </cell>
          <cell r="E23">
            <v>87630</v>
          </cell>
        </row>
        <row r="24">
          <cell r="C24" t="str">
            <v>ANL. F.22</v>
          </cell>
          <cell r="D24" t="str">
            <v>m3</v>
          </cell>
          <cell r="E24">
            <v>3352500</v>
          </cell>
        </row>
        <row r="25">
          <cell r="C25" t="str">
            <v>1/3 ANL. F.22</v>
          </cell>
          <cell r="D25" t="str">
            <v>m3</v>
          </cell>
          <cell r="E25">
            <v>1117500</v>
          </cell>
        </row>
        <row r="26">
          <cell r="C26" t="str">
            <v>ANL. F.27</v>
          </cell>
          <cell r="D26" t="str">
            <v>m3</v>
          </cell>
          <cell r="E26">
            <v>4190620</v>
          </cell>
        </row>
        <row r="27">
          <cell r="C27" t="str">
            <v>ANL. H.8</v>
          </cell>
          <cell r="D27" t="str">
            <v>m2</v>
          </cell>
          <cell r="E27">
            <v>195590</v>
          </cell>
        </row>
        <row r="28">
          <cell r="C28" t="str">
            <v>Supl. VII</v>
          </cell>
          <cell r="D28" t="str">
            <v>m2</v>
          </cell>
          <cell r="E28">
            <v>55260</v>
          </cell>
        </row>
        <row r="29">
          <cell r="C29" t="str">
            <v>ANL. F.33</v>
          </cell>
          <cell r="D29" t="str">
            <v>m2</v>
          </cell>
          <cell r="E29">
            <v>158870</v>
          </cell>
        </row>
        <row r="30">
          <cell r="C30" t="str">
            <v>ANL. K.9a</v>
          </cell>
          <cell r="D30" t="str">
            <v>m2</v>
          </cell>
          <cell r="E30">
            <v>13750</v>
          </cell>
        </row>
        <row r="31">
          <cell r="C31" t="str">
            <v>ANL. K.9</v>
          </cell>
          <cell r="D31" t="str">
            <v>m2</v>
          </cell>
          <cell r="E31">
            <v>24240</v>
          </cell>
        </row>
        <row r="32">
          <cell r="C32" t="str">
            <v>ANL. G.41</v>
          </cell>
          <cell r="D32" t="str">
            <v>m3</v>
          </cell>
          <cell r="E32">
            <v>644760</v>
          </cell>
        </row>
        <row r="33">
          <cell r="C33" t="str">
            <v>ANL. I.2</v>
          </cell>
          <cell r="D33" t="str">
            <v>kg</v>
          </cell>
          <cell r="E33">
            <v>9230</v>
          </cell>
        </row>
        <row r="34">
          <cell r="C34" t="str">
            <v>ANL. F.8</v>
          </cell>
          <cell r="D34" t="str">
            <v>m2</v>
          </cell>
          <cell r="E34">
            <v>64950</v>
          </cell>
        </row>
        <row r="35">
          <cell r="C35" t="str">
            <v>ANL. F.9</v>
          </cell>
          <cell r="D35" t="str">
            <v>OH</v>
          </cell>
          <cell r="E35">
            <v>120000</v>
          </cell>
        </row>
        <row r="36">
          <cell r="C36" t="str">
            <v>ANL. F.10</v>
          </cell>
          <cell r="D36" t="str">
            <v>m3</v>
          </cell>
          <cell r="E36">
            <v>980300</v>
          </cell>
        </row>
        <row r="37">
          <cell r="C37" t="str">
            <v>Anl. Supl. V.a</v>
          </cell>
          <cell r="D37" t="str">
            <v>m3</v>
          </cell>
          <cell r="E37">
            <v>2187480</v>
          </cell>
        </row>
        <row r="38">
          <cell r="C38" t="str">
            <v>Anl. Supl. V.b</v>
          </cell>
          <cell r="D38" t="str">
            <v>m3</v>
          </cell>
          <cell r="E38">
            <v>3512360</v>
          </cell>
        </row>
        <row r="39">
          <cell r="C39" t="str">
            <v>Anl. Supl. V.c</v>
          </cell>
          <cell r="D39" t="str">
            <v>m3</v>
          </cell>
          <cell r="E39">
            <v>2814480</v>
          </cell>
        </row>
        <row r="40">
          <cell r="C40" t="str">
            <v>Anl. Supl. V.d</v>
          </cell>
          <cell r="D40" t="str">
            <v>m3</v>
          </cell>
          <cell r="E40">
            <v>2685900</v>
          </cell>
        </row>
        <row r="41">
          <cell r="C41" t="str">
            <v>Anl. Supl. V.e</v>
          </cell>
          <cell r="D41" t="str">
            <v>m3</v>
          </cell>
          <cell r="E41">
            <v>3318560</v>
          </cell>
        </row>
        <row r="42">
          <cell r="C42" t="str">
            <v>Anl. Supl. V.f</v>
          </cell>
          <cell r="D42" t="str">
            <v>m3</v>
          </cell>
          <cell r="E42">
            <v>2482840</v>
          </cell>
        </row>
        <row r="43">
          <cell r="C43" t="str">
            <v>Anl. Supl. V.g</v>
          </cell>
          <cell r="D43" t="str">
            <v>m3</v>
          </cell>
          <cell r="E43">
            <v>3090020</v>
          </cell>
        </row>
        <row r="44">
          <cell r="C44" t="str">
            <v>Anl. Supl. V.h</v>
          </cell>
          <cell r="D44" t="str">
            <v>m3</v>
          </cell>
          <cell r="E44">
            <v>2412130</v>
          </cell>
        </row>
        <row r="45">
          <cell r="C45" t="str">
            <v>Supl. VI</v>
          </cell>
          <cell r="D45" t="str">
            <v>m2</v>
          </cell>
          <cell r="E45">
            <v>41100</v>
          </cell>
        </row>
      </sheetData>
      <sheetData sheetId="4"/>
      <sheetData sheetId="5"/>
      <sheetData sheetId="6"/>
      <sheetData sheetId="7"/>
      <sheetData sheetId="8"/>
      <sheetData sheetId="9"/>
      <sheetData sheetId="10"/>
      <sheetData sheetId="11"/>
      <sheetData sheetId="12"/>
    </sheetDataSet>
  </externalBook>
</externalLink>
</file>

<file path=xl/externalLinks/externalLink2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PAH Bahan"/>
      <sheetName val="NP"/>
      <sheetName val="Anl. BIN"/>
      <sheetName val="Anl. BOW"/>
      <sheetName val="RAB"/>
      <sheetName val="REKAP"/>
      <sheetName val="Schedulle"/>
    </sheetNames>
    <sheetDataSet>
      <sheetData sheetId="0"/>
      <sheetData sheetId="1">
        <row r="1">
          <cell r="D1" t="str">
            <v>:  8.1 (1)</v>
          </cell>
        </row>
      </sheetData>
      <sheetData sheetId="2"/>
      <sheetData sheetId="3"/>
      <sheetData sheetId="4"/>
      <sheetData sheetId="5"/>
      <sheetData sheetId="6"/>
    </sheetDataSet>
  </externalBook>
</externalLink>
</file>

<file path=xl/externalLinks/externalLink2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S Alat"/>
      <sheetName val="On Site"/>
      <sheetName val="Pemecah"/>
      <sheetName val="AMP"/>
      <sheetName val="R"/>
      <sheetName val="Ans"/>
      <sheetName val="Kua"/>
      <sheetName val="DH"/>
      <sheetName val="sCHEDULE"/>
      <sheetName val="AT"/>
      <sheetName val="Sub"/>
      <sheetName val="lat_son"/>
      <sheetName val="NRC"/>
      <sheetName val="Sheet1"/>
      <sheetName val="Dt"/>
    </sheetNames>
    <sheetDataSet>
      <sheetData sheetId="0" refreshError="1"/>
      <sheetData sheetId="1" refreshError="1"/>
      <sheetData sheetId="2" refreshError="1"/>
      <sheetData sheetId="3" refreshError="1"/>
      <sheetData sheetId="4">
        <row r="29">
          <cell r="G29" t="str">
            <v>Lhokseumawe, 13 September 2006</v>
          </cell>
        </row>
        <row r="31">
          <cell r="G31" t="str">
            <v>CV. ACEH DARUSSALAM</v>
          </cell>
        </row>
        <row r="36">
          <cell r="G36" t="str">
            <v>Tgk. USMAN BIN ABUBAKAR</v>
          </cell>
        </row>
        <row r="37">
          <cell r="G37" t="str">
            <v>Direktur</v>
          </cell>
        </row>
      </sheetData>
      <sheetData sheetId="5" refreshError="1"/>
      <sheetData sheetId="6"/>
      <sheetData sheetId="7" refreshError="1"/>
      <sheetData sheetId="8"/>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Satuan"/>
      <sheetName val="BILL"/>
      <sheetName val="REKAP 1 SECTION"/>
      <sheetName val="DIREC COST"/>
      <sheetName val="BEKISTING"/>
      <sheetName val="form besi"/>
      <sheetName val="REKAP STRUCTURE"/>
      <sheetName val="BESI"/>
      <sheetName val="H_Satuan"/>
      <sheetName val="A-11 Steel Str (2)"/>
      <sheetName val="H_Satuan1"/>
      <sheetName val="REKAP_1_SECTION"/>
      <sheetName val="DIREC_COST"/>
      <sheetName val="form_besi"/>
      <sheetName val="REKAP_STRUCTURE"/>
      <sheetName val="lamp. 12"/>
      <sheetName val="Rp"/>
      <sheetName val="Potongan"/>
      <sheetName val="BPM"/>
      <sheetName val="GRAND REKAP"/>
      <sheetName val="Master 1.0"/>
      <sheetName val="Pipe"/>
      <sheetName val="Material"/>
      <sheetName val="ANALISA GRS TENGAH"/>
      <sheetName val="HSTANAH.XLS"/>
      <sheetName val="351BQMCN"/>
      <sheetName val="D4"/>
      <sheetName val="D6"/>
      <sheetName val="D7"/>
      <sheetName val="D8"/>
      <sheetName val="AHS"/>
      <sheetName val="BAHAN &amp; UPAH"/>
      <sheetName val="BQ ARS"/>
      <sheetName val="4"/>
      <sheetName val="Harsat"/>
      <sheetName val="FORM X COST"/>
      <sheetName val="Mobilisasi"/>
      <sheetName val="ANAL2"/>
      <sheetName val="Analisa Upah &amp; Bahan Plum"/>
      <sheetName val="IPL_SCHEDULE"/>
      <sheetName val="J"/>
      <sheetName val="I-KAMAR"/>
      <sheetName val="EK"/>
      <sheetName val="Analisa &amp; Upah"/>
      <sheetName val="Koefisien"/>
      <sheetName val="BID_PRC"/>
      <sheetName val="PRC_COMP"/>
      <sheetName val="Instalasi"/>
      <sheetName val="ch"/>
      <sheetName val="Summary"/>
      <sheetName val="REQDELTA"/>
      <sheetName val="H-BHN"/>
      <sheetName val="unit rate-b3"/>
      <sheetName val="rekap.c"/>
      <sheetName val="an el"/>
      <sheetName val="PLUMBING 2"/>
      <sheetName val="Bahan"/>
      <sheetName val="Hrg"/>
      <sheetName val="upah"/>
      <sheetName val="crewlist S"/>
      <sheetName val="Analisa"/>
      <sheetName val="daftar Upah"/>
      <sheetName val="Pos 4-1"/>
      <sheetName val="Harga "/>
      <sheetName val="vol. ARS"/>
      <sheetName val="anl"/>
      <sheetName val="kusen"/>
      <sheetName val="TOTAL SPK"/>
      <sheetName val="villa"/>
      <sheetName val="rek det 1-3"/>
      <sheetName val="prog-mgu"/>
      <sheetName val="D-1"/>
      <sheetName val="Cover"/>
      <sheetName val="Bill of Qty MEP"/>
      <sheetName val="Basement Estimate"/>
      <sheetName val="HARGA ME"/>
      <sheetName val="As"/>
      <sheetName val="Estimate"/>
      <sheetName val="01A- RAB"/>
      <sheetName val="SEX"/>
      <sheetName val="rab me (by owner) "/>
      <sheetName val="BQ (by owner)"/>
      <sheetName val="rab me (fisik)"/>
      <sheetName val="JUDUL"/>
      <sheetName val="ELEVATED SLAB"/>
      <sheetName val="Analisa 2"/>
      <sheetName val="induk1"/>
      <sheetName val="rab"/>
      <sheetName val="HARGA MATERIAL"/>
      <sheetName val="HS"/>
      <sheetName val="coeff"/>
      <sheetName val="Cash2"/>
      <sheetName val="Memb Schd"/>
      <sheetName val="BQ"/>
      <sheetName val="JABATAN"/>
      <sheetName val="DATA"/>
      <sheetName val="Elektrikal"/>
      <sheetName val="Analisa Upah _ Bahan Plum"/>
      <sheetName val="bhn "/>
      <sheetName val="HB "/>
      <sheetName val="Hrg_Sat"/>
      <sheetName val="Hargamat"/>
      <sheetName val="Analisa Harga Satuan"/>
      <sheetName val="INDEKS"/>
      <sheetName val="tknk"/>
      <sheetName val="basic_price"/>
      <sheetName val="HSTANAH"/>
      <sheetName val="HSBETON"/>
      <sheetName val="CV"/>
      <sheetName val="Harga Bahan"/>
      <sheetName val="ISBL-CIV"/>
      <sheetName val="REF.ONLY"/>
      <sheetName val="Du_lieu"/>
      <sheetName val="satuan_pek_ars"/>
      <sheetName val="tb"/>
      <sheetName val="H_Satuan2"/>
      <sheetName val="REKAP_1_SECTION1"/>
      <sheetName val="DIREC_COST1"/>
      <sheetName val="form_besi1"/>
      <sheetName val="REKAP_STRUCTURE1"/>
      <sheetName val="Master_1_0"/>
      <sheetName val="lamp__12"/>
      <sheetName val="GRAND_REKAP"/>
      <sheetName val="A-11_Steel_Str_(2)"/>
      <sheetName val="Analisa_Upah_&amp;_Bahan_Plum"/>
      <sheetName val="ANALISA_GRS_TENGAH"/>
      <sheetName val="BAHAN_&amp;_UPAH"/>
      <sheetName val="Analisa_&amp;_Upah"/>
      <sheetName val="LO"/>
      <sheetName val="REKAP"/>
      <sheetName val="Upah Bahan"/>
      <sheetName val="A"/>
      <sheetName val="MAP"/>
      <sheetName val="POS-4.1"/>
      <sheetName val="Rekap Dc"/>
      <sheetName val="PHU 05"/>
      <sheetName val="MAP-2"/>
      <sheetName val="NM"/>
      <sheetName val="LIFT DOM"/>
      <sheetName val="daftar harga"/>
      <sheetName val="struktur"/>
      <sheetName val="ESCON"/>
      <sheetName val="dboard( asli)"/>
      <sheetName val="RAB STR JETTY &amp; F.PENUNJANG"/>
      <sheetName val="Sheet6"/>
      <sheetName val="RAB_HREZ"/>
      <sheetName val="ANAL_HREZ"/>
      <sheetName val="NAME"/>
      <sheetName val="Supply Agrmnt"/>
      <sheetName val="Bengkel_str"/>
      <sheetName val="Bengkel_fin"/>
      <sheetName val="Pagar_hal"/>
      <sheetName val="Fasilitas"/>
      <sheetName val="AC_C"/>
      <sheetName val="Harga satuan"/>
      <sheetName val="HB0703"/>
      <sheetName val="APP-9"/>
      <sheetName val="Informasi"/>
      <sheetName val="koef"/>
      <sheetName val="Progres"/>
      <sheetName val="Currency Rate"/>
      <sheetName val="DAF-1"/>
      <sheetName val="Testing"/>
      <sheetName val="BM"/>
      <sheetName val="Pt"/>
      <sheetName val="Analisa RAB"/>
      <sheetName val="metode"/>
      <sheetName val="Daf 1"/>
      <sheetName val="gaji"/>
      <sheetName val="Sheet1"/>
      <sheetName val="FORM 3A"/>
      <sheetName val="Perhitungan RAB"/>
      <sheetName val="Tabel_Bantu"/>
      <sheetName val="Scedule"/>
      <sheetName val="harga2014"/>
      <sheetName val="RAB RIIL kayu"/>
      <sheetName val="HPP"/>
      <sheetName val="HSD"/>
      <sheetName val="Indirect Cost"/>
      <sheetName val="SERVICES FEE"/>
      <sheetName val="Foundation"/>
      <sheetName val="Pancang"/>
      <sheetName val="BD Cvl"/>
      <sheetName val="Diskon"/>
      <sheetName val="Conveyor"/>
      <sheetName val="Erection SS"/>
      <sheetName val="Civil-Structure"/>
      <sheetName val="UAHS"/>
      <sheetName val="Eng"/>
      <sheetName val="단중표"/>
      <sheetName val="Harga ME "/>
      <sheetName val="B-P"/>
      <sheetName val="HARSAT-lhn"/>
      <sheetName val="Peralatan"/>
      <sheetName val="Unit Rate Indirect"/>
      <sheetName val="UMUM"/>
      <sheetName val="ANGGARAN"/>
      <sheetName val="grafik"/>
      <sheetName val="Rekap-SD"/>
      <sheetName val="AC"/>
      <sheetName val="pemasaran2013"/>
      <sheetName val="3. KONTRAK(stu)"/>
      <sheetName val="HIDRO"/>
      <sheetName val="HRG BHN"/>
      <sheetName val="Sub"/>
      <sheetName val="i-j. Pengalaman"/>
      <sheetName val="hsat-SD"/>
      <sheetName val="an-satuan"/>
      <sheetName val="Rkp"/>
      <sheetName val="I_KAMAR"/>
      <sheetName val="PENAWARAN"/>
      <sheetName val="Sit1"/>
      <sheetName val="Anls"/>
      <sheetName val="Hrg-Das"/>
      <sheetName val="Anal-1"/>
      <sheetName val="AnalisaSIPIL RIIL RAP"/>
      <sheetName val="DivX"/>
      <sheetName val="Anal "/>
      <sheetName val="BAHAN-2"/>
      <sheetName val="TOEVOER"/>
      <sheetName val="DAF-2"/>
      <sheetName val="Fill this out first___"/>
      <sheetName val="DKH"/>
      <sheetName val="A Paint Jotun Penguard"/>
      <sheetName val="BOQ ori"/>
      <sheetName val="3-DIV5"/>
      <sheetName val="SUB TOTAL___"/>
      <sheetName val="HSA &amp; PAB"/>
      <sheetName val="Harga Upah "/>
      <sheetName val="17.ALS-saluran+BC"/>
      <sheetName val="HARGA UPAH"/>
      <sheetName val="Sewa Alat-1"/>
      <sheetName val="dia-in"/>
      <sheetName val="KP1590_E"/>
      <sheetName val="bukan PNS"/>
      <sheetName val="Mon Upah"/>
      <sheetName val="Time Schedule"/>
      <sheetName val="JUML-SDM"/>
      <sheetName val="BE-02"/>
      <sheetName val="anal pipa"/>
      <sheetName val="Harsat Upah"/>
      <sheetName val="Analisa Prov'07"/>
      <sheetName val="R"/>
      <sheetName val="Basic Price"/>
      <sheetName val="pricing"/>
      <sheetName val="2-AHSP"/>
      <sheetName val="H Satuan Dasar"/>
      <sheetName val="bhn-upah"/>
      <sheetName val="Ur_Pil"/>
      <sheetName val="chitimc"/>
      <sheetName val="dongia (2)"/>
      <sheetName val="LKVL-CK-HT-GD1"/>
      <sheetName val="giathanh1"/>
      <sheetName val="THPDMoi  (2)"/>
      <sheetName val="gtrinh"/>
      <sheetName val="phuluc1"/>
      <sheetName val="TONG HOP VL-NC"/>
      <sheetName val="lam-moi"/>
      <sheetName val="chitiet"/>
      <sheetName val="TONGKE3p "/>
      <sheetName val="TH VL, NC, DDHT Thanhphuoc"/>
      <sheetName val="#REF"/>
      <sheetName val="DONGIA"/>
      <sheetName val="thao-go"/>
      <sheetName val="DON GIA"/>
      <sheetName val="TONGKE-HT"/>
      <sheetName val="DG"/>
      <sheetName val="dtxl"/>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perbhn"/>
      <sheetName val="HARDAS"/>
      <sheetName val="waktu"/>
      <sheetName val="COST"/>
      <sheetName val="D2.4"/>
      <sheetName val="D3-3"/>
      <sheetName val="D4.3 (TE)"/>
      <sheetName val="D5.3 (TF) "/>
      <sheetName val="D8.3 (TJ)"/>
      <sheetName val="Analisa Tekhnis"/>
      <sheetName val="Progress"/>
      <sheetName val="PAKET 1"/>
      <sheetName val="TOTAL"/>
      <sheetName val="Harga"/>
      <sheetName val="Bill of Qty"/>
      <sheetName val="Sum"/>
      <sheetName val="SITE-E"/>
      <sheetName val="SD (1)"/>
      <sheetName val="견적기준"/>
      <sheetName val="ahas-ins"/>
      <sheetName val="Bill rekap"/>
      <sheetName val="dasar"/>
      <sheetName val="KEUANGAN"/>
      <sheetName val="RENCANA KERJA"/>
      <sheetName val="Scenario"/>
      <sheetName val="TS"/>
      <sheetName val="FORM_X_COST"/>
      <sheetName val="Analisa_Upah___Bahan_Plum"/>
      <sheetName val="rekap_c"/>
      <sheetName val="HSTANAH_XLS"/>
      <sheetName val="PLUMBING_2"/>
      <sheetName val="BQ_ARS"/>
      <sheetName val="bhn_"/>
      <sheetName val="Supply_Agrmnt"/>
      <sheetName val="an_el"/>
      <sheetName val="Memb_Schd"/>
      <sheetName val="daftar_Upah"/>
      <sheetName val="Pos_4-1"/>
      <sheetName val="Harga_"/>
      <sheetName val="vol__ARS"/>
      <sheetName val="TOTAL_SPK"/>
      <sheetName val="POS-4_1"/>
      <sheetName val="Rekap_Dc"/>
      <sheetName val="PHU_05"/>
      <sheetName val="Bill_of_Qty_MEP"/>
      <sheetName val="Basement_Estimate"/>
      <sheetName val="HARGA_ME"/>
      <sheetName val="Analisa_2"/>
      <sheetName val="HARGA_MATERIAL"/>
      <sheetName val="ELEVATED_SLAB"/>
      <sheetName val="unit_rate-b3"/>
      <sheetName val="rab_me_(by_owner)_"/>
      <sheetName val="BQ_(by_owner)"/>
      <sheetName val="rab_me_(fisik)"/>
      <sheetName val="01A-_RAB"/>
      <sheetName val="Analisa_Harga_Satuan"/>
      <sheetName val="Harga_Bahan"/>
      <sheetName val="Daf_1"/>
      <sheetName val="HB_"/>
      <sheetName val="rek_det_1-3"/>
      <sheetName val="daftar_harga"/>
      <sheetName val="REF_ONLY"/>
      <sheetName val="Rumus"/>
      <sheetName val="5-Peralatan"/>
      <sheetName val="Agregat Halus &amp; Kasar"/>
      <sheetName val="610.04"/>
      <sheetName val="ANALISA GR"/>
      <sheetName val="Analisa RAP"/>
      <sheetName val="Bahan B"/>
      <sheetName val="RAP"/>
      <sheetName val="Telusur"/>
      <sheetName val="Upah B"/>
      <sheetName val="ANALISA GR_x0000__x0000__x0000__x0000__x0000_GAH"/>
      <sheetName val="ANALISA GR?????GAH"/>
      <sheetName val="G_SUMMARY"/>
      <sheetName val="AHS (ci,str,ars)"/>
      <sheetName val="ANALISA GR_x005f_x0000__x005f_x0000__x005f_x0000_"/>
      <sheetName val="ANALISA GR_____GAH"/>
      <sheetName val="BQ PABX"/>
      <sheetName val="NP"/>
      <sheetName val="SP"/>
      <sheetName val="GFA-20-N"/>
      <sheetName val="FORM 7"/>
      <sheetName val="SBDY Jemb Tayan"/>
      <sheetName val="Evaporator"/>
      <sheetName val="Kuantitas &amp; Harga"/>
      <sheetName val="Door &amp; Window Podium"/>
      <sheetName val="San PD"/>
      <sheetName val="Str A"/>
      <sheetName val="Analisa Tend"/>
      <sheetName val="???"/>
      <sheetName val="NEX24 DB"/>
      <sheetName val="Sheet3"/>
      <sheetName val="Surat Pernyataan"/>
      <sheetName val="ANALISA GR_x005f_x005f_x005f_x0000__x005f_x005f_x"/>
      <sheetName val="SAT-DAS"/>
      <sheetName val="HSatuan"/>
      <sheetName val="Harga Sat Das"/>
      <sheetName val="Brdw"/>
      <sheetName val="Lamp_V"/>
      <sheetName val="struktur tdk dipakai"/>
      <sheetName val="Harga Bahan &amp; Upah"/>
      <sheetName val="TABLE"/>
      <sheetName val="h-013211-2"/>
      <sheetName val="Perm. Test"/>
      <sheetName val="RANGE BAHAN"/>
      <sheetName val="Hrg Upah Bhn"/>
      <sheetName val="DAFTAR HARGA BAHAN "/>
      <sheetName val="HASAT DASAR"/>
      <sheetName val="rekapan"/>
      <sheetName val="WRItten(2)"/>
      <sheetName val="OP. PERJAM"/>
      <sheetName val="K.Lokal"/>
      <sheetName val="B. PERSONIL"/>
      <sheetName val="H.SAT"/>
      <sheetName val="Pricing-2"/>
      <sheetName val="Isolasi Luar Dalam"/>
      <sheetName val="Isolasi Luar"/>
      <sheetName val="Unit Cost"/>
      <sheetName val="Ana-ALAT"/>
      <sheetName val="BAHAN "/>
      <sheetName val="Rekap Direct Cost"/>
      <sheetName val="Evaluasi"/>
      <sheetName val="Terbilang"/>
      <sheetName val="2. Informasi"/>
      <sheetName val="HRG BAHAN &amp; UPAH okk"/>
      <sheetName val="Analis Kusen okk"/>
      <sheetName val="Ana. PU"/>
      <sheetName val="6-AGREGAT"/>
      <sheetName val="Uraian Teknis"/>
      <sheetName val="H_Satuan3"/>
      <sheetName val="REKAP_1_SECTION2"/>
      <sheetName val="DIREC_COST2"/>
      <sheetName val="form_besi2"/>
      <sheetName val="REKAP_STRUCTURE2"/>
      <sheetName val="lamp__121"/>
      <sheetName val="GRAND_REKAP1"/>
      <sheetName val="Master_1_01"/>
      <sheetName val="A-11_Steel_Str_(2)1"/>
      <sheetName val="Analisa_Upah_&amp;_Bahan_Plum1"/>
      <sheetName val="ANALISA_GRS_TENGAH1"/>
      <sheetName val="BAHAN_&amp;_UPAH1"/>
      <sheetName val="Analisa_&amp;_Upah1"/>
      <sheetName val="FORM_3A"/>
      <sheetName val="Perhitungan_RAB"/>
      <sheetName val="Harga_ME_"/>
      <sheetName val="crewlist_S"/>
      <sheetName val="anal_pipa"/>
      <sheetName val="Harsat_Upah"/>
      <sheetName val="PAKET_1"/>
      <sheetName val="Harga_satuan"/>
      <sheetName val="Indirect_Cost"/>
      <sheetName val="SERVICES_FEE"/>
      <sheetName val="BD_Cvl"/>
      <sheetName val="Erection_SS"/>
      <sheetName val="Currency_Rate"/>
      <sheetName val="Upah_Bahan"/>
      <sheetName val="Agregat_Halus_&amp;_Kasar"/>
      <sheetName val="Analisa_RAB"/>
      <sheetName val="LIFT_DOM"/>
      <sheetName val="dboard(_asli)"/>
      <sheetName val="RAB_STR_JETTY_&amp;_F_PENUNJANG"/>
      <sheetName val="RAB_RIIL_kayu"/>
      <sheetName val="Unit_Rate_Indirect"/>
      <sheetName val="bukan_PNS"/>
      <sheetName val="Mon_Upah"/>
      <sheetName val="Time_Schedule"/>
      <sheetName val="i-j__Pengalaman"/>
      <sheetName val="Analisa_Tekhnis"/>
      <sheetName val="3__KONTRAK(stu)"/>
      <sheetName val="HRG_BHN"/>
      <sheetName val="17_ALS-saluran+BC"/>
      <sheetName val="HARGA_UPAH"/>
      <sheetName val="Sewa_Alat-1"/>
      <sheetName val="A_Paint_Jotun_Penguard"/>
      <sheetName val="BOQ_ori"/>
      <sheetName val="Fill_this_out_first___"/>
      <sheetName val="AnalisaSIPIL_RIIL_RAP"/>
      <sheetName val="SUB_TOTAL___"/>
      <sheetName val="ANALISA_GRGAH"/>
      <sheetName val="Analisa_RAP"/>
      <sheetName val="Bahan_B"/>
      <sheetName val="Upah_B"/>
      <sheetName val="HSA_&amp;_PAB"/>
      <sheetName val="Harga_Upah_"/>
      <sheetName val="2__Informasi"/>
      <sheetName val="dongia_(2)"/>
      <sheetName val="THPDMoi__(2)"/>
      <sheetName val="TONG_HOP_VL-NC"/>
      <sheetName val="TONGKE3p_"/>
      <sheetName val="TH_VL,_NC,_DDHT_Thanhphuoc"/>
      <sheetName val="DON_GIA"/>
      <sheetName val="t-h_HA_THE"/>
      <sheetName val="CHITIET_VL-NC-TT_-1p"/>
      <sheetName val="TONG_HOP_VL-NC_TT"/>
      <sheetName val="TH_XL"/>
      <sheetName val="CHITIET_VL-NC"/>
      <sheetName val="CHITIET_VL-NC-TT-3p"/>
      <sheetName val="KPVC-BD_"/>
      <sheetName val="HASAT_DASAR"/>
      <sheetName val="SBDY_Jemb_Tayan"/>
      <sheetName val="Uraian_Teknis"/>
      <sheetName val="1.B"/>
      <sheetName val="Bill 4.1"/>
      <sheetName val="61004"/>
      <sheetName val="Anls Hrg Sat"/>
      <sheetName val="bilangan"/>
      <sheetName val="JobSheet"/>
      <sheetName val="Div2"/>
      <sheetName val="112-885"/>
      <sheetName val="UMUM-PU"/>
      <sheetName val="bau"/>
      <sheetName val="Har Sat"/>
      <sheetName val="Harsat Pekerjaan"/>
      <sheetName val="Qty"/>
      <sheetName val="Harga Sat."/>
      <sheetName val="Personil"/>
      <sheetName val="Master"/>
      <sheetName val="Analisa (ok punya)"/>
      <sheetName val="Indirect_Const"/>
      <sheetName val="Harga_Sat_Das"/>
      <sheetName val="Jabar"/>
      <sheetName val="Jateng"/>
      <sheetName val="Jatim"/>
      <sheetName val="Pusat"/>
      <sheetName val="Sulawesi"/>
      <sheetName val="Sumbagsel"/>
      <sheetName val="ANALISA-HST"/>
      <sheetName val="RAB REVISI"/>
      <sheetName val="Master Edit"/>
      <sheetName val="UPH,BHN,ALT"/>
      <sheetName val="Analis harga"/>
      <sheetName val="B"/>
      <sheetName val="boq"/>
      <sheetName val="HarDas-Ops."/>
      <sheetName val="Sumber Daya"/>
      <sheetName val="metod"/>
      <sheetName val="Basic"/>
      <sheetName val="An-Alat"/>
      <sheetName val="JALAN"/>
      <sheetName val="HrgUpahBahan"/>
      <sheetName val="Harsat Bahan"/>
      <sheetName val="ISIAN"/>
      <sheetName val="HPP TOTAL"/>
      <sheetName val="HPP 3 Tower"/>
      <sheetName val="ahs1"/>
      <sheetName val="ahs3"/>
      <sheetName val="AHS - Riel"/>
      <sheetName val="00000"/>
      <sheetName val="10000"/>
      <sheetName val="Sheet2"/>
      <sheetName val="FINAL"/>
      <sheetName val="JDWL"/>
      <sheetName val="Analisa Harga Sat"/>
      <sheetName val="Lamp -3"/>
      <sheetName val="Lamp -6"/>
      <sheetName val="PV Harga Sat"/>
      <sheetName val="PV-Alat"/>
      <sheetName val="PV-Mat"/>
      <sheetName val="PV-Tenaga"/>
      <sheetName val="Analisa Alat"/>
      <sheetName val="Analisa Alat Dredger"/>
      <sheetName val="SUBKON"/>
      <sheetName val="Analisa Tehnik 1"/>
      <sheetName val="Analisa Tehnik"/>
      <sheetName val="Pendukung"/>
      <sheetName val="Pendukung 1"/>
      <sheetName val="Sheet4"/>
      <sheetName val="Pek Tanah"/>
      <sheetName val="AT.B&amp;B"/>
      <sheetName val="Pep-Persiapan"/>
      <sheetName val="DRUP (ASLI)"/>
      <sheetName val="Quantity"/>
      <sheetName val="Mall"/>
      <sheetName val="Structure"/>
      <sheetName val="fill in first"/>
      <sheetName val="COST SUMM"/>
      <sheetName val="PileCap"/>
      <sheetName val="DF-7 (2)"/>
      <sheetName val="DF-7"/>
      <sheetName val="Harga bahan-1"/>
      <sheetName val="rekap1"/>
      <sheetName val="DETAIL POS 123"/>
      <sheetName val="___"/>
      <sheetName val="hafele"/>
      <sheetName val="B-PRICE"/>
      <sheetName val="FAK"/>
      <sheetName val="bayar_04_fak"/>
      <sheetName val="analisa el"/>
      <sheetName val="Pengujian"/>
      <sheetName val="Daftar Staff"/>
      <sheetName val="dasboard"/>
      <sheetName val="Analisa-Harga"/>
      <sheetName val="DFT_ HRG BHN _ UPAH"/>
      <sheetName val="ANALISA STR _ ARS"/>
      <sheetName val="10 yr val"/>
      <sheetName val="Input"/>
      <sheetName val="Financials"/>
      <sheetName val="faktor"/>
      <sheetName val="BID(RI01)"/>
      <sheetName val="tifico"/>
      <sheetName val="INDEX"/>
      <sheetName val="ANALISA-SNI"/>
      <sheetName val="DIVI6"/>
      <sheetName val="Sec I ML"/>
      <sheetName val="Rekap Total"/>
      <sheetName val="Reference"/>
      <sheetName val="BAP"/>
      <sheetName val="JADUAL"/>
      <sheetName val="Amount"/>
      <sheetName val="SAT EL"/>
      <sheetName val="KODE"/>
      <sheetName val="DATABASE"/>
      <sheetName val="Bilang"/>
      <sheetName val="RANGKUMAN"/>
      <sheetName val="REK"/>
      <sheetName val="MPU"/>
      <sheetName val="MAJ"/>
      <sheetName val="MET-utama"/>
      <sheetName val="MET"/>
      <sheetName val="MOB"/>
      <sheetName val="URAI"/>
      <sheetName val="PLANT"/>
      <sheetName val="BATU"/>
      <sheetName val="DLAT"/>
      <sheetName val="DLAT (2)"/>
      <sheetName val="SCHED"/>
      <sheetName val="STAF"/>
      <sheetName val="MET-RUT"/>
      <sheetName val="DLAMP"/>
      <sheetName val="RUT"/>
      <sheetName val="sch-KONS"/>
      <sheetName val="4-Basic Price"/>
      <sheetName val="Faktor Konversi"/>
      <sheetName val="Konfirm"/>
      <sheetName val="BOQ SNJ 1"/>
      <sheetName val="DKH CCO 1A"/>
      <sheetName val="DKH CCO 1B R-1"/>
      <sheetName val="Anal. Alat"/>
      <sheetName val="antek12a-13"/>
      <sheetName val="BHN-ALAT"/>
      <sheetName val="ANAL_P4"/>
      <sheetName val="ANTEK"/>
      <sheetName val="PRD 01-6(I-II)"/>
      <sheetName val="PRD 01-7 alat"/>
      <sheetName val="5-Alat"/>
      <sheetName val="4-Price"/>
      <sheetName val="4-Quarry"/>
      <sheetName val="PRY 03-1 (Amd1)"/>
      <sheetName val="7.1(3)"/>
      <sheetName val="VAC BDWN"/>
      <sheetName val="4  PEK. LUAR"/>
      <sheetName val="Unit Price"/>
      <sheetName val="General Intem"/>
      <sheetName val="analisa panel"/>
      <sheetName val="PREAM"/>
      <sheetName val="LISTRIK"/>
      <sheetName val="TATA UDARA"/>
      <sheetName val="概総括1"/>
      <sheetName val="電気設備表"/>
      <sheetName val="ANALISA GR_x0000__x0000__x0000_"/>
      <sheetName val="1.General "/>
      <sheetName val="REKAP  (1)"/>
      <sheetName val="ARITMATIK"/>
      <sheetName val="2703.1"/>
      <sheetName val="BQ-E20-02(Rp)"/>
      <sheetName val="EurotoolsXRates"/>
      <sheetName val="PV"/>
      <sheetName val="CB"/>
      <sheetName val="KBL"/>
      <sheetName val="ARL"/>
      <sheetName val="TRY"/>
      <sheetName val="BAG-2"/>
      <sheetName val="Price"/>
      <sheetName val="Assumption &amp; Dashboard."/>
      <sheetName val="Lumpsum"/>
      <sheetName val="Fixset"/>
      <sheetName val="Daf-3.1.2 Pintu, Jendela, TWA"/>
      <sheetName val="Daf-3.1.4 Plafond TWA"/>
      <sheetName val="7_16"/>
      <sheetName val="Galian 1"/>
      <sheetName val="komponen"/>
      <sheetName val="INPUT AGST"/>
      <sheetName val="rkpm 2003"/>
      <sheetName val="Harga Dasar"/>
      <sheetName val="Menu"/>
      <sheetName val="DIV1"/>
      <sheetName val="prelim"/>
      <sheetName val="ana"/>
      <sheetName val="Man Power"/>
      <sheetName val="DIV.2"/>
      <sheetName val="Catatan"/>
      <sheetName val="Surat"/>
      <sheetName val="Surat2"/>
      <sheetName val="Bill_of_Qty_MEP1"/>
      <sheetName val="Basement_Estimate1"/>
      <sheetName val="PLUMBING_21"/>
      <sheetName val="HSTANAH_XLS1"/>
      <sheetName val="FORM_X_COST1"/>
      <sheetName val="HARGA_ME1"/>
      <sheetName val="rab_me_(by_owner)_1"/>
      <sheetName val="BQ_(by_owner)1"/>
      <sheetName val="rab_me_(fisik)1"/>
      <sheetName val="rekap_c1"/>
      <sheetName val="an_el1"/>
      <sheetName val="01A-_RAB1"/>
      <sheetName val="ELEVATED_SLAB1"/>
      <sheetName val="HARGA_MATERIAL1"/>
      <sheetName val="BQ_ARS1"/>
      <sheetName val="bhn_1"/>
      <sheetName val="Analisa_21"/>
      <sheetName val="unit_rate-b31"/>
      <sheetName val="Pos_4-11"/>
      <sheetName val="Harga_1"/>
      <sheetName val="vol__ARS1"/>
      <sheetName val="TOTAL_SPK1"/>
      <sheetName val="Memb_Schd1"/>
      <sheetName val="daftar_Upah1"/>
      <sheetName val="Analisa_Harga_Satuan1"/>
      <sheetName val="Analisa_Upah___Bahan_Plum1"/>
      <sheetName val="HB_1"/>
      <sheetName val="rek_det_1-31"/>
      <sheetName val="Daf_11"/>
      <sheetName val="Supply_Agrmnt1"/>
      <sheetName val="Harga_Bahan1"/>
      <sheetName val="REF_ONLY1"/>
      <sheetName val="PHU_051"/>
      <sheetName val="POS-4_11"/>
      <sheetName val="Rekap_Dc1"/>
      <sheetName val="daftar_harga1"/>
      <sheetName val="FORM_7"/>
      <sheetName val="AHS_(ci,str,ars)"/>
      <sheetName val="RENCANA_KERJA"/>
      <sheetName val="Bill_of_Qty"/>
      <sheetName val="D2_4"/>
      <sheetName val="D4_3_(TE)"/>
      <sheetName val="D5_3_(TF)_"/>
      <sheetName val="D8_3_(TJ)"/>
      <sheetName val="SD_(1)"/>
      <sheetName val="struktur_tdk_dipakai"/>
      <sheetName val="AHS_-_Riel"/>
      <sheetName val="ANALISA_GR?????GAH"/>
      <sheetName val="Surat_Pernyataan"/>
      <sheetName val="610_04"/>
      <sheetName val="H_Satuan4"/>
      <sheetName val="REKAP_1_SECTION3"/>
      <sheetName val="DIREC_COST3"/>
      <sheetName val="form_besi3"/>
      <sheetName val="REKAP_STRUCTURE3"/>
      <sheetName val="Master_1_02"/>
      <sheetName val="lamp__122"/>
      <sheetName val="A-11_Steel_Str_(2)2"/>
      <sheetName val="ANALISA_GRS_TENGAH2"/>
      <sheetName val="GRAND_REKAP2"/>
      <sheetName val="Analisa_&amp;_Upah2"/>
      <sheetName val="Analisa_Upah_&amp;_Bahan_Plum2"/>
      <sheetName val="BAHAN_&amp;_UPAH2"/>
      <sheetName val="Bill_of_Qty_MEP2"/>
      <sheetName val="Basement_Estimate2"/>
      <sheetName val="PLUMBING_22"/>
      <sheetName val="HSTANAH_XLS2"/>
      <sheetName val="FORM_X_COST2"/>
      <sheetName val="HARGA_ME2"/>
      <sheetName val="rab_me_(by_owner)_2"/>
      <sheetName val="BQ_(by_owner)2"/>
      <sheetName val="rab_me_(fisik)2"/>
      <sheetName val="rekap_c2"/>
      <sheetName val="an_el2"/>
      <sheetName val="01A-_RAB2"/>
      <sheetName val="ELEVATED_SLAB2"/>
      <sheetName val="HARGA_MATERIAL2"/>
      <sheetName val="BQ_ARS2"/>
      <sheetName val="bhn_2"/>
      <sheetName val="Analisa_22"/>
      <sheetName val="unit_rate-b32"/>
      <sheetName val="Pos_4-12"/>
      <sheetName val="Harga_2"/>
      <sheetName val="vol__ARS2"/>
      <sheetName val="TOTAL_SPK2"/>
      <sheetName val="Memb_Schd2"/>
      <sheetName val="daftar_Upah2"/>
      <sheetName val="Analisa_Harga_Satuan2"/>
      <sheetName val="Analisa_Upah___Bahan_Plum2"/>
      <sheetName val="HB_2"/>
      <sheetName val="rek_det_1-32"/>
      <sheetName val="FORM_3A1"/>
      <sheetName val="Perhitungan_RAB1"/>
      <sheetName val="Harga_satuan1"/>
      <sheetName val="Indirect_Cost1"/>
      <sheetName val="SERVICES_FEE1"/>
      <sheetName val="BD_Cvl1"/>
      <sheetName val="Erection_SS1"/>
      <sheetName val="3__KONTRAK(stu)1"/>
      <sheetName val="Daf_12"/>
      <sheetName val="Supply_Agrmnt2"/>
      <sheetName val="Harga_Bahan2"/>
      <sheetName val="REF_ONLY2"/>
      <sheetName val="Upah_Bahan1"/>
      <sheetName val="HRG_BHN1"/>
      <sheetName val="Harga_ME_1"/>
      <sheetName val="Analisa_RAB1"/>
      <sheetName val="crewlist_S1"/>
      <sheetName val="PHU_052"/>
      <sheetName val="POS-4_12"/>
      <sheetName val="Rekap_Dc2"/>
      <sheetName val="daftar_harga2"/>
      <sheetName val="i-j__Pengalaman1"/>
      <sheetName val="LIFT_DOM1"/>
      <sheetName val="Currency_Rate1"/>
      <sheetName val="AnalisaSIPIL_RIIL_RAP1"/>
      <sheetName val="RAB_RIIL_kayu1"/>
      <sheetName val="bukan_PNS1"/>
      <sheetName val="Fill_this_out_first___1"/>
      <sheetName val="SUB_TOTAL___1"/>
      <sheetName val="dboard(_asli)1"/>
      <sheetName val="RAB_STR_JETTY_&amp;_F_PENUNJANG1"/>
      <sheetName val="HSA_&amp;_PAB1"/>
      <sheetName val="Harga_Upah_1"/>
      <sheetName val="Analisa_Tekhnis1"/>
      <sheetName val="17_ALS-saluran+BC1"/>
      <sheetName val="HARGA_UPAH1"/>
      <sheetName val="Sewa_Alat-11"/>
      <sheetName val="FORM_71"/>
      <sheetName val="SBDY_Jemb_Tayan1"/>
      <sheetName val="Unit_Rate_Indirect1"/>
      <sheetName val="AHS_(ci,str,ars)1"/>
      <sheetName val="Time_Schedule1"/>
      <sheetName val="PAKET_11"/>
      <sheetName val="Harga_Sat_Das1"/>
      <sheetName val="RENCANA_KERJA1"/>
      <sheetName val="Bill_of_Qty1"/>
      <sheetName val="Mon_Upah1"/>
      <sheetName val="A_Paint_Jotun_Penguard1"/>
      <sheetName val="BOQ_ori1"/>
      <sheetName val="D2_41"/>
      <sheetName val="D4_3_(TE)1"/>
      <sheetName val="D5_3_(TF)_1"/>
      <sheetName val="D8_3_(TJ)1"/>
      <sheetName val="SD_(1)1"/>
      <sheetName val="struktur_tdk_dipakai1"/>
      <sheetName val="anal_pipa1"/>
      <sheetName val="Harsat_Upah1"/>
      <sheetName val="Agregat_Halus_&amp;_Kasar1"/>
      <sheetName val="AHS_-_Riel1"/>
      <sheetName val="dongia_(2)1"/>
      <sheetName val="THPDMoi__(2)1"/>
      <sheetName val="TONG_HOP_VL-NC1"/>
      <sheetName val="TONGKE3p_1"/>
      <sheetName val="TH_VL,_NC,_DDHT_Thanhphuoc1"/>
      <sheetName val="DON_GIA1"/>
      <sheetName val="t-h_HA_THE1"/>
      <sheetName val="CHITIET_VL-NC-TT_-1p1"/>
      <sheetName val="TONG_HOP_VL-NC_TT1"/>
      <sheetName val="TH_XL1"/>
      <sheetName val="CHITIET_VL-NC1"/>
      <sheetName val="CHITIET_VL-NC-TT-3p1"/>
      <sheetName val="KPVC-BD_1"/>
      <sheetName val="Analisa_RAP1"/>
      <sheetName val="Bahan_B1"/>
      <sheetName val="Upah_B1"/>
      <sheetName val="ANALISA_GR?????GAH1"/>
      <sheetName val="Surat_Pernyataan1"/>
      <sheetName val="610_041"/>
      <sheetName val="Jamuan"/>
      <sheetName val="Keanggotaan"/>
      <sheetName val="Majalah"/>
      <sheetName val="Pjk.Kend &amp; Parkir&amp;Tanah"/>
      <sheetName val="Pak Din(510)"/>
      <sheetName val="PBB"/>
      <sheetName val="P.Didik&amp;BinaPeg "/>
      <sheetName val="SPPD"/>
      <sheetName val="AT"/>
      <sheetName val="REGION"/>
      <sheetName val="OFFGRID"/>
      <sheetName val="data-pendukung"/>
      <sheetName val="MAPDC"/>
      <sheetName val="STR - 2B"/>
      <sheetName val="Mat"/>
      <sheetName val="Upah&amp;bahan"/>
      <sheetName val="Biaya"/>
      <sheetName val="Pemindahan Penduduk "/>
      <sheetName val="ESC"/>
      <sheetName val="DAFMAT"/>
      <sheetName val="Daftar Upah, Hrg Bhn &amp; Pralatan"/>
      <sheetName val="15.Irr. Struc.Work"/>
      <sheetName val="16.Pipe Inst."/>
      <sheetName val="D Harga"/>
      <sheetName val="Variabel"/>
      <sheetName val="Daftar Alat"/>
      <sheetName val="22"/>
      <sheetName val="ENC.14"/>
      <sheetName val="Rate"/>
      <sheetName val="DHS"/>
      <sheetName val="BILL OF QUAN"/>
      <sheetName val="analisa asumsi Me"/>
      <sheetName val="HRPar"/>
      <sheetName val="asumsi"/>
      <sheetName val="PriceList"/>
      <sheetName val="MT_an"/>
      <sheetName val="Uba"/>
      <sheetName val="Formula Paket A"/>
      <sheetName val="SCH"/>
      <sheetName val="down-semi-coarse"/>
      <sheetName val="down-semi-fine"/>
      <sheetName val="inner pervious_adjust "/>
      <sheetName val="outer pervious adjust"/>
      <sheetName val="riprap"/>
      <sheetName val="up-semi"/>
      <sheetName val="K3LM"/>
      <sheetName val="HARSAT-lain"/>
      <sheetName val="HARSAT-tanah"/>
      <sheetName val="Urai _ Guide Post"/>
      <sheetName val="Urai_Galian Tanah"/>
      <sheetName val="Hitung"/>
      <sheetName val="Agg Halus &amp; Kasar"/>
      <sheetName val="Analis Upah"/>
      <sheetName val="KEBALAT"/>
      <sheetName val="CRUSER"/>
      <sheetName val="ANALISA railing"/>
      <sheetName val="RAB AR&amp;STR"/>
      <sheetName val="jobset"/>
      <sheetName val="Prod 15-8 str"/>
      <sheetName val="Prod 15-7"/>
      <sheetName val="Prod 15-6"/>
      <sheetName val="Prod 15-5"/>
      <sheetName val="Sat~Bahu"/>
      <sheetName val="PNT"/>
      <sheetName val="kalibrasi-Tank"/>
      <sheetName val="DIV.9"/>
      <sheetName val="PRIST LIST"/>
      <sheetName val="Assetdb"/>
      <sheetName val="PersList"/>
      <sheetName val="AssetPar"/>
      <sheetName val="Sales Parameter"/>
      <sheetName val="DIV.3"/>
      <sheetName val="Rupiah"/>
      <sheetName val="Sales"/>
      <sheetName val="Material&amp;Alat"/>
      <sheetName val="BQ EXTERN"/>
      <sheetName val="HSLAIN-LAIN"/>
      <sheetName val="skets"/>
      <sheetName val="FL-Cl"/>
      <sheetName val="Brick+Finish"/>
      <sheetName val="Harsat-Isal"/>
      <sheetName val="Budget"/>
      <sheetName val="TC"/>
      <sheetName val="BHN1"/>
      <sheetName val="H Sat Jembatan"/>
      <sheetName val="IPA1"/>
      <sheetName val="H-SATUAN"/>
      <sheetName val="lap-bulan"/>
      <sheetName val="lampiran"/>
      <sheetName val="Unit Rate"/>
      <sheetName val="(ANALISA-lain)"/>
      <sheetName val="ALAT"/>
      <sheetName val="DIV.8"/>
      <sheetName val="SAPON"/>
      <sheetName val="Pengalaman"/>
      <sheetName val="3Div7"/>
      <sheetName val="KET"/>
      <sheetName val="Worksheet"/>
      <sheetName val="Rekap Prelim"/>
      <sheetName val="7.공정표"/>
      <sheetName val="Analis"/>
      <sheetName val="3.2.2 (Rincian)"/>
      <sheetName val="PHT"/>
      <sheetName val="AN. SCAFOLDING"/>
      <sheetName val="Harga Kabel"/>
      <sheetName val="DAF_2"/>
      <sheetName val="BOM BMS"/>
      <sheetName val="Notes"/>
      <sheetName val="Valve PL"/>
      <sheetName val="Peralatan PL"/>
      <sheetName val="Fill this out first..."/>
      <sheetName val="anal"/>
      <sheetName val="ANALISA GR???"/>
      <sheetName val="Rekap Biaya"/>
      <sheetName val="time"/>
      <sheetName val="anal_hs"/>
      <sheetName val="Resume"/>
      <sheetName val="u_rates"/>
      <sheetName val=" SAT PL"/>
      <sheetName val="RAB.SEKRETARIAT (1)"/>
      <sheetName val="BASEMENT"/>
      <sheetName val="FittingPVC"/>
      <sheetName val="SAP"/>
      <sheetName val="Pro-Base"/>
      <sheetName val="B-Ops-KS"/>
      <sheetName val="TJ1Q47"/>
      <sheetName val="ANALISA GR_x005f_x0000__x"/>
      <sheetName val="AnalisaSIPIL RIIL"/>
      <sheetName val="rab - persiapan &amp; lantai-1"/>
      <sheetName val="BBM-03"/>
      <sheetName val="DIV7-BM"/>
      <sheetName val="box culvert"/>
      <sheetName val="NP (4)"/>
      <sheetName val="rekaprab"/>
      <sheetName val="H_Satuan5"/>
      <sheetName val="REKAP_1_SECTION4"/>
      <sheetName val="DIREC_COST4"/>
      <sheetName val="form_besi4"/>
      <sheetName val="REKAP_STRUCTURE4"/>
      <sheetName val="HSTANAH_XLS3"/>
      <sheetName val="lamp__123"/>
      <sheetName val="Master_1_03"/>
      <sheetName val="GRAND_REKAP3"/>
      <sheetName val="BQ_ARS3"/>
      <sheetName val="A-11_Steel_Str_(2)3"/>
      <sheetName val="ANALISA_GRS_TENGAH3"/>
      <sheetName val="BAHAN_&amp;_UPAH3"/>
      <sheetName val="FORM_X_COST3"/>
      <sheetName val="Analisa_Upah_&amp;_Bahan_Plum3"/>
      <sheetName val="Analisa_&amp;_Upah3"/>
      <sheetName val="Harga_Sat_Das2"/>
      <sheetName val="HARGA_ME3"/>
      <sheetName val="Bill_of_Qty_MEP3"/>
      <sheetName val="Basement_Estimate3"/>
      <sheetName val="bhn_3"/>
      <sheetName val="daftar_Upah3"/>
      <sheetName val="rekap_c3"/>
      <sheetName val="Pos_4-13"/>
      <sheetName val="Harga_3"/>
      <sheetName val="vol__ARS3"/>
      <sheetName val="TOTAL_SPK3"/>
      <sheetName val="PLUMBING_23"/>
      <sheetName val="HARGA_MATERIAL3"/>
      <sheetName val="an_el3"/>
      <sheetName val="unit_rate-b33"/>
      <sheetName val="rab_me_(by_owner)_3"/>
      <sheetName val="BQ_(by_owner)3"/>
      <sheetName val="rab_me_(fisik)3"/>
      <sheetName val="ELEVATED_SLAB3"/>
      <sheetName val="01A-_RAB3"/>
      <sheetName val="Memb_Schd3"/>
      <sheetName val="Analisa_23"/>
      <sheetName val="Daf_13"/>
      <sheetName val="HB_3"/>
      <sheetName val="Analisa_Upah___Bahan_Plum3"/>
      <sheetName val="Supply_Agrmnt3"/>
      <sheetName val="Analisa_Harga_Satuan3"/>
      <sheetName val="Harga_Bahan3"/>
      <sheetName val="Harga_ME_2"/>
      <sheetName val="crewlist_S2"/>
      <sheetName val="rek_det_1-33"/>
      <sheetName val="REF_ONLY3"/>
      <sheetName val="Upah_Bahan2"/>
      <sheetName val="SD_(1)2"/>
      <sheetName val="17_ALS-saluran+BC2"/>
      <sheetName val="HARGA_UPAH2"/>
      <sheetName val="Sewa_Alat-12"/>
      <sheetName val="FORM_3A2"/>
      <sheetName val="Perhitungan_RAB2"/>
      <sheetName val="POS-4_13"/>
      <sheetName val="Rekap_Dc3"/>
      <sheetName val="PHU_053"/>
      <sheetName val="LIFT_DOM2"/>
      <sheetName val="daftar_harga3"/>
      <sheetName val="dboard(_asli)2"/>
      <sheetName val="RAB_STR_JETTY_&amp;_F_PENUNJANG2"/>
      <sheetName val="Currency_Rate2"/>
      <sheetName val="Analisa_RAB2"/>
      <sheetName val="RAB_RIIL_kayu2"/>
      <sheetName val="Indirect_Cost2"/>
      <sheetName val="SERVICES_FEE2"/>
      <sheetName val="BD_Cvl2"/>
      <sheetName val="Erection_SS2"/>
      <sheetName val="Unit_Rate_Indirect2"/>
      <sheetName val="i-j__Pengalaman2"/>
      <sheetName val="Time_Schedule2"/>
      <sheetName val="bukan_PNS2"/>
      <sheetName val="3__KONTRAK(stu)2"/>
      <sheetName val="HRG_BHN2"/>
      <sheetName val="AnalisaSIPIL_RIIL_RAP2"/>
      <sheetName val="Fill_this_out_first___2"/>
      <sheetName val="SUB_TOTAL___2"/>
      <sheetName val="HSA_&amp;_PAB2"/>
      <sheetName val="Harga_Upah_2"/>
      <sheetName val="Analisa_Tekhnis2"/>
      <sheetName val="FORM_72"/>
      <sheetName val="Agregat_Halus_&amp;_Kasar2"/>
      <sheetName val="Analisa_(ok_punya)"/>
      <sheetName val="anal_pipa2"/>
      <sheetName val="Harsat_Upah2"/>
      <sheetName val="A_Paint_Jotun_Penguard2"/>
      <sheetName val="BOQ_ori2"/>
      <sheetName val="610_042"/>
      <sheetName val="Mon_Upah2"/>
      <sheetName val="PAKET_12"/>
      <sheetName val="ANALISA_GR"/>
      <sheetName val="Analisa_RAP2"/>
      <sheetName val="Bahan_B2"/>
      <sheetName val="Upah_B2"/>
      <sheetName val="ANALISA_GR?????GAH2"/>
      <sheetName val="AHS_(ci,str,ars)2"/>
      <sheetName val="BQ_PABX"/>
      <sheetName val="D2_42"/>
      <sheetName val="D4_3_(TE)2"/>
      <sheetName val="D5_3_(TF)_2"/>
      <sheetName val="D8_3_(TJ)2"/>
      <sheetName val="Analisa_Prov'07"/>
      <sheetName val="dongia_(2)2"/>
      <sheetName val="THPDMoi__(2)2"/>
      <sheetName val="TONG_HOP_VL-NC2"/>
      <sheetName val="TONGKE3p_2"/>
      <sheetName val="TH_VL,_NC,_DDHT_Thanhphuoc2"/>
      <sheetName val="DON_GIA2"/>
      <sheetName val="t-h_HA_THE2"/>
      <sheetName val="CHITIET_VL-NC-TT_-1p2"/>
      <sheetName val="TONG_HOP_VL-NC_TT2"/>
      <sheetName val="TH_XL2"/>
      <sheetName val="CHITIET_VL-NC2"/>
      <sheetName val="CHITIET_VL-NC-TT-3p2"/>
      <sheetName val="KPVC-BD_2"/>
      <sheetName val="HPP_TOTAL"/>
      <sheetName val="HPP_3_Tower"/>
      <sheetName val="HASAT_DASAR1"/>
      <sheetName val="SBDY_Jemb_Tayan2"/>
      <sheetName val="RENCANA_KERJA2"/>
      <sheetName val="Bill_of_Qty2"/>
      <sheetName val="struktur_tdk_dipakai2"/>
      <sheetName val="2__Informasi1"/>
      <sheetName val="Uraian_Teknis1"/>
      <sheetName val="AHS_-_Riel2"/>
      <sheetName val="Surat_Pernyataan2"/>
      <sheetName val="Perm__Test"/>
      <sheetName val="HRG_BAHAN_&amp;_UPAH_okk"/>
      <sheetName val="Analis_Kusen_okk"/>
      <sheetName val="Ana__PU"/>
      <sheetName val="Anal_"/>
      <sheetName val="Door_&amp;_Window_Podium"/>
      <sheetName val="San_PD"/>
      <sheetName val="Kuantitas_&amp;_Harga"/>
      <sheetName val="RAB_REVISI"/>
      <sheetName val="Str_A"/>
      <sheetName val="Analisa_Tend"/>
      <sheetName val="Bill_rekap"/>
      <sheetName val="Hrg_Upah_Bhn"/>
      <sheetName val="DAFTAR_HARGA_BAHAN_"/>
      <sheetName val="Sumber_Daya"/>
      <sheetName val="General_Intem"/>
      <sheetName val="1_B"/>
      <sheetName val="Bill_4_1"/>
      <sheetName val="Isolasi_Luar_Dalam"/>
      <sheetName val="Isolasi_Luar"/>
      <sheetName val="Anls_Hrg_Sat"/>
      <sheetName val="Har_Sat"/>
      <sheetName val="Harga_Bahan_&amp;_Upah"/>
      <sheetName val="Analisa_Harga_Sat"/>
      <sheetName val="Lamp_-3"/>
      <sheetName val="Lamp_-6"/>
      <sheetName val="PV_Harga_Sat"/>
      <sheetName val="Analisa_Alat"/>
      <sheetName val="Analisa_Alat_Dredger"/>
      <sheetName val="Analisa_Tehnik_1"/>
      <sheetName val="Analisa_Tehnik"/>
      <sheetName val="Pendukung_1"/>
      <sheetName val="Pek_Tanah"/>
      <sheetName val="AT_B&amp;B"/>
      <sheetName val="Harsat_Bahan"/>
      <sheetName val="DRUP_(ASLI)"/>
      <sheetName val="Master_Edit"/>
      <sheetName val="Analis_harga"/>
      <sheetName val="H_Satuan_Dasar"/>
      <sheetName val="HarDas-Ops_"/>
      <sheetName val="PRY_03-1_(Amd1)"/>
      <sheetName val="BAHAN_"/>
      <sheetName val="Harga_bahan-1"/>
      <sheetName val="DETAIL_POS_123"/>
      <sheetName val="STR_-_2B"/>
      <sheetName val="Unit_Cost"/>
      <sheetName val="Rekap_Direct_Cost"/>
      <sheetName val="DF-7_(2)"/>
      <sheetName val="ANALISA_GR_____GAH"/>
      <sheetName val="Harsat_Pekerjaan"/>
      <sheetName val="NEX24_DB"/>
      <sheetName val="H_SAT"/>
      <sheetName val="fill_in_first"/>
      <sheetName val="Pjk_Kend_&amp;_Parkir&amp;Tanah"/>
      <sheetName val="Pak_Din(510)"/>
      <sheetName val="P_Didik&amp;BinaPeg_"/>
      <sheetName val="DFT__HRG_BHN___UPAH"/>
      <sheetName val="ANALISA_STR___ARS"/>
      <sheetName val="Daftar_Staff"/>
      <sheetName val="OP__PERJAM"/>
      <sheetName val="K_Lokal"/>
      <sheetName val="B__PERSONIL"/>
      <sheetName val="BOQ_SNJ_1"/>
      <sheetName val="DKH_CCO_1A"/>
      <sheetName val="DKH_CCO_1B_R-1"/>
      <sheetName val="Anal__Alat"/>
      <sheetName val="PRD_01-6(I-II)"/>
      <sheetName val="PRD_01-7_alat"/>
      <sheetName val="Sec_I_ML"/>
      <sheetName val="COST_SUMM"/>
      <sheetName val="4__PEK__LUAR"/>
      <sheetName val="Unit_Price"/>
      <sheetName val="10_yr_val"/>
      <sheetName val="ANALISA_GR_x005f_x0000__x005f_x0000__x005f_x0000_"/>
      <sheetName val="analisa_el"/>
      <sheetName val="Pemindahan_Penduduk_"/>
      <sheetName val="SAT_EL"/>
      <sheetName val="ANALISA_GR_x005f_x005f_x005f_x0000__x005f_x005f_x"/>
      <sheetName val="RANGE_BAHAN"/>
      <sheetName val="Unit_Rate"/>
      <sheetName val="DIV_3"/>
      <sheetName val="DIV_8"/>
      <sheetName val="DIV_9"/>
      <sheetName val="Daftar_Upah,_Hrg_Bhn_&amp;_Pralatan"/>
      <sheetName val="Rekap_Prelim"/>
      <sheetName val="analisa_panel"/>
      <sheetName val="Man_Power"/>
      <sheetName val="TATA_UDARA"/>
      <sheetName val="7_공정표"/>
      <sheetName val="Analis_Upah"/>
      <sheetName val="Galian_1"/>
      <sheetName val="ANALISA_railing"/>
      <sheetName val="RAB_AR&amp;STR"/>
      <sheetName val="1_General_"/>
      <sheetName val="REKAP__(1)"/>
      <sheetName val="2703_1"/>
      <sheetName val="Assumption_&amp;_Dashboard_"/>
      <sheetName val="H_Sat_Jembatan"/>
      <sheetName val="3_2_2_(Rincian)"/>
      <sheetName val="AN__SCAFOLDING"/>
      <sheetName val="Harga_Kabel"/>
      <sheetName val="BOM_BMS"/>
      <sheetName val="Daf-3_1_2_Pintu,_Jendela,_TWA"/>
      <sheetName val="Daf-3_1_4_Plafond_TWA"/>
      <sheetName val="Valve_PL"/>
      <sheetName val="Peralatan_PL"/>
      <sheetName val="Fill_this_out_first___3"/>
      <sheetName val="ANALISA_GR???"/>
      <sheetName val="Rekap_Total"/>
      <sheetName val="Rekap_Biaya"/>
      <sheetName val="_SAT_PL"/>
      <sheetName val="RAB_SEKRETARIAT_(1)"/>
      <sheetName val="4-Basic_Price"/>
      <sheetName val="Faktor_Konversi"/>
      <sheetName val="DLAT_(2)"/>
      <sheetName val="7_1(3)"/>
      <sheetName val="VAC_BDWN"/>
      <sheetName val="Daftar_Alat"/>
      <sheetName val="Harga_Dasar"/>
      <sheetName val="ANALISA_GR_x005f_x0000__x"/>
      <sheetName val="BILL_OF_QUAN"/>
      <sheetName val="analisa_asumsi_Me"/>
      <sheetName val="AnalisaSIPIL_RIIL"/>
      <sheetName val="Har-mat"/>
      <sheetName val="Har_mat"/>
      <sheetName val="ANALISA GR_x005f_x005f_x0"/>
      <sheetName val="anls space frame"/>
      <sheetName val="hrg.bhn"/>
      <sheetName val="Bahan&amp;Upah"/>
      <sheetName val="Meth"/>
      <sheetName val="AN-E"/>
      <sheetName val="DataTeknis"/>
      <sheetName val="meth hsl nego"/>
      <sheetName val="Rekap "/>
      <sheetName val="Kurva S"/>
      <sheetName val="RABP"/>
      <sheetName val="RATE&amp;FCTR"/>
      <sheetName val="Bhn"/>
      <sheetName val="W-NAD"/>
      <sheetName val="Prod 02"/>
      <sheetName val="Stock Material"/>
      <sheetName val="EP-PROD-01"/>
      <sheetName val="Invoice"/>
      <sheetName val="No Item"/>
      <sheetName val="Harga_satuan2"/>
      <sheetName val="Formula_Paket_A"/>
      <sheetName val="inner_pervious_adjust_"/>
      <sheetName val="outer_pervious_adjust"/>
      <sheetName val="Urai___Guide_Post"/>
      <sheetName val="Urai_Galian_Tanah"/>
      <sheetName val="Agg_Halus_&amp;_Kasar"/>
      <sheetName val="Prod_15-8_str"/>
      <sheetName val="Prod_15-7"/>
      <sheetName val="Prod_15-6"/>
      <sheetName val="Prod_15-5"/>
      <sheetName val="PRIST_LIST"/>
      <sheetName val="Sales_Parameter"/>
      <sheetName val="harga sat"/>
      <sheetName val="Data-Masukan"/>
      <sheetName val="Cashflow"/>
      <sheetName val="h.sat-bbm"/>
      <sheetName val="ANAL-SEC II"/>
      <sheetName val="ANAL-SEC III"/>
      <sheetName val="bhn FINAL"/>
      <sheetName val="AnaSch2"/>
      <sheetName val="FORM BQ TL PRATU 4cct"/>
      <sheetName val="memory"/>
      <sheetName val="Breakdown"/>
      <sheetName val="analisa BM"/>
      <sheetName val="FP"/>
      <sheetName val="PLB"/>
      <sheetName val="HSU"/>
      <sheetName val="12CGOU"/>
      <sheetName val="Pek.persiapan"/>
      <sheetName val="대비표"/>
      <sheetName val="RAB &amp; RCO OWNER VERS."/>
      <sheetName val="rap rinci"/>
      <sheetName val="DIVISI 3"/>
      <sheetName val="4+000"/>
      <sheetName val="2.2"/>
      <sheetName val="3"/>
      <sheetName val="Batal"/>
      <sheetName val="B.1"/>
      <sheetName val="B.10"/>
      <sheetName val="B.11"/>
      <sheetName val="B.12"/>
      <sheetName val="B.13"/>
      <sheetName val="B.14"/>
      <sheetName val="B.15"/>
      <sheetName val="B.16"/>
      <sheetName val="B.17"/>
      <sheetName val="B.18"/>
      <sheetName val="B.2"/>
      <sheetName val="B.20"/>
      <sheetName val="B.21"/>
      <sheetName val="B.22"/>
      <sheetName val="B.23"/>
      <sheetName val="B.24"/>
      <sheetName val="B.25"/>
      <sheetName val="B.26"/>
      <sheetName val="B.28"/>
      <sheetName val="B.29"/>
      <sheetName val="B.3"/>
      <sheetName val="B.30"/>
      <sheetName val="B.4"/>
      <sheetName val="B.5"/>
      <sheetName val="B.6"/>
      <sheetName val="B.7"/>
      <sheetName val="B.8"/>
      <sheetName val="Analisa Harga"/>
      <sheetName val="Pgr Jl.I.Bale"/>
      <sheetName val="Rekap Bill"/>
      <sheetName val="5-ALAT(1)"/>
      <sheetName val="NPV"/>
      <sheetName val="MSTR"/>
      <sheetName val="KWNTY&amp;HARGA"/>
      <sheetName val="Isian Biodata"/>
      <sheetName val="TBL_BANTU"/>
      <sheetName val="ITB COST"/>
      <sheetName val="DAF-BAHAN"/>
      <sheetName val="DAF-UPAH"/>
      <sheetName val="ANALYS EXTERN"/>
      <sheetName val="Tuk Koef"/>
      <sheetName val="SK"/>
      <sheetName val="Tunduk Panitia"/>
      <sheetName val="BABY"/>
      <sheetName val="Analisa Gabungan"/>
      <sheetName val="Kuantitas &amp; Harga Seg.1"/>
      <sheetName val="BoQ C4"/>
      <sheetName val="Category detail"/>
      <sheetName val="LD calc"/>
      <sheetName val="Formula"/>
      <sheetName val="COSTING Option 1"/>
      <sheetName val="tl"/>
      <sheetName val="TM"/>
      <sheetName val="an. 1"/>
      <sheetName val="Analisa ME"/>
      <sheetName val="Tie Beam GN"/>
      <sheetName val="Tangga GN"/>
      <sheetName val="M.Pekerjaan"/>
      <sheetName val="bau-6"/>
      <sheetName val="prd01-5"/>
      <sheetName val="NC-CM"/>
      <sheetName val="L3-Calculation"/>
      <sheetName val="an.el"/>
      <sheetName val="An.AC &amp; Plb"/>
      <sheetName val="An_Basic"/>
      <sheetName val="HS Alat"/>
      <sheetName val="Div 9 - Harian"/>
      <sheetName val="Div 2 - Drainase"/>
      <sheetName val="Input Data"/>
      <sheetName val="Analisa SNI STANDART "/>
      <sheetName val="schtng"/>
      <sheetName val="schbhn"/>
      <sheetName val="schalt"/>
      <sheetName val="DEF"/>
      <sheetName val="H-SAT"/>
      <sheetName val="gvl"/>
      <sheetName val="3-DIV7"/>
      <sheetName val="D.BOARD"/>
      <sheetName val="PERALATAN PROYEK GOL III A"/>
      <sheetName val="Cashflow_ref"/>
      <sheetName val="alt1"/>
      <sheetName val="SUB &amp; mandor"/>
      <sheetName val="ANALISA_GR_____GAH1"/>
      <sheetName val="Analisa Quarry"/>
      <sheetName val="own"/>
      <sheetName val="HST"/>
      <sheetName val="Uph&amp;bhn"/>
      <sheetName val="Rate Analysis"/>
      <sheetName val="ANALISA GR_x005f_x005f_x005f_x005f_x005f_x005f_x0"/>
      <sheetName val="Gorong Aramco"/>
      <sheetName val="BQ All_2"/>
      <sheetName val="Analis Kusen 1 ESKALASI"/>
      <sheetName val="AnalisaBOW"/>
      <sheetName val="CASH"/>
      <sheetName val="EE-PROP"/>
      <sheetName val="gi"/>
      <sheetName val="Up &amp; bhn"/>
      <sheetName val="LIST MATERIAL"/>
      <sheetName val="P&amp;L98"/>
      <sheetName val="BQ-Arun"/>
      <sheetName val="3-DIV4"/>
      <sheetName val="qc reading"/>
      <sheetName val="Tataudara"/>
      <sheetName val="CODE"/>
      <sheetName val="Irregular Income"/>
      <sheetName val="FE-1770.P1"/>
      <sheetName val="B - Norelec"/>
      <sheetName val="Variables"/>
      <sheetName val="DAPRO"/>
      <sheetName val="M+MC"/>
      <sheetName val="GVL§CT"/>
      <sheetName val="Uph+bahan"/>
      <sheetName val="Anl.+"/>
      <sheetName val="K"/>
      <sheetName val="LCATAL"/>
      <sheetName val="NET表"/>
      <sheetName val="BQ表"/>
      <sheetName val="Volume"/>
      <sheetName val="Upah &amp; Bahan"/>
      <sheetName val="keb-BHN"/>
      <sheetName val="sche"/>
      <sheetName val="DB"/>
      <sheetName val="DK&amp;H"/>
      <sheetName val="Eng_Hrs"/>
      <sheetName val="HSPK"/>
      <sheetName val="SD"/>
      <sheetName val="sat"/>
      <sheetName val="Formulir 7.6"/>
      <sheetName val="iNT. Kotak Lt.3"/>
      <sheetName val="Dash"/>
      <sheetName val="sulteng"/>
      <sheetName val="sultra"/>
      <sheetName val="MEBEL1"/>
      <sheetName val="Morang"/>
      <sheetName val="Form I"/>
      <sheetName val="sph"/>
      <sheetName val="SP Kapasitas TD"/>
      <sheetName val="UP-MAT-ALT"/>
      <sheetName val="SCDL"/>
      <sheetName val="LIST"/>
      <sheetName val="PK1"/>
      <sheetName val="REKAP Package I"/>
      <sheetName val="Material-mr"/>
      <sheetName val="REMUNERASISTANDAR"/>
      <sheetName val="TABEL-DETASIR"/>
      <sheetName val="D_harga"/>
      <sheetName val="RINCIAN"/>
      <sheetName val="REK S-CURVE"/>
      <sheetName val="S-CURVE"/>
      <sheetName val="산근"/>
      <sheetName val="ANA-C"/>
      <sheetName val="upahbahan"/>
      <sheetName val="BOOQ"/>
      <sheetName val="DB_Simplex"/>
      <sheetName val="SOHAR(2nd)"/>
      <sheetName val="SPREAD SHEET"/>
      <sheetName val="H-Upah"/>
      <sheetName val="Bill Of Quantity"/>
      <sheetName val="DASHB"/>
      <sheetName val="2.1"/>
      <sheetName val="2.3"/>
      <sheetName val="2.4"/>
      <sheetName val="2.5"/>
      <sheetName val="2.6"/>
      <sheetName val="2.7"/>
      <sheetName val="3.1"/>
      <sheetName val="3.10"/>
      <sheetName val="3.11"/>
      <sheetName val="3.12"/>
      <sheetName val="3.2"/>
      <sheetName val="3.3"/>
      <sheetName val="3.4"/>
      <sheetName val="3.8"/>
      <sheetName val="3.9"/>
      <sheetName val="#REF!"/>
      <sheetName val="dayvol WEDI"/>
      <sheetName val="dayvol adibarat"/>
      <sheetName val="ERET"/>
      <sheetName val="D &amp; W sizes"/>
      <sheetName val="DIVI3"/>
      <sheetName val="ANALISA GR_x005f_x0000__x005f_x005f_x"/>
      <sheetName val="bqmpaloc"/>
      <sheetName val="LAL - PASAR PAGI "/>
      <sheetName val="DivVII"/>
      <sheetName val="bill 3.9"/>
      <sheetName val="STR(CANCEL)"/>
      <sheetName val="3.ALS-STR-PDS"/>
      <sheetName val="RAP1"/>
      <sheetName val="tgl"/>
      <sheetName val="PM"/>
      <sheetName val="TMS Llg"/>
      <sheetName val="Dsr"/>
      <sheetName val="DU&amp;B"/>
      <sheetName val="REKAP MINGGUAN"/>
      <sheetName val="ME"/>
      <sheetName val="Daftar Harga Upah dan Bahan"/>
      <sheetName val="Total Harga"/>
      <sheetName val="ANALISA A-Persiapan"/>
      <sheetName val="ANALISA B-Pek.tanah"/>
      <sheetName val="ANALISA C-Pek. pondasi"/>
      <sheetName val="ANALISA D-Dinding"/>
      <sheetName val="ANALISA E-Plesteran"/>
      <sheetName val="ANALISA F-Pek.Kayu"/>
      <sheetName val="ANALISA G-Pek. beton"/>
      <sheetName val="ANALISA J-Pek. Sanitasi"/>
      <sheetName val="ANALISA K-Besi n aluminium"/>
      <sheetName val="ANALISA N-Pek. pengecatan"/>
      <sheetName val="ANALISA Q-Pek. Air Bersih"/>
      <sheetName val="JOB'S"/>
      <sheetName val="BIIL ASLI"/>
      <sheetName val="RAB 1"/>
      <sheetName val="Hsatbahan"/>
      <sheetName val="HB"/>
      <sheetName val="K'9"/>
      <sheetName val="Schedulle "/>
      <sheetName val="extern"/>
      <sheetName val="Alat B"/>
      <sheetName val="a.h ars sum"/>
      <sheetName val="a.h ars"/>
      <sheetName val="Daftar Harga Satuan Gaji"/>
      <sheetName val="Daftar Harga Satuan Bahan"/>
      <sheetName val="prog_mgu"/>
      <sheetName val="DAFFIN"/>
      <sheetName val="F ALARM"/>
      <sheetName val="BEP"/>
      <sheetName val="Bgn-Ingg PLANTATION"/>
      <sheetName val="HITUNG-HPP,25"/>
      <sheetName val="Hrn I"/>
      <sheetName val="Hrn II"/>
      <sheetName val="Hrn III"/>
      <sheetName val=" "/>
      <sheetName val="IN."/>
      <sheetName val="In"/>
      <sheetName val="Projects"/>
      <sheetName val="AWAL"/>
      <sheetName val="UPAH DAN BAHAN"/>
      <sheetName val="analisa Harsat"/>
      <sheetName val="div4"/>
      <sheetName val="div71"/>
      <sheetName val="div7"/>
      <sheetName val="div31"/>
      <sheetName val="div3"/>
      <sheetName val=" REKAP B GEDUNG PRAMUKA"/>
      <sheetName val="A PENDOPO"/>
      <sheetName val="pond"/>
      <sheetName val="dind"/>
      <sheetName val="kayu"/>
      <sheetName val="langit"/>
      <sheetName val="B. GEDUNG PRAMUKA"/>
      <sheetName val="SURAT PENAWARAN"/>
      <sheetName val=" REKAP A PENDOPO"/>
      <sheetName val="Alat (1)"/>
      <sheetName val="An_Harga"/>
      <sheetName val="HPS"/>
      <sheetName val="LAM 3"/>
      <sheetName val="RD dokter ORNG 3 70"/>
      <sheetName val="DISCLAIMER"/>
      <sheetName val="%"/>
      <sheetName val="MAJOR"/>
      <sheetName val="Peta Quarry"/>
      <sheetName val="Perhitungan Mobilisasi Alat"/>
      <sheetName val="Lalu Lintas"/>
      <sheetName val="Jembatan Sementara"/>
      <sheetName val="Analisa K3"/>
      <sheetName val="4-Analisa Quarry"/>
      <sheetName val="4-Formulir harga bahan"/>
      <sheetName val="Peta Quarry (2)"/>
      <sheetName val="5-ALAT(2)"/>
      <sheetName val="Agg A"/>
      <sheetName val="Agg B dan S"/>
      <sheetName val="Agg C"/>
      <sheetName val="Agg  CBR 60"/>
      <sheetName val="Rekap (2)"/>
      <sheetName val="BOQ (2)"/>
      <sheetName val="jangka aktu pelaksanaan (2)"/>
      <sheetName val="D1"/>
      <sheetName val="D2"/>
      <sheetName val="D3"/>
      <sheetName val="D5"/>
      <sheetName val="D6 (2)"/>
      <sheetName val="D7(1)"/>
      <sheetName val="D7(2)"/>
      <sheetName val="D8(1)"/>
      <sheetName val="D8(2)"/>
      <sheetName val="D9"/>
      <sheetName val="D10 LS-Rutin"/>
      <sheetName val="D10 Kuantitas"/>
      <sheetName val="D10 Analisa HSP"/>
      <sheetName val="UP MINOR"/>
      <sheetName val="Daf Alat"/>
      <sheetName val="Jdw Alat"/>
      <sheetName val="Schedule"/>
      <sheetName val="S Penawar"/>
      <sheetName val="O"/>
      <sheetName val="ANALISA GR___"/>
      <sheetName val="ANALISA GR_x0000__x"/>
      <sheetName val="ANALISA GR_x0"/>
      <sheetName val="Urugan Pasir"/>
      <sheetName val="SP17"/>
      <sheetName val="DATAOKT"/>
      <sheetName val="C.S.A"/>
      <sheetName val="정부노임단가"/>
      <sheetName val="RAB (A) (2)"/>
      <sheetName val="Pay Items"/>
      <sheetName val="전기일위대가"/>
      <sheetName val="COPING"/>
      <sheetName val="단가"/>
      <sheetName val="시설물일위"/>
      <sheetName val="실행철강하도"/>
      <sheetName val="FIRE FIGHTING"/>
      <sheetName val="BREAKDOWN(철거설치)"/>
      <sheetName val="INPUT HARIAN"/>
      <sheetName val="BQ (M&amp;E)"/>
      <sheetName val="MAP 1-2"/>
      <sheetName val="RKP PLUMBING"/>
      <sheetName val="Hua Yang Quarterly"/>
      <sheetName val="Lead Schedule"/>
      <sheetName val="Gal tanah"/>
      <sheetName val="PSPR"/>
      <sheetName val="Gaji Pokok"/>
      <sheetName val="T. Proyek-Jabatan"/>
      <sheetName val="T. Lokasi"/>
      <sheetName val="T. Rumah"/>
      <sheetName val="T. Transport"/>
      <sheetName val="Jadwal"/>
      <sheetName val="SUMBER"/>
      <sheetName val="BQ Pivot utk Analisa &amp; SDBP "/>
      <sheetName val="M+U Pivot"/>
      <sheetName val="Fin Sum"/>
      <sheetName val="camp"/>
      <sheetName val="adukan "/>
      <sheetName val="bhan"/>
      <sheetName val="itempek"/>
      <sheetName val="Cdg"/>
      <sheetName val="Item1"/>
      <sheetName val="Item2"/>
      <sheetName val="tanah"/>
      <sheetName val="kapalat"/>
      <sheetName val="Proses"/>
      <sheetName val="Item3"/>
      <sheetName val="Item5"/>
      <sheetName val="Item6"/>
      <sheetName val="Item7"/>
      <sheetName val="Item8"/>
      <sheetName val="Pareto"/>
      <sheetName val="Item10"/>
      <sheetName val="Gorong-2"/>
      <sheetName val="H-quarry"/>
      <sheetName val="Pas-batu"/>
      <sheetName val="Resiko"/>
      <sheetName val="Vol K.225"/>
      <sheetName val="Titip"/>
      <sheetName val="Anas"/>
      <sheetName val="ANALISA SNI'12 "/>
      <sheetName val="Harga Alat"/>
      <sheetName val="PENUTUP ATAP"/>
      <sheetName val="3-DIV8"/>
      <sheetName val="XL4Test5"/>
      <sheetName val="Concrete"/>
      <sheetName val="W"/>
      <sheetName val="NP7"/>
      <sheetName val="Alat R"/>
      <sheetName val="RAB-NEGO"/>
      <sheetName val="uph bhn"/>
      <sheetName val="DIV.1"/>
      <sheetName val="DAF.HRG"/>
      <sheetName val="Bhn-Lokal"/>
      <sheetName val="BasicPrice"/>
      <sheetName val="DHSD"/>
      <sheetName val="PO-2"/>
      <sheetName val="Harga S Dasar UNTUK IDISI"/>
      <sheetName val="An. ang"/>
      <sheetName val="Anal_Pek"/>
      <sheetName val="Appendix 2(SatDas)"/>
      <sheetName val="Upah,Bahan,Alat"/>
      <sheetName val="3-DIV2"/>
      <sheetName val="T.material"/>
      <sheetName val="REKAP A BESAR"/>
      <sheetName val="Kurs"/>
      <sheetName val="B.T"/>
      <sheetName val="FLANGE"/>
      <sheetName val="VALVE"/>
      <sheetName val="DaftarHarga"/>
      <sheetName val="mst_prod_material"/>
      <sheetName val="inventory_stock_movement"/>
      <sheetName val="Master Schedule"/>
      <sheetName val="Permanent info"/>
      <sheetName val="S.BAHAN"/>
      <sheetName val="S.UPAH"/>
      <sheetName val="rate-alat"/>
      <sheetName val="Rekap Analisa"/>
      <sheetName val="PL SPP per ton"/>
      <sheetName val="TEKNIS"/>
      <sheetName val="HS-2"/>
      <sheetName val="Uraian Upah"/>
      <sheetName val="input data umum"/>
      <sheetName val="81+200"/>
      <sheetName val="1~3"/>
      <sheetName val="Hidden"/>
      <sheetName val="Alat Berat"/>
      <sheetName val="Pegawai"/>
      <sheetName val="3-DIV1"/>
      <sheetName val="labarugi"/>
      <sheetName val="neraca"/>
      <sheetName val="BPDP"/>
      <sheetName val="HGS Jan 2007"/>
      <sheetName val="PENYAMBUNGAN DAYA"/>
      <sheetName val="M2 SQUARE (C)"/>
      <sheetName val="Marka Jalan"/>
      <sheetName val="PENDAHULUAN"/>
      <sheetName val="PAGAR PEMBATAS JALAN"/>
      <sheetName val="Rambu-rambu"/>
      <sheetName val="Rigid Beton"/>
      <sheetName val="Separator "/>
      <sheetName val="ST CAROLUS (C)"/>
      <sheetName val="hrg-sat.pek"/>
      <sheetName val="Sheet7"/>
      <sheetName val="Schedule Master"/>
      <sheetName val="HRG-DASAR"/>
      <sheetName val="analisa2"/>
      <sheetName val="Daf.Harga"/>
      <sheetName val="Pivot Table"/>
      <sheetName val="anal-drainase,tanah&amp;ps batu"/>
      <sheetName val="anal-beton"/>
      <sheetName val="anal-aspal"/>
      <sheetName val="STR"/>
      <sheetName val="Data Upah"/>
      <sheetName val="DATA BASE"/>
      <sheetName val="FINISHING"/>
      <sheetName val="divI"/>
      <sheetName val="TJ.JATI"/>
      <sheetName val="RBP- 2"/>
      <sheetName val="Hst,upah"/>
      <sheetName val="Hst_mat"/>
      <sheetName val="Harga Satuan Bahan"/>
      <sheetName val="IV. Arsitek (MC 0)"/>
      <sheetName val="Satuan Dasar"/>
      <sheetName val="lh"/>
      <sheetName val="5"/>
      <sheetName val="6"/>
      <sheetName val="PERPUS1"/>
      <sheetName val="ALAT1"/>
      <sheetName val="U&amp;B"/>
      <sheetName val="Meto"/>
      <sheetName val="KH.L"/>
      <sheetName val="7.L"/>
      <sheetName val="tb. besi"/>
      <sheetName val="RBP3"/>
      <sheetName val="DC"/>
      <sheetName val="TS (A3)"/>
      <sheetName val="Soi 08"/>
      <sheetName val="Generalofact"/>
      <sheetName val="预算"/>
      <sheetName val="TTTram"/>
      <sheetName val="Soi_08"/>
      <sheetName val="Markup"/>
      <sheetName val="HRG DSR APP"/>
      <sheetName val="Hrgdsrupah"/>
      <sheetName val="ANALISA WIKA"/>
      <sheetName val="Up"/>
      <sheetName val="LOADDAT"/>
      <sheetName val="2016-405 MR"/>
      <sheetName val="2017-458RAG&amp;MR"/>
      <sheetName val="Reloc &amp; Living Cost"/>
      <sheetName val="Sal"/>
      <sheetName val="Analisa K"/>
      <sheetName val="3-DIV3"/>
      <sheetName val="310000 CABANG V"/>
      <sheetName val="finalj"/>
      <sheetName val="MUA"/>
      <sheetName val="URAIAN "/>
      <sheetName val="LS-Rutin"/>
      <sheetName val="hs-str"/>
      <sheetName val="hs_str"/>
      <sheetName val="Harga Satuan Upah &amp; Bahan"/>
      <sheetName val="RAB2"/>
      <sheetName val="ANEX1"/>
      <sheetName val="LIST ANHARSAT"/>
      <sheetName val="3Div7a"/>
      <sheetName val="Mark UP"/>
      <sheetName val="Jdw A_M_T"/>
      <sheetName val="Lamp -5"/>
      <sheetName val="Pivot 1"/>
      <sheetName val="Pivot 1 (2)"/>
      <sheetName val="Pivot 1 (3)"/>
      <sheetName val="Pivot 1 (4)"/>
      <sheetName val="Analisa Tehnik Alat"/>
      <sheetName val="ANAL.PROD.ALAT"/>
      <sheetName val="Earth, Concrete, Pile"/>
      <sheetName val="Soil factor"/>
      <sheetName val="CPar"/>
      <sheetName val="Bill 2.3"/>
      <sheetName val="Bill 2.5B"/>
      <sheetName val="Bill 2.1"/>
      <sheetName val="Hardas Material"/>
      <sheetName val="Hardas Upah+Subkon"/>
      <sheetName val="BP1_23"/>
      <sheetName val="Rab-EL-"/>
      <sheetName val="Hsatuan-OK"/>
      <sheetName val="L-Mechanical"/>
      <sheetName val="EXTERNAL WORK"/>
      <sheetName val="STOK MAT"/>
      <sheetName val="MAP GAB"/>
      <sheetName val="igp-popno"/>
      <sheetName val="GP-WB"/>
      <sheetName val="tetrapod"/>
      <sheetName val="telp"/>
      <sheetName val="BASIC-PRICE"/>
      <sheetName val="SDMTA"/>
      <sheetName val="SDM"/>
      <sheetName val="RKP_BOQ"/>
      <sheetName val="P-2"/>
      <sheetName val="P-5"/>
      <sheetName val="P-6"/>
      <sheetName val="Sales Rental"/>
      <sheetName val="DBKoef"/>
      <sheetName val="HR Detail"/>
      <sheetName val="PRY 01-8"/>
      <sheetName val="311208"/>
      <sheetName val="TOTAL UPAH"/>
      <sheetName val="BIAYA ALAT"/>
      <sheetName val="AHSP"/>
      <sheetName val="Parameter"/>
      <sheetName val="Marshal"/>
      <sheetName val="Bea Op Alat"/>
      <sheetName val="Price Persiapan dan Penunjang"/>
      <sheetName val="rincian A"/>
      <sheetName val="ANTEK-AGGA"/>
      <sheetName val="BURDA"/>
      <sheetName val="ANTEK-GAL"/>
      <sheetName val="HRS-ATB"/>
      <sheetName val="ANTEK-PRIME"/>
      <sheetName val="ANTEK-TIMB"/>
      <sheetName val="BD-LS"/>
      <sheetName val="BIA-LUMPSUM"/>
      <sheetName val="FA"/>
      <sheetName val="SOUND"/>
      <sheetName val="CCTV"/>
      <sheetName val="ACCESS"/>
      <sheetName val="GPON"/>
      <sheetName val="RACK_EC"/>
      <sheetName val="GR_EC"/>
      <sheetName val="RANGE"/>
      <sheetName val="ITEM"/>
      <sheetName val="BL"/>
      <sheetName val="BQ25"/>
      <sheetName val="komp"/>
      <sheetName val="ANA-HRG"/>
      <sheetName val="HS BHN&amp;UPAH"/>
      <sheetName val="srtberkas"/>
      <sheetName val="HASIL USAHA 2011"/>
      <sheetName val="divII"/>
      <sheetName val="K. 111"/>
      <sheetName val="k211"/>
      <sheetName val="k224"/>
      <sheetName val="K225"/>
      <sheetName val="K 311A"/>
      <sheetName val="k514"/>
      <sheetName val="K710"/>
      <sheetName val="K715"/>
      <sheetName val="K728"/>
      <sheetName val="K. 810"/>
      <sheetName val="REKAP_2"/>
      <sheetName val="DSP"/>
      <sheetName val="div62"/>
      <sheetName val="BAHAN 2017"/>
      <sheetName val="quarry"/>
      <sheetName val="H_Satuan6"/>
      <sheetName val="REKAP_1_SECTION5"/>
      <sheetName val="DIREC_COST5"/>
      <sheetName val="form_besi5"/>
      <sheetName val="REKAP_STRUCTURE5"/>
      <sheetName val="lamp__124"/>
      <sheetName val="GRAND_REKAP4"/>
      <sheetName val="Master_1_04"/>
      <sheetName val="BQ_ARS4"/>
      <sheetName val="A-11_Steel_Str_(2)4"/>
      <sheetName val="Analisa_Upah_&amp;_Bahan_Plum4"/>
      <sheetName val="HSTANAH_XLS4"/>
      <sheetName val="FORM_X_COST4"/>
      <sheetName val="ANALISA_GRS_TENGAH4"/>
      <sheetName val="BAHAN_&amp;_UPAH4"/>
      <sheetName val="Analisa_&amp;_Upah4"/>
      <sheetName val="daftar_Upah4"/>
      <sheetName val="rekap_c4"/>
      <sheetName val="Pos_4-14"/>
      <sheetName val="Harga_4"/>
      <sheetName val="vol__ARS4"/>
      <sheetName val="TOTAL_SPK4"/>
      <sheetName val="HARGA_ME4"/>
      <sheetName val="Bill_of_Qty_MEP4"/>
      <sheetName val="Basement_Estimate4"/>
      <sheetName val="bhn_4"/>
      <sheetName val="PLUMBING_24"/>
      <sheetName val="rab_me_(by_owner)_4"/>
      <sheetName val="BQ_(by_owner)4"/>
      <sheetName val="rab_me_(fisik)4"/>
      <sheetName val="ELEVATED_SLAB4"/>
      <sheetName val="01A-_RAB4"/>
      <sheetName val="an_el4"/>
      <sheetName val="Analisa_24"/>
      <sheetName val="unit_rate-b34"/>
      <sheetName val="HARGA_MATERIAL4"/>
      <sheetName val="Memb_Schd4"/>
      <sheetName val="Analisa_Harga_Satuan4"/>
      <sheetName val="Analisa_Upah___Bahan_Plum4"/>
      <sheetName val="HB_4"/>
      <sheetName val="rek_det_1-34"/>
      <sheetName val="FORM_3A3"/>
      <sheetName val="Perhitungan_RAB3"/>
      <sheetName val="Harga_satuan3"/>
      <sheetName val="Supply_Agrmnt4"/>
      <sheetName val="daftar_harga4"/>
      <sheetName val="POS-4_14"/>
      <sheetName val="Rekap_Dc4"/>
      <sheetName val="PHU_054"/>
      <sheetName val="Harga_Bahan4"/>
      <sheetName val="Daf_14"/>
      <sheetName val="Indirect_Cost3"/>
      <sheetName val="SERVICES_FEE3"/>
      <sheetName val="BD_Cvl3"/>
      <sheetName val="Erection_SS3"/>
      <sheetName val="Harga_ME_3"/>
      <sheetName val="PAKET_13"/>
      <sheetName val="crewlist_S3"/>
      <sheetName val="anal_pipa3"/>
      <sheetName val="Harsat_Upah3"/>
      <sheetName val="LIFT_DOM3"/>
      <sheetName val="REF_ONLY4"/>
      <sheetName val="dboard(_asli)3"/>
      <sheetName val="RAB_STR_JETTY_&amp;_F_PENUNJANG3"/>
      <sheetName val="Time_Schedule3"/>
      <sheetName val="Bill_4_11"/>
      <sheetName val="Currency_Rate3"/>
      <sheetName val="Upah_Bahan3"/>
      <sheetName val="Analisa_RAB3"/>
      <sheetName val="3__KONTRAK(stu)3"/>
      <sheetName val="HRG_BHN3"/>
      <sheetName val="RAB_RIIL_kayu3"/>
      <sheetName val="Unit_Rate_Indirect3"/>
      <sheetName val="i-j__Pengalaman3"/>
      <sheetName val="AnalisaSIPIL_RIIL_RAP3"/>
      <sheetName val="SUB_TOTAL___3"/>
      <sheetName val="HSA_&amp;_PAB3"/>
      <sheetName val="Harga_Upah_3"/>
      <sheetName val="bukan_PNS3"/>
      <sheetName val="Mon_Upah3"/>
      <sheetName val="2__Informasi2"/>
      <sheetName val="Analisa_Tekhnis3"/>
      <sheetName val="dongia_(2)3"/>
      <sheetName val="THPDMoi__(2)3"/>
      <sheetName val="TONG_HOP_VL-NC3"/>
      <sheetName val="TONGKE3p_3"/>
      <sheetName val="TH_VL,_NC,_DDHT_Thanhphuoc3"/>
      <sheetName val="DON_GIA3"/>
      <sheetName val="t-h_HA_THE3"/>
      <sheetName val="CHITIET_VL-NC-TT_-1p3"/>
      <sheetName val="TONG_HOP_VL-NC_TT3"/>
      <sheetName val="TH_XL3"/>
      <sheetName val="CHITIET_VL-NC3"/>
      <sheetName val="CHITIET_VL-NC-TT-3p3"/>
      <sheetName val="KPVC-BD_3"/>
      <sheetName val="HASAT_DASAR2"/>
      <sheetName val="SBDY_Jemb_Tayan3"/>
      <sheetName val="Uraian_Teknis2"/>
      <sheetName val="Agregat_Halus_&amp;_Kasar3"/>
      <sheetName val="17_ALS-saluran+BC3"/>
      <sheetName val="HARGA_UPAH3"/>
      <sheetName val="Sewa_Alat-13"/>
      <sheetName val="A_Paint_Jotun_Penguard3"/>
      <sheetName val="BOQ_ori3"/>
      <sheetName val="ANALISA_GR_x005f_x0000__x005f_x0000__x00001"/>
      <sheetName val="Analisa_RAP3"/>
      <sheetName val="Bahan_B3"/>
      <sheetName val="Upah_B3"/>
      <sheetName val="610_043"/>
      <sheetName val="HRG_BAHAN_&amp;_UPAH_okk1"/>
      <sheetName val="Analis_Kusen_okk1"/>
      <sheetName val="Ana__PU1"/>
      <sheetName val="ANALISA_GR1"/>
      <sheetName val="1_B1"/>
      <sheetName val="struktur_tdk_dipakai3"/>
      <sheetName val="D2_43"/>
      <sheetName val="D4_3_(TE)3"/>
      <sheetName val="D5_3_(TF)_3"/>
      <sheetName val="D8_3_(TJ)3"/>
      <sheetName val="RENCANA_KERJA3"/>
      <sheetName val="Bill_of_Qty3"/>
      <sheetName val="Isolasi_Luar_Dalam1"/>
      <sheetName val="Isolasi_Luar1"/>
      <sheetName val="Anls_Hrg_Sat1"/>
      <sheetName val="Analisa_Prov'071"/>
      <sheetName val="Bill_rekap1"/>
      <sheetName val="FORM_73"/>
      <sheetName val="SD_(1)3"/>
      <sheetName val="Surat_Pernyataan3"/>
      <sheetName val="Perm__Test1"/>
      <sheetName val="Har_Sat1"/>
      <sheetName val="Kuantitas_&amp;_Harga1"/>
      <sheetName val="PRY_03-1_(Amd1)1"/>
      <sheetName val="Harga_Sat_Das3"/>
      <sheetName val="Analisa_(ok_punya)1"/>
      <sheetName val="AHS_(ci,str,ars)3"/>
      <sheetName val="HPP_TOTAL1"/>
      <sheetName val="HPP_3_Tower1"/>
      <sheetName val="Harga_Bahan_&amp;_Upah1"/>
      <sheetName val="Unit_Cost1"/>
      <sheetName val="Sec_I_ML1"/>
      <sheetName val="ANALISA_GR?????GAH3"/>
      <sheetName val="BQ_PABX1"/>
      <sheetName val="Anal_1"/>
      <sheetName val="DF-7_(2)1"/>
      <sheetName val="BAHAN_1"/>
      <sheetName val="Rekap_Direct_Cost1"/>
      <sheetName val="H_SAT1"/>
      <sheetName val="10_yr_val1"/>
      <sheetName val="fill_in_first1"/>
      <sheetName val="Harsat_Pekerjaan1"/>
      <sheetName val="DFT__HRG_BHN___UPAH1"/>
      <sheetName val="ANALISA_STR___ARS1"/>
      <sheetName val="Harsat_Bahan1"/>
      <sheetName val="COST_SUMM1"/>
      <sheetName val="RAB_REVISI1"/>
      <sheetName val="Door_&amp;_Window_Podium1"/>
      <sheetName val="San_PD1"/>
      <sheetName val="Str_A1"/>
      <sheetName val="Analisa_Tend1"/>
      <sheetName val="ANALISA_GR_____GAH2"/>
      <sheetName val="H_Satuan_Dasar1"/>
      <sheetName val="Harga_bahan-11"/>
      <sheetName val="DETAIL_POS_1231"/>
      <sheetName val="NEX24_DB1"/>
      <sheetName val="BOQ_SNJ_11"/>
      <sheetName val="DKH_CCO_1A1"/>
      <sheetName val="DKH_CCO_1B_R-11"/>
      <sheetName val="7_1(3)1"/>
      <sheetName val="Urai___Guide_Post1"/>
      <sheetName val="Urai_Galian_Tanah1"/>
      <sheetName val="Anal__Alat1"/>
      <sheetName val="PRD_01-6(I-II)1"/>
      <sheetName val="PRD_01-7_alat1"/>
      <sheetName val="ANALISA_railing1"/>
      <sheetName val="RAB_AR&amp;STR1"/>
      <sheetName val="Daftar_Staff1"/>
      <sheetName val="DRUP_(ASLI)1"/>
      <sheetName val="an_el5"/>
      <sheetName val="An_AC_&amp;_Plb"/>
      <sheetName val="AHS_-_Riel3"/>
      <sheetName val="Daftar_Upah,_Hrg_Bhn_&amp;_Pralata1"/>
      <sheetName val="Hrg_Upah_Bhn1"/>
      <sheetName val="DAFTAR_HARGA_BAHAN_1"/>
      <sheetName val="BILL_OF_QUAN1"/>
      <sheetName val="analisa_asumsi_Me1"/>
      <sheetName val="ANALISA_GR_x005f_x005f_x005f_x0000__x005f_x005f_1"/>
      <sheetName val="Unit_Price1"/>
      <sheetName val="analisa_panel1"/>
      <sheetName val="Prod_15-8_str1"/>
      <sheetName val="Prod_15-71"/>
      <sheetName val="Prod_15-61"/>
      <sheetName val="Prod_15-51"/>
      <sheetName val="VAC_BDWN1"/>
      <sheetName val="BQ_EXTERN"/>
      <sheetName val="Sumber_Daya1"/>
      <sheetName val="SAT_EL1"/>
      <sheetName val="OP__PERJAM1"/>
      <sheetName val="K_Lokal1"/>
      <sheetName val="B__PERSONIL1"/>
      <sheetName val="Man_Power1"/>
      <sheetName val="analisa_el1"/>
      <sheetName val="Formula_Paket_A1"/>
      <sheetName val="inner_pervious_adjust_1"/>
      <sheetName val="outer_pervious_adjust1"/>
      <sheetName val="Agg_Halus_&amp;_Kasar1"/>
      <sheetName val="Analis_Upah1"/>
      <sheetName val="RANGE_BAHAN1"/>
      <sheetName val="TATA_UDARA1"/>
      <sheetName val="General_Intem1"/>
      <sheetName val="STR_-_2B1"/>
      <sheetName val="Prod_02"/>
      <sheetName val="Stock_Material"/>
      <sheetName val="DIV_2"/>
      <sheetName val="Master_Edit1"/>
      <sheetName val="Analis_harga1"/>
      <sheetName val="HS_Alat"/>
      <sheetName val="Div_9_-_Harian"/>
      <sheetName val="Div_2_-_Drainase"/>
      <sheetName val="Input_Data"/>
      <sheetName val="HarDas-Ops_1"/>
      <sheetName val="Analisa_Harga_Sat1"/>
      <sheetName val="Lamp_-31"/>
      <sheetName val="Lamp_-61"/>
      <sheetName val="PV_Harga_Sat1"/>
      <sheetName val="Analisa_Alat1"/>
      <sheetName val="Analisa_Alat_Dredger1"/>
      <sheetName val="Analisa_Tehnik_11"/>
      <sheetName val="Analisa_Tehnik1"/>
      <sheetName val="Pendukung_11"/>
      <sheetName val="Pek_Tanah1"/>
      <sheetName val="AT_B&amp;B1"/>
      <sheetName val="DIV_91"/>
      <sheetName val="HARGA_DASAR1"/>
      <sheetName val="Sales_Parameter1"/>
      <sheetName val="PRIST_LIST1"/>
      <sheetName val="DIV_31"/>
      <sheetName val="harga_sat"/>
      <sheetName val="dayvol_WEDI"/>
      <sheetName val="dayvol_adibarat"/>
      <sheetName val="rab_-_persiapan_&amp;_lantai-1"/>
      <sheetName val="Pjk_Kend_&amp;_Parkir&amp;Tanah1"/>
      <sheetName val="Pak_Din(510)1"/>
      <sheetName val="P_Didik&amp;BinaPeg_1"/>
      <sheetName val="Rekap_Prelim1"/>
      <sheetName val="DIVISI_3"/>
      <sheetName val="No_Item"/>
      <sheetName val="analisa_BM"/>
      <sheetName val="rap_rinci"/>
      <sheetName val="h_sat-bbm"/>
      <sheetName val="ANAL-SEC_II"/>
      <sheetName val="ANAL-SEC_III"/>
      <sheetName val="2_2"/>
      <sheetName val="FORM_BQ_TL_PRATU_4cct"/>
      <sheetName val="meth_hsl_nego"/>
      <sheetName val="Rekap_"/>
      <sheetName val="Harga_Sat_"/>
      <sheetName val="Kurva_S"/>
      <sheetName val="Analisa_Gabungan"/>
      <sheetName val="Fill_this_out_first___4"/>
      <sheetName val="bhn_FINAL"/>
      <sheetName val="ITB_COST"/>
      <sheetName val="Tie_Beam_GN"/>
      <sheetName val="Tangga_GN"/>
      <sheetName val="BoQ_C4"/>
      <sheetName val="ANALISA_GR_x005f_x005f_x0"/>
      <sheetName val="anls_space_frame"/>
      <sheetName val="_"/>
      <sheetName val="LD_calc"/>
      <sheetName val="COSTING_Option_1"/>
      <sheetName val="Analisa_SNI_STANDART_"/>
      <sheetName val="Kuantitas_&amp;_Harga_Seg_1"/>
      <sheetName val="QSS"/>
      <sheetName val="AsumsiDasar"/>
      <sheetName val="Dokumentasi"/>
      <sheetName val="CFWork"/>
      <sheetName val="Sensitive"/>
      <sheetName val="BQ Arsit"/>
      <sheetName val="An HarSatPek"/>
      <sheetName val="Sat Bah &amp; Up"/>
      <sheetName val="ahs_utama"/>
      <sheetName val="info"/>
      <sheetName val="2-Genset print"/>
      <sheetName val="IN_"/>
      <sheetName val="RKP_PLUMBING"/>
      <sheetName val="Hua_Yang_Quarterly"/>
      <sheetName val="Lead_Schedule"/>
      <sheetName val="Gal_tanah"/>
      <sheetName val="Gaji_Pokok"/>
      <sheetName val="T__Proyek-Jabatan"/>
      <sheetName val="T__Lokasi"/>
      <sheetName val="T__Rumah"/>
      <sheetName val="T__Transport"/>
      <sheetName val="B_1"/>
      <sheetName val="B_10"/>
      <sheetName val="B_11"/>
      <sheetName val="B_12"/>
      <sheetName val="B_13"/>
      <sheetName val="B_14"/>
      <sheetName val="B_15"/>
      <sheetName val="B_16"/>
      <sheetName val="B_17"/>
      <sheetName val="B_18"/>
      <sheetName val="B_2"/>
      <sheetName val="B_20"/>
      <sheetName val="B_21"/>
      <sheetName val="B_22"/>
      <sheetName val="B_23"/>
      <sheetName val="B_24"/>
      <sheetName val="B_25"/>
      <sheetName val="B_26"/>
      <sheetName val="B_28"/>
      <sheetName val="B_29"/>
      <sheetName val="B_3"/>
      <sheetName val="B_30"/>
      <sheetName val="B_4"/>
      <sheetName val="B_5"/>
      <sheetName val="B_6"/>
      <sheetName val="B_7"/>
      <sheetName val="B_8"/>
      <sheetName val="Analisa_Harga"/>
      <sheetName val="Pgr_Jl_I_Bale"/>
      <sheetName val="Rekap_Bill"/>
      <sheetName val="15_Irr__Struc_Work"/>
      <sheetName val="16_Pipe_Inst_"/>
      <sheetName val="ANALYS_EXTERN"/>
      <sheetName val="Tuk_Koef"/>
      <sheetName val="an__1"/>
      <sheetName val="Irregular_Income"/>
      <sheetName val="FE-1770_P1"/>
      <sheetName val="B_-_Norelec"/>
      <sheetName val="D_BOARD"/>
      <sheetName val="PERALATAN_PROYEK_GOL_III_A"/>
      <sheetName val="SUB_&amp;_mandor"/>
      <sheetName val="Tunduk_Panitia"/>
      <sheetName val="Rate_Analysis"/>
      <sheetName val="BQ_Arsit"/>
      <sheetName val="An_HarSatPek"/>
      <sheetName val="Sat_Bah_&amp;_Up"/>
      <sheetName val="Analisa_ME"/>
      <sheetName val="LAL_-_PASAR_PAGI_"/>
      <sheetName val="Analis_Kusen_1_ESKALASI"/>
      <sheetName val="ANALISA_GR_x005f_x005f_x005f_x005f_x005f_x005f_x0"/>
      <sheetName val="ANALISA_GR___"/>
      <sheetName val="ANALISA_GR_x"/>
      <sheetName val="ANALISA_GR_x0"/>
      <sheetName val="ENC_14"/>
      <sheetName val="2-Genset_print"/>
      <sheetName val="SPREAD_SHEET"/>
      <sheetName val="D_&amp;_W_sizes"/>
      <sheetName val="ANALISA_GR_x005f_x0000__x005f_x005f_x"/>
      <sheetName val="3_ALS-STR-PDS"/>
      <sheetName val="Upah_&amp;_Bahan"/>
      <sheetName val="Analisa_Quarry"/>
      <sheetName val="B_T"/>
      <sheetName val="INPUT_AGST"/>
      <sheetName val="rkpm_2003"/>
      <sheetName val="Category_detail"/>
      <sheetName val="ABSEN"/>
      <sheetName val="UPAH_B_KAS"/>
      <sheetName val="UPAH_B_KAS _2_"/>
      <sheetName val="T_TANGAN"/>
      <sheetName val="trans"/>
      <sheetName val="RAB NEGO 17.01.18"/>
      <sheetName val="Param"/>
      <sheetName val="Monitor"/>
      <sheetName val="AnAlat"/>
      <sheetName val="hasat"/>
      <sheetName val="HPP_19_"/>
      <sheetName val="029Cikeas00"/>
      <sheetName val="KPB-Alat"/>
      <sheetName val="KPB-BAHAN"/>
      <sheetName val="KPB-BANK"/>
      <sheetName val="KPB-BUA"/>
      <sheetName val="KPB-PP"/>
      <sheetName val="KPB-SAR"/>
      <sheetName val="KPB-SUBKON"/>
      <sheetName val="KPB-UPAH"/>
      <sheetName val="KRB-BUA"/>
      <sheetName val="KRB-ALT"/>
      <sheetName val="KRB-BANK"/>
      <sheetName val="KRB-PP"/>
      <sheetName val="KRB-SAR"/>
      <sheetName val="KRB-SUB"/>
      <sheetName val="KRB-UPH"/>
      <sheetName val="Prd 1-01"/>
      <sheetName val="Prd 1-02"/>
      <sheetName val="PDCC"/>
      <sheetName val="TRBP"/>
      <sheetName val="SPI GMBH"/>
      <sheetName val="UK"/>
      <sheetName val="SPI"/>
      <sheetName val="SSI"/>
      <sheetName val="Syntegra"/>
      <sheetName val="Tariptunda"/>
      <sheetName val="BETON"/>
      <sheetName val="SEP"/>
      <sheetName val="JM"/>
      <sheetName val="ANAL.BOW"/>
      <sheetName val="DAF-3"/>
      <sheetName val="fcsp-w"/>
      <sheetName val="BLOK-BJR"/>
      <sheetName val="Daftar Upah,Bhn,&amp; alat"/>
      <sheetName val="KEB-MAT"/>
      <sheetName val="MAPP"/>
      <sheetName val="Analysis"/>
      <sheetName val="61005"/>
      <sheetName val="61006"/>
      <sheetName val="61007"/>
      <sheetName val="DAF-5"/>
      <sheetName val="Material&amp;Upah"/>
      <sheetName val="bd"/>
      <sheetName val="K-125"/>
      <sheetName val="eqp-rek"/>
      <sheetName val="1. Rekap B"/>
      <sheetName val="rab lt 2 bo"/>
      <sheetName val="Anls K"/>
      <sheetName val="Anls E"/>
      <sheetName val="DHSBU"/>
      <sheetName val="time-scdh"/>
      <sheetName val="milydpp"/>
      <sheetName val="upah bahan "/>
      <sheetName val="MK"/>
    </sheetNames>
    <sheetDataSet>
      <sheetData sheetId="0"/>
      <sheetData sheetId="1"/>
      <sheetData sheetId="2"/>
      <sheetData sheetId="3"/>
      <sheetData sheetId="4"/>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sheetData sheetId="670"/>
      <sheetData sheetId="671"/>
      <sheetData sheetId="672" refreshError="1"/>
      <sheetData sheetId="673" refreshError="1"/>
      <sheetData sheetId="674" refreshError="1"/>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sheetData sheetId="856"/>
      <sheetData sheetId="857" refreshError="1"/>
      <sheetData sheetId="858"/>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sheetData sheetId="874" refreshError="1"/>
      <sheetData sheetId="875"/>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sheetData sheetId="941"/>
      <sheetData sheetId="942"/>
      <sheetData sheetId="943" refreshError="1"/>
      <sheetData sheetId="944" refreshError="1"/>
      <sheetData sheetId="945"/>
      <sheetData sheetId="946"/>
      <sheetData sheetId="947"/>
      <sheetData sheetId="948" refreshError="1"/>
      <sheetData sheetId="949" refreshError="1"/>
      <sheetData sheetId="950" refreshError="1"/>
      <sheetData sheetId="951"/>
      <sheetData sheetId="952" refreshError="1"/>
      <sheetData sheetId="953" refreshError="1"/>
      <sheetData sheetId="954" refreshError="1"/>
      <sheetData sheetId="955"/>
      <sheetData sheetId="956" refreshError="1"/>
      <sheetData sheetId="957" refreshError="1"/>
      <sheetData sheetId="958"/>
      <sheetData sheetId="959"/>
      <sheetData sheetId="960"/>
      <sheetData sheetId="961"/>
      <sheetData sheetId="962"/>
      <sheetData sheetId="963"/>
      <sheetData sheetId="964"/>
      <sheetData sheetId="965" refreshError="1"/>
      <sheetData sheetId="966"/>
      <sheetData sheetId="967"/>
      <sheetData sheetId="968"/>
      <sheetData sheetId="969" refreshError="1"/>
      <sheetData sheetId="970"/>
      <sheetData sheetId="971"/>
      <sheetData sheetId="972"/>
      <sheetData sheetId="973" refreshError="1"/>
      <sheetData sheetId="974" refreshError="1"/>
      <sheetData sheetId="975" refreshError="1"/>
      <sheetData sheetId="976" refreshError="1"/>
      <sheetData sheetId="977" refreshError="1"/>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refreshError="1"/>
      <sheetData sheetId="1062"/>
      <sheetData sheetId="1063"/>
      <sheetData sheetId="1064"/>
      <sheetData sheetId="1065"/>
      <sheetData sheetId="1066" refreshError="1"/>
      <sheetData sheetId="1067"/>
      <sheetData sheetId="1068"/>
      <sheetData sheetId="1069" refreshError="1"/>
      <sheetData sheetId="1070" refreshError="1"/>
      <sheetData sheetId="1071" refreshError="1"/>
      <sheetData sheetId="1072" refreshError="1"/>
      <sheetData sheetId="1073" refreshError="1"/>
      <sheetData sheetId="1074"/>
      <sheetData sheetId="1075" refreshError="1"/>
      <sheetData sheetId="1076"/>
      <sheetData sheetId="1077"/>
      <sheetData sheetId="1078"/>
      <sheetData sheetId="1079"/>
      <sheetData sheetId="1080" refreshError="1"/>
      <sheetData sheetId="1081"/>
      <sheetData sheetId="1082"/>
      <sheetData sheetId="1083"/>
      <sheetData sheetId="1084"/>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sheetData sheetId="1098"/>
      <sheetData sheetId="1099"/>
      <sheetData sheetId="1100"/>
      <sheetData sheetId="1101" refreshError="1"/>
      <sheetData sheetId="1102" refreshError="1"/>
      <sheetData sheetId="1103"/>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sheetData sheetId="1142"/>
      <sheetData sheetId="1143" refreshError="1"/>
      <sheetData sheetId="1144" refreshError="1"/>
      <sheetData sheetId="1145"/>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sheetData sheetId="1181" refreshError="1"/>
      <sheetData sheetId="1182" refreshError="1"/>
      <sheetData sheetId="1183"/>
      <sheetData sheetId="1184" refreshError="1"/>
      <sheetData sheetId="1185"/>
      <sheetData sheetId="1186"/>
      <sheetData sheetId="1187"/>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sheetData sheetId="1238" refreshError="1"/>
      <sheetData sheetId="1239" refreshError="1"/>
      <sheetData sheetId="1240"/>
      <sheetData sheetId="1241"/>
      <sheetData sheetId="1242"/>
      <sheetData sheetId="1243" refreshError="1"/>
      <sheetData sheetId="1244" refreshError="1"/>
      <sheetData sheetId="1245" refreshError="1"/>
      <sheetData sheetId="1246" refreshError="1"/>
      <sheetData sheetId="1247" refreshError="1"/>
      <sheetData sheetId="1248" refreshError="1"/>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refreshError="1"/>
      <sheetData sheetId="1262" refreshError="1"/>
      <sheetData sheetId="1263" refreshError="1"/>
      <sheetData sheetId="1264" refreshError="1"/>
      <sheetData sheetId="1265" refreshError="1"/>
      <sheetData sheetId="1266" refreshError="1"/>
      <sheetData sheetId="1267" refreshError="1"/>
      <sheetData sheetId="1268"/>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sheetData sheetId="1319" refreshError="1"/>
      <sheetData sheetId="1320" refreshError="1"/>
      <sheetData sheetId="1321" refreshError="1"/>
      <sheetData sheetId="1322"/>
      <sheetData sheetId="1323"/>
      <sheetData sheetId="1324"/>
      <sheetData sheetId="1325"/>
      <sheetData sheetId="1326"/>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sheetData sheetId="1341" refreshError="1"/>
      <sheetData sheetId="1342" refreshError="1"/>
      <sheetData sheetId="1343" refreshError="1"/>
      <sheetData sheetId="1344" refreshError="1"/>
      <sheetData sheetId="1345"/>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sheetData sheetId="1381"/>
      <sheetData sheetId="1382"/>
      <sheetData sheetId="1383" refreshError="1"/>
      <sheetData sheetId="1384" refreshError="1"/>
      <sheetData sheetId="1385" refreshError="1"/>
      <sheetData sheetId="1386" refreshError="1"/>
      <sheetData sheetId="1387"/>
      <sheetData sheetId="1388" refreshError="1"/>
      <sheetData sheetId="1389" refreshError="1"/>
      <sheetData sheetId="1390" refreshError="1"/>
      <sheetData sheetId="1391" refreshError="1"/>
      <sheetData sheetId="1392" refreshError="1"/>
      <sheetData sheetId="1393" refreshError="1"/>
      <sheetData sheetId="1394"/>
      <sheetData sheetId="1395"/>
      <sheetData sheetId="1396"/>
      <sheetData sheetId="1397"/>
      <sheetData sheetId="1398"/>
      <sheetData sheetId="1399" refreshError="1"/>
      <sheetData sheetId="1400" refreshError="1"/>
      <sheetData sheetId="1401" refreshError="1"/>
      <sheetData sheetId="1402" refreshError="1"/>
      <sheetData sheetId="1403" refreshError="1"/>
      <sheetData sheetId="1404" refreshError="1"/>
      <sheetData sheetId="1405" refreshError="1"/>
      <sheetData sheetId="1406"/>
      <sheetData sheetId="1407"/>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sheetData sheetId="1421" refreshError="1"/>
      <sheetData sheetId="1422" refreshError="1"/>
      <sheetData sheetId="1423" refreshError="1"/>
      <sheetData sheetId="1424"/>
      <sheetData sheetId="1425"/>
      <sheetData sheetId="1426" refreshError="1"/>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sheetData sheetId="1541" refreshError="1"/>
      <sheetData sheetId="1542" refreshError="1"/>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sheetData sheetId="1587"/>
      <sheetData sheetId="1588"/>
      <sheetData sheetId="1589"/>
      <sheetData sheetId="1590"/>
      <sheetData sheetId="1591" refreshError="1"/>
      <sheetData sheetId="1592" refreshError="1"/>
      <sheetData sheetId="1593" refreshError="1"/>
      <sheetData sheetId="1594" refreshError="1"/>
      <sheetData sheetId="1595" refreshError="1"/>
      <sheetData sheetId="1596" refreshError="1"/>
      <sheetData sheetId="1597" refreshError="1"/>
      <sheetData sheetId="1598"/>
      <sheetData sheetId="1599"/>
      <sheetData sheetId="1600"/>
      <sheetData sheetId="1601"/>
      <sheetData sheetId="1602"/>
      <sheetData sheetId="1603"/>
      <sheetData sheetId="1604"/>
      <sheetData sheetId="1605"/>
      <sheetData sheetId="1606"/>
      <sheetData sheetId="1607"/>
      <sheetData sheetId="1608"/>
      <sheetData sheetId="1609" refreshError="1"/>
      <sheetData sheetId="1610"/>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sheetData sheetId="1718" refreshError="1"/>
      <sheetData sheetId="1719" refreshError="1"/>
      <sheetData sheetId="1720" refreshError="1"/>
      <sheetData sheetId="1721" refreshError="1"/>
      <sheetData sheetId="1722"/>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sheetData sheetId="1758"/>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sheetData sheetId="1790"/>
      <sheetData sheetId="1791"/>
      <sheetData sheetId="1792">
        <row r="4">
          <cell r="A4" t="str">
            <v>Clayey soil</v>
          </cell>
        </row>
      </sheetData>
      <sheetData sheetId="1793">
        <row r="32">
          <cell r="A32">
            <v>0</v>
          </cell>
        </row>
      </sheetData>
      <sheetData sheetId="1794">
        <row r="32">
          <cell r="A32">
            <v>0</v>
          </cell>
        </row>
      </sheetData>
      <sheetData sheetId="1795">
        <row r="32">
          <cell r="A32">
            <v>0</v>
          </cell>
        </row>
      </sheetData>
      <sheetData sheetId="1796" refreshError="1"/>
      <sheetData sheetId="1797" refreshError="1"/>
      <sheetData sheetId="1798" refreshError="1"/>
      <sheetData sheetId="1799" refreshError="1"/>
      <sheetData sheetId="1800" refreshError="1"/>
      <sheetData sheetId="1801" refreshError="1"/>
      <sheetData sheetId="1802" refreshError="1"/>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sheetData sheetId="1850"/>
      <sheetData sheetId="1851"/>
      <sheetData sheetId="1852"/>
      <sheetData sheetId="1853"/>
      <sheetData sheetId="1854"/>
      <sheetData sheetId="1855"/>
      <sheetData sheetId="1856"/>
      <sheetData sheetId="1857">
        <row r="32">
          <cell r="A32">
            <v>0</v>
          </cell>
        </row>
      </sheetData>
      <sheetData sheetId="1858">
        <row r="32">
          <cell r="A32">
            <v>0</v>
          </cell>
        </row>
      </sheetData>
      <sheetData sheetId="1859">
        <row r="32">
          <cell r="A32">
            <v>0</v>
          </cell>
        </row>
      </sheetData>
      <sheetData sheetId="1860">
        <row r="32">
          <cell r="A32">
            <v>0</v>
          </cell>
        </row>
      </sheetData>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sheetData sheetId="1881"/>
      <sheetData sheetId="1882"/>
      <sheetData sheetId="1883"/>
      <sheetData sheetId="1884"/>
      <sheetData sheetId="1885"/>
      <sheetData sheetId="1886"/>
      <sheetData sheetId="1887"/>
      <sheetData sheetId="1888"/>
      <sheetData sheetId="1889"/>
      <sheetData sheetId="1890"/>
      <sheetData sheetId="1891"/>
      <sheetData sheetId="1892"/>
      <sheetData sheetId="1893"/>
      <sheetData sheetId="1894"/>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sheetData sheetId="1916"/>
      <sheetData sheetId="1917"/>
      <sheetData sheetId="1918"/>
      <sheetData sheetId="1919"/>
      <sheetData sheetId="1920"/>
      <sheetData sheetId="1921"/>
      <sheetData sheetId="1922"/>
      <sheetData sheetId="1923"/>
      <sheetData sheetId="1924"/>
      <sheetData sheetId="1925"/>
      <sheetData sheetId="1926"/>
      <sheetData sheetId="1927"/>
      <sheetData sheetId="1928"/>
      <sheetData sheetId="1929"/>
      <sheetData sheetId="1930"/>
      <sheetData sheetId="1931"/>
      <sheetData sheetId="1932"/>
      <sheetData sheetId="1933"/>
      <sheetData sheetId="1934"/>
      <sheetData sheetId="1935"/>
      <sheetData sheetId="1936"/>
      <sheetData sheetId="1937"/>
      <sheetData sheetId="1938"/>
      <sheetData sheetId="1939"/>
      <sheetData sheetId="1940"/>
      <sheetData sheetId="1941"/>
      <sheetData sheetId="1942"/>
      <sheetData sheetId="1943"/>
      <sheetData sheetId="1944"/>
      <sheetData sheetId="1945"/>
      <sheetData sheetId="1946"/>
      <sheetData sheetId="1947"/>
      <sheetData sheetId="1948"/>
      <sheetData sheetId="1949"/>
      <sheetData sheetId="1950"/>
      <sheetData sheetId="1951"/>
      <sheetData sheetId="1952"/>
      <sheetData sheetId="1953"/>
      <sheetData sheetId="1954"/>
      <sheetData sheetId="1955"/>
      <sheetData sheetId="1956"/>
      <sheetData sheetId="1957"/>
      <sheetData sheetId="1958"/>
      <sheetData sheetId="1959"/>
      <sheetData sheetId="1960"/>
      <sheetData sheetId="1961"/>
      <sheetData sheetId="1962"/>
      <sheetData sheetId="1963"/>
      <sheetData sheetId="1964"/>
      <sheetData sheetId="1965"/>
      <sheetData sheetId="1966"/>
      <sheetData sheetId="1967"/>
      <sheetData sheetId="1968"/>
      <sheetData sheetId="1969"/>
      <sheetData sheetId="1970"/>
      <sheetData sheetId="197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sheetData sheetId="1995"/>
      <sheetData sheetId="1996"/>
      <sheetData sheetId="1997"/>
      <sheetData sheetId="1998"/>
      <sheetData sheetId="1999"/>
      <sheetData sheetId="2000"/>
      <sheetData sheetId="2001"/>
      <sheetData sheetId="2002"/>
      <sheetData sheetId="2003"/>
      <sheetData sheetId="2004"/>
      <sheetData sheetId="2005"/>
      <sheetData sheetId="2006"/>
      <sheetData sheetId="2007"/>
      <sheetData sheetId="2008"/>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sheetData sheetId="2031"/>
      <sheetData sheetId="2032"/>
      <sheetData sheetId="2033"/>
      <sheetData sheetId="2034"/>
      <sheetData sheetId="2035"/>
      <sheetData sheetId="2036"/>
      <sheetData sheetId="2037"/>
      <sheetData sheetId="2038"/>
      <sheetData sheetId="2039"/>
      <sheetData sheetId="2040"/>
      <sheetData sheetId="2041"/>
      <sheetData sheetId="2042"/>
      <sheetData sheetId="2043"/>
      <sheetData sheetId="2044"/>
      <sheetData sheetId="2045"/>
      <sheetData sheetId="2046"/>
      <sheetData sheetId="2047"/>
      <sheetData sheetId="2048"/>
      <sheetData sheetId="2049"/>
      <sheetData sheetId="2050"/>
      <sheetData sheetId="2051"/>
      <sheetData sheetId="2052"/>
      <sheetData sheetId="2053"/>
      <sheetData sheetId="2054"/>
      <sheetData sheetId="2055"/>
      <sheetData sheetId="2056"/>
      <sheetData sheetId="2057"/>
      <sheetData sheetId="2058"/>
      <sheetData sheetId="2059"/>
      <sheetData sheetId="2060"/>
      <sheetData sheetId="2061"/>
      <sheetData sheetId="2062"/>
      <sheetData sheetId="2063"/>
      <sheetData sheetId="2064"/>
      <sheetData sheetId="2065"/>
      <sheetData sheetId="2066"/>
      <sheetData sheetId="2067"/>
      <sheetData sheetId="2068"/>
      <sheetData sheetId="2069"/>
      <sheetData sheetId="2070"/>
      <sheetData sheetId="2071"/>
      <sheetData sheetId="2072"/>
      <sheetData sheetId="2073"/>
      <sheetData sheetId="2074"/>
      <sheetData sheetId="2075"/>
      <sheetData sheetId="2076"/>
      <sheetData sheetId="2077"/>
      <sheetData sheetId="2078"/>
      <sheetData sheetId="2079"/>
      <sheetData sheetId="2080"/>
      <sheetData sheetId="2081"/>
      <sheetData sheetId="2082"/>
      <sheetData sheetId="2083"/>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sheetData sheetId="2104"/>
      <sheetData sheetId="2105"/>
      <sheetData sheetId="2106"/>
      <sheetData sheetId="2107"/>
      <sheetData sheetId="2108"/>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sheetData sheetId="2133"/>
      <sheetData sheetId="2134"/>
      <sheetData sheetId="2135"/>
      <sheetData sheetId="2136"/>
      <sheetData sheetId="2137"/>
      <sheetData sheetId="2138"/>
      <sheetData sheetId="2139"/>
      <sheetData sheetId="2140"/>
      <sheetData sheetId="2141"/>
      <sheetData sheetId="2142"/>
      <sheetData sheetId="2143"/>
      <sheetData sheetId="2144"/>
      <sheetData sheetId="2145"/>
      <sheetData sheetId="2146"/>
      <sheetData sheetId="2147"/>
      <sheetData sheetId="2148"/>
      <sheetData sheetId="2149"/>
      <sheetData sheetId="2150"/>
      <sheetData sheetId="2151"/>
      <sheetData sheetId="2152"/>
      <sheetData sheetId="2153"/>
      <sheetData sheetId="2154"/>
      <sheetData sheetId="2155"/>
      <sheetData sheetId="2156"/>
      <sheetData sheetId="2157"/>
      <sheetData sheetId="2158"/>
      <sheetData sheetId="2159"/>
      <sheetData sheetId="2160"/>
      <sheetData sheetId="2161"/>
      <sheetData sheetId="2162"/>
      <sheetData sheetId="2163"/>
      <sheetData sheetId="2164"/>
      <sheetData sheetId="2165"/>
      <sheetData sheetId="2166"/>
      <sheetData sheetId="2167"/>
      <sheetData sheetId="2168"/>
      <sheetData sheetId="2169"/>
      <sheetData sheetId="2170"/>
      <sheetData sheetId="2171"/>
      <sheetData sheetId="2172"/>
      <sheetData sheetId="2173"/>
      <sheetData sheetId="2174"/>
      <sheetData sheetId="2175"/>
      <sheetData sheetId="2176"/>
      <sheetData sheetId="2177"/>
      <sheetData sheetId="2178"/>
      <sheetData sheetId="2179"/>
      <sheetData sheetId="2180"/>
      <sheetData sheetId="2181"/>
      <sheetData sheetId="2182"/>
      <sheetData sheetId="2183"/>
      <sheetData sheetId="2184"/>
      <sheetData sheetId="2185"/>
      <sheetData sheetId="2186"/>
      <sheetData sheetId="2187"/>
      <sheetData sheetId="2188"/>
      <sheetData sheetId="2189"/>
      <sheetData sheetId="2190"/>
      <sheetData sheetId="2191"/>
      <sheetData sheetId="2192"/>
      <sheetData sheetId="2193"/>
      <sheetData sheetId="2194"/>
      <sheetData sheetId="2195"/>
      <sheetData sheetId="2196"/>
      <sheetData sheetId="2197"/>
      <sheetData sheetId="2198"/>
      <sheetData sheetId="2199"/>
      <sheetData sheetId="2200"/>
      <sheetData sheetId="2201"/>
      <sheetData sheetId="2202"/>
      <sheetData sheetId="2203"/>
      <sheetData sheetId="2204"/>
      <sheetData sheetId="2205"/>
      <sheetData sheetId="2206"/>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Set>
  </externalBook>
</externalLink>
</file>

<file path=xl/externalLinks/externalLink2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RG BHN"/>
    </sheetNames>
    <sheetDataSet>
      <sheetData sheetId="0" refreshError="1">
        <row r="358">
          <cell r="G358">
            <v>22500</v>
          </cell>
        </row>
        <row r="360">
          <cell r="G360">
            <v>990</v>
          </cell>
        </row>
        <row r="457">
          <cell r="G457">
            <v>20000</v>
          </cell>
        </row>
        <row r="461">
          <cell r="G461">
            <v>25000</v>
          </cell>
        </row>
      </sheetData>
    </sheetDataSet>
  </externalBook>
</externalLink>
</file>

<file path=xl/externalLinks/externalLink2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RAB1"/>
      <sheetName val="RAB2"/>
      <sheetName val="RAB3"/>
      <sheetName val="RAB4"/>
      <sheetName val="RAB5"/>
      <sheetName val="RAB6"/>
      <sheetName val="RAB7"/>
      <sheetName val="ANALISA"/>
      <sheetName val="TENAGA"/>
      <sheetName val="BAHAN"/>
      <sheetName val="ALAT"/>
      <sheetName val="SCHEDULE (3)"/>
      <sheetName val="Dt"/>
      <sheetName val="analisa (2)"/>
      <sheetName val="input"/>
      <sheetName val="UPAH&amp;BAHAN"/>
      <sheetName val="Anl.Bm(K)"/>
      <sheetName val="DEC-25 ADD4"/>
    </sheetNames>
    <sheetDataSet>
      <sheetData sheetId="0"/>
      <sheetData sheetId="1"/>
      <sheetData sheetId="2"/>
      <sheetData sheetId="3"/>
      <sheetData sheetId="4"/>
      <sheetData sheetId="5"/>
      <sheetData sheetId="6"/>
      <sheetData sheetId="7"/>
      <sheetData sheetId="8"/>
      <sheetData sheetId="9">
        <row r="14">
          <cell r="E14">
            <v>8000</v>
          </cell>
        </row>
        <row r="17">
          <cell r="E17">
            <v>13206</v>
          </cell>
        </row>
        <row r="18">
          <cell r="E18">
            <v>11928</v>
          </cell>
        </row>
        <row r="26">
          <cell r="E26">
            <v>9798</v>
          </cell>
        </row>
      </sheetData>
      <sheetData sheetId="10">
        <row r="12">
          <cell r="F12">
            <v>17466</v>
          </cell>
        </row>
        <row r="13">
          <cell r="F13">
            <v>20192</v>
          </cell>
        </row>
        <row r="19">
          <cell r="F19">
            <v>38340</v>
          </cell>
        </row>
        <row r="30">
          <cell r="F30">
            <v>22152</v>
          </cell>
        </row>
        <row r="31">
          <cell r="F31">
            <v>10820</v>
          </cell>
        </row>
        <row r="33">
          <cell r="F33">
            <v>1406</v>
          </cell>
        </row>
        <row r="34">
          <cell r="F34">
            <v>1304</v>
          </cell>
        </row>
        <row r="38">
          <cell r="F38">
            <v>341</v>
          </cell>
        </row>
        <row r="42">
          <cell r="F42">
            <v>19500</v>
          </cell>
        </row>
        <row r="43">
          <cell r="F43">
            <v>17040</v>
          </cell>
        </row>
        <row r="50">
          <cell r="F50">
            <v>2130</v>
          </cell>
        </row>
        <row r="51">
          <cell r="F51">
            <v>4175</v>
          </cell>
        </row>
        <row r="54">
          <cell r="F54">
            <v>447300</v>
          </cell>
        </row>
        <row r="57">
          <cell r="F57">
            <v>511</v>
          </cell>
        </row>
        <row r="59">
          <cell r="F59">
            <v>7838</v>
          </cell>
        </row>
        <row r="62">
          <cell r="F62">
            <v>158</v>
          </cell>
        </row>
      </sheetData>
      <sheetData sheetId="11"/>
      <sheetData sheetId="12"/>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ME S"/>
      <sheetName val="REKAP BY"/>
      <sheetName val="DAF. KUANT."/>
      <sheetName val="BAHAN"/>
      <sheetName val="UPAH"/>
      <sheetName val="ALAT"/>
      <sheetName val="ANAL HS 2"/>
      <sheetName val="AC"/>
      <sheetName val="HRS"/>
      <sheetName val="AGREGAT A"/>
      <sheetName val="GALIAN"/>
      <sheetName val="PAS.BATU"/>
      <sheetName val="AGREGAT B"/>
      <sheetName val="MARKA"/>
      <sheetName val="LAP.RES.PENG"/>
      <sheetName val="LAP.PER.PENG"/>
      <sheetName val="ATBL"/>
      <sheetName val="ATB"/>
      <sheetName val="RAMBU"/>
      <sheetName val="SELOKAN"/>
      <sheetName val="DAMIJA"/>
      <sheetName val="Analisa"/>
      <sheetName val="TENAGA"/>
      <sheetName val="DEC-25 ADD4"/>
    </sheetNames>
    <sheetDataSet>
      <sheetData sheetId="0" refreshError="1"/>
      <sheetData sheetId="1" refreshError="1"/>
      <sheetData sheetId="2" refreshError="1"/>
      <sheetData sheetId="3" refreshError="1"/>
      <sheetData sheetId="4" refreshError="1">
        <row r="10">
          <cell r="F10">
            <v>3536</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2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UPAH"/>
      <sheetName val="BAHAN"/>
      <sheetName val="ANALISA"/>
      <sheetName val="RAB"/>
      <sheetName val="QUARY"/>
    </sheetNames>
    <sheetDataSet>
      <sheetData sheetId="0" refreshError="1"/>
      <sheetData sheetId="1" refreshError="1"/>
      <sheetData sheetId="2" refreshError="1">
        <row r="44">
          <cell r="N44">
            <v>3485400</v>
          </cell>
        </row>
      </sheetData>
      <sheetData sheetId="3" refreshError="1"/>
      <sheetData sheetId="4" refreshError="1"/>
      <sheetData sheetId="5" refreshError="1"/>
    </sheetDataSet>
  </externalBook>
</externalLink>
</file>

<file path=xl/externalLinks/externalLink2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UPAH"/>
      <sheetName val="BAHAN"/>
      <sheetName val="ANALISA"/>
      <sheetName val="RAB"/>
      <sheetName val="QUARY"/>
    </sheetNames>
    <sheetDataSet>
      <sheetData sheetId="0" refreshError="1"/>
      <sheetData sheetId="1" refreshError="1"/>
      <sheetData sheetId="2">
        <row r="25">
          <cell r="N25">
            <v>24000</v>
          </cell>
        </row>
        <row r="53">
          <cell r="N53">
            <v>27200</v>
          </cell>
        </row>
      </sheetData>
      <sheetData sheetId="3" refreshError="1"/>
      <sheetData sheetId="4" refreshError="1"/>
      <sheetData sheetId="5" refreshError="1"/>
    </sheetDataSet>
  </externalBook>
</externalLink>
</file>

<file path=xl/externalLinks/externalLink2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
      <sheetName val="XXXX"/>
      <sheetName val="Ls-Mobilisasi (OK)"/>
      <sheetName val="SAT-DAS"/>
      <sheetName val="Ur-Anl (ok )"/>
      <sheetName val="Analisa (ok)"/>
      <sheetName val="Rekap"/>
      <sheetName val="Kuan&amp;Harga"/>
      <sheetName val="Lamp-1 (Schedule ok (2)"/>
      <sheetName val="DFT UPAH &amp; BAHAN"/>
      <sheetName val="Lamp-1 (Schedule ok"/>
      <sheetName val="Analisa (ok) (2)"/>
      <sheetName val="Anl-Alt"/>
      <sheetName val="Anl-Bhn (ok)"/>
      <sheetName val="Lamp-14 -Hit-Alt"/>
      <sheetName val="Lamp-13-Pengg Alat"/>
      <sheetName val="Lamp-5 (On Site)"/>
      <sheetName val="Lamp-11 (Sub-kont) ok"/>
      <sheetName val="Lamp-9 (Df-Alat)"/>
      <sheetName val="Lamp-7 (Df-Utm) ok"/>
      <sheetName val="Lamp-10"/>
      <sheetName val="Lamp-14 (Lamp-Penaw) OK"/>
    </sheetNames>
    <sheetDataSet>
      <sheetData sheetId="0"/>
      <sheetData sheetId="1"/>
      <sheetData sheetId="2"/>
      <sheetData sheetId="3">
        <row r="17">
          <cell r="I17">
            <v>5714.2857142857147</v>
          </cell>
        </row>
        <row r="30">
          <cell r="I30">
            <v>19000</v>
          </cell>
        </row>
        <row r="38">
          <cell r="I38">
            <v>3900</v>
          </cell>
        </row>
        <row r="39">
          <cell r="I39">
            <v>6000</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2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K"/>
      <sheetName val="REKAP"/>
      <sheetName val="BOQ"/>
      <sheetName val="HS"/>
      <sheetName val="ANALISA"/>
      <sheetName val="ANS_TEK"/>
      <sheetName val="Analisa Quarry"/>
      <sheetName val="hit_alat"/>
      <sheetName val="sub"/>
      <sheetName val="SCD"/>
    </sheetNames>
    <sheetDataSet>
      <sheetData sheetId="0" refreshError="1"/>
      <sheetData sheetId="1" refreshError="1">
        <row r="24">
          <cell r="G24">
            <v>7128045335</v>
          </cell>
        </row>
        <row r="45">
          <cell r="G45" t="str">
            <v>KUASA DIREKTUR</v>
          </cell>
        </row>
      </sheetData>
      <sheetData sheetId="2" refreshError="1"/>
      <sheetData sheetId="3" refreshError="1">
        <row r="1">
          <cell r="I1">
            <v>1</v>
          </cell>
        </row>
        <row r="2">
          <cell r="I2">
            <v>1</v>
          </cell>
        </row>
      </sheetData>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f-Har-Pening"/>
      <sheetName val="DaftarHargaPemel"/>
      <sheetName val="An-Mansur"/>
      <sheetName val="Analisa"/>
      <sheetName val="Kb-jepun"/>
      <sheetName val="Rekap"/>
      <sheetName val="Rincian"/>
      <sheetName val="Umum"/>
      <sheetName val="Sosial"/>
      <sheetName val="U M"/>
      <sheetName val="HARGA"/>
      <sheetName val="UPH &amp; BHN"/>
      <sheetName val="DU&amp;B"/>
      <sheetName val="Bhn-Uph"/>
    </sheetNames>
    <sheetDataSet>
      <sheetData sheetId="0">
        <row r="17">
          <cell r="H17">
            <v>30000</v>
          </cell>
        </row>
        <row r="58">
          <cell r="H58">
            <v>4650</v>
          </cell>
        </row>
      </sheetData>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cast&amp;rig"/>
      <sheetName val="box-pre"/>
      <sheetName val="Sum-04"/>
      <sheetName val="Daf-harga"/>
      <sheetName val="Perhit-vol"/>
      <sheetName val="Analisa"/>
    </sheetNames>
    <sheetDataSet>
      <sheetData sheetId="0"/>
      <sheetData sheetId="1"/>
      <sheetData sheetId="2"/>
      <sheetData sheetId="3">
        <row r="18">
          <cell r="H18">
            <v>30000</v>
          </cell>
        </row>
      </sheetData>
      <sheetData sheetId="4"/>
      <sheetData sheetId="5"/>
    </sheetDataSet>
  </externalBook>
</externalLink>
</file>

<file path=xl/externalLinks/externalLink2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arga"/>
      <sheetName val="rab"/>
      <sheetName val="analisa"/>
      <sheetName val="rekap"/>
      <sheetName val="DRUP (ASLI)"/>
      <sheetName val="cover"/>
      <sheetName val="Pengesahan"/>
      <sheetName val="Analis"/>
      <sheetName val="H.bh"/>
    </sheetNames>
    <sheetDataSet>
      <sheetData sheetId="0">
        <row r="6">
          <cell r="D6">
            <v>25000</v>
          </cell>
        </row>
        <row r="42">
          <cell r="D42">
            <v>1800000</v>
          </cell>
        </row>
      </sheetData>
      <sheetData sheetId="1"/>
      <sheetData sheetId="2"/>
      <sheetData sheetId="3"/>
      <sheetData sheetId="4"/>
      <sheetData sheetId="5"/>
      <sheetData sheetId="6"/>
      <sheetData sheetId="7"/>
      <sheetData sheetId="8"/>
    </sheetDataSet>
  </externalBook>
</externalLink>
</file>

<file path=xl/externalLinks/externalLink2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UPAH"/>
      <sheetName val="BAHAN"/>
      <sheetName val="ANALISA"/>
      <sheetName val="RAB"/>
      <sheetName val="QUARY"/>
    </sheetNames>
    <sheetDataSet>
      <sheetData sheetId="0" refreshError="1"/>
      <sheetData sheetId="1" refreshError="1"/>
      <sheetData sheetId="2">
        <row r="42">
          <cell r="N42">
            <v>9900</v>
          </cell>
        </row>
      </sheetData>
      <sheetData sheetId="3" refreshError="1"/>
      <sheetData sheetId="4" refreshError="1"/>
      <sheetData sheetId="5" refreshError="1"/>
    </sheetDataSet>
  </externalBook>
</externalLink>
</file>

<file path=xl/externalLinks/externalLink2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
      <sheetName val="Major"/>
      <sheetName val="Lamp2"/>
      <sheetName val="Lamp.3"/>
      <sheetName val="SRT"/>
      <sheetName val="REK"/>
      <sheetName val="BQ"/>
      <sheetName val="ANA"/>
      <sheetName val="Meth "/>
      <sheetName val="HSD"/>
      <sheetName val="MOS"/>
      <sheetName val="Staf"/>
      <sheetName val="Alat"/>
      <sheetName val="SCHE"/>
      <sheetName val="LN"/>
      <sheetName val="sub"/>
      <sheetName val="KOMP"/>
      <sheetName val="Peng."/>
      <sheetName val="Modal"/>
      <sheetName val="Sipil"/>
      <sheetName val="Hitung"/>
      <sheetName val="BOQ"/>
      <sheetName val="STF (2)"/>
      <sheetName val="alt-cimangkok"/>
      <sheetName val="SCH"/>
      <sheetName val="MET"/>
      <sheetName val="DLM"/>
      <sheetName val="MJR"/>
      <sheetName val="BALT"/>
      <sheetName val="LMP.1"/>
      <sheetName val="LMP.2"/>
      <sheetName val="RTN"/>
      <sheetName val="ANA (BAK)"/>
      <sheetName val="MET (BAK)"/>
      <sheetName val="IND"/>
      <sheetName val="CMK"/>
      <sheetName val="TM"/>
      <sheetName val="Meto"/>
      <sheetName val="Perhitungan RAB"/>
      <sheetName val="H.Satuan"/>
      <sheetName val="5-ALAT(1)"/>
      <sheetName val="Kuantitas &amp; Harga"/>
      <sheetName val="AHS Marka"/>
      <sheetName val="Bahan"/>
      <sheetName val="Material"/>
      <sheetName val="hargaSatuan"/>
      <sheetName val="Surat"/>
      <sheetName val="Input"/>
      <sheetName val="Analisa Harga Satuan"/>
      <sheetName val="Analisa"/>
      <sheetName val="ANALISA PEK.UMUM"/>
      <sheetName val="Cover"/>
      <sheetName val="harsa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efreshError="1"/>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2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on2"/>
      <sheetName val="TS"/>
      <sheetName val="altek"/>
      <sheetName val="Metode"/>
      <sheetName val="Prod. Pompa Air"/>
      <sheetName val="Alat Berat"/>
      <sheetName val="KoefExc_Dump_Vibro"/>
      <sheetName val="KoefExc_Excavator"/>
      <sheetName val="KoefMixer"/>
      <sheetName val="DAF. UPAH"/>
      <sheetName val="Analisa"/>
      <sheetName val="DKH"/>
      <sheetName val="Rekap"/>
      <sheetName val="Koef Alat utk Rip Rap"/>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sheetData sheetId="9"/>
      <sheetData sheetId="10" refreshError="1"/>
      <sheetData sheetId="11" refreshError="1"/>
      <sheetData sheetId="12" refreshError="1"/>
      <sheetData sheetId="13" refreshError="1"/>
    </sheetDataSet>
  </externalBook>
</externalLink>
</file>

<file path=xl/externalLinks/externalLink2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data-awal"/>
      <sheetName val="rekap"/>
      <sheetName val="boq"/>
      <sheetName val="ana-alat"/>
      <sheetName val="ana-bahan"/>
      <sheetName val="hs-dasar"/>
      <sheetName val="ur-analisa"/>
      <sheetName val="analisa"/>
      <sheetName val="mob"/>
      <sheetName val="Sheet11"/>
      <sheetName val="Sheet10"/>
      <sheetName val="Sheet9"/>
      <sheetName val="Sheet8"/>
      <sheetName val="Sheet7"/>
      <sheetName val="Sheet3"/>
    </sheetNames>
    <sheetDataSet>
      <sheetData sheetId="0"/>
      <sheetData sheetId="1" refreshError="1">
        <row r="10">
          <cell r="J10" t="str">
            <v>NATAL - TABUYUNG ( EFF. 12,00 KM )</v>
          </cell>
        </row>
        <row r="12">
          <cell r="J12" t="str">
            <v>PT. ISTAKA KARYA (Persero)</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2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PERSIAPAN"/>
      <sheetName val="TANAH"/>
      <sheetName val="PONDASI"/>
      <sheetName val="DINDING"/>
      <sheetName val="PLESTERAN"/>
      <sheetName val="KAYU"/>
      <sheetName val="BETON"/>
      <sheetName val="CAT"/>
      <sheetName val="KUNCI KACA"/>
      <sheetName val="SANITASI"/>
      <sheetName val="BESI ALUM"/>
      <sheetName val="LANTAI"/>
      <sheetName val="ATAP "/>
      <sheetName val="MTRL-ALAMI"/>
      <sheetName val="PABRIK"/>
      <sheetName val="UPAH"/>
      <sheetName val="Material-Analisa-Pabrika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7">
          <cell r="C7">
            <v>28500</v>
          </cell>
        </row>
        <row r="10">
          <cell r="C10">
            <v>27250</v>
          </cell>
        </row>
        <row r="18">
          <cell r="C18">
            <v>23450</v>
          </cell>
        </row>
      </sheetData>
      <sheetData sheetId="17"/>
    </sheetDataSet>
  </externalBook>
</externalLink>
</file>

<file path=xl/externalLinks/externalLink2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 Analisa"/>
      <sheetName val="SNI"/>
      <sheetName val="BOW"/>
      <sheetName val="U&amp;B"/>
      <sheetName val="R.Definitif"/>
      <sheetName val="L.Kerja"/>
      <sheetName val="Total"/>
      <sheetName val="Total2"/>
      <sheetName val="R.1"/>
      <sheetName val="1"/>
      <sheetName val="R.2"/>
      <sheetName val="2"/>
      <sheetName val="R.3"/>
      <sheetName val="3"/>
      <sheetName val="R.4"/>
      <sheetName val="4"/>
      <sheetName val="R.5"/>
      <sheetName val="5"/>
      <sheetName val="R.6"/>
      <sheetName val="6"/>
      <sheetName val="R.7"/>
      <sheetName val="7"/>
      <sheetName val="R.8"/>
      <sheetName val="8"/>
      <sheetName val="R.9"/>
      <sheetName val="9"/>
      <sheetName val="R.10"/>
      <sheetName val="10"/>
      <sheetName val="R.11(a)"/>
      <sheetName val="11.(a)"/>
      <sheetName val="R.12 (a)"/>
      <sheetName val="12 (a)"/>
      <sheetName val="R.13.a"/>
      <sheetName val="13.a"/>
      <sheetName val="R.14.a"/>
      <sheetName val="14.a"/>
      <sheetName val="R.15.a"/>
      <sheetName val="15.a"/>
      <sheetName val="R.16.a"/>
      <sheetName val="16.a"/>
      <sheetName val="R.17.a"/>
      <sheetName val="17.a"/>
      <sheetName val="R.18.a"/>
      <sheetName val="18.a"/>
      <sheetName val="R.19"/>
      <sheetName val="19"/>
      <sheetName val="R.20"/>
      <sheetName val="20"/>
      <sheetName val="R.Pengadaan"/>
      <sheetName val="Pengadaan"/>
      <sheetName val="R.21"/>
      <sheetName val="21"/>
      <sheetName val="R.15"/>
      <sheetName val="15"/>
      <sheetName val="15 (2)"/>
      <sheetName val="R.G.Temu-S"/>
      <sheetName val="G.Temu-S"/>
      <sheetName val="Lab"/>
      <sheetName val="R.Jaga"/>
      <sheetName val="Jaga"/>
      <sheetName val="R.Mess"/>
      <sheetName val="Mess"/>
      <sheetName val="R.Kantor"/>
      <sheetName val="Kantor"/>
      <sheetName val="R.Pimpinan"/>
      <sheetName val="Pimpinan"/>
      <sheetName val="R.Kolam"/>
      <sheetName val="Kolam"/>
      <sheetName val="R.ADA"/>
      <sheetName val="aDA"/>
      <sheetName val="G.Temu"/>
      <sheetName val="LK"/>
    </sheetNames>
    <sheetDataSet>
      <sheetData sheetId="0"/>
      <sheetData sheetId="1"/>
      <sheetData sheetId="2" refreshError="1"/>
      <sheetData sheetId="3">
        <row r="12">
          <cell r="I12">
            <v>70000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Set>
  </externalBook>
</externalLink>
</file>

<file path=xl/externalLinks/externalLink2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s>
    <sheetDataSet>
      <sheetData sheetId="0">
        <row r="4">
          <cell r="M4" t="str">
            <v>BANTUAN PEMBANGUNAN PRASARANA DASAR PERMUKIMAN ( PPDP )</v>
          </cell>
        </row>
      </sheetData>
      <sheetData sheetId="1"/>
      <sheetData sheetId="2"/>
    </sheetDataSet>
  </externalBook>
</externalLink>
</file>

<file path=xl/externalLinks/externalLink2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ulit"/>
      <sheetName val="Peralatan"/>
      <sheetName val="Angkut"/>
      <sheetName val="Material"/>
      <sheetName val="Upah Kerja"/>
      <sheetName val="RAB"/>
      <sheetName val="Rekapitulasi"/>
      <sheetName val="HOK"/>
      <sheetName val="K-110"/>
      <sheetName val="K-210"/>
      <sheetName val="K-224"/>
      <sheetName val="K-225"/>
      <sheetName val="K-310"/>
      <sheetName val="K-341"/>
      <sheetName val="K-410"/>
      <sheetName val="K-515"/>
      <sheetName val="K-516"/>
      <sheetName val="K-705"/>
      <sheetName val="K-710"/>
      <sheetName val="K-715"/>
      <sheetName val="K-719"/>
      <sheetName val="K-720"/>
      <sheetName val="K-725"/>
      <sheetName val="K-810"/>
      <sheetName val="Gal. Excavator"/>
      <sheetName val="A-1"/>
      <sheetName val="A-16"/>
      <sheetName val="A-17a"/>
      <sheetName val="A-18"/>
      <sheetName val="G-2"/>
      <sheetName val="G-32h"/>
      <sheetName val="G-33m"/>
      <sheetName val="G-41"/>
      <sheetName val="G-43"/>
      <sheetName val="G-50h"/>
      <sheetName val="G-67"/>
      <sheetName val="F-1"/>
      <sheetName val="F-2"/>
      <sheetName val="F-8"/>
      <sheetName val="I-2"/>
      <sheetName val="Supl. V"/>
    </sheetNames>
    <sheetDataSet>
      <sheetData sheetId="0"/>
      <sheetData sheetId="1"/>
      <sheetData sheetId="2"/>
      <sheetData sheetId="3"/>
      <sheetData sheetId="4" refreshError="1">
        <row r="17">
          <cell r="E17">
            <v>17500</v>
          </cell>
        </row>
        <row r="21">
          <cell r="E21">
            <v>15000</v>
          </cell>
        </row>
        <row r="23">
          <cell r="E23">
            <v>15000</v>
          </cell>
        </row>
        <row r="24">
          <cell r="E24">
            <v>10000</v>
          </cell>
        </row>
        <row r="25">
          <cell r="E25">
            <v>15000</v>
          </cell>
        </row>
        <row r="26">
          <cell r="E26">
            <v>10000</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externalLinks/externalLink2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ulit"/>
      <sheetName val="Peralatan"/>
      <sheetName val="Angkut"/>
      <sheetName val="Material"/>
      <sheetName val="Upah Kerja"/>
      <sheetName val="RAB"/>
      <sheetName val="Rekapitulasi"/>
      <sheetName val="HOK"/>
      <sheetName val="K-110"/>
      <sheetName val="K-210"/>
      <sheetName val="K-224"/>
      <sheetName val="K-225"/>
      <sheetName val="K-310"/>
      <sheetName val="K-341"/>
      <sheetName val="K-410"/>
      <sheetName val="K-515"/>
      <sheetName val="K-516"/>
      <sheetName val="K-705"/>
      <sheetName val="K-710"/>
      <sheetName val="K-715"/>
      <sheetName val="K-719"/>
      <sheetName val="K-720"/>
      <sheetName val="K-725"/>
      <sheetName val="K-810"/>
      <sheetName val="Gal. Excavator"/>
      <sheetName val="A-1"/>
      <sheetName val="A-16"/>
      <sheetName val="A-17a"/>
      <sheetName val="A-18"/>
      <sheetName val="G-2"/>
      <sheetName val="G-32h"/>
      <sheetName val="G-33m"/>
      <sheetName val="G-41"/>
      <sheetName val="G-43"/>
      <sheetName val="G-50h"/>
      <sheetName val="G-67"/>
      <sheetName val="F-1"/>
      <sheetName val="F-2"/>
      <sheetName val="F-8"/>
      <sheetName val="I-2"/>
      <sheetName val="Supl. V"/>
    </sheetNames>
    <sheetDataSet>
      <sheetData sheetId="0"/>
      <sheetData sheetId="1"/>
      <sheetData sheetId="2"/>
      <sheetData sheetId="3"/>
      <sheetData sheetId="4">
        <row r="17">
          <cell r="E17">
            <v>17500</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externalLinks/externalLink2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ulit"/>
      <sheetName val="Peralatan"/>
      <sheetName val="Angkut"/>
      <sheetName val="Material"/>
      <sheetName val="Upah"/>
      <sheetName val="Upah Kerja"/>
      <sheetName val="Sewa Alat"/>
      <sheetName val="RAB-KSO"/>
      <sheetName val="Paket KSO"/>
      <sheetName val="Rekapitulasi"/>
      <sheetName val="Sheet1"/>
      <sheetName val="HOK"/>
      <sheetName val="Rinc. KSO"/>
      <sheetName val="A-1"/>
      <sheetName val="A-16"/>
      <sheetName val="G-32h"/>
      <sheetName val="G-44"/>
      <sheetName val="G-50h"/>
      <sheetName val="G-51c"/>
      <sheetName val="Sheet2"/>
    </sheetNames>
    <sheetDataSet>
      <sheetData sheetId="0"/>
      <sheetData sheetId="1"/>
      <sheetData sheetId="2"/>
      <sheetData sheetId="3">
        <row r="20">
          <cell r="J20">
            <v>65000</v>
          </cell>
        </row>
        <row r="24">
          <cell r="J24">
            <v>11500</v>
          </cell>
        </row>
      </sheetData>
      <sheetData sheetId="4">
        <row r="11">
          <cell r="F11">
            <v>15000</v>
          </cell>
        </row>
        <row r="12">
          <cell r="F12">
            <v>7000</v>
          </cell>
        </row>
        <row r="13">
          <cell r="F13">
            <v>20000</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2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Biaya"/>
      <sheetName val="Kuantitas &amp; Harga"/>
      <sheetName val="SCHEDULE"/>
      <sheetName val="Jadwal pnggunaan alat"/>
      <sheetName val="Jadwal pnggunaan bahan"/>
      <sheetName val="Jadwal tenaga ahli"/>
      <sheetName val="Staf Inti Proyek"/>
      <sheetName val="Struktur Proyek"/>
      <sheetName val="Daftar Peralatan Utama"/>
    </sheetNames>
    <sheetDataSet>
      <sheetData sheetId="0" refreshError="1"/>
      <sheetData sheetId="1">
        <row r="2">
          <cell r="A2" t="str">
            <v>DAFTAR  KUANTITAS DAN HARGA</v>
          </cell>
        </row>
        <row r="4">
          <cell r="A4" t="str">
            <v>SATUAN KERJA</v>
          </cell>
          <cell r="C4" t="str">
            <v>:  REHABILITASI DAN REKONSTRUKSI PROVINSI NAD</v>
          </cell>
        </row>
        <row r="5">
          <cell r="A5" t="str">
            <v>NAMA PAKET</v>
          </cell>
          <cell r="C5" t="str">
            <v>:  PEMBANGUNAN JALAN LINGKUNGAN KEC. ARONGAN LAMBALEK CS</v>
          </cell>
        </row>
        <row r="6">
          <cell r="A6" t="str">
            <v>NOMOR PAKET</v>
          </cell>
          <cell r="C6" t="str">
            <v>:   ABAR 10</v>
          </cell>
        </row>
        <row r="7">
          <cell r="A7" t="str">
            <v>PROV/KAB/KOTA</v>
          </cell>
          <cell r="C7" t="str">
            <v>:   NAD/ACEH BARAT</v>
          </cell>
        </row>
        <row r="10">
          <cell r="D10" t="str">
            <v/>
          </cell>
          <cell r="E10" t="str">
            <v/>
          </cell>
          <cell r="F10" t="str">
            <v>Harga Satuan (Rupiah)</v>
          </cell>
          <cell r="G10" t="str">
            <v>Jumlah                  Harga-Harga                 (Rupiah)</v>
          </cell>
        </row>
        <row r="11">
          <cell r="A11" t="str">
            <v>No. Mata</v>
          </cell>
          <cell r="B11" t="str">
            <v>Uraian</v>
          </cell>
          <cell r="D11" t="str">
            <v>Satuan</v>
          </cell>
          <cell r="E11" t="str">
            <v>Perkiraan</v>
          </cell>
        </row>
        <row r="12">
          <cell r="A12" t="str">
            <v>Pembayaran</v>
          </cell>
          <cell r="E12" t="str">
            <v>Kuantitas</v>
          </cell>
        </row>
        <row r="14">
          <cell r="A14" t="str">
            <v>a</v>
          </cell>
          <cell r="C14" t="str">
            <v>b</v>
          </cell>
          <cell r="D14" t="str">
            <v>c</v>
          </cell>
          <cell r="E14" t="str">
            <v>d</v>
          </cell>
          <cell r="F14" t="str">
            <v>e</v>
          </cell>
          <cell r="G14" t="str">
            <v>f = (d x e)</v>
          </cell>
        </row>
        <row r="16">
          <cell r="C16" t="str">
            <v>DIVISI 1. UMUM</v>
          </cell>
        </row>
        <row r="18">
          <cell r="A18" t="str">
            <v>1.2</v>
          </cell>
          <cell r="C18" t="str">
            <v>Mobilisasi</v>
          </cell>
          <cell r="D18" t="str">
            <v>LS</v>
          </cell>
          <cell r="E18">
            <v>1</v>
          </cell>
          <cell r="F18">
            <v>76260000</v>
          </cell>
          <cell r="G18">
            <v>76260000</v>
          </cell>
        </row>
        <row r="21">
          <cell r="C21" t="str">
            <v>Jumlah Harga Pekerjaan DIVISI 1  (masuk pada Rekapitulasi Perkiraan Harga Pekerjaan)</v>
          </cell>
          <cell r="G21">
            <v>76260000</v>
          </cell>
        </row>
        <row r="24">
          <cell r="C24" t="str">
            <v>DIVISI 2. DRAINASE</v>
          </cell>
        </row>
        <row r="26">
          <cell r="A26" t="str">
            <v>2.1</v>
          </cell>
          <cell r="C26" t="str">
            <v xml:space="preserve">Galian untuk Selokan Drainase dan Saluran Air </v>
          </cell>
          <cell r="D26" t="str">
            <v>M3</v>
          </cell>
          <cell r="F26">
            <v>29708.61</v>
          </cell>
          <cell r="G26">
            <v>0</v>
          </cell>
        </row>
        <row r="27">
          <cell r="A27" t="str">
            <v>2.2</v>
          </cell>
          <cell r="C27" t="str">
            <v xml:space="preserve">Pasangan Batu dengan Mortar </v>
          </cell>
          <cell r="D27" t="str">
            <v>M3</v>
          </cell>
          <cell r="F27">
            <v>480594</v>
          </cell>
          <cell r="G27">
            <v>0</v>
          </cell>
        </row>
        <row r="28">
          <cell r="A28" t="str">
            <v>2.4 (1)</v>
          </cell>
          <cell r="C28" t="str">
            <v>Timbunan Porus atau Bahan Penyaring</v>
          </cell>
          <cell r="D28" t="str">
            <v>M3</v>
          </cell>
          <cell r="F28">
            <v>200273.06</v>
          </cell>
          <cell r="G28">
            <v>0</v>
          </cell>
        </row>
        <row r="29">
          <cell r="A29" t="str">
            <v>2.4 (3)</v>
          </cell>
          <cell r="C29" t="str">
            <v>Pipa Berlubang Banyak (Perforated Pipe) Untuk Pek. Drainase di Bawah Permukaan</v>
          </cell>
          <cell r="D29" t="str">
            <v>M1</v>
          </cell>
          <cell r="F29">
            <v>31849.49</v>
          </cell>
          <cell r="G29">
            <v>0</v>
          </cell>
        </row>
        <row r="30">
          <cell r="A30" t="str">
            <v>2,3 (5)</v>
          </cell>
          <cell r="C30" t="str">
            <v>Gorong-gorong pipa beton tanpa tulangan Ǿ 20 cm</v>
          </cell>
          <cell r="D30" t="str">
            <v>M1</v>
          </cell>
          <cell r="F30">
            <v>44095.22737814414</v>
          </cell>
          <cell r="G30">
            <v>0</v>
          </cell>
        </row>
        <row r="33">
          <cell r="B33" t="str">
            <v>Jumlah Harga Pekerjaan DIVISI 2  (masuk pada Rekapitulasi Perkiraan Harga Pekerjaan)</v>
          </cell>
          <cell r="G33">
            <v>0</v>
          </cell>
        </row>
        <row r="36">
          <cell r="C36" t="str">
            <v>DIVISI  3.  PEKERJAAN  TANAH</v>
          </cell>
        </row>
        <row r="38">
          <cell r="A38" t="str">
            <v>3.1 (1)</v>
          </cell>
          <cell r="C38" t="str">
            <v>Galian Biasa</v>
          </cell>
          <cell r="D38" t="str">
            <v>M3</v>
          </cell>
          <cell r="E38">
            <v>0</v>
          </cell>
          <cell r="F38">
            <v>31590.55</v>
          </cell>
          <cell r="G38">
            <v>0</v>
          </cell>
        </row>
        <row r="39">
          <cell r="A39" t="str">
            <v>3.1 (3)</v>
          </cell>
          <cell r="C39" t="str">
            <v>Galian Struktur dengan Kedalaman 0 - 2 meter</v>
          </cell>
          <cell r="D39" t="str">
            <v>M3</v>
          </cell>
          <cell r="E39">
            <v>0</v>
          </cell>
          <cell r="F39">
            <v>26893.07</v>
          </cell>
          <cell r="G39">
            <v>0</v>
          </cell>
        </row>
        <row r="40">
          <cell r="A40" t="str">
            <v>3.1 (8)</v>
          </cell>
          <cell r="C40" t="str">
            <v xml:space="preserve">Galian Perkerasan Beraspal Tanpa Cold Milling Machine </v>
          </cell>
          <cell r="D40" t="str">
            <v>M3</v>
          </cell>
          <cell r="F40">
            <v>78197</v>
          </cell>
          <cell r="G40">
            <v>0</v>
          </cell>
        </row>
        <row r="41">
          <cell r="A41" t="str">
            <v>3.2 (1)</v>
          </cell>
          <cell r="C41" t="str">
            <v xml:space="preserve">Timbunan Biasa </v>
          </cell>
          <cell r="D41" t="str">
            <v>M3</v>
          </cell>
          <cell r="E41">
            <v>12800.74</v>
          </cell>
          <cell r="F41">
            <v>69106</v>
          </cell>
          <cell r="G41">
            <v>884607938.43999994</v>
          </cell>
        </row>
        <row r="42">
          <cell r="A42" t="str">
            <v>3.2 (1)a</v>
          </cell>
          <cell r="C42" t="str">
            <v xml:space="preserve">Timbunan Biasa dari hasil galian </v>
          </cell>
          <cell r="D42" t="str">
            <v>M3</v>
          </cell>
          <cell r="F42">
            <v>20278</v>
          </cell>
          <cell r="G42">
            <v>0</v>
          </cell>
        </row>
        <row r="43">
          <cell r="A43" t="str">
            <v>3.2 (2)</v>
          </cell>
          <cell r="C43" t="str">
            <v>Timbunan Pilihan</v>
          </cell>
          <cell r="D43" t="str">
            <v>M3</v>
          </cell>
          <cell r="E43">
            <v>2100</v>
          </cell>
          <cell r="F43">
            <v>106541</v>
          </cell>
          <cell r="G43">
            <v>223736100</v>
          </cell>
        </row>
        <row r="44">
          <cell r="A44">
            <v>3.3</v>
          </cell>
          <cell r="C44" t="str">
            <v xml:space="preserve">Penyiapan Badan Jalan </v>
          </cell>
          <cell r="D44" t="str">
            <v>M2</v>
          </cell>
          <cell r="E44">
            <v>8000</v>
          </cell>
          <cell r="F44">
            <v>2761</v>
          </cell>
          <cell r="G44">
            <v>22088000</v>
          </cell>
        </row>
        <row r="47">
          <cell r="B47" t="str">
            <v>Jumlah Harga Pekerjaan DIVISI 3  (masuk pada Rekapitulasi Perkiraan Harga Pekerjaan)</v>
          </cell>
          <cell r="G47">
            <v>1130432038.4400001</v>
          </cell>
        </row>
        <row r="50">
          <cell r="C50" t="str">
            <v>DIVISI  4.  PELEBARAN PERKERASAN DAN BAHU JALAN</v>
          </cell>
        </row>
        <row r="52">
          <cell r="A52" t="str">
            <v>4.2 (2)</v>
          </cell>
          <cell r="C52" t="str">
            <v>Lapis Pondasi Agregat Kelas B</v>
          </cell>
          <cell r="D52" t="str">
            <v>M3</v>
          </cell>
          <cell r="E52">
            <v>100</v>
          </cell>
          <cell r="F52">
            <v>265944</v>
          </cell>
          <cell r="G52">
            <v>26594400</v>
          </cell>
        </row>
        <row r="55">
          <cell r="B55" t="str">
            <v>Jumlah Harga Pekerjaan DIVISI 4  (masuk pada Rekapitulasi Perkiraan Harga Pekerjaan)</v>
          </cell>
          <cell r="G55">
            <v>26594400</v>
          </cell>
        </row>
        <row r="58">
          <cell r="C58" t="str">
            <v>DIVISI  5.  PERKERASAN  BERBUTIR</v>
          </cell>
        </row>
        <row r="60">
          <cell r="A60" t="str">
            <v>5.1 (1)</v>
          </cell>
          <cell r="C60" t="str">
            <v>Lapis Pondasi Agregat Kelas A</v>
          </cell>
          <cell r="D60" t="str">
            <v>M3</v>
          </cell>
          <cell r="E60">
            <v>225</v>
          </cell>
          <cell r="F60">
            <v>352249</v>
          </cell>
          <cell r="G60">
            <v>79256025</v>
          </cell>
        </row>
        <row r="61">
          <cell r="A61" t="str">
            <v>5.1 (2)</v>
          </cell>
          <cell r="C61" t="str">
            <v>Lapis Pondasi Agregat Kelas B</v>
          </cell>
          <cell r="D61" t="str">
            <v>M3</v>
          </cell>
          <cell r="E61">
            <v>300</v>
          </cell>
          <cell r="F61">
            <v>313469</v>
          </cell>
          <cell r="G61">
            <v>94040700</v>
          </cell>
        </row>
        <row r="64">
          <cell r="B64" t="str">
            <v>Jumlah Harga Pekerjaan DIVISI 5  (masuk pada Rekapitulasi Perkiraan Harga Pekerjaan)</v>
          </cell>
          <cell r="G64">
            <v>173296725</v>
          </cell>
        </row>
        <row r="67">
          <cell r="C67" t="str">
            <v>DIVISI  6.  PERKERASAN  ASPAL</v>
          </cell>
        </row>
        <row r="69">
          <cell r="A69" t="str">
            <v>6.1 (1)</v>
          </cell>
          <cell r="C69" t="str">
            <v>Lapis Resap Pengikat</v>
          </cell>
          <cell r="D69" t="str">
            <v>Liter</v>
          </cell>
          <cell r="E69">
            <v>1650.0000000000002</v>
          </cell>
          <cell r="F69">
            <v>6833</v>
          </cell>
          <cell r="G69">
            <v>11274450.000000002</v>
          </cell>
        </row>
        <row r="70">
          <cell r="A70" t="str">
            <v>6.1 (2)</v>
          </cell>
          <cell r="C70" t="str">
            <v>Lapis Perekat</v>
          </cell>
          <cell r="D70" t="str">
            <v>Liter</v>
          </cell>
          <cell r="E70">
            <v>45</v>
          </cell>
          <cell r="F70">
            <v>8504</v>
          </cell>
          <cell r="G70">
            <v>382680</v>
          </cell>
        </row>
        <row r="71">
          <cell r="A71" t="str">
            <v>6.3 (5)</v>
          </cell>
          <cell r="C71" t="str">
            <v>Lapis Aus Aspal Beton (AC-WC)</v>
          </cell>
          <cell r="D71" t="str">
            <v>M2</v>
          </cell>
          <cell r="F71">
            <v>70912</v>
          </cell>
          <cell r="G71">
            <v>0</v>
          </cell>
        </row>
        <row r="72">
          <cell r="A72" t="str">
            <v>6.1 (2)</v>
          </cell>
          <cell r="C72" t="str">
            <v>Lapis Perekat</v>
          </cell>
          <cell r="D72" t="str">
            <v>Liter</v>
          </cell>
          <cell r="E72">
            <v>0</v>
          </cell>
          <cell r="F72">
            <v>8504</v>
          </cell>
          <cell r="G72">
            <v>0</v>
          </cell>
        </row>
        <row r="73">
          <cell r="A73" t="str">
            <v>6.3 (6)</v>
          </cell>
          <cell r="C73" t="str">
            <v>Lapis Pengikat Aspal Beton (AC-BC)</v>
          </cell>
          <cell r="D73" t="str">
            <v>M3</v>
          </cell>
          <cell r="E73">
            <v>75</v>
          </cell>
          <cell r="F73">
            <v>1653536</v>
          </cell>
          <cell r="G73">
            <v>124015200</v>
          </cell>
        </row>
        <row r="74">
          <cell r="A74" t="str">
            <v>6.3 (6)a</v>
          </cell>
          <cell r="C74" t="str">
            <v>Lapis Pengikat Aspal Beton (AC-BC) Leveling</v>
          </cell>
          <cell r="D74" t="str">
            <v>Ton</v>
          </cell>
          <cell r="F74">
            <v>736485</v>
          </cell>
          <cell r="G74">
            <v>0</v>
          </cell>
        </row>
        <row r="77">
          <cell r="B77" t="str">
            <v>Jumlah Harga Pekerjaan DIVISI 6  (masuk pada Rekapitulasi Perkiraan Harga Pekerjaan)</v>
          </cell>
          <cell r="G77">
            <v>135289650</v>
          </cell>
        </row>
      </sheetData>
      <sheetData sheetId="2"/>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REKAP"/>
      <sheetName val="1-BQ"/>
      <sheetName val="3-DIV1"/>
      <sheetName val="3-DIV2"/>
      <sheetName val="3-DIV3"/>
      <sheetName val="3-DIV5"/>
      <sheetName val="3-DIV6"/>
      <sheetName val="DIVISI 6. A"/>
      <sheetName val="3-DIV7"/>
      <sheetName val="3-DIV7.1"/>
      <sheetName val="4-ANTEK"/>
      <sheetName val="BAHAN , UPAH , ALAT"/>
      <sheetName val="5-ALAT"/>
      <sheetName val="8-Lamp1 (2)"/>
      <sheetName val="8-lamp5"/>
      <sheetName val="8-Lamp6.B"/>
      <sheetName val="8-Lamp10"/>
      <sheetName val="8-Lamp9"/>
      <sheetName val="8-Lamp11"/>
      <sheetName val="8-Lamp13"/>
      <sheetName val="8-Lamp14 "/>
      <sheetName val="8-Lamp15"/>
      <sheetName val="9-DATA"/>
      <sheetName val="10-SIMAK"/>
      <sheetName val="11-S.PEN"/>
      <sheetName val="Pricing"/>
      <sheetName val="H.Satuan"/>
      <sheetName val="Umum"/>
      <sheetName val="Sheet4"/>
    </sheetNames>
    <sheetDataSet>
      <sheetData sheetId="0" refreshError="1"/>
      <sheetData sheetId="1" refreshError="1"/>
      <sheetData sheetId="2">
        <row r="35">
          <cell r="H35">
            <v>0</v>
          </cell>
        </row>
        <row r="36">
          <cell r="H36">
            <v>0</v>
          </cell>
        </row>
        <row r="37">
          <cell r="H37">
            <v>0</v>
          </cell>
        </row>
      </sheetData>
      <sheetData sheetId="3"/>
      <sheetData sheetId="4"/>
      <sheetData sheetId="5"/>
      <sheetData sheetId="6"/>
      <sheetData sheetId="7"/>
      <sheetData sheetId="8"/>
      <sheetData sheetId="9"/>
      <sheetData sheetId="10" refreshError="1"/>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en"/>
      <sheetName val="Rekap"/>
      <sheetName val="Kuantitas"/>
      <sheetName val="Harga"/>
      <sheetName val="Analisa"/>
      <sheetName val="ANA-alat"/>
      <sheetName val="Analisa-alat"/>
      <sheetName val="Usulan Alat"/>
      <sheetName val="Usulan Staf"/>
      <sheetName val="Schedule"/>
      <sheetName val="Sampul"/>
      <sheetName val="Total Alat"/>
      <sheetName val="Gal C, Astek"/>
      <sheetName val="cov"/>
      <sheetName val="Schedule (2)"/>
      <sheetName val="RAB"/>
      <sheetName val="Sheet1"/>
      <sheetName val="Sheet2"/>
      <sheetName val="Sheet3"/>
      <sheetName val="koef"/>
      <sheetName val="CH"/>
      <sheetName val="S_Suramadu"/>
      <sheetName val="Material"/>
      <sheetName val="Koefisien"/>
      <sheetName val="harsat"/>
      <sheetName val="harsat&amp;upah"/>
      <sheetName val="GeneralInfo"/>
      <sheetName val="HARGA MATERIAL"/>
      <sheetName val="Markup"/>
      <sheetName val="BAHAN"/>
      <sheetName val="H.Satuan"/>
      <sheetName val="Perm. Test"/>
      <sheetName val="A"/>
      <sheetName val="DASH"/>
      <sheetName val="hardas"/>
      <sheetName val="CODE"/>
      <sheetName val="PERSIAPAN"/>
      <sheetName val="UTILITAS"/>
      <sheetName val="DATUM"/>
      <sheetName val="ELEMENT SUM"/>
      <sheetName val="MADC"/>
      <sheetName val="MAP"/>
      <sheetName val="M+MC"/>
      <sheetName val="DATA PROYEK"/>
      <sheetName val="konci"/>
      <sheetName val="Basic Price"/>
      <sheetName val="BOW"/>
      <sheetName val="D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2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ern"/>
      <sheetName val="extern"/>
      <sheetName val="5-ALAT(1)"/>
      <sheetName val="4-Basic Price"/>
      <sheetName val="bahan"/>
      <sheetName val="arab"/>
      <sheetName val="SCHEDULE"/>
      <sheetName val="DATA"/>
      <sheetName val="HB "/>
      <sheetName val="Basic Price"/>
      <sheetName val="Peralatan"/>
      <sheetName val="analisa alat"/>
      <sheetName val="HB"/>
      <sheetName val="DB"/>
      <sheetName val="ANAL TEKNIK"/>
      <sheetName val="Monitor"/>
      <sheetName val="NP"/>
      <sheetName val="Sheet2"/>
      <sheetName val="HARGA MATERIAL"/>
      <sheetName val="HSD"/>
      <sheetName val="4-Basic_Price"/>
      <sheetName val="REF.ONLY"/>
      <sheetName val="SEX"/>
      <sheetName val="Master 1.0"/>
      <sheetName val="Quary"/>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efreshError="1"/>
      <sheetData sheetId="22" refreshError="1"/>
      <sheetData sheetId="23" refreshError="1"/>
      <sheetData sheetId="24" refreshError="1"/>
    </sheetDataSet>
  </externalBook>
</externalLink>
</file>

<file path=xl/externalLinks/externalLink2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RAB1"/>
      <sheetName val="RAB2"/>
      <sheetName val="RAB3"/>
      <sheetName val="RAB4"/>
      <sheetName val="RAB5"/>
      <sheetName val="RAB6"/>
      <sheetName val="ANALISA"/>
      <sheetName val="TENAGA"/>
      <sheetName val="BAHAN"/>
      <sheetName val="ALAT"/>
      <sheetName val="SCHEDULE (3)"/>
      <sheetName val="An. Alat"/>
      <sheetName val="SMP"/>
      <sheetName val="REKAP RAP"/>
      <sheetName val="Bahan Upah"/>
      <sheetName val="HARGA BAHAN"/>
      <sheetName val="Analisa "/>
    </sheetNames>
    <sheetDataSet>
      <sheetData sheetId="0"/>
      <sheetData sheetId="1"/>
      <sheetData sheetId="2"/>
      <sheetData sheetId="3"/>
      <sheetData sheetId="4"/>
      <sheetData sheetId="5"/>
      <sheetData sheetId="6"/>
      <sheetData sheetId="7"/>
      <sheetData sheetId="8">
        <row r="13">
          <cell r="E13">
            <v>13500</v>
          </cell>
        </row>
        <row r="18">
          <cell r="E18">
            <v>13000</v>
          </cell>
        </row>
        <row r="20">
          <cell r="E20">
            <v>6500</v>
          </cell>
        </row>
        <row r="21">
          <cell r="E21">
            <v>13000</v>
          </cell>
        </row>
        <row r="23">
          <cell r="E23">
            <v>6000</v>
          </cell>
        </row>
        <row r="24">
          <cell r="E24">
            <v>6500</v>
          </cell>
        </row>
        <row r="26">
          <cell r="E26">
            <v>7500</v>
          </cell>
        </row>
      </sheetData>
      <sheetData sheetId="9">
        <row r="20">
          <cell r="F20">
            <v>55000</v>
          </cell>
        </row>
        <row r="21">
          <cell r="F21">
            <v>65000</v>
          </cell>
        </row>
        <row r="22">
          <cell r="F22">
            <v>67500</v>
          </cell>
        </row>
        <row r="23">
          <cell r="F23">
            <v>65000</v>
          </cell>
        </row>
        <row r="29">
          <cell r="F29">
            <v>15000</v>
          </cell>
        </row>
        <row r="53">
          <cell r="F53">
            <v>41000</v>
          </cell>
        </row>
      </sheetData>
      <sheetData sheetId="10"/>
      <sheetData sheetId="1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KPANAL"/>
      <sheetName val="Material&amp;Alat"/>
      <sheetName val="BID"/>
      <sheetName val="RKP-BOQ"/>
      <sheetName val="BOQ"/>
      <sheetName val="ANAL-1"/>
      <sheetName val="DB"/>
      <sheetName val="Prod Alat"/>
      <sheetName val="ANAL-2"/>
      <sheetName val="MOS"/>
      <sheetName val="PLANT"/>
      <sheetName val="DAKON"/>
      <sheetName val="MPU"/>
      <sheetName val="SUBKON"/>
      <sheetName val="ROUTINE"/>
      <sheetName val="TEST"/>
      <sheetName val="SCHEDULE"/>
      <sheetName val="Alat Lab"/>
      <sheetName val="bt quarry"/>
      <sheetName val="harga bt pecah"/>
      <sheetName val="Alat"/>
      <sheetName val="P-P"/>
      <sheetName val="BAU"/>
      <sheetName val="Rupa2"/>
      <sheetName val="Bank"/>
      <sheetName val="teknis"/>
      <sheetName val="Tes-Lab"/>
      <sheetName val="LAMP"/>
      <sheetName val="APP-12a"/>
      <sheetName val="APP-12b"/>
      <sheetName val="APP-12c"/>
    </sheetNames>
    <sheetDataSet>
      <sheetData sheetId="0" refreshError="1"/>
      <sheetData sheetId="1">
        <row r="48">
          <cell r="J48">
            <v>1980</v>
          </cell>
        </row>
        <row r="51">
          <cell r="J51">
            <v>19780</v>
          </cell>
        </row>
      </sheetData>
      <sheetData sheetId="2" refreshError="1"/>
      <sheetData sheetId="3" refreshError="1">
        <row r="24">
          <cell r="M24">
            <v>27068379999.998703</v>
          </cell>
        </row>
      </sheetData>
      <sheetData sheetId="4" refreshError="1"/>
      <sheetData sheetId="5" refreshError="1"/>
      <sheetData sheetId="6" refreshError="1">
        <row r="38">
          <cell r="N38">
            <v>365</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2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B"/>
      <sheetName val="RKP-DKH"/>
      <sheetName val="DKH"/>
      <sheetName val="LAMP"/>
      <sheetName val="MOS"/>
      <sheetName val="PLANT"/>
      <sheetName val="MPU"/>
      <sheetName val="ANAL-1"/>
      <sheetName val="ANAL-2"/>
      <sheetName val="DAKON"/>
      <sheetName val="SUBKON"/>
      <sheetName val="APP-12"/>
      <sheetName val="APP-12b"/>
      <sheetName val="APP-12c"/>
      <sheetName val="RKPANAL"/>
      <sheetName val="TEST"/>
      <sheetName val="ANALBETON"/>
      <sheetName val="BREAKSTRUKTUR"/>
      <sheetName val="HARSAT"/>
      <sheetName val="61004"/>
      <sheetName val="61005"/>
      <sheetName val="61006"/>
      <sheetName val="61007"/>
      <sheetName val="61008"/>
      <sheetName val="teknis"/>
    </sheetNames>
    <sheetDataSet>
      <sheetData sheetId="0" refreshError="1">
        <row r="17">
          <cell r="M17">
            <v>365</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2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
      <sheetName val="surat "/>
      <sheetName val="LMP.12"/>
      <sheetName val="REK"/>
      <sheetName val="BOQ"/>
      <sheetName val="HSD"/>
      <sheetName val="DMPU"/>
      <sheetName val="ANA"/>
      <sheetName val="staf"/>
      <sheetName val="alat"/>
      <sheetName val="Met-02"/>
      <sheetName val="MET-BAB-04"/>
      <sheetName val="MET-BAB-06"/>
      <sheetName val="SUBkon"/>
      <sheetName val="SCH"/>
      <sheetName val="MET-BAB-06b"/>
      <sheetName val="Met-Bab-08"/>
      <sheetName val="Met-master"/>
      <sheetName val="ANA LS"/>
      <sheetName val="RTN"/>
      <sheetName val="Met Rtn"/>
      <sheetName val="MOS"/>
      <sheetName val="LMP.6"/>
      <sheetName val="Kar"/>
      <sheetName val="BALT"/>
      <sheetName val="IND"/>
      <sheetName val="Sheet2"/>
      <sheetName val="Sheet2 (2)"/>
      <sheetName val="Sheet1"/>
      <sheetName val="Sheet1 (2)"/>
      <sheetName val="Monitor"/>
      <sheetName val="DH"/>
    </sheetNames>
    <sheetDataSet>
      <sheetData sheetId="0" refreshError="1"/>
      <sheetData sheetId="1" refreshError="1"/>
      <sheetData sheetId="2" refreshError="1"/>
      <sheetData sheetId="3" refreshError="1"/>
      <sheetData sheetId="4" refreshError="1">
        <row r="15">
          <cell r="A15" t="str">
            <v>BAB I</v>
          </cell>
          <cell r="C15" t="str">
            <v>UMUM</v>
          </cell>
          <cell r="E15" t="str">
            <v/>
          </cell>
        </row>
        <row r="16">
          <cell r="A16" t="str">
            <v>1.2</v>
          </cell>
          <cell r="C16" t="str">
            <v xml:space="preserve">Mobilisasi </v>
          </cell>
          <cell r="D16" t="str">
            <v>Lump Sum</v>
          </cell>
          <cell r="E16" t="str">
            <v/>
          </cell>
          <cell r="G16" t="str">
            <v/>
          </cell>
        </row>
        <row r="18">
          <cell r="C18" t="str">
            <v xml:space="preserve"> JUMLAH HARGA PEKERJAAN BAB I (masuk pada Rekapitulasi   Biaya )</v>
          </cell>
          <cell r="G18">
            <v>0</v>
          </cell>
        </row>
        <row r="20">
          <cell r="A20" t="str">
            <v>BAB II</v>
          </cell>
          <cell r="C20" t="str">
            <v xml:space="preserve"> DRAINASE</v>
          </cell>
        </row>
        <row r="21">
          <cell r="A21" t="str">
            <v>2.1</v>
          </cell>
          <cell r="C21" t="str">
            <v>Pekerjaan Galian untuk Selokan, Drainase dan Saluran Air</v>
          </cell>
          <cell r="D21" t="str">
            <v>M³</v>
          </cell>
          <cell r="E21">
            <v>1600</v>
          </cell>
          <cell r="F21">
            <v>25000</v>
          </cell>
          <cell r="G21">
            <v>40000000</v>
          </cell>
        </row>
        <row r="22">
          <cell r="A22" t="str">
            <v>2.2</v>
          </cell>
          <cell r="C22" t="str">
            <v xml:space="preserve">Pekerjaan Pasangan Batu dengan Mortar                      </v>
          </cell>
          <cell r="D22" t="str">
            <v>M³</v>
          </cell>
          <cell r="E22">
            <v>2400</v>
          </cell>
          <cell r="F22">
            <v>319000</v>
          </cell>
          <cell r="G22">
            <v>765600000</v>
          </cell>
        </row>
        <row r="23">
          <cell r="A23" t="str">
            <v>2.3 (1)</v>
          </cell>
          <cell r="C23" t="str">
            <v>Gorong-gorong Pipa Beton Bertulang diameter dalam &lt;45cm</v>
          </cell>
          <cell r="D23" t="str">
            <v>M¹</v>
          </cell>
          <cell r="E23" t="str">
            <v/>
          </cell>
          <cell r="G23" t="str">
            <v/>
          </cell>
        </row>
        <row r="24">
          <cell r="A24" t="str">
            <v>2.3 (2)</v>
          </cell>
          <cell r="C24" t="str">
            <v>Gorong-gorong Pipa Beton Bertulang diameter dalam  45 - &lt;75 cm</v>
          </cell>
          <cell r="D24" t="str">
            <v>M¹</v>
          </cell>
          <cell r="E24" t="str">
            <v/>
          </cell>
          <cell r="F24" t="str">
            <v/>
          </cell>
          <cell r="G24" t="str">
            <v/>
          </cell>
        </row>
        <row r="25">
          <cell r="A25" t="str">
            <v>2.3 (3)</v>
          </cell>
          <cell r="C25" t="str">
            <v>Gorong-gorong Pipa Beton Bertulang diameter dalam  75 - 120 cm</v>
          </cell>
          <cell r="D25" t="str">
            <v>M¹</v>
          </cell>
          <cell r="E25" t="str">
            <v/>
          </cell>
          <cell r="G25" t="str">
            <v/>
          </cell>
        </row>
        <row r="26">
          <cell r="A26" t="str">
            <v>2.3 (4)</v>
          </cell>
          <cell r="C26" t="str">
            <v>Gorong-gorong pipa baja bergelombang</v>
          </cell>
          <cell r="D26" t="str">
            <v>Ton</v>
          </cell>
          <cell r="E26" t="str">
            <v/>
          </cell>
          <cell r="G26" t="str">
            <v/>
          </cell>
        </row>
        <row r="27">
          <cell r="A27" t="str">
            <v>2.3 (5)</v>
          </cell>
          <cell r="C27" t="str">
            <v>Gorong-gorong Pipa Beton  tanpa Tulang diameter dalam 20 cm</v>
          </cell>
          <cell r="D27" t="str">
            <v>M¹</v>
          </cell>
          <cell r="E27" t="str">
            <v/>
          </cell>
          <cell r="G27" t="str">
            <v/>
          </cell>
        </row>
        <row r="28">
          <cell r="A28" t="str">
            <v>2.3 (6)</v>
          </cell>
          <cell r="C28" t="str">
            <v>Gorong-gorong Pipa Beton  tanpa Tulang diameter dalam 25 cm</v>
          </cell>
          <cell r="D28" t="str">
            <v>M¹</v>
          </cell>
          <cell r="E28" t="str">
            <v/>
          </cell>
          <cell r="G28" t="str">
            <v/>
          </cell>
        </row>
        <row r="29">
          <cell r="A29" t="str">
            <v>2.3 (7)</v>
          </cell>
          <cell r="C29" t="str">
            <v>Gorong-gorong Pipa Beton  tanpa Tulang diameter dalam 30 cm</v>
          </cell>
          <cell r="D29" t="str">
            <v>M¹</v>
          </cell>
          <cell r="E29" t="str">
            <v/>
          </cell>
          <cell r="G29" t="str">
            <v/>
          </cell>
        </row>
        <row r="30">
          <cell r="A30" t="str">
            <v>2.4 (1)</v>
          </cell>
          <cell r="C30" t="str">
            <v xml:space="preserve">Bahan Porous untuk penimbunan kembali atau Bahan Penyaring (Filter) </v>
          </cell>
          <cell r="D30" t="str">
            <v>M³</v>
          </cell>
          <cell r="E30" t="str">
            <v/>
          </cell>
          <cell r="F30" t="str">
            <v/>
          </cell>
          <cell r="G30" t="str">
            <v/>
          </cell>
        </row>
        <row r="31">
          <cell r="A31" t="str">
            <v>2.4 (2)</v>
          </cell>
          <cell r="C31" t="str">
            <v>Anyaman Filter Plastik</v>
          </cell>
          <cell r="D31" t="str">
            <v>M²</v>
          </cell>
          <cell r="G31" t="str">
            <v/>
          </cell>
        </row>
        <row r="32">
          <cell r="A32" t="str">
            <v>2.4 (3)</v>
          </cell>
          <cell r="C32" t="str">
            <v>Pipa berlubang banyak (Perforated pipe) untuk pekerjaan drainase bawah permukaan.</v>
          </cell>
          <cell r="D32" t="str">
            <v>M¹</v>
          </cell>
          <cell r="G32" t="str">
            <v/>
          </cell>
        </row>
        <row r="34">
          <cell r="C34" t="str">
            <v xml:space="preserve"> JUMLAH HARGA PEKERJAAN BAB II (masuk pada Rekapitulasi   Biaya )</v>
          </cell>
          <cell r="G34">
            <v>805600000</v>
          </cell>
        </row>
        <row r="36">
          <cell r="A36" t="str">
            <v>BAB III</v>
          </cell>
          <cell r="C36" t="str">
            <v>PEKERJAAN TANAH</v>
          </cell>
        </row>
        <row r="37">
          <cell r="A37" t="str">
            <v>3.1 (1)</v>
          </cell>
          <cell r="C37" t="str">
            <v>Galian Biasa</v>
          </cell>
          <cell r="D37" t="str">
            <v>M³</v>
          </cell>
          <cell r="E37">
            <v>100</v>
          </cell>
          <cell r="F37">
            <v>30000</v>
          </cell>
          <cell r="G37">
            <v>3000000</v>
          </cell>
        </row>
        <row r="38">
          <cell r="A38" t="str">
            <v>3.1 (2)</v>
          </cell>
          <cell r="C38" t="str">
            <v>Galian  Padas / Batuan</v>
          </cell>
          <cell r="D38" t="str">
            <v>M³</v>
          </cell>
          <cell r="E38">
            <v>1600</v>
          </cell>
          <cell r="F38">
            <v>75000</v>
          </cell>
          <cell r="G38">
            <v>120000000</v>
          </cell>
        </row>
        <row r="39">
          <cell r="A39" t="str">
            <v>3.1 (3)</v>
          </cell>
          <cell r="C39" t="str">
            <v>Galian Struktur dengan Kedalaman 0-2 meter</v>
          </cell>
          <cell r="D39" t="str">
            <v>M³</v>
          </cell>
          <cell r="E39" t="str">
            <v/>
          </cell>
        </row>
        <row r="40">
          <cell r="A40" t="str">
            <v>3.1 (4)</v>
          </cell>
          <cell r="C40" t="str">
            <v>Galian Struktur dengan Kedalaman 2-4 meter</v>
          </cell>
          <cell r="D40" t="str">
            <v>M³</v>
          </cell>
          <cell r="E40" t="str">
            <v/>
          </cell>
        </row>
        <row r="41">
          <cell r="A41" t="str">
            <v>3.1 (5)</v>
          </cell>
          <cell r="C41" t="str">
            <v>Galian Struktur dengan Kedalaman 4-6 meter</v>
          </cell>
          <cell r="D41" t="str">
            <v>M³</v>
          </cell>
          <cell r="E41" t="str">
            <v/>
          </cell>
          <cell r="G41" t="str">
            <v/>
          </cell>
        </row>
        <row r="42">
          <cell r="A42" t="str">
            <v>3.1 (6)</v>
          </cell>
          <cell r="C42" t="str">
            <v>Cofferdam, Penyokong, Pengkaku dan pekerjaan yang berkaitan</v>
          </cell>
          <cell r="D42" t="str">
            <v>Ls</v>
          </cell>
          <cell r="E42" t="str">
            <v/>
          </cell>
        </row>
        <row r="43">
          <cell r="A43" t="str">
            <v>3.1 (7)</v>
          </cell>
          <cell r="C43" t="str">
            <v>Galian perkerasan beraspal Dengan Cold Milling Machine</v>
          </cell>
          <cell r="D43" t="str">
            <v>M³</v>
          </cell>
          <cell r="E43" t="str">
            <v/>
          </cell>
        </row>
        <row r="44">
          <cell r="A44" t="str">
            <v>3.1 (8)</v>
          </cell>
          <cell r="C44" t="str">
            <v>Galian perkerasan beraspal tanpa Cold Milling Machine</v>
          </cell>
          <cell r="D44" t="str">
            <v>M³</v>
          </cell>
          <cell r="E44" t="str">
            <v/>
          </cell>
          <cell r="G44" t="str">
            <v/>
          </cell>
        </row>
        <row r="45">
          <cell r="A45" t="str">
            <v>3.1 (9)</v>
          </cell>
          <cell r="C45" t="str">
            <v>Biaya Tambahan Untuk Pengangkutan Bahan Galian &gt; 5 Km</v>
          </cell>
          <cell r="D45" t="str">
            <v>M³/Km</v>
          </cell>
          <cell r="E45" t="str">
            <v/>
          </cell>
        </row>
        <row r="46">
          <cell r="A46" t="str">
            <v>3.2(1)</v>
          </cell>
          <cell r="C46" t="str">
            <v>Urugan  Biasa</v>
          </cell>
          <cell r="D46" t="str">
            <v>M³</v>
          </cell>
          <cell r="E46">
            <v>126</v>
          </cell>
          <cell r="F46">
            <v>85000</v>
          </cell>
          <cell r="G46">
            <v>10710000</v>
          </cell>
        </row>
        <row r="47">
          <cell r="A47" t="str">
            <v>3.2(2)</v>
          </cell>
          <cell r="C47" t="str">
            <v xml:space="preserve">Urugan Pilihan </v>
          </cell>
          <cell r="D47" t="str">
            <v>M³</v>
          </cell>
          <cell r="E47" t="str">
            <v/>
          </cell>
          <cell r="G47" t="str">
            <v/>
          </cell>
        </row>
        <row r="48">
          <cell r="A48" t="str">
            <v>3.2(3)</v>
          </cell>
          <cell r="C48" t="str">
            <v>Timbunan Pilihan di Atas Tanah Rawa (diukur di atas bak truk)</v>
          </cell>
          <cell r="D48" t="str">
            <v>M³</v>
          </cell>
          <cell r="E48" t="str">
            <v/>
          </cell>
        </row>
        <row r="49">
          <cell r="A49">
            <v>3.3</v>
          </cell>
          <cell r="C49" t="str">
            <v>Penyiapan Badan Jalan</v>
          </cell>
          <cell r="D49" t="str">
            <v>M²</v>
          </cell>
          <cell r="E49">
            <v>13676</v>
          </cell>
          <cell r="F49">
            <v>2500</v>
          </cell>
          <cell r="G49">
            <v>34190000</v>
          </cell>
        </row>
        <row r="51">
          <cell r="C51" t="str">
            <v xml:space="preserve"> JUMLAH HARGA PEKERJAAN BAB III (masuk pada Rekapitulasi   Biaya )</v>
          </cell>
          <cell r="G51">
            <v>167900000</v>
          </cell>
        </row>
        <row r="53">
          <cell r="A53" t="str">
            <v>BAB IV</v>
          </cell>
          <cell r="C53" t="str">
            <v>PELEBARAN  PERKERASAN DAN BAHU JALAN</v>
          </cell>
        </row>
        <row r="54">
          <cell r="A54" t="str">
            <v>4.1 (1)</v>
          </cell>
          <cell r="C54" t="str">
            <v>Lapis Atas Pondasi Agregat Kelas A</v>
          </cell>
          <cell r="D54" t="str">
            <v>M³</v>
          </cell>
          <cell r="E54" t="str">
            <v/>
          </cell>
          <cell r="G54" t="str">
            <v/>
          </cell>
        </row>
        <row r="55">
          <cell r="A55" t="str">
            <v>4.1 (2)</v>
          </cell>
          <cell r="C55" t="str">
            <v xml:space="preserve">Lapis Bawah  Pondasi Agregat Kelas B </v>
          </cell>
          <cell r="D55" t="str">
            <v>M³</v>
          </cell>
          <cell r="E55">
            <v>1200</v>
          </cell>
          <cell r="F55">
            <v>131400</v>
          </cell>
          <cell r="G55">
            <v>157680000</v>
          </cell>
        </row>
        <row r="56">
          <cell r="A56" t="str">
            <v>4.2 (3)</v>
          </cell>
          <cell r="C56" t="str">
            <v>Semen Untuk Lapis Pondasi Tanah Semen</v>
          </cell>
          <cell r="D56" t="str">
            <v>Ton</v>
          </cell>
          <cell r="E56" t="str">
            <v/>
          </cell>
        </row>
        <row r="57">
          <cell r="A57" t="str">
            <v>4.2 (4)</v>
          </cell>
          <cell r="C57" t="str">
            <v>Lapis Pondasi Tanah Semen</v>
          </cell>
          <cell r="D57" t="str">
            <v>M³</v>
          </cell>
          <cell r="E57" t="str">
            <v/>
          </cell>
        </row>
        <row r="58">
          <cell r="A58" t="str">
            <v>4.2 (5)</v>
          </cell>
          <cell r="C58" t="str">
            <v>Agregat Penutup Burtu</v>
          </cell>
          <cell r="D58" t="str">
            <v>M²</v>
          </cell>
          <cell r="E58" t="str">
            <v/>
          </cell>
        </row>
        <row r="59">
          <cell r="A59" t="str">
            <v>4.2 (6)</v>
          </cell>
          <cell r="C59" t="str">
            <v>Bahan Aspal untuk Pekerjaan Pelaburan</v>
          </cell>
          <cell r="D59" t="str">
            <v>Liter</v>
          </cell>
          <cell r="E59" t="str">
            <v/>
          </cell>
        </row>
        <row r="60">
          <cell r="A60" t="str">
            <v>4.2 (7)</v>
          </cell>
          <cell r="C60" t="str">
            <v>Lapis Resap Pengikat</v>
          </cell>
          <cell r="D60" t="str">
            <v>Liter</v>
          </cell>
          <cell r="E60" t="str">
            <v/>
          </cell>
        </row>
        <row r="61">
          <cell r="E61" t="str">
            <v/>
          </cell>
        </row>
        <row r="63">
          <cell r="C63" t="str">
            <v xml:space="preserve"> JUMLAH HARGA PEKERJAAN BAB IV (masuk pada Rekapitulasi   Biaya )</v>
          </cell>
          <cell r="G63">
            <v>157680000</v>
          </cell>
        </row>
        <row r="65">
          <cell r="A65" t="str">
            <v>BAB V</v>
          </cell>
          <cell r="C65" t="str">
            <v xml:space="preserve"> PERKERASAN BERBUTIR</v>
          </cell>
        </row>
        <row r="66">
          <cell r="A66" t="str">
            <v>5.1 (1)</v>
          </cell>
          <cell r="C66" t="str">
            <v>Lapis Pondasi Agregat Kelas A</v>
          </cell>
          <cell r="D66" t="str">
            <v>M³</v>
          </cell>
          <cell r="E66">
            <v>520</v>
          </cell>
          <cell r="F66">
            <v>148000</v>
          </cell>
          <cell r="G66">
            <v>76960000</v>
          </cell>
        </row>
        <row r="67">
          <cell r="A67" t="str">
            <v>5.1 (2)</v>
          </cell>
          <cell r="C67" t="str">
            <v>Lapis Pondasi Agregat Kelas B</v>
          </cell>
          <cell r="D67" t="str">
            <v>M³</v>
          </cell>
          <cell r="E67">
            <v>289</v>
          </cell>
          <cell r="F67">
            <v>131400</v>
          </cell>
          <cell r="G67">
            <v>37974600</v>
          </cell>
        </row>
        <row r="68">
          <cell r="A68" t="str">
            <v>5.2 (1)</v>
          </cell>
          <cell r="C68" t="str">
            <v>Lapis Pondasi Agregat Kelas C</v>
          </cell>
          <cell r="D68" t="str">
            <v>M³</v>
          </cell>
          <cell r="E68" t="str">
            <v/>
          </cell>
        </row>
        <row r="69">
          <cell r="A69" t="str">
            <v>5.4(1)</v>
          </cell>
          <cell r="C69" t="str">
            <v>Semen untuk Lapis Pondasi Tanah Semen</v>
          </cell>
          <cell r="D69" t="str">
            <v>Ton</v>
          </cell>
          <cell r="E69" t="str">
            <v/>
          </cell>
        </row>
        <row r="70">
          <cell r="A70" t="str">
            <v>5.4(2)</v>
          </cell>
          <cell r="C70" t="str">
            <v>Lapis Pondasi Tanah Semen</v>
          </cell>
          <cell r="D70" t="str">
            <v>M³</v>
          </cell>
          <cell r="E70" t="str">
            <v/>
          </cell>
        </row>
        <row r="71">
          <cell r="A71" t="str">
            <v>SS 5.4(1)</v>
          </cell>
          <cell r="C71" t="str">
            <v>Lapis Pondasi Telford t = 15 cm</v>
          </cell>
          <cell r="D71" t="str">
            <v>M³</v>
          </cell>
          <cell r="E71" t="str">
            <v/>
          </cell>
        </row>
        <row r="72">
          <cell r="A72" t="str">
            <v>SS 5.4(2)</v>
          </cell>
          <cell r="C72" t="str">
            <v>Lapis Pondasi Telford t = 20 cm</v>
          </cell>
          <cell r="D72" t="str">
            <v>M³</v>
          </cell>
          <cell r="E72" t="str">
            <v/>
          </cell>
        </row>
        <row r="73">
          <cell r="A73" t="str">
            <v>SS 5.6</v>
          </cell>
          <cell r="C73" t="str">
            <v>Lapis Aspal Beton Atas Perata (ATBL)</v>
          </cell>
          <cell r="D73" t="str">
            <v>Ton</v>
          </cell>
          <cell r="G73" t="str">
            <v/>
          </cell>
        </row>
        <row r="74">
          <cell r="A74" t="str">
            <v>SS 5.6</v>
          </cell>
          <cell r="C74" t="str">
            <v>Lapis Pondasi Beton Semen (CBC) K-300</v>
          </cell>
          <cell r="D74" t="str">
            <v>M³</v>
          </cell>
          <cell r="E74" t="str">
            <v/>
          </cell>
        </row>
        <row r="75">
          <cell r="A75" t="str">
            <v>SS 5.7</v>
          </cell>
          <cell r="C75" t="str">
            <v>Waterbound  Macadam</v>
          </cell>
          <cell r="D75" t="str">
            <v>M³</v>
          </cell>
        </row>
        <row r="77">
          <cell r="C77" t="str">
            <v xml:space="preserve"> JUMLAH HARGA PEKERJAAN BAB V (masuk pada Rekapitulasi   Biaya )</v>
          </cell>
          <cell r="G77">
            <v>114934600</v>
          </cell>
        </row>
        <row r="79">
          <cell r="A79" t="str">
            <v>BAB VI</v>
          </cell>
          <cell r="C79" t="str">
            <v xml:space="preserve"> PERKERASAN ASPAL</v>
          </cell>
        </row>
        <row r="80">
          <cell r="A80" t="str">
            <v>6.1 (1)</v>
          </cell>
          <cell r="C80" t="str">
            <v>Lapis Resap Pengikat</v>
          </cell>
          <cell r="D80" t="str">
            <v>Liter</v>
          </cell>
          <cell r="E80">
            <v>788</v>
          </cell>
          <cell r="F80">
            <v>4000</v>
          </cell>
          <cell r="G80">
            <v>3152000</v>
          </cell>
        </row>
        <row r="81">
          <cell r="A81" t="str">
            <v>6.1 (2)</v>
          </cell>
          <cell r="C81" t="str">
            <v>Lapis Perekat</v>
          </cell>
          <cell r="D81" t="str">
            <v>Liter</v>
          </cell>
          <cell r="E81">
            <v>8633</v>
          </cell>
          <cell r="F81">
            <v>4200</v>
          </cell>
          <cell r="G81">
            <v>36258600</v>
          </cell>
        </row>
        <row r="82">
          <cell r="A82" t="str">
            <v>6.2 (1)</v>
          </cell>
          <cell r="C82" t="str">
            <v>Agregat Penutup BURAS</v>
          </cell>
          <cell r="D82" t="str">
            <v>M²</v>
          </cell>
          <cell r="E82" t="str">
            <v/>
          </cell>
        </row>
        <row r="83">
          <cell r="A83" t="str">
            <v>6.2 (2)</v>
          </cell>
          <cell r="C83" t="str">
            <v>Agregat Penutup BURTU</v>
          </cell>
          <cell r="D83" t="str">
            <v>M²</v>
          </cell>
          <cell r="E83" t="str">
            <v/>
          </cell>
        </row>
        <row r="84">
          <cell r="A84" t="str">
            <v>6.2 (3)</v>
          </cell>
          <cell r="C84" t="str">
            <v>Agregat Penutup BURDA</v>
          </cell>
          <cell r="D84" t="str">
            <v>M²</v>
          </cell>
          <cell r="E84" t="str">
            <v/>
          </cell>
        </row>
        <row r="85">
          <cell r="A85" t="str">
            <v>6.2 (4)</v>
          </cell>
          <cell r="C85" t="str">
            <v>Maaterial Aspal untuk Pekerjaan Pelaburan</v>
          </cell>
          <cell r="D85" t="str">
            <v>Liter</v>
          </cell>
          <cell r="E85" t="str">
            <v/>
          </cell>
        </row>
        <row r="86">
          <cell r="A86" t="str">
            <v>6.3 (1)</v>
          </cell>
          <cell r="C86" t="str">
            <v>Latasir  Kelas A  (SS-A)</v>
          </cell>
          <cell r="D86" t="str">
            <v>M²</v>
          </cell>
          <cell r="E86" t="str">
            <v/>
          </cell>
          <cell r="G86" t="str">
            <v/>
          </cell>
        </row>
        <row r="87">
          <cell r="A87" t="str">
            <v>6.3 (2)</v>
          </cell>
          <cell r="C87" t="str">
            <v>Latasir  Kelas B  (SS-B)</v>
          </cell>
          <cell r="D87" t="str">
            <v>M²</v>
          </cell>
          <cell r="E87" t="str">
            <v/>
          </cell>
          <cell r="G87" t="str">
            <v/>
          </cell>
        </row>
        <row r="88">
          <cell r="A88" t="str">
            <v>6.3 (3)</v>
          </cell>
          <cell r="C88" t="str">
            <v>Lataston - Lapis Aus (HRS - WC)</v>
          </cell>
          <cell r="D88" t="str">
            <v>M²</v>
          </cell>
          <cell r="E88" t="str">
            <v/>
          </cell>
          <cell r="F88" t="str">
            <v/>
          </cell>
          <cell r="G88" t="str">
            <v/>
          </cell>
        </row>
        <row r="89">
          <cell r="A89" t="str">
            <v>6.3 (4)</v>
          </cell>
          <cell r="C89" t="str">
            <v>Lataston - Lapis Pondasi (HRS - Base)</v>
          </cell>
          <cell r="D89" t="str">
            <v>M³</v>
          </cell>
          <cell r="E89" t="str">
            <v/>
          </cell>
          <cell r="G89" t="str">
            <v/>
          </cell>
        </row>
        <row r="90">
          <cell r="A90" t="str">
            <v>6.3 (5)</v>
          </cell>
          <cell r="C90" t="str">
            <v>Laston - Lapis Aus (AC - WC)</v>
          </cell>
          <cell r="D90" t="str">
            <v>M²</v>
          </cell>
          <cell r="E90">
            <v>24000</v>
          </cell>
          <cell r="F90">
            <v>42300</v>
          </cell>
          <cell r="G90">
            <v>1015200000</v>
          </cell>
        </row>
        <row r="91">
          <cell r="A91" t="str">
            <v>6.3 (6)</v>
          </cell>
          <cell r="C91" t="str">
            <v>Laston - Lapis Pondasi (AC - BC)</v>
          </cell>
          <cell r="D91" t="str">
            <v>M³</v>
          </cell>
          <cell r="E91">
            <v>1200</v>
          </cell>
          <cell r="F91">
            <v>1045600</v>
          </cell>
          <cell r="G91">
            <v>1254720000</v>
          </cell>
        </row>
        <row r="92">
          <cell r="A92" t="str">
            <v>6.3 (7)</v>
          </cell>
          <cell r="C92" t="str">
            <v>Laston - Lapis Pengikat  (AC - Base)</v>
          </cell>
          <cell r="D92" t="str">
            <v>M³</v>
          </cell>
          <cell r="E92">
            <v>541</v>
          </cell>
          <cell r="F92">
            <v>982100</v>
          </cell>
          <cell r="G92">
            <v>531316100</v>
          </cell>
        </row>
        <row r="93">
          <cell r="A93" t="str">
            <v>SS.3.8</v>
          </cell>
          <cell r="C93" t="str">
            <v>Asphalt Trated Base  (ATB)</v>
          </cell>
          <cell r="D93" t="str">
            <v>M³</v>
          </cell>
        </row>
        <row r="94">
          <cell r="A94" t="str">
            <v>6.4.1</v>
          </cell>
          <cell r="C94" t="str">
            <v>Lasbutag</v>
          </cell>
        </row>
        <row r="95">
          <cell r="A95" t="str">
            <v>6.4.2</v>
          </cell>
          <cell r="C95" t="str">
            <v>Latasbusir Kelas A</v>
          </cell>
        </row>
        <row r="96">
          <cell r="A96" t="str">
            <v>6.4.3</v>
          </cell>
          <cell r="C96" t="str">
            <v>Latasbusir Kelas B</v>
          </cell>
        </row>
        <row r="97">
          <cell r="A97" t="str">
            <v>6.4.4</v>
          </cell>
          <cell r="C97" t="str">
            <v>Bitumen Asbuton</v>
          </cell>
        </row>
        <row r="98">
          <cell r="A98" t="str">
            <v>6.4.5</v>
          </cell>
          <cell r="C98" t="str">
            <v>Bitumen  Bahan Peremaja</v>
          </cell>
        </row>
        <row r="99">
          <cell r="A99" t="str">
            <v>6.4.6</v>
          </cell>
          <cell r="C99" t="str">
            <v>Bahan Anti Oengelupasan (anti stripping agent)</v>
          </cell>
        </row>
        <row r="100">
          <cell r="A100" t="str">
            <v>6.5(1)</v>
          </cell>
          <cell r="C100" t="str">
            <v>Campuran Aspal Dingin Untuk Pelapisan</v>
          </cell>
          <cell r="D100" t="str">
            <v>M³</v>
          </cell>
          <cell r="E100" t="str">
            <v/>
          </cell>
        </row>
        <row r="101">
          <cell r="A101" t="str">
            <v>6.6a</v>
          </cell>
          <cell r="C101" t="str">
            <v>Lapis  Penetrasi Macadam  (t = 5 cm)</v>
          </cell>
          <cell r="D101" t="str">
            <v>M²</v>
          </cell>
          <cell r="E101" t="str">
            <v/>
          </cell>
          <cell r="G101" t="str">
            <v/>
          </cell>
        </row>
        <row r="102">
          <cell r="A102" t="str">
            <v>SS.6.8</v>
          </cell>
          <cell r="C102" t="str">
            <v>Perkerasan Beton Semen</v>
          </cell>
          <cell r="D102" t="str">
            <v>M³</v>
          </cell>
          <cell r="E102" t="str">
            <v/>
          </cell>
          <cell r="G102" t="str">
            <v/>
          </cell>
        </row>
        <row r="104">
          <cell r="C104" t="str">
            <v xml:space="preserve"> JUMLAH HARGA PEKERJAAN BAB VI (masuk pada Rekapitulasi   Biaya )</v>
          </cell>
          <cell r="G104">
            <v>2840646700</v>
          </cell>
        </row>
        <row r="106">
          <cell r="A106" t="str">
            <v>BAB VII</v>
          </cell>
          <cell r="C106" t="str">
            <v>STRUKTUR</v>
          </cell>
        </row>
        <row r="107">
          <cell r="A107" t="str">
            <v>7.1 (1)</v>
          </cell>
          <cell r="C107" t="str">
            <v>Beton K500</v>
          </cell>
          <cell r="D107" t="str">
            <v>M³</v>
          </cell>
          <cell r="E107" t="str">
            <v/>
          </cell>
          <cell r="G107" t="str">
            <v/>
          </cell>
        </row>
        <row r="108">
          <cell r="A108" t="str">
            <v>7.1 (2)</v>
          </cell>
          <cell r="C108" t="str">
            <v>Beton K400</v>
          </cell>
          <cell r="D108" t="str">
            <v>M³</v>
          </cell>
          <cell r="E108" t="str">
            <v/>
          </cell>
          <cell r="G108" t="str">
            <v/>
          </cell>
        </row>
        <row r="109">
          <cell r="A109" t="str">
            <v>7.1 (3)</v>
          </cell>
          <cell r="C109" t="str">
            <v>Beton Struktur Kelas K-350</v>
          </cell>
          <cell r="D109" t="str">
            <v>M³</v>
          </cell>
          <cell r="E109" t="str">
            <v/>
          </cell>
          <cell r="G109" t="str">
            <v/>
          </cell>
        </row>
        <row r="110">
          <cell r="A110" t="str">
            <v>7.1 (4)</v>
          </cell>
          <cell r="C110" t="str">
            <v>Beton K250</v>
          </cell>
          <cell r="D110" t="str">
            <v>M³</v>
          </cell>
          <cell r="E110" t="str">
            <v/>
          </cell>
          <cell r="G110" t="str">
            <v/>
          </cell>
        </row>
        <row r="111">
          <cell r="A111" t="str">
            <v>7.1 (5)</v>
          </cell>
          <cell r="C111" t="str">
            <v>Beton Struktur Kelas K225 pada elevasi</v>
          </cell>
          <cell r="D111" t="str">
            <v>M³</v>
          </cell>
          <cell r="E111">
            <v>31</v>
          </cell>
          <cell r="F111">
            <v>650000</v>
          </cell>
          <cell r="G111">
            <v>20150000</v>
          </cell>
        </row>
        <row r="112">
          <cell r="A112" t="str">
            <v>7.1 (8)</v>
          </cell>
          <cell r="C112" t="str">
            <v>Beton Struktur Kelas K175</v>
          </cell>
          <cell r="D112" t="str">
            <v>M³</v>
          </cell>
          <cell r="E112" t="str">
            <v/>
          </cell>
          <cell r="G112" t="str">
            <v/>
          </cell>
        </row>
        <row r="113">
          <cell r="A113" t="str">
            <v>7.1 (7)</v>
          </cell>
          <cell r="C113" t="str">
            <v>Beton Siklop K175</v>
          </cell>
          <cell r="D113" t="str">
            <v>M³</v>
          </cell>
          <cell r="E113" t="str">
            <v/>
          </cell>
          <cell r="G113" t="str">
            <v/>
          </cell>
        </row>
        <row r="114">
          <cell r="A114" t="str">
            <v>7.1 (8)</v>
          </cell>
          <cell r="C114" t="str">
            <v>Beton K125</v>
          </cell>
          <cell r="D114" t="str">
            <v>M³</v>
          </cell>
          <cell r="E114" t="str">
            <v/>
          </cell>
          <cell r="G114" t="str">
            <v/>
          </cell>
        </row>
        <row r="115">
          <cell r="A115" t="str">
            <v>7.2(1)</v>
          </cell>
          <cell r="C115" t="str">
            <v>Baja Tulangan U24  (Polos)</v>
          </cell>
          <cell r="D115" t="str">
            <v>Kg</v>
          </cell>
          <cell r="E115">
            <v>1810</v>
          </cell>
          <cell r="F115">
            <v>7200</v>
          </cell>
          <cell r="G115">
            <v>13032000</v>
          </cell>
        </row>
        <row r="116">
          <cell r="A116" t="str">
            <v>7.2(3)</v>
          </cell>
          <cell r="C116" t="str">
            <v>Baja Tulangan U32   (Polos)</v>
          </cell>
          <cell r="D116" t="str">
            <v>Kg</v>
          </cell>
          <cell r="E116" t="str">
            <v/>
          </cell>
          <cell r="G116" t="str">
            <v/>
          </cell>
        </row>
        <row r="117">
          <cell r="A117" t="str">
            <v>7.3(3)</v>
          </cell>
          <cell r="C117" t="str">
            <v>Baja Tulangan U32 Ulir</v>
          </cell>
          <cell r="D117" t="str">
            <v>Kg</v>
          </cell>
          <cell r="E117" t="str">
            <v/>
          </cell>
          <cell r="G117" t="str">
            <v/>
          </cell>
        </row>
        <row r="118">
          <cell r="A118" t="str">
            <v>7.3(4)</v>
          </cell>
          <cell r="C118" t="str">
            <v>Baja Tulangan U39 Ulir</v>
          </cell>
          <cell r="D118" t="str">
            <v>Kg</v>
          </cell>
          <cell r="E118" t="str">
            <v/>
          </cell>
          <cell r="G118" t="str">
            <v/>
          </cell>
        </row>
        <row r="119">
          <cell r="A119" t="str">
            <v>7.3(5)</v>
          </cell>
          <cell r="C119" t="str">
            <v>Baja Tulangan U48 Ulir</v>
          </cell>
          <cell r="D119" t="str">
            <v>Kg</v>
          </cell>
          <cell r="E119" t="str">
            <v/>
          </cell>
          <cell r="G119" t="str">
            <v/>
          </cell>
        </row>
        <row r="120">
          <cell r="A120" t="str">
            <v>7.3(6)</v>
          </cell>
          <cell r="C120" t="str">
            <v>Anyaman Kawat Yang Dilas (Welded Wire Mesh)</v>
          </cell>
          <cell r="D120" t="str">
            <v>Kg</v>
          </cell>
          <cell r="E120" t="str">
            <v/>
          </cell>
        </row>
        <row r="121">
          <cell r="A121" t="str">
            <v>7.6(1)</v>
          </cell>
          <cell r="C121" t="str">
            <v>Pondasi Cerucuk, Penyediaan, Pemancangan</v>
          </cell>
          <cell r="D121" t="str">
            <v>M¹</v>
          </cell>
          <cell r="E121" t="str">
            <v/>
          </cell>
          <cell r="G121" t="str">
            <v/>
          </cell>
        </row>
        <row r="122">
          <cell r="A122">
            <v>7.4</v>
          </cell>
          <cell r="C122" t="str">
            <v>Pasangan Batu  dengan adukan</v>
          </cell>
          <cell r="D122" t="str">
            <v>M³</v>
          </cell>
          <cell r="E122">
            <v>966</v>
          </cell>
          <cell r="F122">
            <v>309000</v>
          </cell>
          <cell r="G122">
            <v>298494000</v>
          </cell>
        </row>
        <row r="123">
          <cell r="A123" t="str">
            <v>7.10(1)</v>
          </cell>
          <cell r="C123" t="str">
            <v>Pasangan Batu Kosong yang Diisi Adukan</v>
          </cell>
          <cell r="D123" t="str">
            <v>M³</v>
          </cell>
          <cell r="E123" t="str">
            <v/>
          </cell>
          <cell r="F123" t="str">
            <v/>
          </cell>
          <cell r="G123" t="str">
            <v/>
          </cell>
        </row>
        <row r="124">
          <cell r="A124" t="str">
            <v>7.10(2)</v>
          </cell>
          <cell r="C124" t="str">
            <v xml:space="preserve">Pasangan Batu Kosong </v>
          </cell>
          <cell r="D124" t="str">
            <v>M³</v>
          </cell>
          <cell r="E124" t="str">
            <v/>
          </cell>
          <cell r="G124" t="str">
            <v/>
          </cell>
        </row>
        <row r="125">
          <cell r="A125" t="str">
            <v>7.5(3)</v>
          </cell>
          <cell r="C125" t="str">
            <v>Bronjong (Gabions)</v>
          </cell>
          <cell r="D125" t="str">
            <v>M³</v>
          </cell>
          <cell r="E125" t="str">
            <v/>
          </cell>
          <cell r="G125" t="str">
            <v/>
          </cell>
        </row>
        <row r="126">
          <cell r="A126" t="str">
            <v>7.11(1)</v>
          </cell>
          <cell r="C126" t="str">
            <v>Expansion Joint Tipe Torma</v>
          </cell>
          <cell r="D126" t="str">
            <v>M¹</v>
          </cell>
          <cell r="E126" t="str">
            <v/>
          </cell>
          <cell r="G126" t="str">
            <v/>
          </cell>
        </row>
        <row r="127">
          <cell r="A127" t="str">
            <v>7.12(2)</v>
          </cell>
          <cell r="C127" t="str">
            <v>Perletakan Elastomerik jenis I</v>
          </cell>
          <cell r="D127" t="str">
            <v>buah</v>
          </cell>
          <cell r="E127" t="str">
            <v/>
          </cell>
          <cell r="G127" t="str">
            <v/>
          </cell>
        </row>
        <row r="128">
          <cell r="A128">
            <v>7.13</v>
          </cell>
          <cell r="C128" t="str">
            <v>Sandaran (Railling)</v>
          </cell>
          <cell r="D128" t="str">
            <v>M¹</v>
          </cell>
          <cell r="E128" t="str">
            <v/>
          </cell>
          <cell r="G128" t="str">
            <v/>
          </cell>
        </row>
        <row r="129">
          <cell r="G129" t="str">
            <v/>
          </cell>
        </row>
        <row r="131">
          <cell r="C131" t="str">
            <v xml:space="preserve"> JUMLAH HARGA PEKERJAAN BAB VII (masuk pada Rekapitulasi   Biaya )</v>
          </cell>
          <cell r="G131">
            <v>331676000</v>
          </cell>
        </row>
        <row r="133">
          <cell r="A133" t="str">
            <v>BAB VIII</v>
          </cell>
          <cell r="C133" t="str">
            <v xml:space="preserve"> PENGEMBALIAN KONDISI DAN PEKERJAAN MINOR</v>
          </cell>
        </row>
        <row r="135">
          <cell r="A135" t="str">
            <v>8.1 (1)</v>
          </cell>
          <cell r="C135" t="str">
            <v>Lapis Pondasi Agregat Kelas A Untuk Pekerjaan Minor</v>
          </cell>
          <cell r="D135" t="str">
            <v>M³</v>
          </cell>
          <cell r="E135" t="str">
            <v/>
          </cell>
          <cell r="G135" t="str">
            <v/>
          </cell>
        </row>
        <row r="136">
          <cell r="A136" t="str">
            <v>8.1 (2)</v>
          </cell>
          <cell r="C136" t="str">
            <v>Lapis Pondasi Agregat Kelas B Untuk Pekerjaan Minor</v>
          </cell>
          <cell r="D136" t="str">
            <v>M³</v>
          </cell>
          <cell r="E136" t="str">
            <v/>
          </cell>
          <cell r="G136" t="str">
            <v/>
          </cell>
        </row>
        <row r="137">
          <cell r="A137" t="str">
            <v>8.1 (3)</v>
          </cell>
          <cell r="C137" t="str">
            <v>Agregat untuk Perkerasan Tanpa Penutup Aspal untuk Pekerjaan Minor</v>
          </cell>
          <cell r="D137" t="str">
            <v>M³</v>
          </cell>
          <cell r="E137" t="str">
            <v/>
          </cell>
          <cell r="G137" t="str">
            <v/>
          </cell>
        </row>
        <row r="138">
          <cell r="A138" t="str">
            <v>8.1 (4)</v>
          </cell>
          <cell r="C138" t="str">
            <v>Waterbound Macadam untuk Pekerjaan Minor</v>
          </cell>
          <cell r="D138" t="str">
            <v>M³</v>
          </cell>
          <cell r="E138" t="str">
            <v/>
          </cell>
          <cell r="G138" t="str">
            <v/>
          </cell>
        </row>
        <row r="139">
          <cell r="A139" t="str">
            <v>8.1 (5)</v>
          </cell>
          <cell r="C139" t="str">
            <v xml:space="preserve">Campuran Aspal Panas untuk Pekerjaan Minor              </v>
          </cell>
          <cell r="D139" t="str">
            <v>M³</v>
          </cell>
          <cell r="E139" t="str">
            <v/>
          </cell>
          <cell r="G139" t="str">
            <v/>
          </cell>
        </row>
        <row r="140">
          <cell r="A140" t="str">
            <v>8.1 (6)</v>
          </cell>
          <cell r="C140" t="str">
            <v>Lasbutag atau latasbusir untuk pekerjaan minor</v>
          </cell>
          <cell r="D140" t="str">
            <v>M³</v>
          </cell>
          <cell r="E140" t="str">
            <v/>
          </cell>
          <cell r="G140" t="str">
            <v/>
          </cell>
        </row>
        <row r="141">
          <cell r="A141" t="str">
            <v>8.1 (7)</v>
          </cell>
          <cell r="C141" t="str">
            <v>Penetrasi Macadam Untuk Pekerjaan Minor</v>
          </cell>
          <cell r="D141" t="str">
            <v>M³</v>
          </cell>
          <cell r="E141" t="str">
            <v/>
          </cell>
          <cell r="F141" t="str">
            <v/>
          </cell>
          <cell r="G141" t="str">
            <v/>
          </cell>
        </row>
        <row r="142">
          <cell r="A142" t="str">
            <v>8.1 (8)</v>
          </cell>
          <cell r="C142" t="str">
            <v>Campuran Aspal Dingin untuk Pekerjaan Minor</v>
          </cell>
          <cell r="D142" t="str">
            <v>M³</v>
          </cell>
          <cell r="E142" t="str">
            <v/>
          </cell>
          <cell r="G142" t="str">
            <v/>
          </cell>
        </row>
        <row r="143">
          <cell r="A143" t="str">
            <v>8.1 (9)</v>
          </cell>
          <cell r="C143" t="str">
            <v>Bitumen Residual untuk Pekerjaan Minor</v>
          </cell>
          <cell r="D143" t="str">
            <v>Liter</v>
          </cell>
          <cell r="E143" t="str">
            <v/>
          </cell>
          <cell r="G143" t="str">
            <v/>
          </cell>
        </row>
        <row r="144">
          <cell r="A144" t="str">
            <v>8.2(1)</v>
          </cell>
          <cell r="C144" t="str">
            <v xml:space="preserve">Galian untuk Bahu Jalan dan Pekerjaan Minor Lainnya </v>
          </cell>
          <cell r="D144" t="str">
            <v>M³</v>
          </cell>
          <cell r="E144" t="str">
            <v/>
          </cell>
          <cell r="F144">
            <v>0</v>
          </cell>
          <cell r="G144" t="str">
            <v/>
          </cell>
        </row>
        <row r="145">
          <cell r="A145" t="str">
            <v>8.2(2)</v>
          </cell>
          <cell r="C145" t="str">
            <v>Penebangan Pohon, Diameter 15-30 cm</v>
          </cell>
          <cell r="D145" t="str">
            <v>buah</v>
          </cell>
          <cell r="E145" t="str">
            <v/>
          </cell>
        </row>
        <row r="146">
          <cell r="A146" t="str">
            <v>8.2(3)</v>
          </cell>
          <cell r="C146" t="str">
            <v>Penebangan Pohon, Diameter 30-50 cm</v>
          </cell>
          <cell r="D146" t="str">
            <v>buah</v>
          </cell>
          <cell r="E146" t="str">
            <v/>
          </cell>
        </row>
        <row r="147">
          <cell r="A147" t="str">
            <v>8.2(4)</v>
          </cell>
          <cell r="C147" t="str">
            <v>Penebangan Pohon, Diameter 50-75 cm</v>
          </cell>
          <cell r="D147" t="str">
            <v>buah</v>
          </cell>
          <cell r="E147" t="str">
            <v/>
          </cell>
        </row>
        <row r="148">
          <cell r="A148" t="str">
            <v>8.2(5)</v>
          </cell>
          <cell r="C148" t="str">
            <v>Penebangan Pohon, Diameter &gt;75 cm</v>
          </cell>
          <cell r="D148" t="str">
            <v>buah</v>
          </cell>
          <cell r="E148" t="str">
            <v/>
          </cell>
        </row>
        <row r="149">
          <cell r="A149" t="str">
            <v>8.3(1)</v>
          </cell>
          <cell r="C149" t="str">
            <v>Stabilisasi dengan Tanaman</v>
          </cell>
          <cell r="D149" t="str">
            <v>M²</v>
          </cell>
          <cell r="E149" t="str">
            <v/>
          </cell>
          <cell r="G149" t="str">
            <v/>
          </cell>
        </row>
        <row r="150">
          <cell r="A150" t="str">
            <v>8.3(2)</v>
          </cell>
          <cell r="C150" t="str">
            <v>Semak/Perdu</v>
          </cell>
          <cell r="D150" t="str">
            <v>M²</v>
          </cell>
          <cell r="E150" t="str">
            <v/>
          </cell>
          <cell r="G150" t="str">
            <v/>
          </cell>
        </row>
        <row r="151">
          <cell r="A151" t="str">
            <v>8.3(3)</v>
          </cell>
          <cell r="C151" t="str">
            <v>Pohon</v>
          </cell>
          <cell r="D151" t="str">
            <v>Buah</v>
          </cell>
          <cell r="E151">
            <v>250</v>
          </cell>
          <cell r="F151">
            <v>50000</v>
          </cell>
          <cell r="G151">
            <v>12500000</v>
          </cell>
        </row>
        <row r="152">
          <cell r="A152" t="str">
            <v>8.4(1)</v>
          </cell>
          <cell r="C152" t="str">
            <v>Pengembalian Kondisi Lantai Jembatan Beton</v>
          </cell>
          <cell r="D152" t="str">
            <v>M²</v>
          </cell>
          <cell r="E152" t="str">
            <v/>
          </cell>
        </row>
        <row r="153">
          <cell r="A153" t="str">
            <v>8.4(2)</v>
          </cell>
          <cell r="C153" t="str">
            <v>Pengembalian Kondisi Lantai Jembatan Kayu</v>
          </cell>
          <cell r="D153" t="str">
            <v>M²</v>
          </cell>
          <cell r="E153" t="str">
            <v/>
          </cell>
        </row>
        <row r="154">
          <cell r="A154" t="str">
            <v>8.4(3)</v>
          </cell>
          <cell r="C154" t="str">
            <v>Pengembalian Kondisi Pelapisan Permukaan Baja Struktur</v>
          </cell>
          <cell r="D154" t="str">
            <v>M²</v>
          </cell>
          <cell r="E154" t="str">
            <v/>
          </cell>
        </row>
        <row r="155">
          <cell r="A155" t="str">
            <v>8.5(1)</v>
          </cell>
          <cell r="C155" t="str">
            <v xml:space="preserve">Marka Jalan </v>
          </cell>
          <cell r="D155" t="str">
            <v>M²</v>
          </cell>
          <cell r="E155">
            <v>1498</v>
          </cell>
          <cell r="F155">
            <v>64800</v>
          </cell>
          <cell r="G155">
            <v>97070400</v>
          </cell>
        </row>
        <row r="156">
          <cell r="A156" t="str">
            <v>8.4(2)a</v>
          </cell>
          <cell r="C156" t="str">
            <v>Rambu Jalan (Tiang Tunggal)</v>
          </cell>
          <cell r="D156" t="str">
            <v>Buah</v>
          </cell>
        </row>
        <row r="157">
          <cell r="A157" t="str">
            <v>8.4(2)b</v>
          </cell>
          <cell r="C157" t="str">
            <v>Rambu Jalan (Tiang Gandal)</v>
          </cell>
          <cell r="D157" t="str">
            <v>Buah</v>
          </cell>
        </row>
        <row r="158">
          <cell r="A158" t="str">
            <v>8.5(2)</v>
          </cell>
          <cell r="C158" t="str">
            <v>Marka Jalan Bukan Thermoplastic</v>
          </cell>
          <cell r="D158" t="str">
            <v>M²</v>
          </cell>
          <cell r="E158" t="str">
            <v/>
          </cell>
          <cell r="G158" t="str">
            <v/>
          </cell>
        </row>
        <row r="159">
          <cell r="A159" t="str">
            <v>8.4(3)</v>
          </cell>
          <cell r="C159" t="str">
            <v>Patok Pengarah</v>
          </cell>
          <cell r="D159" t="str">
            <v>Buah</v>
          </cell>
          <cell r="E159" t="str">
            <v/>
          </cell>
          <cell r="G159" t="str">
            <v/>
          </cell>
        </row>
        <row r="160">
          <cell r="A160" t="str">
            <v>8.4(4)</v>
          </cell>
          <cell r="C160" t="str">
            <v>Patok Kilometer</v>
          </cell>
          <cell r="D160" t="str">
            <v>Buah</v>
          </cell>
          <cell r="E160" t="str">
            <v/>
          </cell>
          <cell r="G160" t="str">
            <v/>
          </cell>
        </row>
        <row r="161">
          <cell r="A161" t="str">
            <v>SS 8.5(3)</v>
          </cell>
          <cell r="C161" t="str">
            <v>Pengecetan Kerb/Kanstin</v>
          </cell>
          <cell r="D161" t="str">
            <v>M²</v>
          </cell>
          <cell r="E161" t="str">
            <v/>
          </cell>
          <cell r="G161" t="str">
            <v/>
          </cell>
        </row>
        <row r="162">
          <cell r="A162" t="str">
            <v>SS 8.5(5)</v>
          </cell>
          <cell r="C162" t="str">
            <v>Lantai Tegel ukuran 30x30 cm</v>
          </cell>
          <cell r="D162" t="str">
            <v>M²</v>
          </cell>
          <cell r="E162" t="str">
            <v/>
          </cell>
          <cell r="G162" t="str">
            <v/>
          </cell>
        </row>
        <row r="163">
          <cell r="A163" t="str">
            <v>SS 8.5(6)</v>
          </cell>
          <cell r="C163" t="str">
            <v>Pemasangan Paving Block tebal 6 cm</v>
          </cell>
          <cell r="D163" t="str">
            <v>M²</v>
          </cell>
          <cell r="E163" t="str">
            <v/>
          </cell>
          <cell r="G163" t="str">
            <v/>
          </cell>
        </row>
        <row r="164">
          <cell r="A164" t="str">
            <v>8.5(10)</v>
          </cell>
          <cell r="C164" t="str">
            <v>Kerb Pracetak</v>
          </cell>
          <cell r="D164" t="str">
            <v>M¹</v>
          </cell>
          <cell r="E164" t="str">
            <v/>
          </cell>
          <cell r="G164" t="str">
            <v/>
          </cell>
        </row>
        <row r="165">
          <cell r="A165" t="str">
            <v>8.5(11)</v>
          </cell>
          <cell r="C165" t="str">
            <v>Kerb Yang Digunakan Kembali</v>
          </cell>
          <cell r="D165" t="str">
            <v>M¹</v>
          </cell>
          <cell r="E165" t="str">
            <v/>
          </cell>
          <cell r="G165" t="str">
            <v/>
          </cell>
        </row>
        <row r="166">
          <cell r="A166" t="str">
            <v>8.5(12)</v>
          </cell>
          <cell r="C166" t="str">
            <v>Perkerasan Blok Beton pada Trotoar dan Median</v>
          </cell>
          <cell r="D166" t="str">
            <v>M²</v>
          </cell>
          <cell r="E166" t="str">
            <v/>
          </cell>
          <cell r="G166" t="str">
            <v/>
          </cell>
        </row>
        <row r="167">
          <cell r="A167" t="str">
            <v>8.4(5)</v>
          </cell>
          <cell r="C167" t="str">
            <v>Rel Pengaman</v>
          </cell>
          <cell r="D167" t="str">
            <v>M¹</v>
          </cell>
        </row>
        <row r="169">
          <cell r="C169" t="str">
            <v xml:space="preserve"> JUMLAH HARGA PEKERJAAN BAB VIII (masuk pada Rekapitulasi   Biaya )</v>
          </cell>
          <cell r="G169">
            <v>109570400</v>
          </cell>
        </row>
        <row r="171">
          <cell r="A171" t="str">
            <v>BAB IX</v>
          </cell>
          <cell r="C171" t="str">
            <v xml:space="preserve"> PEKERJAAN HARIAN</v>
          </cell>
        </row>
        <row r="172">
          <cell r="A172" t="str">
            <v>9.1(1)</v>
          </cell>
          <cell r="C172" t="str">
            <v>Mandor</v>
          </cell>
          <cell r="D172" t="str">
            <v>Jam</v>
          </cell>
          <cell r="E172" t="str">
            <v/>
          </cell>
          <cell r="G172" t="str">
            <v/>
          </cell>
        </row>
        <row r="173">
          <cell r="A173" t="str">
            <v>9.1(2)</v>
          </cell>
          <cell r="C173" t="str">
            <v>Pekerja Biasa</v>
          </cell>
          <cell r="D173" t="str">
            <v>Jam</v>
          </cell>
          <cell r="E173" t="str">
            <v/>
          </cell>
          <cell r="G173" t="str">
            <v/>
          </cell>
        </row>
        <row r="174">
          <cell r="A174" t="str">
            <v>9.1(3)</v>
          </cell>
          <cell r="C174" t="str">
            <v>Tukang Kayu, Tukang Batu dsb</v>
          </cell>
          <cell r="D174" t="str">
            <v>Jam</v>
          </cell>
          <cell r="E174" t="str">
            <v/>
          </cell>
          <cell r="G174" t="str">
            <v/>
          </cell>
        </row>
        <row r="175">
          <cell r="A175" t="str">
            <v>9.1(4)</v>
          </cell>
          <cell r="C175" t="str">
            <v>Dump Truck 3 - 4 M³</v>
          </cell>
          <cell r="D175" t="str">
            <v>Jam</v>
          </cell>
          <cell r="E175" t="str">
            <v/>
          </cell>
          <cell r="G175" t="str">
            <v/>
          </cell>
        </row>
        <row r="176">
          <cell r="A176" t="str">
            <v>9.1(5)</v>
          </cell>
          <cell r="C176" t="str">
            <v>Truk  bak Terbuka  3 - 4 M³</v>
          </cell>
          <cell r="D176" t="str">
            <v>Jam</v>
          </cell>
        </row>
        <row r="177">
          <cell r="A177" t="str">
            <v>9.1(6)</v>
          </cell>
          <cell r="C177" t="str">
            <v>Truk Tangki  3000-4500 liter</v>
          </cell>
          <cell r="D177" t="str">
            <v>Jam</v>
          </cell>
        </row>
        <row r="178">
          <cell r="A178" t="str">
            <v>9.1(7)</v>
          </cell>
          <cell r="C178" t="str">
            <v>Bulldozer 100 - 150 HP</v>
          </cell>
          <cell r="D178" t="str">
            <v>Jam</v>
          </cell>
        </row>
        <row r="179">
          <cell r="A179" t="str">
            <v>9.1(8)</v>
          </cell>
          <cell r="C179" t="str">
            <v>Motor Grader min 100 HP</v>
          </cell>
          <cell r="D179" t="str">
            <v>Jam</v>
          </cell>
        </row>
        <row r="180">
          <cell r="A180" t="str">
            <v>9.1(9)</v>
          </cell>
          <cell r="C180" t="str">
            <v>Loader Roda Karet  1.0 - 1.6 M³</v>
          </cell>
          <cell r="D180" t="str">
            <v>Jam</v>
          </cell>
        </row>
        <row r="181">
          <cell r="A181" t="str">
            <v>9.1(13)</v>
          </cell>
          <cell r="C181" t="str">
            <v>Mesin Gilas Roda Besi 6 - 9 ton</v>
          </cell>
          <cell r="D181" t="str">
            <v>Jam</v>
          </cell>
        </row>
        <row r="182">
          <cell r="A182" t="str">
            <v>9.(20)</v>
          </cell>
          <cell r="C182" t="str">
            <v>Benkelman Beam</v>
          </cell>
          <cell r="D182" t="str">
            <v>Titik</v>
          </cell>
        </row>
        <row r="183">
          <cell r="A183" t="str">
            <v>9.(21)</v>
          </cell>
          <cell r="C183" t="str">
            <v>DCP  Test</v>
          </cell>
          <cell r="D183" t="str">
            <v>Titik</v>
          </cell>
        </row>
        <row r="185">
          <cell r="C185" t="str">
            <v xml:space="preserve"> JUMLAH HARGA PEKERJAAN BAB IX  (masuk pada Rekapitulasi   Biaya )</v>
          </cell>
          <cell r="G185">
            <v>0</v>
          </cell>
        </row>
        <row r="187">
          <cell r="A187" t="str">
            <v>BAB X</v>
          </cell>
          <cell r="C187" t="str">
            <v xml:space="preserve"> PEKERJAAN PEMELIHARAAN RUTIN</v>
          </cell>
        </row>
        <row r="188">
          <cell r="A188" t="str">
            <v>10.1.1 (1a)</v>
          </cell>
          <cell r="C188" t="str">
            <v>BURAS untuk Pemeliharaan Rutin</v>
          </cell>
          <cell r="D188" t="str">
            <v>m2</v>
          </cell>
        </row>
        <row r="189">
          <cell r="A189" t="str">
            <v>10.1.1 (1b)</v>
          </cell>
          <cell r="C189" t="str">
            <v>Upah Menghampar BURAS untuk Pemeliharaan Rutin</v>
          </cell>
          <cell r="D189" t="str">
            <v>m2</v>
          </cell>
        </row>
        <row r="190">
          <cell r="A190" t="str">
            <v>10.1.1 (1c)</v>
          </cell>
          <cell r="C190" t="str">
            <v>Alat Menghampar BURAS untuk Pemeliharaan Rutin</v>
          </cell>
          <cell r="D190" t="str">
            <v>m2</v>
          </cell>
        </row>
        <row r="191">
          <cell r="A191" t="str">
            <v>10.1.1 (2a)</v>
          </cell>
          <cell r="C191" t="str">
            <v>Bahan untuk Perbaikan Retak-retak Memanjang yang Lebar untuk Pemeliharaan Rutin</v>
          </cell>
          <cell r="D191" t="str">
            <v>m'</v>
          </cell>
        </row>
        <row r="192">
          <cell r="A192" t="str">
            <v>10.1.1 (2b)</v>
          </cell>
          <cell r="C192" t="str">
            <v>Upah untuk Perbaikan Retak-retak Memanjang yang Lebar untuk Pemeliharaan Rutin</v>
          </cell>
          <cell r="D192" t="str">
            <v>m'</v>
          </cell>
        </row>
        <row r="193">
          <cell r="A193" t="str">
            <v>10.1.1 (2c)</v>
          </cell>
          <cell r="C193" t="str">
            <v>Alat untuk Perbaikan Retak-retak Memanjang yang Lebar untuk Pemeliharaan Rutin</v>
          </cell>
          <cell r="D193" t="str">
            <v>m'</v>
          </cell>
        </row>
        <row r="194">
          <cell r="A194" t="str">
            <v>10.1.1 (5a)</v>
          </cell>
          <cell r="C194" t="str">
            <v>Campuran Aspal Dingin untuk Pemeliharaan rutin</v>
          </cell>
          <cell r="D194" t="str">
            <v>m3</v>
          </cell>
        </row>
        <row r="195">
          <cell r="A195" t="str">
            <v>10.1.1 (5b)</v>
          </cell>
          <cell r="C195" t="str">
            <v>Upah Menghampar Campuran Aspal Dingin untuk Pemeliharaan Rutin</v>
          </cell>
          <cell r="D195" t="str">
            <v>m3</v>
          </cell>
        </row>
        <row r="196">
          <cell r="A196" t="str">
            <v>10.1.1 (5c)</v>
          </cell>
          <cell r="C196" t="str">
            <v>Alat  Menghampar Campuran Aspal Dingin untuk Pemeliharaan Rutin</v>
          </cell>
          <cell r="D196" t="str">
            <v>m3</v>
          </cell>
        </row>
        <row r="197">
          <cell r="A197" t="str">
            <v>10.1.1 (7a)</v>
          </cell>
          <cell r="C197" t="str">
            <v>Campuran Aspal Panas untuk Pemeliharaan rutin</v>
          </cell>
          <cell r="D197" t="str">
            <v>m3</v>
          </cell>
        </row>
        <row r="198">
          <cell r="A198" t="str">
            <v>10.1.1 (7b)</v>
          </cell>
          <cell r="C198" t="str">
            <v>Upah Menghampar Campuran Aspal Panas untuk Pemeliharaan Rutin</v>
          </cell>
          <cell r="D198" t="str">
            <v>m3</v>
          </cell>
        </row>
        <row r="199">
          <cell r="A199" t="str">
            <v>10.1.1 (7c)</v>
          </cell>
          <cell r="C199" t="str">
            <v>Alat  Menghampar Campuran Aspal Panas untuk Pemeliharaan Rutin</v>
          </cell>
          <cell r="D199" t="str">
            <v>m3</v>
          </cell>
        </row>
        <row r="200">
          <cell r="A200" t="str">
            <v>10.1.1 (8)</v>
          </cell>
          <cell r="C200" t="str">
            <v>Galian pada Perkerasan Lama untuk Pemeliharaan Rutin</v>
          </cell>
          <cell r="D200" t="str">
            <v>m3</v>
          </cell>
        </row>
        <row r="201">
          <cell r="A201" t="str">
            <v>10.1.3 (1a)</v>
          </cell>
          <cell r="C201" t="str">
            <v>Upah Untuk Pemotongan Tanaman (rumput, semak, pohon) atau Pembentukan Kembali Permukaan Bahu Jalan untuk Pemeliharaan Rutin</v>
          </cell>
          <cell r="D201" t="str">
            <v>m2</v>
          </cell>
        </row>
        <row r="202">
          <cell r="A202" t="str">
            <v>10.1.3 (1b)</v>
          </cell>
          <cell r="C202" t="str">
            <v>Alat Untuk Pemotongan Tanaman (rumput, semak, pohon) atau Pembentukan Kembali Permukaan Bahu Jalan untuk Pemeliharaan Rutin</v>
          </cell>
          <cell r="D202" t="str">
            <v>m2</v>
          </cell>
        </row>
        <row r="203">
          <cell r="A203" t="str">
            <v>10.1.3 (2a)</v>
          </cell>
          <cell r="C203" t="str">
            <v>Peninggian Bahu Jalan Untuk Pemeliharaan Rutin</v>
          </cell>
          <cell r="D203" t="str">
            <v>m3</v>
          </cell>
        </row>
        <row r="204">
          <cell r="A204" t="str">
            <v>10.1.3 (2b)</v>
          </cell>
          <cell r="C204" t="str">
            <v>Upah Untuk Peninggian Bahu Jalan Untuk Pemeliharaan Rutin</v>
          </cell>
          <cell r="D204" t="str">
            <v>m3</v>
          </cell>
        </row>
        <row r="205">
          <cell r="A205" t="str">
            <v>10.1.3 (2c)</v>
          </cell>
          <cell r="C205" t="str">
            <v>Alat Untuk Peninggian Bahu Jalan Untuk Pemeliharaan Rutin</v>
          </cell>
          <cell r="D205" t="str">
            <v>m3</v>
          </cell>
        </row>
        <row r="206">
          <cell r="A206" t="str">
            <v>10.1.4 (1)</v>
          </cell>
          <cell r="C206" t="str">
            <v>Pembersihan dan Normalisasi Saluran Tepi untuk Pemeliharaan Rutin</v>
          </cell>
          <cell r="D206" t="str">
            <v>m'</v>
          </cell>
        </row>
        <row r="207">
          <cell r="A207" t="str">
            <v>10.1.4 (2)</v>
          </cell>
          <cell r="C207" t="str">
            <v>Pembersihan dan Normalisasi Gorong-gorong untuk Pemeliharaan Rutin</v>
          </cell>
          <cell r="D207" t="str">
            <v>m'</v>
          </cell>
        </row>
        <row r="208">
          <cell r="A208" t="str">
            <v>10.1.5 (1)</v>
          </cell>
          <cell r="C208" t="str">
            <v>Pembersihan dan Pengecatan Rambu Lalu Lintas dan rel Pengaman untuk Pemeliharaan Rutin</v>
          </cell>
          <cell r="D208" t="str">
            <v>ls</v>
          </cell>
        </row>
        <row r="209">
          <cell r="A209" t="str">
            <v>10.1.6 (1)</v>
          </cell>
          <cell r="C209" t="str">
            <v>Pembersihan Bangunan Jembatan dan Pembabatan Tanaman di Lintasan Air untuk Pemeliharaan Rutin</v>
          </cell>
          <cell r="D209" t="str">
            <v>ls</v>
          </cell>
        </row>
        <row r="211">
          <cell r="C211" t="str">
            <v xml:space="preserve"> JUMLAH HARGA PEKERJAAN BAB X  (masuk pada Rekapitulasi   Biaya )</v>
          </cell>
          <cell r="G211">
            <v>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2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
      <sheetName val="Rekap"/>
      <sheetName val="STC"/>
      <sheetName val="Mob"/>
      <sheetName val="D2"/>
      <sheetName val="D71"/>
      <sheetName val="D72"/>
      <sheetName val="D8"/>
      <sheetName val="D9"/>
      <sheetName val="LS-Rutin"/>
      <sheetName val="Analisa HSP"/>
      <sheetName val="Kelas A"/>
      <sheetName val="Kelas B"/>
      <sheetName val="Kelas C"/>
      <sheetName val="Pekerjaan Utama"/>
      <sheetName val="%"/>
      <sheetName val="Volume"/>
    </sheetNames>
    <sheetDataSet>
      <sheetData sheetId="0"/>
      <sheetData sheetId="1"/>
      <sheetData sheetId="2"/>
      <sheetData sheetId="3">
        <row r="33">
          <cell r="F33" t="str">
            <v>M2</v>
          </cell>
        </row>
        <row r="34">
          <cell r="F34" t="str">
            <v>set</v>
          </cell>
        </row>
        <row r="35">
          <cell r="F35" t="str">
            <v>set</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2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Biaya"/>
      <sheetName val="Kuantitas &amp; Harga"/>
      <sheetName val="Struktur Personil"/>
      <sheetName val="Time Schedule Induk"/>
      <sheetName val="Time schedule Anak"/>
    </sheetNames>
    <sheetDataSet>
      <sheetData sheetId="0">
        <row r="3">
          <cell r="B3" t="str">
            <v>REKAPITULASI</v>
          </cell>
        </row>
      </sheetData>
      <sheetData sheetId="1">
        <row r="2">
          <cell r="A2" t="str">
            <v>RAPP PEMBANGUNAN RUAS JALAN KM.77 - SIGLI / BANG - 02 B</v>
          </cell>
        </row>
        <row r="16">
          <cell r="C16" t="str">
            <v>Divisi 1. UMUM</v>
          </cell>
        </row>
        <row r="18">
          <cell r="A18">
            <v>1</v>
          </cell>
          <cell r="C18" t="str">
            <v>MOBILISASI &amp; DEMOBILISASI</v>
          </cell>
        </row>
        <row r="19">
          <cell r="C19" t="str">
            <v>Exscavator</v>
          </cell>
          <cell r="D19" t="str">
            <v>Unit</v>
          </cell>
          <cell r="E19">
            <v>1</v>
          </cell>
          <cell r="G19">
            <v>8000000</v>
          </cell>
          <cell r="H19">
            <v>8000000</v>
          </cell>
        </row>
        <row r="20">
          <cell r="C20" t="str">
            <v>Greader</v>
          </cell>
          <cell r="D20" t="str">
            <v>Unit</v>
          </cell>
          <cell r="E20">
            <v>1</v>
          </cell>
          <cell r="G20">
            <v>8000000</v>
          </cell>
          <cell r="H20">
            <v>8000000</v>
          </cell>
        </row>
        <row r="21">
          <cell r="C21" t="str">
            <v>Sprayer</v>
          </cell>
          <cell r="D21" t="str">
            <v>Unit</v>
          </cell>
          <cell r="E21">
            <v>1</v>
          </cell>
          <cell r="G21">
            <v>8000000</v>
          </cell>
          <cell r="H21">
            <v>8000000</v>
          </cell>
        </row>
        <row r="22">
          <cell r="C22" t="str">
            <v>Mobil Interkuler</v>
          </cell>
          <cell r="D22" t="str">
            <v>Unit</v>
          </cell>
          <cell r="E22">
            <v>6</v>
          </cell>
          <cell r="G22">
            <v>2000000</v>
          </cell>
          <cell r="H22">
            <v>12000000</v>
          </cell>
        </row>
        <row r="23">
          <cell r="C23" t="str">
            <v>Vibrator Roller</v>
          </cell>
          <cell r="D23" t="str">
            <v>unit</v>
          </cell>
          <cell r="E23">
            <v>1</v>
          </cell>
          <cell r="G23">
            <v>8000000</v>
          </cell>
          <cell r="H23">
            <v>8000000</v>
          </cell>
        </row>
        <row r="26">
          <cell r="C26" t="str">
            <v>Jumlah Harga Penawaran Divisi 1 (masuk pada Rekapitulasi Daftar Kuantitas dan Harga)</v>
          </cell>
          <cell r="H26">
            <v>44000000</v>
          </cell>
        </row>
      </sheetData>
      <sheetData sheetId="2"/>
      <sheetData sheetId="3"/>
      <sheetData sheetId="4"/>
    </sheetDataSet>
  </externalBook>
</externalLink>
</file>

<file path=xl/externalLinks/externalLink2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TAMBAHAN"/>
      <sheetName val="REKAPITULASI"/>
      <sheetName val="PRELIMINARY"/>
      <sheetName val="OFFICE"/>
      <sheetName val="LAB"/>
      <sheetName val="TRAINING"/>
      <sheetName val="SEL &amp; SECR &amp; BANGSAL"/>
      <sheetName val="BAHAN &amp; UPAH"/>
      <sheetName val="Analisa"/>
      <sheetName val="SCEDULE"/>
    </sheetNames>
    <sheetDataSet>
      <sheetData sheetId="0"/>
      <sheetData sheetId="1"/>
      <sheetData sheetId="2"/>
      <sheetData sheetId="3">
        <row r="21">
          <cell r="K21">
            <v>15660928.0975</v>
          </cell>
        </row>
      </sheetData>
      <sheetData sheetId="4"/>
      <sheetData sheetId="5"/>
      <sheetData sheetId="6"/>
      <sheetData sheetId="7"/>
      <sheetData sheetId="8"/>
      <sheetData sheetId="9"/>
    </sheetDataSet>
  </externalBook>
</externalLink>
</file>

<file path=xl/externalLinks/externalLink2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RAT"/>
      <sheetName val="Lingkup Pekerjaan"/>
      <sheetName val="Rekap"/>
      <sheetName val="Pek.persiapan"/>
      <sheetName val="RAB"/>
      <sheetName val="Preliminary"/>
      <sheetName val="anal.baja"/>
      <sheetName val="m'trl baja"/>
      <sheetName val="HARGA MATERIAL"/>
      <sheetName val="UPAH KERJA"/>
      <sheetName val="STRUKTUR"/>
      <sheetName val="FINISHING"/>
      <sheetName val="EXTERNAL"/>
      <sheetName val="D6"/>
      <sheetName val="D7"/>
      <sheetName val="S_Suramadu"/>
      <sheetName val="HARGA SAT"/>
      <sheetName val="ANALISA PEK.UMUM"/>
      <sheetName val="BEDA VOL"/>
      <sheetName val="SIPIL"/>
      <sheetName val="Analisa"/>
      <sheetName val="ME"/>
      <sheetName val="LAMP-3"/>
      <sheetName val="LAMP-4"/>
      <sheetName val="LAMP 5"/>
      <sheetName val="LAMP-7"/>
      <sheetName val="LAMP-8"/>
      <sheetName val="LAMP-9"/>
      <sheetName val="RAB(o)"/>
      <sheetName val="D3.1"/>
      <sheetName val="Weight Bridge"/>
      <sheetName val="Lingkup_Pekerjaan"/>
      <sheetName val="Pek_persiapan"/>
      <sheetName val="anal_baja"/>
      <sheetName val="m'trl_baja"/>
      <sheetName val="HARGA_MATERIAL"/>
      <sheetName val="UPAH_KERJA"/>
      <sheetName val="BEDA_VOL"/>
      <sheetName val="LAMP_5"/>
      <sheetName val="BAG-2"/>
      <sheetName val="H-Bahan"/>
      <sheetName val="Anal"/>
      <sheetName val="Upah_Bahan"/>
      <sheetName val="Rekap Direct Cost"/>
      <sheetName val="Analisa -Baku"/>
      <sheetName val="Rekap Tahap 1"/>
      <sheetName val="EK-JAN-07"/>
      <sheetName val="Perm. Test"/>
      <sheetName val="REKAP TOTAL"/>
      <sheetName val="326BQSTC"/>
      <sheetName val="STR"/>
      <sheetName val="SELL-SUMM-COST"/>
      <sheetName val="WET_2"/>
      <sheetName val="PLAFOND"/>
      <sheetName val="SANITAIR"/>
      <sheetName val="Bahan &amp; Upah"/>
      <sheetName val="BAHAN_STR"/>
      <sheetName val="Sheet2"/>
      <sheetName val="Pipe"/>
      <sheetName val="A"/>
      <sheetName val="HB"/>
      <sheetName val="120601Sport Center"/>
      <sheetName val="SUM"/>
      <sheetName val="Mall"/>
      <sheetName val="Material"/>
      <sheetName val="Panel,feeder,elek"/>
      <sheetName val="HRG BHN"/>
      <sheetName val="Ana"/>
      <sheetName val="HB "/>
      <sheetName val="bahan"/>
      <sheetName val="BL (1)"/>
      <sheetName val="Scedule(S-Curve)"/>
      <sheetName val="TIE-INS"/>
      <sheetName val="SCHEDULE"/>
      <sheetName val="Sumber Daya"/>
      <sheetName val="HARGA BAHAN&amp;UPAH "/>
      <sheetName val="ARC BANGUNAN UTAMA"/>
      <sheetName val="REKAP ME "/>
      <sheetName val="Total"/>
      <sheetName val="Prod.02"/>
      <sheetName val="Analis_Tanah"/>
      <sheetName val="Analis_Drainase"/>
      <sheetName val="DAF-1"/>
      <sheetName val="A-11 Steel Str"/>
      <sheetName val="A-03 Pile"/>
      <sheetName val="H-Dasar"/>
      <sheetName val="ANALISA (2)"/>
      <sheetName val="SUR-HARGA"/>
      <sheetName val="AHS Marka"/>
      <sheetName val="RAB1"/>
      <sheetName val="name"/>
      <sheetName val="Data"/>
      <sheetName val="Plumbing"/>
      <sheetName val="D2.2"/>
      <sheetName val="Hrg_Sat"/>
      <sheetName val="CH"/>
      <sheetName val="Faktor Markup"/>
      <sheetName val="Spesifikasi "/>
      <sheetName val="TANJUNG-CONV"/>
      <sheetName val="TOEVOER"/>
      <sheetName val="IN"/>
      <sheetName val="DAFT_ALAT,UPAH &amp; MAT"/>
      <sheetName val="ANALISA NOV '07"/>
      <sheetName val="A-BANTU"/>
      <sheetName val="00_Jumlah Total"/>
      <sheetName val="DAF_1"/>
      <sheetName val="H.Satuan"/>
      <sheetName val="Steel Material List"/>
      <sheetName val="Price"/>
      <sheetName val="#REF"/>
      <sheetName val="TU"/>
      <sheetName val="harsat"/>
      <sheetName val="Meto"/>
      <sheetName val="D4"/>
      <sheetName val="D8"/>
      <sheetName val="Analisa Tend (2)"/>
      <sheetName val="H_Satuan"/>
      <sheetName val="BISMILLAH"/>
      <sheetName val="Electrikal"/>
      <sheetName val="ganti rugi"/>
      <sheetName val="Elektrikal"/>
      <sheetName val="UPAH + ALAT"/>
      <sheetName val="Sheet1"/>
      <sheetName val="Anls_BKL"/>
      <sheetName val="XLR_NoRangeSheet"/>
      <sheetName val="extern"/>
      <sheetName val="Isian Biodata"/>
      <sheetName val="Analisa Tekhnis"/>
      <sheetName val="AC"/>
      <sheetName val="INDEX"/>
      <sheetName val="Harga Dasar"/>
      <sheetName val="PROD15_5"/>
      <sheetName val="sumber"/>
      <sheetName val="Scdl"/>
      <sheetName val="FMU"/>
      <sheetName val="Uph&amp;bhn"/>
      <sheetName val="An.harga alat"/>
      <sheetName val="AMD II"/>
      <sheetName val="AMD I"/>
      <sheetName val="dist. mat"/>
      <sheetName val="divII"/>
      <sheetName val="MUA SA"/>
      <sheetName val="Hrg.Sat"/>
      <sheetName val="B - Norelec"/>
      <sheetName val="BQNSC"/>
      <sheetName val="Upah"/>
      <sheetName val="hrg.bhn"/>
      <sheetName val="Master Edit"/>
      <sheetName val="Daftar Harga"/>
      <sheetName val="CF-satu"/>
      <sheetName val="Cover"/>
      <sheetName val="BQ_Methanol"/>
      <sheetName val="PipWT"/>
      <sheetName val="BM 1 (M)"/>
      <sheetName val="factor"/>
      <sheetName val="Analisa RAP"/>
      <sheetName val="Alat"/>
      <sheetName val="Alat B"/>
      <sheetName val="Bahan B"/>
      <sheetName val="RAP"/>
      <sheetName val="Sub"/>
      <sheetName val="Telusur"/>
      <sheetName val="Upah B"/>
      <sheetName val="Analisa RAB"/>
      <sheetName val="Rekap A"/>
      <sheetName val="Gudang non AC-AC Struktur"/>
      <sheetName val="EK-JAN-08"/>
      <sheetName val="Mat. List'08"/>
      <sheetName val="NP"/>
      <sheetName val="Pos 4-1"/>
      <sheetName val="MAP"/>
      <sheetName val="ESCON"/>
      <sheetName val="Input"/>
      <sheetName val="rek_PUS oe"/>
      <sheetName val="villa"/>
      <sheetName val="S- Curve Cash flow"/>
      <sheetName val="Gb Link Requirement"/>
      <sheetName val="BILL"/>
      <sheetName val="Costos"/>
      <sheetName val="REKAP_ARSITEKTUR."/>
      <sheetName val="Lingkup_Pekerjaan1"/>
      <sheetName val="Pek_persiapan1"/>
      <sheetName val="anal_baja1"/>
      <sheetName val="m'trl_baja1"/>
      <sheetName val="HARGA_MATERIAL1"/>
      <sheetName val="UPAH_KERJA1"/>
      <sheetName val="BEDA_VOL1"/>
      <sheetName val="LAMP_51"/>
      <sheetName val="D3_1"/>
      <sheetName val="Weight_Bridge"/>
      <sheetName val="Harga Satuan"/>
      <sheetName val="BREAKER"/>
      <sheetName val="LAP. MINGG"/>
      <sheetName val="Balok"/>
      <sheetName val="PC"/>
      <sheetName val="HARGA"/>
      <sheetName val="Anls-ME Tampil"/>
      <sheetName val="BQ (by owner)"/>
      <sheetName val="rab me (fisik)"/>
      <sheetName val="rab me (by owner) "/>
      <sheetName val="MT-C"/>
      <sheetName val="C"/>
      <sheetName val="STAF"/>
      <sheetName val="Urai _Resap pengikat"/>
      <sheetName val="CONS."/>
      <sheetName val="tifico"/>
      <sheetName val="MAPDC "/>
      <sheetName val="DB"/>
      <sheetName val="Merak_Sum-FIX"/>
      <sheetName val="H.Upah"/>
      <sheetName val="WP"/>
      <sheetName val="Mobilisasi"/>
      <sheetName val="Prog Real"/>
      <sheetName val="PRY.02"/>
      <sheetName val="PERSIAPAN"/>
      <sheetName val="LAMPIRAN -B"/>
      <sheetName val="kik"/>
      <sheetName val="hardas"/>
      <sheetName val="own"/>
      <sheetName val="BQ"/>
      <sheetName val="dt"/>
      <sheetName val="00_Jumlah_Total"/>
      <sheetName val="Rekap_Direct_Cost"/>
      <sheetName val="Analisa_-Baku"/>
      <sheetName val="Rekap_Tahap_1"/>
      <sheetName val="ANALISA_NOV_'07"/>
      <sheetName val="REKAP_TOTAL"/>
      <sheetName val="120601Sport_Center"/>
      <sheetName val="H_Satuan1"/>
      <sheetName val="Steel_Material_List"/>
      <sheetName val="HB_"/>
      <sheetName val="BL_(1)"/>
      <sheetName val="Analisa_Tend_(2)"/>
      <sheetName val="HARGA_BAHAN&amp;UPAH_"/>
      <sheetName val="ARC_BANGUNAN_UTAMA"/>
      <sheetName val="REKAP_ME_"/>
      <sheetName val="ganti_rugi"/>
      <sheetName val="UPAH_+_ALAT"/>
      <sheetName val="Sumber_Daya"/>
      <sheetName val="Prod_02"/>
      <sheetName val="rek_PUS_oe"/>
      <sheetName val="rate"/>
      <sheetName val="DATA PROYEK"/>
      <sheetName val="breakdown"/>
      <sheetName val="Surat2"/>
      <sheetName val="Eval. Arus Kas"/>
      <sheetName val="SITE-E"/>
      <sheetName val="cv _2_"/>
      <sheetName val="hal7_personil"/>
      <sheetName val="dasar"/>
      <sheetName val="D985"/>
      <sheetName val="Div2"/>
      <sheetName val="RAPK"/>
      <sheetName val="pivot2"/>
      <sheetName val="Analis harga"/>
      <sheetName val="List Plant"/>
      <sheetName val="D3"/>
      <sheetName val="3"/>
      <sheetName val="L_O&amp;O(Ina)"/>
      <sheetName val="DATUM"/>
      <sheetName val="unit price"/>
      <sheetName val="prog-mgu"/>
      <sheetName val="DATA1"/>
      <sheetName val="ELECTRICAL"/>
      <sheetName val="Mech CIF"/>
      <sheetName val="Notes"/>
      <sheetName val="Lingkup_Pekerjaan2"/>
      <sheetName val="Pek_persiapan2"/>
      <sheetName val="anal_baja2"/>
      <sheetName val="m'trl_baja2"/>
      <sheetName val="HARGA_MATERIAL2"/>
      <sheetName val="UPAH_KERJA2"/>
      <sheetName val="BEDA_VOL2"/>
      <sheetName val="LAMP_52"/>
      <sheetName val="D3_11"/>
      <sheetName val="Weight_Bridge1"/>
      <sheetName val="Faktor_Markup"/>
      <sheetName val="Spesifikasi_"/>
      <sheetName val="Harga_Dasar"/>
      <sheetName val="An_harga_alat"/>
      <sheetName val="AMD_II"/>
      <sheetName val="AMD_I"/>
      <sheetName val="dist__mat"/>
      <sheetName val="Bahan_&amp;_Upah"/>
      <sheetName val="D2_2"/>
      <sheetName val="hrg_bhn"/>
      <sheetName val="A-11_Steel_Str"/>
      <sheetName val="A-03_Pile"/>
      <sheetName val="ANALISA_(2)"/>
      <sheetName val="AHS_Marka"/>
      <sheetName val="DAFT_ALAT,UPAH_&amp;_MAT"/>
      <sheetName val="MUA_SA"/>
      <sheetName val="Hrg_Sat1"/>
      <sheetName val="Daftar_Harga"/>
      <sheetName val="ANALISA_PEK_UMUM"/>
      <sheetName val="Mat__List'08"/>
      <sheetName val="Pos_4-1"/>
      <sheetName val="BM_1_(M)"/>
      <sheetName val="Gudang_non_AC-AC_Struktur"/>
      <sheetName val="Perm__Test"/>
      <sheetName val="Analisa_RAP"/>
      <sheetName val="Alat_B"/>
      <sheetName val="Bahan_B"/>
      <sheetName val="Upah_B"/>
      <sheetName val="Analisa_RAB"/>
      <sheetName val="Rekap_A"/>
      <sheetName val="B_-_Norelec"/>
      <sheetName val="S-_Curve_Cash_flow"/>
      <sheetName val="Gb_Link_Requirement"/>
      <sheetName val="REKAP_ARSITEKTUR_"/>
      <sheetName val="Harga_Satuan"/>
      <sheetName val="LAP__MINGG"/>
      <sheetName val="HARGA_SAT"/>
      <sheetName val="MAPDC_"/>
      <sheetName val="H_Upah"/>
      <sheetName val="LAMPIRAN_-B"/>
      <sheetName val="Prog_Real"/>
      <sheetName val="PRY_02"/>
      <sheetName val="Anls-ME_Tampil"/>
      <sheetName val="BQ_(by_owner)"/>
      <sheetName val="rab_me_(fisik)"/>
      <sheetName val="rab_me_(by_owner)_"/>
      <sheetName val="Urai__Resap_pengikat"/>
      <sheetName val="CONS_"/>
      <sheetName val="Isian_Biodata"/>
      <sheetName val="SEX"/>
      <sheetName val="Data 1"/>
      <sheetName val="BAPP"/>
      <sheetName val="SPK"/>
      <sheetName val="PRD 01-4"/>
      <sheetName val="PRD 01-3"/>
      <sheetName val="61004"/>
      <sheetName val="Estimate"/>
      <sheetName val="BoQ"/>
      <sheetName val="BHN-ALAT"/>
      <sheetName val="NM"/>
      <sheetName val="REKAP BQ"/>
      <sheetName val="Bill-1"/>
      <sheetName val="Hargasatuan"/>
      <sheetName val="41,9&amp;36,3"/>
      <sheetName val="ana_str"/>
      <sheetName val="CUACA"/>
      <sheetName val="Analisa SNI STANDART "/>
      <sheetName val="Konfirm"/>
      <sheetName val="AnalisaSIPIL RIIL"/>
      <sheetName val="Aspal"/>
      <sheetName val=" PE-F-42 MR 9 Manpower"/>
      <sheetName val="REKAP STRUKTUR"/>
      <sheetName val="Valve"/>
      <sheetName val="Harsat Upah STR ARS"/>
      <sheetName val="Upah+Bahan"/>
      <sheetName val="M.AR-KUAT"/>
      <sheetName val="Direct Cost Thp 2"/>
      <sheetName val="Ana duct"/>
      <sheetName val="Koefisien"/>
      <sheetName val="Rekap Prelim"/>
      <sheetName val="BQ1"/>
      <sheetName val="Sheet"/>
      <sheetName val="AHS"/>
      <sheetName val="STR(CANCEL)"/>
      <sheetName val="Bill No 6 Koord _ Attendance"/>
      <sheetName val="③赤紙(日文)"/>
      <sheetName val="atap"/>
      <sheetName val="PAD-F"/>
      <sheetName val="Fill this out first..."/>
      <sheetName val="Satuan"/>
      <sheetName val="Piping Cost"/>
      <sheetName val="Bill_Qua"/>
      <sheetName val="3-DIV1"/>
      <sheetName val="DIV1"/>
      <sheetName val="DaftarAn"/>
      <sheetName val="AnAlat"/>
      <sheetName val="Sec I ML"/>
      <sheetName val="Hrg-sat"/>
      <sheetName val="RAB ME"/>
      <sheetName val="Analis_harga"/>
      <sheetName val="List_Plant"/>
      <sheetName val="Rekap_Direct_Cost1"/>
      <sheetName val="RAB_ME"/>
      <sheetName val="PRD_01-3"/>
      <sheetName val="Summary"/>
      <sheetName val="Hargamaterial"/>
      <sheetName val="Owning cost Alat"/>
      <sheetName val="sdm"/>
      <sheetName val="610.04"/>
      <sheetName val="610.05"/>
      <sheetName val="610.06"/>
      <sheetName val="610.07"/>
      <sheetName val="610.08"/>
      <sheetName val="Superstruc"/>
      <sheetName val="PriceList"/>
      <sheetName val="M+MC"/>
      <sheetName val="HRG BAHAN &amp; UPAH okk"/>
      <sheetName val="Analis Kusen okk"/>
      <sheetName val="Df-Kuan"/>
      <sheetName val="61005"/>
      <sheetName val="61006"/>
      <sheetName val="61007"/>
      <sheetName val="61008"/>
      <sheetName val="MAPDC"/>
      <sheetName val="sumber data alat"/>
      <sheetName val="OH-10BLN"/>
      <sheetName val="FINAL"/>
      <sheetName val="CRUSER"/>
      <sheetName val="KEBALAT"/>
      <sheetName val="pivot1"/>
      <sheetName val="1.B"/>
      <sheetName val="HARIAN"/>
      <sheetName val="Const"/>
      <sheetName val="PAD_F"/>
      <sheetName val="概総括1"/>
      <sheetName val="OHD"/>
      <sheetName val="Master 1.0"/>
      <sheetName val="Brdw"/>
      <sheetName val="Bill No 4 Summary "/>
      <sheetName val="Tie Beam GN"/>
      <sheetName val="PileCap"/>
      <sheetName val="liste"/>
      <sheetName val="Man Power"/>
      <sheetName val="CF Rp-USD"/>
      <sheetName val="EST"/>
      <sheetName val="Piping"/>
      <sheetName val="01.FA"/>
      <sheetName val="Galian 1"/>
      <sheetName val="REKAP A BESAR"/>
      <sheetName val="lampiran"/>
      <sheetName val="hargaDC"/>
      <sheetName val="Mtd_Pelak"/>
      <sheetName val="RBP2"/>
      <sheetName val="bialangsung"/>
      <sheetName val="T-3.4 Cost of Equipment"/>
      <sheetName val="T-3.2 UP Labour"/>
      <sheetName val="LOADDAT"/>
      <sheetName val="JOB'S"/>
      <sheetName val="PHU 05"/>
      <sheetName val="B-P"/>
      <sheetName val="Hal.010MUKAMC"/>
      <sheetName val="Pengeluaran"/>
      <sheetName val="ASat"/>
      <sheetName val="BL _1_"/>
      <sheetName val="Analisa Bahan"/>
      <sheetName val="harsat sdy"/>
      <sheetName val="Format Daftar Sewa Alat "/>
      <sheetName val="Uraian Upah"/>
      <sheetName val="Rupa2"/>
      <sheetName val="PVC"/>
      <sheetName val="upah bahan"/>
      <sheetName val="AnBayarUtama"/>
      <sheetName val="7.1(3)"/>
      <sheetName val="UBA RAB"/>
      <sheetName val="RAP M"/>
      <sheetName val="BUL M"/>
      <sheetName val="analisa_gedung"/>
      <sheetName val="gaji"/>
      <sheetName val="HS"/>
      <sheetName val="Kinerja Proyek"/>
      <sheetName val="PersList"/>
      <sheetName val="HM"/>
      <sheetName val="gvl"/>
      <sheetName val="Cash Flow bulanan"/>
      <sheetName val="Analisa Fave"/>
      <sheetName val="Bank"/>
      <sheetName val="BUA"/>
      <sheetName val="Harsat Bahan"/>
      <sheetName val="Harsat Subkon"/>
      <sheetName val="Harsat Upah"/>
      <sheetName val="PP"/>
      <sheetName val="TABEL"/>
      <sheetName val="4-Basic Price"/>
      <sheetName val="Rek.An"/>
      <sheetName val="BQ OE"/>
      <sheetName val="MT_an"/>
      <sheetName val="Rekapitulasi"/>
      <sheetName val="Hitung"/>
      <sheetName val="Analis Upah"/>
      <sheetName val="HARSAT-lain"/>
      <sheetName val="HARSAT-tanah"/>
      <sheetName val="HARSAT-lhn"/>
      <sheetName val="Cash2"/>
      <sheetName val="RAB Temiling "/>
      <sheetName val="Resume"/>
      <sheetName val="jadw"/>
      <sheetName val="Allowance"/>
      <sheetName val="SPJ"/>
      <sheetName val="5-Alat"/>
      <sheetName val="4-Price"/>
      <sheetName val="4-Quarry"/>
      <sheetName val="351BQMCN"/>
      <sheetName val="MT"/>
      <sheetName val="P5"/>
      <sheetName val="Peralatan"/>
      <sheetName val="RAB-2006-Total"/>
      <sheetName val="pek tanah utk irigasi"/>
      <sheetName val="SCH"/>
      <sheetName val="K3LM"/>
      <sheetName val="Formula Paket A"/>
      <sheetName val="Uba"/>
      <sheetName val="AC WIL SERANG"/>
      <sheetName val="Kanan"/>
      <sheetName val="bbt-1999"/>
      <sheetName val="Basic Price"/>
      <sheetName val="06-Progress"/>
      <sheetName val="04-Safety"/>
      <sheetName val="LAUT"/>
      <sheetName val="SDMTA"/>
      <sheetName val="terbilang"/>
      <sheetName val="Prod 15-5"/>
      <sheetName val="G_Merak-FIX"/>
      <sheetName val="R&amp;NR"/>
      <sheetName val="Prod 02"/>
      <sheetName val="Ana. PU"/>
      <sheetName val="Analysis"/>
      <sheetName val="Tabel Item"/>
      <sheetName val="Tabel Satuan"/>
      <sheetName val="Tabel Alat"/>
      <sheetName val="Tabel Bahan"/>
      <sheetName val="Tabel Tenaga"/>
      <sheetName val="AnalisaHarga"/>
      <sheetName val="Material&amp;Alat"/>
      <sheetName val="New MADC (2)"/>
      <sheetName val="HDS"/>
      <sheetName val="Analisa Satuan"/>
      <sheetName val="Dating"/>
      <sheetName val="RLB"/>
      <sheetName val="LKT - HL"/>
      <sheetName val="LKT - HS"/>
      <sheetName val="Metod TWR"/>
      <sheetName val="HRGA SATUAN UPAH-BAHAN"/>
      <sheetName val="HS Bhn"/>
      <sheetName val="Cek list"/>
      <sheetName val="Hargamat"/>
      <sheetName val="Data Alat"/>
      <sheetName val="rekap1"/>
      <sheetName val="UPAH-BAHAN"/>
      <sheetName val="HPP"/>
      <sheetName val="Duc_3"/>
      <sheetName val="Duc-3"/>
      <sheetName val="Bill-5.2"/>
      <sheetName val="Bill-9.1"/>
      <sheetName val="Bill-6.1.1-6.1.3"/>
      <sheetName val="RAB AR&amp;STR"/>
      <sheetName val="ELECTRIC DATA"/>
      <sheetName val="ตาราง G"/>
      <sheetName val="EK-JAN-2010"/>
      <sheetName val="KEDUNG GOONG"/>
      <sheetName val="Vol Admin&amp;Canteen"/>
      <sheetName val="bau"/>
      <sheetName val="MAPP"/>
      <sheetName val="rek det 1-3"/>
      <sheetName val="Analisa Upah &amp; Bahan Plum"/>
      <sheetName val="H-Bahan &amp; Tenaga"/>
      <sheetName val="BA"/>
      <sheetName val="10"/>
      <sheetName val="Vol. Mg 10"/>
      <sheetName val="Kolom"/>
      <sheetName val="PENERIMAAN"/>
      <sheetName val="ANALIS"/>
      <sheetName val="An_Basic"/>
      <sheetName val="Lingkup_Pekerjaan3"/>
      <sheetName val="Pek_persiapan3"/>
      <sheetName val="anal_baja3"/>
      <sheetName val="m'trl_baja3"/>
      <sheetName val="HARGA_MATERIAL3"/>
      <sheetName val="UPAH_KERJA3"/>
      <sheetName val="BEDA_VOL3"/>
      <sheetName val="LAMP_53"/>
      <sheetName val="D3_12"/>
      <sheetName val="Weight_Bridge2"/>
      <sheetName val="Rekap_Direct_Cost2"/>
      <sheetName val="Analisa_-Baku1"/>
      <sheetName val="Rekap_Tahap_11"/>
      <sheetName val="REKAP_TOTAL1"/>
      <sheetName val="HB_1"/>
      <sheetName val="BL_(1)1"/>
      <sheetName val="Faktor_Markup1"/>
      <sheetName val="Spesifikasi_1"/>
      <sheetName val="Harga_Dasar1"/>
      <sheetName val="An_harga_alat1"/>
      <sheetName val="AMD_II1"/>
      <sheetName val="AMD_I1"/>
      <sheetName val="dist__mat1"/>
      <sheetName val="Bahan_&amp;_Upah1"/>
      <sheetName val="120601Sport_Center1"/>
      <sheetName val="Perm__Test1"/>
      <sheetName val="00_Jumlah_Total1"/>
      <sheetName val="ANALISA_NOV_'071"/>
      <sheetName val="Hrg_Sat2"/>
      <sheetName val="hrg_bhn1"/>
      <sheetName val="H_Satuan2"/>
      <sheetName val="DAFT_ALAT,UPAH_&amp;_MAT1"/>
      <sheetName val="Steel_Material_List1"/>
      <sheetName val="MUA_SA1"/>
      <sheetName val="Analisa_Tend_(2)1"/>
      <sheetName val="HARGA_BAHAN&amp;UPAH_1"/>
      <sheetName val="ARC_BANGUNAN_UTAMA1"/>
      <sheetName val="REKAP_ME_1"/>
      <sheetName val="B_-_Norelec1"/>
      <sheetName val="Sumber_Daya1"/>
      <sheetName val="Prod_021"/>
      <sheetName val="A-11_Steel_Str1"/>
      <sheetName val="A-03_Pile1"/>
      <sheetName val="ANALISA_(2)1"/>
      <sheetName val="AHS_Marka1"/>
      <sheetName val="D2_21"/>
      <sheetName val="ganti_rugi1"/>
      <sheetName val="UPAH_+_ALAT1"/>
      <sheetName val="Master_Edit"/>
      <sheetName val="Daftar_Harga1"/>
      <sheetName val="BM_1_(M)1"/>
      <sheetName val="Analisa_RAP1"/>
      <sheetName val="Alat_B1"/>
      <sheetName val="Bahan_B1"/>
      <sheetName val="Upah_B1"/>
      <sheetName val="Analisa_RAB1"/>
      <sheetName val="Rekap_A1"/>
      <sheetName val="Gudang_non_AC-AC_Struktur1"/>
      <sheetName val="ANALISA_PEK_UMUM1"/>
      <sheetName val="Mat__List'081"/>
      <sheetName val="Pos_4-11"/>
      <sheetName val="rek_PUS_oe1"/>
      <sheetName val="S-_Curve_Cash_flow1"/>
      <sheetName val="Gb_Link_Requirement1"/>
      <sheetName val="REKAP_ARSITEKTUR_1"/>
      <sheetName val="Harga_Satuan1"/>
      <sheetName val="LAP__MINGG1"/>
      <sheetName val="Anls-ME_Tampil1"/>
      <sheetName val="BQ_(by_owner)1"/>
      <sheetName val="rab_me_(fisik)1"/>
      <sheetName val="rab_me_(by_owner)_1"/>
      <sheetName val="Urai__Resap_pengikat1"/>
      <sheetName val="CONS_1"/>
      <sheetName val="HARGA_SAT1"/>
      <sheetName val="MAPDC_1"/>
      <sheetName val="H_Upah1"/>
      <sheetName val="Prog_Real1"/>
      <sheetName val="PRY_021"/>
      <sheetName val="LAMPIRAN_-B1"/>
      <sheetName val="Isian_Biodata1"/>
      <sheetName val="Analisa_Tekhnis"/>
      <sheetName val="DATA_PROYEK"/>
      <sheetName val="Eval__Arus_Kas"/>
      <sheetName val="cv__2_"/>
      <sheetName val="Analis_harga1"/>
      <sheetName val="List_Plant1"/>
      <sheetName val="unit_price"/>
      <sheetName val="Mech_CIF"/>
      <sheetName val="Data_1"/>
      <sheetName val="PRD_01-4"/>
      <sheetName val="PRD_01-31"/>
      <sheetName val="REKAP_BQ"/>
      <sheetName val="Direct_Cost_Thp_2"/>
      <sheetName val="Ana_duct"/>
      <sheetName val="Rekap_Prelim"/>
      <sheetName val="Harsat_Upah_STR_ARS"/>
      <sheetName val="_PE-F-42_MR_9_Manpower"/>
      <sheetName val="REKAP_STRUKTUR"/>
      <sheetName val="Analisa_SNI_STANDART_"/>
      <sheetName val="AnalisaSIPIL_RIIL"/>
      <sheetName val="Sec_I_ML"/>
      <sheetName val="RAB_ME1"/>
      <sheetName val="Owning_cost_Alat"/>
      <sheetName val="610_04"/>
      <sheetName val="610_05"/>
      <sheetName val="610_06"/>
      <sheetName val="610_07"/>
      <sheetName val="610_08"/>
      <sheetName val="HRG_BAHAN_&amp;_UPAH_okk"/>
      <sheetName val="Analis_Kusen_okk"/>
      <sheetName val="sumber_data_alat"/>
      <sheetName val="M_AR-KUAT"/>
      <sheetName val="Bill_No_6_Koord___Attendance"/>
      <sheetName val="Fill_this_out_first___"/>
      <sheetName val="Piping_Cost"/>
      <sheetName val="1_B"/>
      <sheetName val="Master_1_0"/>
      <sheetName val="Bill_No_4_Summary_"/>
      <sheetName val="Tie_Beam_GN"/>
      <sheetName val="Man_Power"/>
      <sheetName val="CF_Rp-USD"/>
      <sheetName val="01_FA"/>
      <sheetName val="Galian_1"/>
      <sheetName val="REKAP_A_BESAR"/>
      <sheetName val="T-3_4_Cost_of_Equipment"/>
      <sheetName val="T-3_2_UP_Labour"/>
      <sheetName val="PHU_05"/>
      <sheetName val="Hal_010MUKAMC"/>
      <sheetName val="BL__1_"/>
      <sheetName val="Analisa_Bahan"/>
      <sheetName val="harsat_sdy"/>
      <sheetName val="Format_Daftar_Sewa_Alat_"/>
      <sheetName val="Uraian_Upah"/>
      <sheetName val="7_1(3)"/>
      <sheetName val="UBA_RAB"/>
      <sheetName val="RAP_M"/>
      <sheetName val="BUL_M"/>
      <sheetName val="Kinerja_Proyek"/>
      <sheetName val="Cash_Flow_bulanan"/>
      <sheetName val="Analisa_Fave"/>
      <sheetName val="Harsat_Bahan"/>
      <sheetName val="Harsat_Subkon"/>
      <sheetName val="Harsat_Upah"/>
      <sheetName val="4-Basic_Price"/>
      <sheetName val="Rek_An"/>
      <sheetName val="BQ_OE"/>
      <sheetName val="Analis_Upah"/>
      <sheetName val="RAB_Temiling_"/>
      <sheetName val="pek_tanah_utk_irigasi"/>
      <sheetName val="Formula_Paket_A"/>
      <sheetName val="AC_WIL_SERANG"/>
      <sheetName val="Basic_Price"/>
      <sheetName val="Prod_15-5"/>
      <sheetName val="Prod_022"/>
      <sheetName val="Ana__PU"/>
      <sheetName val="Tabel_Item"/>
      <sheetName val="Tabel_Satuan"/>
      <sheetName val="Tabel_Alat"/>
      <sheetName val="Tabel_Bahan"/>
      <sheetName val="Tabel_Tenaga"/>
      <sheetName val="New_MADC_(2)"/>
      <sheetName val="Analisa_Satuan"/>
      <sheetName val="LKT_-_HL"/>
      <sheetName val="LKT_-_HS"/>
      <sheetName val="Metod_TWR"/>
      <sheetName val="HRGA_SATUAN_UPAH-BAHAN"/>
      <sheetName val="HS_Bhn"/>
      <sheetName val="Cek_list"/>
      <sheetName val="abcdef"/>
      <sheetName val="Currency Rate"/>
      <sheetName val="keb-BHN"/>
      <sheetName val="Volume"/>
      <sheetName val="ANALIS ALAT"/>
      <sheetName val="Mat"/>
      <sheetName val="WI"/>
      <sheetName val="TARIP"/>
      <sheetName val="Permanent info"/>
      <sheetName val="BDP"/>
      <sheetName val="RKP"/>
      <sheetName val="surfacing &amp; point..."/>
      <sheetName val="stone mas ARE"/>
      <sheetName val="New MADC"/>
      <sheetName val="Informasi"/>
      <sheetName val="GALIAN batu ok (89)"/>
      <sheetName val="Rkp(1)"/>
      <sheetName val="ELEMENT SUM"/>
      <sheetName val="SAT-DAS"/>
      <sheetName val="perkerasan"/>
      <sheetName val="An-Pek-Arui"/>
      <sheetName val="Owning"/>
      <sheetName val="REKOM-Rekap.SCEDULE 3"/>
      <sheetName val="i-j. Pengalaman"/>
      <sheetName val="PO-2"/>
      <sheetName val="Daftar Kuantitas &amp; Harga  MC_0"/>
      <sheetName val="BQ ARS"/>
      <sheetName val="TABLE-1"/>
      <sheetName val="LKVL-CK-HT-GD1"/>
      <sheetName val="TONG HOP VL-NC"/>
      <sheetName val="chitiet"/>
      <sheetName val="TONGKE3p "/>
      <sheetName val="TH VL, NC, DDHT Thanhphuoc"/>
      <sheetName val="DONGIA"/>
      <sheetName val="DON GIA"/>
      <sheetName val="DG"/>
      <sheetName val="TNHCHINH"/>
      <sheetName val="CHITIET VL-NC"/>
      <sheetName val="Tiepdia"/>
      <sheetName val="TDTKP"/>
      <sheetName val="VCV-BE-TONG"/>
      <sheetName val="3-DIV2"/>
      <sheetName val="L2MO"/>
      <sheetName val="list"/>
      <sheetName val="product"/>
      <sheetName val="Agregat Halus &amp; Kasar"/>
      <sheetName val="ALAT_BAU"/>
      <sheetName val="Input Data"/>
      <sheetName val="Potongan"/>
      <sheetName val="BPM"/>
      <sheetName val="Markup"/>
      <sheetName val="H-SAT"/>
      <sheetName val="duadan3"/>
      <sheetName val="HS-2"/>
      <sheetName val="Monitor"/>
      <sheetName val="data-pendukung"/>
      <sheetName val="CODE"/>
      <sheetName val="H_ Dasar"/>
      <sheetName val="HSPK"/>
      <sheetName val="Bahan&amp;Upah"/>
      <sheetName val="Rekening_MANDIRI"/>
      <sheetName val="Rekening_BNI"/>
      <sheetName val="MINAT"/>
      <sheetName val="HSUB SARPRA"/>
      <sheetName val="Rekanan"/>
      <sheetName val="bill qty"/>
      <sheetName val="BARU-3"/>
      <sheetName val="BARU-4 "/>
      <sheetName val="CAT_HRG"/>
      <sheetName val="BAG-1"/>
      <sheetName val="BAG-3"/>
      <sheetName val="BAG-4"/>
      <sheetName val="BAG-5"/>
      <sheetName val="BAG-6"/>
      <sheetName val="BAG-7"/>
      <sheetName val="BAG-8"/>
      <sheetName val="BAG-9"/>
      <sheetName val="BAG-10"/>
      <sheetName val="BAG-11"/>
      <sheetName val="BAG-12"/>
      <sheetName val="BAG-13"/>
      <sheetName val="BAG_2"/>
      <sheetName val="GRAND TOTAL"/>
      <sheetName val="[BQ-PS&amp;A.xlsÝCAT_HRG"/>
      <sheetName val="rumus"/>
      <sheetName val="BQ-1A prelim"/>
      <sheetName val="Week (2)"/>
      <sheetName val="Fill this out first___"/>
      <sheetName val="data grafik"/>
      <sheetName val="304-06"/>
      <sheetName val="304_06"/>
      <sheetName val="Bag_1"/>
      <sheetName val="DAFTAR 7"/>
      <sheetName val="DAFTAR_8"/>
      <sheetName val="SAT-BHN"/>
      <sheetName val="Cover Daf_2"/>
      <sheetName val="_BQ-PS&amp;A.xlsÝCAT_HRG"/>
      <sheetName val="DivVII"/>
      <sheetName val="I_KAMAR"/>
      <sheetName val="TE TS FA LAN MATV"/>
      <sheetName val="hsd"/>
      <sheetName val="anal_hs"/>
      <sheetName val="Payment Status"/>
      <sheetName val="Anl"/>
      <sheetName val="LAMP_AB "/>
      <sheetName val="S-Curve"/>
      <sheetName val="DETAIL"/>
      <sheetName val="COMM"/>
      <sheetName val="BOQ INTERN"/>
      <sheetName val="ANALYS EXTERN"/>
      <sheetName val="WELCOME"/>
      <sheetName val="BQ RESO"/>
      <sheetName val="REKAP INDIRECT"/>
      <sheetName val="CASH FLOW"/>
      <sheetName val="ORGANIZATION"/>
      <sheetName val="MATRIX"/>
      <sheetName val="SUMMARY IN"/>
      <sheetName val="PROGRAM"/>
      <sheetName val="INDIRECT COST"/>
      <sheetName val="DAFTAR NO_1_PRELIM"/>
      <sheetName val="rab - persiapan &amp; lantai-1"/>
      <sheetName val="daftar harsat"/>
      <sheetName val="BQ-E20-02(Rp)"/>
      <sheetName val="PERALATAN AHU"/>
      <sheetName val="AIR CURTAIN"/>
      <sheetName val="DUCTING "/>
      <sheetName val="DIFFUSER &amp; GRILLE "/>
      <sheetName val="PERALATAN EVB+CU"/>
      <sheetName val="PERALATAN FAN"/>
      <sheetName val="KATUP-KATUP"/>
      <sheetName val="PIPA CHILLER"/>
      <sheetName val="PIPA DRAIN"/>
      <sheetName val="PIPA REFRIGERANT"/>
      <sheetName val="POMPA CHILLER"/>
      <sheetName val="CATU DAYA LISTRIK"/>
      <sheetName val="DAF_2 "/>
      <sheetName val="Bag_9"/>
      <sheetName val="GRAND_TOTAL"/>
      <sheetName val="[BQ-PS&amp;A_xlsÝCAT_HRG"/>
      <sheetName val="Week_(2)"/>
      <sheetName val="DAFTAR_7"/>
      <sheetName val="data_grafik"/>
      <sheetName val="Cover_Daf_2"/>
      <sheetName val="_BQ-PS&amp;A_xlsÝCAT_HRG"/>
      <sheetName val="LAMP_AB_"/>
      <sheetName val="DAF_2"/>
      <sheetName val="DAF_3"/>
      <sheetName val="DAF_4"/>
      <sheetName val="daf_3_OK_"/>
      <sheetName val="daf-3(OK)"/>
      <sheetName val="daf_7_OK_"/>
      <sheetName val="daf-7(OK)"/>
      <sheetName val="ES-PARK"/>
      <sheetName val="ES_PARK"/>
      <sheetName val="DAFTAR NO_2"/>
      <sheetName val="DAFTAR NO_3"/>
      <sheetName val="Std-Spek EL"/>
      <sheetName val="Analisa Gabungan"/>
      <sheetName val="DUCT"/>
      <sheetName val="Plat"/>
      <sheetName val="Break_down"/>
      <sheetName val="BOQ KSN"/>
      <sheetName val="04.GS"/>
      <sheetName val="RC-ANL"/>
      <sheetName val="Hrg Sat"/>
      <sheetName val="Rincian"/>
      <sheetName val="PPC"/>
      <sheetName val="Daf 1"/>
      <sheetName val="Bill of Qty MEP"/>
      <sheetName val="DAF-4"/>
      <sheetName val="DAF-2"/>
      <sheetName val="TOWN"/>
      <sheetName val="Vibro_Roller"/>
      <sheetName val="REKAP GROSS"/>
      <sheetName val="Rev &amp; CI"/>
      <sheetName val="Hsatbahan"/>
      <sheetName val="FAK"/>
      <sheetName val="GRAND_TOTAL1"/>
      <sheetName val="[BQ-PS&amp;A_xlsÝCAT_HRG1"/>
      <sheetName val="Week_(2)1"/>
      <sheetName val="DAFTAR_71"/>
      <sheetName val="_BQ-PS&amp;A_xlsÝCAT_HRG1"/>
      <sheetName val="Fill_this_out_first___1"/>
      <sheetName val="data_grafik1"/>
      <sheetName val="Cover_Daf_21"/>
      <sheetName val="AN-ALT"/>
      <sheetName val="#REF!"/>
      <sheetName val="BQ-PS&amp;A"/>
      <sheetName val="Ahs_2"/>
      <sheetName val="Ahs_1"/>
      <sheetName val="struktur tdk dipakai"/>
      <sheetName val="sched"/>
      <sheetName val="6-MVAC"/>
      <sheetName val="I-KAMAR"/>
      <sheetName val="DAFTAR NO_4"/>
      <sheetName val="PREM"/>
      <sheetName val="CAT HRG"/>
      <sheetName val="DAF-3"/>
      <sheetName val="REKAP_Akap"/>
      <sheetName val="ANA-HRG"/>
      <sheetName val="Isolasi Luar Dalam"/>
      <sheetName val="Isolasi Luar"/>
      <sheetName val="eqp-rek"/>
      <sheetName val="Bill No 6 Koord &amp; Attendance"/>
      <sheetName val="LAL _ PASAR PAGI "/>
      <sheetName val="LISTRIK"/>
      <sheetName val="F ALARM"/>
      <sheetName val="合成単価作成表-BLDG"/>
      <sheetName val="合成単価作成表_BLDG"/>
      <sheetName val="Grand summary"/>
      <sheetName val="D2.8"/>
      <sheetName val="Bill-2"/>
      <sheetName val="SAP"/>
      <sheetName val="umum"/>
      <sheetName val="analisa alat"/>
      <sheetName val="SUB LAIN2"/>
      <sheetName val="SUB ME"/>
      <sheetName val="SUB KUSEN"/>
      <sheetName val="analisa pekerjaan"/>
      <sheetName val="ars asrama "/>
      <sheetName val="str asrama"/>
      <sheetName val="mechanical asrama"/>
      <sheetName val="electrical asrama"/>
      <sheetName val="ME. Kelas"/>
      <sheetName val="ars kelas"/>
      <sheetName val="str kelas"/>
      <sheetName val="REKAP MERAH"/>
      <sheetName val="2.1"/>
      <sheetName val="2.2"/>
      <sheetName val="luar"/>
      <sheetName val="RINC hotel"/>
      <sheetName val="RINC FIN T4 "/>
      <sheetName val="RINC FIN T4  _3_"/>
      <sheetName val="RINC FIN T4  _2_"/>
      <sheetName val="Anls"/>
      <sheetName val="HARGA ALAT"/>
      <sheetName val="Analisa 2"/>
      <sheetName val="???????-BLDG"/>
      <sheetName val="upah_borong"/>
      <sheetName val="satuan_pek"/>
      <sheetName val="VLOOK"/>
      <sheetName val="A_2"/>
      <sheetName val="DAF-9"/>
      <sheetName val="Level"/>
      <sheetName val="Mekanikal"/>
      <sheetName val="5-Peralatan"/>
      <sheetName val="lokasari-el"/>
      <sheetName val="Pile"/>
      <sheetName val="Bag_1_prelim_"/>
      <sheetName val="BQ STR_BONGKARAN_Bag 2_5_"/>
      <sheetName val="BOQ_INTERN"/>
      <sheetName val="ANALYS_EXTERN"/>
      <sheetName val="BQ_RESO"/>
      <sheetName val="REKAP_INDIRECT"/>
      <sheetName val="CASH_FLOW"/>
      <sheetName val="SUMMARY_IN"/>
      <sheetName val="INDIRECT_COST"/>
      <sheetName val="rab_-_persiapan_&amp;_lantai-1"/>
      <sheetName val="daftar_harsat"/>
      <sheetName val="TE_TS_FA_LAN_MATV"/>
      <sheetName val="DAFTAR_NO_1_PRELIM"/>
      <sheetName val="dasboard"/>
      <sheetName val="AHS_Kusen"/>
      <sheetName val="harsat&amp;upah"/>
      <sheetName val="D &amp; W sizes"/>
      <sheetName val="COVER "/>
      <sheetName val="TOTAL "/>
      <sheetName val="BPS"/>
      <sheetName val="RTO"/>
      <sheetName val="Sche_R1"/>
      <sheetName val="Sche_R2"/>
      <sheetName val="FAC"/>
      <sheetName val="WCF"/>
      <sheetName val="EQA"/>
      <sheetName val="BUP"/>
      <sheetName val="Sche_Og"/>
      <sheetName val="Sche_R2B"/>
      <sheetName val="QPV"/>
      <sheetName val="Pay"/>
      <sheetName val="KOM-HAR1"/>
      <sheetName val="KOM-HAR2"/>
      <sheetName val="KOM-HAR4"/>
      <sheetName val="PKK"/>
      <sheetName val="CAT_HAR"/>
      <sheetName val="Analisa &amp; Upah"/>
      <sheetName val="BAHAN UPAH"/>
      <sheetName val="_AnaBah"/>
      <sheetName val="Daftar Harga Material"/>
      <sheetName val="LAMP-A"/>
      <sheetName val="Analisa Harga"/>
      <sheetName val="PMK"/>
      <sheetName val="Ahs. Pipa-Valve"/>
      <sheetName val="Ahs.Peralatan"/>
      <sheetName val="Bill_2"/>
      <sheetName val="ANALISA VALVE"/>
      <sheetName val="CATATAN HARGA (Int)"/>
      <sheetName val="Cover Daft 2"/>
      <sheetName val="DAFTAR NO.1"/>
      <sheetName val="DAF 2"/>
      <sheetName val="Panel"/>
      <sheetName val="[BQ-PS&amp;A.xls�CAT_HRG"/>
      <sheetName val="_BQ-PS&amp;A.xls�CAT_HRG"/>
      <sheetName val="[BQ-PS&amp;A_xls�CAT_HRG"/>
      <sheetName val="_BQ-PS&amp;A_xls�CAT_HRG"/>
      <sheetName val="01A- RAB"/>
      <sheetName val="A2"/>
      <sheetName val="PIPA"/>
      <sheetName val="Art"/>
      <sheetName val="AA_Eng"/>
      <sheetName val="U_rate"/>
      <sheetName val="CPAoC"/>
      <sheetName val="L_TIGA"/>
      <sheetName val="L-TIGA"/>
      <sheetName val="Rekap Bill"/>
      <sheetName val="Menu"/>
      <sheetName val="Daf Alat"/>
      <sheetName val="Jdw Alat"/>
      <sheetName val="Plant"/>
      <sheetName val="S Penawar"/>
      <sheetName val="Subkon"/>
      <sheetName val="O"/>
      <sheetName val="Har-mat"/>
      <sheetName val="Bill rekap"/>
      <sheetName val="Analisa  (2)"/>
      <sheetName val="AC-C"/>
      <sheetName val="Penjumlahan"/>
      <sheetName val="Harga Bahan &amp; Upah "/>
      <sheetName val="analisa struktur"/>
      <sheetName val="Lansekap"/>
      <sheetName val="TNH, PAGAR &amp; TURAP"/>
      <sheetName val="NAMES"/>
      <sheetName val="Equipment"/>
      <sheetName val="G_SUMMARY"/>
      <sheetName val="Outline"/>
      <sheetName val="daffin"/>
      <sheetName val="Kolom UT"/>
      <sheetName val="COV_3"/>
      <sheetName val="???????_BLDG"/>
      <sheetName val="[BQ-PS&amp;A.xls?CAT_HRG"/>
      <sheetName val="_BQ-PS&amp;A.xls?CAT_HRG"/>
      <sheetName val="[BQ-PS&amp;A_xls?CAT_HRG"/>
      <sheetName val="_BQ-PS&amp;A_xls?CAT_HRG"/>
      <sheetName val="BQ-IABK"/>
      <sheetName val="BQ_IABK"/>
      <sheetName val="Uraian Teknis"/>
      <sheetName val="K"/>
      <sheetName val="NK-BP"/>
      <sheetName val="BTL-Persiapan"/>
      <sheetName val="BTL-Bau"/>
      <sheetName val="BTL-alat"/>
      <sheetName val="Bill of Qty"/>
      <sheetName val="4-MVAC"/>
      <sheetName val="5-El"/>
      <sheetName val="2-Pl"/>
      <sheetName val="_______-BLDG"/>
      <sheetName val="GTS I PS"/>
      <sheetName val="1500P_3+0"/>
      <sheetName val="Calculation Details"/>
      <sheetName val="Sat Bah _ Up"/>
      <sheetName val="Bangunan Utama"/>
      <sheetName val="FORM X COST"/>
      <sheetName val="Analisa Harga Satuan"/>
      <sheetName val="총괄표"/>
      <sheetName val="DAF_HARGA_PEK"/>
      <sheetName val="RABT"/>
      <sheetName val="Analisa STR"/>
      <sheetName val="ME_External"/>
      <sheetName val="Mall_ME"/>
      <sheetName val="Ijin"/>
      <sheetName val="G1 Sheet"/>
      <sheetName val="OFFICE"/>
      <sheetName val="RECEIVING INPECTION"/>
      <sheetName val="BQ_E20_02_Rp_"/>
      <sheetName val="IPL_SCHEDULE"/>
      <sheetName val="TB"/>
      <sheetName val="GENERAL"/>
      <sheetName val="koef"/>
      <sheetName val="HSATUAN"/>
      <sheetName val="NET表"/>
      <sheetName val="BQ表"/>
      <sheetName val="RUKO TYPE 1"/>
      <sheetName val="OFFICE 2 LT"/>
      <sheetName val="Standard Room Deluxe Queen"/>
      <sheetName val="EE-PROP"/>
      <sheetName val="BQ Detail"/>
      <sheetName val="Analisa pre"/>
      <sheetName val="Materials"/>
      <sheetName val="METHOD"/>
      <sheetName val="Labour"/>
      <sheetName val="BQ Rekap"/>
      <sheetName val="bq analisa"/>
      <sheetName val="BOQ EXTERN"/>
      <sheetName val="Sheet3"/>
      <sheetName val="refrig 12"/>
      <sheetName val="Ducting12"/>
      <sheetName val="Rekap MEP"/>
      <sheetName val="D.2.1.Peralatan Utama "/>
      <sheetName val="Sal"/>
      <sheetName val="TH XL"/>
      <sheetName val="THPDMoi  (2)"/>
      <sheetName val="lam-moi"/>
      <sheetName val="thao-go"/>
      <sheetName val="t-h HA THE"/>
      <sheetName val="bhn-upah"/>
      <sheetName val="2"/>
      <sheetName val="4"/>
      <sheetName val="5"/>
      <sheetName val="6"/>
      <sheetName val="7.1"/>
      <sheetName val="7.2"/>
      <sheetName val="8"/>
      <sheetName val="GSMTOWER"/>
      <sheetName val="Pricing"/>
      <sheetName val="harga bahan"/>
      <sheetName val="L-4 Rutin"/>
      <sheetName val="DAF.ALAT"/>
      <sheetName val="For RKAP OKOP"/>
      <sheetName val="Harga "/>
      <sheetName val=" "/>
      <sheetName val=" R A B"/>
      <sheetName val="UP_an"/>
      <sheetName val="ANA-C"/>
      <sheetName val="chitimc"/>
      <sheetName val="dongia (2)"/>
      <sheetName val="giathanh1"/>
      <sheetName val="gtrinh"/>
      <sheetName val="phuluc1"/>
      <sheetName val="TONGKE-HT"/>
      <sheetName val="dtxl"/>
      <sheetName val="CHITIET VL-NC-TT -1p"/>
      <sheetName val="TONG HOP VL-NC TT"/>
      <sheetName val="VC"/>
      <sheetName val="CHITIET VL-NC-TT-3p"/>
      <sheetName val="TDTKP1"/>
      <sheetName val="KPVC-BD "/>
      <sheetName val="arab"/>
      <sheetName val="Concrete"/>
      <sheetName val="Harga Satuan Dasar"/>
      <sheetName val="Hrg.mat.1"/>
      <sheetName val="Hrata bj (20x40)"/>
      <sheetName val="Ana CV(pen)."/>
      <sheetName val="AHS - CPO"/>
      <sheetName val="TRE TABLE"/>
      <sheetName val="I-ME"/>
      <sheetName val="HARGA RATA"/>
      <sheetName val="GRAND_TOTAL2"/>
      <sheetName val="[BQ-PS&amp;A_xlsÝCAT_HRG2"/>
      <sheetName val="Week_(2)2"/>
      <sheetName val="DAFTAR_72"/>
      <sheetName val="_BQ-PS&amp;A_xlsÝCAT_HRG2"/>
      <sheetName val="Fill_this_out_first___2"/>
      <sheetName val="data_grafik2"/>
      <sheetName val="HRG_BHN2"/>
      <sheetName val="Cover_Daf_22"/>
      <sheetName val="LAMP_AB_1"/>
      <sheetName val="PERALATAN_AHU"/>
      <sheetName val="AIR_CURTAIN"/>
      <sheetName val="DUCTING_"/>
      <sheetName val="DIFFUSER_&amp;_GRILLE_"/>
      <sheetName val="PERALATAN_EVB+CU"/>
      <sheetName val="PERALATAN_FAN"/>
      <sheetName val="PIPA_CHILLER"/>
      <sheetName val="PIPA_DRAIN"/>
      <sheetName val="PIPA_REFRIGERANT"/>
      <sheetName val="POMPA_CHILLER"/>
      <sheetName val="CATU_DAYA_LISTRIK"/>
      <sheetName val="Std-Spek_EL"/>
      <sheetName val="Analisa_Gabungan"/>
      <sheetName val="Fill_this_out_first___3"/>
      <sheetName val="DAF_2_"/>
      <sheetName val="DAFTAR_NO_2"/>
      <sheetName val="DAFTAR_NO_3"/>
      <sheetName val="Payment_Status"/>
      <sheetName val="BOQ_KSN"/>
      <sheetName val="04_GS"/>
      <sheetName val="Analisa HSP"/>
      <sheetName val="Beton"/>
      <sheetName val="Aspal (2)"/>
      <sheetName val="Relok-PJU"/>
      <sheetName val="Input Bobot Rc. Mingguan Int"/>
      <sheetName val="Rekap Prog. Mingguan"/>
      <sheetName val="kuantts"/>
      <sheetName val="Appendix 2(SatDas)"/>
      <sheetName val="U. div 2"/>
      <sheetName val="H.DASAR"/>
      <sheetName val="Data-Masukan"/>
      <sheetName val="TAB"/>
      <sheetName val="DH"/>
      <sheetName val="K-125"/>
      <sheetName val="rp"/>
      <sheetName val="Asrama Lt.1"/>
      <sheetName val="cargo"/>
      <sheetName val="ANLS-PJ"/>
      <sheetName val="fxterbilang"/>
      <sheetName val="Supl.X"/>
      <sheetName val="Pag_hal"/>
      <sheetName val="rate ars"/>
      <sheetName val="D&amp;W"/>
      <sheetName val=" Rate str "/>
      <sheetName val="MU"/>
      <sheetName val="LPP"/>
      <sheetName val="GEDUNG-A"/>
      <sheetName val="COV"/>
      <sheetName val="CATATAN HARGA "/>
      <sheetName val="A H S P"/>
      <sheetName val="PENJ_TOTAL"/>
      <sheetName val="Bahan "/>
      <sheetName val="bahan+upah"/>
      <sheetName val="6_1_1"/>
      <sheetName val="6_1_2"/>
      <sheetName val="6_1_3"/>
      <sheetName val="DAFTAR_NO_1_PRELIM1"/>
      <sheetName val="rab_-_persiapan_&amp;_lantai-11"/>
      <sheetName val="daftar_harsat1"/>
      <sheetName val="TE_TS_FA_LAN_MATV1"/>
      <sheetName val="BOQ_INTERN1"/>
      <sheetName val="ANALYS_EXTERN1"/>
      <sheetName val="BQ_RESO1"/>
      <sheetName val="REKAP_INDIRECT1"/>
      <sheetName val="CASH_FLOW1"/>
      <sheetName val="SUMMARY_IN1"/>
      <sheetName val="INDIRECT_COST1"/>
      <sheetName val="DAFTAR_NO_4"/>
      <sheetName val="Rev_&amp;_CI"/>
      <sheetName val="Grand_summary"/>
      <sheetName val="D2_8"/>
      <sheetName val="Bill_of_Qty_MEP"/>
      <sheetName val="CAT_HRG1"/>
      <sheetName val="Isolasi_Luar_Dalam"/>
      <sheetName val="Isolasi_Luar"/>
      <sheetName val="Bill_No_6_Koord_&amp;_Attendance"/>
      <sheetName val="LAL___PASAR_PAGI_"/>
      <sheetName val="F_ALARM"/>
      <sheetName val="analisa_alat"/>
      <sheetName val="SUB_LAIN2"/>
      <sheetName val="SUB_ME"/>
      <sheetName val="SUB_KUSEN"/>
      <sheetName val="analisa_pekerjaan"/>
      <sheetName val="ars_asrama_"/>
      <sheetName val="str_asrama"/>
      <sheetName val="mechanical_asrama"/>
      <sheetName val="electrical_asrama"/>
      <sheetName val="ME__Kelas"/>
      <sheetName val="ars_kelas"/>
      <sheetName val="str_kelas"/>
      <sheetName val="REKAP_MERAH"/>
      <sheetName val="2_1"/>
      <sheetName val="2_2"/>
      <sheetName val="REKAP_GROSS"/>
      <sheetName val="COVER_"/>
      <sheetName val="TOTAL_"/>
      <sheetName val="HARGA_ALAT"/>
      <sheetName val="Analisa_Harga"/>
      <sheetName val="D_&amp;_W_sizes"/>
      <sheetName val="GRAND_TOTAL3"/>
      <sheetName val="[BQ-PS&amp;A_xlsÝCAT_HRG3"/>
      <sheetName val="Week_(2)3"/>
      <sheetName val="DAFTAR_73"/>
      <sheetName val="_BQ-PS&amp;A_xlsÝCAT_HRG3"/>
      <sheetName val="Fill_this_out_first___4"/>
      <sheetName val="data_grafik3"/>
      <sheetName val="HRG_BHN3"/>
      <sheetName val="Cover_Daf_23"/>
      <sheetName val="DAFTAR_NO_1_PRELIM2"/>
      <sheetName val="rab_-_persiapan_&amp;_lantai-12"/>
      <sheetName val="daftar_harsat2"/>
      <sheetName val="DAFTAR_HARGA2"/>
      <sheetName val="LAMP_AB_2"/>
      <sheetName val="TE_TS_FA_LAN_MATV2"/>
      <sheetName val="PERALATAN_AHU1"/>
      <sheetName val="AIR_CURTAIN1"/>
      <sheetName val="DUCTING_1"/>
      <sheetName val="DIFFUSER_&amp;_GRILLE_1"/>
      <sheetName val="PERALATAN_EVB+CU1"/>
      <sheetName val="PERALATAN_FAN1"/>
      <sheetName val="PIPA_CHILLER1"/>
      <sheetName val="PIPA_DRAIN1"/>
      <sheetName val="PIPA_REFRIGERANT1"/>
      <sheetName val="POMPA_CHILLER1"/>
      <sheetName val="CATU_DAYA_LISTRIK1"/>
      <sheetName val="DAF_2_1"/>
      <sheetName val="Sumber_Daya2"/>
      <sheetName val="BOQ_INTERN2"/>
      <sheetName val="ANALYS_EXTERN2"/>
      <sheetName val="BQ_RESO2"/>
      <sheetName val="REKAP_INDIRECT2"/>
      <sheetName val="CASH_FLOW2"/>
      <sheetName val="SUMMARY_IN2"/>
      <sheetName val="INDIRECT_COST2"/>
      <sheetName val="Std-Spek_EL1"/>
      <sheetName val="Analisa_Gabungan1"/>
      <sheetName val="Bill_No_6_Koord___Attendance1"/>
      <sheetName val="Fill_this_out_first___5"/>
      <sheetName val="Payment_Status1"/>
      <sheetName val="DAFTAR_NO_21"/>
      <sheetName val="DAFTAR_NO_31"/>
      <sheetName val="DAFTAR_NO_41"/>
      <sheetName val="Rev_&amp;_CI1"/>
      <sheetName val="04_GS1"/>
      <sheetName val="Grand_summary1"/>
      <sheetName val="D2_81"/>
      <sheetName val="BOQ_KSN1"/>
      <sheetName val="Bill_of_Qty_MEP1"/>
      <sheetName val="CAT_HRG2"/>
      <sheetName val="Isolasi_Luar_Dalam1"/>
      <sheetName val="Isolasi_Luar1"/>
      <sheetName val="Bill_No_6_Koord_&amp;_Attendance1"/>
      <sheetName val="LAL___PASAR_PAGI_1"/>
      <sheetName val="F_ALARM1"/>
      <sheetName val="analisa_alat1"/>
      <sheetName val="SUB_LAIN21"/>
      <sheetName val="SUB_ME1"/>
      <sheetName val="SUB_KUSEN1"/>
      <sheetName val="analisa_pekerjaan1"/>
      <sheetName val="ars_asrama_1"/>
      <sheetName val="str_asrama1"/>
      <sheetName val="mechanical_asrama1"/>
      <sheetName val="electrical_asrama1"/>
      <sheetName val="ME__Kelas1"/>
      <sheetName val="ars_kelas1"/>
      <sheetName val="str_kelas1"/>
      <sheetName val="REKAP_MERAH1"/>
      <sheetName val="Cash_Flow_bulanan1"/>
      <sheetName val="2_11"/>
      <sheetName val="2_21"/>
      <sheetName val="REKAP_GROSS1"/>
      <sheetName val="COVER_1"/>
      <sheetName val="TOTAL_1"/>
      <sheetName val="HARGA_ALAT1"/>
      <sheetName val="Analisa_Harga1"/>
      <sheetName val="Hrg_Sat3"/>
      <sheetName val="D_&amp;_W_sizes1"/>
      <sheetName val="Traf&amp;Genst"/>
      <sheetName val="RAB Arsitek"/>
      <sheetName val="kepmenaker150"/>
      <sheetName val="TRF 150"/>
      <sheetName val="BQ HS"/>
      <sheetName val="Bill No. 2.1"/>
      <sheetName val="Elec-ins"/>
      <sheetName val="_BQ-PS&amp;A.xls_CAT_HRG"/>
      <sheetName val="_BQ-PS&amp;A_xls_CAT_HRG"/>
      <sheetName val="________BLDG"/>
      <sheetName val="Bill.1.VAC-Supply-A"/>
      <sheetName val="Harga-RAB"/>
      <sheetName val="uraian analisa"/>
      <sheetName val="Price Biaya Cadangan"/>
      <sheetName val="BQ.Rekapitulasi  Akhir"/>
      <sheetName val="BOW"/>
      <sheetName val="STD Lanjutan"/>
      <sheetName val="NS Lanjutan"/>
      <sheetName val="rab-str.Adm"/>
      <sheetName val="DSU"/>
      <sheetName val="eq_data"/>
      <sheetName val="Conn. Lib"/>
      <sheetName val="REQDELTA"/>
      <sheetName val="_x0000__x0000__x0000__x0000_"/>
      <sheetName val="Slab"/>
      <sheetName val="Lean Concrete"/>
      <sheetName val="???"/>
      <sheetName val="NET?"/>
      <sheetName val="BQ?"/>
      <sheetName val="Sheet1 (2)"/>
      <sheetName val="LAL - PASAR PAGI "/>
      <sheetName val="????"/>
      <sheetName val="???1"/>
      <sheetName val="Pt"/>
      <sheetName val="DAF-5"/>
      <sheetName val="112-885"/>
      <sheetName val="satuan_pek_ars"/>
      <sheetName val="ANALISA GRS TENGAH"/>
      <sheetName val="Analisa Alat Berat"/>
      <sheetName val="HRG BAHAN _ UPAH okk"/>
      <sheetName val="SAT_BHN"/>
      <sheetName val="Als_Struk"/>
      <sheetName val="ELEC STIS"/>
      <sheetName val="BoQ C4"/>
      <sheetName val="rincian A"/>
      <sheetName val="APEK"/>
      <sheetName val="BASIC"/>
      <sheetName val="RBP1"/>
      <sheetName val="bd"/>
      <sheetName val="AKP"/>
      <sheetName val="keb_alat"/>
      <sheetName val="biaMAT"/>
      <sheetName val="biaSUB"/>
      <sheetName val="biatng"/>
      <sheetName val="BL"/>
      <sheetName val="BTL"/>
      <sheetName val="jadual bobot"/>
      <sheetName val="keb_mat"/>
      <sheetName val="keb_tng"/>
      <sheetName val="REKAP MC 1"/>
      <sheetName val="BILL MC 1"/>
      <sheetName val="UP MINOR"/>
      <sheetName val="34"/>
      <sheetName val="35"/>
      <sheetName val="27"/>
      <sheetName val="46"/>
      <sheetName val="9"/>
      <sheetName val="26"/>
      <sheetName val="42"/>
      <sheetName val="32"/>
      <sheetName val="41"/>
      <sheetName val="31"/>
      <sheetName val="64.6"/>
      <sheetName val="37"/>
      <sheetName val="62"/>
      <sheetName val="7"/>
      <sheetName val="61"/>
      <sheetName val="24"/>
      <sheetName val="43"/>
      <sheetName val="53 "/>
      <sheetName val="54"/>
      <sheetName val="MH CIVIL"/>
      <sheetName val="30"/>
      <sheetName val="64.14"/>
      <sheetName val="64.1"/>
      <sheetName val="64.3"/>
      <sheetName val="64.4"/>
      <sheetName val="64.5"/>
      <sheetName val="17"/>
      <sheetName val="51"/>
      <sheetName val="38"/>
      <sheetName val="52"/>
      <sheetName val="23"/>
      <sheetName val="20"/>
      <sheetName val="28"/>
      <sheetName val="29"/>
      <sheetName val="36.3"/>
      <sheetName val="36.4"/>
      <sheetName val="36.2"/>
      <sheetName val="36.1"/>
      <sheetName val="44"/>
      <sheetName val="45"/>
      <sheetName val="63"/>
      <sheetName val="pro ra op"/>
      <sheetName val="grafik"/>
      <sheetName val="renc mgn"/>
      <sheetName val="HU"/>
      <sheetName val="DSBDY"/>
      <sheetName val="Sum_Intern"/>
      <sheetName val="KUM"/>
      <sheetName val="tgp-02"/>
      <sheetName val="DAFTAR BAHAN DAN UPAH"/>
      <sheetName val="SCH5"/>
      <sheetName val="WSSPR"/>
      <sheetName val="Settings"/>
      <sheetName val="PDMP"/>
      <sheetName val="PCE"/>
      <sheetName val="PRODUK"/>
      <sheetName val="TOOL-ME"/>
      <sheetName val="Insts"/>
      <sheetName val="GRAND_TOTAL4"/>
      <sheetName val="[BQ-PS&amp;A_xlsÝCAT_HRG4"/>
      <sheetName val="Week_(2)4"/>
      <sheetName val="DAFTAR_74"/>
      <sheetName val="data_grafik4"/>
      <sheetName val="HRG_BHN4"/>
      <sheetName val="_BQ-PS&amp;A_xlsÝCAT_HRG4"/>
      <sheetName val="Fill_this_out_first___6"/>
      <sheetName val="Cover_Daf_24"/>
      <sheetName val="DAFTAR_HARGA3"/>
      <sheetName val="LAMP_AB_3"/>
      <sheetName val="PERALATAN_AHU2"/>
      <sheetName val="AIR_CURTAIN2"/>
      <sheetName val="DUCTING_2"/>
      <sheetName val="DIFFUSER_&amp;_GRILLE_2"/>
      <sheetName val="PERALATAN_EVB+CU2"/>
      <sheetName val="PERALATAN_FAN2"/>
      <sheetName val="PIPA_CHILLER2"/>
      <sheetName val="PIPA_DRAIN2"/>
      <sheetName val="PIPA_REFRIGERANT2"/>
      <sheetName val="POMPA_CHILLER2"/>
      <sheetName val="CATU_DAYA_LISTRIK2"/>
      <sheetName val="DAF_2_2"/>
      <sheetName val="Payment_Status2"/>
      <sheetName val="RINC_hotel1"/>
      <sheetName val="RINC_FIN_T4_1"/>
      <sheetName val="RINC_FIN_T4___3_1"/>
      <sheetName val="RINC_FIN_T4___2_1"/>
      <sheetName val="Std-Spek_EL2"/>
      <sheetName val="Analisa_Gabungan2"/>
      <sheetName val="Bill_No_6_Koord___Attendance2"/>
      <sheetName val="DAFTAR_NO_22"/>
      <sheetName val="DAFTAR_NO_32"/>
      <sheetName val="Fill_this_out_first___7"/>
      <sheetName val="BOQ_KSN2"/>
      <sheetName val="TH_XL1"/>
      <sheetName val="THPDMoi__(2)1"/>
      <sheetName val="t-h_HA_THE1"/>
      <sheetName val="UPAH_BAHAN1"/>
      <sheetName val="7_11"/>
      <sheetName val="7_21"/>
      <sheetName val="04_GS2"/>
      <sheetName val="Harga_Satuan2"/>
      <sheetName val="Bill_of_Qty_MEP2"/>
      <sheetName val="BQ_STR_BONGKARAN_Bag_2_5_1"/>
      <sheetName val="harga_bahan1"/>
      <sheetName val="L-4_Rutin1"/>
      <sheetName val="DAF_ALAT1"/>
      <sheetName val="For_RKAP_OKOP1"/>
      <sheetName val="Harga_1"/>
      <sheetName val="Sat_Bah___Up1"/>
      <sheetName val="_1"/>
      <sheetName val="_R_A_B1"/>
      <sheetName val="dongia_(2)1"/>
      <sheetName val="TONG_HOP_VL-NC1"/>
      <sheetName val="TONGKE3p_1"/>
      <sheetName val="TH_VL,_NC,_DDHT_Thanhphuoc1"/>
      <sheetName val="DON_GIA1"/>
      <sheetName val="CHITIET_VL-NC-TT_-1p1"/>
      <sheetName val="TONG_HOP_VL-NC_TT1"/>
      <sheetName val="CHITIET_VL-NC1"/>
      <sheetName val="CHITIET_VL-NC-TT-3p1"/>
      <sheetName val="KPVC-BD_1"/>
      <sheetName val="Harga_Satuan_Dasar1"/>
      <sheetName val="Hrg_mat_11"/>
      <sheetName val="Hrata_bj_(20x40)1"/>
      <sheetName val="Ana_CV(pen)_1"/>
      <sheetName val="Ahs__Pipa-Valve1"/>
      <sheetName val="Ahs_Peralatan1"/>
      <sheetName val="ANALISA_VALVE1"/>
      <sheetName val="BAHAN_UPAH1"/>
      <sheetName val="Hrg_Sat4"/>
      <sheetName val="Analisa_21"/>
      <sheetName val="01A-_RAB1"/>
      <sheetName val="Daftar_Harga_Material1"/>
      <sheetName val="BQ-1A_prelim1"/>
      <sheetName val="Bill_rekap1"/>
      <sheetName val="Analisa_&amp;_Upah1"/>
      <sheetName val="Analisa__(2)1"/>
      <sheetName val="BQ_ARS1"/>
      <sheetName val="[BQ-PS&amp;A_xls�CAT_HRG2"/>
      <sheetName val="_BQ-PS&amp;A_xls�CAT_HRG2"/>
      <sheetName val="Harga_Bahan_&amp;_Upah_1"/>
      <sheetName val="analisa_struktur1"/>
      <sheetName val="TNH,_PAGAR_&amp;_TURAP1"/>
      <sheetName val="Basic_Price1"/>
      <sheetName val="Rekap_Bill1"/>
      <sheetName val="Daf_Alat"/>
      <sheetName val="Jdw_Alat1"/>
      <sheetName val="S_Penawar1"/>
      <sheetName val="Kolom_UT1"/>
      <sheetName val="Uraian_Teknis1"/>
      <sheetName val="CATATAN_HARGA_(Int)1"/>
      <sheetName val="Cover_Daft_21"/>
      <sheetName val="DAFTAR_NO_11"/>
      <sheetName val="DAF_22"/>
      <sheetName val="Bangunan_Utama1"/>
      <sheetName val="Analisa_STR1"/>
      <sheetName val="G1_Sheet1"/>
      <sheetName val="FORM_X_COST1"/>
      <sheetName val="Analisa_Harga_Satuan1"/>
      <sheetName val="RECEIVING_INPECTION1"/>
      <sheetName val="Bill_of_Qty1"/>
      <sheetName val="Aspal_(2)1"/>
      <sheetName val="refrig_121"/>
      <sheetName val="Rekap_MEP1"/>
      <sheetName val="D_2_1_Peralatan_Utama_1"/>
      <sheetName val="AHS_-_CPO1"/>
      <sheetName val="BOQ_EXTERN1"/>
      <sheetName val="TRE_TABLE1"/>
      <sheetName val="HARGA_RATA1"/>
      <sheetName val="Calculation_Details1"/>
      <sheetName val="GTS_I_PS1"/>
      <sheetName val="ELEC_STIS1"/>
      <sheetName val="BoQ_C41"/>
      <sheetName val="rincian_A1"/>
      <sheetName val="Analisa_HSP1"/>
      <sheetName val="Master_Edit1"/>
      <sheetName val="Asrama_Lt_11"/>
      <sheetName val="BQ_Detail1"/>
      <sheetName val="Analisa_pre1"/>
      <sheetName val="BQ_Rekap1"/>
      <sheetName val="bq_analisa1"/>
      <sheetName val="struktur_tdk_dipakai1"/>
      <sheetName val="RUKO_TYPE_11"/>
      <sheetName val="[BQ-PS&amp;A_xls?CAT_HRG2"/>
      <sheetName val="_BQ-PS&amp;A_xls?CAT_HRG2"/>
      <sheetName val="rek_det_1-31"/>
      <sheetName val="OFFICE_2_LT1"/>
      <sheetName val="Standard_Room_Deluxe_Queen1"/>
      <sheetName val="uraian_analisa1"/>
      <sheetName val="DAFTAR_BAHAN_DAN_UPAH1"/>
      <sheetName val="Bill_No__2_11"/>
      <sheetName val="RINC_hotel"/>
      <sheetName val="RINC_FIN_T4_"/>
      <sheetName val="RINC_FIN_T4___3_"/>
      <sheetName val="RINC_FIN_T4___2_"/>
      <sheetName val="TH_XL"/>
      <sheetName val="THPDMoi__(2)"/>
      <sheetName val="t-h_HA_THE"/>
      <sheetName val="7_1"/>
      <sheetName val="7_2"/>
      <sheetName val="BQ_STR_BONGKARAN_Bag_2_5_"/>
      <sheetName val="harga_bahan"/>
      <sheetName val="L-4_Rutin"/>
      <sheetName val="For_RKAP_OKOP"/>
      <sheetName val="Harga_"/>
      <sheetName val="Sat_Bah___Up"/>
      <sheetName val="_"/>
      <sheetName val="_R_A_B"/>
      <sheetName val="dongia_(2)"/>
      <sheetName val="TONG_HOP_VL-NC"/>
      <sheetName val="TONGKE3p_"/>
      <sheetName val="TH_VL,_NC,_DDHT_Thanhphuoc"/>
      <sheetName val="DON_GIA"/>
      <sheetName val="CHITIET_VL-NC-TT_-1p"/>
      <sheetName val="TONG_HOP_VL-NC_TT"/>
      <sheetName val="CHITIET_VL-NC"/>
      <sheetName val="CHITIET_VL-NC-TT-3p"/>
      <sheetName val="KPVC-BD_"/>
      <sheetName val="Harga_Satuan_Dasar"/>
      <sheetName val="Hrg_mat_1"/>
      <sheetName val="Hrata_bj_(20x40)"/>
      <sheetName val="Ana_CV(pen)_"/>
      <sheetName val="Ahs__Pipa-Valve"/>
      <sheetName val="Ahs_Peralatan"/>
      <sheetName val="ANALISA_VALVE"/>
      <sheetName val="BAHAN_UPAH"/>
      <sheetName val="Analisa_2"/>
      <sheetName val="01A-_RAB"/>
      <sheetName val="Daftar_Harga_Material"/>
      <sheetName val="BQ-1A_prelim"/>
      <sheetName val="Bill_rekap"/>
      <sheetName val="Analisa_&amp;_Upah"/>
      <sheetName val="Analisa__(2)"/>
      <sheetName val="BQ_ARS"/>
      <sheetName val="[BQ-PS&amp;A_xls�CAT_HRG1"/>
      <sheetName val="_BQ-PS&amp;A_xls�CAT_HRG1"/>
      <sheetName val="Harga_Bahan_&amp;_Upah_"/>
      <sheetName val="analisa_struktur"/>
      <sheetName val="TNH,_PAGAR_&amp;_TURAP"/>
      <sheetName val="Rekap_Bill"/>
      <sheetName val="Jdw_Alat"/>
      <sheetName val="S_Penawar"/>
      <sheetName val="Kolom_UT"/>
      <sheetName val="Uraian_Teknis"/>
      <sheetName val="CATATAN_HARGA_(Int)"/>
      <sheetName val="Cover_Daft_2"/>
      <sheetName val="DAFTAR_NO_1"/>
      <sheetName val="DAF_21"/>
      <sheetName val="Bangunan_Utama"/>
      <sheetName val="Analisa_STR"/>
      <sheetName val="G1_Sheet"/>
      <sheetName val="FORM_X_COST"/>
      <sheetName val="Analisa_Harga_Satuan"/>
      <sheetName val="RECEIVING_INPECTION"/>
      <sheetName val="Bill_of_Qty"/>
      <sheetName val="Aspal_(2)"/>
      <sheetName val="refrig_12"/>
      <sheetName val="Rekap_MEP"/>
      <sheetName val="D_2_1_Peralatan_Utama_"/>
      <sheetName val="AHS_-_CPO"/>
      <sheetName val="BOQ_EXTERN"/>
      <sheetName val="TRE_TABLE"/>
      <sheetName val="HARGA_RATA"/>
      <sheetName val="Calculation_Details"/>
      <sheetName val="GTS_I_PS"/>
      <sheetName val="ELEC_STIS"/>
      <sheetName val="BoQ_C4"/>
      <sheetName val="rincian_A"/>
      <sheetName val="Analisa_HSP"/>
      <sheetName val="Asrama_Lt_1"/>
      <sheetName val="BQ_Detail"/>
      <sheetName val="Analisa_pre"/>
      <sheetName val="BQ_Rekap"/>
      <sheetName val="bq_analisa"/>
      <sheetName val="struktur_tdk_dipakai"/>
      <sheetName val="RUKO_TYPE_1"/>
      <sheetName val="[BQ-PS&amp;A_xls?CAT_HRG1"/>
      <sheetName val="_BQ-PS&amp;A_xls?CAT_HRG1"/>
      <sheetName val="rek_det_1-3"/>
      <sheetName val="OFFICE_2_LT"/>
      <sheetName val="Standard_Room_Deluxe_Queen"/>
      <sheetName val="uraian_analisa"/>
      <sheetName val="DAFTAR_BAHAN_DAN_UPAH"/>
      <sheetName val="Bill_No__2_1"/>
      <sheetName val="RAB_Arsitek"/>
      <sheetName val="RAB_Arsitek1"/>
      <sheetName val="GRAND_TOTAL5"/>
      <sheetName val="[BQ-PS&amp;A_xlsÝCAT_HRG5"/>
      <sheetName val="Week_(2)5"/>
      <sheetName val="DAFTAR_75"/>
      <sheetName val="data_grafik5"/>
      <sheetName val="HRG_BHN5"/>
      <sheetName val="_BQ-PS&amp;A_xlsÝCAT_HRG5"/>
      <sheetName val="Fill_this_out_first___8"/>
      <sheetName val="Cover_Daf_25"/>
      <sheetName val="TE_TS_FA_LAN_MATV3"/>
      <sheetName val="DAFTAR_HARGA4"/>
      <sheetName val="rab_-_persiapan_&amp;_lantai-13"/>
      <sheetName val="DAFTAR_NO_1_PRELIM3"/>
      <sheetName val="daftar_harsat3"/>
      <sheetName val="LAMP_AB_4"/>
      <sheetName val="PERALATAN_AHU3"/>
      <sheetName val="AIR_CURTAIN3"/>
      <sheetName val="DUCTING_3"/>
      <sheetName val="DIFFUSER_&amp;_GRILLE_3"/>
      <sheetName val="PERALATAN_EVB+CU3"/>
      <sheetName val="PERALATAN_FAN3"/>
      <sheetName val="PIPA_CHILLER3"/>
      <sheetName val="PIPA_DRAIN3"/>
      <sheetName val="PIPA_REFRIGERANT3"/>
      <sheetName val="POMPA_CHILLER3"/>
      <sheetName val="CATU_DAYA_LISTRIK3"/>
      <sheetName val="DAF_2_3"/>
      <sheetName val="Payment_Status3"/>
      <sheetName val="RINC_hotel2"/>
      <sheetName val="RINC_FIN_T4_2"/>
      <sheetName val="RINC_FIN_T4___3_2"/>
      <sheetName val="RINC_FIN_T4___2_2"/>
      <sheetName val="Std-Spek_EL3"/>
      <sheetName val="Analisa_Gabungan3"/>
      <sheetName val="Bill_No_6_Koord___Attendance3"/>
      <sheetName val="Sumber_Daya3"/>
      <sheetName val="BOQ_INTERN3"/>
      <sheetName val="ANALYS_EXTERN3"/>
      <sheetName val="BQ_RESO3"/>
      <sheetName val="REKAP_INDIRECT3"/>
      <sheetName val="CASH_FLOW3"/>
      <sheetName val="SUMMARY_IN3"/>
      <sheetName val="INDIRECT_COST3"/>
      <sheetName val="DAFTAR_NO_23"/>
      <sheetName val="DAFTAR_NO_33"/>
      <sheetName val="Fill_this_out_first___9"/>
      <sheetName val="BOQ_KSN3"/>
      <sheetName val="Rev_&amp;_CI2"/>
      <sheetName val="Isolasi_Luar_Dalam2"/>
      <sheetName val="Isolasi_Luar2"/>
      <sheetName val="H_Satuan3"/>
      <sheetName val="Bill_No_6_Koord_&amp;_Attendance2"/>
      <sheetName val="B_-_Norelec2"/>
      <sheetName val="DAFTAR_NO_42"/>
      <sheetName val="LAL___PASAR_PAGI_2"/>
      <sheetName val="Cash_Flow_bulanan2"/>
      <sheetName val="COVER_2"/>
      <sheetName val="TOTAL_2"/>
      <sheetName val="TH_XL2"/>
      <sheetName val="THPDMoi__(2)2"/>
      <sheetName val="t-h_HA_THE2"/>
      <sheetName val="UPAH_BAHAN2"/>
      <sheetName val="7_12"/>
      <sheetName val="7_22"/>
      <sheetName val="Hrg_Sat5"/>
      <sheetName val="F_ALARM2"/>
      <sheetName val="04_GS3"/>
      <sheetName val="Harga_Satuan3"/>
      <sheetName val="Bill_of_Qty_MEP3"/>
      <sheetName val="Grand_summary2"/>
      <sheetName val="D2_82"/>
      <sheetName val="2_12"/>
      <sheetName val="2_22"/>
      <sheetName val="HARGA_ALAT2"/>
      <sheetName val="BQ_STR_BONGKARAN_Bag_2_5_2"/>
      <sheetName val="CAT_HRG3"/>
      <sheetName val="REKAP_GROSS2"/>
      <sheetName val="harga_bahan2"/>
      <sheetName val="L-4_Rutin2"/>
      <sheetName val="For_RKAP_OKOP2"/>
      <sheetName val="Harga_2"/>
      <sheetName val="Analisa_Harga2"/>
      <sheetName val="Sat_Bah___Up2"/>
      <sheetName val="_2"/>
      <sheetName val="analisa_alat2"/>
      <sheetName val="SUB_LAIN22"/>
      <sheetName val="SUB_ME2"/>
      <sheetName val="SUB_KUSEN2"/>
      <sheetName val="analisa_pekerjaan2"/>
      <sheetName val="ars_asrama_2"/>
      <sheetName val="str_asrama2"/>
      <sheetName val="mechanical_asrama2"/>
      <sheetName val="electrical_asrama2"/>
      <sheetName val="ME__Kelas2"/>
      <sheetName val="ars_kelas2"/>
      <sheetName val="str_kelas2"/>
      <sheetName val="REKAP_MERAH2"/>
      <sheetName val="D_&amp;_W_sizes2"/>
      <sheetName val="_R_A_B2"/>
      <sheetName val="dongia_(2)2"/>
      <sheetName val="TONG_HOP_VL-NC2"/>
      <sheetName val="TONGKE3p_2"/>
      <sheetName val="TH_VL,_NC,_DDHT_Thanhphuoc2"/>
      <sheetName val="DON_GIA2"/>
      <sheetName val="CHITIET_VL-NC-TT_-1p2"/>
      <sheetName val="TONG_HOP_VL-NC_TT2"/>
      <sheetName val="CHITIET_VL-NC2"/>
      <sheetName val="CHITIET_VL-NC-TT-3p2"/>
      <sheetName val="KPVC-BD_2"/>
      <sheetName val="Harga_Satuan_Dasar2"/>
      <sheetName val="Hrg_mat_12"/>
      <sheetName val="Hrata_bj_(20x40)2"/>
      <sheetName val="Ana_CV(pen)_2"/>
      <sheetName val="Ahs__Pipa-Valve2"/>
      <sheetName val="Ahs_Peralatan2"/>
      <sheetName val="ANALISA_VALVE2"/>
      <sheetName val="BAHAN_UPAH2"/>
      <sheetName val="Hrg_Sat6"/>
      <sheetName val="Analisa_22"/>
      <sheetName val="01A-_RAB2"/>
      <sheetName val="Daftar_Harga_Material2"/>
      <sheetName val="BQ-1A_prelim2"/>
      <sheetName val="Bill_rekap2"/>
      <sheetName val="Analisa_&amp;_Upah2"/>
      <sheetName val="Analisa__(2)2"/>
      <sheetName val="BQ_ARS2"/>
      <sheetName val="[BQ-PS&amp;A_xls�CAT_HRG3"/>
      <sheetName val="_BQ-PS&amp;A_xls�CAT_HRG3"/>
      <sheetName val="Harga_Bahan_&amp;_Upah_2"/>
      <sheetName val="analisa_struktur2"/>
      <sheetName val="TNH,_PAGAR_&amp;_TURAP2"/>
      <sheetName val="Basic_Price2"/>
      <sheetName val="Rekap_Bill2"/>
      <sheetName val="Jdw_Alat2"/>
      <sheetName val="S_Penawar2"/>
      <sheetName val="HB_2"/>
      <sheetName val="Kolom_UT2"/>
      <sheetName val="Uraian_Teknis2"/>
      <sheetName val="rab_me_(by_owner)_2"/>
      <sheetName val="BQ_(by_owner)2"/>
      <sheetName val="rab_me_(fisik)2"/>
      <sheetName val="CATATAN_HARGA_(Int)2"/>
      <sheetName val="Cover_Daft_22"/>
      <sheetName val="DAFTAR_NO_12"/>
      <sheetName val="DAF_23"/>
      <sheetName val="Bangunan_Utama2"/>
      <sheetName val="Analisa_STR2"/>
      <sheetName val="G1_Sheet2"/>
      <sheetName val="FORM_X_COST2"/>
      <sheetName val="Analisa_Harga_Satuan2"/>
      <sheetName val="RECEIVING_INPECTION2"/>
      <sheetName val="Bill_of_Qty2"/>
      <sheetName val="Aspal_(2)2"/>
      <sheetName val="refrig_122"/>
      <sheetName val="Rekap_MEP2"/>
      <sheetName val="D_2_1_Peralatan_Utama_2"/>
      <sheetName val="AHS_-_CPO2"/>
      <sheetName val="BOQ_EXTERN2"/>
      <sheetName val="TRE_TABLE2"/>
      <sheetName val="HARGA_RATA2"/>
      <sheetName val="Calculation_Details2"/>
      <sheetName val="GTS_I_PS2"/>
      <sheetName val="ELEC_STIS2"/>
      <sheetName val="BoQ_C42"/>
      <sheetName val="rincian_A2"/>
      <sheetName val="Analisa_HSP2"/>
      <sheetName val="Master_Edit2"/>
      <sheetName val="Asrama_Lt_12"/>
      <sheetName val="BQ_Detail2"/>
      <sheetName val="Analisa_pre2"/>
      <sheetName val="BQ_Rekap2"/>
      <sheetName val="bq_analisa2"/>
      <sheetName val="struktur_tdk_dipakai2"/>
      <sheetName val="RUKO_TYPE_12"/>
      <sheetName val="[BQ-PS&amp;A_xls?CAT_HRG3"/>
      <sheetName val="_BQ-PS&amp;A_xls?CAT_HRG3"/>
      <sheetName val="rek_det_1-32"/>
      <sheetName val="OFFICE_2_LT2"/>
      <sheetName val="Standard_Room_Deluxe_Queen2"/>
      <sheetName val="uraian_analisa2"/>
      <sheetName val="DAFTAR_BAHAN_DAN_UPAH2"/>
      <sheetName val="Bill_No__2_12"/>
      <sheetName val="RAB_Arsitek2"/>
      <sheetName val="GRAND_TOTAL6"/>
      <sheetName val="[BQ-PS&amp;A_xlsÝCAT_HRG6"/>
      <sheetName val="Week_(2)6"/>
      <sheetName val="DAFTAR_76"/>
      <sheetName val="data_grafik6"/>
      <sheetName val="HRG_BHN6"/>
      <sheetName val="_BQ-PS&amp;A_xlsÝCAT_HRG6"/>
      <sheetName val="Fill_this_out_first___10"/>
      <sheetName val="Cover_Daf_26"/>
      <sheetName val="TE_TS_FA_LAN_MATV4"/>
      <sheetName val="DAFTAR_HARGA5"/>
      <sheetName val="rab_-_persiapan_&amp;_lantai-14"/>
      <sheetName val="DAFTAR_NO_1_PRELIM4"/>
      <sheetName val="daftar_harsat4"/>
      <sheetName val="LAMP_AB_5"/>
      <sheetName val="PERALATAN_AHU4"/>
      <sheetName val="AIR_CURTAIN4"/>
      <sheetName val="DUCTING_4"/>
      <sheetName val="DIFFUSER_&amp;_GRILLE_4"/>
      <sheetName val="PERALATAN_EVB+CU4"/>
      <sheetName val="PERALATAN_FAN4"/>
      <sheetName val="PIPA_CHILLER4"/>
      <sheetName val="PIPA_DRAIN4"/>
      <sheetName val="PIPA_REFRIGERANT4"/>
      <sheetName val="POMPA_CHILLER4"/>
      <sheetName val="CATU_DAYA_LISTRIK4"/>
      <sheetName val="DAF_2_4"/>
      <sheetName val="Payment_Status4"/>
      <sheetName val="RINC_hotel3"/>
      <sheetName val="RINC_FIN_T4_3"/>
      <sheetName val="RINC_FIN_T4___3_3"/>
      <sheetName val="RINC_FIN_T4___2_3"/>
      <sheetName val="Std-Spek_EL4"/>
      <sheetName val="Analisa_Gabungan4"/>
      <sheetName val="Bill_No_6_Koord___Attendance4"/>
      <sheetName val="Sumber_Daya4"/>
      <sheetName val="BOQ_INTERN4"/>
      <sheetName val="ANALYS_EXTERN4"/>
      <sheetName val="BQ_RESO4"/>
      <sheetName val="REKAP_INDIRECT4"/>
      <sheetName val="CASH_FLOW4"/>
      <sheetName val="SUMMARY_IN4"/>
      <sheetName val="INDIRECT_COST4"/>
      <sheetName val="DAFTAR_NO_24"/>
      <sheetName val="DAFTAR_NO_34"/>
      <sheetName val="Fill_this_out_first___11"/>
      <sheetName val="BOQ_KSN4"/>
      <sheetName val="Rev_&amp;_CI3"/>
      <sheetName val="Isolasi_Luar_Dalam3"/>
      <sheetName val="Isolasi_Luar3"/>
      <sheetName val="H_Satuan4"/>
      <sheetName val="Bill_No_6_Koord_&amp;_Attendance3"/>
      <sheetName val="B_-_Norelec3"/>
      <sheetName val="DAFTAR_NO_43"/>
      <sheetName val="LAL___PASAR_PAGI_3"/>
      <sheetName val="Cash_Flow_bulanan3"/>
      <sheetName val="COVER_3"/>
      <sheetName val="TOTAL_3"/>
      <sheetName val="TH_XL3"/>
      <sheetName val="THPDMoi__(2)3"/>
      <sheetName val="t-h_HA_THE3"/>
      <sheetName val="UPAH_BAHAN3"/>
      <sheetName val="7_13"/>
      <sheetName val="7_23"/>
      <sheetName val="Hrg_Sat7"/>
      <sheetName val="F_ALARM3"/>
      <sheetName val="04_GS4"/>
      <sheetName val="Harga_Satuan4"/>
      <sheetName val="Bill_of_Qty_MEP4"/>
      <sheetName val="Grand_summary3"/>
      <sheetName val="D2_83"/>
      <sheetName val="2_13"/>
      <sheetName val="2_23"/>
      <sheetName val="HARGA_ALAT3"/>
      <sheetName val="BQ_STR_BONGKARAN_Bag_2_5_3"/>
      <sheetName val="CAT_HRG4"/>
      <sheetName val="REKAP_GROSS3"/>
      <sheetName val="harga_bahan3"/>
      <sheetName val="L-4_Rutin3"/>
      <sheetName val="For_RKAP_OKOP3"/>
      <sheetName val="Harga_3"/>
      <sheetName val="Analisa_Harga3"/>
      <sheetName val="Sat_Bah___Up3"/>
      <sheetName val="_3"/>
      <sheetName val="analisa_alat3"/>
      <sheetName val="SUB_LAIN23"/>
      <sheetName val="SUB_ME3"/>
      <sheetName val="SUB_KUSEN3"/>
      <sheetName val="analisa_pekerjaan3"/>
      <sheetName val="ars_asrama_3"/>
      <sheetName val="str_asrama3"/>
      <sheetName val="mechanical_asrama3"/>
      <sheetName val="electrical_asrama3"/>
      <sheetName val="ME__Kelas3"/>
      <sheetName val="ars_kelas3"/>
      <sheetName val="str_kelas3"/>
      <sheetName val="REKAP_MERAH3"/>
      <sheetName val="D_&amp;_W_sizes3"/>
      <sheetName val="_R_A_B3"/>
      <sheetName val="dongia_(2)3"/>
      <sheetName val="TONG_HOP_VL-NC3"/>
      <sheetName val="TONGKE3p_3"/>
      <sheetName val="TH_VL,_NC,_DDHT_Thanhphuoc3"/>
      <sheetName val="DON_GIA3"/>
      <sheetName val="CHITIET_VL-NC-TT_-1p3"/>
      <sheetName val="TONG_HOP_VL-NC_TT3"/>
      <sheetName val="CHITIET_VL-NC3"/>
      <sheetName val="CHITIET_VL-NC-TT-3p3"/>
      <sheetName val="KPVC-BD_3"/>
      <sheetName val="Harga_Satuan_Dasar3"/>
      <sheetName val="Hrg_mat_13"/>
      <sheetName val="Hrata_bj_(20x40)3"/>
      <sheetName val="Ana_CV(pen)_3"/>
      <sheetName val="Ahs__Pipa-Valve3"/>
      <sheetName val="Ahs_Peralatan3"/>
      <sheetName val="ANALISA_VALVE3"/>
      <sheetName val="BAHAN_UPAH3"/>
      <sheetName val="Hrg_Sat8"/>
      <sheetName val="Analisa_23"/>
      <sheetName val="01A-_RAB3"/>
      <sheetName val="Daftar_Harga_Material3"/>
      <sheetName val="BQ-1A_prelim3"/>
      <sheetName val="Bill_rekap3"/>
      <sheetName val="Analisa_&amp;_Upah3"/>
      <sheetName val="Analisa__(2)3"/>
      <sheetName val="BQ_ARS3"/>
      <sheetName val="[BQ-PS&amp;A_xls�CAT_HRG4"/>
      <sheetName val="_BQ-PS&amp;A_xls�CAT_HRG4"/>
      <sheetName val="Harga_Bahan_&amp;_Upah_3"/>
      <sheetName val="analisa_struktur3"/>
      <sheetName val="TNH,_PAGAR_&amp;_TURAP3"/>
      <sheetName val="Basic_Price3"/>
      <sheetName val="Rekap_Bill3"/>
      <sheetName val="Jdw_Alat3"/>
      <sheetName val="S_Penawar3"/>
      <sheetName val="HB_3"/>
      <sheetName val="Kolom_UT3"/>
      <sheetName val="Uraian_Teknis3"/>
      <sheetName val="rab_me_(by_owner)_3"/>
      <sheetName val="BQ_(by_owner)3"/>
      <sheetName val="rab_me_(fisik)3"/>
      <sheetName val="CATATAN_HARGA_(Int)3"/>
      <sheetName val="Cover_Daft_23"/>
      <sheetName val="DAFTAR_NO_13"/>
      <sheetName val="DAF_24"/>
      <sheetName val="Bangunan_Utama3"/>
      <sheetName val="Analisa_STR3"/>
      <sheetName val="G1_Sheet3"/>
      <sheetName val="FORM_X_COST3"/>
      <sheetName val="Analisa_Harga_Satuan3"/>
      <sheetName val="RECEIVING_INPECTION3"/>
      <sheetName val="Bill_of_Qty3"/>
      <sheetName val="Aspal_(2)3"/>
      <sheetName val="refrig_123"/>
      <sheetName val="Rekap_MEP3"/>
      <sheetName val="D_2_1_Peralatan_Utama_3"/>
      <sheetName val="AHS_-_CPO3"/>
      <sheetName val="BOQ_EXTERN3"/>
      <sheetName val="TRE_TABLE3"/>
      <sheetName val="HARGA_RATA3"/>
      <sheetName val="Calculation_Details3"/>
      <sheetName val="GTS_I_PS3"/>
      <sheetName val="ELEC_STIS3"/>
      <sheetName val="BoQ_C43"/>
      <sheetName val="rincian_A3"/>
      <sheetName val="Analisa_HSP3"/>
      <sheetName val="Master_Edit3"/>
      <sheetName val="Asrama_Lt_13"/>
      <sheetName val="BQ_Detail3"/>
      <sheetName val="Analisa_pre3"/>
      <sheetName val="BQ_Rekap3"/>
      <sheetName val="bq_analisa3"/>
      <sheetName val="struktur_tdk_dipakai3"/>
      <sheetName val="RUKO_TYPE_13"/>
      <sheetName val="[BQ-PS&amp;A_xls?CAT_HRG4"/>
      <sheetName val="_BQ-PS&amp;A_xls?CAT_HRG4"/>
      <sheetName val="rek_det_1-33"/>
      <sheetName val="OFFICE_2_LT3"/>
      <sheetName val="Standard_Room_Deluxe_Queen3"/>
      <sheetName val="uraian_analisa3"/>
      <sheetName val="DAFTAR_BAHAN_DAN_UPAH3"/>
      <sheetName val="Bill_No__2_13"/>
      <sheetName val="RAB_Arsitek3"/>
      <sheetName val="LAIN2"/>
      <sheetName val="DIVI6"/>
      <sheetName val="ANALISA KOEFF ESKALASI"/>
      <sheetName val="BAB_3_2_scd"/>
      <sheetName val="BAB_5_13_Anal"/>
      <sheetName val="BAB_5_2_BiaLang"/>
      <sheetName val="Hrg-Das"/>
      <sheetName val="MB"/>
      <sheetName val="Anal-1"/>
      <sheetName val="ENC.14"/>
      <sheetName val="ALAT1"/>
      <sheetName val="Lamp_V"/>
      <sheetName val="Sheet7"/>
      <sheetName val="Sheet6"/>
      <sheetName val="Sheet5"/>
      <sheetName val="Sheet4"/>
      <sheetName val="Upah "/>
      <sheetName val="Besi"/>
      <sheetName val="Additional"/>
      <sheetName val="5-ALAT(1)"/>
      <sheetName val="Alat (1)"/>
      <sheetName val="JADWAL"/>
      <sheetName val="BQ-1A"/>
      <sheetName val="AHSbj"/>
      <sheetName val="COST"/>
      <sheetName val="Analis (2)"/>
      <sheetName val="ES_aLL"/>
      <sheetName val="har-sat"/>
      <sheetName val="isian"/>
      <sheetName val="Daftar BOQ"/>
      <sheetName val="Reference"/>
      <sheetName val="a.h ars sum"/>
      <sheetName val="ana_sipil"/>
      <sheetName val="bq_baja"/>
      <sheetName val="MAIN BQ"/>
      <sheetName val="311301"/>
      <sheetName val="RAB_STR"/>
      <sheetName val="Hrg_Bahan"/>
      <sheetName val="PLL"/>
      <sheetName val="Bab.No.2.2- Arsitektur"/>
      <sheetName val="UPH,BHN,ALT"/>
      <sheetName val="Analisa ME (2)"/>
      <sheetName val="rekap str_ars"/>
      <sheetName val="COST BD"/>
      <sheetName val="Sales"/>
      <sheetName val="Anls-Um"/>
      <sheetName val="Price Persiapan dan Penunjang"/>
      <sheetName val="Bill No 6"/>
      <sheetName val="Bill No 7"/>
      <sheetName val="CekList"/>
      <sheetName val="Sch Tender"/>
      <sheetName val="Lain-Lain"/>
      <sheetName val="Penyebaran M"/>
      <sheetName val="Rekap RAP"/>
      <sheetName val="BUL"/>
      <sheetName val="Up"/>
      <sheetName val="Sat. Pek."/>
      <sheetName val="S_UPAH"/>
      <sheetName val="S_BAHAN"/>
      <sheetName val="srtberkas"/>
      <sheetName val="Analisa Baku ME "/>
      <sheetName val="Analisa Baku STR ARS"/>
      <sheetName val="FA"/>
      <sheetName val="Analisa HS"/>
      <sheetName val="_x005f_x0000__x005f_x0000__x005f_x0000__x005f_x0000_"/>
      <sheetName val="L-4a,b"/>
      <sheetName val="BasicPrice"/>
      <sheetName val="MgN"/>
      <sheetName val="Up &amp; bhn"/>
      <sheetName val="Har-sat-dasr"/>
      <sheetName val="D _ W sizes"/>
      <sheetName val="SAT"/>
      <sheetName val="H.SAT"/>
      <sheetName val="inves alat"/>
      <sheetName val="Alat Pinrang"/>
      <sheetName val="penil"/>
      <sheetName val="DAFTAR ISI"/>
      <sheetName val="Kuantitas &amp; Harga"/>
      <sheetName val="Equity"/>
      <sheetName val="BA. AAn"/>
      <sheetName val="HRG SAT. MATERIAL"/>
      <sheetName val="HRG SAT. UPAH"/>
      <sheetName val="Bag_1(prelim)"/>
      <sheetName val="BQ STR-BONGKARAN(Bag 2-5)"/>
      <sheetName val="Kode Vendor"/>
      <sheetName val="Memb Schd"/>
      <sheetName val="hrg dasar"/>
      <sheetName val="Daf-3.6"/>
      <sheetName val="PNT"/>
      <sheetName val="FIRE FIGHTING"/>
      <sheetName val="A-12"/>
      <sheetName val="7-2"/>
      <sheetName val="NET_"/>
      <sheetName val="BQ_"/>
      <sheetName val="___"/>
      <sheetName val="MAIN WS EAST BLOK"/>
      <sheetName val="Schedule &amp; S-Curve"/>
      <sheetName val="XQU826"/>
      <sheetName val="time"/>
      <sheetName val="..."/>
      <sheetName val="."/>
      <sheetName val="Harga Kabel"/>
      <sheetName val="98Price"/>
      <sheetName val="DIV 3"/>
      <sheetName val="DIV 1"/>
      <sheetName val="表三甲"/>
      <sheetName val="SBU"/>
      <sheetName val="OKTOBER"/>
      <sheetName val="Cover 4.2.3"/>
      <sheetName val="Daf .4.2.3"/>
      <sheetName val="Cover 5."/>
      <sheetName val="Catatan Harga"/>
      <sheetName val="PENJUMLAHAN SLV_3L"/>
      <sheetName val="Cover .5.1."/>
      <sheetName val="Cover .5.1.1."/>
      <sheetName val="Daf .5.1.1."/>
      <sheetName val="Cover .5.2."/>
      <sheetName val="Cover .5.2.1"/>
      <sheetName val="Daf .5.2.1."/>
      <sheetName val="Cover .5.3."/>
      <sheetName val="Cover .5.3.1."/>
      <sheetName val="Daf .5.3.1."/>
      <sheetName val="AHS Pipa Sleeve"/>
      <sheetName val="INPUT DATAS"/>
      <sheetName val="add"/>
      <sheetName val="lokasaUiêk_x0000_"/>
      <sheetName val=""/>
      <sheetName val="Unit Rate"/>
      <sheetName val="금액내역서"/>
      <sheetName val="REF.ONLY"/>
      <sheetName val="INDEKS"/>
      <sheetName val="JABATAN"/>
      <sheetName val="LO"/>
      <sheetName val="PaintBreak"/>
      <sheetName val="Penialian SHE LVL"/>
      <sheetName val="Penilaian 5R"/>
      <sheetName val="pro_ra_op"/>
      <sheetName val="renc_mgn"/>
      <sheetName val="Lean_Concrete"/>
      <sheetName val="HRG_BAHAN___UPAH_okk"/>
      <sheetName val="RAB_AR&amp;STR"/>
      <sheetName val="DAFTAR_ISI"/>
      <sheetName val="Kuantitas_&amp;_Harga"/>
      <sheetName val="_BQ-PS&amp;A_xls_CAT_HRG1"/>
      <sheetName val="pro_ra_op1"/>
      <sheetName val="renc_mgn1"/>
      <sheetName val="Lean_Concrete1"/>
      <sheetName val="DATA_PROYEK1"/>
      <sheetName val="HRG_BAHAN_&amp;_UPAH_okk1"/>
      <sheetName val="HRG_BAHAN___UPAH_okk1"/>
      <sheetName val="Analis_Kusen_okk1"/>
      <sheetName val="RAB_AR&amp;STR1"/>
      <sheetName val="Tanggapan"/>
      <sheetName val="ELKP"/>
      <sheetName val="PROD.FRY-MONODON"/>
      <sheetName val="TOWS MAPPING DSU 1"/>
      <sheetName val="HARSAT_BAH"/>
      <sheetName val="Alat_k3"/>
      <sheetName val="BTL-Rupa"/>
      <sheetName val="UPL"/>
      <sheetName val="DRWD"/>
      <sheetName val="KH-Q1,Q2,01"/>
      <sheetName val="UPAH PEKERJA"/>
      <sheetName val="FORM"/>
      <sheetName val="SCEDUL"/>
      <sheetName val="material "/>
      <sheetName val="Ahs.Pipa"/>
      <sheetName val="H. Dasar"/>
      <sheetName val="BAR SCREEN"/>
      <sheetName val="L1"/>
      <sheetName val="Daftar Paket"/>
      <sheetName val="Div.2"/>
      <sheetName val="Div.3"/>
      <sheetName val="Div.6"/>
      <sheetName val="Div.8"/>
      <sheetName val="Resources"/>
      <sheetName val="atps"/>
      <sheetName val="cash"/>
      <sheetName val="hutang"/>
      <sheetName val="MTa"/>
      <sheetName val="Abutment"/>
      <sheetName val="ANAL_2.1"/>
      <sheetName val="VOL_1"/>
      <sheetName val="LAMP_2.2"/>
      <sheetName val="HarSat (2)"/>
      <sheetName val="Personil"/>
      <sheetName val="BQawal"/>
      <sheetName val="UR-TEKNIS"/>
      <sheetName val="Management"/>
      <sheetName val="Lamp 1(NRC)ok0201"/>
      <sheetName val="div 7"/>
      <sheetName val="Template"/>
      <sheetName val="MAP2"/>
      <sheetName val="anal-mpu"/>
      <sheetName val="rate-alat"/>
      <sheetName val="MAPP PPTR"/>
      <sheetName val="Sales Parameter"/>
      <sheetName val="Parameter"/>
      <sheetName val="MAP-Prog"/>
      <sheetName val="BoQ Total_lama"/>
      <sheetName val="ANSTRUK"/>
      <sheetName val="REPORTF"/>
      <sheetName val="hasat"/>
      <sheetName val="DEF"/>
      <sheetName val="UP-MAT-ALT"/>
      <sheetName val="RinciBab1"/>
      <sheetName val="Labor"/>
      <sheetName val="SRT PEN"/>
      <sheetName val="Rupiah"/>
      <sheetName val="Satuan Dasar"/>
      <sheetName val="RBP- 2"/>
      <sheetName val="AKP-1"/>
      <sheetName val="TEST CASE"/>
      <sheetName val="lokasaUiêk"/>
      <sheetName val="Rekap "/>
      <sheetName val=" IB-PL-00-01 SUMMARY"/>
      <sheetName val="Daf. No. - 4.2"/>
      <sheetName val="DAF-7"/>
      <sheetName val="REKAP TOTAL MEPEQ "/>
      <sheetName val="REKAP PERSIAPAN"/>
      <sheetName val="REKAP PLUMBING"/>
      <sheetName val="Air Bersih"/>
      <sheetName val="Air Panas"/>
      <sheetName val="Air Buangan"/>
      <sheetName val="Air Hujan"/>
      <sheetName val="Gas"/>
      <sheetName val="STP"/>
      <sheetName val="REKAP VAC"/>
      <sheetName val="Ventilasi"/>
      <sheetName val="Air Conditioning"/>
      <sheetName val="Chiller Plant"/>
      <sheetName val="REKAP PEMADAM"/>
      <sheetName val="Hydrant"/>
      <sheetName val="Splinker"/>
      <sheetName val="REKAP ELEKTRIKAL"/>
      <sheetName val="Grounding &amp; Penyalur petir"/>
      <sheetName val="GENSET"/>
      <sheetName val="REKAP ELEKTRONIK"/>
      <sheetName val="Fire Alarm"/>
      <sheetName val="Sound System"/>
      <sheetName val="G-Phone"/>
      <sheetName val="CCTV"/>
      <sheetName val="BAS"/>
      <sheetName val="REKAP LIFT"/>
      <sheetName val="Pengadaan"/>
      <sheetName val="Pemasangan"/>
      <sheetName val="GONDOLA"/>
      <sheetName val="BM"/>
      <sheetName val="Droplist"/>
      <sheetName val="AWAL"/>
      <sheetName val="hitungan"/>
      <sheetName val="schalat"/>
      <sheetName val="schman"/>
      <sheetName val="tabel nilai"/>
      <sheetName val="schmat"/>
      <sheetName val="JAD-PEL"/>
      <sheetName val="huruf"/>
      <sheetName val="Lamp 1 - Unit Rate"/>
      <sheetName val="DISKON"/>
      <sheetName val="BOQ  (INT)"/>
      <sheetName val="indirect"/>
      <sheetName val="인원계획"/>
      <sheetName val="L. Hr"/>
      <sheetName val="산근"/>
      <sheetName val="SSP-1"/>
      <sheetName val="TRANS"/>
      <sheetName val="钢筋"/>
      <sheetName val="Eng_Hrs"/>
      <sheetName val="Cable Schedule (2)"/>
      <sheetName val="Daftar Usulan Jln _Rutin_"/>
      <sheetName val="Bronjong_Geoteks"/>
      <sheetName val="PSI100FT"/>
      <sheetName val="ｺﾝY条件BD"/>
      <sheetName val="Analisa ME "/>
      <sheetName val="LMKC CB V"/>
      <sheetName val="Chiller"/>
      <sheetName val="terendah"/>
      <sheetName val="List Plafound Gypsum"/>
      <sheetName val="List Plafound WR"/>
      <sheetName val="betn"/>
      <sheetName val="Screning Ac"/>
      <sheetName val="Kolom Praktis"/>
      <sheetName val="Pas. Bata Trasram"/>
      <sheetName val="Pas. Bata"/>
      <sheetName val="Plstern dan Acian Trasram"/>
      <sheetName val="Railing Tangga Depan"/>
      <sheetName val="Railing Void"/>
      <sheetName val="Databes"/>
      <sheetName val="Tanggul Janitor + Wudlu"/>
      <sheetName val="hs_ars"/>
      <sheetName val="Summary "/>
      <sheetName val="TABEL-DETASIR"/>
      <sheetName val="Sensitivity"/>
      <sheetName val="Assumptions"/>
      <sheetName val="PL (MONTHLY)"/>
      <sheetName val="집계"/>
      <sheetName val="hs-str"/>
      <sheetName val="revisi progres 1"/>
      <sheetName val="B"/>
      <sheetName val="AnMobilisasi"/>
      <sheetName val="B D_AHS6"/>
      <sheetName val="RSK-01"/>
      <sheetName val="LPP-101"/>
      <sheetName val="Bhn.Ars"/>
      <sheetName val="rab-SAPHIR"/>
      <sheetName val="UNIT PRICE WAGE and MATERIAL"/>
      <sheetName val="Daftar Customer"/>
      <sheetName val="REKAPITULASI (2)"/>
      <sheetName val="BIL"/>
      <sheetName val="PENAWARAN"/>
      <sheetName val="Vender"/>
      <sheetName val="Analisa 1"/>
      <sheetName val="HARGA SAT KAMAL"/>
      <sheetName val="Sheet15"/>
      <sheetName val="PO2"/>
      <sheetName val="DUB"/>
      <sheetName val="Cco (2)"/>
      <sheetName val="URUTAN BUKA"/>
      <sheetName val="Cable Control"/>
      <sheetName val="NonPerp"/>
      <sheetName val="Perp"/>
      <sheetName val="Hrg Satuan"/>
      <sheetName val="SPEC"/>
      <sheetName val="hs-ars"/>
      <sheetName val="BOQ SNJ P.1"/>
      <sheetName val="HARGADASAR"/>
      <sheetName val="Tambahan anal"/>
      <sheetName val="D.BOARD"/>
      <sheetName val="HargaSat"/>
      <sheetName val="GP-WB"/>
      <sheetName val="SATDASAR"/>
      <sheetName val="MAJOR"/>
      <sheetName val="Pac.-2"/>
      <sheetName val="igp_alt4"/>
      <sheetName val="DbCost"/>
      <sheetName val="Schedule 11a"/>
      <sheetName val="Temporary"/>
      <sheetName val="Septick tank"/>
      <sheetName val="UPH"/>
      <sheetName val="Mobdemobalat"/>
      <sheetName val="VAT out"/>
      <sheetName val="telp"/>
      <sheetName val="PRD01-1"/>
      <sheetName val="EVALUASI"/>
      <sheetName val="jan"/>
      <sheetName val="FEB"/>
      <sheetName val="MAR"/>
      <sheetName val="HRPar"/>
      <sheetName val="412src2"/>
      <sheetName val="412"/>
      <sheetName val="SELISIHKURSSOURCE"/>
      <sheetName val="JUNI"/>
      <sheetName val="LIST "/>
      <sheetName val="HSP D8 (BARU)"/>
      <sheetName val="ANALISA MC40"/>
      <sheetName val="HSP D8"/>
      <sheetName val="HSP HT"/>
      <sheetName val="HSP Coating Fyber"/>
      <sheetName val="HSP Plint Vinyl"/>
      <sheetName val="HSP Dilatasi "/>
      <sheetName val="HSP Cove Plafond"/>
      <sheetName val="Margin"/>
      <sheetName val="3-DIV5"/>
      <sheetName val="ANALISA-HST"/>
      <sheetName val="D5"/>
      <sheetName val="10.1 (1)"/>
      <sheetName val="10.1 (3)"/>
      <sheetName val="10.1 (4)"/>
      <sheetName val="HG SATUAN"/>
      <sheetName val="bhn_upah"/>
      <sheetName val="2. GLIN POOR PLAT ENTRANCE! "/>
      <sheetName val="PEMBESIAN BALOK INDUK!"/>
      <sheetName val="Bahan+Upah ALL"/>
      <sheetName val="tremas"/>
      <sheetName val="ANALIS TRUNA"/>
      <sheetName val="Embong-Malang"/>
      <sheetName val="Upah&amp;bahan"/>
      <sheetName val="Cik-SPKhwu"/>
      <sheetName val="3-DIV6"/>
      <sheetName val="3-DIV7"/>
      <sheetName val="Daf-harga"/>
      <sheetName val="CF_Rp-USD1"/>
      <sheetName val="Man_Power1"/>
      <sheetName val="Codestable"/>
      <sheetName val="survey equipment"/>
      <sheetName val="Stock Material"/>
      <sheetName val="IBRD Mandirancang"/>
      <sheetName val="Kabel C&amp;S"/>
      <sheetName val="CF-Rp-USD"/>
      <sheetName val="Data Tower"/>
      <sheetName val="PMS"/>
      <sheetName val="Daftar"/>
      <sheetName val="DEKAN"/>
      <sheetName val="RKP_TOTAL"/>
      <sheetName val="O&amp;O-Alat"/>
      <sheetName val="AKOM TRANSPORT"/>
      <sheetName val="KOMUNIKASI "/>
      <sheetName val="Sheet2 (2)"/>
      <sheetName val="GAJI JULI 2019"/>
      <sheetName val="TRANSFER JULI 19"/>
      <sheetName val="DAFTAR NAMA"/>
      <sheetName val="Basic P"/>
      <sheetName val="Har Sat"/>
      <sheetName val="F1771-V"/>
      <sheetName val="edit"/>
      <sheetName val="Rinci-Bab1 Master"/>
      <sheetName val="Bab1-Master"/>
      <sheetName val="Bab2"/>
      <sheetName val="Bab3"/>
      <sheetName val="Bab4"/>
      <sheetName val="Bab5"/>
      <sheetName val="Bab6"/>
      <sheetName val="Bab7"/>
      <sheetName val="Bab8"/>
      <sheetName val="Bab9"/>
      <sheetName val="Bab9 t=31 cm"/>
      <sheetName val="Bab10"/>
      <sheetName val="Bab 10 sungai"/>
      <sheetName val="Bab11"/>
      <sheetName val="Bab12"/>
      <sheetName val="Bab13"/>
      <sheetName val="Bab14"/>
      <sheetName val="Bab15"/>
      <sheetName val="Bab16a"/>
      <sheetName val="Bab16b"/>
      <sheetName val="Bab16c"/>
      <sheetName val="KURVA S "/>
      <sheetName val="Per. Gal U Tim - Common"/>
      <sheetName val="Per. Gal. Waste"/>
      <sheetName val="Per. Granular"/>
      <sheetName val="GRAN. "/>
      <sheetName val="ESA"/>
      <sheetName val="SCAFFOLD"/>
      <sheetName val="TGL"/>
      <sheetName val="TANAH1"/>
      <sheetName val="Tn-Gdg"/>
      <sheetName val="Tn-KWP"/>
      <sheetName val="HIT-BC"/>
      <sheetName val="HIT-CONST"/>
      <sheetName val="HIT-BEARINGPAD"/>
      <sheetName val="HIT-AKS"/>
      <sheetName val="HIT-BONDEX+ANGKUR"/>
      <sheetName val="HIT-BRIDGE DRAINAGE"/>
      <sheetName val="PIPA - PER STOK"/>
      <sheetName val="BDX - PER STOK"/>
      <sheetName val="PAD - PER STOK"/>
      <sheetName val="SIDE DRAIN"/>
      <sheetName val="SIDE DRAIN2"/>
      <sheetName val="HIT-DPT"/>
      <sheetName val="HIT-G. B.FILL"/>
      <sheetName val="SKEMA SLEEPER"/>
      <sheetName val="SKEMA SLEEPER2"/>
      <sheetName val="SSP Jombang"/>
      <sheetName val="BP-SJ. MAIN"/>
      <sheetName val="BP-SJ. R6B"/>
      <sheetName val="BP-DPT JOMBANG"/>
      <sheetName val="BP-UP. RAMP1"/>
      <sheetName val="BP-UP. RAMP3A"/>
      <sheetName val="BP-UP. BNI"/>
      <sheetName val="BP-UP. PAM. RAYA"/>
      <sheetName val="BP-UP. S. KEDAUNG"/>
      <sheetName val="BP-OP. SARUA I"/>
      <sheetName val="BP-OP. S. MULYA"/>
      <sheetName val="SOLDIER PILE"/>
      <sheetName val="METODE"/>
      <sheetName val="STIFNER"/>
      <sheetName val="STIFNER2"/>
      <sheetName val="LPA1"/>
      <sheetName val="LPA2"/>
      <sheetName val="LPA3)"/>
      <sheetName val="BPM Pasir SD"/>
      <sheetName val="Uraian"/>
      <sheetName val="REKAP BOQ"/>
      <sheetName val="PEF18_0D"/>
      <sheetName val="CONTRIBUSI"/>
      <sheetName val="renc-real JULI"/>
      <sheetName val="DAPRO"/>
      <sheetName val="18"/>
      <sheetName val="1"/>
      <sheetName val="ANTEK-AGGA"/>
      <sheetName val="BURDA"/>
      <sheetName val="ANTEK-GAL"/>
      <sheetName val="HRS-ATB"/>
      <sheetName val="ANTEK-PRIME"/>
      <sheetName val="ANTEK-TIMB"/>
      <sheetName val="BD-LS"/>
      <sheetName val="BIA-LUMPSUM"/>
      <sheetName val="LAMA-3"/>
      <sheetName val="anl gedung"/>
      <sheetName val="base price"/>
      <sheetName val="Price-analysis 2"/>
      <sheetName val="Divisi1"/>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sheetData sheetId="149" refreshError="1"/>
      <sheetData sheetId="150" refreshError="1"/>
      <sheetData sheetId="151" refreshError="1"/>
      <sheetData sheetId="152" refreshError="1"/>
      <sheetData sheetId="153" refreshError="1"/>
      <sheetData sheetId="154" refreshError="1"/>
      <sheetData sheetId="155"/>
      <sheetData sheetId="156"/>
      <sheetData sheetId="157" refreshError="1"/>
      <sheetData sheetId="158"/>
      <sheetData sheetId="159"/>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ow r="11">
          <cell r="A11">
            <v>3</v>
          </cell>
        </row>
      </sheetData>
      <sheetData sheetId="556" refreshError="1"/>
      <sheetData sheetId="557" refreshError="1"/>
      <sheetData sheetId="558">
        <row r="11">
          <cell r="A11">
            <v>3</v>
          </cell>
        </row>
      </sheetData>
      <sheetData sheetId="559">
        <row r="11">
          <cell r="A11">
            <v>3</v>
          </cell>
        </row>
      </sheetData>
      <sheetData sheetId="560">
        <row r="11">
          <cell r="A11">
            <v>3</v>
          </cell>
        </row>
      </sheetData>
      <sheetData sheetId="561">
        <row r="11">
          <cell r="A11">
            <v>3</v>
          </cell>
        </row>
      </sheetData>
      <sheetData sheetId="562">
        <row r="11">
          <cell r="A11">
            <v>3</v>
          </cell>
        </row>
      </sheetData>
      <sheetData sheetId="563">
        <row r="11">
          <cell r="A11">
            <v>3</v>
          </cell>
        </row>
      </sheetData>
      <sheetData sheetId="564">
        <row r="11">
          <cell r="A11">
            <v>3</v>
          </cell>
        </row>
      </sheetData>
      <sheetData sheetId="565">
        <row r="11">
          <cell r="A11">
            <v>3</v>
          </cell>
        </row>
      </sheetData>
      <sheetData sheetId="566">
        <row r="11">
          <cell r="A11">
            <v>3</v>
          </cell>
        </row>
      </sheetData>
      <sheetData sheetId="567">
        <row r="11">
          <cell r="A11">
            <v>3</v>
          </cell>
        </row>
      </sheetData>
      <sheetData sheetId="568">
        <row r="11">
          <cell r="A11">
            <v>3</v>
          </cell>
        </row>
      </sheetData>
      <sheetData sheetId="569">
        <row r="11">
          <cell r="A11">
            <v>3</v>
          </cell>
        </row>
      </sheetData>
      <sheetData sheetId="570">
        <row r="11">
          <cell r="A11">
            <v>3</v>
          </cell>
        </row>
      </sheetData>
      <sheetData sheetId="571">
        <row r="11">
          <cell r="A11">
            <v>3</v>
          </cell>
        </row>
      </sheetData>
      <sheetData sheetId="572">
        <row r="11">
          <cell r="A11">
            <v>3</v>
          </cell>
        </row>
      </sheetData>
      <sheetData sheetId="573">
        <row r="11">
          <cell r="A11">
            <v>3</v>
          </cell>
        </row>
      </sheetData>
      <sheetData sheetId="574">
        <row r="11">
          <cell r="A11">
            <v>3</v>
          </cell>
        </row>
      </sheetData>
      <sheetData sheetId="575">
        <row r="11">
          <cell r="A11">
            <v>3</v>
          </cell>
        </row>
      </sheetData>
      <sheetData sheetId="576">
        <row r="11">
          <cell r="A11">
            <v>3</v>
          </cell>
        </row>
      </sheetData>
      <sheetData sheetId="577">
        <row r="11">
          <cell r="A11">
            <v>3</v>
          </cell>
        </row>
      </sheetData>
      <sheetData sheetId="578">
        <row r="11">
          <cell r="A11">
            <v>3</v>
          </cell>
        </row>
      </sheetData>
      <sheetData sheetId="579">
        <row r="11">
          <cell r="A11">
            <v>3</v>
          </cell>
        </row>
      </sheetData>
      <sheetData sheetId="580">
        <row r="11">
          <cell r="A11">
            <v>3</v>
          </cell>
        </row>
      </sheetData>
      <sheetData sheetId="581">
        <row r="11">
          <cell r="A11">
            <v>3</v>
          </cell>
        </row>
      </sheetData>
      <sheetData sheetId="582">
        <row r="11">
          <cell r="A11">
            <v>3</v>
          </cell>
        </row>
      </sheetData>
      <sheetData sheetId="583">
        <row r="11">
          <cell r="A11">
            <v>3</v>
          </cell>
        </row>
      </sheetData>
      <sheetData sheetId="584">
        <row r="11">
          <cell r="A11">
            <v>3</v>
          </cell>
        </row>
      </sheetData>
      <sheetData sheetId="585">
        <row r="11">
          <cell r="A11">
            <v>3</v>
          </cell>
        </row>
      </sheetData>
      <sheetData sheetId="586">
        <row r="11">
          <cell r="A11">
            <v>3</v>
          </cell>
        </row>
      </sheetData>
      <sheetData sheetId="587">
        <row r="11">
          <cell r="A11">
            <v>3</v>
          </cell>
        </row>
      </sheetData>
      <sheetData sheetId="588">
        <row r="11">
          <cell r="A11">
            <v>3</v>
          </cell>
        </row>
      </sheetData>
      <sheetData sheetId="589">
        <row r="11">
          <cell r="A11">
            <v>3</v>
          </cell>
        </row>
      </sheetData>
      <sheetData sheetId="590">
        <row r="11">
          <cell r="A11">
            <v>3</v>
          </cell>
        </row>
      </sheetData>
      <sheetData sheetId="591">
        <row r="11">
          <cell r="A11">
            <v>3</v>
          </cell>
        </row>
      </sheetData>
      <sheetData sheetId="592">
        <row r="11">
          <cell r="A11">
            <v>3</v>
          </cell>
        </row>
      </sheetData>
      <sheetData sheetId="593">
        <row r="11">
          <cell r="A11">
            <v>3</v>
          </cell>
        </row>
      </sheetData>
      <sheetData sheetId="594">
        <row r="11">
          <cell r="A11">
            <v>3</v>
          </cell>
        </row>
      </sheetData>
      <sheetData sheetId="595">
        <row r="11">
          <cell r="A11">
            <v>3</v>
          </cell>
        </row>
      </sheetData>
      <sheetData sheetId="596">
        <row r="11">
          <cell r="A11">
            <v>3</v>
          </cell>
        </row>
      </sheetData>
      <sheetData sheetId="597">
        <row r="11">
          <cell r="A11">
            <v>3</v>
          </cell>
        </row>
      </sheetData>
      <sheetData sheetId="598">
        <row r="11">
          <cell r="A11">
            <v>3</v>
          </cell>
        </row>
      </sheetData>
      <sheetData sheetId="599">
        <row r="11">
          <cell r="A11">
            <v>3</v>
          </cell>
        </row>
      </sheetData>
      <sheetData sheetId="600">
        <row r="11">
          <cell r="A11">
            <v>3</v>
          </cell>
        </row>
      </sheetData>
      <sheetData sheetId="601">
        <row r="11">
          <cell r="A11">
            <v>3</v>
          </cell>
        </row>
      </sheetData>
      <sheetData sheetId="602">
        <row r="11">
          <cell r="A11">
            <v>3</v>
          </cell>
        </row>
      </sheetData>
      <sheetData sheetId="603">
        <row r="11">
          <cell r="A11">
            <v>3</v>
          </cell>
        </row>
      </sheetData>
      <sheetData sheetId="604">
        <row r="11">
          <cell r="A11">
            <v>3</v>
          </cell>
        </row>
      </sheetData>
      <sheetData sheetId="605">
        <row r="11">
          <cell r="A11">
            <v>3</v>
          </cell>
        </row>
      </sheetData>
      <sheetData sheetId="606">
        <row r="11">
          <cell r="A11">
            <v>3</v>
          </cell>
        </row>
      </sheetData>
      <sheetData sheetId="607">
        <row r="11">
          <cell r="A11">
            <v>3</v>
          </cell>
        </row>
      </sheetData>
      <sheetData sheetId="608">
        <row r="11">
          <cell r="A11">
            <v>3</v>
          </cell>
        </row>
      </sheetData>
      <sheetData sheetId="609">
        <row r="11">
          <cell r="A11">
            <v>3</v>
          </cell>
        </row>
      </sheetData>
      <sheetData sheetId="610">
        <row r="11">
          <cell r="A11">
            <v>3</v>
          </cell>
        </row>
      </sheetData>
      <sheetData sheetId="611">
        <row r="11">
          <cell r="A11">
            <v>3</v>
          </cell>
        </row>
      </sheetData>
      <sheetData sheetId="612">
        <row r="11">
          <cell r="A11">
            <v>3</v>
          </cell>
        </row>
      </sheetData>
      <sheetData sheetId="613">
        <row r="11">
          <cell r="A11">
            <v>3</v>
          </cell>
        </row>
      </sheetData>
      <sheetData sheetId="614">
        <row r="11">
          <cell r="A11">
            <v>3</v>
          </cell>
        </row>
      </sheetData>
      <sheetData sheetId="615">
        <row r="11">
          <cell r="A11">
            <v>3</v>
          </cell>
        </row>
      </sheetData>
      <sheetData sheetId="616">
        <row r="11">
          <cell r="A11">
            <v>3</v>
          </cell>
        </row>
      </sheetData>
      <sheetData sheetId="617">
        <row r="11">
          <cell r="A11">
            <v>3</v>
          </cell>
        </row>
      </sheetData>
      <sheetData sheetId="618">
        <row r="11">
          <cell r="A11">
            <v>3</v>
          </cell>
        </row>
      </sheetData>
      <sheetData sheetId="619">
        <row r="11">
          <cell r="A11">
            <v>3</v>
          </cell>
        </row>
      </sheetData>
      <sheetData sheetId="620">
        <row r="11">
          <cell r="A11">
            <v>3</v>
          </cell>
        </row>
      </sheetData>
      <sheetData sheetId="621">
        <row r="11">
          <cell r="A11">
            <v>3</v>
          </cell>
        </row>
      </sheetData>
      <sheetData sheetId="622">
        <row r="11">
          <cell r="A11">
            <v>3</v>
          </cell>
        </row>
      </sheetData>
      <sheetData sheetId="623">
        <row r="11">
          <cell r="A11">
            <v>3</v>
          </cell>
        </row>
      </sheetData>
      <sheetData sheetId="624">
        <row r="11">
          <cell r="A11">
            <v>3</v>
          </cell>
        </row>
      </sheetData>
      <sheetData sheetId="625">
        <row r="11">
          <cell r="A11">
            <v>3</v>
          </cell>
        </row>
      </sheetData>
      <sheetData sheetId="626">
        <row r="11">
          <cell r="A11">
            <v>3</v>
          </cell>
        </row>
      </sheetData>
      <sheetData sheetId="627">
        <row r="11">
          <cell r="A11">
            <v>3</v>
          </cell>
        </row>
      </sheetData>
      <sheetData sheetId="628">
        <row r="11">
          <cell r="A11">
            <v>3</v>
          </cell>
        </row>
      </sheetData>
      <sheetData sheetId="629">
        <row r="11">
          <cell r="A11">
            <v>3</v>
          </cell>
        </row>
      </sheetData>
      <sheetData sheetId="630">
        <row r="11">
          <cell r="A11">
            <v>3</v>
          </cell>
        </row>
      </sheetData>
      <sheetData sheetId="631">
        <row r="11">
          <cell r="A11">
            <v>3</v>
          </cell>
        </row>
      </sheetData>
      <sheetData sheetId="632">
        <row r="11">
          <cell r="A11">
            <v>3</v>
          </cell>
        </row>
      </sheetData>
      <sheetData sheetId="633">
        <row r="11">
          <cell r="A11">
            <v>3</v>
          </cell>
        </row>
      </sheetData>
      <sheetData sheetId="634">
        <row r="11">
          <cell r="A11">
            <v>3</v>
          </cell>
        </row>
      </sheetData>
      <sheetData sheetId="635">
        <row r="11">
          <cell r="A11">
            <v>3</v>
          </cell>
        </row>
      </sheetData>
      <sheetData sheetId="636">
        <row r="11">
          <cell r="A11">
            <v>3</v>
          </cell>
        </row>
      </sheetData>
      <sheetData sheetId="637">
        <row r="11">
          <cell r="A11">
            <v>3</v>
          </cell>
        </row>
      </sheetData>
      <sheetData sheetId="638">
        <row r="11">
          <cell r="A11">
            <v>3</v>
          </cell>
        </row>
      </sheetData>
      <sheetData sheetId="639">
        <row r="11">
          <cell r="A11">
            <v>3</v>
          </cell>
        </row>
      </sheetData>
      <sheetData sheetId="640">
        <row r="11">
          <cell r="A11">
            <v>3</v>
          </cell>
        </row>
      </sheetData>
      <sheetData sheetId="641">
        <row r="11">
          <cell r="A11">
            <v>3</v>
          </cell>
        </row>
      </sheetData>
      <sheetData sheetId="642">
        <row r="11">
          <cell r="A11">
            <v>3</v>
          </cell>
        </row>
      </sheetData>
      <sheetData sheetId="643">
        <row r="11">
          <cell r="A11">
            <v>3</v>
          </cell>
        </row>
      </sheetData>
      <sheetData sheetId="644">
        <row r="11">
          <cell r="A11">
            <v>3</v>
          </cell>
        </row>
      </sheetData>
      <sheetData sheetId="645">
        <row r="11">
          <cell r="A11">
            <v>3</v>
          </cell>
        </row>
      </sheetData>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ow r="11">
          <cell r="A11">
            <v>3</v>
          </cell>
        </row>
      </sheetData>
      <sheetData sheetId="746">
        <row r="11">
          <cell r="A11">
            <v>3</v>
          </cell>
        </row>
      </sheetData>
      <sheetData sheetId="747">
        <row r="11">
          <cell r="A11">
            <v>3</v>
          </cell>
        </row>
      </sheetData>
      <sheetData sheetId="748">
        <row r="11">
          <cell r="A11">
            <v>3</v>
          </cell>
        </row>
      </sheetData>
      <sheetData sheetId="749">
        <row r="11">
          <cell r="A11">
            <v>3</v>
          </cell>
        </row>
      </sheetData>
      <sheetData sheetId="750">
        <row r="11">
          <cell r="A11">
            <v>3</v>
          </cell>
        </row>
      </sheetData>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ow r="11">
          <cell r="A11">
            <v>3</v>
          </cell>
        </row>
      </sheetData>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sheetData sheetId="967"/>
      <sheetData sheetId="968"/>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sheetData sheetId="1023"/>
      <sheetData sheetId="1024"/>
      <sheetData sheetId="1025"/>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sheetData sheetId="1327"/>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sheetData sheetId="1407"/>
      <sheetData sheetId="1408" refreshError="1"/>
      <sheetData sheetId="1409" refreshError="1"/>
      <sheetData sheetId="1410" refreshError="1"/>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refreshError="1"/>
      <sheetData sheetId="1472" refreshError="1"/>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refreshError="1"/>
      <sheetData sheetId="1549" refreshError="1"/>
      <sheetData sheetId="1550"/>
      <sheetData sheetId="1551"/>
      <sheetData sheetId="1552"/>
      <sheetData sheetId="1553"/>
      <sheetData sheetId="1554"/>
      <sheetData sheetId="1555"/>
      <sheetData sheetId="1556"/>
      <sheetData sheetId="1557"/>
      <sheetData sheetId="1558"/>
      <sheetData sheetId="1559"/>
      <sheetData sheetId="1560"/>
      <sheetData sheetId="1561" refreshError="1"/>
      <sheetData sheetId="1562"/>
      <sheetData sheetId="1563" refreshError="1"/>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refreshError="1"/>
      <sheetData sheetId="1601"/>
      <sheetData sheetId="1602"/>
      <sheetData sheetId="1603"/>
      <sheetData sheetId="1604" refreshError="1"/>
      <sheetData sheetId="1605" refreshError="1"/>
      <sheetData sheetId="1606" refreshError="1"/>
      <sheetData sheetId="1607" refreshError="1"/>
      <sheetData sheetId="1608"/>
      <sheetData sheetId="1609"/>
      <sheetData sheetId="1610" refreshError="1"/>
      <sheetData sheetId="1611" refreshError="1"/>
      <sheetData sheetId="1612" refreshError="1"/>
      <sheetData sheetId="1613"/>
      <sheetData sheetId="1614"/>
      <sheetData sheetId="1615"/>
      <sheetData sheetId="1616"/>
      <sheetData sheetId="1617"/>
      <sheetData sheetId="1618"/>
      <sheetData sheetId="1619"/>
      <sheetData sheetId="1620"/>
      <sheetData sheetId="1621" refreshError="1"/>
      <sheetData sheetId="1622" refreshError="1"/>
      <sheetData sheetId="1623" refreshError="1"/>
      <sheetData sheetId="1624" refreshError="1"/>
      <sheetData sheetId="1625" refreshError="1"/>
      <sheetData sheetId="1626" refreshError="1"/>
      <sheetData sheetId="1627"/>
      <sheetData sheetId="1628"/>
      <sheetData sheetId="1629"/>
      <sheetData sheetId="1630"/>
      <sheetData sheetId="1631"/>
      <sheetData sheetId="1632"/>
      <sheetData sheetId="1633"/>
      <sheetData sheetId="1634"/>
      <sheetData sheetId="1635" refreshError="1"/>
      <sheetData sheetId="1636" refreshError="1"/>
      <sheetData sheetId="1637"/>
      <sheetData sheetId="1638"/>
      <sheetData sheetId="1639"/>
      <sheetData sheetId="1640"/>
      <sheetData sheetId="1641" refreshError="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refreshError="1"/>
      <sheetData sheetId="1664" refreshError="1"/>
      <sheetData sheetId="1665" refreshError="1"/>
      <sheetData sheetId="1666" refreshError="1"/>
      <sheetData sheetId="1667" refreshError="1"/>
      <sheetData sheetId="1668"/>
      <sheetData sheetId="1669"/>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sheetData sheetId="1680"/>
      <sheetData sheetId="1681"/>
      <sheetData sheetId="1682" refreshError="1"/>
      <sheetData sheetId="1683" refreshError="1"/>
      <sheetData sheetId="1684" refreshError="1"/>
      <sheetData sheetId="1685"/>
      <sheetData sheetId="1686"/>
      <sheetData sheetId="1687"/>
      <sheetData sheetId="1688" refreshError="1"/>
      <sheetData sheetId="1689" refreshError="1"/>
      <sheetData sheetId="1690" refreshError="1"/>
      <sheetData sheetId="1691" refreshError="1"/>
      <sheetData sheetId="1692" refreshError="1"/>
      <sheetData sheetId="1693"/>
      <sheetData sheetId="1694"/>
      <sheetData sheetId="1695" refreshError="1"/>
      <sheetData sheetId="1696"/>
      <sheetData sheetId="1697"/>
      <sheetData sheetId="1698" refreshError="1"/>
      <sheetData sheetId="1699" refreshError="1"/>
      <sheetData sheetId="1700" refreshError="1"/>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sheetData sheetId="1881"/>
      <sheetData sheetId="1882"/>
      <sheetData sheetId="1883"/>
      <sheetData sheetId="1884"/>
      <sheetData sheetId="1885"/>
      <sheetData sheetId="1886"/>
      <sheetData sheetId="1887"/>
      <sheetData sheetId="1888"/>
      <sheetData sheetId="1889"/>
      <sheetData sheetId="1890"/>
      <sheetData sheetId="1891"/>
      <sheetData sheetId="1892"/>
      <sheetData sheetId="1893"/>
      <sheetData sheetId="1894"/>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sheetData sheetId="1916"/>
      <sheetData sheetId="1917"/>
      <sheetData sheetId="1918"/>
      <sheetData sheetId="1919"/>
      <sheetData sheetId="1920"/>
      <sheetData sheetId="1921"/>
      <sheetData sheetId="1922"/>
      <sheetData sheetId="1923"/>
      <sheetData sheetId="1924"/>
      <sheetData sheetId="1925"/>
      <sheetData sheetId="1926"/>
      <sheetData sheetId="1927"/>
      <sheetData sheetId="1928"/>
      <sheetData sheetId="1929"/>
      <sheetData sheetId="1930"/>
      <sheetData sheetId="1931"/>
      <sheetData sheetId="1932"/>
      <sheetData sheetId="1933"/>
      <sheetData sheetId="1934"/>
      <sheetData sheetId="1935"/>
      <sheetData sheetId="1936"/>
      <sheetData sheetId="1937"/>
      <sheetData sheetId="1938"/>
      <sheetData sheetId="1939"/>
      <sheetData sheetId="1940"/>
      <sheetData sheetId="1941"/>
      <sheetData sheetId="1942"/>
      <sheetData sheetId="1943"/>
      <sheetData sheetId="1944"/>
      <sheetData sheetId="1945"/>
      <sheetData sheetId="1946"/>
      <sheetData sheetId="1947"/>
      <sheetData sheetId="1948"/>
      <sheetData sheetId="1949"/>
      <sheetData sheetId="1950"/>
      <sheetData sheetId="1951"/>
      <sheetData sheetId="1952"/>
      <sheetData sheetId="1953"/>
      <sheetData sheetId="1954"/>
      <sheetData sheetId="1955"/>
      <sheetData sheetId="1956"/>
      <sheetData sheetId="1957"/>
      <sheetData sheetId="1958"/>
      <sheetData sheetId="1959"/>
      <sheetData sheetId="1960"/>
      <sheetData sheetId="1961"/>
      <sheetData sheetId="1962"/>
      <sheetData sheetId="1963"/>
      <sheetData sheetId="1964"/>
      <sheetData sheetId="1965"/>
      <sheetData sheetId="1966"/>
      <sheetData sheetId="1967"/>
      <sheetData sheetId="1968"/>
      <sheetData sheetId="1969"/>
      <sheetData sheetId="1970"/>
      <sheetData sheetId="197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sheetData sheetId="1995"/>
      <sheetData sheetId="1996"/>
      <sheetData sheetId="1997"/>
      <sheetData sheetId="1998"/>
      <sheetData sheetId="1999"/>
      <sheetData sheetId="2000"/>
      <sheetData sheetId="2001"/>
      <sheetData sheetId="2002"/>
      <sheetData sheetId="2003"/>
      <sheetData sheetId="2004"/>
      <sheetData sheetId="2005"/>
      <sheetData sheetId="2006"/>
      <sheetData sheetId="2007"/>
      <sheetData sheetId="2008"/>
      <sheetData sheetId="2009"/>
      <sheetData sheetId="2010"/>
      <sheetData sheetId="2011"/>
      <sheetData sheetId="2012"/>
      <sheetData sheetId="2013"/>
      <sheetData sheetId="2014"/>
      <sheetData sheetId="2015"/>
      <sheetData sheetId="2016"/>
      <sheetData sheetId="2017"/>
      <sheetData sheetId="2018"/>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sheetData sheetId="2176"/>
      <sheetData sheetId="2177"/>
      <sheetData sheetId="2178"/>
      <sheetData sheetId="2179"/>
      <sheetData sheetId="2180"/>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sheetData sheetId="2190"/>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sheetData sheetId="2200"/>
      <sheetData sheetId="2201"/>
      <sheetData sheetId="2202"/>
      <sheetData sheetId="2203"/>
      <sheetData sheetId="2204" refreshError="1"/>
      <sheetData sheetId="2205" refreshError="1"/>
      <sheetData sheetId="2206" refreshError="1"/>
      <sheetData sheetId="2207" refreshError="1"/>
      <sheetData sheetId="2208" refreshError="1"/>
      <sheetData sheetId="2209" refreshError="1"/>
      <sheetData sheetId="2210" refreshError="1"/>
      <sheetData sheetId="2211"/>
      <sheetData sheetId="2212"/>
      <sheetData sheetId="2213"/>
      <sheetData sheetId="2214"/>
      <sheetData sheetId="2215"/>
      <sheetData sheetId="2216"/>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sheetData sheetId="2296"/>
      <sheetData sheetId="2297"/>
      <sheetData sheetId="2298"/>
      <sheetData sheetId="2299"/>
      <sheetData sheetId="2300"/>
      <sheetData sheetId="2301"/>
      <sheetData sheetId="2302"/>
      <sheetData sheetId="2303"/>
      <sheetData sheetId="2304"/>
      <sheetData sheetId="2305"/>
      <sheetData sheetId="2306"/>
      <sheetData sheetId="2307"/>
      <sheetData sheetId="2308"/>
      <sheetData sheetId="2309"/>
      <sheetData sheetId="2310"/>
      <sheetData sheetId="2311"/>
      <sheetData sheetId="2312"/>
      <sheetData sheetId="2313"/>
      <sheetData sheetId="2314"/>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sheetData sheetId="2346"/>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sheetData sheetId="2425"/>
      <sheetData sheetId="2426"/>
      <sheetData sheetId="2427"/>
      <sheetData sheetId="2428"/>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sheetData sheetId="2439"/>
      <sheetData sheetId="2440" refreshError="1"/>
      <sheetData sheetId="2441" refreshError="1"/>
      <sheetData sheetId="2442" refreshError="1"/>
      <sheetData sheetId="2443" refreshError="1"/>
      <sheetData sheetId="2444" refreshError="1"/>
      <sheetData sheetId="2445" refreshError="1"/>
      <sheetData sheetId="2446">
        <row r="11">
          <cell r="A11">
            <v>0</v>
          </cell>
        </row>
      </sheetData>
      <sheetData sheetId="2447" refreshError="1"/>
      <sheetData sheetId="2448" refreshError="1"/>
      <sheetData sheetId="2449" refreshError="1"/>
      <sheetData sheetId="2450"/>
      <sheetData sheetId="2451"/>
      <sheetData sheetId="2452" refreshError="1"/>
      <sheetData sheetId="2453" refreshError="1"/>
      <sheetData sheetId="2454" refreshError="1"/>
      <sheetData sheetId="2455" refreshError="1"/>
      <sheetData sheetId="2456" refreshError="1"/>
      <sheetData sheetId="2457" refreshError="1"/>
      <sheetData sheetId="2458" refreshError="1"/>
      <sheetData sheetId="2459" refreshError="1"/>
      <sheetData sheetId="2460" refreshError="1"/>
      <sheetData sheetId="2461" refreshError="1"/>
      <sheetData sheetId="2462" refreshError="1"/>
      <sheetData sheetId="2463" refreshError="1"/>
      <sheetData sheetId="2464"/>
      <sheetData sheetId="2465"/>
      <sheetData sheetId="2466"/>
      <sheetData sheetId="2467"/>
      <sheetData sheetId="2468"/>
      <sheetData sheetId="2469"/>
      <sheetData sheetId="2470"/>
      <sheetData sheetId="2471"/>
      <sheetData sheetId="2472"/>
      <sheetData sheetId="2473" refreshError="1"/>
      <sheetData sheetId="2474" refreshError="1"/>
      <sheetData sheetId="2475" refreshError="1"/>
      <sheetData sheetId="2476">
        <row r="11">
          <cell r="A11">
            <v>0</v>
          </cell>
        </row>
      </sheetData>
      <sheetData sheetId="2477">
        <row r="11">
          <cell r="A11">
            <v>3</v>
          </cell>
        </row>
      </sheetData>
      <sheetData sheetId="2478">
        <row r="11">
          <cell r="A11">
            <v>3</v>
          </cell>
        </row>
      </sheetData>
      <sheetData sheetId="2479">
        <row r="11">
          <cell r="A11">
            <v>3</v>
          </cell>
        </row>
      </sheetData>
      <sheetData sheetId="2480">
        <row r="11">
          <cell r="A11">
            <v>3</v>
          </cell>
        </row>
      </sheetData>
      <sheetData sheetId="2481">
        <row r="11">
          <cell r="A11">
            <v>3</v>
          </cell>
        </row>
      </sheetData>
      <sheetData sheetId="2482">
        <row r="11">
          <cell r="A11">
            <v>3</v>
          </cell>
        </row>
      </sheetData>
      <sheetData sheetId="2483">
        <row r="11">
          <cell r="A11">
            <v>3</v>
          </cell>
        </row>
      </sheetData>
      <sheetData sheetId="2484">
        <row r="11">
          <cell r="A11">
            <v>3</v>
          </cell>
        </row>
      </sheetData>
      <sheetData sheetId="2485">
        <row r="11">
          <cell r="A11">
            <v>3</v>
          </cell>
        </row>
      </sheetData>
      <sheetData sheetId="2486">
        <row r="11">
          <cell r="A11">
            <v>3</v>
          </cell>
        </row>
      </sheetData>
      <sheetData sheetId="2487"/>
      <sheetData sheetId="2488">
        <row r="11">
          <cell r="A11">
            <v>3</v>
          </cell>
        </row>
      </sheetData>
      <sheetData sheetId="2489">
        <row r="11">
          <cell r="A11">
            <v>3</v>
          </cell>
        </row>
      </sheetData>
      <sheetData sheetId="2490">
        <row r="11">
          <cell r="A11">
            <v>3</v>
          </cell>
        </row>
      </sheetData>
      <sheetData sheetId="2491">
        <row r="11">
          <cell r="A11">
            <v>3</v>
          </cell>
        </row>
      </sheetData>
      <sheetData sheetId="2492"/>
      <sheetData sheetId="2493">
        <row r="11">
          <cell r="A11">
            <v>3</v>
          </cell>
        </row>
      </sheetData>
      <sheetData sheetId="2494"/>
      <sheetData sheetId="2495"/>
      <sheetData sheetId="2496">
        <row r="11">
          <cell r="A11">
            <v>3</v>
          </cell>
        </row>
      </sheetData>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row r="11">
          <cell r="A11">
            <v>3</v>
          </cell>
        </row>
      </sheetData>
      <sheetData sheetId="2513">
        <row r="11">
          <cell r="A11">
            <v>3</v>
          </cell>
        </row>
      </sheetData>
      <sheetData sheetId="2514"/>
      <sheetData sheetId="2515">
        <row r="11">
          <cell r="A11">
            <v>3</v>
          </cell>
        </row>
      </sheetData>
      <sheetData sheetId="2516">
        <row r="11">
          <cell r="A11">
            <v>3</v>
          </cell>
        </row>
      </sheetData>
      <sheetData sheetId="2517"/>
      <sheetData sheetId="2518">
        <row r="11">
          <cell r="A11">
            <v>3</v>
          </cell>
        </row>
      </sheetData>
      <sheetData sheetId="2519"/>
      <sheetData sheetId="2520"/>
      <sheetData sheetId="2521">
        <row r="11">
          <cell r="A11">
            <v>3</v>
          </cell>
        </row>
      </sheetData>
      <sheetData sheetId="2522"/>
      <sheetData sheetId="2523"/>
      <sheetData sheetId="2524"/>
      <sheetData sheetId="2525"/>
      <sheetData sheetId="2526"/>
      <sheetData sheetId="2527"/>
      <sheetData sheetId="2528"/>
      <sheetData sheetId="2529"/>
      <sheetData sheetId="2530"/>
      <sheetData sheetId="2531">
        <row r="11">
          <cell r="A11">
            <v>3</v>
          </cell>
        </row>
      </sheetData>
      <sheetData sheetId="2532"/>
      <sheetData sheetId="2533"/>
      <sheetData sheetId="2534">
        <row r="11">
          <cell r="A11">
            <v>3</v>
          </cell>
        </row>
      </sheetData>
      <sheetData sheetId="2535">
        <row r="11">
          <cell r="A11">
            <v>3</v>
          </cell>
        </row>
      </sheetData>
      <sheetData sheetId="2536">
        <row r="11">
          <cell r="A11">
            <v>3</v>
          </cell>
        </row>
      </sheetData>
      <sheetData sheetId="2537"/>
      <sheetData sheetId="2538">
        <row r="11">
          <cell r="A11">
            <v>3</v>
          </cell>
        </row>
      </sheetData>
      <sheetData sheetId="2539">
        <row r="11">
          <cell r="A11">
            <v>3</v>
          </cell>
        </row>
      </sheetData>
      <sheetData sheetId="2540"/>
      <sheetData sheetId="2541"/>
      <sheetData sheetId="2542"/>
      <sheetData sheetId="2543"/>
      <sheetData sheetId="2544"/>
      <sheetData sheetId="2545"/>
      <sheetData sheetId="2546"/>
      <sheetData sheetId="2547" refreshError="1"/>
      <sheetData sheetId="2548" refreshError="1"/>
      <sheetData sheetId="2549" refreshError="1"/>
      <sheetData sheetId="2550" refreshError="1"/>
      <sheetData sheetId="2551" refreshError="1"/>
      <sheetData sheetId="2552" refreshError="1"/>
      <sheetData sheetId="2553" refreshError="1"/>
      <sheetData sheetId="2554" refreshError="1"/>
      <sheetData sheetId="2555" refreshError="1"/>
      <sheetData sheetId="2556" refreshError="1"/>
      <sheetData sheetId="2557" refreshError="1"/>
      <sheetData sheetId="2558" refreshError="1"/>
      <sheetData sheetId="2559" refreshError="1"/>
      <sheetData sheetId="2560" refreshError="1"/>
      <sheetData sheetId="2561" refreshError="1"/>
      <sheetData sheetId="2562" refreshError="1"/>
      <sheetData sheetId="2563" refreshError="1"/>
    </sheetDataSet>
  </externalBook>
</externalLink>
</file>

<file path=xl/externalLinks/externalLink2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
      <sheetName val="SCHE"/>
      <sheetName val="Minat"/>
      <sheetName val="SRT"/>
      <sheetName val="Rek"/>
      <sheetName val="BQ"/>
      <sheetName val="ANA"/>
      <sheetName val="Ana.Maj"/>
      <sheetName val="Met.baru"/>
      <sheetName val="1.20"/>
      <sheetName val="1.19"/>
      <sheetName val="Recyling"/>
      <sheetName val="Meth"/>
      <sheetName val="hsd"/>
      <sheetName val="Lamp.Meth"/>
      <sheetName val="Ana.Non "/>
      <sheetName val="Meth.Non"/>
      <sheetName val="MOS"/>
      <sheetName val="AN-E"/>
      <sheetName val="ALAT"/>
      <sheetName val="Major"/>
      <sheetName val="CHECK"/>
      <sheetName val="GEL"/>
      <sheetName val="STAF"/>
      <sheetName val="ORG2"/>
      <sheetName val="CUR"/>
      <sheetName val="Peta"/>
      <sheetName val="KOP"/>
      <sheetName val="cov.2"/>
      <sheetName val="Person"/>
      <sheetName val="IND"/>
      <sheetName val="PENG.3"/>
      <sheetName val="PENG.2"/>
      <sheetName val="PENG."/>
      <sheetName val="rekap"/>
      <sheetName val="kuantitas"/>
      <sheetName val="analisa F-X"/>
      <sheetName val="metode-F-X"/>
      <sheetName val="MET"/>
      <sheetName val="metode-4"/>
      <sheetName val="Lamp.Meth (2)"/>
      <sheetName val="upah"/>
      <sheetName val="bahan"/>
      <sheetName val="Rupiah"/>
      <sheetName val="BOQ"/>
      <sheetName val="data-pendukung"/>
      <sheetName val="3_DIV3"/>
    </sheetNames>
    <sheetDataSet>
      <sheetData sheetId="0">
        <row r="6">
          <cell r="A6" t="str">
            <v>Pekerjaan Pelapisan Ulang (Overlay) Jalan Tol Jagorawi</v>
          </cell>
        </row>
        <row r="7">
          <cell r="A7" t="str">
            <v>09/PAN-OVL.JGR/2003</v>
          </cell>
        </row>
        <row r="8">
          <cell r="A8" t="str">
            <v>12 Mei 2003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2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od"/>
      <sheetName val="CH"/>
      <sheetName val="LMP.12"/>
      <sheetName val="surat "/>
      <sheetName val="REK"/>
      <sheetName val="BOQ"/>
      <sheetName val="SCH"/>
      <sheetName val="ANA.1"/>
      <sheetName val="ANA"/>
      <sheetName val="HSD"/>
      <sheetName val="ANA LS"/>
      <sheetName val="RTN"/>
      <sheetName val="Met Rtn"/>
      <sheetName val="MOS"/>
      <sheetName val="LMP.6"/>
      <sheetName val="LMP 7"/>
      <sheetName val="alat"/>
      <sheetName val="staf"/>
      <sheetName val="Kar"/>
      <sheetName val="SUBkon"/>
      <sheetName val="MET-BAB-04"/>
      <sheetName val="MET-BAB-06"/>
      <sheetName val="MET-BAB-06b"/>
      <sheetName val="MET-bab-08"/>
      <sheetName val="BALT"/>
      <sheetName val="IND"/>
      <sheetName val="Sheet2"/>
      <sheetName val="Sheet2 (2)"/>
      <sheetName val="Sheet1"/>
      <sheetName val="Sheet1 (2)"/>
      <sheetName val="data-pendukung"/>
      <sheetName val="OFFICE"/>
      <sheetName val="DIV.3 OK"/>
      <sheetName val="harsat&amp;upah"/>
      <sheetName val="Up Bhn3"/>
    </sheetNames>
    <sheetDataSet>
      <sheetData sheetId="0"/>
      <sheetData sheetId="1">
        <row r="8">
          <cell r="C8" t="str">
            <v>PENINGKATAN JALAN SURADE - TEGALBULEUD KM.BDG. 213+714 - KM.BDG. 217+714</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 sheetId="32" refreshError="1"/>
      <sheetData sheetId="33" refreshError="1"/>
      <sheetData sheetId="34" refreshError="1"/>
    </sheetDataSet>
  </externalBook>
</externalLink>
</file>

<file path=xl/externalLinks/externalLink2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K"/>
      <sheetName val="REKAP"/>
      <sheetName val="BOQ"/>
      <sheetName val="ANALISA"/>
      <sheetName val="dafhar"/>
      <sheetName val="Antek"/>
      <sheetName val=" Biaya alat jam'05"/>
      <sheetName val="Analisa Produksi alat'05"/>
      <sheetName val="Anal-Grout!Back!Water"/>
      <sheetName val="AHSP'05"/>
      <sheetName val="daf harga'05"/>
      <sheetName val="Rekap Hrg"/>
      <sheetName val="Rekap Rab '05"/>
      <sheetName val="Rab '05"/>
      <sheetName val="Daft Print"/>
      <sheetName val="Sch Pelaks'05 (Kontrak)"/>
      <sheetName val="Sruct.Org'05"/>
      <sheetName val="daf harga A.Besar"/>
      <sheetName val="AHS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7">
          <cell r="O7">
            <v>1</v>
          </cell>
        </row>
        <row r="25">
          <cell r="O25">
            <v>0.1</v>
          </cell>
        </row>
      </sheetData>
    </sheetDataSet>
  </externalBook>
</externalLink>
</file>

<file path=xl/externalLinks/externalLink2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ope of work"/>
      <sheetName val="REKAP"/>
      <sheetName val="B-Utama"/>
      <sheetName val="Luar"/>
      <sheetName val="Office"/>
      <sheetName val="Baja"/>
      <sheetName val="Utility"/>
      <sheetName val="tam-kur sipil"/>
      <sheetName val="tam-kur baja"/>
      <sheetName val="ME"/>
      <sheetName val="Preliminary"/>
      <sheetName val="har.sat"/>
      <sheetName val="M'trl Baja"/>
      <sheetName val="analbj"/>
      <sheetName val="HARGA MATERIAL"/>
      <sheetName val="UPAH KERJA"/>
      <sheetName val="FINISHING"/>
      <sheetName val="STRUKTUR"/>
      <sheetName val="EXTERNAL"/>
      <sheetName val="Paint"/>
      <sheetName val="Pintu"/>
      <sheetName val="Door"/>
      <sheetName val="HARGA"/>
      <sheetName val="Scope_of_work"/>
      <sheetName val="tam-kur_sipil"/>
      <sheetName val="tam-kur_baja"/>
      <sheetName val="har_sat"/>
      <sheetName val="M'trl_Baja"/>
      <sheetName val="HARGA_MATERIAL"/>
      <sheetName val="UPAH_KERJA"/>
      <sheetName val="HARGA ALAT"/>
      <sheetName val="BQNSC"/>
      <sheetName val="Rekap Direct Cost"/>
      <sheetName val="Rekap Tahap 1"/>
      <sheetName val="Scdl"/>
      <sheetName val="EK-JAN-07"/>
      <sheetName val="Plumbing"/>
      <sheetName val="Analisa -Baku"/>
      <sheetName val="Hargamaterial"/>
      <sheetName val="S_Suramadu"/>
      <sheetName val="Sub"/>
      <sheetName val="310801Pabrik PT Rehau"/>
      <sheetName val="Weight Bridge"/>
      <sheetName val="Pipe"/>
      <sheetName val="ELEMENT SUM"/>
      <sheetName val="Sheet2"/>
      <sheetName val="TOTAL"/>
      <sheetName val="chitimc"/>
      <sheetName val="THPDMoi  (2)"/>
      <sheetName val="dongia (2)"/>
      <sheetName val="gtrinh"/>
      <sheetName val="phuluc1"/>
      <sheetName val="TONG HOP VL-NC"/>
      <sheetName val="lam-moi"/>
      <sheetName val="chitiet"/>
      <sheetName val="TONGKE3p "/>
      <sheetName val="giathanh1"/>
      <sheetName val="TH VL, NC, DDHT Thanhphuoc"/>
      <sheetName val="#REF"/>
      <sheetName val="DONGIA"/>
      <sheetName val="thao-go"/>
      <sheetName val="DON GIA"/>
      <sheetName val="TONGKE-HT"/>
      <sheetName val="DG"/>
      <sheetName val="dtxl"/>
      <sheetName val="LKVL-CK-HT-GD1"/>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HB"/>
      <sheetName val="D3.1"/>
      <sheetName val="D4"/>
      <sheetName val="D6"/>
      <sheetName val="D7"/>
      <sheetName val="D8"/>
      <sheetName val="Material"/>
      <sheetName val="326BQSTC"/>
      <sheetName val="SCHEDULE"/>
      <sheetName val="Sumber Daya"/>
      <sheetName val="Resume"/>
      <sheetName val="data"/>
      <sheetName val="H.Satuan"/>
      <sheetName val="BAHAN_STR"/>
      <sheetName val="A"/>
      <sheetName val="Hrg.Sat"/>
      <sheetName val="ALT"/>
      <sheetName val="TIE-INS"/>
      <sheetName val="BQ ARS"/>
      <sheetName val="BoQ"/>
      <sheetName val="CH"/>
      <sheetName val="TANJUNG-CONV"/>
      <sheetName val="Scope_of_work1"/>
      <sheetName val="tam-kur_sipil1"/>
      <sheetName val="tam-kur_baja1"/>
      <sheetName val="har_sat1"/>
      <sheetName val="M'trl_Baja1"/>
      <sheetName val="HARGA_MATERIAL1"/>
      <sheetName val="UPAH_KERJA1"/>
      <sheetName val="HARGA_ALAT"/>
      <sheetName val="Rekap_Direct_Cost"/>
      <sheetName val="BASIC"/>
      <sheetName val="bahan"/>
      <sheetName val="tifico"/>
      <sheetName val="00_Jumlah Total"/>
      <sheetName val="harsat"/>
      <sheetName val="STAFF"/>
      <sheetName val="AC"/>
      <sheetName val="ESCON"/>
      <sheetName val="RAB"/>
      <sheetName val="Panel,feeder,elek"/>
      <sheetName val="Daftar Harga"/>
      <sheetName val="Steel Material List"/>
      <sheetName val="DATUM"/>
      <sheetName val="hardas"/>
      <sheetName val="Sheet1"/>
      <sheetName val="MAP"/>
      <sheetName val="Harga Satuan"/>
      <sheetName val="STR"/>
      <sheetName val="BILL"/>
      <sheetName val="SELL-SUMM-COST"/>
      <sheetName val="Man Power"/>
      <sheetName val="Upah"/>
      <sheetName val="analisa"/>
      <sheetName val="TOEVOER"/>
      <sheetName val="XLR_NoRangeSheet"/>
      <sheetName val="ANALISA (2)"/>
      <sheetName val="BL (1)"/>
      <sheetName val="Material Baja"/>
      <sheetName val="HRG BHN"/>
      <sheetName val="lap-bulan"/>
      <sheetName val="BQ"/>
      <sheetName val="Bill sipil"/>
      <sheetName val="SEX"/>
      <sheetName val="UPAH + ALAT"/>
      <sheetName val="D3"/>
      <sheetName val="Proposal"/>
      <sheetName val="AHSbj"/>
      <sheetName val="REKAP_ARSITEKTUR."/>
      <sheetName val="Price"/>
      <sheetName val="Rekap Prelim"/>
      <sheetName val="TOWN"/>
      <sheetName val="H-Bahan"/>
      <sheetName val="Anal"/>
      <sheetName val="Estimate"/>
      <sheetName val="AHS"/>
      <sheetName val="Tataudara"/>
      <sheetName val="Analisa Tend (2)"/>
      <sheetName val="SITE-E"/>
      <sheetName val="3"/>
      <sheetName val="Rekap Total"/>
      <sheetName val="LANTAI 10"/>
      <sheetName val="LANTAI 11"/>
      <sheetName val="LANTAI 12"/>
      <sheetName val="LANTAI 13"/>
      <sheetName val="LANTAI 14"/>
      <sheetName val="LANTAI 15"/>
      <sheetName val="LANTAI 16"/>
      <sheetName val="LANTAI 5"/>
      <sheetName val="LANTAI 6"/>
      <sheetName val="LANTAI 7"/>
      <sheetName val="LANTAI 9"/>
      <sheetName val="LANTAI MESIN"/>
      <sheetName val="D2.2"/>
      <sheetName val="Sheet"/>
      <sheetName val="an.el"/>
      <sheetName val="An.AC &amp; Plb"/>
      <sheetName val="Gudang non AC-AC Struktur"/>
      <sheetName val="ANALISA PEK.UMUM"/>
      <sheetName val="H.SAT"/>
      <sheetName val="MADC"/>
      <sheetName val="HARGA SAT"/>
      <sheetName val="Tie Beam GN"/>
      <sheetName val="PileCap"/>
      <sheetName val="PAD-F"/>
      <sheetName val="perkerasan"/>
      <sheetName val="Metod TWR"/>
      <sheetName val="Satuan"/>
      <sheetName val="Divisi1"/>
      <sheetName val="Basic P"/>
      <sheetName val="Scope_of_work2"/>
      <sheetName val="tam-kur_sipil2"/>
      <sheetName val="tam-kur_baja2"/>
      <sheetName val="har_sat2"/>
      <sheetName val="M'trl_Baja2"/>
      <sheetName val="HARGA_MATERIAL2"/>
      <sheetName val="UPAH_KERJA2"/>
      <sheetName val="HARGA_ALAT1"/>
      <sheetName val="Rekap_Direct_Cost1"/>
      <sheetName val="Rekap_Tahap_1"/>
      <sheetName val="Hrg_Sat"/>
      <sheetName val="Weight_Bridge"/>
      <sheetName val="Analisa_-Baku"/>
      <sheetName val="Sumber_Daya"/>
      <sheetName val="THPDMoi__(2)"/>
      <sheetName val="dongia_(2)"/>
      <sheetName val="TONG_HOP_VL-NC"/>
      <sheetName val="TONGKE3p_"/>
      <sheetName val="TH_VL,_NC,_DDHT_Thanhphuoc"/>
      <sheetName val="DON_GIA"/>
      <sheetName val="t-h_HA_THE"/>
      <sheetName val="CHITIET_VL-NC-TT_-1p"/>
      <sheetName val="TONG_HOP_VL-NC_TT"/>
      <sheetName val="TH_XL"/>
      <sheetName val="CHITIET_VL-NC"/>
      <sheetName val="CHITIET_VL-NC-TT-3p"/>
      <sheetName val="KPVC-BD_"/>
      <sheetName val="H_Satuan"/>
      <sheetName val="ELEMENT_SUM"/>
      <sheetName val="00_Jumlah_Total"/>
      <sheetName val="D3_1"/>
      <sheetName val="ANALISA_(2)"/>
      <sheetName val="Harga_Satuan"/>
      <sheetName val="REKAP STRUKTUR"/>
      <sheetName val="hub"/>
      <sheetName val="Summary - Budget"/>
      <sheetName val="SPK"/>
      <sheetName val="DAFT_ALAT,UPAH &amp; MAT"/>
      <sheetName val="Const"/>
      <sheetName val="Analisa Upah &amp; Bahan Plum"/>
      <sheetName val="ARSITEKTUR"/>
      <sheetName val="310801Pabrik_PT_Rehau"/>
      <sheetName val="Steel_Material_List"/>
      <sheetName val="REKAP_STRUKTUR"/>
      <sheetName val="Daftar_Harga"/>
      <sheetName val="BL_(1)"/>
      <sheetName val="Material_Baja"/>
      <sheetName val="HRG_BHN"/>
      <sheetName val="Analisa_Tend_(2)"/>
      <sheetName val="Rekap_Total"/>
      <sheetName val="LANTAI_10"/>
      <sheetName val="LANTAI_11"/>
      <sheetName val="LANTAI_12"/>
      <sheetName val="LANTAI_13"/>
      <sheetName val="LANTAI_14"/>
      <sheetName val="LANTAI_15"/>
      <sheetName val="LANTAI_16"/>
      <sheetName val="LANTAI_5"/>
      <sheetName val="LANTAI_6"/>
      <sheetName val="LANTAI_7"/>
      <sheetName val="LANTAI_9"/>
      <sheetName val="LANTAI_MESIN"/>
      <sheetName val="BQ_ARS"/>
      <sheetName val="Summary_-_Budget"/>
      <sheetName val="Bill_sipil"/>
      <sheetName val="Koefisien"/>
      <sheetName val="AnalisaSIPIL RIIL"/>
      <sheetName val="COVERUSRP"/>
      <sheetName val="Hrg Sat"/>
      <sheetName val="extern"/>
      <sheetName val="IN"/>
      <sheetName val="61005"/>
      <sheetName val="61006"/>
      <sheetName val="61007"/>
      <sheetName val="61008"/>
      <sheetName val="Notes"/>
      <sheetName val="divII"/>
      <sheetName val="ana_str"/>
      <sheetName val="HB "/>
      <sheetName val="CUACA"/>
      <sheetName val="Master 1.0"/>
      <sheetName val="MacPro"/>
      <sheetName val="Perm. Test"/>
      <sheetName val="Div2"/>
      <sheetName val="COST-SUM"/>
      <sheetName val="Profil"/>
      <sheetName val="Rkp"/>
      <sheetName val="Master Edit"/>
      <sheetName val="Kuantitas &amp; Harga"/>
      <sheetName val="DHSD"/>
      <sheetName val="Form-3.3"/>
      <sheetName val="Har-sat-dasr"/>
      <sheetName val="RAB_RS"/>
      <sheetName val="BOM29-1"/>
      <sheetName val="Rincian"/>
      <sheetName val="komponen"/>
      <sheetName val="anls ttk"/>
      <sheetName val="Vol_dinding"/>
      <sheetName val="G_SUMMARY"/>
      <sheetName val="NP"/>
      <sheetName val="LUMPSUM"/>
      <sheetName val="dasar"/>
      <sheetName val="An-Pek-Arui"/>
      <sheetName val="Owning"/>
      <sheetName val="UNIT PRICE"/>
      <sheetName val="Harga Dasar"/>
      <sheetName val="Owning cost Alat"/>
      <sheetName val="BHN-ALAT"/>
      <sheetName val="Ana. PU"/>
      <sheetName val="610.04"/>
      <sheetName val="610.05"/>
      <sheetName val="610.06"/>
      <sheetName val="610.07"/>
      <sheetName val="610.08"/>
      <sheetName val="HS"/>
      <sheetName val="Analisa SNI STANDART "/>
      <sheetName val="7.공정표"/>
      <sheetName val="MAP 1-2"/>
      <sheetName val="Metod_TWR"/>
      <sheetName val="Basic_P"/>
      <sheetName val="ANALISA_PEK_UMUM"/>
      <sheetName val="Gudang_non_AC-AC_Struktur"/>
      <sheetName val="Man_Power"/>
      <sheetName val="D2_2"/>
      <sheetName val="an_el"/>
      <sheetName val="An_AC_&amp;_Plb"/>
      <sheetName val="H_SAT"/>
      <sheetName val="HARGA_SAT"/>
      <sheetName val="Tie_Beam_GN"/>
      <sheetName val="UnitRate22"/>
      <sheetName val="Monitor"/>
      <sheetName val="DaftarHarga"/>
      <sheetName val="5-ALAT(1)"/>
      <sheetName val="4-Basic Price"/>
      <sheetName val="MAP-Prog"/>
      <sheetName val="hrg.bhn"/>
      <sheetName val="MAPP"/>
      <sheetName val="antek"/>
      <sheetName val="RLB"/>
      <sheetName val="BasicPrice"/>
      <sheetName val="HRGA SATUAN UPAH-BAHAN"/>
      <sheetName val="Pengalaman Per"/>
      <sheetName val="351BQMCN"/>
      <sheetName val="std.wt."/>
      <sheetName val="ANALISA HARGA SATUAN"/>
      <sheetName val="UPAH _ ALAT"/>
      <sheetName val="FR"/>
      <sheetName val="PC"/>
      <sheetName val="Hargamat"/>
      <sheetName val="Cover"/>
      <sheetName val="PriceList"/>
      <sheetName val="Spesifikasi "/>
      <sheetName val="Bill_Qua"/>
      <sheetName val="BQ_Methanol"/>
      <sheetName val="PipWT"/>
      <sheetName val="310801Pabrik PT Rehau.xls"/>
      <sheetName val="Galian 1"/>
      <sheetName val="UPH,BHN,ALT"/>
      <sheetName val="Analis harga"/>
      <sheetName val="Koef"/>
      <sheetName val="upah bahan"/>
      <sheetName val="PVC"/>
      <sheetName val="HSD"/>
      <sheetName val="PERSIAPAN"/>
      <sheetName val="UTILITAS"/>
      <sheetName val="INDEX"/>
      <sheetName val="anl.sa"/>
      <sheetName val="B.as"/>
      <sheetName val="UBA RAB"/>
      <sheetName val="Bill rekap"/>
      <sheetName val="DAF-1"/>
      <sheetName val="Bhn.Ars"/>
      <sheetName val="ALL SUM"/>
      <sheetName val="Hrg Satuan"/>
      <sheetName val="钢筋"/>
      <sheetName val="RAB_HPS"/>
      <sheetName val="Rev"/>
      <sheetName val="산근"/>
      <sheetName val="Eng_Hrs (HO)"/>
      <sheetName val="Pspn"/>
      <sheetName val="POS 1"/>
      <sheetName val="POS 2"/>
      <sheetName val="Administration"/>
      <sheetName val="Ware House"/>
      <sheetName val="HELIPAD"/>
      <sheetName val="Hunian Staf"/>
      <sheetName val="Kantin"/>
      <sheetName val="Klinik"/>
      <sheetName val="Mosque"/>
      <sheetName val="Pemadam Kebakaran"/>
      <sheetName val="Gd. Rekreasi &amp; olah Raga"/>
      <sheetName val="Site Plan"/>
      <sheetName val="SPBU"/>
      <sheetName val="Mall"/>
      <sheetName val="Daf. No. - 4.2"/>
      <sheetName val="SMP"/>
      <sheetName val="List Plant"/>
      <sheetName val="Data Alat"/>
      <sheetName val="H-BHN"/>
      <sheetName val="BA_CCO"/>
      <sheetName val="Daf_isi"/>
      <sheetName val="PO-2"/>
      <sheetName val="DATA PROYEK"/>
      <sheetName val="RSK-01"/>
      <sheetName val="Rekap Biaya"/>
      <sheetName val="NC-CM"/>
      <sheetName val="FMU"/>
      <sheetName val="Lamp. 9"/>
      <sheetName val="SUMMARY"/>
      <sheetName val="SP"/>
      <sheetName val="MARKUP"/>
      <sheetName val="UPAH DAN ALAT"/>
      <sheetName val="MATERIAL PIPA DAN ISOLASI"/>
      <sheetName val="Harsat Bahan"/>
      <sheetName val="Harsat Upah"/>
      <sheetName val="alat"/>
      <sheetName val="anal_hs"/>
      <sheetName val="info"/>
      <sheetName val="kalibrasi-Tank"/>
      <sheetName val="3-DIV1"/>
      <sheetName val="terendah"/>
      <sheetName val="Bahan &amp; Upah"/>
      <sheetName val="DIV1"/>
      <sheetName val="DT SECTION 3"/>
      <sheetName val="DB"/>
      <sheetName val="SUM"/>
      <sheetName val="jml pekerja"/>
      <sheetName val="RAP"/>
      <sheetName val="B-P"/>
      <sheetName val="basic_price"/>
      <sheetName val="terima out"/>
      <sheetName val="RAB1"/>
      <sheetName val="HSATUAN"/>
      <sheetName val="Sales Parameter"/>
      <sheetName val="Analisa Upah _ Bahan Plum"/>
      <sheetName val="Kinerja Proyek"/>
      <sheetName val="PRD 01-4"/>
      <sheetName val="PRD 01-3"/>
      <sheetName val="Hitung"/>
      <sheetName val="anal rinci"/>
      <sheetName val="TABEL"/>
      <sheetName val="BQ OE"/>
      <sheetName val="MT_an"/>
      <sheetName val="Cash Flow bulanan"/>
      <sheetName val="Rekapitulasi"/>
      <sheetName val="Cash2"/>
      <sheetName val="Sheet3"/>
      <sheetName val="HARSAT-lain"/>
      <sheetName val="HARSAT-tanah"/>
      <sheetName val="HARSAT-lhn"/>
      <sheetName val="hrgsat"/>
      <sheetName val="TAGIHAN"/>
      <sheetName val="duadan3"/>
      <sheetName val="REF.ONLY"/>
      <sheetName val="BHN+KMK"/>
      <sheetName val="eval"/>
      <sheetName val="BETON"/>
      <sheetName val="DKH_2"/>
      <sheetName val="Stay Cable-1"/>
      <sheetName val="DKH_1"/>
      <sheetName val="SUB+KMK"/>
      <sheetName val="TNG"/>
      <sheetName val="Anls_BKL"/>
      <sheetName val="Div A"/>
      <sheetName val="Div B"/>
      <sheetName val="Div C"/>
      <sheetName val="Div D"/>
      <sheetName val="Div E"/>
      <sheetName val="Div F"/>
      <sheetName val="Div G"/>
      <sheetName val="Div H"/>
      <sheetName val="Div I"/>
      <sheetName val="Div J"/>
      <sheetName val="Div K"/>
      <sheetName val="Div L"/>
      <sheetName val="Div M"/>
      <sheetName val="Div N"/>
      <sheetName val="Div O"/>
      <sheetName val="Div P"/>
      <sheetName val="Div Q"/>
      <sheetName val="HASAT"/>
      <sheetName val="DASH"/>
      <sheetName val="Piping"/>
      <sheetName val="L_TIGA"/>
      <sheetName val="L-TIGA"/>
      <sheetName val="SORT"/>
      <sheetName val="name"/>
      <sheetName val="EK-JAN-2010"/>
      <sheetName val="Upah+Bahan"/>
      <sheetName val="PAD_F"/>
      <sheetName val="BQ_E20_02_Rp_"/>
      <sheetName val="Daf 1"/>
      <sheetName val="INPUT"/>
      <sheetName val="villa"/>
      <sheetName val="BQ-GB-1"/>
      <sheetName val="Break Down Alat"/>
      <sheetName val="WP"/>
      <sheetName val="bhn"/>
      <sheetName val="41,9&amp;36,3"/>
      <sheetName val="ANX3FWBS7000"/>
      <sheetName val="Sat Bah &amp; Up"/>
      <sheetName val="revisi progres 1"/>
      <sheetName val="ANALISA NOV '07"/>
      <sheetName val="Module Wt"/>
      <sheetName val="LEVEL"/>
      <sheetName val="MT"/>
      <sheetName val="Mat"/>
      <sheetName val="WI"/>
      <sheetName val=" PE-F-42 MR 9 Manpower"/>
      <sheetName val="Retail Spider"/>
      <sheetName val="HRG BAHAN &amp; UPAH okk"/>
      <sheetName val="Analis Kusen okk"/>
      <sheetName val="상반기손익차2총괄"/>
      <sheetName val="Eng_Hrs"/>
      <sheetName val="7.1(3)"/>
      <sheetName val="Permanent info"/>
      <sheetName val="TARIP"/>
      <sheetName val="Margin"/>
      <sheetName val="MTa"/>
      <sheetName val="huruf"/>
      <sheetName val="Balok"/>
      <sheetName val="QTTY ANCHOR BAR"/>
      <sheetName val="PNT"/>
      <sheetName val="AMP"/>
      <sheetName val="ANTEK-AGGA"/>
      <sheetName val="BURDA"/>
      <sheetName val="ANTEK-GAL"/>
      <sheetName val="HRS-ATB"/>
      <sheetName val="ANTEK-PRIME"/>
      <sheetName val="ANTEK-TIMB"/>
      <sheetName val="BD-LS"/>
      <sheetName val="BIA-LUMPSUM"/>
      <sheetName val="CRUSER"/>
      <sheetName val="FINAL"/>
      <sheetName val="KEBALAT"/>
      <sheetName val="pivotscd"/>
      <sheetName val="Scope_of_work3"/>
      <sheetName val="tam-kur_sipil3"/>
      <sheetName val="tam-kur_baja3"/>
      <sheetName val="har_sat3"/>
      <sheetName val="M'trl_Baja3"/>
      <sheetName val="HARGA_MATERIAL3"/>
      <sheetName val="UPAH_KERJA3"/>
      <sheetName val="HARGA_ALAT2"/>
      <sheetName val="Rekap_Direct_Cost2"/>
      <sheetName val="Rekap_Tahap_11"/>
      <sheetName val="Analisa_-Baku1"/>
      <sheetName val="Weight_Bridge1"/>
      <sheetName val="ELEMENT_SUM1"/>
      <sheetName val="THPDMoi__(2)1"/>
      <sheetName val="dongia_(2)1"/>
      <sheetName val="TONG_HOP_VL-NC1"/>
      <sheetName val="TONGKE3p_1"/>
      <sheetName val="TH_VL,_NC,_DDHT_Thanhphuoc1"/>
      <sheetName val="DON_GIA1"/>
      <sheetName val="t-h_HA_THE1"/>
      <sheetName val="CHITIET_VL-NC-TT_-1p1"/>
      <sheetName val="TONG_HOP_VL-NC_TT1"/>
      <sheetName val="TH_XL1"/>
      <sheetName val="CHITIET_VL-NC1"/>
      <sheetName val="CHITIET_VL-NC-TT-3p1"/>
      <sheetName val="KPVC-BD_1"/>
      <sheetName val="00_Jumlah_Total1"/>
      <sheetName val="D3_11"/>
      <sheetName val="BL_(1)1"/>
      <sheetName val="H_Satuan1"/>
      <sheetName val="Sumber_Daya1"/>
      <sheetName val="Analisa_Tend_(2)1"/>
      <sheetName val="310801Pabrik_PT_Rehau1"/>
      <sheetName val="Steel_Material_List1"/>
      <sheetName val="Harga_Satuan1"/>
      <sheetName val="Daftar_Harga1"/>
      <sheetName val="Rekap_Total1"/>
      <sheetName val="Hrg_Sat1"/>
      <sheetName val="BQ_ARS1"/>
      <sheetName val="Man_Power1"/>
      <sheetName val="D2_21"/>
      <sheetName val="Material_Baja1"/>
      <sheetName val="HRG_BHN1"/>
      <sheetName val="ANALISA_PEK_UMUM1"/>
      <sheetName val="Gudang_non_AC-AC_Struktur1"/>
      <sheetName val="Metod_TWR1"/>
      <sheetName val="Basic_P1"/>
      <sheetName val="an_el1"/>
      <sheetName val="An_AC_&amp;_Plb1"/>
      <sheetName val="H_SAT1"/>
      <sheetName val="HARGA_SAT1"/>
      <sheetName val="Tie_Beam_GN1"/>
      <sheetName val="LANTAI_101"/>
      <sheetName val="LANTAI_111"/>
      <sheetName val="LANTAI_121"/>
      <sheetName val="LANTAI_131"/>
      <sheetName val="LANTAI_141"/>
      <sheetName val="LANTAI_151"/>
      <sheetName val="LANTAI_161"/>
      <sheetName val="LANTAI_51"/>
      <sheetName val="LANTAI_61"/>
      <sheetName val="LANTAI_71"/>
      <sheetName val="LANTAI_91"/>
      <sheetName val="LANTAI_MESIN1"/>
      <sheetName val="Bill_sipil1"/>
      <sheetName val="AnalisaSIPIL_RIIL"/>
      <sheetName val="ANALISA_(2)1"/>
      <sheetName val="REKAP_STRUKTUR1"/>
      <sheetName val="Summary_-_Budget1"/>
      <sheetName val="Harga_Dasar"/>
      <sheetName val="Owning_cost_Alat"/>
      <sheetName val="Ana__PU"/>
      <sheetName val="610_04"/>
      <sheetName val="610_05"/>
      <sheetName val="610_06"/>
      <sheetName val="610_07"/>
      <sheetName val="610_08"/>
      <sheetName val="Analisa_SNI_STANDART_"/>
      <sheetName val="7_공정표"/>
      <sheetName val="MAP_1-2"/>
      <sheetName val="Kuantitas_&amp;_Harga"/>
      <sheetName val="Rekap_Prelim"/>
      <sheetName val="UPAH_+_ALAT"/>
      <sheetName val="DAFT_ALAT,UPAH_&amp;_MAT"/>
      <sheetName val="Analisa_Upah_&amp;_Bahan_Plum"/>
      <sheetName val="Perm__Test"/>
      <sheetName val="HB_"/>
      <sheetName val="Master_1_0"/>
      <sheetName val="Hrg_Sat2"/>
      <sheetName val="Master_Edit"/>
      <sheetName val="Form-3_3"/>
      <sheetName val="anls_ttk"/>
      <sheetName val="UNIT_PRICE"/>
      <sheetName val="DT_SECTION_3"/>
      <sheetName val="HRGA_SATUAN_UPAH-BAHAN"/>
      <sheetName val="4-Basic_Price"/>
      <sheetName val="List_Plant"/>
      <sheetName val="UBA_RAB"/>
      <sheetName val="upah_bahan"/>
      <sheetName val="Pengalaman_Per"/>
      <sheetName val="std_wt_"/>
      <sheetName val="anl_sa"/>
      <sheetName val="B_as"/>
      <sheetName val="ANALISA_HARGA_SATUAN"/>
      <sheetName val="UPAH___ALAT"/>
      <sheetName val="Sales_Parameter"/>
      <sheetName val="Analisa_Upah___Bahan_Plum"/>
      <sheetName val="Kinerja_Proyek"/>
      <sheetName val="PRD_01-4"/>
      <sheetName val="PRD_01-3"/>
      <sheetName val="anal_rinci"/>
      <sheetName val="BQ_OE"/>
      <sheetName val="Cash_Flow_bulanan"/>
      <sheetName val="Data_Alat"/>
      <sheetName val="REF_ONLY"/>
      <sheetName val="Stay_Cable-1"/>
      <sheetName val="Bahan_&amp;_Upah"/>
      <sheetName val="Eng_Hrs_(HO)"/>
      <sheetName val="Galian_1"/>
      <sheetName val="Labor"/>
      <sheetName val="LOADDAT"/>
      <sheetName val="Steel-Twr"/>
      <sheetName val="RAB AR&amp;STR"/>
      <sheetName val="valve"/>
      <sheetName val="L-Mechanical"/>
      <sheetName val="I-ME"/>
      <sheetName val="01A- RAB"/>
      <sheetName val="2-Sitework"/>
      <sheetName val="Listrik"/>
      <sheetName val="rekap1"/>
      <sheetName val="Urai _Resap pengikat"/>
      <sheetName val="STAF"/>
      <sheetName val="k12k321"/>
      <sheetName val="k220L"/>
      <sheetName val="k311a"/>
      <sheetName val="k311L"/>
      <sheetName val="k321L"/>
      <sheetName val="k321T"/>
      <sheetName val="k341k612"/>
      <sheetName val="k_514a"/>
      <sheetName val="k_522a-b"/>
      <sheetName val="k613k804"/>
      <sheetName val="k_800_R"/>
      <sheetName val="k805k885"/>
      <sheetName val="k815L"/>
      <sheetName val="hrg_upah"/>
      <sheetName val="k_9"/>
      <sheetName val="1"/>
      <sheetName val="Pek. Persiapan"/>
      <sheetName val="HS-2"/>
      <sheetName val="M-BANTU"/>
      <sheetName val="metod"/>
      <sheetName val="Peralatan"/>
      <sheetName val="BA.Just"/>
      <sheetName val="Scope_of_work4"/>
      <sheetName val="tam-kur_sipil4"/>
      <sheetName val="tam-kur_baja4"/>
      <sheetName val="har_sat4"/>
      <sheetName val="M'trl_Baja4"/>
      <sheetName val="HARGA_MATERIAL4"/>
      <sheetName val="UPAH_KERJA4"/>
      <sheetName val="HARGA_ALAT3"/>
      <sheetName val="Rekap_Direct_Cost3"/>
      <sheetName val="Rekap_Tahap_12"/>
      <sheetName val="Analisa_-Baku2"/>
      <sheetName val="Daftar_Harga2"/>
      <sheetName val="Weight_Bridge2"/>
      <sheetName val="ELEMENT_SUM2"/>
      <sheetName val="00_Jumlah_Total2"/>
      <sheetName val="THPDMoi__(2)2"/>
      <sheetName val="dongia_(2)2"/>
      <sheetName val="TONG_HOP_VL-NC2"/>
      <sheetName val="TONGKE3p_2"/>
      <sheetName val="TH_VL,_NC,_DDHT_Thanhphuoc2"/>
      <sheetName val="DON_GIA2"/>
      <sheetName val="t-h_HA_THE2"/>
      <sheetName val="CHITIET_VL-NC-TT_-1p2"/>
      <sheetName val="TONG_HOP_VL-NC_TT2"/>
      <sheetName val="TH_XL2"/>
      <sheetName val="CHITIET_VL-NC2"/>
      <sheetName val="CHITIET_VL-NC-TT-3p2"/>
      <sheetName val="KPVC-BD_2"/>
      <sheetName val="D3_12"/>
      <sheetName val="H_Satuan2"/>
      <sheetName val="310801Pabrik_PT_Rehau2"/>
      <sheetName val="Steel_Material_List2"/>
      <sheetName val="Sumber_Daya2"/>
      <sheetName val="BL_(1)2"/>
      <sheetName val="Hrg_Sat3"/>
      <sheetName val="BQ_ARS2"/>
      <sheetName val="Perm__Test1"/>
      <sheetName val="an_el2"/>
      <sheetName val="An_AC_&amp;_Plb2"/>
      <sheetName val="Harga_Satuan2"/>
      <sheetName val="Material_Baja2"/>
      <sheetName val="HRG_BHN2"/>
      <sheetName val="Gudang_non_AC-AC_Struktur2"/>
      <sheetName val="ANALISA_PEK_UMUM2"/>
      <sheetName val="H_SAT2"/>
      <sheetName val="Man_Power2"/>
      <sheetName val="HARGA_SAT2"/>
      <sheetName val="Tie_Beam_GN2"/>
      <sheetName val="Analisa_Tend_(2)2"/>
      <sheetName val="Rekap_Total2"/>
      <sheetName val="LANTAI_102"/>
      <sheetName val="LANTAI_112"/>
      <sheetName val="LANTAI_122"/>
      <sheetName val="LANTAI_132"/>
      <sheetName val="LANTAI_142"/>
      <sheetName val="LANTAI_152"/>
      <sheetName val="LANTAI_162"/>
      <sheetName val="LANTAI_52"/>
      <sheetName val="LANTAI_62"/>
      <sheetName val="LANTAI_72"/>
      <sheetName val="LANTAI_92"/>
      <sheetName val="LANTAI_MESIN2"/>
      <sheetName val="Bill_sipil2"/>
      <sheetName val="D2_22"/>
      <sheetName val="Metod_TWR2"/>
      <sheetName val="ANALISA_(2)2"/>
      <sheetName val="Hrg_Sat4"/>
      <sheetName val="Master_Edit1"/>
      <sheetName val="Kuantitas_&amp;_Harga1"/>
      <sheetName val="UPAH_+_ALAT1"/>
      <sheetName val="HB_1"/>
      <sheetName val="Master_1_01"/>
      <sheetName val="Form-3_31"/>
      <sheetName val="Rekap_Prelim1"/>
      <sheetName val="anls_ttk1"/>
      <sheetName val="UNIT_PRICE1"/>
      <sheetName val="Basic_P2"/>
      <sheetName val="AnalisaSIPIL_RIIL1"/>
      <sheetName val="Harga_Dasar1"/>
      <sheetName val="Owning_cost_Alat1"/>
      <sheetName val="Ana__PU1"/>
      <sheetName val="610_041"/>
      <sheetName val="610_051"/>
      <sheetName val="610_061"/>
      <sheetName val="610_071"/>
      <sheetName val="610_081"/>
      <sheetName val="Analisa_SNI_STANDART_1"/>
      <sheetName val="REKAP_STRUKTUR2"/>
      <sheetName val="Summary_-_Budget2"/>
      <sheetName val="7_공정표1"/>
      <sheetName val="MAP_1-21"/>
      <sheetName val="DAFT_ALAT,UPAH_&amp;_MAT1"/>
      <sheetName val="Analisa_Upah_&amp;_Bahan_Plum1"/>
      <sheetName val="Spesifikasi_"/>
      <sheetName val="4-Basic_Price1"/>
      <sheetName val="HRGA_SATUAN_UPAH-BAHAN1"/>
      <sheetName val="List_Plant1"/>
      <sheetName val="Pengalaman_Per1"/>
      <sheetName val="std_wt_1"/>
      <sheetName val="ANALISA_HARGA_SATUAN1"/>
      <sheetName val="UPAH___ALAT1"/>
      <sheetName val="310801Pabrik_PT_Rehau_xls"/>
      <sheetName val="Galian_11"/>
      <sheetName val="Analis_harga"/>
      <sheetName val="upah_bahan1"/>
      <sheetName val="anl_sa1"/>
      <sheetName val="B_as1"/>
      <sheetName val="UBA_RAB1"/>
      <sheetName val="Bill_rekap"/>
      <sheetName val="Bhn_Ars"/>
      <sheetName val="ALL_SUM"/>
      <sheetName val="Hrg_Satuan"/>
      <sheetName val="Eng_Hrs_(HO)1"/>
      <sheetName val="POS_1"/>
      <sheetName val="POS_2"/>
      <sheetName val="Ware_House"/>
      <sheetName val="Hunian_Staf"/>
      <sheetName val="Pemadam_Kebakaran"/>
      <sheetName val="Gd__Rekreasi_&amp;_olah_Raga"/>
      <sheetName val="Site_Plan"/>
      <sheetName val="Daf__No__-_4_2"/>
      <sheetName val="Data_Alat1"/>
      <sheetName val="Harsat_Bahan"/>
      <sheetName val="Harsat_Upah"/>
      <sheetName val="Bahan_&amp;_Upah1"/>
      <sheetName val="DT_SECTION_31"/>
      <sheetName val="jml_pekerja"/>
      <sheetName val="terima_out"/>
      <sheetName val="Sales_Parameter1"/>
      <sheetName val="Analisa_Upah___Bahan_Plum1"/>
      <sheetName val="Kinerja_Proyek1"/>
      <sheetName val="PRD_01-41"/>
      <sheetName val="PRD_01-31"/>
      <sheetName val="anal_rinci1"/>
      <sheetName val="BQ_OE1"/>
      <sheetName val="Cash_Flow_bulanan1"/>
      <sheetName val="REF_ONLY1"/>
      <sheetName val="Stay_Cable-11"/>
      <sheetName val="Div_A"/>
      <sheetName val="Div_B"/>
      <sheetName val="Div_C"/>
      <sheetName val="Div_D"/>
      <sheetName val="Div_E"/>
      <sheetName val="Div_F"/>
      <sheetName val="Div_G"/>
      <sheetName val="Div_H"/>
      <sheetName val="Div_I"/>
      <sheetName val="Div_J"/>
      <sheetName val="Div_K"/>
      <sheetName val="Div_L"/>
      <sheetName val="Div_M"/>
      <sheetName val="Div_N"/>
      <sheetName val="Div_O"/>
      <sheetName val="Div_P"/>
      <sheetName val="Div_Q"/>
      <sheetName val="_PE-F-42_MR_9_Manpower"/>
      <sheetName val="REKAP_ARSITEKTUR_"/>
      <sheetName val="Pek__Persiapan"/>
      <sheetName val="ALAT_BAU"/>
      <sheetName val="Schedule 11a"/>
      <sheetName val="Temporary"/>
      <sheetName val="Septick tank"/>
      <sheetName val="Subkon"/>
      <sheetName val="GRAND TOTAL"/>
      <sheetName val="gaji"/>
      <sheetName val="Harga ME "/>
      <sheetName val="Electrikal"/>
      <sheetName val="dasboard"/>
      <sheetName val="DATA1"/>
      <sheetName val="Bill 2"/>
      <sheetName val="Daf 1 Prelim"/>
      <sheetName val="labor1"/>
      <sheetName val="P.M(Monitoring Sche)"/>
      <sheetName val="Lab Sche (Summary)."/>
      <sheetName val="D2.2.1"/>
      <sheetName val="ocean voyage"/>
      <sheetName val="UMUM"/>
      <sheetName val="Summary "/>
      <sheetName val="Agregat Halus &amp; Kasar"/>
      <sheetName val="urain teknis"/>
      <sheetName val="RBP- 2"/>
      <sheetName val="formula1"/>
      <sheetName val="MR-03 (cont)"/>
      <sheetName val="Surat"/>
      <sheetName val="1. Rekap B"/>
      <sheetName val="Rate"/>
      <sheetName val="SCH"/>
      <sheetName val="S-Curve"/>
      <sheetName val="DEKAN"/>
      <sheetName val="LAMA-3"/>
      <sheetName val="LAMA-4"/>
      <sheetName val="Prod15-8"/>
      <sheetName val="BQ-Marga Tiga"/>
      <sheetName val="HB ARSITEKTUR"/>
      <sheetName val="PE-F-37 Rev 00 Paym.GBP"/>
      <sheetName val="Mobilisasi"/>
      <sheetName val="prelim"/>
      <sheetName val="r.tank"/>
      <sheetName val="hrg dasar"/>
      <sheetName val="D-3109"/>
      <sheetName val="TABEL-DETASIR"/>
      <sheetName val="code"/>
      <sheetName val="H.Satuan (2)"/>
      <sheetName val="2000-bln"/>
      <sheetName val="1000-bln"/>
      <sheetName val="ATB-2000"/>
      <sheetName val="ATB-1000"/>
      <sheetName val="Analisa-1"/>
      <sheetName val="cold mill"/>
      <sheetName val="Sheet4"/>
      <sheetName val="Sheet5"/>
      <sheetName val="Sheet6"/>
      <sheetName val="Sheet7"/>
      <sheetName val="Daftar Subkon"/>
      <sheetName val="Sales"/>
      <sheetName val="Analisa 2"/>
      <sheetName val="ANA-C"/>
      <sheetName val="rekap ahs"/>
      <sheetName val="rekap-bialat"/>
      <sheetName val="Price Biaya Cadangan"/>
      <sheetName val="BQ.Rekapitulasi  Akhir"/>
      <sheetName val="A(Rev.3)"/>
      <sheetName val="MEK"/>
      <sheetName val="SBDY"/>
      <sheetName val="DAPRO"/>
      <sheetName val="Cover Daf-2"/>
      <sheetName val="8LT 12"/>
      <sheetName val="ANALISA TENDER"/>
      <sheetName val="ENG-101"/>
      <sheetName val="A-12"/>
      <sheetName val="BOQ KSN"/>
      <sheetName val="Concrete"/>
      <sheetName val="Daftar Upah"/>
      <sheetName val="Rekap-Bdg"/>
      <sheetName val="RINCIAN SD."/>
      <sheetName val="플랜트 설치"/>
      <sheetName val="DC HOT MIX2"/>
      <sheetName val="BQ-Str"/>
      <sheetName val="Faktor"/>
      <sheetName val="AUG02"/>
      <sheetName val="SUB TOTAL___"/>
      <sheetName val="Supl.X"/>
      <sheetName val="RAB.SEKRETARIAT (1)"/>
      <sheetName val="Fill this out first___"/>
      <sheetName val="H.DASAR"/>
      <sheetName val="PROGRESS"/>
      <sheetName val="Sumda1"/>
      <sheetName val="Hrg"/>
      <sheetName val="CIVIL_1"/>
      <sheetName val="LS_Rutin"/>
      <sheetName val="000000"/>
      <sheetName val="112-885"/>
      <sheetName val="BQ-1A"/>
      <sheetName val="A-ars"/>
      <sheetName val="URAIAN"/>
      <sheetName val="LS-Rutin"/>
      <sheetName val="B Q 2007"/>
      <sheetName val="gvl"/>
      <sheetName val="DESBT"/>
      <sheetName val="Fins_Beng_Fas"/>
      <sheetName val="Fins-Beng&amp;Fas"/>
      <sheetName val="Pag_hal_pos"/>
      <sheetName val="Input Data"/>
      <sheetName val="ALOKASI"/>
      <sheetName val="견적기준"/>
      <sheetName val="為替レ－ト "/>
      <sheetName val="TE TS FA LAN MATV"/>
      <sheetName val="rekap2"/>
      <sheetName val="STR(CANCEL)"/>
      <sheetName val="AC-2"/>
      <sheetName val="bahan "/>
      <sheetName val="prog-mgu"/>
      <sheetName val="BOQ "/>
      <sheetName val="SAT-DAS"/>
      <sheetName val="Combinned &amp; Grafic HB"/>
      <sheetName val="BQ.Rekapitulasi Akhir"/>
      <sheetName val="RKP-BOQ"/>
      <sheetName val="RFP003D"/>
      <sheetName val="Embong-Malang"/>
      <sheetName val="BQ PL "/>
      <sheetName val="BQ_Rekapitulasi  Akhir"/>
      <sheetName val="Vol. Mat SC"/>
      <sheetName val="H_Satuan_(2)"/>
      <sheetName val="cold_mill"/>
      <sheetName val="Daftar_Subkon"/>
      <sheetName val="Analisa_2"/>
      <sheetName val="Rekap_Biaya"/>
      <sheetName val="Price_Biaya_Cadangan"/>
      <sheetName val="BQ_Rekapitulasi__Akhir"/>
      <sheetName val="Cover_Daf-2"/>
      <sheetName val="8LT_12"/>
      <sheetName val="HRG-DASAR"/>
      <sheetName val="Sum IF"/>
      <sheetName val="U. div 2"/>
      <sheetName val="Grand Sum BT"/>
      <sheetName val="Analisa RAP"/>
      <sheetName val="Muncraaat-6"/>
      <sheetName val="pt-perso"/>
      <sheetName val="Alat &amp; Bahan"/>
      <sheetName val="rincian per proyek"/>
      <sheetName val="bq.T.Abang"/>
      <sheetName val="Unit Rate"/>
      <sheetName val="AN-E"/>
      <sheetName val="perbandingan"/>
      <sheetName val="telp"/>
      <sheetName val="VAC BDWN"/>
      <sheetName val="Analisa Baku ME"/>
      <sheetName val="2.10"/>
      <sheetName val="UM"/>
      <sheetName val="Sat Bah _ Up"/>
      <sheetName val="Indirect"/>
      <sheetName val="Daft 2.1"/>
      <sheetName val="RKP-2"/>
      <sheetName val="Daft upah, bahan &amp;alat"/>
      <sheetName val="Harga S Dasar"/>
      <sheetName val="tbl-ska"/>
      <sheetName val="Cover Daf_2"/>
      <sheetName val="Kantor_Str_Ars_Tmbh"/>
      <sheetName val="An.PLB"/>
      <sheetName val="lokasari_el"/>
      <sheetName val="DW"/>
      <sheetName val="RANGKUM"/>
      <sheetName val="??? ??"/>
      <sheetName val="Rkap Bya"/>
      <sheetName val="CABLE BULK"/>
      <sheetName val="TOEC"/>
      <sheetName val="Analisa ARS"/>
      <sheetName val="UPAL"/>
      <sheetName val="DAF-2"/>
      <sheetName val="Price Persiapan dan Penunjang"/>
      <sheetName val="RAB Jalan"/>
      <sheetName val="II. TAHANAN UMUM"/>
      <sheetName val="rekap index eskalasi"/>
      <sheetName val="analysis2"/>
      <sheetName val="basic price"/>
      <sheetName val="WF"/>
      <sheetName val="D-3"/>
      <sheetName val="INDIR"/>
      <sheetName val="supporting data"/>
      <sheetName val="Lamp_V"/>
      <sheetName val="inv"/>
      <sheetName val="Page 1"/>
      <sheetName val="PROD-MAT"/>
      <sheetName val="HRG DSR"/>
      <sheetName val="schalat"/>
      <sheetName val="cash flow"/>
      <sheetName val="SUMBER"/>
      <sheetName val="GENERAL"/>
      <sheetName val="Pricing"/>
      <sheetName val="AKP-01"/>
      <sheetName val="Dist_analys"/>
      <sheetName val="SUMDA"/>
      <sheetName val="terbilang"/>
      <sheetName val="Orgs Proy"/>
      <sheetName val="BASIC PRICE "/>
      <sheetName val="Rek.Analisa"/>
      <sheetName val="BARU-4 "/>
      <sheetName val="breakdown"/>
      <sheetName val="RBP_ 2"/>
      <sheetName val="rekap_bialat"/>
      <sheetName val="3-DIV8"/>
      <sheetName val="DP"/>
      <sheetName val="EE-PROP"/>
      <sheetName val="str-Rab"/>
      <sheetName val="MUA"/>
      <sheetName val="SPH"/>
      <sheetName val="Conn. Lib"/>
      <sheetName val=" SAT PL"/>
      <sheetName val="UPAHBAHAN"/>
      <sheetName val="DHrg"/>
      <sheetName val="ANALISA SNI'08(ubh bgsting)"/>
      <sheetName val="BCPAB"/>
      <sheetName val="VOL"/>
      <sheetName val="Rekap Sal"/>
      <sheetName val="AHS Aspal"/>
      <sheetName val="BQ_Rekapitulasi Akhir"/>
      <sheetName val="Upah&amp;Bahan"/>
      <sheetName val="mA THP III"/>
      <sheetName val="Kont-1"/>
      <sheetName val="BARU-3"/>
      <sheetName val="H_Satuan_(2)1"/>
      <sheetName val="cold_mill1"/>
      <sheetName val="Daftar_Subkon1"/>
      <sheetName val="rekap_ahs"/>
      <sheetName val="Analisa_21"/>
      <sheetName val="Rekap_Biaya1"/>
      <sheetName val="Price_Biaya_Cadangan1"/>
      <sheetName val="BQ_Rekapitulasi__Akhir1"/>
      <sheetName val="A(Rev_3)"/>
      <sheetName val="Agregat_Halus_&amp;_Kasar"/>
      <sheetName val="ANALISA_TENDER"/>
      <sheetName val="8LT_121"/>
      <sheetName val="Supl_X"/>
      <sheetName val="Cover_Daf-21"/>
      <sheetName val="Input_Data"/>
      <sheetName val="BOQ_KSN"/>
      <sheetName val="Daftar_Upah"/>
      <sheetName val="RINCIAN_SD_"/>
      <sheetName val="DC_HOT_MIX2"/>
      <sheetName val="Fill_this_out_first___"/>
      <sheetName val="Sum_IF"/>
      <sheetName val="U__div_2"/>
      <sheetName val="플랜트_설치"/>
      <sheetName val="Grand_Sum_BT"/>
      <sheetName val="Analisa_RAP"/>
      <sheetName val="RBP__2"/>
      <sheetName val="cash_flow"/>
      <sheetName val="H_DASAR"/>
      <sheetName val="SUB_TOTAL___"/>
      <sheetName val="RAB_SEKRETARIAT_(1)"/>
      <sheetName val="TE_TS_FA_LAN_MATV"/>
      <sheetName val="bahan_"/>
      <sheetName val="BOQ_"/>
      <sheetName val="為替レ－ト_"/>
      <sheetName val="BQ_Rekapitulasi_Akhir"/>
      <sheetName val="B_Q_2007"/>
      <sheetName val="Combinned_&amp;_Grafic_HB"/>
      <sheetName val="BQ_PL_"/>
      <sheetName val="BQ_Rekapitulasi__Akhir2"/>
      <sheetName val="Vol__Mat_SC"/>
      <sheetName val="Daft_upah,_bahan_&amp;alat"/>
      <sheetName val="Rkap_Bya"/>
      <sheetName val="Harga_S_Dasar"/>
      <sheetName val="???_??"/>
      <sheetName val="CABLE_BULK"/>
      <sheetName val="An_PLB"/>
      <sheetName val="rekap_index_eskalasi"/>
      <sheetName val="supporting_data"/>
      <sheetName val="Meth"/>
      <sheetName val="___ __"/>
      <sheetName val="______"/>
      <sheetName val="1.B"/>
      <sheetName val="BQawal"/>
      <sheetName val="PL (MONTHLY)"/>
      <sheetName val="H-Dasar"/>
      <sheetName val="3-DIV4"/>
      <sheetName val="JOB'S"/>
      <sheetName val="RAB ME"/>
      <sheetName val="Segment"/>
      <sheetName val="Rekening_MANDIRI"/>
      <sheetName val="Rekening_BNI"/>
      <sheetName val="Package A"/>
      <sheetName val="ANALISA HS"/>
      <sheetName val="TS (A3)"/>
      <sheetName val="Uph&amp;bhn"/>
      <sheetName val="TERM OF PAYMENT"/>
      <sheetName val="lampiran"/>
      <sheetName val="COA"/>
      <sheetName val="Tabel Besi"/>
      <sheetName val="Harga satuan sintel"/>
      <sheetName val="rating curve"/>
      <sheetName val="Table Array"/>
      <sheetName val="list"/>
      <sheetName val="Cco (2)"/>
      <sheetName val="Analysis"/>
      <sheetName val="Audited"/>
      <sheetName val="Base Info"/>
      <sheetName val="TEKNIS"/>
      <sheetName val="MAP2"/>
      <sheetName val="61004"/>
      <sheetName val="anal-mp"/>
      <sheetName val="div 7"/>
      <sheetName val="PRIST LIST"/>
      <sheetName val="DATA 2009"/>
      <sheetName val="TARGET RAKER "/>
      <sheetName val="target raker 1"/>
      <sheetName val="RPP01 6"/>
      <sheetName val="VAT out"/>
      <sheetName val="DbCost"/>
      <sheetName val="DEF"/>
      <sheetName val="BOQ SNJ P.1"/>
      <sheetName val="TBM"/>
      <sheetName val="NP 7"/>
      <sheetName val="D985"/>
      <sheetName val="Kuantitas"/>
      <sheetName val="Subcont"/>
      <sheetName val="Submission Form"/>
      <sheetName val="Input monthly capex"/>
      <sheetName val="Anl.+"/>
      <sheetName val="AnMobilisasi"/>
      <sheetName val="DivVI"/>
      <sheetName val="Retail_Spider"/>
      <sheetName val="PL_(MONTHLY)"/>
      <sheetName val="Bahan1"/>
      <sheetName val="L. Hr"/>
      <sheetName val="daf_2"/>
      <sheetName val="DATABASE"/>
      <sheetName val="har-sat"/>
      <sheetName val="#REF!"/>
      <sheetName val="대비표"/>
      <sheetName val="Resources"/>
      <sheetName val="35"/>
      <sheetName val="anal Lamp 4a"/>
      <sheetName val="Isolasi Luar Dalam"/>
      <sheetName val="Isolasi Luar"/>
      <sheetName val="Ana"/>
      <sheetName val="B"/>
      <sheetName val="A4"/>
      <sheetName val="B4"/>
      <sheetName val="K4"/>
      <sheetName val="K5"/>
      <sheetName val="B6"/>
      <sheetName val="K6"/>
      <sheetName val="anaUTama"/>
      <sheetName val="Laporan Manajemen Nov'14"/>
      <sheetName val="NOTHIT"/>
      <sheetName val="SchA"/>
      <sheetName val="Df-Kuan"/>
      <sheetName val="H_BHN"/>
      <sheetName val="A_BANTU"/>
      <sheetName val="HARGA BAHAN"/>
      <sheetName val="Harga HSPK"/>
      <sheetName val="REK"/>
      <sheetName val="DIV.3"/>
      <sheetName val="DIV.4"/>
      <sheetName val="divI"/>
      <sheetName val="ANLIS "/>
      <sheetName val="k-300"/>
      <sheetName val="HSU"/>
      <sheetName val="Permohonan"/>
      <sheetName val=" hrg bhn"/>
      <sheetName val="B - Norelec"/>
      <sheetName val="CAB 2"/>
      <sheetName val="bialangsung"/>
      <sheetName val="C-OFF"/>
      <sheetName val="srtberkas"/>
      <sheetName val="Embedded Item"/>
      <sheetName val="Bill No 6 Koord &amp; Attendance"/>
      <sheetName val="Superstruc"/>
      <sheetName val="Piping Cost"/>
      <sheetName val="Konfirm"/>
      <sheetName val="PROD01-1&amp;2"/>
      <sheetName val="Dating"/>
      <sheetName val="MAJOR"/>
      <sheetName val="MAP GAB"/>
      <sheetName val="Template"/>
      <sheetName val="D.BOARD"/>
      <sheetName val="5.1-5.4(1)-5.4(2)"/>
      <sheetName val="DKH"/>
      <sheetName val="sdm"/>
      <sheetName val="amtek"/>
      <sheetName val="GP-WB"/>
      <sheetName val="HR Detail"/>
      <sheetName val="HRPar"/>
      <sheetName val="Rekap "/>
      <sheetName val="ABSEN"/>
      <sheetName val="UPAH_B_KAS"/>
      <sheetName val="UPAH_B_KAS _2_"/>
      <sheetName val="T_TANGAN"/>
      <sheetName val="bbt-1999"/>
      <sheetName val="LAMP_2.2"/>
      <sheetName val="PROD"/>
      <sheetName val="daf-3(OK)"/>
      <sheetName val="daf-7(OK)"/>
      <sheetName val="LAMPIRAN -B"/>
      <sheetName val="kik"/>
      <sheetName val="Ranking-LK"/>
      <sheetName val="target raker2"/>
      <sheetName val="029Cikeas00"/>
      <sheetName val="REKAP BQ"/>
      <sheetName val="Peralatan-proyek"/>
      <sheetName val="MU"/>
      <sheetName val="pivot2"/>
      <sheetName val="Normalisasi"/>
      <sheetName val="Harga Upah"/>
      <sheetName val="M+MC"/>
      <sheetName val="ANALISA GEDUNG"/>
      <sheetName val="ANALIS TRUNA"/>
      <sheetName val="URUTAN BUKA"/>
      <sheetName val="Prod-Alt"/>
      <sheetName val="data-pendukung"/>
      <sheetName val="jadw"/>
      <sheetName val="Sat-Bhn&amp;Upah Paket 03"/>
      <sheetName val="Harga Bahan Kota"/>
      <sheetName val="VOL BETON"/>
      <sheetName val="C"/>
      <sheetName val="harsat_"/>
      <sheetName val="Rekanan"/>
      <sheetName val="CTbe tong"/>
      <sheetName val="IBASE"/>
      <sheetName val="CTDZ 0.4+cto"/>
      <sheetName val="Pile径1m･27"/>
      <sheetName val="DAF_1"/>
      <sheetName val="BAG_2"/>
      <sheetName val="DAF-7"/>
      <sheetName val="VL"/>
      <sheetName val="TN"/>
      <sheetName val="ND"/>
      <sheetName val="合成単価作成・-BLDG"/>
      <sheetName val="sheet12"/>
      <sheetName val="Daftar Kuantitas &amp; Harga  MC_0"/>
      <sheetName val="SewAlat"/>
      <sheetName val="3-DIV3"/>
      <sheetName val="D &amp; W sizes"/>
      <sheetName val="ANAL_BOW"/>
      <sheetName val="HQ"/>
      <sheetName val="LIST ANHARSAT"/>
      <sheetName val="GeneralInfo"/>
      <sheetName val="LN"/>
      <sheetName val="hs_ars"/>
      <sheetName val="DAF-5"/>
      <sheetName val="Anl_+1"/>
      <sheetName val="Anl_+"/>
      <sheetName val="Anl_+2"/>
      <sheetName val="HRG_BHN3"/>
      <sheetName val="Anl_+3"/>
      <sheetName val="6-AGREGAT"/>
      <sheetName val="ANHAR"/>
      <sheetName val="F.1 1.G.ST.1A"/>
      <sheetName val="GH Quantity"/>
      <sheetName val="Analisa Alat"/>
      <sheetName val="Bhn-2"/>
      <sheetName val="Currency"/>
      <sheetName val="Analisa-Harga"/>
      <sheetName val="Quantity"/>
      <sheetName val="Breadown-No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row r="11">
          <cell r="A11">
            <v>3</v>
          </cell>
        </row>
        <row r="12">
          <cell r="A12">
            <v>4</v>
          </cell>
        </row>
        <row r="13">
          <cell r="A13">
            <v>5</v>
          </cell>
        </row>
        <row r="14">
          <cell r="A14">
            <v>4</v>
          </cell>
        </row>
        <row r="15">
          <cell r="A15">
            <v>5</v>
          </cell>
        </row>
        <row r="16">
          <cell r="A16">
            <v>6</v>
          </cell>
        </row>
        <row r="17">
          <cell r="A17">
            <v>7</v>
          </cell>
        </row>
        <row r="18">
          <cell r="A18">
            <v>8</v>
          </cell>
        </row>
        <row r="19">
          <cell r="A19">
            <v>9</v>
          </cell>
        </row>
        <row r="20">
          <cell r="A20">
            <v>10</v>
          </cell>
        </row>
        <row r="21">
          <cell r="A21">
            <v>11</v>
          </cell>
        </row>
        <row r="22">
          <cell r="A22">
            <v>11</v>
          </cell>
        </row>
        <row r="23">
          <cell r="A23">
            <v>12</v>
          </cell>
        </row>
        <row r="24">
          <cell r="A24">
            <v>13</v>
          </cell>
        </row>
        <row r="26">
          <cell r="A26">
            <v>14</v>
          </cell>
        </row>
        <row r="32">
          <cell r="A32">
            <v>13</v>
          </cell>
        </row>
        <row r="34">
          <cell r="A34">
            <v>15</v>
          </cell>
        </row>
        <row r="35">
          <cell r="A35">
            <v>14</v>
          </cell>
        </row>
        <row r="36">
          <cell r="A36">
            <v>15</v>
          </cell>
        </row>
        <row r="37">
          <cell r="A37">
            <v>16</v>
          </cell>
        </row>
        <row r="38">
          <cell r="A38">
            <v>17</v>
          </cell>
        </row>
        <row r="39">
          <cell r="A39">
            <v>18</v>
          </cell>
        </row>
        <row r="40">
          <cell r="A40">
            <v>19</v>
          </cell>
        </row>
        <row r="41">
          <cell r="A41">
            <v>20</v>
          </cell>
        </row>
        <row r="42">
          <cell r="A42">
            <v>21</v>
          </cell>
        </row>
        <row r="43">
          <cell r="A43">
            <v>22</v>
          </cell>
        </row>
        <row r="44">
          <cell r="A44">
            <v>23</v>
          </cell>
        </row>
        <row r="45">
          <cell r="A45">
            <v>24</v>
          </cell>
        </row>
        <row r="46">
          <cell r="A46">
            <v>25</v>
          </cell>
        </row>
        <row r="47">
          <cell r="A47">
            <v>26</v>
          </cell>
        </row>
        <row r="48">
          <cell r="A48">
            <v>27</v>
          </cell>
        </row>
        <row r="49">
          <cell r="A49">
            <v>26</v>
          </cell>
        </row>
        <row r="51">
          <cell r="A51">
            <v>28</v>
          </cell>
        </row>
        <row r="52">
          <cell r="A52">
            <v>28</v>
          </cell>
        </row>
        <row r="53">
          <cell r="A53">
            <v>29</v>
          </cell>
        </row>
        <row r="54">
          <cell r="A54">
            <v>27</v>
          </cell>
        </row>
        <row r="55">
          <cell r="A55">
            <v>28</v>
          </cell>
        </row>
        <row r="56">
          <cell r="A56">
            <v>29</v>
          </cell>
        </row>
        <row r="57">
          <cell r="A57">
            <v>30</v>
          </cell>
        </row>
        <row r="58">
          <cell r="A58">
            <v>31</v>
          </cell>
        </row>
        <row r="59">
          <cell r="A59">
            <v>32</v>
          </cell>
        </row>
        <row r="60">
          <cell r="A60">
            <v>33</v>
          </cell>
        </row>
        <row r="61">
          <cell r="A61">
            <v>32</v>
          </cell>
        </row>
        <row r="62">
          <cell r="A62">
            <v>33</v>
          </cell>
        </row>
        <row r="63">
          <cell r="A63">
            <v>34</v>
          </cell>
        </row>
        <row r="64">
          <cell r="A64">
            <v>35</v>
          </cell>
        </row>
        <row r="66">
          <cell r="A66">
            <v>36</v>
          </cell>
        </row>
        <row r="67">
          <cell r="A67">
            <v>36</v>
          </cell>
        </row>
        <row r="68">
          <cell r="A68">
            <v>36</v>
          </cell>
        </row>
        <row r="69">
          <cell r="A69">
            <v>37</v>
          </cell>
        </row>
        <row r="70">
          <cell r="A70">
            <v>38</v>
          </cell>
        </row>
        <row r="71">
          <cell r="A71">
            <v>39</v>
          </cell>
        </row>
        <row r="72">
          <cell r="A72">
            <v>40</v>
          </cell>
        </row>
        <row r="73">
          <cell r="A73">
            <v>41</v>
          </cell>
        </row>
        <row r="75">
          <cell r="A75">
            <v>40</v>
          </cell>
        </row>
        <row r="77">
          <cell r="A77">
            <v>42</v>
          </cell>
        </row>
        <row r="78">
          <cell r="A78">
            <v>41</v>
          </cell>
        </row>
        <row r="80">
          <cell r="A80">
            <v>43</v>
          </cell>
        </row>
        <row r="81">
          <cell r="A81">
            <v>43</v>
          </cell>
        </row>
        <row r="82">
          <cell r="A82">
            <v>44</v>
          </cell>
        </row>
        <row r="83">
          <cell r="A83">
            <v>45</v>
          </cell>
        </row>
        <row r="84">
          <cell r="A84">
            <v>45</v>
          </cell>
        </row>
        <row r="85">
          <cell r="A85">
            <v>46</v>
          </cell>
        </row>
        <row r="86">
          <cell r="A86">
            <v>47</v>
          </cell>
        </row>
        <row r="87">
          <cell r="A87">
            <v>48</v>
          </cell>
        </row>
        <row r="88">
          <cell r="A88">
            <v>49</v>
          </cell>
        </row>
        <row r="89">
          <cell r="A89">
            <v>50</v>
          </cell>
        </row>
        <row r="90">
          <cell r="A90">
            <v>51</v>
          </cell>
        </row>
        <row r="95">
          <cell r="A95">
            <v>50</v>
          </cell>
        </row>
        <row r="97">
          <cell r="A97">
            <v>52</v>
          </cell>
        </row>
        <row r="104">
          <cell r="A104">
            <v>51</v>
          </cell>
        </row>
        <row r="106">
          <cell r="A106">
            <v>53</v>
          </cell>
        </row>
        <row r="113">
          <cell r="A113">
            <v>52</v>
          </cell>
        </row>
        <row r="115">
          <cell r="A115">
            <v>54</v>
          </cell>
        </row>
        <row r="118">
          <cell r="A118">
            <v>53</v>
          </cell>
        </row>
        <row r="120">
          <cell r="A120">
            <v>55</v>
          </cell>
        </row>
        <row r="121">
          <cell r="A121">
            <v>55</v>
          </cell>
        </row>
        <row r="122">
          <cell r="A122">
            <v>56</v>
          </cell>
        </row>
        <row r="123">
          <cell r="A123">
            <v>57</v>
          </cell>
        </row>
        <row r="124">
          <cell r="A124">
            <v>58</v>
          </cell>
        </row>
        <row r="125">
          <cell r="A125">
            <v>59</v>
          </cell>
        </row>
        <row r="126">
          <cell r="A126">
            <v>60</v>
          </cell>
        </row>
        <row r="127">
          <cell r="A127">
            <v>61</v>
          </cell>
        </row>
        <row r="129">
          <cell r="A129">
            <v>60</v>
          </cell>
        </row>
        <row r="130">
          <cell r="A130">
            <v>61</v>
          </cell>
        </row>
        <row r="131">
          <cell r="A131">
            <v>62</v>
          </cell>
        </row>
        <row r="132">
          <cell r="A132">
            <v>63</v>
          </cell>
        </row>
        <row r="133">
          <cell r="A133">
            <v>64</v>
          </cell>
        </row>
        <row r="138">
          <cell r="A138">
            <v>63</v>
          </cell>
        </row>
        <row r="139">
          <cell r="A139">
            <v>64</v>
          </cell>
        </row>
        <row r="140">
          <cell r="A140">
            <v>65</v>
          </cell>
        </row>
        <row r="141">
          <cell r="A141">
            <v>66</v>
          </cell>
        </row>
        <row r="143">
          <cell r="A143">
            <v>67</v>
          </cell>
        </row>
        <row r="145">
          <cell r="A145">
            <v>68</v>
          </cell>
        </row>
        <row r="146">
          <cell r="A146">
            <v>67</v>
          </cell>
        </row>
        <row r="148">
          <cell r="A148">
            <v>69</v>
          </cell>
        </row>
        <row r="149">
          <cell r="A149">
            <v>68</v>
          </cell>
        </row>
        <row r="150">
          <cell r="A150">
            <v>69</v>
          </cell>
        </row>
        <row r="151">
          <cell r="A151">
            <v>70</v>
          </cell>
        </row>
        <row r="152">
          <cell r="A152">
            <v>71</v>
          </cell>
        </row>
        <row r="153">
          <cell r="A153">
            <v>72</v>
          </cell>
        </row>
        <row r="154">
          <cell r="A154">
            <v>73</v>
          </cell>
        </row>
        <row r="155">
          <cell r="A155">
            <v>74</v>
          </cell>
        </row>
        <row r="156">
          <cell r="A156">
            <v>75</v>
          </cell>
        </row>
        <row r="157">
          <cell r="A157">
            <v>76</v>
          </cell>
        </row>
        <row r="158">
          <cell r="A158">
            <v>77</v>
          </cell>
        </row>
        <row r="159">
          <cell r="A159">
            <v>78</v>
          </cell>
        </row>
        <row r="160">
          <cell r="A160">
            <v>79</v>
          </cell>
        </row>
        <row r="161">
          <cell r="A161">
            <v>80</v>
          </cell>
        </row>
        <row r="162">
          <cell r="A162">
            <v>81</v>
          </cell>
        </row>
        <row r="163">
          <cell r="A163">
            <v>82</v>
          </cell>
        </row>
        <row r="174">
          <cell r="A174">
            <v>81</v>
          </cell>
        </row>
        <row r="175">
          <cell r="A175">
            <v>82</v>
          </cell>
        </row>
        <row r="176">
          <cell r="A176">
            <v>82</v>
          </cell>
        </row>
        <row r="177">
          <cell r="A177">
            <v>83</v>
          </cell>
        </row>
        <row r="184">
          <cell r="A184">
            <v>82</v>
          </cell>
        </row>
        <row r="185">
          <cell r="A185">
            <v>83</v>
          </cell>
        </row>
        <row r="186">
          <cell r="A186">
            <v>84</v>
          </cell>
        </row>
        <row r="187">
          <cell r="A187">
            <v>85</v>
          </cell>
        </row>
        <row r="188">
          <cell r="A188">
            <v>86</v>
          </cell>
        </row>
        <row r="189">
          <cell r="A189">
            <v>87</v>
          </cell>
        </row>
        <row r="190">
          <cell r="A190">
            <v>88</v>
          </cell>
        </row>
        <row r="191">
          <cell r="A191">
            <v>89</v>
          </cell>
        </row>
        <row r="192">
          <cell r="A192">
            <v>90</v>
          </cell>
        </row>
        <row r="193">
          <cell r="A193">
            <v>91</v>
          </cell>
        </row>
        <row r="194">
          <cell r="A194">
            <v>92</v>
          </cell>
        </row>
        <row r="195">
          <cell r="A195">
            <v>93</v>
          </cell>
        </row>
        <row r="196">
          <cell r="A196">
            <v>94</v>
          </cell>
        </row>
        <row r="197">
          <cell r="A197">
            <v>95</v>
          </cell>
        </row>
        <row r="198">
          <cell r="A198">
            <v>96</v>
          </cell>
        </row>
        <row r="199">
          <cell r="A199">
            <v>97</v>
          </cell>
        </row>
        <row r="200">
          <cell r="A200">
            <v>98</v>
          </cell>
        </row>
      </sheetData>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sheetData sheetId="147" refreshError="1"/>
      <sheetData sheetId="148" refreshError="1"/>
      <sheetData sheetId="149" refreshError="1"/>
      <sheetData sheetId="150" refreshError="1"/>
      <sheetData sheetId="151">
        <row r="11">
          <cell r="A11">
            <v>3</v>
          </cell>
        </row>
      </sheetData>
      <sheetData sheetId="152"/>
      <sheetData sheetId="153" refreshError="1"/>
      <sheetData sheetId="154" refreshError="1"/>
      <sheetData sheetId="155" refreshError="1"/>
      <sheetData sheetId="156">
        <row r="11">
          <cell r="A11">
            <v>3</v>
          </cell>
        </row>
      </sheetData>
      <sheetData sheetId="157" refreshError="1"/>
      <sheetData sheetId="158"/>
      <sheetData sheetId="159">
        <row r="11">
          <cell r="A11">
            <v>3</v>
          </cell>
        </row>
      </sheetData>
      <sheetData sheetId="160"/>
      <sheetData sheetId="161"/>
      <sheetData sheetId="162"/>
      <sheetData sheetId="163">
        <row r="11">
          <cell r="A11">
            <v>3</v>
          </cell>
        </row>
      </sheetData>
      <sheetData sheetId="164">
        <row r="11">
          <cell r="A11">
            <v>3</v>
          </cell>
        </row>
      </sheetData>
      <sheetData sheetId="165"/>
      <sheetData sheetId="166"/>
      <sheetData sheetId="167"/>
      <sheetData sheetId="168"/>
      <sheetData sheetId="169"/>
      <sheetData sheetId="170"/>
      <sheetData sheetId="171"/>
      <sheetData sheetId="172">
        <row r="11">
          <cell r="A11">
            <v>3</v>
          </cell>
        </row>
      </sheetData>
      <sheetData sheetId="173" refreshError="1"/>
      <sheetData sheetId="174">
        <row r="11">
          <cell r="A11">
            <v>3</v>
          </cell>
        </row>
      </sheetData>
      <sheetData sheetId="175"/>
      <sheetData sheetId="176" refreshError="1"/>
      <sheetData sheetId="177" refreshError="1"/>
      <sheetData sheetId="178"/>
      <sheetData sheetId="179" refreshError="1"/>
      <sheetData sheetId="180" refreshError="1"/>
      <sheetData sheetId="181">
        <row r="11">
          <cell r="A11">
            <v>3</v>
          </cell>
        </row>
      </sheetData>
      <sheetData sheetId="182">
        <row r="11">
          <cell r="A11">
            <v>3</v>
          </cell>
        </row>
      </sheetData>
      <sheetData sheetId="183"/>
      <sheetData sheetId="184"/>
      <sheetData sheetId="185">
        <row r="11">
          <cell r="A11">
            <v>3</v>
          </cell>
        </row>
      </sheetData>
      <sheetData sheetId="186"/>
      <sheetData sheetId="187">
        <row r="11">
          <cell r="A11">
            <v>3</v>
          </cell>
        </row>
      </sheetData>
      <sheetData sheetId="188">
        <row r="11">
          <cell r="A11">
            <v>3</v>
          </cell>
        </row>
      </sheetData>
      <sheetData sheetId="189">
        <row r="11">
          <cell r="A11">
            <v>3</v>
          </cell>
        </row>
      </sheetData>
      <sheetData sheetId="190">
        <row r="11">
          <cell r="A11">
            <v>3</v>
          </cell>
        </row>
      </sheetData>
      <sheetData sheetId="191">
        <row r="11">
          <cell r="A11">
            <v>3</v>
          </cell>
        </row>
      </sheetData>
      <sheetData sheetId="192">
        <row r="11">
          <cell r="A11">
            <v>3</v>
          </cell>
        </row>
      </sheetData>
      <sheetData sheetId="193">
        <row r="11">
          <cell r="A11">
            <v>3</v>
          </cell>
        </row>
      </sheetData>
      <sheetData sheetId="194">
        <row r="11">
          <cell r="A11">
            <v>3</v>
          </cell>
        </row>
      </sheetData>
      <sheetData sheetId="195">
        <row r="11">
          <cell r="A11">
            <v>3</v>
          </cell>
        </row>
      </sheetData>
      <sheetData sheetId="196">
        <row r="11">
          <cell r="A11">
            <v>3</v>
          </cell>
        </row>
      </sheetData>
      <sheetData sheetId="197">
        <row r="11">
          <cell r="A11">
            <v>3</v>
          </cell>
        </row>
      </sheetData>
      <sheetData sheetId="198">
        <row r="11">
          <cell r="A11">
            <v>3</v>
          </cell>
        </row>
      </sheetData>
      <sheetData sheetId="199">
        <row r="11">
          <cell r="A11">
            <v>3</v>
          </cell>
        </row>
      </sheetData>
      <sheetData sheetId="200">
        <row r="11">
          <cell r="A11">
            <v>3</v>
          </cell>
        </row>
      </sheetData>
      <sheetData sheetId="201">
        <row r="11">
          <cell r="A11">
            <v>3</v>
          </cell>
        </row>
      </sheetData>
      <sheetData sheetId="202">
        <row r="11">
          <cell r="A11">
            <v>3</v>
          </cell>
        </row>
      </sheetData>
      <sheetData sheetId="203">
        <row r="11">
          <cell r="A11">
            <v>3</v>
          </cell>
        </row>
      </sheetData>
      <sheetData sheetId="204">
        <row r="11">
          <cell r="A11">
            <v>3</v>
          </cell>
        </row>
      </sheetData>
      <sheetData sheetId="205">
        <row r="11">
          <cell r="A11">
            <v>3</v>
          </cell>
        </row>
      </sheetData>
      <sheetData sheetId="206">
        <row r="11">
          <cell r="A11">
            <v>3</v>
          </cell>
        </row>
      </sheetData>
      <sheetData sheetId="207">
        <row r="11">
          <cell r="A11">
            <v>3</v>
          </cell>
        </row>
      </sheetData>
      <sheetData sheetId="208">
        <row r="11">
          <cell r="A11">
            <v>3</v>
          </cell>
        </row>
      </sheetData>
      <sheetData sheetId="209">
        <row r="11">
          <cell r="A11">
            <v>3</v>
          </cell>
        </row>
      </sheetData>
      <sheetData sheetId="210">
        <row r="11">
          <cell r="A11">
            <v>3</v>
          </cell>
        </row>
      </sheetData>
      <sheetData sheetId="211">
        <row r="11">
          <cell r="A11">
            <v>3</v>
          </cell>
        </row>
      </sheetData>
      <sheetData sheetId="212">
        <row r="11">
          <cell r="A11">
            <v>3</v>
          </cell>
        </row>
      </sheetData>
      <sheetData sheetId="213">
        <row r="11">
          <cell r="A11">
            <v>3</v>
          </cell>
        </row>
      </sheetData>
      <sheetData sheetId="214">
        <row r="11">
          <cell r="A11">
            <v>3</v>
          </cell>
        </row>
      </sheetData>
      <sheetData sheetId="215">
        <row r="11">
          <cell r="A11">
            <v>3</v>
          </cell>
        </row>
      </sheetData>
      <sheetData sheetId="216">
        <row r="11">
          <cell r="A11">
            <v>3</v>
          </cell>
        </row>
      </sheetData>
      <sheetData sheetId="217">
        <row r="11">
          <cell r="A11">
            <v>3</v>
          </cell>
        </row>
      </sheetData>
      <sheetData sheetId="218">
        <row r="11">
          <cell r="A11">
            <v>3</v>
          </cell>
        </row>
      </sheetData>
      <sheetData sheetId="219">
        <row r="11">
          <cell r="A11">
            <v>3</v>
          </cell>
        </row>
      </sheetData>
      <sheetData sheetId="220">
        <row r="11">
          <cell r="A11">
            <v>3</v>
          </cell>
        </row>
      </sheetData>
      <sheetData sheetId="221">
        <row r="11">
          <cell r="A11">
            <v>3</v>
          </cell>
        </row>
      </sheetData>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ow r="11">
          <cell r="A11">
            <v>3</v>
          </cell>
        </row>
      </sheetData>
      <sheetData sheetId="231">
        <row r="11">
          <cell r="A11">
            <v>3</v>
          </cell>
        </row>
      </sheetData>
      <sheetData sheetId="232" refreshError="1"/>
      <sheetData sheetId="233">
        <row r="11">
          <cell r="A11">
            <v>3</v>
          </cell>
        </row>
      </sheetData>
      <sheetData sheetId="234">
        <row r="11">
          <cell r="A11">
            <v>3</v>
          </cell>
        </row>
      </sheetData>
      <sheetData sheetId="235">
        <row r="11">
          <cell r="A11">
            <v>3</v>
          </cell>
        </row>
      </sheetData>
      <sheetData sheetId="236">
        <row r="11">
          <cell r="A11">
            <v>3</v>
          </cell>
        </row>
      </sheetData>
      <sheetData sheetId="237">
        <row r="11">
          <cell r="A11">
            <v>3</v>
          </cell>
        </row>
      </sheetData>
      <sheetData sheetId="238">
        <row r="11">
          <cell r="A11">
            <v>3</v>
          </cell>
        </row>
      </sheetData>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ow r="11">
          <cell r="A11">
            <v>3</v>
          </cell>
        </row>
      </sheetData>
      <sheetData sheetId="308">
        <row r="11">
          <cell r="A11">
            <v>3</v>
          </cell>
        </row>
      </sheetData>
      <sheetData sheetId="309"/>
      <sheetData sheetId="310"/>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ow r="11">
          <cell r="A11">
            <v>3</v>
          </cell>
        </row>
      </sheetData>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ow r="11">
          <cell r="A11">
            <v>3</v>
          </cell>
        </row>
      </sheetData>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ow r="11">
          <cell r="A11">
            <v>3</v>
          </cell>
        </row>
      </sheetData>
      <sheetData sheetId="526">
        <row r="11">
          <cell r="A11">
            <v>3</v>
          </cell>
        </row>
      </sheetData>
      <sheetData sheetId="527">
        <row r="11">
          <cell r="A11">
            <v>3</v>
          </cell>
        </row>
      </sheetData>
      <sheetData sheetId="528">
        <row r="11">
          <cell r="A11">
            <v>3</v>
          </cell>
        </row>
      </sheetData>
      <sheetData sheetId="529">
        <row r="11">
          <cell r="A11">
            <v>3</v>
          </cell>
        </row>
      </sheetData>
      <sheetData sheetId="530">
        <row r="11">
          <cell r="A11">
            <v>3</v>
          </cell>
        </row>
      </sheetData>
      <sheetData sheetId="531">
        <row r="11">
          <cell r="A11">
            <v>3</v>
          </cell>
        </row>
      </sheetData>
      <sheetData sheetId="532">
        <row r="11">
          <cell r="A11">
            <v>3</v>
          </cell>
        </row>
      </sheetData>
      <sheetData sheetId="533">
        <row r="11">
          <cell r="A11">
            <v>3</v>
          </cell>
        </row>
      </sheetData>
      <sheetData sheetId="534">
        <row r="11">
          <cell r="A11">
            <v>3</v>
          </cell>
        </row>
      </sheetData>
      <sheetData sheetId="535">
        <row r="11">
          <cell r="A11">
            <v>3</v>
          </cell>
        </row>
      </sheetData>
      <sheetData sheetId="536">
        <row r="11">
          <cell r="A11">
            <v>3</v>
          </cell>
        </row>
      </sheetData>
      <sheetData sheetId="537">
        <row r="11">
          <cell r="A11">
            <v>3</v>
          </cell>
        </row>
      </sheetData>
      <sheetData sheetId="538">
        <row r="11">
          <cell r="A11">
            <v>3</v>
          </cell>
        </row>
      </sheetData>
      <sheetData sheetId="539">
        <row r="11">
          <cell r="A11">
            <v>3</v>
          </cell>
        </row>
      </sheetData>
      <sheetData sheetId="540">
        <row r="11">
          <cell r="A11">
            <v>3</v>
          </cell>
        </row>
      </sheetData>
      <sheetData sheetId="541">
        <row r="11">
          <cell r="A11">
            <v>3</v>
          </cell>
        </row>
      </sheetData>
      <sheetData sheetId="542">
        <row r="11">
          <cell r="A11">
            <v>3</v>
          </cell>
        </row>
      </sheetData>
      <sheetData sheetId="543">
        <row r="11">
          <cell r="A11">
            <v>3</v>
          </cell>
        </row>
      </sheetData>
      <sheetData sheetId="544">
        <row r="11">
          <cell r="A11">
            <v>3</v>
          </cell>
        </row>
      </sheetData>
      <sheetData sheetId="545">
        <row r="11">
          <cell r="A11">
            <v>3</v>
          </cell>
        </row>
      </sheetData>
      <sheetData sheetId="546">
        <row r="11">
          <cell r="A11">
            <v>3</v>
          </cell>
        </row>
      </sheetData>
      <sheetData sheetId="547">
        <row r="11">
          <cell r="A11">
            <v>3</v>
          </cell>
        </row>
      </sheetData>
      <sheetData sheetId="548">
        <row r="11">
          <cell r="A11">
            <v>3</v>
          </cell>
        </row>
      </sheetData>
      <sheetData sheetId="549">
        <row r="11">
          <cell r="A11">
            <v>3</v>
          </cell>
        </row>
      </sheetData>
      <sheetData sheetId="550">
        <row r="11">
          <cell r="A11">
            <v>3</v>
          </cell>
        </row>
      </sheetData>
      <sheetData sheetId="551">
        <row r="11">
          <cell r="A11">
            <v>3</v>
          </cell>
        </row>
      </sheetData>
      <sheetData sheetId="552">
        <row r="11">
          <cell r="A11">
            <v>3</v>
          </cell>
        </row>
      </sheetData>
      <sheetData sheetId="553">
        <row r="11">
          <cell r="A11">
            <v>3</v>
          </cell>
        </row>
      </sheetData>
      <sheetData sheetId="554">
        <row r="11">
          <cell r="A11">
            <v>3</v>
          </cell>
        </row>
      </sheetData>
      <sheetData sheetId="555">
        <row r="11">
          <cell r="A11">
            <v>3</v>
          </cell>
        </row>
      </sheetData>
      <sheetData sheetId="556">
        <row r="11">
          <cell r="A11">
            <v>3</v>
          </cell>
        </row>
      </sheetData>
      <sheetData sheetId="557">
        <row r="11">
          <cell r="A11">
            <v>3</v>
          </cell>
        </row>
      </sheetData>
      <sheetData sheetId="558">
        <row r="11">
          <cell r="A11">
            <v>3</v>
          </cell>
        </row>
      </sheetData>
      <sheetData sheetId="559">
        <row r="11">
          <cell r="A11">
            <v>3</v>
          </cell>
        </row>
      </sheetData>
      <sheetData sheetId="560">
        <row r="11">
          <cell r="A11">
            <v>3</v>
          </cell>
        </row>
      </sheetData>
      <sheetData sheetId="561">
        <row r="11">
          <cell r="A11">
            <v>3</v>
          </cell>
        </row>
      </sheetData>
      <sheetData sheetId="562">
        <row r="11">
          <cell r="A11">
            <v>3</v>
          </cell>
        </row>
      </sheetData>
      <sheetData sheetId="563">
        <row r="11">
          <cell r="A11">
            <v>3</v>
          </cell>
        </row>
      </sheetData>
      <sheetData sheetId="564">
        <row r="11">
          <cell r="A11">
            <v>3</v>
          </cell>
        </row>
      </sheetData>
      <sheetData sheetId="565">
        <row r="11">
          <cell r="A11">
            <v>3</v>
          </cell>
        </row>
      </sheetData>
      <sheetData sheetId="566">
        <row r="11">
          <cell r="A11">
            <v>3</v>
          </cell>
        </row>
      </sheetData>
      <sheetData sheetId="567">
        <row r="11">
          <cell r="A11">
            <v>3</v>
          </cell>
        </row>
      </sheetData>
      <sheetData sheetId="568">
        <row r="11">
          <cell r="A11">
            <v>3</v>
          </cell>
        </row>
      </sheetData>
      <sheetData sheetId="569">
        <row r="11">
          <cell r="A11">
            <v>3</v>
          </cell>
        </row>
      </sheetData>
      <sheetData sheetId="570">
        <row r="11">
          <cell r="A11">
            <v>3</v>
          </cell>
        </row>
      </sheetData>
      <sheetData sheetId="571">
        <row r="11">
          <cell r="A11">
            <v>3</v>
          </cell>
        </row>
      </sheetData>
      <sheetData sheetId="572">
        <row r="11">
          <cell r="A11">
            <v>3</v>
          </cell>
        </row>
      </sheetData>
      <sheetData sheetId="573">
        <row r="11">
          <cell r="A11">
            <v>3</v>
          </cell>
        </row>
      </sheetData>
      <sheetData sheetId="574">
        <row r="11">
          <cell r="A11">
            <v>3</v>
          </cell>
        </row>
      </sheetData>
      <sheetData sheetId="575">
        <row r="11">
          <cell r="A11">
            <v>3</v>
          </cell>
        </row>
      </sheetData>
      <sheetData sheetId="576">
        <row r="11">
          <cell r="A11">
            <v>3</v>
          </cell>
        </row>
      </sheetData>
      <sheetData sheetId="577">
        <row r="11">
          <cell r="A11">
            <v>3</v>
          </cell>
        </row>
      </sheetData>
      <sheetData sheetId="578">
        <row r="11">
          <cell r="A11">
            <v>3</v>
          </cell>
        </row>
      </sheetData>
      <sheetData sheetId="579">
        <row r="11">
          <cell r="A11">
            <v>3</v>
          </cell>
        </row>
      </sheetData>
      <sheetData sheetId="580">
        <row r="11">
          <cell r="A11">
            <v>3</v>
          </cell>
        </row>
      </sheetData>
      <sheetData sheetId="581">
        <row r="11">
          <cell r="A11">
            <v>3</v>
          </cell>
        </row>
      </sheetData>
      <sheetData sheetId="582">
        <row r="11">
          <cell r="A11">
            <v>3</v>
          </cell>
        </row>
      </sheetData>
      <sheetData sheetId="583">
        <row r="11">
          <cell r="A11">
            <v>3</v>
          </cell>
        </row>
      </sheetData>
      <sheetData sheetId="584">
        <row r="11">
          <cell r="A11">
            <v>3</v>
          </cell>
        </row>
      </sheetData>
      <sheetData sheetId="585">
        <row r="11">
          <cell r="A11">
            <v>3</v>
          </cell>
        </row>
      </sheetData>
      <sheetData sheetId="586">
        <row r="11">
          <cell r="A11">
            <v>3</v>
          </cell>
        </row>
      </sheetData>
      <sheetData sheetId="587">
        <row r="11">
          <cell r="A11">
            <v>3</v>
          </cell>
        </row>
      </sheetData>
      <sheetData sheetId="588">
        <row r="11">
          <cell r="A11">
            <v>3</v>
          </cell>
        </row>
      </sheetData>
      <sheetData sheetId="589">
        <row r="11">
          <cell r="A11">
            <v>3</v>
          </cell>
        </row>
      </sheetData>
      <sheetData sheetId="590">
        <row r="11">
          <cell r="A11">
            <v>3</v>
          </cell>
        </row>
      </sheetData>
      <sheetData sheetId="591">
        <row r="11">
          <cell r="A11">
            <v>3</v>
          </cell>
        </row>
      </sheetData>
      <sheetData sheetId="592">
        <row r="11">
          <cell r="A11">
            <v>3</v>
          </cell>
        </row>
      </sheetData>
      <sheetData sheetId="593">
        <row r="11">
          <cell r="A11">
            <v>3</v>
          </cell>
        </row>
      </sheetData>
      <sheetData sheetId="594">
        <row r="11">
          <cell r="A11">
            <v>3</v>
          </cell>
        </row>
      </sheetData>
      <sheetData sheetId="595">
        <row r="11">
          <cell r="A11">
            <v>3</v>
          </cell>
        </row>
      </sheetData>
      <sheetData sheetId="596">
        <row r="11">
          <cell r="A11">
            <v>3</v>
          </cell>
        </row>
      </sheetData>
      <sheetData sheetId="597">
        <row r="11">
          <cell r="A11">
            <v>3</v>
          </cell>
        </row>
      </sheetData>
      <sheetData sheetId="598">
        <row r="11">
          <cell r="A11">
            <v>3</v>
          </cell>
        </row>
      </sheetData>
      <sheetData sheetId="599">
        <row r="11">
          <cell r="A11">
            <v>3</v>
          </cell>
        </row>
      </sheetData>
      <sheetData sheetId="600">
        <row r="11">
          <cell r="A11">
            <v>3</v>
          </cell>
        </row>
      </sheetData>
      <sheetData sheetId="601">
        <row r="11">
          <cell r="A11">
            <v>3</v>
          </cell>
        </row>
      </sheetData>
      <sheetData sheetId="602">
        <row r="11">
          <cell r="A11">
            <v>3</v>
          </cell>
        </row>
      </sheetData>
      <sheetData sheetId="603">
        <row r="11">
          <cell r="A11">
            <v>3</v>
          </cell>
        </row>
      </sheetData>
      <sheetData sheetId="604">
        <row r="11">
          <cell r="A11">
            <v>3</v>
          </cell>
        </row>
      </sheetData>
      <sheetData sheetId="605">
        <row r="11">
          <cell r="A11">
            <v>3</v>
          </cell>
        </row>
      </sheetData>
      <sheetData sheetId="606">
        <row r="11">
          <cell r="A11">
            <v>3</v>
          </cell>
        </row>
      </sheetData>
      <sheetData sheetId="607">
        <row r="11">
          <cell r="A11">
            <v>3</v>
          </cell>
        </row>
      </sheetData>
      <sheetData sheetId="608">
        <row r="11">
          <cell r="A11">
            <v>3</v>
          </cell>
        </row>
      </sheetData>
      <sheetData sheetId="609">
        <row r="11">
          <cell r="A11">
            <v>3</v>
          </cell>
        </row>
      </sheetData>
      <sheetData sheetId="610">
        <row r="11">
          <cell r="A11">
            <v>3</v>
          </cell>
        </row>
      </sheetData>
      <sheetData sheetId="611">
        <row r="11">
          <cell r="A11">
            <v>3</v>
          </cell>
        </row>
      </sheetData>
      <sheetData sheetId="612">
        <row r="11">
          <cell r="A11">
            <v>3</v>
          </cell>
        </row>
      </sheetData>
      <sheetData sheetId="613">
        <row r="11">
          <cell r="A11">
            <v>3</v>
          </cell>
        </row>
      </sheetData>
      <sheetData sheetId="614">
        <row r="11">
          <cell r="A11">
            <v>3</v>
          </cell>
        </row>
      </sheetData>
      <sheetData sheetId="615">
        <row r="11">
          <cell r="A11">
            <v>3</v>
          </cell>
        </row>
      </sheetData>
      <sheetData sheetId="616">
        <row r="11">
          <cell r="A11">
            <v>3</v>
          </cell>
        </row>
      </sheetData>
      <sheetData sheetId="617">
        <row r="11">
          <cell r="A11">
            <v>3</v>
          </cell>
        </row>
      </sheetData>
      <sheetData sheetId="618">
        <row r="11">
          <cell r="A11">
            <v>3</v>
          </cell>
        </row>
      </sheetData>
      <sheetData sheetId="619">
        <row r="11">
          <cell r="A11">
            <v>3</v>
          </cell>
        </row>
      </sheetData>
      <sheetData sheetId="620">
        <row r="11">
          <cell r="A11">
            <v>3</v>
          </cell>
        </row>
      </sheetData>
      <sheetData sheetId="621">
        <row r="11">
          <cell r="A11">
            <v>3</v>
          </cell>
        </row>
      </sheetData>
      <sheetData sheetId="622">
        <row r="11">
          <cell r="A11">
            <v>3</v>
          </cell>
        </row>
      </sheetData>
      <sheetData sheetId="623">
        <row r="11">
          <cell r="A11">
            <v>3</v>
          </cell>
        </row>
      </sheetData>
      <sheetData sheetId="624">
        <row r="11">
          <cell r="A11">
            <v>3</v>
          </cell>
        </row>
      </sheetData>
      <sheetData sheetId="625">
        <row r="11">
          <cell r="A11">
            <v>3</v>
          </cell>
        </row>
      </sheetData>
      <sheetData sheetId="626">
        <row r="11">
          <cell r="A11">
            <v>3</v>
          </cell>
        </row>
      </sheetData>
      <sheetData sheetId="627">
        <row r="11">
          <cell r="A11">
            <v>3</v>
          </cell>
        </row>
      </sheetData>
      <sheetData sheetId="628">
        <row r="11">
          <cell r="A11">
            <v>3</v>
          </cell>
        </row>
      </sheetData>
      <sheetData sheetId="629">
        <row r="11">
          <cell r="A11">
            <v>3</v>
          </cell>
        </row>
      </sheetData>
      <sheetData sheetId="630">
        <row r="11">
          <cell r="A11">
            <v>3</v>
          </cell>
        </row>
      </sheetData>
      <sheetData sheetId="631">
        <row r="11">
          <cell r="A11">
            <v>3</v>
          </cell>
        </row>
      </sheetData>
      <sheetData sheetId="632">
        <row r="11">
          <cell r="A11">
            <v>3</v>
          </cell>
        </row>
      </sheetData>
      <sheetData sheetId="633">
        <row r="11">
          <cell r="A11">
            <v>3</v>
          </cell>
        </row>
      </sheetData>
      <sheetData sheetId="634">
        <row r="11">
          <cell r="A11">
            <v>3</v>
          </cell>
        </row>
      </sheetData>
      <sheetData sheetId="635">
        <row r="11">
          <cell r="A11">
            <v>3</v>
          </cell>
        </row>
      </sheetData>
      <sheetData sheetId="636">
        <row r="11">
          <cell r="A11">
            <v>3</v>
          </cell>
        </row>
      </sheetData>
      <sheetData sheetId="637">
        <row r="11">
          <cell r="A11">
            <v>3</v>
          </cell>
        </row>
      </sheetData>
      <sheetData sheetId="638">
        <row r="11">
          <cell r="A11">
            <v>3</v>
          </cell>
        </row>
      </sheetData>
      <sheetData sheetId="639">
        <row r="11">
          <cell r="A11">
            <v>3</v>
          </cell>
        </row>
      </sheetData>
      <sheetData sheetId="640">
        <row r="11">
          <cell r="A11">
            <v>3</v>
          </cell>
        </row>
      </sheetData>
      <sheetData sheetId="641">
        <row r="11">
          <cell r="A11">
            <v>3</v>
          </cell>
        </row>
      </sheetData>
      <sheetData sheetId="642">
        <row r="11">
          <cell r="A11">
            <v>3</v>
          </cell>
        </row>
      </sheetData>
      <sheetData sheetId="643">
        <row r="11">
          <cell r="A11">
            <v>3</v>
          </cell>
        </row>
      </sheetData>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ow r="11">
          <cell r="A11">
            <v>3</v>
          </cell>
        </row>
      </sheetData>
      <sheetData sheetId="680">
        <row r="11">
          <cell r="A11">
            <v>3</v>
          </cell>
        </row>
      </sheetData>
      <sheetData sheetId="681">
        <row r="11">
          <cell r="A11">
            <v>3</v>
          </cell>
        </row>
      </sheetData>
      <sheetData sheetId="682">
        <row r="11">
          <cell r="A11">
            <v>3</v>
          </cell>
        </row>
      </sheetData>
      <sheetData sheetId="683">
        <row r="11">
          <cell r="A11">
            <v>3</v>
          </cell>
        </row>
      </sheetData>
      <sheetData sheetId="684">
        <row r="11">
          <cell r="A11">
            <v>3</v>
          </cell>
        </row>
      </sheetData>
      <sheetData sheetId="685">
        <row r="11">
          <cell r="A11">
            <v>3</v>
          </cell>
        </row>
      </sheetData>
      <sheetData sheetId="686">
        <row r="11">
          <cell r="A11">
            <v>3</v>
          </cell>
        </row>
      </sheetData>
      <sheetData sheetId="687">
        <row r="11">
          <cell r="A11">
            <v>3</v>
          </cell>
        </row>
      </sheetData>
      <sheetData sheetId="688">
        <row r="11">
          <cell r="A11">
            <v>3</v>
          </cell>
        </row>
      </sheetData>
      <sheetData sheetId="689">
        <row r="11">
          <cell r="A11">
            <v>3</v>
          </cell>
        </row>
      </sheetData>
      <sheetData sheetId="690">
        <row r="11">
          <cell r="A11">
            <v>3</v>
          </cell>
        </row>
      </sheetData>
      <sheetData sheetId="691">
        <row r="11">
          <cell r="A11">
            <v>3</v>
          </cell>
        </row>
      </sheetData>
      <sheetData sheetId="692">
        <row r="11">
          <cell r="A11">
            <v>3</v>
          </cell>
        </row>
      </sheetData>
      <sheetData sheetId="693">
        <row r="11">
          <cell r="A11">
            <v>3</v>
          </cell>
        </row>
      </sheetData>
      <sheetData sheetId="694">
        <row r="11">
          <cell r="A11">
            <v>3</v>
          </cell>
        </row>
      </sheetData>
      <sheetData sheetId="695">
        <row r="11">
          <cell r="A11">
            <v>3</v>
          </cell>
        </row>
      </sheetData>
      <sheetData sheetId="696">
        <row r="11">
          <cell r="A11">
            <v>3</v>
          </cell>
        </row>
      </sheetData>
      <sheetData sheetId="697">
        <row r="11">
          <cell r="A11">
            <v>3</v>
          </cell>
        </row>
      </sheetData>
      <sheetData sheetId="698">
        <row r="11">
          <cell r="A11">
            <v>3</v>
          </cell>
        </row>
      </sheetData>
      <sheetData sheetId="699">
        <row r="11">
          <cell r="A11">
            <v>3</v>
          </cell>
        </row>
      </sheetData>
      <sheetData sheetId="700">
        <row r="11">
          <cell r="A11">
            <v>3</v>
          </cell>
        </row>
      </sheetData>
      <sheetData sheetId="701">
        <row r="11">
          <cell r="A11">
            <v>3</v>
          </cell>
        </row>
      </sheetData>
      <sheetData sheetId="702">
        <row r="11">
          <cell r="A11">
            <v>3</v>
          </cell>
        </row>
      </sheetData>
      <sheetData sheetId="703">
        <row r="11">
          <cell r="A11">
            <v>3</v>
          </cell>
        </row>
      </sheetData>
      <sheetData sheetId="704">
        <row r="11">
          <cell r="A11">
            <v>3</v>
          </cell>
        </row>
      </sheetData>
      <sheetData sheetId="705">
        <row r="11">
          <cell r="A11">
            <v>3</v>
          </cell>
        </row>
      </sheetData>
      <sheetData sheetId="706">
        <row r="11">
          <cell r="A11">
            <v>3</v>
          </cell>
        </row>
      </sheetData>
      <sheetData sheetId="707">
        <row r="11">
          <cell r="A11">
            <v>3</v>
          </cell>
        </row>
      </sheetData>
      <sheetData sheetId="708">
        <row r="11">
          <cell r="A11">
            <v>3</v>
          </cell>
        </row>
      </sheetData>
      <sheetData sheetId="709">
        <row r="11">
          <cell r="A11">
            <v>3</v>
          </cell>
        </row>
      </sheetData>
      <sheetData sheetId="710">
        <row r="11">
          <cell r="A11">
            <v>3</v>
          </cell>
        </row>
      </sheetData>
      <sheetData sheetId="711">
        <row r="11">
          <cell r="A11">
            <v>3</v>
          </cell>
        </row>
      </sheetData>
      <sheetData sheetId="712">
        <row r="11">
          <cell r="A11">
            <v>3</v>
          </cell>
        </row>
      </sheetData>
      <sheetData sheetId="713">
        <row r="11">
          <cell r="A11">
            <v>3</v>
          </cell>
        </row>
      </sheetData>
      <sheetData sheetId="714">
        <row r="11">
          <cell r="A11">
            <v>3</v>
          </cell>
        </row>
      </sheetData>
      <sheetData sheetId="715">
        <row r="11">
          <cell r="A11">
            <v>3</v>
          </cell>
        </row>
      </sheetData>
      <sheetData sheetId="716">
        <row r="11">
          <cell r="A11">
            <v>3</v>
          </cell>
        </row>
      </sheetData>
      <sheetData sheetId="717">
        <row r="11">
          <cell r="A11">
            <v>3</v>
          </cell>
        </row>
      </sheetData>
      <sheetData sheetId="718">
        <row r="11">
          <cell r="A11">
            <v>3</v>
          </cell>
        </row>
      </sheetData>
      <sheetData sheetId="719">
        <row r="11">
          <cell r="A11">
            <v>3</v>
          </cell>
        </row>
      </sheetData>
      <sheetData sheetId="720">
        <row r="11">
          <cell r="A11">
            <v>3</v>
          </cell>
        </row>
      </sheetData>
      <sheetData sheetId="721">
        <row r="11">
          <cell r="A11">
            <v>3</v>
          </cell>
        </row>
      </sheetData>
      <sheetData sheetId="722">
        <row r="11">
          <cell r="A11">
            <v>3</v>
          </cell>
        </row>
      </sheetData>
      <sheetData sheetId="723">
        <row r="11">
          <cell r="A11">
            <v>3</v>
          </cell>
        </row>
      </sheetData>
      <sheetData sheetId="724">
        <row r="11">
          <cell r="A11">
            <v>3</v>
          </cell>
        </row>
      </sheetData>
      <sheetData sheetId="725">
        <row r="11">
          <cell r="A11">
            <v>3</v>
          </cell>
        </row>
      </sheetData>
      <sheetData sheetId="726">
        <row r="11">
          <cell r="A11">
            <v>3</v>
          </cell>
        </row>
      </sheetData>
      <sheetData sheetId="727">
        <row r="11">
          <cell r="A11">
            <v>3</v>
          </cell>
        </row>
      </sheetData>
      <sheetData sheetId="728">
        <row r="11">
          <cell r="A11">
            <v>3</v>
          </cell>
        </row>
      </sheetData>
      <sheetData sheetId="729">
        <row r="11">
          <cell r="A11">
            <v>3</v>
          </cell>
        </row>
      </sheetData>
      <sheetData sheetId="730">
        <row r="11">
          <cell r="A11">
            <v>3</v>
          </cell>
        </row>
      </sheetData>
      <sheetData sheetId="731">
        <row r="11">
          <cell r="A11">
            <v>3</v>
          </cell>
        </row>
      </sheetData>
      <sheetData sheetId="732">
        <row r="11">
          <cell r="A11">
            <v>3</v>
          </cell>
        </row>
      </sheetData>
      <sheetData sheetId="733">
        <row r="11">
          <cell r="A11">
            <v>3</v>
          </cell>
        </row>
      </sheetData>
      <sheetData sheetId="734">
        <row r="11">
          <cell r="A11">
            <v>3</v>
          </cell>
        </row>
      </sheetData>
      <sheetData sheetId="735">
        <row r="11">
          <cell r="A11">
            <v>3</v>
          </cell>
        </row>
      </sheetData>
      <sheetData sheetId="736">
        <row r="11">
          <cell r="A11">
            <v>3</v>
          </cell>
        </row>
      </sheetData>
      <sheetData sheetId="737">
        <row r="11">
          <cell r="A11">
            <v>3</v>
          </cell>
        </row>
      </sheetData>
      <sheetData sheetId="738">
        <row r="11">
          <cell r="A11">
            <v>3</v>
          </cell>
        </row>
      </sheetData>
      <sheetData sheetId="739">
        <row r="11">
          <cell r="A11">
            <v>3</v>
          </cell>
        </row>
      </sheetData>
      <sheetData sheetId="740">
        <row r="11">
          <cell r="A11">
            <v>3</v>
          </cell>
        </row>
      </sheetData>
      <sheetData sheetId="741">
        <row r="11">
          <cell r="A11">
            <v>3</v>
          </cell>
        </row>
      </sheetData>
      <sheetData sheetId="742">
        <row r="11">
          <cell r="A11">
            <v>3</v>
          </cell>
        </row>
      </sheetData>
      <sheetData sheetId="743">
        <row r="11">
          <cell r="A11">
            <v>3</v>
          </cell>
        </row>
      </sheetData>
      <sheetData sheetId="744">
        <row r="11">
          <cell r="A11">
            <v>3</v>
          </cell>
        </row>
      </sheetData>
      <sheetData sheetId="745">
        <row r="11">
          <cell r="A11">
            <v>3</v>
          </cell>
        </row>
      </sheetData>
      <sheetData sheetId="746">
        <row r="11">
          <cell r="A11">
            <v>3</v>
          </cell>
        </row>
      </sheetData>
      <sheetData sheetId="747">
        <row r="11">
          <cell r="A11">
            <v>3</v>
          </cell>
        </row>
      </sheetData>
      <sheetData sheetId="748">
        <row r="11">
          <cell r="A11">
            <v>3</v>
          </cell>
        </row>
      </sheetData>
      <sheetData sheetId="749">
        <row r="11">
          <cell r="A11">
            <v>3</v>
          </cell>
        </row>
      </sheetData>
      <sheetData sheetId="750">
        <row r="11">
          <cell r="A11">
            <v>3</v>
          </cell>
        </row>
      </sheetData>
      <sheetData sheetId="751">
        <row r="11">
          <cell r="A11">
            <v>3</v>
          </cell>
        </row>
      </sheetData>
      <sheetData sheetId="752">
        <row r="11">
          <cell r="A11">
            <v>3</v>
          </cell>
        </row>
      </sheetData>
      <sheetData sheetId="753">
        <row r="11">
          <cell r="A11">
            <v>3</v>
          </cell>
        </row>
      </sheetData>
      <sheetData sheetId="754">
        <row r="11">
          <cell r="A11">
            <v>3</v>
          </cell>
        </row>
      </sheetData>
      <sheetData sheetId="755">
        <row r="11">
          <cell r="A11">
            <v>3</v>
          </cell>
        </row>
      </sheetData>
      <sheetData sheetId="756">
        <row r="11">
          <cell r="A11">
            <v>3</v>
          </cell>
        </row>
      </sheetData>
      <sheetData sheetId="757">
        <row r="11">
          <cell r="A11">
            <v>3</v>
          </cell>
        </row>
      </sheetData>
      <sheetData sheetId="758">
        <row r="11">
          <cell r="A11">
            <v>3</v>
          </cell>
        </row>
      </sheetData>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ow r="11">
          <cell r="A11">
            <v>3</v>
          </cell>
        </row>
      </sheetData>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sheetData sheetId="116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sheetData sheetId="1281" refreshError="1"/>
      <sheetData sheetId="1282"/>
      <sheetData sheetId="1283"/>
      <sheetData sheetId="1284" refreshError="1"/>
      <sheetData sheetId="1285" refreshError="1"/>
      <sheetData sheetId="1286"/>
      <sheetData sheetId="1287"/>
      <sheetData sheetId="1288" refreshError="1"/>
      <sheetData sheetId="1289" refreshError="1"/>
      <sheetData sheetId="1290" refreshError="1"/>
      <sheetData sheetId="1291" refreshError="1"/>
      <sheetData sheetId="1292" refreshError="1"/>
      <sheetData sheetId="1293" refreshError="1"/>
      <sheetData sheetId="1294" refreshError="1"/>
    </sheetDataSet>
  </externalBook>
</externalLink>
</file>

<file path=xl/externalLinks/externalLink2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
      <sheetName val="B"/>
      <sheetName val="BQ ARS"/>
      <sheetName val="A"/>
      <sheetName val="PAD-F"/>
      <sheetName val="HARGA MATERIAL"/>
      <sheetName val="Informasi"/>
      <sheetName val="Rekap"/>
      <sheetName val="Analisa-Harg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ENAWARAN"/>
      <sheetName val="DFT KUAN&amp;HRG"/>
      <sheetName val="methode"/>
      <sheetName val="ANALISA"/>
      <sheetName val="ANAL AB"/>
      <sheetName val="ANAL TEK"/>
      <sheetName val="UPH &amp; BHN"/>
      <sheetName val="JADWAL"/>
      <sheetName val="PERSON PRO"/>
      <sheetName val="ALAT UTAMA"/>
      <sheetName val="SUB"/>
      <sheetName val="Sheet5 "/>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2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RAB"/>
      <sheetName val="DAF ANL"/>
      <sheetName val="anl"/>
      <sheetName val="Upah, Bahan, Alat"/>
      <sheetName val="alt berat"/>
    </sheetNames>
    <sheetDataSet>
      <sheetData sheetId="0" refreshError="1"/>
      <sheetData sheetId="1" refreshError="1"/>
      <sheetData sheetId="2" refreshError="1"/>
      <sheetData sheetId="3" refreshError="1"/>
      <sheetData sheetId="4">
        <row r="70">
          <cell r="I70">
            <v>98000</v>
          </cell>
        </row>
      </sheetData>
      <sheetData sheetId="5" refreshError="1"/>
    </sheetDataSet>
  </externalBook>
</externalLink>
</file>

<file path=xl/externalLinks/externalLink2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4"/>
      <sheetName val="Sheet3"/>
      <sheetName val="CH"/>
      <sheetName val="bahan"/>
      <sheetName val="Upah"/>
      <sheetName val="REKAP.VOLUME"/>
      <sheetName val="Peralatan (2)"/>
    </sheetNames>
    <sheetDataSet>
      <sheetData sheetId="0">
        <row r="253">
          <cell r="X253">
            <v>1250000</v>
          </cell>
        </row>
      </sheetData>
      <sheetData sheetId="1"/>
      <sheetData sheetId="2"/>
      <sheetData sheetId="3"/>
      <sheetData sheetId="4" refreshError="1"/>
      <sheetData sheetId="5" refreshError="1"/>
      <sheetData sheetId="6" refreshError="1"/>
      <sheetData sheetId="7" refreshError="1"/>
      <sheetData sheetId="8" refreshError="1"/>
    </sheetDataSet>
  </externalBook>
</externalLink>
</file>

<file path=xl/externalLinks/externalLink2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
      <sheetName val="Rekap"/>
      <sheetName val="Bill"/>
      <sheetName val="Material"/>
      <sheetName val="Upah"/>
      <sheetName val="Furniture"/>
      <sheetName val="Summery ME"/>
      <sheetName val="Bill Item Ac"/>
      <sheetName val="Lift"/>
      <sheetName val="Khusus"/>
      <sheetName val="Electrical"/>
      <sheetName val="Mekanikal"/>
      <sheetName val="Sheet1"/>
      <sheetName val="Analisa"/>
      <sheetName val="SUM"/>
      <sheetName val="KoefExc_Dump_Vibro"/>
      <sheetName val="formminat"/>
      <sheetName val="harsat"/>
      <sheetName val="B - Norelec"/>
      <sheetName val="H.Satuan"/>
      <sheetName val="Divisi1"/>
      <sheetName val="bahan"/>
      <sheetName val="Bill of Qty"/>
      <sheetName val="REKAP_VOLUME"/>
      <sheetName val="RAB ME"/>
      <sheetName val="harsat_"/>
      <sheetName val="DAFTAR_8"/>
      <sheetName val="TOTAL"/>
      <sheetName val="DAFTAR 7"/>
      <sheetName val="LO"/>
      <sheetName val="Basic"/>
      <sheetName val="C-OFF"/>
      <sheetName val="Rekapitulasi"/>
      <sheetName val="FINISHING"/>
      <sheetName val="SJRH KENAIKAN"/>
      <sheetName val="BQ"/>
      <sheetName val="ANAL"/>
      <sheetName val="HRG BHN"/>
      <sheetName val="BTL-Bau"/>
      <sheetName val="Ans Kom Precast"/>
      <sheetName val="UPAH &amp; BHN"/>
      <sheetName val="D6"/>
      <sheetName val="D7"/>
      <sheetName val="Management"/>
      <sheetName val="DU-5"/>
      <sheetName val="Analisa &amp; Upah"/>
      <sheetName val="data"/>
      <sheetName val="ANALISA HARGA SATUAN"/>
      <sheetName val="Koef"/>
      <sheetName val="Rekap Direct Cost"/>
      <sheetName val="Daf.Harga-Upah"/>
      <sheetName val="PAD-F"/>
      <sheetName val="HARGA MATERIAL"/>
      <sheetName val="Embong-Malang"/>
      <sheetName val="A"/>
      <sheetName val="BOQ KSN"/>
      <sheetName val="RAB"/>
      <sheetName val="3-DIV5"/>
      <sheetName val="Summery_ME"/>
      <sheetName val="Bill_Item_Ac"/>
      <sheetName val="SAT-BHN"/>
      <sheetName val="SEX"/>
      <sheetName val="PRY.02 (LAPRN- WK)"/>
      <sheetName val="alt 2 TAMPIL RAKOR"/>
      <sheetName val="Harsat BHN AR,M"/>
      <sheetName val="Harga Bahan &amp; Upah"/>
      <sheetName val="BREAKDOWN"/>
    </sheetNames>
    <sheetDataSet>
      <sheetData sheetId="0" refreshError="1"/>
      <sheetData sheetId="1" refreshError="1"/>
      <sheetData sheetId="2" refreshError="1"/>
      <sheetData sheetId="3" refreshError="1"/>
      <sheetData sheetId="4" refreshError="1">
        <row r="33">
          <cell r="F33">
            <v>20000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2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P"/>
      <sheetName val="Gal Tnp Cold Mllng"/>
      <sheetName val="Gal Cold Milling"/>
      <sheetName val="Pekrjaan Pk Jack Hammer"/>
    </sheetNames>
    <sheetDataSet>
      <sheetData sheetId="0">
        <row r="841">
          <cell r="T841" t="str">
            <v>Analisa EI-322</v>
          </cell>
        </row>
        <row r="843">
          <cell r="L843" t="str">
            <v>FORMULIR STANDAR UNTUK</v>
          </cell>
        </row>
        <row r="844">
          <cell r="L844" t="str">
            <v>PEREKAMAN ANALISA MASING-MASING HARGA SATUAN</v>
          </cell>
        </row>
        <row r="845">
          <cell r="L845" t="str">
            <v xml:space="preserve">                                                                                                            </v>
          </cell>
        </row>
        <row r="848">
          <cell r="L848" t="str">
            <v>PROYEK</v>
          </cell>
          <cell r="O848" t="str">
            <v>: ADB Earthquake and Tsunami Emergency Support Project (ETESP)</v>
          </cell>
        </row>
        <row r="849">
          <cell r="L849" t="str">
            <v>No. PAKET KONTRAK</v>
          </cell>
          <cell r="O849" t="str">
            <v>: Package 4 East Coast Road 1</v>
          </cell>
        </row>
        <row r="850">
          <cell r="L850" t="str">
            <v>NAMA PAKET</v>
          </cell>
          <cell r="O850" t="str">
            <v>: Contract XI</v>
          </cell>
        </row>
        <row r="851">
          <cell r="L851" t="str">
            <v>PROP / KAB / KODYA</v>
          </cell>
          <cell r="O851" t="str">
            <v>: Nanggroe Aceh Darussalam (NAD)</v>
          </cell>
        </row>
        <row r="852">
          <cell r="L852" t="str">
            <v>ITEM PEMBAYARAN NO.</v>
          </cell>
          <cell r="O852" t="str">
            <v>:  3.2 (2)</v>
          </cell>
          <cell r="R852" t="str">
            <v>PERKIRAAN VOL. PEK.</v>
          </cell>
          <cell r="T852" t="str">
            <v>:</v>
          </cell>
          <cell r="U852">
            <v>18400.91</v>
          </cell>
        </row>
        <row r="853">
          <cell r="L853" t="str">
            <v>JENIS PEKERJAAN</v>
          </cell>
          <cell r="O853" t="str">
            <v>:  Timbunan Pilihan</v>
          </cell>
          <cell r="R853" t="str">
            <v>TOTAL HARGA (Rp.)</v>
          </cell>
          <cell r="T853" t="str">
            <v>:</v>
          </cell>
          <cell r="U853">
            <v>1212943272.9887002</v>
          </cell>
        </row>
        <row r="854">
          <cell r="L854" t="str">
            <v>SATUAN PEMBAYARAN</v>
          </cell>
          <cell r="O854" t="str">
            <v>:  M3</v>
          </cell>
          <cell r="R854" t="str">
            <v>% THD. BIAYA PROYEK</v>
          </cell>
          <cell r="T854" t="str">
            <v>:</v>
          </cell>
          <cell r="U854">
            <v>2.8082110089709036</v>
          </cell>
        </row>
        <row r="857">
          <cell r="Q857" t="str">
            <v>PERKIRAAN</v>
          </cell>
          <cell r="R857" t="str">
            <v>HARGA</v>
          </cell>
          <cell r="S857" t="str">
            <v>JUMLAH</v>
          </cell>
        </row>
        <row r="858">
          <cell r="L858" t="str">
            <v>NO.</v>
          </cell>
          <cell r="N858" t="str">
            <v>KOMPONEN</v>
          </cell>
          <cell r="P858" t="str">
            <v>SATUAN</v>
          </cell>
          <cell r="Q858" t="str">
            <v>KUANTITAS</v>
          </cell>
          <cell r="R858" t="str">
            <v>SATUAN</v>
          </cell>
          <cell r="S858" t="str">
            <v>HARGA</v>
          </cell>
        </row>
        <row r="859">
          <cell r="R859" t="str">
            <v>(Rp.)</v>
          </cell>
          <cell r="S859" t="str">
            <v>(Rp.)</v>
          </cell>
        </row>
        <row r="862">
          <cell r="L862" t="str">
            <v>A.</v>
          </cell>
          <cell r="N862" t="str">
            <v>TENAGA</v>
          </cell>
        </row>
        <row r="864">
          <cell r="L864" t="str">
            <v>1.</v>
          </cell>
          <cell r="N864" t="str">
            <v>Pekerja</v>
          </cell>
          <cell r="O864" t="str">
            <v>(L01)</v>
          </cell>
          <cell r="P864" t="str">
            <v>Jam</v>
          </cell>
          <cell r="Q864">
            <v>5.7117358322177597E-2</v>
          </cell>
          <cell r="R864">
            <v>5857</v>
          </cell>
          <cell r="U864">
            <v>334.53636769299419</v>
          </cell>
        </row>
        <row r="865">
          <cell r="L865" t="str">
            <v>2.</v>
          </cell>
          <cell r="N865" t="str">
            <v>Mandor</v>
          </cell>
          <cell r="O865" t="str">
            <v>(L03)</v>
          </cell>
          <cell r="P865" t="str">
            <v>Jam</v>
          </cell>
          <cell r="Q865">
            <v>1.4279339580544399E-2</v>
          </cell>
          <cell r="R865">
            <v>8357</v>
          </cell>
          <cell r="U865">
            <v>119.33244087460955</v>
          </cell>
        </row>
        <row r="868">
          <cell r="Q868" t="str">
            <v xml:space="preserve">JUMLAH HARGA TENAGA   </v>
          </cell>
          <cell r="U868">
            <v>453.86880856760376</v>
          </cell>
        </row>
        <row r="870">
          <cell r="L870" t="str">
            <v>B.</v>
          </cell>
          <cell r="N870" t="str">
            <v>BAHAN</v>
          </cell>
        </row>
        <row r="872">
          <cell r="L872" t="str">
            <v>1.</v>
          </cell>
          <cell r="N872" t="str">
            <v>Bahan Timb. Pilihan</v>
          </cell>
          <cell r="O872" t="str">
            <v>(M10)</v>
          </cell>
          <cell r="P872" t="str">
            <v>M3</v>
          </cell>
          <cell r="Q872">
            <v>1.2</v>
          </cell>
          <cell r="R872">
            <v>16000</v>
          </cell>
          <cell r="U872">
            <v>19200</v>
          </cell>
        </row>
        <row r="878">
          <cell r="Q878" t="str">
            <v xml:space="preserve">JUMLAH HARGA BAHAN   </v>
          </cell>
          <cell r="U878">
            <v>19200</v>
          </cell>
        </row>
        <row r="880">
          <cell r="L880" t="str">
            <v>C.</v>
          </cell>
          <cell r="N880" t="str">
            <v>PERALATAN</v>
          </cell>
        </row>
        <row r="881">
          <cell r="L881" t="str">
            <v>1.</v>
          </cell>
          <cell r="N881" t="str">
            <v>Wheel  Loader</v>
          </cell>
          <cell r="O881" t="str">
            <v>(E15)</v>
          </cell>
          <cell r="P881" t="str">
            <v>Jam</v>
          </cell>
          <cell r="Q881">
            <v>1.4279339580544399E-2</v>
          </cell>
          <cell r="R881">
            <v>287706.91953343368</v>
          </cell>
          <cell r="U881">
            <v>4108.2648036902619</v>
          </cell>
        </row>
        <row r="882">
          <cell r="L882" t="str">
            <v>2.</v>
          </cell>
          <cell r="N882" t="str">
            <v>Dump Truck</v>
          </cell>
          <cell r="O882" t="str">
            <v>(E08)</v>
          </cell>
          <cell r="P882" t="str">
            <v>Jam</v>
          </cell>
          <cell r="Q882">
            <v>0.15261044176706831</v>
          </cell>
          <cell r="R882">
            <v>174093.91109438831</v>
          </cell>
          <cell r="U882">
            <v>26568.548681071316</v>
          </cell>
        </row>
        <row r="883">
          <cell r="L883" t="str">
            <v>3.</v>
          </cell>
          <cell r="N883" t="str">
            <v>Motor Grader</v>
          </cell>
          <cell r="O883" t="str">
            <v>(E13)</v>
          </cell>
          <cell r="P883" t="str">
            <v>Jam</v>
          </cell>
          <cell r="Q883">
            <v>8.9245872378402504E-3</v>
          </cell>
          <cell r="R883">
            <v>297313.52187701571</v>
          </cell>
          <cell r="U883">
            <v>2653.4004629809524</v>
          </cell>
        </row>
        <row r="884">
          <cell r="L884" t="str">
            <v>3.</v>
          </cell>
          <cell r="N884" t="str">
            <v>Vibro Roller</v>
          </cell>
          <cell r="O884" t="str">
            <v>(E19)</v>
          </cell>
          <cell r="P884" t="str">
            <v>Jam</v>
          </cell>
          <cell r="Q884">
            <v>1.0040160642570281E-2</v>
          </cell>
          <cell r="R884">
            <v>204991.99098360655</v>
          </cell>
          <cell r="U884">
            <v>2058.1525199157286</v>
          </cell>
        </row>
        <row r="885">
          <cell r="L885" t="str">
            <v>4.</v>
          </cell>
          <cell r="N885" t="str">
            <v>Water Tanker</v>
          </cell>
          <cell r="O885" t="str">
            <v>(E23)</v>
          </cell>
          <cell r="P885" t="str">
            <v>Jam</v>
          </cell>
          <cell r="Q885">
            <v>2.1084337349397592E-2</v>
          </cell>
          <cell r="R885">
            <v>160442.56981294346</v>
          </cell>
          <cell r="U885">
            <v>3382.8252671403743</v>
          </cell>
        </row>
        <row r="886">
          <cell r="L886" t="str">
            <v>5.</v>
          </cell>
          <cell r="N886" t="str">
            <v>Alat  Bantu</v>
          </cell>
          <cell r="P886" t="str">
            <v>Ls</v>
          </cell>
          <cell r="Q886">
            <v>1</v>
          </cell>
          <cell r="R886">
            <v>1500</v>
          </cell>
          <cell r="U886">
            <v>1500</v>
          </cell>
        </row>
        <row r="890">
          <cell r="Q890" t="str">
            <v xml:space="preserve">JUMLAH HARGA PERALATAN   </v>
          </cell>
          <cell r="U890">
            <v>40271.191734798631</v>
          </cell>
        </row>
        <row r="892">
          <cell r="L892" t="str">
            <v>D.</v>
          </cell>
          <cell r="N892" t="str">
            <v>JUMLAH HARGA TENAGA, BAHAN DAN PERALATAN  ( A + B + C )</v>
          </cell>
          <cell r="U892">
            <v>59925.060543366235</v>
          </cell>
        </row>
        <row r="893">
          <cell r="L893" t="str">
            <v>E.</v>
          </cell>
          <cell r="N893" t="str">
            <v>OVERHEAD &amp; PROFIT</v>
          </cell>
          <cell r="P893">
            <v>10</v>
          </cell>
          <cell r="Q893" t="str">
            <v>%  x  D</v>
          </cell>
          <cell r="U893">
            <v>5992.5060543366235</v>
          </cell>
        </row>
        <row r="894">
          <cell r="L894" t="str">
            <v>F.</v>
          </cell>
          <cell r="N894" t="str">
            <v>HARGA SATUAN PEKERJAAN  ( D + E )</v>
          </cell>
          <cell r="U894">
            <v>65917.566597702855</v>
          </cell>
        </row>
        <row r="895">
          <cell r="L895" t="str">
            <v>Note: 1</v>
          </cell>
          <cell r="N895" t="str">
            <v>SATUAN dapat berdasarkan atas jam operasi untuk Tenaga Kerja dan Peralatan, volume dan/atau ukuran</v>
          </cell>
        </row>
        <row r="896">
          <cell r="N896" t="str">
            <v>berat untuk bahan-bahan.</v>
          </cell>
        </row>
        <row r="897">
          <cell r="L897">
            <v>2</v>
          </cell>
          <cell r="N897" t="str">
            <v>Kuantitas satuan adalah kuantitas setiap komponen untuk menyelesaikan satu satuan pekerjaan dari nomor</v>
          </cell>
        </row>
        <row r="898">
          <cell r="N898" t="str">
            <v>mata pembayaran.</v>
          </cell>
        </row>
        <row r="899">
          <cell r="L899">
            <v>3</v>
          </cell>
          <cell r="N899" t="str">
            <v>Biaya satuan untuk peralatan sudah termasuk bahan bakar, bahan habis dipakai dan operator.</v>
          </cell>
        </row>
        <row r="900">
          <cell r="L900">
            <v>4</v>
          </cell>
          <cell r="N900" t="str">
            <v>Biaya satuan sudah termasuk pengeluaran untuk seluruh pajak yang berkaitan (tetapi tidak termasuk PPN</v>
          </cell>
        </row>
        <row r="901">
          <cell r="N901" t="str">
            <v>yang dibayar dari kontrak) dan biaya-biaya lainnya.</v>
          </cell>
        </row>
      </sheetData>
      <sheetData sheetId="1"/>
      <sheetData sheetId="2"/>
      <sheetData sheetId="3"/>
    </sheetDataSet>
  </externalBook>
</externalLink>
</file>

<file path=xl/externalLinks/externalLink2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
      <sheetName val="surat"/>
      <sheetName val="rekap"/>
      <sheetName val="BOQ"/>
      <sheetName val="BOQ (3)"/>
      <sheetName val="utama"/>
      <sheetName val="harsat"/>
      <sheetName val="MOS"/>
      <sheetName val="ANALISA"/>
      <sheetName val="metod"/>
      <sheetName val="MOB"/>
      <sheetName val="perincian"/>
      <sheetName val="KONF"/>
      <sheetName val="SUB"/>
      <sheetName val="DN"/>
      <sheetName val="PEGAWAI"/>
      <sheetName val="jadwal BAHAN"/>
      <sheetName val="jadwal alat"/>
      <sheetName val="jadwal "/>
      <sheetName val="JDW-1"/>
      <sheetName val="JDW"/>
      <sheetName val="uraian teknis"/>
      <sheetName val="ipl"/>
      <sheetName val="IND"/>
      <sheetName val="BALT"/>
      <sheetName val="lamp.10"/>
      <sheetName val="sorter"/>
      <sheetName val="sort-1"/>
      <sheetName val="BOQ (2)"/>
      <sheetName val="80"/>
      <sheetName val="Perhitungan RAB"/>
      <sheetName val="Mobilisasi"/>
      <sheetName val="Galian drainase.sal."/>
      <sheetName val="Pas.Batu Mortar"/>
      <sheetName val="Galian Biasa"/>
      <sheetName val="Penyiapa Badan Jln"/>
      <sheetName val="LPA Klas B Bahu.Jln"/>
      <sheetName val="LPA Klas B."/>
      <sheetName val="LPA Klas A "/>
      <sheetName val="Lap.Resap Ikat"/>
      <sheetName val="Lapis Perekat"/>
      <sheetName val="Laston ACWC"/>
      <sheetName val="Laston AC-BC"/>
      <sheetName val="Ac Bc Levelling"/>
      <sheetName val="gambar"/>
      <sheetName val="SCH  (2)"/>
      <sheetName val="surat "/>
      <sheetName val="alat mob"/>
      <sheetName val="Sipil"/>
      <sheetName val="LUAR NEGERI"/>
      <sheetName val="SIMAK"/>
      <sheetName val="Hitung"/>
      <sheetName val="HSD "/>
      <sheetName val="REK"/>
      <sheetName val="DPU"/>
      <sheetName val="BQ"/>
      <sheetName val="BAB2 "/>
      <sheetName val="GALI DRAIN"/>
      <sheetName val="PAS BATU MOR "/>
      <sheetName val="GORONG2 50"/>
      <sheetName val="GORONG2 100"/>
      <sheetName val="GEOTEXT"/>
      <sheetName val="PIPA POROUS"/>
      <sheetName val="BAB 3"/>
      <sheetName val="GALI BT"/>
      <sheetName val="GALI BIASA"/>
      <sheetName val="GORONG2 20"/>
      <sheetName val="GALI STR 0-2M"/>
      <sheetName val="GALI STR 2-4M"/>
      <sheetName val="COLD MILL"/>
      <sheetName val="TANPA COLD MILL"/>
      <sheetName val="TMBH ANGK"/>
      <sheetName val="TIMB"/>
      <sheetName val="TIMB PIL"/>
      <sheetName val="TIMB RAWA"/>
      <sheetName val="SUBGRADE"/>
      <sheetName val="BAB 4"/>
      <sheetName val="AGG A BAHU"/>
      <sheetName val="AGG B BAHU"/>
      <sheetName val="BAB 5"/>
      <sheetName val="AGG A"/>
      <sheetName val="AGG B"/>
      <sheetName val="BAB 6"/>
      <sheetName val="PRIME CT"/>
      <sheetName val="TACK CT"/>
      <sheetName val="ACWC"/>
      <sheetName val="ACWC MOD"/>
      <sheetName val="ACWC LEV"/>
      <sheetName val="ACWC LEV MOD"/>
      <sheetName val="ACBC"/>
      <sheetName val="ACBC MOD"/>
      <sheetName val="ACBC LEV"/>
      <sheetName val="ACBC LEV MOD"/>
      <sheetName val="ACBase"/>
      <sheetName val="ACBase MOD"/>
      <sheetName val="ACBase LEV"/>
      <sheetName val="ACBase LEV MOD"/>
      <sheetName val="MACADAM"/>
      <sheetName val="BAB 7"/>
      <sheetName val="BETON K500"/>
      <sheetName val="BETON K400"/>
      <sheetName val="BETON K350"/>
      <sheetName val="BETON K250"/>
      <sheetName val="BETON K175"/>
      <sheetName val="BETON SIKLOP K175"/>
      <sheetName val="BETON K125"/>
      <sheetName val="U24 "/>
      <sheetName val="U24 MEKANIK"/>
      <sheetName val="U32"/>
      <sheetName val="U32 MEKANIK"/>
      <sheetName val="D32"/>
      <sheetName val="D32 MEKANIK"/>
      <sheetName val="D39"/>
      <sheetName val="D39 MEKANIK"/>
      <sheetName val="D48"/>
      <sheetName val="D48 MEKANIK"/>
      <sheetName val="PENY.TIANG PANCANG BAJA"/>
      <sheetName val="PENY. TIANG PANCANG BETON"/>
      <sheetName val="PEMAN TIANG PANCANG BAJA"/>
      <sheetName val="PEMAN TIANG PANCANG BETON"/>
      <sheetName val="TIANG BOR BETON"/>
      <sheetName val="PAS BATU MANUAL"/>
      <sheetName val="PAS BATU MEKANIK"/>
      <sheetName val="PAS BATU KOS DIISI"/>
      <sheetName val="PAS BATU KOS"/>
      <sheetName val="BRONJONG"/>
      <sheetName val="PERK JLN BETON"/>
      <sheetName val="BAB 8"/>
      <sheetName val="AGG A MINOR"/>
      <sheetName val="AGG B MINOR "/>
      <sheetName val="CAMP ASP PANAS"/>
      <sheetName val="MACADAM MINOR"/>
      <sheetName val="GALIAN BH MINOR"/>
      <sheetName val="MARKA NON THERMPL"/>
      <sheetName val="MARKA THERMPL"/>
      <sheetName val="RAMBU JLN ENG"/>
      <sheetName val="RAMBU JLN HIGH GRADE"/>
      <sheetName val="PATOK PENGARAH"/>
      <sheetName val="PATOK KILOMETER"/>
      <sheetName val="REL PENGAMAN"/>
      <sheetName val="BIAYA  ALAT"/>
    </sheetNames>
    <sheetDataSet>
      <sheetData sheetId="0" refreshError="1">
        <row r="6">
          <cell r="D6" t="str">
            <v>PT.Seneca Indonesia</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Set>
  </externalBook>
</externalLink>
</file>

<file path=xl/externalLinks/externalLink2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alisa Bahan"/>
      <sheetName val="Analisa Upah"/>
      <sheetName val="Daftar harga"/>
      <sheetName val="alat"/>
      <sheetName val="Analisa"/>
      <sheetName val="RAB"/>
    </sheetNames>
    <sheetDataSet>
      <sheetData sheetId="0" refreshError="1">
        <row r="7">
          <cell r="E7" t="str">
            <v xml:space="preserve">PENINGKATAN DI MBANUA SIBOHOU DESA LOLOANA'A  </v>
          </cell>
        </row>
      </sheetData>
      <sheetData sheetId="1" refreshError="1"/>
      <sheetData sheetId="2" refreshError="1"/>
      <sheetData sheetId="3" refreshError="1"/>
      <sheetData sheetId="4" refreshError="1"/>
      <sheetData sheetId="5" refreshError="1"/>
    </sheetDataSet>
  </externalBook>
</externalLink>
</file>

<file path=xl/externalLinks/externalLink2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MP"/>
      <sheetName val="DB"/>
      <sheetName val="rekap"/>
      <sheetName val="RAB-01"/>
      <sheetName val="AN-BAB1"/>
      <sheetName val="AN-BAB2-8"/>
      <sheetName val="MPU"/>
      <sheetName val="HS"/>
      <sheetName val="RUTIN"/>
      <sheetName val="SUBKON"/>
      <sheetName val="BREAK"/>
      <sheetName val="ANSTRUK"/>
      <sheetName val="DT-1"/>
      <sheetName val="DT-2"/>
      <sheetName val="DT-3"/>
      <sheetName val="DT-4"/>
      <sheetName val="DT-5"/>
      <sheetName val="DT-6"/>
      <sheetName val="DIV-7"/>
      <sheetName val="AN-BAB10"/>
      <sheetName val="MOS"/>
      <sheetName val="PLANT"/>
      <sheetName val="DAKON"/>
      <sheetName val="61004"/>
      <sheetName val="61005"/>
      <sheetName val="61006"/>
      <sheetName val="61007"/>
      <sheetName val="61008"/>
      <sheetName val="BETON"/>
      <sheetName val="DT6"/>
    </sheetNames>
    <sheetDataSet>
      <sheetData sheetId="0"/>
      <sheetData sheetId="1">
        <row r="15">
          <cell r="W15">
            <v>1</v>
          </cell>
        </row>
        <row r="28">
          <cell r="Y28">
            <v>1621250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2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3B1"/>
      <sheetName val="Paya Metah"/>
      <sheetName val="Alur Siak"/>
      <sheetName val="Jamur Jelatang"/>
      <sheetName val="Paya Prang"/>
      <sheetName val="Bukit Keranji"/>
      <sheetName val="Pante Perlak"/>
      <sheetName val="Paya Udang"/>
      <sheetName val="Tanah Terban"/>
    </sheetNames>
    <sheetDataSet>
      <sheetData sheetId="0" refreshError="1"/>
      <sheetData sheetId="1" refreshError="1"/>
      <sheetData sheetId="2" refreshError="1"/>
      <sheetData sheetId="3" refreshError="1">
        <row r="24">
          <cell r="P24">
            <v>13625</v>
          </cell>
        </row>
        <row r="27">
          <cell r="P27">
            <v>20103.895</v>
          </cell>
        </row>
      </sheetData>
      <sheetData sheetId="4" refreshError="1"/>
      <sheetData sheetId="5" refreshError="1"/>
      <sheetData sheetId="6" refreshError="1"/>
      <sheetData sheetId="7" refreshError="1"/>
      <sheetData sheetId="8" refreshError="1"/>
    </sheetDataSet>
  </externalBook>
</externalLink>
</file>

<file path=xl/externalLinks/externalLink2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tter of Interest"/>
      <sheetName val="Sheet1"/>
      <sheetName val="Recapitulation"/>
      <sheetName val="BoQ"/>
      <sheetName val="Analisa Teknik"/>
      <sheetName val="Analisa"/>
      <sheetName val="Upah_Bahan"/>
      <sheetName val="Alat Berat"/>
      <sheetName val="Time Schedule"/>
    </sheetNames>
    <sheetDataSet>
      <sheetData sheetId="0" refreshError="1"/>
      <sheetData sheetId="1" refreshError="1"/>
      <sheetData sheetId="2"/>
      <sheetData sheetId="3" refreshError="1"/>
      <sheetData sheetId="4" refreshError="1"/>
      <sheetData sheetId="5" refreshError="1"/>
      <sheetData sheetId="6">
        <row r="9">
          <cell r="B9" t="str">
            <v>Kepala Tukang</v>
          </cell>
          <cell r="D9">
            <v>65000</v>
          </cell>
          <cell r="E9" t="str">
            <v>O/H</v>
          </cell>
        </row>
        <row r="10">
          <cell r="B10" t="str">
            <v>Tukang</v>
          </cell>
          <cell r="D10">
            <v>60000</v>
          </cell>
          <cell r="E10" t="str">
            <v>O/H</v>
          </cell>
        </row>
        <row r="11">
          <cell r="B11" t="str">
            <v>Pekerja</v>
          </cell>
          <cell r="D11">
            <v>48000</v>
          </cell>
          <cell r="E11" t="str">
            <v>O/H</v>
          </cell>
        </row>
        <row r="12">
          <cell r="B12" t="str">
            <v>Mandor</v>
          </cell>
          <cell r="D12">
            <v>55000</v>
          </cell>
          <cell r="E12" t="str">
            <v>O/H</v>
          </cell>
        </row>
        <row r="15">
          <cell r="B15" t="str">
            <v>Batu Bata</v>
          </cell>
          <cell r="D15">
            <v>580</v>
          </cell>
          <cell r="E15" t="str">
            <v>bh</v>
          </cell>
        </row>
        <row r="16">
          <cell r="B16" t="str">
            <v>Batu Kali/Batu Belah (Sungai/Gunung)</v>
          </cell>
          <cell r="D16">
            <v>130000</v>
          </cell>
          <cell r="E16" t="str">
            <v>m3</v>
          </cell>
        </row>
        <row r="17">
          <cell r="B17" t="str">
            <v>Besi Beton Polos</v>
          </cell>
          <cell r="D17">
            <v>9200</v>
          </cell>
          <cell r="E17" t="str">
            <v>kg</v>
          </cell>
        </row>
        <row r="18">
          <cell r="B18" t="str">
            <v>Besi Beton Ulir</v>
          </cell>
          <cell r="D18">
            <v>12600</v>
          </cell>
          <cell r="E18" t="str">
            <v>kg</v>
          </cell>
        </row>
        <row r="19">
          <cell r="B19" t="str">
            <v>Kawat Beton</v>
          </cell>
          <cell r="D19">
            <v>14000</v>
          </cell>
          <cell r="E19" t="str">
            <v>kg</v>
          </cell>
        </row>
        <row r="20">
          <cell r="B20" t="str">
            <v>Dolken 10 cm</v>
          </cell>
          <cell r="D20">
            <v>15000</v>
          </cell>
          <cell r="E20" t="str">
            <v>Btg</v>
          </cell>
        </row>
        <row r="21">
          <cell r="B21" t="str">
            <v>Kayu Kelas II (Kamper/Kruing/dll)</v>
          </cell>
          <cell r="D21">
            <v>3240000</v>
          </cell>
          <cell r="E21" t="str">
            <v>m3</v>
          </cell>
        </row>
        <row r="22">
          <cell r="B22" t="str">
            <v>Kayu Kelas III (Borneo/dll)</v>
          </cell>
          <cell r="D22">
            <v>2880000</v>
          </cell>
          <cell r="E22" t="str">
            <v>m3</v>
          </cell>
        </row>
        <row r="23">
          <cell r="B23" t="str">
            <v>Kayu Kelas IV (Sengon/dll)</v>
          </cell>
          <cell r="D23">
            <v>2430000</v>
          </cell>
          <cell r="E23" t="str">
            <v>m3</v>
          </cell>
        </row>
        <row r="24">
          <cell r="B24" t="str">
            <v>Kayu Mall</v>
          </cell>
          <cell r="D24">
            <v>1800000</v>
          </cell>
          <cell r="E24" t="str">
            <v>m3</v>
          </cell>
        </row>
        <row r="25">
          <cell r="B25" t="str">
            <v>Kayu Terentang/Bekesting</v>
          </cell>
          <cell r="D25">
            <v>2740000</v>
          </cell>
          <cell r="E25" t="str">
            <v>m3</v>
          </cell>
        </row>
        <row r="26">
          <cell r="B26" t="str">
            <v>Kayu 5/7</v>
          </cell>
          <cell r="D26">
            <v>1560000</v>
          </cell>
          <cell r="E26" t="str">
            <v>m3</v>
          </cell>
        </row>
        <row r="27">
          <cell r="B27" t="str">
            <v>Koral Beton</v>
          </cell>
          <cell r="D27">
            <v>125000</v>
          </cell>
          <cell r="E27" t="str">
            <v>m3</v>
          </cell>
        </row>
        <row r="28">
          <cell r="B28" t="str">
            <v>Kunci Tanam</v>
          </cell>
          <cell r="D28">
            <v>85000</v>
          </cell>
          <cell r="E28" t="str">
            <v>bh</v>
          </cell>
        </row>
        <row r="29">
          <cell r="B29" t="str">
            <v>Menie Besi</v>
          </cell>
          <cell r="D29">
            <v>14000</v>
          </cell>
          <cell r="E29" t="str">
            <v>kg</v>
          </cell>
        </row>
        <row r="30">
          <cell r="B30" t="str">
            <v>Multifleks 9 mm</v>
          </cell>
          <cell r="D30">
            <v>102000</v>
          </cell>
          <cell r="E30" t="str">
            <v>Lbr</v>
          </cell>
        </row>
        <row r="31">
          <cell r="B31" t="str">
            <v>Multifleks 4 mm</v>
          </cell>
          <cell r="D31">
            <v>62000</v>
          </cell>
          <cell r="E31" t="str">
            <v>Lbr</v>
          </cell>
        </row>
        <row r="32">
          <cell r="B32" t="str">
            <v>Minyak Bekesting</v>
          </cell>
          <cell r="D32">
            <v>14000</v>
          </cell>
          <cell r="E32" t="str">
            <v>Ltr</v>
          </cell>
        </row>
        <row r="33">
          <cell r="B33" t="str">
            <v>Paku Kayu</v>
          </cell>
          <cell r="D33">
            <v>12500</v>
          </cell>
          <cell r="E33" t="str">
            <v>kg</v>
          </cell>
        </row>
        <row r="34">
          <cell r="B34" t="str">
            <v>Pasir Beton / Kerikil</v>
          </cell>
          <cell r="D34">
            <v>130000</v>
          </cell>
          <cell r="E34" t="str">
            <v>m3</v>
          </cell>
        </row>
        <row r="35">
          <cell r="B35" t="str">
            <v>Pasir Pasang</v>
          </cell>
          <cell r="D35">
            <v>100000</v>
          </cell>
          <cell r="E35" t="str">
            <v>m3</v>
          </cell>
        </row>
        <row r="36">
          <cell r="B36" t="str">
            <v>Pasir Urug</v>
          </cell>
          <cell r="D36">
            <v>92000</v>
          </cell>
          <cell r="E36" t="str">
            <v>m3</v>
          </cell>
        </row>
        <row r="37">
          <cell r="B37" t="str">
            <v>Residu</v>
          </cell>
          <cell r="D37">
            <v>8500</v>
          </cell>
          <cell r="E37" t="str">
            <v>Ltr</v>
          </cell>
        </row>
        <row r="38">
          <cell r="B38" t="str">
            <v>Semen @ 40 Kg</v>
          </cell>
          <cell r="D38">
            <v>980</v>
          </cell>
          <cell r="E38" t="str">
            <v>kg</v>
          </cell>
        </row>
        <row r="39">
          <cell r="B39" t="str">
            <v>Semen Putih @ 50 Kg</v>
          </cell>
          <cell r="D39">
            <v>1960</v>
          </cell>
          <cell r="E39" t="str">
            <v>kg</v>
          </cell>
        </row>
        <row r="40">
          <cell r="B40" t="str">
            <v>Seng BJLS 20</v>
          </cell>
          <cell r="D40">
            <v>42000</v>
          </cell>
          <cell r="E40" t="str">
            <v>Lbr</v>
          </cell>
        </row>
        <row r="41">
          <cell r="B41" t="str">
            <v>Seng Plat</v>
          </cell>
          <cell r="D41">
            <v>48000</v>
          </cell>
          <cell r="E41" t="str">
            <v>Lbr</v>
          </cell>
        </row>
        <row r="42">
          <cell r="B42" t="str">
            <v>Tanah Timbun</v>
          </cell>
          <cell r="D42">
            <v>38000</v>
          </cell>
          <cell r="E42" t="str">
            <v>m3</v>
          </cell>
        </row>
      </sheetData>
      <sheetData sheetId="7" refreshError="1"/>
      <sheetData sheetId="8" refreshError="1"/>
    </sheetDataSet>
  </externalBook>
</externalLink>
</file>

<file path=xl/externalLinks/externalLink2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ITULASI (2)"/>
      <sheetName val="REKAPITULASI"/>
      <sheetName val="RAB laen"/>
      <sheetName val="RAB Jelas"/>
      <sheetName val="RAB hitungan"/>
      <sheetName val="RAB (OK) (2)"/>
      <sheetName val="RAB (OK)"/>
      <sheetName val="ANALISA BOW"/>
      <sheetName val="DAFTAR HARGA &amp; UPAH"/>
      <sheetName val="ANALISA BINA MARGA"/>
      <sheetName val="BIAYA ALAT"/>
    </sheetNames>
    <sheetDataSet>
      <sheetData sheetId="0"/>
      <sheetData sheetId="1"/>
      <sheetData sheetId="2"/>
      <sheetData sheetId="3"/>
      <sheetData sheetId="4"/>
      <sheetData sheetId="5"/>
      <sheetData sheetId="6">
        <row r="32">
          <cell r="I32">
            <v>314931</v>
          </cell>
        </row>
      </sheetData>
      <sheetData sheetId="7"/>
      <sheetData sheetId="8"/>
      <sheetData sheetId="9"/>
      <sheetData sheetId="10"/>
    </sheetDataSet>
  </externalBook>
</externalLink>
</file>

<file path=xl/externalLinks/externalLink2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f-Har-Pening"/>
      <sheetName val="DaftarHargaPemel"/>
      <sheetName val="An-Mansur"/>
      <sheetName val="Analisa"/>
      <sheetName val="Darmo"/>
      <sheetName val="Urip-S"/>
      <sheetName val="Bas-Rakh"/>
      <sheetName val="Embong-Malang"/>
      <sheetName val="Blauran"/>
      <sheetName val="Praban"/>
      <sheetName val="Tunjungan"/>
      <sheetName val="Gub-Sur"/>
      <sheetName val="Pang-Sud"/>
      <sheetName val="Bubutan"/>
      <sheetName val="Keb-Rojo"/>
      <sheetName val="Pahlawan"/>
      <sheetName val="Gemblongan"/>
      <sheetName val="An. Alat"/>
      <sheetName val="RAB (O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252">
          <cell r="X252">
            <v>100000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SPH"/>
      <sheetName val="Bill"/>
      <sheetName val="Daftar Harga Sa"/>
      <sheetName val="MOS"/>
      <sheetName val="Daft_Analisa"/>
      <sheetName val="Analisa 2"/>
      <sheetName val="Mobilisasi"/>
      <sheetName val="Mtd.JK"/>
      <sheetName val="Mtd.JG"/>
      <sheetName val="Plant"/>
      <sheetName val="Ch_List"/>
      <sheetName val="Alat"/>
      <sheetName val="Analat"/>
      <sheetName val="Analat 2"/>
      <sheetName val="Staff Inti"/>
      <sheetName val="Subkon"/>
      <sheetName val="Jadual"/>
      <sheetName val="FINISHING"/>
      <sheetName val="RAB (OK)"/>
      <sheetName val="H_BHN"/>
      <sheetName val="HarSat"/>
      <sheetName val="RAB"/>
      <sheetName val="main summary"/>
      <sheetName val="H.Satuan"/>
      <sheetName val="Balok L.1"/>
      <sheetName val="Analisa Upah &amp; Bahan Plum"/>
      <sheetName val="Bangunan Utama"/>
      <sheetName val="Material"/>
      <sheetName val="Pricing"/>
      <sheetName val="hrgsat"/>
      <sheetName val="HARSAT-lain"/>
      <sheetName val="HARSAT-tanah"/>
      <sheetName val="Data"/>
      <sheetName val="PRICE"/>
      <sheetName val="bill 3.9"/>
      <sheetName val="Harga Bahan"/>
      <sheetName val="Upah"/>
      <sheetName val="REQDELTA"/>
      <sheetName val="PERHITUNGAN"/>
      <sheetName val="Daf-Harga"/>
      <sheetName val="HARSAT_BAH"/>
      <sheetName val="Harga ME "/>
      <sheetName val="Analisa BOW"/>
      <sheetName val="ahs1"/>
      <sheetName val="ahs3"/>
      <sheetName val="Analisa Gabungan"/>
      <sheetName val="Sub"/>
      <sheetName val="D4"/>
      <sheetName val="D6"/>
      <sheetName val="D7"/>
      <sheetName val="D8"/>
      <sheetName val="BQ_E20_02_Rp_"/>
      <sheetName val="bahan"/>
      <sheetName val="analisa_gedung"/>
      <sheetName val="Elektronik"/>
      <sheetName val="Plumbing"/>
      <sheetName val="Electrikal"/>
      <sheetName val="Fire Fighting"/>
      <sheetName val="Item Kompensasi"/>
      <sheetName val="input"/>
      <sheetName val="TANJUNG-CONV"/>
      <sheetName val="Sheet1"/>
      <sheetName val="RAP"/>
      <sheetName val="DAFTAR HARGA"/>
      <sheetName val="Hrg"/>
      <sheetName val="AC"/>
      <sheetName val="Daf 1"/>
      <sheetName val="PileCap"/>
      <sheetName val="CBL"/>
      <sheetName val="Elektrikal"/>
      <sheetName val="Harga bahan-1"/>
      <sheetName val="rekap1"/>
      <sheetName val="DETAIL POS 123"/>
      <sheetName val="UBA RAB"/>
      <sheetName val="Master 1.0"/>
      <sheetName val="SEX"/>
      <sheetName val="BQ-E20-02(Rp)"/>
      <sheetName val="HARGA ALAT"/>
      <sheetName val="PAD-F"/>
      <sheetName val="ahas-ins"/>
      <sheetName val="BH"/>
      <sheetName val="HARGA MATERIAL"/>
      <sheetName val="basic"/>
      <sheetName val="Mekanikal"/>
      <sheetName val="Analisa pre"/>
      <sheetName val="Analisa Harsat"/>
      <sheetName val="Harga"/>
      <sheetName val="pivot1"/>
      <sheetName val="NP"/>
      <sheetName val="alat-1"/>
      <sheetName val="BOQ"/>
      <sheetName val="Embong-Malang"/>
      <sheetName val="Summary"/>
      <sheetName val="Harga S Dasar UNTUK IDISI"/>
      <sheetName val="isian"/>
      <sheetName val="CV"/>
      <sheetName val="RKP PLUMBING"/>
      <sheetName val="Paint Type B"/>
      <sheetName val="sai"/>
      <sheetName val="hsd"/>
      <sheetName val="Volume"/>
      <sheetName val="Spec ME"/>
      <sheetName val="Cover"/>
      <sheetName val="Hrg Upah Bhn"/>
      <sheetName val="SUR-HARGA"/>
      <sheetName val="anal"/>
      <sheetName val="Daftar_Harga_Sa"/>
      <sheetName val="Analisa_2"/>
      <sheetName val="Mtd_JK"/>
      <sheetName val="Mtd_JG"/>
      <sheetName val="Analat_2"/>
      <sheetName val="Staff_Inti"/>
      <sheetName val="Input Data"/>
      <sheetName val="Man_Power_Const"/>
      <sheetName val="Rekap Prelim"/>
      <sheetName val="Rekap Direct Cost"/>
      <sheetName val="Agregat Halus &amp; Kasar"/>
      <sheetName val="bahan "/>
      <sheetName val="4-Basic Price"/>
      <sheetName val="5-ALAT(1)"/>
      <sheetName val="2008"/>
      <sheetName val="ANALISA PEK.UMUM"/>
      <sheetName val="A"/>
      <sheetName val="TE TS FA LAN MATV"/>
      <sheetName val="Sat Bah _ Up"/>
      <sheetName val="Daf Bahan"/>
      <sheetName val="16-AC-27JULI"/>
      <sheetName val="REKAP_ARSITEKTUR."/>
      <sheetName val="Analisa Baku ME"/>
      <sheetName val="DIV.1"/>
      <sheetName val="daf-3(OK)"/>
      <sheetName val="daf-7(OK)"/>
      <sheetName val="Marshal"/>
      <sheetName val="analisa"/>
    </sheetNames>
    <sheetDataSet>
      <sheetData sheetId="0"/>
      <sheetData sheetId="1" refreshError="1"/>
      <sheetData sheetId="2" refreshError="1"/>
      <sheetData sheetId="3" refreshError="1"/>
      <sheetData sheetId="4" refreshError="1"/>
      <sheetData sheetId="5" refreshError="1"/>
      <sheetData sheetId="6" refreshError="1">
        <row r="1459">
          <cell r="B1459" t="str">
            <v xml:space="preserve">ANALISA HARGA SATUAN </v>
          </cell>
        </row>
        <row r="1461">
          <cell r="B1461" t="str">
            <v>PAKET PROYEK</v>
          </cell>
          <cell r="E1461" t="str">
            <v>:</v>
          </cell>
          <cell r="F1461" t="str">
            <v>KALIMANTAN TIMUR</v>
          </cell>
        </row>
        <row r="1463">
          <cell r="B1463" t="str">
            <v>JENIS PEKERJAAN</v>
          </cell>
          <cell r="E1463" t="str">
            <v>:</v>
          </cell>
          <cell r="F1463" t="str">
            <v>SOIL CEMENT (Mixing in Place dengan Tanah Existing)</v>
          </cell>
        </row>
        <row r="1464">
          <cell r="B1464" t="str">
            <v>SATUAN PEKERJAAN</v>
          </cell>
          <cell r="E1464" t="str">
            <v>:</v>
          </cell>
          <cell r="F1464" t="str">
            <v>Per M3</v>
          </cell>
        </row>
        <row r="1467">
          <cell r="H1467" t="str">
            <v>PERKIRAAN</v>
          </cell>
          <cell r="I1467" t="str">
            <v>HARGA</v>
          </cell>
          <cell r="J1467" t="str">
            <v>JUMLAH</v>
          </cell>
        </row>
        <row r="1468">
          <cell r="B1468" t="str">
            <v>No</v>
          </cell>
          <cell r="C1468" t="str">
            <v>KOMPONEN</v>
          </cell>
          <cell r="G1468" t="str">
            <v>SAT</v>
          </cell>
          <cell r="H1468" t="str">
            <v>KUANTITAS</v>
          </cell>
          <cell r="I1468" t="str">
            <v>SATUAN</v>
          </cell>
          <cell r="J1468" t="str">
            <v>HARGA</v>
          </cell>
        </row>
        <row r="1469">
          <cell r="I1469" t="str">
            <v>(Rp)</v>
          </cell>
          <cell r="J1469" t="str">
            <v>( Rp )</v>
          </cell>
        </row>
        <row r="1471">
          <cell r="B1471" t="str">
            <v>A</v>
          </cell>
          <cell r="D1471" t="str">
            <v>TENAGA KERJA</v>
          </cell>
        </row>
        <row r="1472">
          <cell r="B1472">
            <v>1</v>
          </cell>
          <cell r="D1472" t="str">
            <v xml:space="preserve">Pekerja </v>
          </cell>
          <cell r="G1472" t="str">
            <v>Jam</v>
          </cell>
          <cell r="H1472">
            <v>0.55300000000000005</v>
          </cell>
          <cell r="I1472">
            <v>4285.7142857142853</v>
          </cell>
          <cell r="J1472">
            <v>2370</v>
          </cell>
        </row>
        <row r="1473">
          <cell r="B1473">
            <v>2</v>
          </cell>
          <cell r="D1473" t="str">
            <v>Mandor</v>
          </cell>
          <cell r="G1473" t="str">
            <v>Jam</v>
          </cell>
          <cell r="H1473">
            <v>9.2166666666666675E-2</v>
          </cell>
          <cell r="I1473">
            <v>3571.4285714285716</v>
          </cell>
          <cell r="J1473">
            <v>329.16666666666669</v>
          </cell>
        </row>
        <row r="1476">
          <cell r="H1476" t="str">
            <v>JUMLAH HARGA TENAGA</v>
          </cell>
          <cell r="J1476">
            <v>2699.1666666666665</v>
          </cell>
        </row>
        <row r="1478">
          <cell r="B1478" t="str">
            <v>B</v>
          </cell>
          <cell r="D1478" t="str">
            <v>BAHAN</v>
          </cell>
        </row>
        <row r="1479">
          <cell r="B1479">
            <v>1</v>
          </cell>
          <cell r="D1479" t="str">
            <v>Semen (Bahan terpisah)</v>
          </cell>
          <cell r="G1479" t="str">
            <v>Ton</v>
          </cell>
          <cell r="H1479" t="str">
            <v>-</v>
          </cell>
          <cell r="I1479" t="str">
            <v>-</v>
          </cell>
          <cell r="J1479" t="str">
            <v>-</v>
          </cell>
        </row>
        <row r="1480">
          <cell r="B1480">
            <v>2</v>
          </cell>
          <cell r="D1480" t="str">
            <v>Terpal</v>
          </cell>
          <cell r="G1480" t="str">
            <v>M2</v>
          </cell>
          <cell r="H1480">
            <v>1E-3</v>
          </cell>
          <cell r="I1480">
            <v>75000</v>
          </cell>
          <cell r="J1480">
            <v>75</v>
          </cell>
        </row>
        <row r="1484">
          <cell r="H1484" t="str">
            <v>JUMLAH HARGA BAHAN</v>
          </cell>
          <cell r="J1484">
            <v>75</v>
          </cell>
        </row>
        <row r="1486">
          <cell r="B1486" t="str">
            <v>C</v>
          </cell>
          <cell r="D1486" t="str">
            <v>PERALATAN</v>
          </cell>
        </row>
        <row r="1487">
          <cell r="B1487">
            <v>1</v>
          </cell>
          <cell r="D1487" t="str">
            <v>Soil Stabilizer</v>
          </cell>
          <cell r="G1487" t="str">
            <v>Jam</v>
          </cell>
          <cell r="H1487">
            <v>8.0000000000000002E-3</v>
          </cell>
          <cell r="I1487">
            <v>2661907.2727272725</v>
          </cell>
          <cell r="J1487">
            <v>21295.258181818179</v>
          </cell>
        </row>
        <row r="1488">
          <cell r="B1488">
            <v>2</v>
          </cell>
          <cell r="D1488" t="str">
            <v>Water Tank Truck</v>
          </cell>
          <cell r="G1488" t="str">
            <v>Jam</v>
          </cell>
          <cell r="H1488">
            <v>7.4999999999999997E-3</v>
          </cell>
          <cell r="I1488">
            <v>34000</v>
          </cell>
          <cell r="J1488">
            <v>255</v>
          </cell>
        </row>
        <row r="1489">
          <cell r="B1489">
            <v>3</v>
          </cell>
          <cell r="D1489" t="str">
            <v>Pad foot Roller</v>
          </cell>
          <cell r="G1489" t="str">
            <v>Jam</v>
          </cell>
          <cell r="H1489">
            <v>0.02</v>
          </cell>
          <cell r="I1489">
            <v>280000</v>
          </cell>
          <cell r="J1489">
            <v>5600</v>
          </cell>
        </row>
        <row r="1490">
          <cell r="B1490">
            <v>4</v>
          </cell>
          <cell r="D1490" t="str">
            <v>Vibratory Roller</v>
          </cell>
          <cell r="G1490" t="str">
            <v>Jam</v>
          </cell>
          <cell r="H1490">
            <v>2.5000000000000001E-2</v>
          </cell>
          <cell r="I1490">
            <v>280000</v>
          </cell>
          <cell r="J1490">
            <v>7000</v>
          </cell>
        </row>
        <row r="1491">
          <cell r="B1491">
            <v>5</v>
          </cell>
          <cell r="D1491" t="str">
            <v>Pneumatic Tire Roller</v>
          </cell>
          <cell r="G1491" t="str">
            <v>Jam</v>
          </cell>
          <cell r="H1491">
            <v>2.5000000000000001E-2</v>
          </cell>
          <cell r="I1491">
            <v>280000</v>
          </cell>
          <cell r="J1491">
            <v>7000</v>
          </cell>
        </row>
        <row r="1492">
          <cell r="B1492">
            <v>6</v>
          </cell>
          <cell r="D1492" t="str">
            <v>Motor Grader</v>
          </cell>
          <cell r="G1492" t="str">
            <v>Jam</v>
          </cell>
          <cell r="H1492">
            <v>6.6666666666666671E-3</v>
          </cell>
          <cell r="I1492">
            <v>345500</v>
          </cell>
          <cell r="J1492">
            <v>2303.3333333333335</v>
          </cell>
        </row>
        <row r="1493">
          <cell r="B1493">
            <v>7</v>
          </cell>
          <cell r="D1493" t="str">
            <v>Alat Bantu</v>
          </cell>
          <cell r="G1493" t="str">
            <v>Ls</v>
          </cell>
          <cell r="H1493">
            <v>1</v>
          </cell>
          <cell r="I1493">
            <v>100</v>
          </cell>
          <cell r="J1493">
            <v>100</v>
          </cell>
        </row>
        <row r="1495">
          <cell r="H1495" t="str">
            <v>JUMLAH HARGA PERALATAN</v>
          </cell>
          <cell r="J1495">
            <v>43553.591515151515</v>
          </cell>
        </row>
        <row r="1497">
          <cell r="B1497" t="str">
            <v>D</v>
          </cell>
          <cell r="D1497" t="str">
            <v>JUMLAH ( A + B + C )</v>
          </cell>
          <cell r="J1497">
            <v>46327.758181818179</v>
          </cell>
        </row>
        <row r="1498">
          <cell r="B1498" t="str">
            <v>E</v>
          </cell>
          <cell r="D1498" t="str">
            <v>O/H + Jasa &amp; Keuntungan (15%)</v>
          </cell>
          <cell r="H1498" t="str">
            <v>:  15 % X D</v>
          </cell>
          <cell r="J1498">
            <v>6949.1637272727266</v>
          </cell>
        </row>
        <row r="1499">
          <cell r="B1499" t="str">
            <v>F</v>
          </cell>
          <cell r="D1499" t="str">
            <v xml:space="preserve">HARGA SATUAN PEKERJAAN </v>
          </cell>
          <cell r="H1499" t="str">
            <v>:  ( D + E )</v>
          </cell>
          <cell r="J1499">
            <v>53276.921909090903</v>
          </cell>
        </row>
        <row r="1500">
          <cell r="B1500" t="str">
            <v>G</v>
          </cell>
          <cell r="D1500" t="str">
            <v>DIBULATKAN</v>
          </cell>
          <cell r="J1500">
            <v>53277</v>
          </cell>
        </row>
        <row r="1503">
          <cell r="B1503" t="str">
            <v xml:space="preserve">ANALISA HARGA SATUAN </v>
          </cell>
        </row>
        <row r="1505">
          <cell r="B1505" t="str">
            <v>PAKET PROYEK</v>
          </cell>
          <cell r="E1505" t="str">
            <v>:</v>
          </cell>
          <cell r="F1505" t="str">
            <v>KALIMANTAN TIMUR</v>
          </cell>
        </row>
        <row r="1507">
          <cell r="B1507" t="str">
            <v>JENIS PEKERJAAN</v>
          </cell>
          <cell r="E1507" t="str">
            <v>:</v>
          </cell>
          <cell r="F1507" t="str">
            <v>CEMENT FOR SOIL CEMENT</v>
          </cell>
        </row>
        <row r="1508">
          <cell r="B1508" t="str">
            <v>SATUAN PEKERJAAN</v>
          </cell>
          <cell r="E1508" t="str">
            <v>:</v>
          </cell>
          <cell r="F1508" t="str">
            <v>Per Ton</v>
          </cell>
        </row>
        <row r="1511">
          <cell r="H1511" t="str">
            <v>PERKIRAAN</v>
          </cell>
          <cell r="I1511" t="str">
            <v>HARGA</v>
          </cell>
          <cell r="J1511" t="str">
            <v>JUMLAH</v>
          </cell>
        </row>
        <row r="1512">
          <cell r="B1512" t="str">
            <v>No</v>
          </cell>
          <cell r="C1512" t="str">
            <v>KOMPONEN</v>
          </cell>
          <cell r="G1512" t="str">
            <v>SAT</v>
          </cell>
          <cell r="H1512" t="str">
            <v>KUANTITAS</v>
          </cell>
          <cell r="I1512" t="str">
            <v>SATUAN</v>
          </cell>
          <cell r="J1512" t="str">
            <v>HARGA</v>
          </cell>
        </row>
        <row r="1513">
          <cell r="I1513" t="str">
            <v>(Rp)</v>
          </cell>
          <cell r="J1513" t="str">
            <v>( Rp )</v>
          </cell>
        </row>
        <row r="1515">
          <cell r="B1515" t="str">
            <v>A</v>
          </cell>
          <cell r="D1515" t="str">
            <v>TENAGA KERJA</v>
          </cell>
        </row>
        <row r="1516">
          <cell r="B1516">
            <v>1</v>
          </cell>
          <cell r="D1516" t="str">
            <v xml:space="preserve">Pekerja </v>
          </cell>
          <cell r="G1516" t="str">
            <v>Jam</v>
          </cell>
          <cell r="H1516">
            <v>7.880217209690894</v>
          </cell>
          <cell r="I1516">
            <v>4285.7142857142853</v>
          </cell>
          <cell r="J1516">
            <v>33772.359470103831</v>
          </cell>
        </row>
        <row r="1517">
          <cell r="B1517">
            <v>2</v>
          </cell>
          <cell r="D1517" t="str">
            <v>Mandor</v>
          </cell>
          <cell r="G1517" t="str">
            <v>Jam</v>
          </cell>
          <cell r="H1517">
            <v>0.98502715121136175</v>
          </cell>
          <cell r="I1517">
            <v>3571.4285714285716</v>
          </cell>
          <cell r="J1517">
            <v>3517.9541114691492</v>
          </cell>
        </row>
        <row r="1520">
          <cell r="H1520" t="str">
            <v>JUMLAH HARGA TENAGA</v>
          </cell>
          <cell r="J1520">
            <v>37290.313581572977</v>
          </cell>
        </row>
        <row r="1522">
          <cell r="B1522" t="str">
            <v>B</v>
          </cell>
          <cell r="D1522" t="str">
            <v>BAHAN</v>
          </cell>
        </row>
        <row r="1523">
          <cell r="B1523">
            <v>1</v>
          </cell>
          <cell r="D1523" t="str">
            <v>Semen</v>
          </cell>
          <cell r="G1523" t="str">
            <v>Ton</v>
          </cell>
          <cell r="H1523">
            <v>1000</v>
          </cell>
          <cell r="I1523">
            <v>21000</v>
          </cell>
          <cell r="J1523">
            <v>21000000</v>
          </cell>
        </row>
        <row r="1524">
          <cell r="B1524">
            <v>2</v>
          </cell>
          <cell r="D1524" t="str">
            <v>Silo Induk di Pelabuhan</v>
          </cell>
          <cell r="G1524" t="str">
            <v>Bh</v>
          </cell>
          <cell r="H1524">
            <v>5.7142857142857143E-3</v>
          </cell>
          <cell r="I1524">
            <v>67336.363636363632</v>
          </cell>
          <cell r="J1524">
            <v>384.77922077922074</v>
          </cell>
        </row>
        <row r="1525">
          <cell r="B1525">
            <v>3</v>
          </cell>
          <cell r="D1525" t="str">
            <v>Truck Capsule</v>
          </cell>
          <cell r="G1525" t="str">
            <v>Jam</v>
          </cell>
          <cell r="H1525">
            <v>4.5833333333333323E-2</v>
          </cell>
          <cell r="I1525">
            <v>227401.81818181818</v>
          </cell>
          <cell r="J1525">
            <v>10422.58333333333</v>
          </cell>
        </row>
        <row r="1526">
          <cell r="D1526" t="str">
            <v xml:space="preserve"> (angkut semen dr Pelab ke Silo Induk)</v>
          </cell>
        </row>
        <row r="1528">
          <cell r="H1528" t="str">
            <v>JUMLAH HARGA BAHAN</v>
          </cell>
          <cell r="J1528">
            <v>21010807.362554111</v>
          </cell>
        </row>
        <row r="1530">
          <cell r="B1530" t="str">
            <v>C</v>
          </cell>
          <cell r="D1530" t="str">
            <v>PERALATAN</v>
          </cell>
        </row>
        <row r="1531">
          <cell r="B1531">
            <v>1</v>
          </cell>
          <cell r="D1531" t="str">
            <v>Truck Capsule (dr Silo Induk - Silo Lapgn)</v>
          </cell>
          <cell r="G1531" t="str">
            <v>Jam</v>
          </cell>
          <cell r="H1531">
            <v>0.48333333333333328</v>
          </cell>
          <cell r="I1531">
            <v>227401.81818181818</v>
          </cell>
          <cell r="J1531">
            <v>109910.87878787877</v>
          </cell>
        </row>
        <row r="1532">
          <cell r="B1532">
            <v>2</v>
          </cell>
          <cell r="D1532" t="str">
            <v>Silo Lapangan</v>
          </cell>
          <cell r="G1532" t="str">
            <v>Bh</v>
          </cell>
          <cell r="H1532">
            <v>2.5000000000000001E-2</v>
          </cell>
          <cell r="I1532">
            <v>13467.272727272726</v>
          </cell>
          <cell r="J1532">
            <v>336.68181818181819</v>
          </cell>
        </row>
        <row r="1533">
          <cell r="B1533">
            <v>3</v>
          </cell>
          <cell r="D1533" t="str">
            <v>Truck Capsule (dr Silo Lapgn - Lok. Pek.)</v>
          </cell>
          <cell r="G1533" t="str">
            <v>Jam</v>
          </cell>
          <cell r="H1533">
            <v>0.42514619883040938</v>
          </cell>
          <cell r="I1533">
            <v>227401.81818181818</v>
          </cell>
          <cell r="J1533">
            <v>96679.018607123871</v>
          </cell>
        </row>
        <row r="1535">
          <cell r="H1535" t="str">
            <v>JUMLAH HARGA PERALATAN</v>
          </cell>
          <cell r="J1535">
            <v>206926.57921318448</v>
          </cell>
        </row>
        <row r="1537">
          <cell r="B1537" t="str">
            <v>D</v>
          </cell>
          <cell r="D1537" t="str">
            <v>JUMLAH ( A + B + C )</v>
          </cell>
          <cell r="J1537">
            <v>21255024.255348869</v>
          </cell>
        </row>
        <row r="1538">
          <cell r="B1538" t="str">
            <v>E</v>
          </cell>
          <cell r="D1538" t="str">
            <v>O/H + Jasa &amp; Keuntungan (15%)</v>
          </cell>
          <cell r="H1538" t="str">
            <v>:  15 % X D</v>
          </cell>
          <cell r="J1538">
            <v>3188253.6383023304</v>
          </cell>
        </row>
        <row r="1539">
          <cell r="B1539" t="str">
            <v>F</v>
          </cell>
          <cell r="D1539" t="str">
            <v xml:space="preserve">HARGA SATUAN PEKERJAAN </v>
          </cell>
          <cell r="H1539" t="str">
            <v>:  ( D + E )</v>
          </cell>
          <cell r="J1539">
            <v>24443277.893651199</v>
          </cell>
        </row>
        <row r="1540">
          <cell r="B1540" t="str">
            <v>G</v>
          </cell>
          <cell r="D1540" t="str">
            <v>DIBULATKAN</v>
          </cell>
          <cell r="J1540">
            <v>24443278</v>
          </cell>
        </row>
        <row r="1543">
          <cell r="B1543" t="str">
            <v xml:space="preserve">ANALISA HARGA SATUAN </v>
          </cell>
        </row>
        <row r="1545">
          <cell r="B1545" t="str">
            <v>PAKET PROYEK</v>
          </cell>
          <cell r="E1545" t="str">
            <v>:</v>
          </cell>
          <cell r="F1545" t="str">
            <v>KALIMANTAN TIMUR</v>
          </cell>
        </row>
        <row r="1547">
          <cell r="B1547" t="str">
            <v>JENIS PEKERJAAN</v>
          </cell>
          <cell r="E1547" t="str">
            <v>:</v>
          </cell>
          <cell r="F1547" t="str">
            <v>SOIL CEMENT (Mixing in Place dengan Tanah Existing termasuk semen)</v>
          </cell>
        </row>
        <row r="1548">
          <cell r="B1548" t="str">
            <v>SATUAN PEKERJAAN</v>
          </cell>
          <cell r="E1548" t="str">
            <v>:</v>
          </cell>
          <cell r="F1548" t="str">
            <v>Per M3</v>
          </cell>
        </row>
        <row r="1551">
          <cell r="H1551" t="str">
            <v>PERKIRAAN</v>
          </cell>
          <cell r="I1551" t="str">
            <v>HARGA</v>
          </cell>
          <cell r="J1551" t="str">
            <v>JUMLAH</v>
          </cell>
        </row>
        <row r="1552">
          <cell r="B1552" t="str">
            <v>No</v>
          </cell>
          <cell r="C1552" t="str">
            <v>KOMPONEN</v>
          </cell>
          <cell r="G1552" t="str">
            <v>SAT</v>
          </cell>
          <cell r="H1552" t="str">
            <v>KUANTITAS</v>
          </cell>
          <cell r="I1552" t="str">
            <v>SATUAN</v>
          </cell>
          <cell r="J1552" t="str">
            <v>HARGA</v>
          </cell>
        </row>
        <row r="1553">
          <cell r="I1553" t="str">
            <v>(Rp)</v>
          </cell>
          <cell r="J1553" t="str">
            <v>( Rp )</v>
          </cell>
        </row>
        <row r="1555">
          <cell r="B1555" t="str">
            <v>A</v>
          </cell>
          <cell r="D1555" t="str">
            <v>TENAGA KERJA</v>
          </cell>
        </row>
        <row r="1556">
          <cell r="B1556">
            <v>1</v>
          </cell>
          <cell r="D1556" t="str">
            <v xml:space="preserve">Pekerja </v>
          </cell>
          <cell r="G1556" t="str">
            <v>Jam</v>
          </cell>
          <cell r="H1556">
            <v>0.55300000000000005</v>
          </cell>
          <cell r="I1556">
            <v>4285.7142857142853</v>
          </cell>
          <cell r="J1556">
            <v>2370</v>
          </cell>
        </row>
        <row r="1557">
          <cell r="B1557">
            <v>2</v>
          </cell>
          <cell r="D1557" t="str">
            <v>Mandor</v>
          </cell>
          <cell r="G1557" t="str">
            <v>Jam</v>
          </cell>
          <cell r="H1557">
            <v>9.2166666666666675E-2</v>
          </cell>
          <cell r="I1557">
            <v>3571.4285714285716</v>
          </cell>
          <cell r="J1557">
            <v>329.16666666666669</v>
          </cell>
        </row>
        <row r="1560">
          <cell r="H1560" t="str">
            <v>JUMLAH HARGA TENAGA</v>
          </cell>
          <cell r="J1560">
            <v>2699.1666666666665</v>
          </cell>
        </row>
        <row r="1562">
          <cell r="B1562" t="str">
            <v>B</v>
          </cell>
          <cell r="D1562" t="str">
            <v>BAHAN</v>
          </cell>
        </row>
        <row r="1563">
          <cell r="B1563">
            <v>1</v>
          </cell>
          <cell r="D1563" t="str">
            <v>Semen</v>
          </cell>
          <cell r="G1563" t="str">
            <v>Kg</v>
          </cell>
          <cell r="H1563">
            <v>227.99295774647894</v>
          </cell>
          <cell r="I1563">
            <v>21255.024255348868</v>
          </cell>
          <cell r="J1563">
            <v>4845995.8469501389</v>
          </cell>
        </row>
        <row r="1564">
          <cell r="B1564">
            <v>2</v>
          </cell>
          <cell r="D1564" t="str">
            <v>Terpal</v>
          </cell>
          <cell r="G1564" t="str">
            <v>M2</v>
          </cell>
          <cell r="H1564">
            <v>1E-3</v>
          </cell>
          <cell r="I1564">
            <v>75000</v>
          </cell>
          <cell r="J1564">
            <v>75</v>
          </cell>
        </row>
        <row r="1568">
          <cell r="H1568" t="str">
            <v>JUMLAH HARGA BAHAN</v>
          </cell>
          <cell r="J1568">
            <v>4846070.8469501389</v>
          </cell>
        </row>
        <row r="1570">
          <cell r="B1570" t="str">
            <v>C</v>
          </cell>
          <cell r="D1570" t="str">
            <v>PERALATAN</v>
          </cell>
        </row>
        <row r="1571">
          <cell r="B1571">
            <v>1</v>
          </cell>
          <cell r="D1571" t="str">
            <v>Soil Stabilizer</v>
          </cell>
          <cell r="G1571" t="str">
            <v>Jam</v>
          </cell>
          <cell r="H1571">
            <v>8.0000000000000002E-3</v>
          </cell>
          <cell r="I1571">
            <v>2661907.2727272725</v>
          </cell>
          <cell r="J1571">
            <v>21295.258181818179</v>
          </cell>
        </row>
        <row r="1572">
          <cell r="B1572">
            <v>2</v>
          </cell>
          <cell r="D1572" t="str">
            <v>Water Tank Truck</v>
          </cell>
          <cell r="G1572" t="str">
            <v>Jam</v>
          </cell>
          <cell r="H1572">
            <v>7.4999999999999997E-3</v>
          </cell>
          <cell r="I1572">
            <v>34000</v>
          </cell>
          <cell r="J1572">
            <v>255</v>
          </cell>
        </row>
        <row r="1573">
          <cell r="B1573">
            <v>3</v>
          </cell>
          <cell r="D1573" t="str">
            <v>Pad foot Roller</v>
          </cell>
          <cell r="G1573" t="str">
            <v>Jam</v>
          </cell>
          <cell r="H1573">
            <v>0.02</v>
          </cell>
          <cell r="I1573">
            <v>280000</v>
          </cell>
          <cell r="J1573">
            <v>5600</v>
          </cell>
        </row>
        <row r="1574">
          <cell r="B1574">
            <v>4</v>
          </cell>
          <cell r="D1574" t="str">
            <v>Vibratory Roller</v>
          </cell>
          <cell r="G1574" t="str">
            <v>Jam</v>
          </cell>
          <cell r="H1574">
            <v>2.5000000000000001E-2</v>
          </cell>
          <cell r="I1574">
            <v>280000</v>
          </cell>
          <cell r="J1574">
            <v>7000</v>
          </cell>
        </row>
        <row r="1575">
          <cell r="B1575">
            <v>5</v>
          </cell>
          <cell r="D1575" t="str">
            <v>Pneumatic Tire Roller</v>
          </cell>
          <cell r="G1575" t="str">
            <v>Jam</v>
          </cell>
          <cell r="H1575">
            <v>2.5000000000000001E-2</v>
          </cell>
          <cell r="I1575">
            <v>280000</v>
          </cell>
          <cell r="J1575">
            <v>7000</v>
          </cell>
        </row>
        <row r="1576">
          <cell r="B1576">
            <v>6</v>
          </cell>
          <cell r="D1576" t="str">
            <v>Motor Grader</v>
          </cell>
          <cell r="G1576" t="str">
            <v>Jam</v>
          </cell>
          <cell r="H1576">
            <v>6.6666666666666671E-3</v>
          </cell>
          <cell r="I1576">
            <v>345500</v>
          </cell>
          <cell r="J1576">
            <v>2303.3333333333335</v>
          </cell>
        </row>
        <row r="1577">
          <cell r="B1577">
            <v>7</v>
          </cell>
          <cell r="D1577" t="str">
            <v>Alat Bantu</v>
          </cell>
          <cell r="G1577" t="str">
            <v>Ls</v>
          </cell>
          <cell r="H1577">
            <v>1</v>
          </cell>
          <cell r="I1577">
            <v>100</v>
          </cell>
          <cell r="J1577">
            <v>100</v>
          </cell>
        </row>
        <row r="1579">
          <cell r="H1579" t="str">
            <v>JUMLAH HARGA PERALATAN</v>
          </cell>
          <cell r="J1579">
            <v>43553.591515151515</v>
          </cell>
        </row>
        <row r="1581">
          <cell r="B1581" t="str">
            <v>D</v>
          </cell>
          <cell r="D1581" t="str">
            <v>JUMLAH ( A + B + C )</v>
          </cell>
          <cell r="J1581">
            <v>4892323.6051319577</v>
          </cell>
        </row>
        <row r="1582">
          <cell r="B1582" t="str">
            <v>E</v>
          </cell>
          <cell r="D1582" t="str">
            <v>O/H + Jasa &amp; Keuntungan (15%)</v>
          </cell>
          <cell r="H1582" t="str">
            <v>:  15 % X D</v>
          </cell>
          <cell r="J1582">
            <v>733848.54076979368</v>
          </cell>
        </row>
        <row r="1583">
          <cell r="B1583" t="str">
            <v>F</v>
          </cell>
          <cell r="D1583" t="str">
            <v xml:space="preserve">HARGA SATUAN PEKERJAAN </v>
          </cell>
          <cell r="H1583" t="str">
            <v>:  ( D + E )</v>
          </cell>
          <cell r="J1583">
            <v>5626172.1459017517</v>
          </cell>
        </row>
        <row r="1584">
          <cell r="B1584" t="str">
            <v>G</v>
          </cell>
          <cell r="D1584" t="str">
            <v>DIBULATKAN</v>
          </cell>
          <cell r="J1584">
            <v>5626172</v>
          </cell>
        </row>
        <row r="1587">
          <cell r="B1587" t="str">
            <v xml:space="preserve">ANALISA HARGA SATUAN </v>
          </cell>
        </row>
        <row r="1589">
          <cell r="B1589" t="str">
            <v>PAKET PROYEK</v>
          </cell>
          <cell r="E1589" t="str">
            <v>:</v>
          </cell>
          <cell r="F1589" t="str">
            <v>KALIMANTAN TIMUR</v>
          </cell>
        </row>
        <row r="1591">
          <cell r="B1591" t="str">
            <v>JENIS PEKERJAAN</v>
          </cell>
          <cell r="E1591" t="str">
            <v>:</v>
          </cell>
          <cell r="F1591" t="str">
            <v>SOIL FOR SOIL CEMENT</v>
          </cell>
        </row>
        <row r="1592">
          <cell r="B1592" t="str">
            <v>SATUAN PEKERJAAN</v>
          </cell>
          <cell r="E1592" t="str">
            <v>:</v>
          </cell>
          <cell r="F1592" t="str">
            <v>Per m3</v>
          </cell>
        </row>
        <row r="1595">
          <cell r="H1595" t="str">
            <v>PERKIRAAN</v>
          </cell>
          <cell r="I1595" t="str">
            <v>HARGA</v>
          </cell>
          <cell r="J1595" t="str">
            <v>JUMLAH</v>
          </cell>
        </row>
        <row r="1596">
          <cell r="B1596" t="str">
            <v>No</v>
          </cell>
          <cell r="C1596" t="str">
            <v>KOMPONEN</v>
          </cell>
          <cell r="G1596" t="str">
            <v>SAT</v>
          </cell>
          <cell r="H1596" t="str">
            <v>KUANTITAS</v>
          </cell>
          <cell r="I1596" t="str">
            <v>SATUAN</v>
          </cell>
          <cell r="J1596" t="str">
            <v>HARGA</v>
          </cell>
        </row>
        <row r="1597">
          <cell r="I1597" t="str">
            <v>(Rp)</v>
          </cell>
          <cell r="J1597" t="str">
            <v>( Rp )</v>
          </cell>
        </row>
        <row r="1599">
          <cell r="B1599" t="str">
            <v>A</v>
          </cell>
          <cell r="D1599" t="str">
            <v>TENAGA KERJA</v>
          </cell>
        </row>
        <row r="1600">
          <cell r="B1600">
            <v>1</v>
          </cell>
          <cell r="D1600" t="str">
            <v xml:space="preserve">Pekerja </v>
          </cell>
          <cell r="G1600" t="str">
            <v>Jam</v>
          </cell>
          <cell r="H1600">
            <v>0.10158730158730159</v>
          </cell>
          <cell r="I1600">
            <v>4285.7142857142853</v>
          </cell>
          <cell r="J1600">
            <v>435.37414965986392</v>
          </cell>
        </row>
        <row r="1601">
          <cell r="B1601">
            <v>2</v>
          </cell>
          <cell r="D1601" t="str">
            <v>Mandor</v>
          </cell>
          <cell r="G1601" t="str">
            <v>Jam</v>
          </cell>
          <cell r="H1601">
            <v>2.5396825396825397E-2</v>
          </cell>
          <cell r="I1601">
            <v>3571.4285714285716</v>
          </cell>
          <cell r="J1601">
            <v>90.702947845804985</v>
          </cell>
        </row>
        <row r="1604">
          <cell r="H1604" t="str">
            <v>JUMLAH HARGA TENAGA</v>
          </cell>
          <cell r="J1604">
            <v>526.07709750566892</v>
          </cell>
        </row>
        <row r="1606">
          <cell r="B1606" t="str">
            <v>B</v>
          </cell>
          <cell r="D1606" t="str">
            <v>BAHAN</v>
          </cell>
        </row>
        <row r="1607">
          <cell r="B1607">
            <v>1</v>
          </cell>
          <cell r="D1607" t="str">
            <v>Tanah untuk soil semen</v>
          </cell>
          <cell r="G1607" t="str">
            <v>M3</v>
          </cell>
          <cell r="H1607">
            <v>1.2</v>
          </cell>
          <cell r="I1607">
            <v>7000</v>
          </cell>
          <cell r="J1607">
            <v>8400</v>
          </cell>
        </row>
        <row r="1609">
          <cell r="H1609" t="str">
            <v>JUMLAH HARGA BAHAN</v>
          </cell>
          <cell r="J1609">
            <v>8400</v>
          </cell>
        </row>
        <row r="1611">
          <cell r="B1611" t="str">
            <v>C</v>
          </cell>
          <cell r="D1611" t="str">
            <v>PERALATAN</v>
          </cell>
        </row>
        <row r="1612">
          <cell r="B1612">
            <v>1</v>
          </cell>
          <cell r="D1612" t="str">
            <v>Excavator</v>
          </cell>
          <cell r="G1612" t="str">
            <v>Jam</v>
          </cell>
          <cell r="H1612">
            <v>1.4285714285714285E-2</v>
          </cell>
          <cell r="I1612">
            <v>354000</v>
          </cell>
          <cell r="J1612">
            <v>5057.1428571428569</v>
          </cell>
        </row>
        <row r="1613">
          <cell r="B1613">
            <v>2</v>
          </cell>
          <cell r="D1613" t="str">
            <v>Dump Truck</v>
          </cell>
          <cell r="G1613" t="str">
            <v>Jam</v>
          </cell>
          <cell r="H1613">
            <v>0.26904761904761904</v>
          </cell>
          <cell r="I1613">
            <v>194500</v>
          </cell>
          <cell r="J1613">
            <v>52329.761904761901</v>
          </cell>
        </row>
        <row r="1614">
          <cell r="B1614">
            <v>3</v>
          </cell>
          <cell r="D1614" t="str">
            <v>Wheel Loader</v>
          </cell>
          <cell r="G1614" t="str">
            <v>Jam</v>
          </cell>
          <cell r="H1614">
            <v>1.1111111111111112E-2</v>
          </cell>
          <cell r="I1614">
            <v>301500</v>
          </cell>
          <cell r="J1614">
            <v>3350</v>
          </cell>
        </row>
        <row r="1616">
          <cell r="H1616" t="str">
            <v>JUMLAH HARGA PERALATAN</v>
          </cell>
          <cell r="J1616">
            <v>60736.904761904756</v>
          </cell>
        </row>
        <row r="1618">
          <cell r="B1618" t="str">
            <v>D</v>
          </cell>
          <cell r="D1618" t="str">
            <v>JUMLAH ( A + B + C )</v>
          </cell>
          <cell r="J1618">
            <v>69662.981859410429</v>
          </cell>
        </row>
        <row r="1619">
          <cell r="B1619" t="str">
            <v>E</v>
          </cell>
          <cell r="D1619" t="str">
            <v>O/H + Jasa &amp; Keuntungan (15%)</v>
          </cell>
          <cell r="H1619" t="str">
            <v>:  15 % X D</v>
          </cell>
          <cell r="J1619">
            <v>10449.447278911564</v>
          </cell>
        </row>
        <row r="1620">
          <cell r="B1620" t="str">
            <v>F</v>
          </cell>
          <cell r="D1620" t="str">
            <v xml:space="preserve">HARGA SATUAN PEKERJAAN </v>
          </cell>
          <cell r="H1620" t="str">
            <v>:  ( D + E )</v>
          </cell>
          <cell r="J1620">
            <v>80112.429138321997</v>
          </cell>
        </row>
        <row r="1621">
          <cell r="B1621" t="str">
            <v>G</v>
          </cell>
          <cell r="D1621" t="str">
            <v>DIBULATKAN</v>
          </cell>
          <cell r="J1621">
            <v>80112</v>
          </cell>
        </row>
        <row r="1624">
          <cell r="B1624" t="str">
            <v xml:space="preserve">ANALISA HARGA SATUAN </v>
          </cell>
        </row>
        <row r="1626">
          <cell r="B1626" t="str">
            <v>PAKET PROYEK</v>
          </cell>
          <cell r="E1626" t="str">
            <v>:</v>
          </cell>
          <cell r="F1626" t="str">
            <v>KALIMANTAN TIMUR</v>
          </cell>
        </row>
        <row r="1628">
          <cell r="B1628" t="str">
            <v>JENIS PEKERJAAN</v>
          </cell>
          <cell r="E1628" t="str">
            <v>:</v>
          </cell>
          <cell r="F1628" t="str">
            <v>SOIL CEMENT (Rise Up dengan material tanah import termasuk semen)</v>
          </cell>
        </row>
        <row r="1629">
          <cell r="B1629" t="str">
            <v>SATUAN PEKERJAAN</v>
          </cell>
          <cell r="E1629" t="str">
            <v>:</v>
          </cell>
          <cell r="F1629" t="str">
            <v>Per M3</v>
          </cell>
        </row>
        <row r="1632">
          <cell r="H1632" t="str">
            <v>PERKIRAAN</v>
          </cell>
          <cell r="I1632" t="str">
            <v>HARGA</v>
          </cell>
          <cell r="J1632" t="str">
            <v>JUMLAH</v>
          </cell>
        </row>
        <row r="1633">
          <cell r="B1633" t="str">
            <v>No</v>
          </cell>
          <cell r="C1633" t="str">
            <v>KOMPONEN</v>
          </cell>
          <cell r="G1633" t="str">
            <v>SAT</v>
          </cell>
          <cell r="H1633" t="str">
            <v>KUANTITAS</v>
          </cell>
          <cell r="I1633" t="str">
            <v>SATUAN</v>
          </cell>
          <cell r="J1633" t="str">
            <v>HARGA</v>
          </cell>
        </row>
        <row r="1634">
          <cell r="I1634" t="str">
            <v>(Rp)</v>
          </cell>
          <cell r="J1634" t="str">
            <v>( Rp )</v>
          </cell>
        </row>
        <row r="1636">
          <cell r="B1636" t="str">
            <v>A</v>
          </cell>
          <cell r="D1636" t="str">
            <v>TENAGA KERJA</v>
          </cell>
        </row>
        <row r="1637">
          <cell r="B1637">
            <v>1</v>
          </cell>
          <cell r="D1637" t="str">
            <v xml:space="preserve">Pekerja </v>
          </cell>
          <cell r="G1637" t="str">
            <v>Jam</v>
          </cell>
          <cell r="H1637">
            <v>0.55300000000000005</v>
          </cell>
          <cell r="I1637">
            <v>4285.7142857142853</v>
          </cell>
          <cell r="J1637">
            <v>2370</v>
          </cell>
        </row>
        <row r="1638">
          <cell r="B1638">
            <v>2</v>
          </cell>
          <cell r="D1638" t="str">
            <v>Mandor</v>
          </cell>
          <cell r="G1638" t="str">
            <v>Jam</v>
          </cell>
          <cell r="H1638">
            <v>9.2166666666666675E-2</v>
          </cell>
          <cell r="I1638">
            <v>3571.4285714285716</v>
          </cell>
          <cell r="J1638">
            <v>329.16666666666669</v>
          </cell>
        </row>
        <row r="1641">
          <cell r="H1641" t="str">
            <v>JUMLAH HARGA TENAGA</v>
          </cell>
          <cell r="J1641">
            <v>2699.1666666666665</v>
          </cell>
        </row>
        <row r="1643">
          <cell r="B1643" t="str">
            <v>B</v>
          </cell>
          <cell r="D1643" t="str">
            <v>BAHAN</v>
          </cell>
        </row>
        <row r="1644">
          <cell r="B1644">
            <v>1</v>
          </cell>
          <cell r="D1644" t="str">
            <v>Semen</v>
          </cell>
          <cell r="G1644" t="str">
            <v>Kg</v>
          </cell>
          <cell r="H1644">
            <v>227.99295774647894</v>
          </cell>
          <cell r="I1644">
            <v>21255.024255348868</v>
          </cell>
          <cell r="J1644">
            <v>4845995.8469501389</v>
          </cell>
        </row>
        <row r="1645">
          <cell r="B1645">
            <v>2</v>
          </cell>
          <cell r="D1645" t="str">
            <v>Terpal</v>
          </cell>
          <cell r="G1645" t="str">
            <v>M2</v>
          </cell>
          <cell r="H1645">
            <v>1E-3</v>
          </cell>
          <cell r="I1645">
            <v>75000</v>
          </cell>
          <cell r="J1645">
            <v>75</v>
          </cell>
        </row>
        <row r="1646">
          <cell r="B1646">
            <v>3</v>
          </cell>
          <cell r="D1646" t="str">
            <v>Tanah untuk soil semen</v>
          </cell>
          <cell r="G1646" t="str">
            <v>M3</v>
          </cell>
          <cell r="H1646">
            <v>1.2</v>
          </cell>
          <cell r="I1646">
            <v>69662.981859410429</v>
          </cell>
          <cell r="J1646">
            <v>83595.578231292515</v>
          </cell>
        </row>
        <row r="1648">
          <cell r="H1648" t="str">
            <v>JUMLAH HARGA BAHAN</v>
          </cell>
          <cell r="J1648">
            <v>4929666.4251814317</v>
          </cell>
        </row>
        <row r="1650">
          <cell r="B1650" t="str">
            <v>C</v>
          </cell>
          <cell r="D1650" t="str">
            <v>PERALATAN</v>
          </cell>
        </row>
        <row r="1651">
          <cell r="B1651">
            <v>1</v>
          </cell>
          <cell r="D1651" t="str">
            <v>Soil Stabilizer</v>
          </cell>
          <cell r="G1651" t="str">
            <v>Jam</v>
          </cell>
          <cell r="H1651">
            <v>8.0000000000000002E-3</v>
          </cell>
          <cell r="I1651">
            <v>2661907.2727272725</v>
          </cell>
          <cell r="J1651">
            <v>21295.258181818179</v>
          </cell>
        </row>
        <row r="1652">
          <cell r="B1652">
            <v>2</v>
          </cell>
          <cell r="D1652" t="str">
            <v>Water Tank Truck</v>
          </cell>
          <cell r="G1652" t="str">
            <v>Jam</v>
          </cell>
          <cell r="H1652">
            <v>7.4999999999999997E-3</v>
          </cell>
          <cell r="I1652">
            <v>34000</v>
          </cell>
          <cell r="J1652">
            <v>255</v>
          </cell>
        </row>
        <row r="1653">
          <cell r="B1653">
            <v>3</v>
          </cell>
          <cell r="D1653" t="str">
            <v>Pad foot Roller</v>
          </cell>
          <cell r="G1653" t="str">
            <v>Jam</v>
          </cell>
          <cell r="H1653">
            <v>0.02</v>
          </cell>
          <cell r="I1653">
            <v>280000</v>
          </cell>
          <cell r="J1653">
            <v>5600</v>
          </cell>
        </row>
        <row r="1654">
          <cell r="B1654">
            <v>4</v>
          </cell>
          <cell r="D1654" t="str">
            <v>Vibratory Roller</v>
          </cell>
          <cell r="G1654" t="str">
            <v>Jam</v>
          </cell>
          <cell r="H1654">
            <v>2.5000000000000001E-2</v>
          </cell>
          <cell r="I1654">
            <v>280000</v>
          </cell>
          <cell r="J1654">
            <v>7000</v>
          </cell>
        </row>
        <row r="1655">
          <cell r="B1655">
            <v>5</v>
          </cell>
          <cell r="D1655" t="str">
            <v>Pneumatic Tire Roller</v>
          </cell>
          <cell r="G1655" t="str">
            <v>Jam</v>
          </cell>
          <cell r="H1655">
            <v>2.5000000000000001E-2</v>
          </cell>
          <cell r="I1655">
            <v>280000</v>
          </cell>
          <cell r="J1655">
            <v>7000</v>
          </cell>
        </row>
        <row r="1656">
          <cell r="B1656">
            <v>6</v>
          </cell>
          <cell r="D1656" t="str">
            <v>Motor Grader</v>
          </cell>
          <cell r="G1656" t="str">
            <v>Jam</v>
          </cell>
          <cell r="H1656">
            <v>6.6666666666666671E-3</v>
          </cell>
          <cell r="I1656">
            <v>345500</v>
          </cell>
          <cell r="J1656">
            <v>2303.3333333333335</v>
          </cell>
        </row>
        <row r="1657">
          <cell r="B1657">
            <v>7</v>
          </cell>
          <cell r="D1657" t="str">
            <v>Alat Bantu</v>
          </cell>
          <cell r="G1657" t="str">
            <v>Ls</v>
          </cell>
          <cell r="H1657">
            <v>1</v>
          </cell>
          <cell r="I1657">
            <v>100</v>
          </cell>
          <cell r="J1657">
            <v>100</v>
          </cell>
        </row>
        <row r="1659">
          <cell r="H1659" t="str">
            <v>JUMLAH HARGA PERALATAN</v>
          </cell>
          <cell r="J1659">
            <v>43553.591515151515</v>
          </cell>
        </row>
        <row r="1661">
          <cell r="B1661" t="str">
            <v>D</v>
          </cell>
          <cell r="D1661" t="str">
            <v>JUMLAH ( A + B + C )</v>
          </cell>
          <cell r="J1661">
            <v>4975919.1833632505</v>
          </cell>
        </row>
        <row r="1662">
          <cell r="B1662" t="str">
            <v>E</v>
          </cell>
          <cell r="D1662" t="str">
            <v>O/H + Jasa &amp; Keuntungan (15%)</v>
          </cell>
          <cell r="H1662" t="str">
            <v>:  15 % X D</v>
          </cell>
          <cell r="J1662">
            <v>746387.87750448752</v>
          </cell>
        </row>
        <row r="1663">
          <cell r="B1663" t="str">
            <v>F</v>
          </cell>
          <cell r="D1663" t="str">
            <v xml:space="preserve">HARGA SATUAN PEKERJAAN </v>
          </cell>
          <cell r="H1663" t="str">
            <v>:  ( D + E )</v>
          </cell>
          <cell r="J1663">
            <v>5722307.060867738</v>
          </cell>
        </row>
        <row r="1664">
          <cell r="B1664" t="str">
            <v>G</v>
          </cell>
          <cell r="D1664" t="str">
            <v>DIBULATKAN</v>
          </cell>
          <cell r="J1664">
            <v>5722307</v>
          </cell>
        </row>
      </sheetData>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Set>
  </externalBook>
</externalLink>
</file>

<file path=xl/externalLinks/externalLink2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
      <sheetName val="XXXX"/>
      <sheetName val="REKAP"/>
      <sheetName val="BQ"/>
      <sheetName val="L-3a(Analisa)"/>
      <sheetName val="Lamp-3b(Ur-Anl)"/>
      <sheetName val="L-3b(Ur-Anl) (2)"/>
      <sheetName val="REKAP DIRECT COST"/>
      <sheetName val="BQ DIRECT COST"/>
      <sheetName val="L-1(Dt Ktk)"/>
      <sheetName val="L-2a(Schedule)"/>
      <sheetName val="L-2b(Pengg Alt)"/>
      <sheetName val="L-2c(Peny Bhn)"/>
      <sheetName val="Penawaran"/>
      <sheetName val="L-4a(Mob)"/>
      <sheetName val="L6a,6b(Plant)"/>
      <sheetName val="L-7(Pemb Utama) "/>
      <sheetName val="L-8(Alat)"/>
      <sheetName val="L-9(Personil)"/>
      <sheetName val="L-10(Sub-Kont)"/>
      <sheetName val="L-11(Lp-Penaw)"/>
      <sheetName val="Hrg Upah"/>
      <sheetName val="Hrg Bahan"/>
      <sheetName val="Anl-Bahan"/>
      <sheetName val="Hrg Alat"/>
      <sheetName val="Anl-Alt"/>
      <sheetName val="Bahan&amp;Jarak(Quary)"/>
      <sheetName val="Denah AMP"/>
      <sheetName val="Lamp 5 On-Site"/>
      <sheetName val="Lamp-9 (Rutin)"/>
      <sheetName val="Dft Kelengkapan PQ"/>
      <sheetName val="Penilaian Kualifikasi"/>
      <sheetName val="Pakta Integritas"/>
      <sheetName val="Srt Minat (2)"/>
      <sheetName val="Harga Sewa Alat"/>
      <sheetName val="Alamat"/>
      <sheetName val="cari alat"/>
      <sheetName val="cari alat (2)"/>
      <sheetName val="Dft Kelengkapan PQ (2)"/>
      <sheetName val="Sheet1"/>
      <sheetName val="Sheet2"/>
      <sheetName val="Sheet3"/>
    </sheetNames>
    <sheetDataSet>
      <sheetData sheetId="0"/>
      <sheetData sheetId="1"/>
      <sheetData sheetId="2" refreshError="1">
        <row r="9">
          <cell r="J9" t="str">
            <v>PEMBANGUNAN JALAN DAN JEMBATAN</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Set>
  </externalBook>
</externalLink>
</file>

<file path=xl/externalLinks/externalLink2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Anl"/>
      <sheetName val="ANLTEK"/>
      <sheetName val="JADWAL"/>
      <sheetName val="Rekap Biaya"/>
      <sheetName val="Kuantitas &amp; Harga"/>
      <sheetName val="Pekerjaan Utama"/>
      <sheetName val="%"/>
    </sheetNames>
    <sheetDataSet>
      <sheetData sheetId="0"/>
      <sheetData sheetId="1"/>
      <sheetData sheetId="2"/>
      <sheetData sheetId="3"/>
      <sheetData sheetId="4"/>
      <sheetData sheetId="5"/>
      <sheetData sheetId="6"/>
    </sheetDataSet>
  </externalBook>
</externalLink>
</file>

<file path=xl/externalLinks/externalLink2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s HS"/>
      <sheetName val="RAB"/>
      <sheetName val="blk-b2"/>
      <sheetName val="blk-1"/>
      <sheetName val="blk-bds"/>
      <sheetName val="BQ-BLK-AN"/>
      <sheetName val="BQ-BLK"/>
      <sheetName val="TB-B3 "/>
      <sheetName val="BL-B2"/>
      <sheetName val="BL-B1"/>
      <sheetName val="BL-DS"/>
      <sheetName val="BL-1"/>
      <sheetName val="BL-2"/>
      <sheetName val="BL-3"/>
      <sheetName val="BL.4-8"/>
      <sheetName val="BL.9-13"/>
      <sheetName val="BL.14-18"/>
      <sheetName val="BL.19-23"/>
      <sheetName val="BL.24"/>
      <sheetName val="BL.25"/>
      <sheetName val="BL.26"/>
      <sheetName val="BL.27"/>
      <sheetName val="Rekap"/>
      <sheetName val="ANG"/>
      <sheetName val="HS-MEK"/>
      <sheetName val="MEX"/>
      <sheetName val="HS"/>
      <sheetName val="mek_REKAP"/>
      <sheetName val="mek_R.POMPA_C.2"/>
      <sheetName val="mek_GUESTHOUSE_Q"/>
      <sheetName val="mek_UTAMA_F"/>
      <sheetName val="C.1"/>
      <sheetName val="POS JAGA"/>
      <sheetName val="Mek wok sop &amp; Inc"/>
      <sheetName val="MEK-INCENERATOR-B"/>
      <sheetName val="ADW"/>
      <sheetName val="AN-0"/>
      <sheetName val="AN-1"/>
      <sheetName val="AN-2"/>
      <sheetName val="Material"/>
      <sheetName val="WI"/>
    </sheetNames>
    <sheetDataSet>
      <sheetData sheetId="0" refreshError="1"/>
      <sheetData sheetId="1" refreshError="1">
        <row r="20">
          <cell r="F20">
            <v>1</v>
          </cell>
        </row>
        <row r="22">
          <cell r="F22">
            <v>1</v>
          </cell>
        </row>
        <row r="28">
          <cell r="F28">
            <v>751.25400000000002</v>
          </cell>
        </row>
        <row r="30">
          <cell r="F30">
            <v>150</v>
          </cell>
        </row>
        <row r="34">
          <cell r="F34">
            <v>71</v>
          </cell>
        </row>
        <row r="36">
          <cell r="F36">
            <v>142</v>
          </cell>
        </row>
        <row r="38">
          <cell r="F38">
            <v>380</v>
          </cell>
        </row>
        <row r="40">
          <cell r="F40">
            <v>570</v>
          </cell>
        </row>
        <row r="43">
          <cell r="F43">
            <v>12000</v>
          </cell>
        </row>
        <row r="46">
          <cell r="F46">
            <v>4</v>
          </cell>
        </row>
        <row r="52">
          <cell r="F52">
            <v>5660</v>
          </cell>
        </row>
        <row r="54">
          <cell r="F54">
            <v>400</v>
          </cell>
        </row>
        <row r="56">
          <cell r="F56">
            <v>8251</v>
          </cell>
        </row>
        <row r="58">
          <cell r="F58">
            <v>7932.5609999999997</v>
          </cell>
        </row>
        <row r="60">
          <cell r="F60">
            <v>5233.8</v>
          </cell>
        </row>
        <row r="62">
          <cell r="F62">
            <v>4383</v>
          </cell>
        </row>
        <row r="64">
          <cell r="F64">
            <v>3109.33</v>
          </cell>
        </row>
        <row r="66">
          <cell r="F66">
            <v>5532.08</v>
          </cell>
        </row>
        <row r="68">
          <cell r="F68">
            <v>2534.08</v>
          </cell>
        </row>
        <row r="70">
          <cell r="F70">
            <v>38011.199999999997</v>
          </cell>
        </row>
        <row r="72">
          <cell r="F72">
            <v>28724.851000000002</v>
          </cell>
        </row>
        <row r="74">
          <cell r="F74">
            <v>786</v>
          </cell>
        </row>
        <row r="76">
          <cell r="F76">
            <v>0</v>
          </cell>
        </row>
        <row r="78">
          <cell r="F78">
            <v>50</v>
          </cell>
        </row>
        <row r="80">
          <cell r="F80">
            <v>150</v>
          </cell>
        </row>
        <row r="82">
          <cell r="F82">
            <v>8251</v>
          </cell>
        </row>
        <row r="88">
          <cell r="F88">
            <v>1</v>
          </cell>
        </row>
        <row r="96">
          <cell r="F96">
            <v>5935</v>
          </cell>
        </row>
        <row r="98">
          <cell r="F98">
            <v>16801</v>
          </cell>
        </row>
        <row r="100">
          <cell r="F100">
            <v>7893.37</v>
          </cell>
        </row>
        <row r="102">
          <cell r="F102">
            <v>15786.74</v>
          </cell>
        </row>
        <row r="104">
          <cell r="F104">
            <v>2689.5</v>
          </cell>
        </row>
        <row r="110">
          <cell r="F110">
            <v>8251</v>
          </cell>
        </row>
        <row r="116">
          <cell r="F116">
            <v>809.66800000000001</v>
          </cell>
        </row>
        <row r="118">
          <cell r="F118">
            <v>2554.79</v>
          </cell>
        </row>
        <row r="120">
          <cell r="F120">
            <v>532.6</v>
          </cell>
        </row>
        <row r="122">
          <cell r="F122">
            <v>62797.506000000001</v>
          </cell>
        </row>
        <row r="124">
          <cell r="F124">
            <v>645599.21</v>
          </cell>
        </row>
        <row r="126">
          <cell r="F126">
            <v>211.55</v>
          </cell>
        </row>
        <row r="128">
          <cell r="F128">
            <v>87.36</v>
          </cell>
        </row>
        <row r="130">
          <cell r="F130">
            <v>260.73</v>
          </cell>
        </row>
        <row r="132">
          <cell r="F132">
            <v>351.6</v>
          </cell>
        </row>
        <row r="138">
          <cell r="F138">
            <v>40</v>
          </cell>
        </row>
        <row r="140">
          <cell r="F140">
            <v>2850</v>
          </cell>
        </row>
        <row r="142">
          <cell r="F142">
            <v>2850</v>
          </cell>
        </row>
        <row r="144">
          <cell r="F144">
            <v>160</v>
          </cell>
        </row>
        <row r="147">
          <cell r="F147">
            <v>12379</v>
          </cell>
        </row>
        <row r="149">
          <cell r="F149">
            <v>2</v>
          </cell>
        </row>
        <row r="151">
          <cell r="F151">
            <v>210</v>
          </cell>
        </row>
        <row r="153">
          <cell r="F153">
            <v>87.1</v>
          </cell>
        </row>
        <row r="155">
          <cell r="F155">
            <v>16</v>
          </cell>
        </row>
        <row r="157">
          <cell r="F157">
            <v>1</v>
          </cell>
        </row>
        <row r="159">
          <cell r="F159">
            <v>1</v>
          </cell>
        </row>
        <row r="161">
          <cell r="F161">
            <v>45</v>
          </cell>
        </row>
        <row r="163">
          <cell r="F163">
            <v>0</v>
          </cell>
        </row>
        <row r="165">
          <cell r="F165">
            <v>145.08000000000001</v>
          </cell>
        </row>
        <row r="167">
          <cell r="F167">
            <v>4456</v>
          </cell>
        </row>
        <row r="169">
          <cell r="F169">
            <v>2</v>
          </cell>
        </row>
        <row r="171">
          <cell r="F171">
            <v>2000</v>
          </cell>
        </row>
        <row r="173">
          <cell r="F173">
            <v>170</v>
          </cell>
        </row>
        <row r="175">
          <cell r="F175">
            <v>24</v>
          </cell>
        </row>
        <row r="177">
          <cell r="F177">
            <v>16</v>
          </cell>
        </row>
        <row r="179">
          <cell r="F179">
            <v>6</v>
          </cell>
        </row>
        <row r="181">
          <cell r="F181">
            <v>1</v>
          </cell>
        </row>
        <row r="183">
          <cell r="F183">
            <v>2</v>
          </cell>
        </row>
        <row r="185">
          <cell r="F185">
            <v>2</v>
          </cell>
        </row>
        <row r="187">
          <cell r="F187">
            <v>2</v>
          </cell>
        </row>
        <row r="189">
          <cell r="F189">
            <v>2</v>
          </cell>
        </row>
        <row r="191">
          <cell r="F191">
            <v>87.1</v>
          </cell>
        </row>
        <row r="193">
          <cell r="F193">
            <v>1</v>
          </cell>
        </row>
        <row r="195">
          <cell r="F195">
            <v>1</v>
          </cell>
        </row>
      </sheetData>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egat Halus &amp; Kasar"/>
      <sheetName val="Agregat Kelas A"/>
      <sheetName val="Agregat Kelas B"/>
      <sheetName val="Agregat Kelas C"/>
    </sheetNames>
    <sheetDataSet>
      <sheetData sheetId="0">
        <row r="13">
          <cell r="I13" t="str">
            <v>%</v>
          </cell>
        </row>
        <row r="14">
          <cell r="I14" t="str">
            <v>%</v>
          </cell>
        </row>
        <row r="15">
          <cell r="I15" t="str">
            <v>%</v>
          </cell>
        </row>
        <row r="16">
          <cell r="I16" t="str">
            <v>%</v>
          </cell>
        </row>
        <row r="17">
          <cell r="I17" t="str">
            <v>Ton/M3</v>
          </cell>
        </row>
        <row r="18">
          <cell r="I18" t="str">
            <v>Ton/M3</v>
          </cell>
        </row>
        <row r="19">
          <cell r="I19" t="str">
            <v>Ton/M3</v>
          </cell>
        </row>
        <row r="20">
          <cell r="I20" t="str">
            <v>Rp./M3</v>
          </cell>
        </row>
      </sheetData>
      <sheetData sheetId="1" refreshError="1"/>
      <sheetData sheetId="2" refreshError="1"/>
      <sheetData sheetId="3" refreshError="1"/>
    </sheetDataSet>
  </externalBook>
</externalLink>
</file>

<file path=xl/externalLinks/externalLink2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egat Halus &amp; Kasar"/>
      <sheetName val="Agregat Kelas A"/>
      <sheetName val="Agregat Kelas B"/>
      <sheetName val="Agregat Kelas C"/>
      <sheetName val="HARSAT"/>
    </sheetNames>
    <sheetDataSet>
      <sheetData sheetId="0">
        <row r="13">
          <cell r="I13" t="str">
            <v>%</v>
          </cell>
        </row>
        <row r="14">
          <cell r="I14" t="str">
            <v>%</v>
          </cell>
        </row>
        <row r="15">
          <cell r="I15" t="str">
            <v>%</v>
          </cell>
        </row>
        <row r="16">
          <cell r="I16" t="str">
            <v>%</v>
          </cell>
        </row>
        <row r="17">
          <cell r="I17" t="str">
            <v>Ton/M3</v>
          </cell>
        </row>
        <row r="18">
          <cell r="I18" t="str">
            <v>Ton/M3</v>
          </cell>
        </row>
        <row r="19">
          <cell r="I19" t="str">
            <v>Ton/M3</v>
          </cell>
        </row>
        <row r="20">
          <cell r="I20" t="str">
            <v>Rp./M3</v>
          </cell>
        </row>
      </sheetData>
      <sheetData sheetId="1" refreshError="1"/>
      <sheetData sheetId="2" refreshError="1"/>
      <sheetData sheetId="3" refreshError="1"/>
      <sheetData sheetId="4" refreshError="1"/>
    </sheetDataSet>
  </externalBook>
</externalLink>
</file>

<file path=xl/externalLinks/externalLink2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RAB"/>
      <sheetName val="Persiapan (2)"/>
      <sheetName val="Summary"/>
      <sheetName val="C0nst 1"/>
      <sheetName val="S-Curve1"/>
      <sheetName val="R kelas"/>
      <sheetName val="R Guru"/>
      <sheetName val="R Serbaguna"/>
      <sheetName val="Pustaka"/>
      <sheetName val="T Wudu"/>
      <sheetName val="Parkir"/>
      <sheetName val="p block"/>
      <sheetName val="water tank"/>
      <sheetName val="sanitasi"/>
      <sheetName val="Pagar"/>
      <sheetName val="furniture"/>
      <sheetName val="Mushalla"/>
      <sheetName val="Persiapan"/>
      <sheetName val="recap tot sem"/>
      <sheetName val="Toilet "/>
      <sheetName val="analisa"/>
      <sheetName val="upah &amp; bhan"/>
      <sheetName val="rcap ttal"/>
      <sheetName val="scedule"/>
    </sheetNames>
    <sheetDataSet>
      <sheetData sheetId="0"/>
      <sheetData sheetId="1">
        <row r="12">
          <cell r="G12">
            <v>1726100</v>
          </cell>
        </row>
        <row r="32">
          <cell r="G32">
            <v>94442759.88000001</v>
          </cell>
        </row>
        <row r="57">
          <cell r="G57">
            <v>711752138.84999979</v>
          </cell>
        </row>
        <row r="71">
          <cell r="G71">
            <v>82913237</v>
          </cell>
        </row>
        <row r="100">
          <cell r="G100">
            <v>39964490</v>
          </cell>
        </row>
        <row r="110">
          <cell r="G110">
            <v>43771994.399999999</v>
          </cell>
        </row>
        <row r="120">
          <cell r="G120">
            <v>28511177.600000001</v>
          </cell>
        </row>
        <row r="141">
          <cell r="G141">
            <v>86777194</v>
          </cell>
        </row>
        <row r="170">
          <cell r="G170">
            <v>1368000</v>
          </cell>
        </row>
        <row r="184">
          <cell r="G184">
            <v>26864554.020000003</v>
          </cell>
        </row>
        <row r="203">
          <cell r="G203">
            <v>4146000</v>
          </cell>
        </row>
        <row r="216">
          <cell r="G216">
            <v>107677327.95000002</v>
          </cell>
        </row>
        <row r="230">
          <cell r="G230">
            <v>21250000</v>
          </cell>
        </row>
        <row r="259">
          <cell r="G259">
            <v>56586000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2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UPAH"/>
      <sheetName val="BAHAN"/>
      <sheetName val="ANALISA"/>
      <sheetName val="RAB"/>
      <sheetName val="QUARY"/>
    </sheetNames>
    <sheetDataSet>
      <sheetData sheetId="0" refreshError="1"/>
      <sheetData sheetId="1" refreshError="1"/>
      <sheetData sheetId="2">
        <row r="27">
          <cell r="N27">
            <v>80750</v>
          </cell>
        </row>
        <row r="28">
          <cell r="N28">
            <v>52600</v>
          </cell>
        </row>
      </sheetData>
      <sheetData sheetId="3" refreshError="1"/>
      <sheetData sheetId="4" refreshError="1"/>
      <sheetData sheetId="5" refreshError="1"/>
    </sheetDataSet>
  </externalBook>
</externalLink>
</file>

<file path=xl/externalLinks/externalLink2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at"/>
      <sheetName val="upah"/>
      <sheetName val="bum"/>
      <sheetName val="dt-bhn-UPAH-alat-BUM"/>
      <sheetName val="bahan"/>
    </sheetNames>
    <sheetDataSet>
      <sheetData sheetId="0" refreshError="1">
        <row r="8">
          <cell r="B8" t="str">
            <v>ralb001</v>
          </cell>
          <cell r="C8" t="str">
            <v>DP - 01</v>
          </cell>
          <cell r="D8" t="str">
            <v>PT. SOKINDO BATAM</v>
          </cell>
          <cell r="E8" t="str">
            <v>Sokia DT 610 Digital Theodolite</v>
          </cell>
          <cell r="H8">
            <v>1</v>
          </cell>
          <cell r="I8">
            <v>10000000</v>
          </cell>
          <cell r="J8">
            <v>10000000</v>
          </cell>
        </row>
        <row r="9">
          <cell r="B9" t="str">
            <v/>
          </cell>
          <cell r="C9" t="str">
            <v/>
          </cell>
          <cell r="D9" t="str">
            <v>023/NK-PPS/ORD/XII/2004</v>
          </cell>
          <cell r="J9" t="str">
            <v/>
          </cell>
        </row>
        <row r="10">
          <cell r="B10" t="str">
            <v/>
          </cell>
          <cell r="C10" t="str">
            <v/>
          </cell>
          <cell r="J10" t="str">
            <v/>
          </cell>
        </row>
        <row r="11">
          <cell r="B11" t="str">
            <v/>
          </cell>
          <cell r="C11" t="str">
            <v/>
          </cell>
          <cell r="D11" t="str">
            <v/>
          </cell>
          <cell r="J11" t="str">
            <v/>
          </cell>
        </row>
        <row r="12">
          <cell r="J12">
            <v>10000000</v>
          </cell>
        </row>
        <row r="13">
          <cell r="B13" t="str">
            <v/>
          </cell>
        </row>
        <row r="14">
          <cell r="B14" t="str">
            <v>ralb002</v>
          </cell>
          <cell r="D14" t="str">
            <v>-</v>
          </cell>
          <cell r="E14" t="str">
            <v>Alat Bantu Lapangan</v>
          </cell>
          <cell r="H14">
            <v>1</v>
          </cell>
          <cell r="I14">
            <v>6268500</v>
          </cell>
          <cell r="J14">
            <v>6268500</v>
          </cell>
        </row>
        <row r="15">
          <cell r="B15" t="str">
            <v>ralb003</v>
          </cell>
          <cell r="D15" t="str">
            <v>-</v>
          </cell>
          <cell r="E15" t="str">
            <v>Pointed chisel</v>
          </cell>
          <cell r="H15">
            <v>1</v>
          </cell>
          <cell r="I15">
            <v>185000</v>
          </cell>
          <cell r="J15">
            <v>185000</v>
          </cell>
        </row>
        <row r="16">
          <cell r="B16" t="str">
            <v>ralb004</v>
          </cell>
          <cell r="D16" t="str">
            <v>-</v>
          </cell>
          <cell r="E16" t="str">
            <v>BBM Genset</v>
          </cell>
          <cell r="H16">
            <v>1</v>
          </cell>
          <cell r="I16">
            <v>748000</v>
          </cell>
          <cell r="J16">
            <v>748000</v>
          </cell>
        </row>
        <row r="18">
          <cell r="B18" t="str">
            <v>ralb005</v>
          </cell>
          <cell r="D18" t="str">
            <v>Selamat S.</v>
          </cell>
          <cell r="E18" t="str">
            <v>Sewa Excavator</v>
          </cell>
          <cell r="H18">
            <v>1</v>
          </cell>
          <cell r="I18">
            <v>13000000</v>
          </cell>
          <cell r="J18">
            <v>13000000</v>
          </cell>
        </row>
        <row r="19">
          <cell r="B19" t="str">
            <v>ralb006</v>
          </cell>
          <cell r="D19" t="str">
            <v>001/NK-PPS/SPSM/XI/2004</v>
          </cell>
          <cell r="E19" t="str">
            <v>PPh Psl. 23</v>
          </cell>
          <cell r="I19">
            <v>829800</v>
          </cell>
          <cell r="J19">
            <v>829800</v>
          </cell>
        </row>
        <row r="21">
          <cell r="B21" t="str">
            <v>ralb007</v>
          </cell>
          <cell r="D21" t="str">
            <v>Deni</v>
          </cell>
          <cell r="E21" t="str">
            <v>Sewa Excavator + Mobilisasi</v>
          </cell>
          <cell r="H21">
            <v>1</v>
          </cell>
          <cell r="I21">
            <v>15000000</v>
          </cell>
          <cell r="J21">
            <v>15000000</v>
          </cell>
        </row>
        <row r="22">
          <cell r="B22" t="str">
            <v>ralb008</v>
          </cell>
          <cell r="D22" t="str">
            <v>002/NK-PPS/SPSM/XI/2004</v>
          </cell>
          <cell r="E22" t="str">
            <v>PPh Psl. 23</v>
          </cell>
          <cell r="I22">
            <v>893600</v>
          </cell>
          <cell r="J22">
            <v>893600</v>
          </cell>
        </row>
        <row r="24">
          <cell r="B24" t="str">
            <v>ralb009</v>
          </cell>
          <cell r="D24" t="str">
            <v>Deni</v>
          </cell>
          <cell r="E24" t="str">
            <v>Sewa Excavator + Mobilisasi</v>
          </cell>
          <cell r="H24">
            <v>1</v>
          </cell>
          <cell r="I24">
            <v>15500000</v>
          </cell>
          <cell r="J24">
            <v>15500000</v>
          </cell>
        </row>
        <row r="25">
          <cell r="B25" t="str">
            <v>ralb010</v>
          </cell>
          <cell r="D25" t="str">
            <v>003/NK-PPS/SPSM/XI/2004</v>
          </cell>
          <cell r="E25" t="str">
            <v>PPh Psl. 23</v>
          </cell>
          <cell r="I25">
            <v>893600</v>
          </cell>
          <cell r="J25">
            <v>893600</v>
          </cell>
        </row>
        <row r="27">
          <cell r="B27" t="str">
            <v>ralb011</v>
          </cell>
          <cell r="D27" t="str">
            <v>-</v>
          </cell>
          <cell r="E27" t="str">
            <v>U. Makan Operator Excavator 19-23 Nov</v>
          </cell>
          <cell r="H27">
            <v>1</v>
          </cell>
          <cell r="I27">
            <v>500000</v>
          </cell>
          <cell r="J27">
            <v>500000</v>
          </cell>
        </row>
        <row r="28">
          <cell r="B28" t="str">
            <v>ralb012</v>
          </cell>
          <cell r="D28" t="str">
            <v>-</v>
          </cell>
          <cell r="E28" t="str">
            <v>U. Makan Operator Excavator 24-28 Nov</v>
          </cell>
          <cell r="H28">
            <v>1</v>
          </cell>
          <cell r="I28">
            <v>500000</v>
          </cell>
          <cell r="J28">
            <v>500000</v>
          </cell>
        </row>
        <row r="44">
          <cell r="J44">
            <v>54318500</v>
          </cell>
        </row>
        <row r="45">
          <cell r="C45" t="str">
            <v>Enam puluh empat juta tiga ratus delapan belas ribu lima ratus rupiah,-</v>
          </cell>
          <cell r="J45">
            <v>64318500</v>
          </cell>
        </row>
        <row r="47">
          <cell r="B47" t="str">
            <v/>
          </cell>
          <cell r="C47" t="str">
            <v>DP - 02</v>
          </cell>
        </row>
        <row r="48">
          <cell r="B48" t="str">
            <v>ralb013</v>
          </cell>
          <cell r="D48" t="str">
            <v>-</v>
          </cell>
          <cell r="E48" t="str">
            <v xml:space="preserve">Biaya Penggantian Kabel listrik </v>
          </cell>
          <cell r="H48">
            <v>1</v>
          </cell>
          <cell r="I48">
            <v>750000</v>
          </cell>
          <cell r="J48">
            <v>750000</v>
          </cell>
        </row>
        <row r="50">
          <cell r="B50" t="str">
            <v>ralb014</v>
          </cell>
          <cell r="D50" t="str">
            <v>BOSCH</v>
          </cell>
          <cell r="E50" t="str">
            <v>Carbon Brush 1607 031 227 (sparepart Brecker)</v>
          </cell>
          <cell r="H50">
            <v>1</v>
          </cell>
          <cell r="I50">
            <v>84000</v>
          </cell>
          <cell r="J50">
            <v>84000</v>
          </cell>
        </row>
        <row r="52">
          <cell r="D52" t="str">
            <v>Awie</v>
          </cell>
          <cell r="E52" t="str">
            <v xml:space="preserve">Biaya Pemakaian Alat Ukur Theodolite &amp; </v>
          </cell>
        </row>
        <row r="53">
          <cell r="B53" t="str">
            <v>ralb015</v>
          </cell>
          <cell r="E53" t="str">
            <v>Waterpas</v>
          </cell>
          <cell r="H53">
            <v>1</v>
          </cell>
          <cell r="I53">
            <v>1800000</v>
          </cell>
          <cell r="J53">
            <v>1800000</v>
          </cell>
        </row>
        <row r="55">
          <cell r="B55" t="str">
            <v>ralb016</v>
          </cell>
          <cell r="D55" t="str">
            <v>L. Hutauruk</v>
          </cell>
          <cell r="E55" t="str">
            <v>Kompensasi Pembongkaran Besi Beton</v>
          </cell>
          <cell r="H55">
            <v>1</v>
          </cell>
          <cell r="I55">
            <v>4000000</v>
          </cell>
          <cell r="J55">
            <v>4000000</v>
          </cell>
        </row>
        <row r="57">
          <cell r="D57" t="str">
            <v>Warman Fatra, ST</v>
          </cell>
          <cell r="E57" t="str">
            <v>Biaya Preparasi dan Pengujian Tarik Baja</v>
          </cell>
        </row>
        <row r="58">
          <cell r="B58" t="str">
            <v>ralb017</v>
          </cell>
          <cell r="E58" t="str">
            <v>Tulangan beton</v>
          </cell>
          <cell r="H58">
            <v>1</v>
          </cell>
          <cell r="I58">
            <v>1400000</v>
          </cell>
          <cell r="J58">
            <v>1400000</v>
          </cell>
        </row>
        <row r="60">
          <cell r="D60" t="str">
            <v>-</v>
          </cell>
          <cell r="E60" t="str">
            <v xml:space="preserve">Uang makan  &amp; Lembur operator excavator </v>
          </cell>
        </row>
        <row r="61">
          <cell r="B61" t="str">
            <v>ralb018</v>
          </cell>
          <cell r="E61" t="str">
            <v>Periode : 6 Des - 12 Des 2004</v>
          </cell>
          <cell r="H61">
            <v>1</v>
          </cell>
          <cell r="I61">
            <v>1890000</v>
          </cell>
          <cell r="J61">
            <v>1890000</v>
          </cell>
        </row>
        <row r="63">
          <cell r="B63" t="str">
            <v>ralb019</v>
          </cell>
          <cell r="D63" t="str">
            <v>Toko Dunia Safety</v>
          </cell>
          <cell r="E63" t="str">
            <v>Pembelian perlengkapan safety</v>
          </cell>
          <cell r="H63">
            <v>1</v>
          </cell>
          <cell r="I63">
            <v>2915000</v>
          </cell>
          <cell r="J63">
            <v>2915000</v>
          </cell>
        </row>
        <row r="64">
          <cell r="D64" t="str">
            <v>017/NK-PPS/ORD/XII/2004</v>
          </cell>
        </row>
        <row r="66">
          <cell r="B66" t="str">
            <v>ralb020</v>
          </cell>
          <cell r="D66" t="str">
            <v>-</v>
          </cell>
          <cell r="E66" t="str">
            <v>Batang Kelapa sebanyak 10 batang</v>
          </cell>
          <cell r="H66">
            <v>10</v>
          </cell>
          <cell r="I66">
            <v>75000</v>
          </cell>
          <cell r="J66">
            <v>750000</v>
          </cell>
        </row>
        <row r="68">
          <cell r="D68" t="str">
            <v>-</v>
          </cell>
          <cell r="E68" t="str">
            <v xml:space="preserve">Uang Makan &amp; lembur Excavator </v>
          </cell>
        </row>
        <row r="69">
          <cell r="B69" t="str">
            <v>ralb021</v>
          </cell>
          <cell r="E69" t="str">
            <v>Periode : 12 Des - 19 Des 2004</v>
          </cell>
          <cell r="H69">
            <v>1</v>
          </cell>
          <cell r="I69">
            <v>3900000</v>
          </cell>
          <cell r="J69">
            <v>3900000</v>
          </cell>
        </row>
        <row r="71">
          <cell r="B71" t="str">
            <v>ralb022</v>
          </cell>
          <cell r="D71" t="str">
            <v>-</v>
          </cell>
          <cell r="E71" t="str">
            <v xml:space="preserve">Uang Makan &amp; lembur Excavator </v>
          </cell>
          <cell r="H71">
            <v>1</v>
          </cell>
          <cell r="I71">
            <v>3550000</v>
          </cell>
          <cell r="J71">
            <v>3550000</v>
          </cell>
        </row>
        <row r="72">
          <cell r="E72" t="str">
            <v>Periode : 20 Des - 26 Des 2004</v>
          </cell>
        </row>
        <row r="74">
          <cell r="B74" t="str">
            <v>ralb023</v>
          </cell>
          <cell r="E74" t="str">
            <v>Biaya Pengujian Tensile (Tarik) Besi Bulat</v>
          </cell>
          <cell r="H74">
            <v>1</v>
          </cell>
          <cell r="I74">
            <v>1080000</v>
          </cell>
          <cell r="J74">
            <v>1080000</v>
          </cell>
        </row>
        <row r="76">
          <cell r="B76" t="str">
            <v>ralb024</v>
          </cell>
          <cell r="D76" t="str">
            <v>Prisman</v>
          </cell>
          <cell r="E76" t="str">
            <v>Pembelian Batang Pohon Kelapa</v>
          </cell>
          <cell r="H76">
            <v>57</v>
          </cell>
          <cell r="I76">
            <v>75000</v>
          </cell>
          <cell r="J76">
            <v>4275000</v>
          </cell>
        </row>
        <row r="77">
          <cell r="D77" t="str">
            <v>019/NK-PPS/ORD/XII/2004</v>
          </cell>
        </row>
        <row r="79">
          <cell r="B79" t="str">
            <v>ralb025</v>
          </cell>
          <cell r="D79" t="str">
            <v>Toko Yanmar</v>
          </cell>
          <cell r="E79" t="str">
            <v>Concrete Mixer Beton</v>
          </cell>
          <cell r="H79">
            <v>1</v>
          </cell>
          <cell r="I79">
            <v>4100000</v>
          </cell>
          <cell r="J79">
            <v>4100000</v>
          </cell>
        </row>
        <row r="80">
          <cell r="D80" t="str">
            <v>018/NK-PPS/ORD/XII/2004</v>
          </cell>
        </row>
        <row r="82">
          <cell r="B82" t="str">
            <v>ralb026</v>
          </cell>
          <cell r="D82" t="str">
            <v>Bengkel Las Mandiri Insani</v>
          </cell>
          <cell r="E82" t="str">
            <v>Pintu Gerbang Proyek</v>
          </cell>
          <cell r="H82">
            <v>2</v>
          </cell>
          <cell r="I82">
            <v>2750000</v>
          </cell>
          <cell r="J82">
            <v>5500000</v>
          </cell>
        </row>
        <row r="83">
          <cell r="D83" t="str">
            <v>025/NK-PPS/ORD/XII/2004</v>
          </cell>
        </row>
        <row r="85">
          <cell r="B85" t="str">
            <v>ralb027</v>
          </cell>
          <cell r="E85" t="str">
            <v>Alat Bantu</v>
          </cell>
          <cell r="H85">
            <v>1</v>
          </cell>
          <cell r="I85">
            <v>1385000</v>
          </cell>
          <cell r="J85">
            <v>1385000</v>
          </cell>
        </row>
        <row r="87">
          <cell r="B87" t="str">
            <v>ralb028</v>
          </cell>
          <cell r="E87" t="str">
            <v>BBM Genset</v>
          </cell>
          <cell r="H87">
            <v>1</v>
          </cell>
          <cell r="I87">
            <v>1657500</v>
          </cell>
          <cell r="J87">
            <v>1657500</v>
          </cell>
        </row>
        <row r="88">
          <cell r="J88">
            <v>39036500</v>
          </cell>
        </row>
        <row r="90">
          <cell r="C90" t="str">
            <v>DP - 03</v>
          </cell>
        </row>
        <row r="91">
          <cell r="B91" t="str">
            <v>ralb029</v>
          </cell>
          <cell r="D91" t="str">
            <v>Maju Bersama</v>
          </cell>
          <cell r="E91" t="str">
            <v>Solar</v>
          </cell>
          <cell r="H91">
            <v>6400</v>
          </cell>
          <cell r="I91">
            <v>2000</v>
          </cell>
          <cell r="J91">
            <v>12800000</v>
          </cell>
        </row>
        <row r="92">
          <cell r="D92" t="str">
            <v>086/NK-PPS/ORD/XII/2004</v>
          </cell>
          <cell r="J92" t="str">
            <v/>
          </cell>
        </row>
        <row r="93">
          <cell r="J93" t="str">
            <v/>
          </cell>
        </row>
        <row r="94">
          <cell r="D94" t="str">
            <v/>
          </cell>
          <cell r="J94" t="str">
            <v/>
          </cell>
        </row>
        <row r="95">
          <cell r="J95">
            <v>12800000</v>
          </cell>
        </row>
        <row r="97">
          <cell r="B97" t="str">
            <v>ralb030</v>
          </cell>
          <cell r="D97" t="str">
            <v xml:space="preserve">BBM Solar </v>
          </cell>
          <cell r="E97" t="str">
            <v xml:space="preserve">BBM Solar </v>
          </cell>
          <cell r="I97">
            <v>225000</v>
          </cell>
          <cell r="J97">
            <v>225000</v>
          </cell>
        </row>
        <row r="99">
          <cell r="B99" t="str">
            <v>ralb031</v>
          </cell>
          <cell r="D99" t="str">
            <v>U makan &amp; lembur Operator Excavator :</v>
          </cell>
          <cell r="E99" t="str">
            <v>U makan &amp; lembur Operator Excavator :</v>
          </cell>
          <cell r="J99">
            <v>4350000</v>
          </cell>
        </row>
        <row r="100">
          <cell r="E100" t="str">
            <v>Periode : 25 Des 04  s/d 02 Jan 2005</v>
          </cell>
          <cell r="I100">
            <v>3300000</v>
          </cell>
        </row>
        <row r="101">
          <cell r="E101" t="str">
            <v>Periode : 03 Jan  05  s/d 09 Jan 2005</v>
          </cell>
          <cell r="I101">
            <v>1050000</v>
          </cell>
        </row>
        <row r="103">
          <cell r="B103" t="str">
            <v>ralb032</v>
          </cell>
          <cell r="D103" t="str">
            <v>Upah jaga Malam Alat</v>
          </cell>
          <cell r="E103" t="str">
            <v>Upah jaga Malam Alat</v>
          </cell>
          <cell r="I103">
            <v>900000</v>
          </cell>
          <cell r="J103">
            <v>900000</v>
          </cell>
        </row>
        <row r="104">
          <cell r="B104" t="str">
            <v>ralb033</v>
          </cell>
          <cell r="E104" t="str">
            <v>Upah jaga Malam Alat</v>
          </cell>
          <cell r="I104">
            <v>1200000</v>
          </cell>
          <cell r="J104">
            <v>1200000</v>
          </cell>
        </row>
        <row r="106">
          <cell r="B106" t="str">
            <v>ralb034</v>
          </cell>
          <cell r="D106" t="str">
            <v>Brecker</v>
          </cell>
          <cell r="E106" t="str">
            <v>Sparepart</v>
          </cell>
          <cell r="J106">
            <v>680000</v>
          </cell>
        </row>
        <row r="108">
          <cell r="B108" t="str">
            <v>ralb035</v>
          </cell>
          <cell r="D108" t="str">
            <v>Alat-alat Bantu Peralatan</v>
          </cell>
          <cell r="E108" t="str">
            <v>Skop, Martil, dlll</v>
          </cell>
          <cell r="J108">
            <v>1416900</v>
          </cell>
        </row>
        <row r="114">
          <cell r="J114">
            <v>0</v>
          </cell>
        </row>
        <row r="117">
          <cell r="J117">
            <v>0</v>
          </cell>
        </row>
        <row r="120">
          <cell r="J120">
            <v>0</v>
          </cell>
        </row>
        <row r="126">
          <cell r="G126" t="str">
            <v>Sub Jumlah              Rp.</v>
          </cell>
          <cell r="J126">
            <v>8771900</v>
          </cell>
        </row>
        <row r="127">
          <cell r="G127" t="str">
            <v>Total                          Rp.</v>
          </cell>
          <cell r="J127">
            <v>21571900</v>
          </cell>
        </row>
        <row r="130">
          <cell r="C130" t="str">
            <v>DP - 04</v>
          </cell>
        </row>
        <row r="131">
          <cell r="B131" t="str">
            <v/>
          </cell>
          <cell r="C131" t="str">
            <v/>
          </cell>
          <cell r="D131" t="str">
            <v>Delfian</v>
          </cell>
          <cell r="J131" t="str">
            <v/>
          </cell>
        </row>
        <row r="132">
          <cell r="B132" t="str">
            <v>ralb036</v>
          </cell>
          <cell r="D132" t="str">
            <v>002/NK-PPS/SKAT/XII/04</v>
          </cell>
          <cell r="E132" t="str">
            <v>angkut tanah</v>
          </cell>
          <cell r="F132">
            <v>798</v>
          </cell>
          <cell r="H132">
            <v>42500</v>
          </cell>
          <cell r="I132">
            <v>33915000</v>
          </cell>
          <cell r="J132">
            <v>33915000</v>
          </cell>
        </row>
        <row r="133">
          <cell r="B133" t="str">
            <v/>
          </cell>
          <cell r="C133" t="str">
            <v/>
          </cell>
          <cell r="D133" t="str">
            <v/>
          </cell>
          <cell r="J133" t="str">
            <v/>
          </cell>
        </row>
        <row r="134">
          <cell r="I134">
            <v>33915000</v>
          </cell>
          <cell r="J134">
            <v>33915000</v>
          </cell>
        </row>
        <row r="135">
          <cell r="B135" t="str">
            <v/>
          </cell>
        </row>
        <row r="136">
          <cell r="D136" t="str">
            <v>Solar</v>
          </cell>
        </row>
        <row r="137">
          <cell r="B137" t="str">
            <v>ralb037</v>
          </cell>
          <cell r="D137" t="str">
            <v>UD Maju Bersama</v>
          </cell>
          <cell r="E137" t="str">
            <v xml:space="preserve">BBM Solar </v>
          </cell>
          <cell r="F137">
            <v>3000</v>
          </cell>
          <cell r="H137">
            <v>2000</v>
          </cell>
          <cell r="I137">
            <v>6000000</v>
          </cell>
          <cell r="J137">
            <v>6000000</v>
          </cell>
        </row>
        <row r="138">
          <cell r="D138" t="str">
            <v>086/nk-PPS/ORD/XII/04</v>
          </cell>
        </row>
        <row r="139">
          <cell r="D139" t="str">
            <v>U makan &amp; lembur Operator Excavator :</v>
          </cell>
        </row>
        <row r="140">
          <cell r="B140" t="str">
            <v>ralb038</v>
          </cell>
          <cell r="E140" t="str">
            <v>U makan  &amp; lembur ( 3 Jan 05 s/ d 16 Jan 2005</v>
          </cell>
          <cell r="I140">
            <v>2950000</v>
          </cell>
          <cell r="J140">
            <v>2950000</v>
          </cell>
        </row>
        <row r="141">
          <cell r="B141" t="str">
            <v>ralb039</v>
          </cell>
          <cell r="E141" t="str">
            <v xml:space="preserve">Jaga Malam Excavator  7 Jan 05 s/d 14 Jan 05 </v>
          </cell>
          <cell r="I141">
            <v>800000</v>
          </cell>
          <cell r="J141">
            <v>800000</v>
          </cell>
        </row>
        <row r="142">
          <cell r="B142" t="str">
            <v>ralb040</v>
          </cell>
          <cell r="E142" t="str">
            <v>Angkut &amp; pengamanan  Exc dr Pembuangan</v>
          </cell>
          <cell r="I142">
            <v>1900000</v>
          </cell>
          <cell r="J142">
            <v>1900000</v>
          </cell>
        </row>
        <row r="143">
          <cell r="J143">
            <v>0</v>
          </cell>
        </row>
        <row r="144">
          <cell r="D144" t="str">
            <v>Alat-alat Bantu Peralatan</v>
          </cell>
          <cell r="J144">
            <v>0</v>
          </cell>
        </row>
        <row r="145">
          <cell r="B145" t="str">
            <v>ralb041</v>
          </cell>
          <cell r="E145" t="str">
            <v xml:space="preserve">Spare Part  Peralatan  </v>
          </cell>
          <cell r="I145">
            <v>1593500</v>
          </cell>
          <cell r="J145">
            <v>1593500</v>
          </cell>
        </row>
        <row r="151">
          <cell r="E151" t="str">
            <v xml:space="preserve">Sub Jumlah        </v>
          </cell>
          <cell r="F151" t="str">
            <v>Rp</v>
          </cell>
          <cell r="H151">
            <v>13243500</v>
          </cell>
          <cell r="I151">
            <v>0</v>
          </cell>
          <cell r="J151">
            <v>13243500</v>
          </cell>
        </row>
        <row r="152">
          <cell r="E152" t="str">
            <v xml:space="preserve">Total </v>
          </cell>
          <cell r="F152" t="str">
            <v>Rp</v>
          </cell>
          <cell r="H152">
            <v>47158500</v>
          </cell>
          <cell r="I152">
            <v>0</v>
          </cell>
          <cell r="J152">
            <v>47158500</v>
          </cell>
        </row>
        <row r="155">
          <cell r="C155" t="str">
            <v>DP - 05</v>
          </cell>
        </row>
        <row r="157">
          <cell r="B157" t="str">
            <v/>
          </cell>
          <cell r="C157" t="str">
            <v>CV.Nendra Jaya Gemilang</v>
          </cell>
          <cell r="E157" t="str">
            <v>Angs-1</v>
          </cell>
        </row>
        <row r="158">
          <cell r="B158" t="str">
            <v>ralb042</v>
          </cell>
          <cell r="C158" t="str">
            <v>003/NK-PPS/SKAT/XII/04</v>
          </cell>
          <cell r="E158" t="str">
            <v>Angkut Tanah</v>
          </cell>
          <cell r="H158">
            <v>150</v>
          </cell>
          <cell r="I158">
            <v>42500</v>
          </cell>
          <cell r="J158">
            <v>6375000</v>
          </cell>
        </row>
        <row r="164">
          <cell r="B164" t="str">
            <v/>
          </cell>
          <cell r="C164" t="str">
            <v/>
          </cell>
          <cell r="D164" t="str">
            <v/>
          </cell>
          <cell r="J164" t="str">
            <v/>
          </cell>
        </row>
        <row r="165">
          <cell r="J165">
            <v>6375000</v>
          </cell>
        </row>
        <row r="166">
          <cell r="B166" t="str">
            <v/>
          </cell>
        </row>
        <row r="167">
          <cell r="D167" t="str">
            <v>Delpian</v>
          </cell>
        </row>
        <row r="168">
          <cell r="B168" t="str">
            <v>ralb043</v>
          </cell>
          <cell r="C168" t="str">
            <v>002/NK-PPS/SKAT/XII/04</v>
          </cell>
          <cell r="E168" t="str">
            <v>Angkut Tanah</v>
          </cell>
          <cell r="H168">
            <v>612</v>
          </cell>
          <cell r="I168">
            <v>42500</v>
          </cell>
          <cell r="J168">
            <v>26000000</v>
          </cell>
        </row>
        <row r="170">
          <cell r="B170" t="str">
            <v>ralb044</v>
          </cell>
          <cell r="D170" t="str">
            <v>Bahan Bakar dan Oli untuk alat</v>
          </cell>
          <cell r="E170" t="str">
            <v>Bahan Bakar dan Oli untuk alat</v>
          </cell>
          <cell r="I170">
            <v>252150</v>
          </cell>
          <cell r="J170">
            <v>252150</v>
          </cell>
        </row>
        <row r="172">
          <cell r="B172" t="str">
            <v>ralb045</v>
          </cell>
          <cell r="D172" t="str">
            <v>Uang makan operator :</v>
          </cell>
          <cell r="E172" t="str">
            <v>Uang makan operator :</v>
          </cell>
          <cell r="J172">
            <v>4650000</v>
          </cell>
        </row>
        <row r="173">
          <cell r="D173" t="str">
            <v>Periode ,13 Jan 05 s/d 20 Jan 05</v>
          </cell>
          <cell r="I173">
            <v>2350000</v>
          </cell>
        </row>
        <row r="174">
          <cell r="D174" t="str">
            <v>Periode ,21 Jan 05 s/d 26 Jan 05</v>
          </cell>
          <cell r="I174">
            <v>1800000</v>
          </cell>
        </row>
        <row r="175">
          <cell r="D175" t="str">
            <v>Tompel Periode ,27 Jan 05 s/d 31 Jan 05</v>
          </cell>
          <cell r="I175">
            <v>500000</v>
          </cell>
        </row>
        <row r="177">
          <cell r="B177" t="str">
            <v>ralb046</v>
          </cell>
          <cell r="D177" t="str">
            <v>Upah jaga malam alat , 16 Jan 05 s/d 5 Peb 05</v>
          </cell>
          <cell r="E177" t="str">
            <v>Upah jaga malam alat , 16 Jan 05 s/d 5 Peb 05</v>
          </cell>
          <cell r="I177">
            <v>2100000</v>
          </cell>
          <cell r="J177">
            <v>2100000</v>
          </cell>
        </row>
        <row r="179">
          <cell r="B179" t="str">
            <v>ralb047</v>
          </cell>
          <cell r="D179" t="str">
            <v>Spare Part Vibroator, Dm air, kipas dll</v>
          </cell>
          <cell r="E179" t="str">
            <v>Spare Part Vibroator, Dm air, kipas dll</v>
          </cell>
          <cell r="I179">
            <v>249900</v>
          </cell>
          <cell r="J179">
            <v>249900</v>
          </cell>
        </row>
        <row r="181">
          <cell r="B181" t="str">
            <v>ralb048</v>
          </cell>
          <cell r="D181" t="str">
            <v>Spare part Cutter</v>
          </cell>
          <cell r="E181" t="str">
            <v>Spare part Cutter</v>
          </cell>
          <cell r="I181">
            <v>1038000</v>
          </cell>
          <cell r="J181">
            <v>1038000</v>
          </cell>
        </row>
        <row r="183">
          <cell r="B183" t="str">
            <v>ralb049</v>
          </cell>
          <cell r="D183" t="str">
            <v>Spare Part Breker</v>
          </cell>
          <cell r="E183" t="str">
            <v>Spare Part Breker</v>
          </cell>
          <cell r="I183">
            <v>800000</v>
          </cell>
          <cell r="J183">
            <v>800000</v>
          </cell>
        </row>
        <row r="185">
          <cell r="D185" t="str">
            <v>Dinas Kebakaran</v>
          </cell>
          <cell r="E185" t="str">
            <v>Dinas Kebakaran</v>
          </cell>
          <cell r="J185">
            <v>0</v>
          </cell>
        </row>
        <row r="186">
          <cell r="B186" t="str">
            <v>ralb050</v>
          </cell>
          <cell r="C186" t="str">
            <v>20/NK-PPS/ORD/01/05</v>
          </cell>
          <cell r="E186" t="str">
            <v>Dinas Kebakaran</v>
          </cell>
          <cell r="H186">
            <v>5</v>
          </cell>
          <cell r="I186">
            <v>418000</v>
          </cell>
          <cell r="J186">
            <v>2090000</v>
          </cell>
        </row>
        <row r="188">
          <cell r="B188" t="str">
            <v>ralb051</v>
          </cell>
          <cell r="D188" t="str">
            <v>Cam stater untuk Listrik proyek</v>
          </cell>
          <cell r="E188" t="str">
            <v>Cam stater untuk Listrik proyek</v>
          </cell>
          <cell r="H188">
            <v>1</v>
          </cell>
          <cell r="I188">
            <v>450000</v>
          </cell>
          <cell r="J188">
            <v>450000</v>
          </cell>
        </row>
        <row r="190">
          <cell r="B190" t="str">
            <v>ralb052</v>
          </cell>
          <cell r="D190" t="str">
            <v>Alat bantu Pekerjaan, Goni,Pahat, dll</v>
          </cell>
          <cell r="E190" t="str">
            <v>Alat bantu Pekerjaan, Goni,Pahat, dll</v>
          </cell>
          <cell r="I190">
            <v>1126500</v>
          </cell>
          <cell r="J190">
            <v>1126500</v>
          </cell>
        </row>
        <row r="191">
          <cell r="J191">
            <v>0</v>
          </cell>
        </row>
        <row r="197">
          <cell r="E197" t="str">
            <v xml:space="preserve">Sub Jumlah        </v>
          </cell>
          <cell r="F197" t="str">
            <v>Rp</v>
          </cell>
          <cell r="H197">
            <v>38756550</v>
          </cell>
          <cell r="I197">
            <v>0</v>
          </cell>
          <cell r="J197">
            <v>38756550</v>
          </cell>
        </row>
        <row r="198">
          <cell r="E198" t="str">
            <v xml:space="preserve">Total </v>
          </cell>
          <cell r="F198" t="str">
            <v>Rp</v>
          </cell>
          <cell r="H198">
            <v>45131550</v>
          </cell>
          <cell r="I198">
            <v>0</v>
          </cell>
          <cell r="J198">
            <v>45131550</v>
          </cell>
        </row>
        <row r="200">
          <cell r="C200" t="str">
            <v>DP - 06</v>
          </cell>
        </row>
        <row r="201">
          <cell r="B201" t="str">
            <v/>
          </cell>
          <cell r="D201" t="str">
            <v>Nendra Jaya</v>
          </cell>
        </row>
        <row r="202">
          <cell r="B202" t="str">
            <v>ralb053</v>
          </cell>
          <cell r="D202" t="str">
            <v>003/NK-PPS/SKAT/XII/04</v>
          </cell>
          <cell r="E202" t="str">
            <v>Ongkos angkut tanah</v>
          </cell>
          <cell r="H202">
            <v>187</v>
          </cell>
          <cell r="I202">
            <v>42500</v>
          </cell>
          <cell r="J202">
            <v>7947500</v>
          </cell>
        </row>
        <row r="204">
          <cell r="D204" t="str">
            <v>Nendra Jaya</v>
          </cell>
          <cell r="J204">
            <v>0</v>
          </cell>
        </row>
        <row r="205">
          <cell r="B205" t="str">
            <v>ralb054</v>
          </cell>
          <cell r="D205" t="str">
            <v>003/NK-PPS/SKAT/XII/04</v>
          </cell>
          <cell r="E205" t="str">
            <v>Ongkos angkut tanah</v>
          </cell>
          <cell r="H205">
            <v>72</v>
          </cell>
          <cell r="I205">
            <v>42500</v>
          </cell>
          <cell r="J205">
            <v>3060000</v>
          </cell>
        </row>
        <row r="208">
          <cell r="B208" t="str">
            <v/>
          </cell>
          <cell r="C208" t="str">
            <v/>
          </cell>
          <cell r="D208" t="str">
            <v/>
          </cell>
          <cell r="J208" t="str">
            <v/>
          </cell>
        </row>
        <row r="209">
          <cell r="J209">
            <v>11007500</v>
          </cell>
        </row>
        <row r="210">
          <cell r="B210" t="str">
            <v/>
          </cell>
        </row>
        <row r="211">
          <cell r="D211" t="str">
            <v>Masril Delpian</v>
          </cell>
        </row>
        <row r="212">
          <cell r="B212" t="str">
            <v>ralb055</v>
          </cell>
          <cell r="D212" t="str">
            <v>002/Nk-PPS/SKAT/XII/04</v>
          </cell>
          <cell r="E212" t="str">
            <v>Ongkos angkut tanah</v>
          </cell>
          <cell r="H212">
            <v>942</v>
          </cell>
          <cell r="I212">
            <v>42500</v>
          </cell>
          <cell r="J212">
            <v>40035000</v>
          </cell>
        </row>
        <row r="214">
          <cell r="D214" t="str">
            <v>Masril Delpian</v>
          </cell>
        </row>
        <row r="215">
          <cell r="B215" t="str">
            <v>ralb056</v>
          </cell>
          <cell r="D215" t="str">
            <v>002/Nk-PPS/SKAT/XII/04</v>
          </cell>
          <cell r="E215" t="str">
            <v>Ongkos angkut tanah</v>
          </cell>
          <cell r="H215">
            <v>905</v>
          </cell>
          <cell r="I215">
            <v>42500</v>
          </cell>
          <cell r="J215">
            <v>38462500</v>
          </cell>
        </row>
        <row r="217">
          <cell r="D217" t="str">
            <v>Nendra Jaya</v>
          </cell>
          <cell r="J217">
            <v>0</v>
          </cell>
        </row>
        <row r="218">
          <cell r="B218" t="str">
            <v>ralb057</v>
          </cell>
          <cell r="D218" t="str">
            <v>003/NK-PPS/SKAT/XII/04</v>
          </cell>
          <cell r="E218" t="str">
            <v>Ongkos angkut tanah</v>
          </cell>
          <cell r="H218">
            <v>72</v>
          </cell>
          <cell r="I218">
            <v>42500</v>
          </cell>
          <cell r="J218">
            <v>3060000</v>
          </cell>
        </row>
        <row r="220">
          <cell r="B220" t="str">
            <v>ralb058</v>
          </cell>
          <cell r="D220" t="str">
            <v xml:space="preserve">Ongkos angkut bobokan Bore Pile </v>
          </cell>
          <cell r="E220" t="str">
            <v xml:space="preserve">Ongkos angkut bobokan Bore Pile </v>
          </cell>
          <cell r="J220">
            <v>250000</v>
          </cell>
        </row>
        <row r="222">
          <cell r="D222" t="str">
            <v>Maju Bersama</v>
          </cell>
        </row>
        <row r="223">
          <cell r="B223" t="str">
            <v>ralb059</v>
          </cell>
          <cell r="D223" t="str">
            <v>031/Nk-PPS/ORD/I/05</v>
          </cell>
          <cell r="E223" t="str">
            <v>Solar</v>
          </cell>
          <cell r="H223">
            <v>6000</v>
          </cell>
          <cell r="I223">
            <v>2000</v>
          </cell>
          <cell r="J223">
            <v>12000000</v>
          </cell>
        </row>
        <row r="224">
          <cell r="B224" t="str">
            <v>ralb060</v>
          </cell>
          <cell r="E224" t="str">
            <v>Bensin u/ BBm alat</v>
          </cell>
          <cell r="J224">
            <v>335250</v>
          </cell>
        </row>
        <row r="226">
          <cell r="B226" t="str">
            <v>ralb061</v>
          </cell>
          <cell r="D226" t="str">
            <v>U.Makan &amp; Lembur Operator Excator :</v>
          </cell>
          <cell r="E226" t="str">
            <v>U.Makan &amp; Lembur Operator Excator :</v>
          </cell>
          <cell r="J226">
            <v>5050000</v>
          </cell>
        </row>
        <row r="227">
          <cell r="D227" t="str">
            <v xml:space="preserve">Lombok </v>
          </cell>
          <cell r="E227" t="str">
            <v>27-01-05 s/d 25-02-05</v>
          </cell>
        </row>
        <row r="228">
          <cell r="D228" t="str">
            <v>Wawan</v>
          </cell>
          <cell r="E228" t="str">
            <v>27-01-05 s/d 09-02-05</v>
          </cell>
        </row>
        <row r="229">
          <cell r="D229" t="str">
            <v>Jaga malam alat</v>
          </cell>
          <cell r="E229" t="str">
            <v>6-02-05 s/d 19-02-05</v>
          </cell>
        </row>
        <row r="231">
          <cell r="B231" t="str">
            <v>ralb062</v>
          </cell>
          <cell r="D231" t="str">
            <v xml:space="preserve">Uang Makan </v>
          </cell>
          <cell r="E231" t="str">
            <v>Supir Readymix</v>
          </cell>
          <cell r="J231">
            <v>286000</v>
          </cell>
        </row>
        <row r="232">
          <cell r="E232" t="str">
            <v>Opr Creane</v>
          </cell>
          <cell r="J232">
            <v>0</v>
          </cell>
        </row>
        <row r="233">
          <cell r="E233" t="str">
            <v>Opr C.Pump</v>
          </cell>
        </row>
        <row r="236">
          <cell r="B236" t="str">
            <v>ralb063</v>
          </cell>
          <cell r="D236" t="str">
            <v>PT.San Citra Raya</v>
          </cell>
          <cell r="E236" t="str">
            <v>Sewa dan Mobilisasi Creane</v>
          </cell>
          <cell r="J236">
            <v>6000000</v>
          </cell>
        </row>
        <row r="237">
          <cell r="J237">
            <v>0</v>
          </cell>
        </row>
        <row r="238">
          <cell r="B238" t="str">
            <v>ralb064</v>
          </cell>
          <cell r="E238" t="str">
            <v>Lembur Opr  Creane</v>
          </cell>
          <cell r="J238">
            <v>1400000</v>
          </cell>
        </row>
        <row r="240">
          <cell r="D240" t="str">
            <v>PT.Yanmarindo Perkasa</v>
          </cell>
        </row>
        <row r="241">
          <cell r="B241" t="str">
            <v>ralb065</v>
          </cell>
          <cell r="D241" t="str">
            <v>079/NK-PPS/ORD/02/05</v>
          </cell>
          <cell r="E241" t="str">
            <v>Slang Vibrator</v>
          </cell>
          <cell r="J241">
            <v>4268000</v>
          </cell>
        </row>
        <row r="243">
          <cell r="B243" t="str">
            <v>ralb066</v>
          </cell>
          <cell r="D243" t="str">
            <v>Central Jaya</v>
          </cell>
          <cell r="E243" t="str">
            <v>Kepala Vibrator</v>
          </cell>
          <cell r="J243">
            <v>250000</v>
          </cell>
        </row>
        <row r="245">
          <cell r="B245" t="str">
            <v>ralb067</v>
          </cell>
          <cell r="D245" t="str">
            <v>Spare Part Cutter</v>
          </cell>
          <cell r="E245" t="str">
            <v>Spare Part Cutter</v>
          </cell>
          <cell r="J245">
            <v>38000</v>
          </cell>
        </row>
        <row r="247">
          <cell r="D247" t="str">
            <v>Toko Boos</v>
          </cell>
        </row>
        <row r="248">
          <cell r="B248" t="str">
            <v>ralb068</v>
          </cell>
          <cell r="D248" t="str">
            <v>085/NK-PPS/ORD/02/05</v>
          </cell>
          <cell r="E248" t="str">
            <v xml:space="preserve">Compressor   </v>
          </cell>
          <cell r="H248">
            <v>1</v>
          </cell>
          <cell r="I248" t="str">
            <v>set</v>
          </cell>
          <cell r="J248">
            <v>1160000</v>
          </cell>
        </row>
        <row r="249">
          <cell r="B249" t="str">
            <v>ralb069</v>
          </cell>
          <cell r="D249" t="str">
            <v>Sewa 1 unit Compressor</v>
          </cell>
          <cell r="E249" t="str">
            <v>Sewa 1 unit Compressor</v>
          </cell>
          <cell r="J249">
            <v>2150000</v>
          </cell>
        </row>
        <row r="250">
          <cell r="B250" t="str">
            <v>ralb070</v>
          </cell>
          <cell r="E250" t="str">
            <v>Slang &amp; Perbaikan</v>
          </cell>
          <cell r="H250">
            <v>1</v>
          </cell>
          <cell r="I250" t="str">
            <v>m</v>
          </cell>
          <cell r="J250">
            <v>155000</v>
          </cell>
        </row>
        <row r="253">
          <cell r="B253" t="str">
            <v>ralb071</v>
          </cell>
          <cell r="D253" t="str">
            <v>Breker</v>
          </cell>
          <cell r="E253" t="str">
            <v>Perbaikan &amp; spare Part</v>
          </cell>
          <cell r="J253">
            <v>1595000</v>
          </cell>
        </row>
        <row r="255">
          <cell r="B255" t="str">
            <v>ralb072</v>
          </cell>
          <cell r="D255" t="str">
            <v>Gemuk dan Pispot untuk Peralatan</v>
          </cell>
          <cell r="E255" t="str">
            <v>Gemuk dan Pispot untuk Peralatan</v>
          </cell>
          <cell r="J255">
            <v>235000</v>
          </cell>
        </row>
        <row r="257">
          <cell r="B257" t="str">
            <v>ralb073</v>
          </cell>
          <cell r="D257" t="str">
            <v xml:space="preserve"> Tong, ,Mata gerinda dll u/alat bantu pekerjaan</v>
          </cell>
          <cell r="E257" t="str">
            <v xml:space="preserve"> Tong, ,Mata gerinda dll u/alat bantu pekerjaan</v>
          </cell>
          <cell r="J257">
            <v>829600</v>
          </cell>
        </row>
        <row r="259">
          <cell r="B259" t="str">
            <v>ralb074</v>
          </cell>
          <cell r="D259" t="str">
            <v xml:space="preserve"> Instlasi air</v>
          </cell>
          <cell r="E259" t="str">
            <v>Elbow, las pipa dll</v>
          </cell>
          <cell r="J259">
            <v>672000</v>
          </cell>
        </row>
        <row r="261">
          <cell r="E261" t="str">
            <v xml:space="preserve">Sub Jumlah        </v>
          </cell>
          <cell r="F261" t="str">
            <v>Rp</v>
          </cell>
          <cell r="H261">
            <v>118231350</v>
          </cell>
          <cell r="I261">
            <v>388000</v>
          </cell>
          <cell r="J261">
            <v>117843350</v>
          </cell>
        </row>
        <row r="262">
          <cell r="E262" t="str">
            <v xml:space="preserve">Total </v>
          </cell>
          <cell r="F262" t="str">
            <v>Rp</v>
          </cell>
          <cell r="H262">
            <v>129238850</v>
          </cell>
          <cell r="I262">
            <v>388000</v>
          </cell>
          <cell r="J262">
            <v>128850850</v>
          </cell>
        </row>
        <row r="266">
          <cell r="C266" t="str">
            <v>DP - 07</v>
          </cell>
        </row>
        <row r="268">
          <cell r="B268" t="str">
            <v>ralb075</v>
          </cell>
          <cell r="E268" t="str">
            <v>Sparepart Compressor</v>
          </cell>
          <cell r="F268" t="str">
            <v>Sparepart Compressor</v>
          </cell>
          <cell r="I268">
            <v>483500</v>
          </cell>
          <cell r="J268">
            <v>483500</v>
          </cell>
        </row>
        <row r="269">
          <cell r="E269" t="str">
            <v>059/NK-PPS/ORD/I/2005</v>
          </cell>
        </row>
        <row r="275">
          <cell r="B275" t="str">
            <v/>
          </cell>
          <cell r="C275" t="str">
            <v/>
          </cell>
          <cell r="E275" t="str">
            <v/>
          </cell>
        </row>
        <row r="276">
          <cell r="I276">
            <v>483500</v>
          </cell>
          <cell r="J276">
            <v>483500</v>
          </cell>
        </row>
        <row r="277">
          <cell r="B277" t="str">
            <v/>
          </cell>
        </row>
        <row r="278">
          <cell r="B278" t="str">
            <v>ralb076</v>
          </cell>
          <cell r="E278" t="str">
            <v>BBM Peralatan</v>
          </cell>
          <cell r="F278" t="str">
            <v>Bensin untuk BBM Alat</v>
          </cell>
          <cell r="I278">
            <v>146000</v>
          </cell>
          <cell r="J278">
            <v>146000</v>
          </cell>
        </row>
        <row r="280">
          <cell r="E280" t="str">
            <v xml:space="preserve">Biaya Uang Makan Operator </v>
          </cell>
        </row>
        <row r="281">
          <cell r="B281" t="str">
            <v>ralb077</v>
          </cell>
          <cell r="E281" t="str">
            <v xml:space="preserve">Biaya Uang Makan Operator </v>
          </cell>
          <cell r="F281" t="str">
            <v>1 Feb 05 - 26 Feb 05</v>
          </cell>
          <cell r="I281">
            <v>2450000</v>
          </cell>
          <cell r="J281">
            <v>2450000</v>
          </cell>
        </row>
        <row r="282">
          <cell r="B282" t="str">
            <v>ralb078</v>
          </cell>
          <cell r="E282" t="str">
            <v xml:space="preserve">Biaya Uang Makan Operator </v>
          </cell>
          <cell r="F282" t="str">
            <v>27 Feb 05 - 8 Maret 05</v>
          </cell>
          <cell r="I282">
            <v>850000</v>
          </cell>
          <cell r="J282">
            <v>850000</v>
          </cell>
        </row>
        <row r="283">
          <cell r="B283" t="str">
            <v>ralb079</v>
          </cell>
          <cell r="E283" t="str">
            <v xml:space="preserve">Biaya Uang Makan Operator </v>
          </cell>
          <cell r="F283" t="str">
            <v>16 Feb 05 - 28 Feb 05</v>
          </cell>
          <cell r="I283">
            <v>1100000</v>
          </cell>
          <cell r="J283">
            <v>1100000</v>
          </cell>
        </row>
        <row r="285">
          <cell r="E285" t="str">
            <v>Simamora</v>
          </cell>
          <cell r="F285" t="str">
            <v>Upah Jaga Alat di Pembuangan</v>
          </cell>
        </row>
        <row r="286">
          <cell r="B286" t="str">
            <v>ralb080</v>
          </cell>
          <cell r="E286" t="str">
            <v>Upah Jaga Alat di Pembuangan</v>
          </cell>
          <cell r="F286" t="str">
            <v>Periode : 20 feb - 26 feb 2005</v>
          </cell>
          <cell r="H286">
            <v>7</v>
          </cell>
          <cell r="I286">
            <v>100000</v>
          </cell>
          <cell r="J286">
            <v>700000</v>
          </cell>
        </row>
        <row r="288">
          <cell r="E288" t="str">
            <v>Mob/Demobilisasi Tower Crane</v>
          </cell>
        </row>
        <row r="289">
          <cell r="B289" t="str">
            <v>ralb081</v>
          </cell>
          <cell r="E289" t="str">
            <v>Biaya Pengawalan Mobilisasi Tower Crane</v>
          </cell>
          <cell r="H289">
            <v>1</v>
          </cell>
          <cell r="I289">
            <v>250000</v>
          </cell>
          <cell r="J289">
            <v>250000</v>
          </cell>
        </row>
        <row r="291">
          <cell r="B291" t="str">
            <v>ralb082</v>
          </cell>
          <cell r="E291" t="str">
            <v>Biaya Erection Tower Crane</v>
          </cell>
          <cell r="F291" t="str">
            <v>Biaya Erection Tower Crane</v>
          </cell>
          <cell r="H291">
            <v>1</v>
          </cell>
          <cell r="I291">
            <v>4000000</v>
          </cell>
          <cell r="J291">
            <v>4000000</v>
          </cell>
        </row>
        <row r="293">
          <cell r="B293" t="str">
            <v>ralb083</v>
          </cell>
          <cell r="E293" t="str">
            <v xml:space="preserve">Lembur Operator Crane </v>
          </cell>
          <cell r="I293">
            <v>400000</v>
          </cell>
          <cell r="J293">
            <v>400000</v>
          </cell>
        </row>
        <row r="294">
          <cell r="B294" t="str">
            <v>ralb084</v>
          </cell>
          <cell r="E294" t="str">
            <v>Makan Minum Operator Crane &amp; Supir Mobil Concrete Mix</v>
          </cell>
          <cell r="J294">
            <v>427500</v>
          </cell>
        </row>
        <row r="296">
          <cell r="B296" t="str">
            <v>ralb085</v>
          </cell>
          <cell r="E296" t="str">
            <v>Ongkos Angkut Genset dari Proy. Zaenab ke Proy. Senapelan</v>
          </cell>
          <cell r="J296">
            <v>250000</v>
          </cell>
        </row>
        <row r="298">
          <cell r="B298" t="str">
            <v>ralb086</v>
          </cell>
          <cell r="E298" t="str">
            <v>Selang Vibrator</v>
          </cell>
          <cell r="F298" t="str">
            <v>Selang Vibrator</v>
          </cell>
          <cell r="H298">
            <v>1</v>
          </cell>
          <cell r="I298">
            <v>1175000</v>
          </cell>
          <cell r="J298">
            <v>1175000</v>
          </cell>
        </row>
        <row r="299">
          <cell r="E299" t="str">
            <v>141/NK-PPS/ORD/3/2005</v>
          </cell>
        </row>
        <row r="301">
          <cell r="B301" t="str">
            <v>ralb087</v>
          </cell>
          <cell r="E301" t="str">
            <v>Brecker</v>
          </cell>
          <cell r="F301" t="str">
            <v>Grenda &amp; Sparepart Brecker</v>
          </cell>
          <cell r="J301">
            <v>892500</v>
          </cell>
        </row>
        <row r="303">
          <cell r="B303" t="str">
            <v>ralb088</v>
          </cell>
          <cell r="E303" t="str">
            <v>Alat Bantu Pekerjaan</v>
          </cell>
          <cell r="F303" t="str">
            <v>Gerinda, Gergaji, dll</v>
          </cell>
          <cell r="J303">
            <v>3809600</v>
          </cell>
        </row>
        <row r="304">
          <cell r="B304" t="str">
            <v>ralb089</v>
          </cell>
          <cell r="E304" t="str">
            <v>Oxygen</v>
          </cell>
          <cell r="F304" t="str">
            <v>Oxygen</v>
          </cell>
          <cell r="H304">
            <v>2</v>
          </cell>
          <cell r="I304">
            <v>40000</v>
          </cell>
          <cell r="J304">
            <v>80000</v>
          </cell>
        </row>
        <row r="306">
          <cell r="B306" t="str">
            <v>ralb090</v>
          </cell>
          <cell r="E306" t="str">
            <v>Instalasi Listrik</v>
          </cell>
          <cell r="J306">
            <v>49900</v>
          </cell>
        </row>
        <row r="312">
          <cell r="F312" t="str">
            <v xml:space="preserve">Sub Jumlah        </v>
          </cell>
          <cell r="G312" t="str">
            <v>Rp</v>
          </cell>
          <cell r="I312">
            <v>16580500</v>
          </cell>
          <cell r="J312">
            <v>16580500</v>
          </cell>
        </row>
        <row r="313">
          <cell r="F313" t="str">
            <v xml:space="preserve">Total </v>
          </cell>
          <cell r="G313" t="str">
            <v>Rp</v>
          </cell>
          <cell r="I313">
            <v>17064000</v>
          </cell>
          <cell r="J313">
            <v>17064000</v>
          </cell>
        </row>
        <row r="315">
          <cell r="C315" t="str">
            <v>DP - 08</v>
          </cell>
        </row>
        <row r="317">
          <cell r="E317" t="str">
            <v>Denny</v>
          </cell>
        </row>
        <row r="318">
          <cell r="E318" t="str">
            <v>002/NK-PPS/SPSA/11/04</v>
          </cell>
          <cell r="F318" t="str">
            <v>Angs-2 dr total Time Sheet 210 Jam</v>
          </cell>
          <cell r="H318">
            <v>2851028</v>
          </cell>
        </row>
        <row r="319">
          <cell r="B319" t="str">
            <v>ralb091</v>
          </cell>
          <cell r="E319" t="str">
            <v>Angs-1 dr total Time Sheet 100 Jam</v>
          </cell>
          <cell r="F319" t="str">
            <v>Angs-1 dr total Time Sheet 100 Jam</v>
          </cell>
          <cell r="I319">
            <v>13106383</v>
          </cell>
          <cell r="J319">
            <v>15957411</v>
          </cell>
        </row>
        <row r="321">
          <cell r="E321" t="str">
            <v>Nendra Jaya Gemilang</v>
          </cell>
        </row>
        <row r="322">
          <cell r="B322" t="str">
            <v>ralb092</v>
          </cell>
          <cell r="E322" t="str">
            <v>Ongkos angkut tanah</v>
          </cell>
          <cell r="F322" t="str">
            <v>Ongkos angkut tanah</v>
          </cell>
          <cell r="H322">
            <v>88</v>
          </cell>
          <cell r="I322">
            <v>42500</v>
          </cell>
          <cell r="J322">
            <v>3740000</v>
          </cell>
        </row>
        <row r="328">
          <cell r="B328" t="str">
            <v/>
          </cell>
          <cell r="C328" t="str">
            <v/>
          </cell>
          <cell r="E328" t="str">
            <v/>
          </cell>
        </row>
        <row r="329">
          <cell r="I329">
            <v>19697411</v>
          </cell>
          <cell r="J329">
            <v>19697411</v>
          </cell>
        </row>
        <row r="330">
          <cell r="B330" t="str">
            <v/>
          </cell>
        </row>
        <row r="331">
          <cell r="B331" t="str">
            <v>ralb093</v>
          </cell>
          <cell r="E331" t="str">
            <v>BBM alat/ Gemuk</v>
          </cell>
          <cell r="F331" t="str">
            <v>BBM alat/ Gemuk</v>
          </cell>
          <cell r="I331">
            <v>725000</v>
          </cell>
          <cell r="J331">
            <v>725000</v>
          </cell>
        </row>
        <row r="332">
          <cell r="B332" t="str">
            <v>ralb094</v>
          </cell>
          <cell r="E332" t="str">
            <v>BBM Crane</v>
          </cell>
          <cell r="F332" t="str">
            <v>BBM Crane</v>
          </cell>
          <cell r="I332">
            <v>600000</v>
          </cell>
          <cell r="J332">
            <v>600000</v>
          </cell>
        </row>
        <row r="333">
          <cell r="E333" t="str">
            <v xml:space="preserve">Biaya Uang Makan Operator </v>
          </cell>
        </row>
        <row r="334">
          <cell r="B334" t="str">
            <v>ralb095</v>
          </cell>
          <cell r="E334" t="str">
            <v xml:space="preserve">Biaya Uang Makan Operator </v>
          </cell>
          <cell r="F334" t="str">
            <v>24 Feb 05 - 08 Maret 05</v>
          </cell>
          <cell r="I334">
            <v>1000000</v>
          </cell>
          <cell r="J334">
            <v>1000000</v>
          </cell>
        </row>
        <row r="335">
          <cell r="E335" t="str">
            <v>"</v>
          </cell>
          <cell r="F335" t="str">
            <v>Upah Jaga Alat di Pembuangan</v>
          </cell>
        </row>
        <row r="336">
          <cell r="B336" t="str">
            <v>ralb096</v>
          </cell>
          <cell r="E336" t="str">
            <v>Upah Jaga Alat di Pembuangan</v>
          </cell>
          <cell r="F336" t="str">
            <v>27 Feb 05 - 08 Maret 05</v>
          </cell>
          <cell r="I336">
            <v>1000000</v>
          </cell>
          <cell r="J336">
            <v>1000000</v>
          </cell>
        </row>
        <row r="338">
          <cell r="E338" t="str">
            <v xml:space="preserve">Lembur Operator Crane </v>
          </cell>
        </row>
        <row r="339">
          <cell r="B339" t="str">
            <v>ralb097</v>
          </cell>
          <cell r="E339" t="str">
            <v xml:space="preserve">Makan Minum Operator T Crane </v>
          </cell>
          <cell r="I339">
            <v>2100000</v>
          </cell>
          <cell r="J339">
            <v>2100000</v>
          </cell>
        </row>
        <row r="341">
          <cell r="B341" t="str">
            <v>ralb098</v>
          </cell>
          <cell r="E341" t="str">
            <v>Bar Cutter</v>
          </cell>
          <cell r="F341" t="str">
            <v>Spare Part</v>
          </cell>
          <cell r="I341">
            <v>269000</v>
          </cell>
          <cell r="J341">
            <v>269000</v>
          </cell>
        </row>
        <row r="343">
          <cell r="B343" t="str">
            <v>ralb099</v>
          </cell>
          <cell r="E343" t="str">
            <v>Vibroator</v>
          </cell>
          <cell r="F343" t="str">
            <v>Spare Part</v>
          </cell>
          <cell r="I343">
            <v>461000</v>
          </cell>
          <cell r="J343">
            <v>461000</v>
          </cell>
        </row>
        <row r="345">
          <cell r="B345" t="str">
            <v>ralb100</v>
          </cell>
          <cell r="E345" t="str">
            <v>Breaker</v>
          </cell>
          <cell r="F345" t="str">
            <v xml:space="preserve">Spare Part </v>
          </cell>
          <cell r="I345">
            <v>170000</v>
          </cell>
          <cell r="J345">
            <v>170000</v>
          </cell>
        </row>
        <row r="347">
          <cell r="B347" t="str">
            <v>ralb101</v>
          </cell>
          <cell r="E347" t="str">
            <v>New Panger Reklame</v>
          </cell>
          <cell r="F347" t="str">
            <v>Neon box di T.Crane</v>
          </cell>
          <cell r="H347">
            <v>3</v>
          </cell>
          <cell r="I347">
            <v>550000</v>
          </cell>
          <cell r="J347">
            <v>1650000</v>
          </cell>
        </row>
        <row r="348">
          <cell r="E348" t="str">
            <v>144/NK-PPS/ORD/03/05</v>
          </cell>
        </row>
        <row r="350">
          <cell r="E350" t="str">
            <v>Alat Bantu Pekerjaan</v>
          </cell>
        </row>
        <row r="351">
          <cell r="B351" t="str">
            <v>ralb102</v>
          </cell>
          <cell r="E351" t="str">
            <v>Cirkel Saw</v>
          </cell>
          <cell r="F351" t="str">
            <v>Cirkel Saw</v>
          </cell>
          <cell r="H351">
            <v>1</v>
          </cell>
          <cell r="I351">
            <v>675000</v>
          </cell>
          <cell r="J351">
            <v>675000</v>
          </cell>
        </row>
        <row r="352">
          <cell r="B352" t="str">
            <v>ralb103</v>
          </cell>
          <cell r="E352" t="str">
            <v>Busa,Linggis,Skraf,M.Gergaji dll</v>
          </cell>
          <cell r="F352" t="str">
            <v>Busa,Linggis,Skraf,M.Gergaji dll</v>
          </cell>
          <cell r="I352">
            <v>865500</v>
          </cell>
          <cell r="J352">
            <v>865500</v>
          </cell>
        </row>
        <row r="353">
          <cell r="B353" t="str">
            <v>ralb104</v>
          </cell>
          <cell r="E353" t="str">
            <v>Oxgen Tk.Las</v>
          </cell>
          <cell r="F353" t="str">
            <v>Oxgen Tk.Las</v>
          </cell>
          <cell r="I353">
            <v>160000</v>
          </cell>
          <cell r="J353">
            <v>160000</v>
          </cell>
        </row>
        <row r="355">
          <cell r="B355" t="str">
            <v>ralb105</v>
          </cell>
          <cell r="E355" t="str">
            <v>Ongkos kirim,mesin dan Barang ke Padang</v>
          </cell>
          <cell r="I355">
            <v>375000</v>
          </cell>
          <cell r="J355">
            <v>375000</v>
          </cell>
        </row>
        <row r="357">
          <cell r="B357" t="str">
            <v>ralb106</v>
          </cell>
          <cell r="E357" t="str">
            <v>Instlasi air</v>
          </cell>
          <cell r="F357" t="str">
            <v>Pipa,Elbow,Socket dll</v>
          </cell>
          <cell r="I357">
            <v>256500</v>
          </cell>
          <cell r="J357">
            <v>256500</v>
          </cell>
        </row>
        <row r="359">
          <cell r="B359" t="str">
            <v>ralb107</v>
          </cell>
          <cell r="E359" t="str">
            <v>Elbow,Socket dll</v>
          </cell>
          <cell r="F359" t="str">
            <v>Elbow,Socket dll</v>
          </cell>
          <cell r="I359">
            <v>706500</v>
          </cell>
          <cell r="J359">
            <v>706500</v>
          </cell>
        </row>
        <row r="365">
          <cell r="F365" t="str">
            <v xml:space="preserve">Sub Jumlah        </v>
          </cell>
          <cell r="G365" t="str">
            <v>Rp</v>
          </cell>
          <cell r="I365">
            <v>11013500</v>
          </cell>
          <cell r="J365">
            <v>11013500</v>
          </cell>
        </row>
        <row r="366">
          <cell r="F366" t="str">
            <v xml:space="preserve">Total </v>
          </cell>
          <cell r="G366" t="str">
            <v>Rp</v>
          </cell>
          <cell r="I366">
            <v>30710911</v>
          </cell>
          <cell r="J366">
            <v>30710911</v>
          </cell>
        </row>
        <row r="368">
          <cell r="C368" t="str">
            <v>DP - 09</v>
          </cell>
        </row>
        <row r="371">
          <cell r="D371" t="str">
            <v>Sewa Excavator Galian</v>
          </cell>
          <cell r="J371">
            <v>0</v>
          </cell>
        </row>
        <row r="372">
          <cell r="B372" t="str">
            <v>ralb108</v>
          </cell>
          <cell r="D372" t="str">
            <v>Deny</v>
          </cell>
          <cell r="E372" t="str">
            <v>Sewa Excavator 100 jam</v>
          </cell>
          <cell r="F372">
            <v>53.571428571428569</v>
          </cell>
          <cell r="G372">
            <v>148936</v>
          </cell>
          <cell r="H372">
            <v>53.571428571428569</v>
          </cell>
          <cell r="I372">
            <v>148936</v>
          </cell>
          <cell r="J372">
            <v>7978714.2857142854</v>
          </cell>
        </row>
        <row r="373">
          <cell r="D373" t="str">
            <v>003/NK-PPS/SPSM/XII/2004</v>
          </cell>
          <cell r="E373" t="str">
            <v>Angs. 2 (53,57 jam)</v>
          </cell>
        </row>
        <row r="375">
          <cell r="D375" t="str">
            <v>MAJU BERSAMA</v>
          </cell>
        </row>
        <row r="376">
          <cell r="B376" t="str">
            <v>ralb109</v>
          </cell>
          <cell r="D376" t="str">
            <v>122/NK-PPS/ORD/II/2005</v>
          </cell>
          <cell r="E376" t="str">
            <v>Solar  (Angs - 3 / lunas)</v>
          </cell>
          <cell r="F376">
            <v>3000</v>
          </cell>
          <cell r="G376">
            <v>2500</v>
          </cell>
          <cell r="H376">
            <v>3000</v>
          </cell>
          <cell r="I376">
            <v>2500</v>
          </cell>
          <cell r="J376">
            <v>7500000</v>
          </cell>
        </row>
        <row r="377">
          <cell r="B377" t="str">
            <v>ralb110</v>
          </cell>
          <cell r="D377" t="str">
            <v>164/NK-PPS/ORD/III/2005</v>
          </cell>
          <cell r="E377" t="str">
            <v>Solar  (Angs - 1)</v>
          </cell>
          <cell r="F377">
            <v>1800</v>
          </cell>
          <cell r="G377">
            <v>2500</v>
          </cell>
          <cell r="H377">
            <v>1800</v>
          </cell>
          <cell r="I377">
            <v>2500</v>
          </cell>
          <cell r="J377">
            <v>4500000</v>
          </cell>
        </row>
        <row r="382">
          <cell r="B382" t="str">
            <v/>
          </cell>
          <cell r="C382" t="str">
            <v/>
          </cell>
          <cell r="D382" t="str">
            <v/>
          </cell>
        </row>
        <row r="383">
          <cell r="J383">
            <v>19978714.285714284</v>
          </cell>
        </row>
        <row r="384">
          <cell r="B384" t="str">
            <v/>
          </cell>
        </row>
        <row r="385">
          <cell r="B385" t="str">
            <v>ralb111</v>
          </cell>
          <cell r="D385" t="str">
            <v>BBM Peralatan</v>
          </cell>
          <cell r="E385" t="str">
            <v>BBM Pompa &amp; Vibrator</v>
          </cell>
          <cell r="J385">
            <v>1102500</v>
          </cell>
        </row>
        <row r="387">
          <cell r="D387" t="str">
            <v xml:space="preserve">Biaya Uang Makan Operator </v>
          </cell>
        </row>
        <row r="388">
          <cell r="B388" t="str">
            <v>ralb112</v>
          </cell>
          <cell r="D388" t="str">
            <v>Operator Excavator</v>
          </cell>
          <cell r="E388" t="str">
            <v>Operator Excavator</v>
          </cell>
          <cell r="J388">
            <v>2100000</v>
          </cell>
        </row>
        <row r="389">
          <cell r="B389" t="str">
            <v>ralb113</v>
          </cell>
          <cell r="D389" t="str">
            <v>Operator Genset</v>
          </cell>
          <cell r="E389" t="str">
            <v>Operator Genset</v>
          </cell>
          <cell r="J389">
            <v>750000</v>
          </cell>
        </row>
        <row r="391">
          <cell r="B391" t="str">
            <v>ralb114</v>
          </cell>
          <cell r="D391" t="str">
            <v>Pompa Dewatering</v>
          </cell>
          <cell r="E391" t="str">
            <v>Service dan Sparepart</v>
          </cell>
          <cell r="J391">
            <v>472500</v>
          </cell>
        </row>
        <row r="393">
          <cell r="D393" t="str">
            <v>MOBILISASI TC (DLM KOTA)</v>
          </cell>
        </row>
        <row r="394">
          <cell r="B394" t="str">
            <v>ralb115</v>
          </cell>
          <cell r="D394" t="str">
            <v>Mobilisasi, Pengawalan Mobil Crane ke Proyek Senapelan</v>
          </cell>
          <cell r="E394" t="str">
            <v>Mobilisasi, Pengawalan Mobil Crane ke Proyek Senapelan</v>
          </cell>
          <cell r="J394">
            <v>1000000</v>
          </cell>
        </row>
        <row r="396">
          <cell r="D396" t="str">
            <v>Sewa Crane u/ Erection TC</v>
          </cell>
        </row>
        <row r="397">
          <cell r="D397" t="str">
            <v>Roy</v>
          </cell>
          <cell r="E397" t="str">
            <v>Angs-1</v>
          </cell>
        </row>
        <row r="398">
          <cell r="B398" t="str">
            <v>ralb116</v>
          </cell>
          <cell r="D398" t="str">
            <v>016/NK-PPS/SPSM/II/2005</v>
          </cell>
          <cell r="E398" t="str">
            <v>Sewa selama 3 hari</v>
          </cell>
          <cell r="J398">
            <v>3723404</v>
          </cell>
        </row>
        <row r="399">
          <cell r="B399" t="str">
            <v>ralb117</v>
          </cell>
          <cell r="D399" t="str">
            <v>Sparepart Tower Crane</v>
          </cell>
          <cell r="E399" t="str">
            <v>Sparepart Tower Crane</v>
          </cell>
          <cell r="J399">
            <v>753600</v>
          </cell>
        </row>
        <row r="401">
          <cell r="D401" t="str">
            <v xml:space="preserve">Lembur Operator Crane </v>
          </cell>
        </row>
        <row r="402">
          <cell r="D402" t="str">
            <v xml:space="preserve">Uang makan &amp; lembur Oprt. Crane </v>
          </cell>
        </row>
        <row r="403">
          <cell r="B403" t="str">
            <v>ralb118</v>
          </cell>
          <cell r="D403" t="str">
            <v>Periode : 8 Mar - 31 Mar 05 (Angs. 1)</v>
          </cell>
          <cell r="E403" t="str">
            <v xml:space="preserve">Uang makan &amp; lembur Oprt. Crane </v>
          </cell>
          <cell r="J403">
            <v>2120000</v>
          </cell>
        </row>
        <row r="405">
          <cell r="B405" t="str">
            <v>ralb119</v>
          </cell>
          <cell r="D405" t="str">
            <v>Vibrator</v>
          </cell>
          <cell r="E405" t="str">
            <v>Spare Part</v>
          </cell>
          <cell r="J405">
            <v>23500</v>
          </cell>
        </row>
        <row r="407">
          <cell r="B407" t="str">
            <v>ralb120</v>
          </cell>
          <cell r="D407" t="str">
            <v>Bar Cutter</v>
          </cell>
          <cell r="E407" t="str">
            <v>Service &amp; Spare Part</v>
          </cell>
          <cell r="J407">
            <v>1641500</v>
          </cell>
        </row>
        <row r="409">
          <cell r="B409" t="str">
            <v>ralb121</v>
          </cell>
          <cell r="D409" t="str">
            <v>Breaker</v>
          </cell>
          <cell r="E409" t="str">
            <v xml:space="preserve">Service &amp; Spare Part </v>
          </cell>
          <cell r="J409">
            <v>1163000</v>
          </cell>
        </row>
        <row r="411">
          <cell r="B411" t="str">
            <v>ralb122</v>
          </cell>
          <cell r="D411" t="str">
            <v>Penerangan Lokasi</v>
          </cell>
          <cell r="E411" t="str">
            <v>Instalasi Listrik</v>
          </cell>
          <cell r="J411">
            <v>23000</v>
          </cell>
        </row>
        <row r="413">
          <cell r="D413" t="str">
            <v>Alat Bantu Pekerjaan</v>
          </cell>
        </row>
        <row r="414">
          <cell r="B414" t="str">
            <v>ralb123</v>
          </cell>
          <cell r="E414" t="str">
            <v>Kawat, Batu Grenda, Busa, dll</v>
          </cell>
          <cell r="J414">
            <v>2354000</v>
          </cell>
        </row>
        <row r="415">
          <cell r="B415" t="str">
            <v>ralb124</v>
          </cell>
          <cell r="E415" t="str">
            <v>Oxgen Tk.Las</v>
          </cell>
          <cell r="J415">
            <v>200000</v>
          </cell>
        </row>
        <row r="417">
          <cell r="B417" t="str">
            <v>ralb125</v>
          </cell>
          <cell r="D417" t="str">
            <v>Ongkos kirim,mesin dan Barang dari Padang ke Pku</v>
          </cell>
          <cell r="E417" t="str">
            <v>Ongkos kirim,mesin dan Barang dari Padang ke Pku</v>
          </cell>
          <cell r="J417">
            <v>200000</v>
          </cell>
        </row>
        <row r="425">
          <cell r="E425" t="str">
            <v xml:space="preserve">Sub Jumlah        </v>
          </cell>
          <cell r="F425" t="str">
            <v>Rp</v>
          </cell>
          <cell r="H425">
            <v>17627004</v>
          </cell>
          <cell r="I425">
            <v>223404</v>
          </cell>
          <cell r="J425">
            <v>17403600</v>
          </cell>
        </row>
        <row r="426">
          <cell r="E426" t="str">
            <v xml:space="preserve">Total </v>
          </cell>
          <cell r="F426" t="str">
            <v>Rp</v>
          </cell>
          <cell r="H426">
            <v>37605718.285714284</v>
          </cell>
          <cell r="I426">
            <v>702118.28571428568</v>
          </cell>
          <cell r="J426">
            <v>36903600</v>
          </cell>
        </row>
        <row r="428">
          <cell r="C428" t="str">
            <v>DP - 10</v>
          </cell>
        </row>
        <row r="429">
          <cell r="D429" t="str">
            <v>Denny</v>
          </cell>
        </row>
        <row r="430">
          <cell r="B430" t="str">
            <v>ralb126</v>
          </cell>
          <cell r="D430" t="str">
            <v>003/NK-PPS/SPSM/XII/04</v>
          </cell>
          <cell r="E430" t="str">
            <v>Angs- 2 Sewa Excavator</v>
          </cell>
          <cell r="I430">
            <v>13297872</v>
          </cell>
          <cell r="J430">
            <v>13297872</v>
          </cell>
        </row>
        <row r="432">
          <cell r="D432" t="str">
            <v>Nendra Jaya gemilang</v>
          </cell>
        </row>
        <row r="433">
          <cell r="B433" t="str">
            <v>ralb127</v>
          </cell>
          <cell r="D433" t="str">
            <v>003/NK-PPS/SKAT/XII/04</v>
          </cell>
          <cell r="E433" t="str">
            <v xml:space="preserve">Ongkos angkut tanah </v>
          </cell>
          <cell r="F433" t="str">
            <v>127 rit</v>
          </cell>
          <cell r="H433">
            <v>42500</v>
          </cell>
          <cell r="I433">
            <v>5397500</v>
          </cell>
          <cell r="J433">
            <v>5397500</v>
          </cell>
        </row>
        <row r="440">
          <cell r="B440" t="str">
            <v/>
          </cell>
          <cell r="C440" t="str">
            <v/>
          </cell>
          <cell r="D440" t="str">
            <v/>
          </cell>
        </row>
        <row r="441">
          <cell r="I441">
            <v>18695372</v>
          </cell>
          <cell r="J441">
            <v>18695372</v>
          </cell>
        </row>
        <row r="442">
          <cell r="B442" t="str">
            <v/>
          </cell>
        </row>
        <row r="443">
          <cell r="D443" t="str">
            <v>Masril</v>
          </cell>
        </row>
        <row r="444">
          <cell r="B444" t="str">
            <v>ralb128</v>
          </cell>
          <cell r="D444" t="str">
            <v>005/NK-PPS/SPSM/04/05</v>
          </cell>
          <cell r="E444" t="str">
            <v xml:space="preserve">Ongkos angkut tanah </v>
          </cell>
          <cell r="F444">
            <v>118</v>
          </cell>
          <cell r="H444">
            <v>42500</v>
          </cell>
          <cell r="I444">
            <v>5015000</v>
          </cell>
          <cell r="J444">
            <v>5015000</v>
          </cell>
        </row>
        <row r="446">
          <cell r="B446" t="str">
            <v>ralb129</v>
          </cell>
          <cell r="D446" t="str">
            <v>BBM Peralatan</v>
          </cell>
          <cell r="E446" t="str">
            <v>BBM Pompa &amp; Vibrator</v>
          </cell>
          <cell r="I446">
            <v>698448</v>
          </cell>
          <cell r="J446">
            <v>698448</v>
          </cell>
        </row>
        <row r="448">
          <cell r="D448" t="str">
            <v xml:space="preserve">Biaya Uang Makan Operator </v>
          </cell>
        </row>
        <row r="449">
          <cell r="B449" t="str">
            <v>ralb130</v>
          </cell>
          <cell r="D449" t="str">
            <v>Operator Excavator</v>
          </cell>
          <cell r="E449" t="str">
            <v>1 April 05 - 18 April 05</v>
          </cell>
          <cell r="I449">
            <v>1250000</v>
          </cell>
          <cell r="J449">
            <v>1250000</v>
          </cell>
        </row>
        <row r="451">
          <cell r="D451" t="str">
            <v>Lembur/ U.Makan Operator TC</v>
          </cell>
        </row>
        <row r="452">
          <cell r="B452" t="str">
            <v>ralb131</v>
          </cell>
          <cell r="D452" t="str">
            <v>Opertaor T C</v>
          </cell>
          <cell r="E452" t="str">
            <v>23 Maret 05 s/d 15 april 2005</v>
          </cell>
          <cell r="I452">
            <v>4610000</v>
          </cell>
          <cell r="J452">
            <v>4610000</v>
          </cell>
        </row>
        <row r="454">
          <cell r="D454" t="str">
            <v>Penerangan Lokasi</v>
          </cell>
        </row>
        <row r="455">
          <cell r="D455" t="str">
            <v>New Panger</v>
          </cell>
        </row>
        <row r="456">
          <cell r="B456" t="str">
            <v>ralb132</v>
          </cell>
          <cell r="D456" t="str">
            <v>266/NK-PPS/ORD/04/05</v>
          </cell>
          <cell r="E456" t="str">
            <v>Neon Box untuk TC</v>
          </cell>
          <cell r="F456">
            <v>3</v>
          </cell>
          <cell r="H456">
            <v>1100000</v>
          </cell>
          <cell r="I456">
            <v>3300000</v>
          </cell>
          <cell r="J456">
            <v>3300000</v>
          </cell>
        </row>
        <row r="457">
          <cell r="B457" t="str">
            <v>ralb133</v>
          </cell>
          <cell r="D457" t="str">
            <v>Bohlam,Tespen,Elbow dll u/ Listrik</v>
          </cell>
          <cell r="E457" t="str">
            <v>Bohlam,Tespen,Elbow dll u/ Listrik</v>
          </cell>
          <cell r="I457">
            <v>294600</v>
          </cell>
          <cell r="J457">
            <v>294600</v>
          </cell>
        </row>
        <row r="459">
          <cell r="D459" t="str">
            <v>Vibrator</v>
          </cell>
          <cell r="E459" t="str">
            <v>Vibrator</v>
          </cell>
        </row>
        <row r="460">
          <cell r="B460" t="str">
            <v>ralb134</v>
          </cell>
          <cell r="D460" t="str">
            <v>Spare Part  &amp; Oli</v>
          </cell>
          <cell r="E460" t="str">
            <v>Spare Part  &amp; Oli</v>
          </cell>
          <cell r="I460">
            <v>95000</v>
          </cell>
          <cell r="J460">
            <v>95000</v>
          </cell>
        </row>
        <row r="462">
          <cell r="D462" t="str">
            <v>Bar Bender</v>
          </cell>
          <cell r="E462" t="str">
            <v>Bar Bender</v>
          </cell>
        </row>
        <row r="463">
          <cell r="B463" t="str">
            <v>ralb135</v>
          </cell>
          <cell r="D463" t="str">
            <v>Spare Part</v>
          </cell>
          <cell r="E463" t="str">
            <v>Spare Part</v>
          </cell>
          <cell r="I463">
            <v>1403000</v>
          </cell>
          <cell r="J463">
            <v>1403000</v>
          </cell>
        </row>
        <row r="465">
          <cell r="D465" t="str">
            <v>Throwler Finisher</v>
          </cell>
          <cell r="E465" t="str">
            <v>Throwler Finisher</v>
          </cell>
        </row>
        <row r="466">
          <cell r="B466" t="str">
            <v>ralb136</v>
          </cell>
          <cell r="D466" t="str">
            <v>Service &amp; Spare Part</v>
          </cell>
          <cell r="E466" t="str">
            <v>Service &amp; Spare Part</v>
          </cell>
          <cell r="I466">
            <v>550000</v>
          </cell>
          <cell r="J466">
            <v>550000</v>
          </cell>
        </row>
        <row r="468">
          <cell r="D468" t="str">
            <v>Alat Bantu Pekerjaan</v>
          </cell>
          <cell r="E468" t="str">
            <v>Alat Bantu Pekerjaan</v>
          </cell>
        </row>
        <row r="469">
          <cell r="B469" t="str">
            <v>ralb137</v>
          </cell>
          <cell r="D469" t="str">
            <v>Batu Nippon,Baut,Cros bress,Kunci,Plastik dll</v>
          </cell>
          <cell r="E469" t="str">
            <v>Batu Nippon,Baut,Cros bress,Kunci,Plastik dll</v>
          </cell>
          <cell r="I469">
            <v>1261900</v>
          </cell>
          <cell r="J469">
            <v>1261900</v>
          </cell>
        </row>
        <row r="470">
          <cell r="B470" t="str">
            <v>ralb138</v>
          </cell>
          <cell r="D470" t="str">
            <v>Oxgen untuk Las</v>
          </cell>
          <cell r="E470" t="str">
            <v>Oxgen untuk Las</v>
          </cell>
          <cell r="I470">
            <v>200000</v>
          </cell>
          <cell r="J470">
            <v>200000</v>
          </cell>
        </row>
        <row r="472">
          <cell r="D472" t="str">
            <v>POMPA AIR</v>
          </cell>
          <cell r="E472" t="str">
            <v>POMPA AIR</v>
          </cell>
        </row>
        <row r="473">
          <cell r="B473" t="str">
            <v>ralb139</v>
          </cell>
          <cell r="D473" t="str">
            <v>Perbaikan dan Spare Part</v>
          </cell>
          <cell r="E473" t="str">
            <v>Perbaikan dan Spare Part</v>
          </cell>
          <cell r="I473">
            <v>1042500</v>
          </cell>
          <cell r="J473">
            <v>1042500</v>
          </cell>
        </row>
        <row r="475">
          <cell r="E475" t="str">
            <v xml:space="preserve">Sub Jumlah        </v>
          </cell>
          <cell r="F475" t="str">
            <v>Rp</v>
          </cell>
          <cell r="I475">
            <v>19720448</v>
          </cell>
          <cell r="J475">
            <v>19720448</v>
          </cell>
        </row>
        <row r="476">
          <cell r="E476" t="str">
            <v xml:space="preserve">Total </v>
          </cell>
          <cell r="F476" t="str">
            <v>Rp</v>
          </cell>
          <cell r="I476">
            <v>38415820</v>
          </cell>
          <cell r="J476">
            <v>38415820</v>
          </cell>
        </row>
        <row r="478">
          <cell r="C478" t="str">
            <v>DP - 11</v>
          </cell>
        </row>
        <row r="481">
          <cell r="D481" t="str">
            <v>Nendra Jaya gemilang</v>
          </cell>
        </row>
        <row r="482">
          <cell r="B482" t="str">
            <v>ralb140</v>
          </cell>
          <cell r="D482" t="str">
            <v>003/NK-PPS/SKAT/XII/04</v>
          </cell>
          <cell r="E482" t="str">
            <v xml:space="preserve">Ongkos angkut tanah </v>
          </cell>
          <cell r="F482" t="str">
            <v>8 Rit</v>
          </cell>
          <cell r="H482">
            <v>42500</v>
          </cell>
          <cell r="I482">
            <v>340000</v>
          </cell>
          <cell r="J482">
            <v>340000</v>
          </cell>
        </row>
        <row r="484">
          <cell r="D484" t="str">
            <v>Masri</v>
          </cell>
        </row>
        <row r="485">
          <cell r="B485" t="str">
            <v>ralb141</v>
          </cell>
          <cell r="D485" t="str">
            <v>004/NK-PPS/SKAT/II/05</v>
          </cell>
          <cell r="E485" t="str">
            <v xml:space="preserve">Ongkos angkut tanah </v>
          </cell>
          <cell r="F485" t="str">
            <v>628 Rit</v>
          </cell>
          <cell r="H485">
            <v>42500</v>
          </cell>
          <cell r="I485">
            <v>26707500</v>
          </cell>
          <cell r="J485">
            <v>26707500</v>
          </cell>
        </row>
        <row r="487">
          <cell r="D487" t="str">
            <v>MAJU BERSAMA</v>
          </cell>
        </row>
        <row r="488">
          <cell r="D488" t="str">
            <v>164/NK-PPS/ORD/II/05</v>
          </cell>
          <cell r="E488" t="str">
            <v>Solar</v>
          </cell>
        </row>
        <row r="489">
          <cell r="B489" t="str">
            <v>ralb142</v>
          </cell>
          <cell r="E489" t="str">
            <v>Solar</v>
          </cell>
          <cell r="F489">
            <v>3000</v>
          </cell>
          <cell r="H489">
            <v>2500</v>
          </cell>
          <cell r="I489">
            <v>7500000</v>
          </cell>
          <cell r="J489">
            <v>7500000</v>
          </cell>
        </row>
        <row r="491">
          <cell r="D491" t="str">
            <v xml:space="preserve">Roy </v>
          </cell>
        </row>
        <row r="492">
          <cell r="D492" t="str">
            <v>016/NK-PPS/SPSM/03/05</v>
          </cell>
          <cell r="E492" t="str">
            <v>Sewa Crane 3 hari</v>
          </cell>
        </row>
        <row r="493">
          <cell r="E493" t="str">
            <v>Sewa Crane 3 hari</v>
          </cell>
        </row>
        <row r="494">
          <cell r="B494" t="str">
            <v>ralb143</v>
          </cell>
          <cell r="E494" t="str">
            <v>Sewa Crane 3 hari</v>
          </cell>
          <cell r="I494">
            <v>3680851</v>
          </cell>
          <cell r="J494">
            <v>3680851</v>
          </cell>
        </row>
        <row r="495">
          <cell r="B495" t="str">
            <v>ralb144</v>
          </cell>
          <cell r="E495" t="str">
            <v>Demobilisasi Mobil Crane</v>
          </cell>
          <cell r="I495">
            <v>500000</v>
          </cell>
          <cell r="J495">
            <v>500000</v>
          </cell>
        </row>
        <row r="498">
          <cell r="D498" t="str">
            <v>PT. Sentra Karya Cahaya Raya</v>
          </cell>
        </row>
        <row r="499">
          <cell r="D499" t="str">
            <v>077/NK-PPS/ORD/XII/04</v>
          </cell>
          <cell r="E499" t="str">
            <v>Peralatan Listrik</v>
          </cell>
        </row>
        <row r="500">
          <cell r="E500" t="str">
            <v>Angs. 1 : 3.204.000,-</v>
          </cell>
        </row>
        <row r="501">
          <cell r="B501" t="str">
            <v>ralb145</v>
          </cell>
          <cell r="E501" t="str">
            <v>Angs. 2 : Peralatan listrik</v>
          </cell>
          <cell r="I501">
            <v>5590000</v>
          </cell>
          <cell r="J501">
            <v>5590000</v>
          </cell>
        </row>
        <row r="502">
          <cell r="E502" t="str">
            <v>Sisa : 2.100.000,-</v>
          </cell>
        </row>
        <row r="507">
          <cell r="B507" t="str">
            <v/>
          </cell>
          <cell r="C507" t="str">
            <v/>
          </cell>
          <cell r="D507" t="str">
            <v/>
          </cell>
        </row>
        <row r="508">
          <cell r="I508">
            <v>44318351</v>
          </cell>
          <cell r="J508">
            <v>44318351</v>
          </cell>
        </row>
        <row r="509">
          <cell r="B509" t="str">
            <v/>
          </cell>
        </row>
        <row r="511">
          <cell r="B511" t="str">
            <v>ralb146</v>
          </cell>
          <cell r="D511" t="str">
            <v>BBM Peralatan</v>
          </cell>
          <cell r="E511" t="str">
            <v>BBM Peralatan</v>
          </cell>
          <cell r="I511">
            <v>200000</v>
          </cell>
          <cell r="J511">
            <v>200000</v>
          </cell>
        </row>
        <row r="513">
          <cell r="D513" t="str">
            <v xml:space="preserve">Biaya Uang Makan Operator </v>
          </cell>
          <cell r="E513" t="str">
            <v xml:space="preserve">Biaya Uang Makan Operator </v>
          </cell>
        </row>
        <row r="514">
          <cell r="B514" t="str">
            <v>ralb147</v>
          </cell>
          <cell r="D514" t="str">
            <v>Operator Genset</v>
          </cell>
          <cell r="E514" t="str">
            <v>Operator Genset</v>
          </cell>
          <cell r="I514">
            <v>750000</v>
          </cell>
          <cell r="J514">
            <v>750000</v>
          </cell>
        </row>
        <row r="515">
          <cell r="B515" t="str">
            <v>ralb148</v>
          </cell>
          <cell r="D515" t="str">
            <v>Operator Excavator</v>
          </cell>
          <cell r="E515" t="str">
            <v>Operator Excavator</v>
          </cell>
          <cell r="I515">
            <v>800000</v>
          </cell>
          <cell r="J515">
            <v>800000</v>
          </cell>
        </row>
        <row r="518">
          <cell r="D518" t="str">
            <v>Lembur/ U.Makan Operator TC</v>
          </cell>
          <cell r="E518" t="str">
            <v>Lembur/ U.Makan Operator TC</v>
          </cell>
        </row>
        <row r="519">
          <cell r="B519" t="str">
            <v>ralb149</v>
          </cell>
          <cell r="D519" t="str">
            <v>Operator TC 1</v>
          </cell>
          <cell r="E519" t="str">
            <v>Operator TC 1</v>
          </cell>
          <cell r="I519">
            <v>4390000</v>
          </cell>
          <cell r="J519">
            <v>4390000</v>
          </cell>
        </row>
        <row r="520">
          <cell r="B520" t="str">
            <v>ralb150</v>
          </cell>
          <cell r="D520" t="str">
            <v>Operator TC 2</v>
          </cell>
          <cell r="E520" t="str">
            <v>Operator TC 2</v>
          </cell>
          <cell r="I520">
            <v>2360000</v>
          </cell>
          <cell r="J520">
            <v>2360000</v>
          </cell>
        </row>
        <row r="523">
          <cell r="D523" t="str">
            <v>Vibrator</v>
          </cell>
          <cell r="E523" t="str">
            <v>Vibrator</v>
          </cell>
        </row>
        <row r="524">
          <cell r="B524" t="str">
            <v>ralb151</v>
          </cell>
          <cell r="D524" t="str">
            <v>Spare Part  &amp; Oli</v>
          </cell>
          <cell r="E524" t="str">
            <v>Spare Part  &amp; Oli</v>
          </cell>
          <cell r="I524">
            <v>90000</v>
          </cell>
          <cell r="J524">
            <v>90000</v>
          </cell>
        </row>
        <row r="526">
          <cell r="D526" t="str">
            <v>Bar Cutter</v>
          </cell>
          <cell r="E526" t="str">
            <v>Bar Cutter</v>
          </cell>
        </row>
        <row r="527">
          <cell r="B527" t="str">
            <v>ralb152</v>
          </cell>
          <cell r="D527" t="str">
            <v>Spare Part</v>
          </cell>
          <cell r="E527" t="str">
            <v>Spare Part</v>
          </cell>
          <cell r="I527">
            <v>2860000</v>
          </cell>
          <cell r="J527">
            <v>2860000</v>
          </cell>
        </row>
        <row r="529">
          <cell r="D529" t="str">
            <v>Breaker GSH</v>
          </cell>
          <cell r="E529" t="str">
            <v>Breaker GSH</v>
          </cell>
        </row>
        <row r="530">
          <cell r="B530" t="str">
            <v>ralb153</v>
          </cell>
          <cell r="D530" t="str">
            <v>Spare Part</v>
          </cell>
          <cell r="E530" t="str">
            <v>Spare Part</v>
          </cell>
          <cell r="I530">
            <v>909000</v>
          </cell>
          <cell r="J530">
            <v>909000</v>
          </cell>
        </row>
        <row r="532">
          <cell r="D532" t="str">
            <v>Alat Bantu Pekerjaan</v>
          </cell>
          <cell r="E532" t="str">
            <v>Alat Bantu Pekerjaan</v>
          </cell>
        </row>
        <row r="533">
          <cell r="B533" t="str">
            <v>ralb154</v>
          </cell>
          <cell r="D533" t="str">
            <v>Stood Bolt, Pahat Kayu, Meteran, dll</v>
          </cell>
          <cell r="E533" t="str">
            <v>Stood Bolt, Pahat Kayu, Meteran, dll</v>
          </cell>
          <cell r="I533">
            <v>4251500</v>
          </cell>
          <cell r="J533">
            <v>4251500</v>
          </cell>
        </row>
        <row r="534">
          <cell r="B534" t="str">
            <v>ralb155</v>
          </cell>
          <cell r="D534" t="str">
            <v>Oxygen untuk Las</v>
          </cell>
          <cell r="E534" t="str">
            <v>Oxygen untuk Las</v>
          </cell>
          <cell r="I534">
            <v>120000</v>
          </cell>
          <cell r="J534">
            <v>120000</v>
          </cell>
        </row>
        <row r="535">
          <cell r="B535" t="str">
            <v>ralb156</v>
          </cell>
          <cell r="D535" t="str">
            <v>Diamond Wheel Boson, dll u/ Finishing</v>
          </cell>
          <cell r="E535" t="str">
            <v>Diamond Wheel Boson, dll u/ Finishing</v>
          </cell>
          <cell r="I535">
            <v>290000</v>
          </cell>
          <cell r="J535">
            <v>290000</v>
          </cell>
        </row>
        <row r="537">
          <cell r="B537" t="str">
            <v>ralb157</v>
          </cell>
          <cell r="D537" t="str">
            <v>Biaya Penyimpanan dan Pas Masuk Pengambilan Barang</v>
          </cell>
          <cell r="E537" t="str">
            <v>Biaya Penyimpanan dan Pas Masuk Pengambilan Barang</v>
          </cell>
          <cell r="I537">
            <v>653392</v>
          </cell>
          <cell r="J537">
            <v>653392</v>
          </cell>
        </row>
        <row r="539">
          <cell r="D539" t="str">
            <v>Lift Barang</v>
          </cell>
          <cell r="E539" t="str">
            <v>Lift Barang</v>
          </cell>
        </row>
        <row r="540">
          <cell r="D540" t="str">
            <v>PT.Nindya Karya Proyek Mal Ciputra</v>
          </cell>
          <cell r="E540" t="str">
            <v>PT.Nindya Karya Proyek Mal Ciputra</v>
          </cell>
        </row>
        <row r="541">
          <cell r="B541" t="str">
            <v>ralb158</v>
          </cell>
          <cell r="D541" t="str">
            <v>Perjanjian Tgl. 29 April 2005</v>
          </cell>
          <cell r="E541" t="str">
            <v>Perjanjian Tgl. 29 April 2005</v>
          </cell>
          <cell r="I541">
            <v>15000000</v>
          </cell>
          <cell r="J541">
            <v>15000000</v>
          </cell>
        </row>
        <row r="542">
          <cell r="B542" t="str">
            <v>ralb159</v>
          </cell>
          <cell r="D542" t="str">
            <v xml:space="preserve"> </v>
          </cell>
          <cell r="E542" t="str">
            <v>Angs-2 Lift barang 2 unit</v>
          </cell>
          <cell r="I542">
            <v>16500000</v>
          </cell>
          <cell r="J542">
            <v>16500000</v>
          </cell>
        </row>
        <row r="546">
          <cell r="E546" t="str">
            <v xml:space="preserve">Sub Jumlah        </v>
          </cell>
          <cell r="F546" t="str">
            <v>Rp</v>
          </cell>
          <cell r="I546">
            <v>49173892</v>
          </cell>
          <cell r="J546">
            <v>49173892</v>
          </cell>
        </row>
        <row r="547">
          <cell r="E547" t="str">
            <v xml:space="preserve">Total </v>
          </cell>
          <cell r="F547" t="str">
            <v>Rp</v>
          </cell>
          <cell r="I547">
            <v>93492243</v>
          </cell>
          <cell r="J547">
            <v>93492243</v>
          </cell>
        </row>
        <row r="550">
          <cell r="C550" t="str">
            <v>DP - 13</v>
          </cell>
        </row>
        <row r="551">
          <cell r="D551" t="str">
            <v>MAJU MANDIRI</v>
          </cell>
        </row>
        <row r="552">
          <cell r="D552" t="str">
            <v>012/NK-PPS/ORD/01/2005</v>
          </cell>
          <cell r="E552" t="str">
            <v>Pompa Celup dia. 4"</v>
          </cell>
          <cell r="F552" t="str">
            <v xml:space="preserve">     2 unit</v>
          </cell>
          <cell r="H552">
            <v>4800000</v>
          </cell>
        </row>
        <row r="553">
          <cell r="E553" t="str">
            <v>Selang Pompa dia. 4"</v>
          </cell>
          <cell r="F553" t="str">
            <v>100 meter</v>
          </cell>
          <cell r="H553">
            <v>13500</v>
          </cell>
        </row>
        <row r="554">
          <cell r="E554" t="str">
            <v>HT - Kenwood TH - 234</v>
          </cell>
          <cell r="F554" t="str">
            <v xml:space="preserve">      4 bh</v>
          </cell>
          <cell r="H554">
            <v>1300000</v>
          </cell>
        </row>
        <row r="555">
          <cell r="E555" t="str">
            <v>Safety Shoes</v>
          </cell>
          <cell r="F555" t="str">
            <v xml:space="preserve">      1 psg</v>
          </cell>
          <cell r="H555">
            <v>195000</v>
          </cell>
        </row>
        <row r="556">
          <cell r="E556" t="str">
            <v>Jas Hujan</v>
          </cell>
          <cell r="F556" t="str">
            <v xml:space="preserve">    10 bh</v>
          </cell>
          <cell r="H556">
            <v>45000</v>
          </cell>
        </row>
        <row r="557">
          <cell r="E557" t="str">
            <v>Safety Helmet</v>
          </cell>
          <cell r="F557" t="str">
            <v xml:space="preserve">      6 bh</v>
          </cell>
          <cell r="H557">
            <v>22500</v>
          </cell>
        </row>
        <row r="558">
          <cell r="B558" t="str">
            <v>ralb160</v>
          </cell>
          <cell r="E558" t="str">
            <v>Angs-1 : Maju Mandiri</v>
          </cell>
          <cell r="I558">
            <v>3504000</v>
          </cell>
          <cell r="J558">
            <v>3504000</v>
          </cell>
        </row>
        <row r="564">
          <cell r="B564" t="str">
            <v/>
          </cell>
          <cell r="C564" t="str">
            <v/>
          </cell>
          <cell r="D564" t="str">
            <v/>
          </cell>
        </row>
        <row r="565">
          <cell r="I565">
            <v>3504000</v>
          </cell>
          <cell r="J565">
            <v>3504000</v>
          </cell>
        </row>
        <row r="566">
          <cell r="B566" t="str">
            <v/>
          </cell>
        </row>
        <row r="568">
          <cell r="B568" t="str">
            <v>ralb161</v>
          </cell>
          <cell r="D568" t="str">
            <v>BBM Alat</v>
          </cell>
          <cell r="E568" t="str">
            <v>BBM Pompa, Alat, Genset</v>
          </cell>
          <cell r="I568">
            <v>798000</v>
          </cell>
          <cell r="J568">
            <v>798000</v>
          </cell>
        </row>
        <row r="570">
          <cell r="D570" t="str">
            <v>BIAYA UANG MAKAN OPERATOR</v>
          </cell>
        </row>
        <row r="571">
          <cell r="D571" t="str">
            <v xml:space="preserve"> -  Uang makan &amp; lembur oprt. Excavator </v>
          </cell>
          <cell r="E571" t="str">
            <v xml:space="preserve"> -  Uang makan &amp; lembur oprt. Excavator </v>
          </cell>
        </row>
        <row r="572">
          <cell r="B572" t="str">
            <v>ralb162</v>
          </cell>
          <cell r="D572" t="str">
            <v xml:space="preserve"> -  Uang makan &amp; lembur oprt. Excavator </v>
          </cell>
          <cell r="E572" t="str">
            <v xml:space="preserve"> -  Uang makan &amp; lembur oprt. Excavator </v>
          </cell>
          <cell r="I572">
            <v>600000</v>
          </cell>
          <cell r="J572">
            <v>600000</v>
          </cell>
        </row>
        <row r="573">
          <cell r="D573" t="str">
            <v xml:space="preserve"> -  Uang makan &amp; lembur oprt. Genset</v>
          </cell>
          <cell r="E573" t="str">
            <v xml:space="preserve"> -  Uang makan &amp; lembur oprt. Genset</v>
          </cell>
        </row>
        <row r="574">
          <cell r="B574" t="str">
            <v>ralb163</v>
          </cell>
          <cell r="D574" t="str">
            <v xml:space="preserve"> -  Uang makan &amp; lembur oprt. Genset</v>
          </cell>
          <cell r="E574" t="str">
            <v xml:space="preserve"> -  Uang makan &amp; lembur oprt. Genset</v>
          </cell>
          <cell r="I574">
            <v>750000</v>
          </cell>
          <cell r="J574">
            <v>750000</v>
          </cell>
        </row>
        <row r="576">
          <cell r="D576" t="str">
            <v>Tower Crane</v>
          </cell>
          <cell r="E576" t="str">
            <v>Tower Crane</v>
          </cell>
        </row>
        <row r="577">
          <cell r="B577" t="str">
            <v>ralb164</v>
          </cell>
          <cell r="D577" t="str">
            <v xml:space="preserve"> -  Sparepart TC</v>
          </cell>
          <cell r="E577" t="str">
            <v xml:space="preserve"> -  Sparepart TC</v>
          </cell>
          <cell r="I577">
            <v>809600</v>
          </cell>
          <cell r="J577">
            <v>809600</v>
          </cell>
        </row>
        <row r="578">
          <cell r="D578" t="str">
            <v xml:space="preserve"> -  Uang makan &amp; lembur Oprt. TC 1 &amp; 2</v>
          </cell>
          <cell r="E578" t="str">
            <v xml:space="preserve"> -  Uang makan &amp; lembur Oprt. TC 1 &amp; 2</v>
          </cell>
        </row>
        <row r="579">
          <cell r="B579" t="str">
            <v>ralb165</v>
          </cell>
          <cell r="D579" t="str">
            <v xml:space="preserve"> -  Uang makan &amp; lembur Oprt. TC 1 &amp; 3</v>
          </cell>
          <cell r="E579" t="str">
            <v xml:space="preserve"> -  Uang makan &amp; lembur Oprt. TC 1 &amp; 3</v>
          </cell>
          <cell r="I579">
            <v>4710000</v>
          </cell>
          <cell r="J579">
            <v>4710000</v>
          </cell>
        </row>
        <row r="581">
          <cell r="D581" t="str">
            <v>Vibrator</v>
          </cell>
          <cell r="E581" t="str">
            <v>Vibrator</v>
          </cell>
        </row>
        <row r="582">
          <cell r="B582" t="str">
            <v>ralb166</v>
          </cell>
          <cell r="D582" t="str">
            <v xml:space="preserve"> - Sparepart</v>
          </cell>
          <cell r="E582" t="str">
            <v xml:space="preserve"> - Sparepart</v>
          </cell>
          <cell r="I582">
            <v>239500</v>
          </cell>
          <cell r="J582">
            <v>239500</v>
          </cell>
        </row>
        <row r="584">
          <cell r="D584" t="str">
            <v>Bar Bender</v>
          </cell>
          <cell r="E584" t="str">
            <v>Bar Bender</v>
          </cell>
        </row>
        <row r="585">
          <cell r="B585" t="str">
            <v>ralb167</v>
          </cell>
          <cell r="D585" t="str">
            <v xml:space="preserve"> - Service &amp; Sparepart </v>
          </cell>
          <cell r="E585" t="str">
            <v xml:space="preserve"> - Service &amp; Sparepart </v>
          </cell>
          <cell r="I585">
            <v>1515000</v>
          </cell>
          <cell r="J585">
            <v>1515000</v>
          </cell>
        </row>
        <row r="587">
          <cell r="D587" t="str">
            <v>Mata Brecker</v>
          </cell>
          <cell r="E587" t="str">
            <v>Mata Brecker</v>
          </cell>
        </row>
        <row r="588">
          <cell r="B588" t="str">
            <v>ralb168</v>
          </cell>
          <cell r="D588" t="str">
            <v xml:space="preserve"> - Service </v>
          </cell>
          <cell r="E588" t="str">
            <v xml:space="preserve"> - Service </v>
          </cell>
          <cell r="I588">
            <v>70000</v>
          </cell>
          <cell r="J588">
            <v>70000</v>
          </cell>
        </row>
        <row r="590">
          <cell r="D590" t="str">
            <v>Bar Cutter</v>
          </cell>
          <cell r="E590" t="str">
            <v>Bar Cutter</v>
          </cell>
        </row>
        <row r="591">
          <cell r="D591" t="str">
            <v>PT.Nindya Karya Proyek Mal Ciputra tgl. 29 april 2005</v>
          </cell>
          <cell r="E591" t="str">
            <v>PT.Nindya Karya Proyek Mal Ciputra tgl. 29 april 2005</v>
          </cell>
        </row>
        <row r="592">
          <cell r="B592" t="str">
            <v>ralb169</v>
          </cell>
          <cell r="D592" t="str">
            <v>Angs-5 : Bar Cutter</v>
          </cell>
          <cell r="E592" t="str">
            <v>Angs-5 : Bar Cutter</v>
          </cell>
          <cell r="I592">
            <v>35000000</v>
          </cell>
          <cell r="J592">
            <v>35000000</v>
          </cell>
        </row>
        <row r="593">
          <cell r="D593" t="str">
            <v>Sisa : 12.075.000,-</v>
          </cell>
          <cell r="E593" t="str">
            <v>Sisa : 12.075.000,-</v>
          </cell>
        </row>
        <row r="595">
          <cell r="D595" t="str">
            <v>Penerangan</v>
          </cell>
          <cell r="E595" t="str">
            <v>Penerangan</v>
          </cell>
        </row>
        <row r="596">
          <cell r="B596" t="str">
            <v>ralb170</v>
          </cell>
          <cell r="D596" t="str">
            <v>Bola Halogen, Cam Stater, dll</v>
          </cell>
          <cell r="E596" t="str">
            <v>Bola Halogen, Cam Stater, dll</v>
          </cell>
          <cell r="I596">
            <v>1160000</v>
          </cell>
          <cell r="J596">
            <v>1160000</v>
          </cell>
        </row>
        <row r="598">
          <cell r="D598" t="str">
            <v>Alat Bantu Pekerjaan</v>
          </cell>
          <cell r="E598" t="str">
            <v>Alat Bantu Pekerjaan</v>
          </cell>
        </row>
        <row r="599">
          <cell r="B599" t="str">
            <v>ralb171</v>
          </cell>
          <cell r="D599" t="str">
            <v xml:space="preserve"> -  Engsel, Tikar, Tang, Jidar Hallow, dll</v>
          </cell>
          <cell r="E599" t="str">
            <v xml:space="preserve"> -  Engsel, Tikar, Tang, Jidar Hallow, dll</v>
          </cell>
          <cell r="I599">
            <v>5728000</v>
          </cell>
          <cell r="J599">
            <v>5728000</v>
          </cell>
        </row>
        <row r="600">
          <cell r="B600" t="str">
            <v>ralb172</v>
          </cell>
          <cell r="D600" t="str">
            <v xml:space="preserve"> -  Oxigen untuk Las</v>
          </cell>
          <cell r="E600" t="str">
            <v xml:space="preserve"> -  Oxigen untuk Las</v>
          </cell>
          <cell r="I600">
            <v>160000</v>
          </cell>
          <cell r="J600">
            <v>160000</v>
          </cell>
        </row>
        <row r="602">
          <cell r="D602" t="str">
            <v>Mobilisasi/Demobilisasi Excavator</v>
          </cell>
          <cell r="E602" t="str">
            <v>Mobilisasi/Demobilisasi Excavator</v>
          </cell>
        </row>
        <row r="603">
          <cell r="B603" t="str">
            <v>ralb173</v>
          </cell>
          <cell r="D603" t="str">
            <v>Mobilisasi 1 unit Excavator</v>
          </cell>
          <cell r="E603" t="str">
            <v>Mobilisasi 1 unit Excavator</v>
          </cell>
          <cell r="I603">
            <v>1000000</v>
          </cell>
          <cell r="J603">
            <v>1000000</v>
          </cell>
        </row>
        <row r="605">
          <cell r="E605" t="str">
            <v xml:space="preserve">Sub Jumlah        </v>
          </cell>
          <cell r="F605" t="str">
            <v>Rp</v>
          </cell>
          <cell r="H605">
            <v>52540100</v>
          </cell>
          <cell r="J605">
            <v>52540100</v>
          </cell>
        </row>
        <row r="606">
          <cell r="E606" t="str">
            <v xml:space="preserve">Total </v>
          </cell>
          <cell r="F606" t="str">
            <v>Rp</v>
          </cell>
          <cell r="H606">
            <v>56044100</v>
          </cell>
          <cell r="J606">
            <v>56044100</v>
          </cell>
        </row>
        <row r="608">
          <cell r="C608" t="str">
            <v>DP - 14</v>
          </cell>
        </row>
        <row r="612">
          <cell r="D612" t="str">
            <v xml:space="preserve">PT. Nindya Karya Proyek Mall Ciputra </v>
          </cell>
        </row>
        <row r="613">
          <cell r="D613" t="str">
            <v xml:space="preserve"> -  Bar Cutter, Bar Bender, dan Lift Barang</v>
          </cell>
        </row>
        <row r="614">
          <cell r="B614" t="str">
            <v>ralb174</v>
          </cell>
          <cell r="D614" t="str">
            <v xml:space="preserve">     Pelunasan Bar Cutter, Bar Bender &amp; Lift Barang</v>
          </cell>
          <cell r="E614" t="str">
            <v xml:space="preserve">     Pelunasan Bar Cutter, Bar Bender &amp; Lift Barang</v>
          </cell>
          <cell r="I614">
            <v>12075000</v>
          </cell>
          <cell r="J614">
            <v>12075000</v>
          </cell>
        </row>
        <row r="616">
          <cell r="D616" t="str">
            <v>PT. SENTRA KARYA CAHAYA RAYA</v>
          </cell>
        </row>
        <row r="617">
          <cell r="D617" t="str">
            <v>010/NK-PPS/ORD/01/2005</v>
          </cell>
          <cell r="E617" t="str">
            <v>NYM 2x1,5 @ 50 m Eterna</v>
          </cell>
          <cell r="F617">
            <v>6</v>
          </cell>
          <cell r="G617" t="str">
            <v>Rol</v>
          </cell>
          <cell r="H617">
            <v>984000</v>
          </cell>
        </row>
        <row r="618">
          <cell r="E618" t="str">
            <v>Lampu Spiral 20 w Bess @ 50</v>
          </cell>
          <cell r="F618">
            <v>20</v>
          </cell>
          <cell r="G618" t="str">
            <v>Bh</v>
          </cell>
          <cell r="H618">
            <v>400000</v>
          </cell>
        </row>
        <row r="619">
          <cell r="E619" t="str">
            <v>Cam stater 63 A VYBA</v>
          </cell>
          <cell r="F619">
            <v>1</v>
          </cell>
          <cell r="G619" t="str">
            <v>Bh</v>
          </cell>
          <cell r="H619">
            <v>65000</v>
          </cell>
        </row>
        <row r="620">
          <cell r="E620" t="str">
            <v>Kap Balast 40 W SUN @10</v>
          </cell>
          <cell r="F620">
            <v>60</v>
          </cell>
          <cell r="G620" t="str">
            <v>pcs</v>
          </cell>
          <cell r="H620">
            <v>3900000</v>
          </cell>
        </row>
        <row r="621">
          <cell r="E621" t="str">
            <v>Isolasi 3/4 Standard @120 Uni</v>
          </cell>
          <cell r="F621">
            <v>20</v>
          </cell>
          <cell r="G621" t="str">
            <v>pcs</v>
          </cell>
          <cell r="H621">
            <v>130000</v>
          </cell>
        </row>
        <row r="622">
          <cell r="E622" t="str">
            <v>Contactor SN 18 25A Mitsubishi</v>
          </cell>
          <cell r="F622">
            <v>1</v>
          </cell>
          <cell r="G622" t="str">
            <v>bh</v>
          </cell>
          <cell r="H622">
            <v>335000</v>
          </cell>
        </row>
        <row r="623">
          <cell r="E623" t="str">
            <v>SK Arde 2L 128 Uticon @12</v>
          </cell>
          <cell r="F623">
            <v>24</v>
          </cell>
          <cell r="G623" t="str">
            <v>pcs</v>
          </cell>
          <cell r="H623">
            <v>168000</v>
          </cell>
        </row>
        <row r="624">
          <cell r="E624" t="str">
            <v>Bola TL 36 w</v>
          </cell>
          <cell r="F624">
            <v>10</v>
          </cell>
          <cell r="G624" t="str">
            <v>pcs</v>
          </cell>
          <cell r="H624">
            <v>100000</v>
          </cell>
        </row>
        <row r="625">
          <cell r="E625" t="str">
            <v>MCB 1P 32 A MG/R</v>
          </cell>
          <cell r="F625">
            <v>17</v>
          </cell>
          <cell r="G625" t="str">
            <v>bh</v>
          </cell>
          <cell r="H625">
            <v>425000</v>
          </cell>
        </row>
        <row r="626">
          <cell r="E626" t="str">
            <v>Terminal 16 mm 30A Hitam 300/D</v>
          </cell>
          <cell r="F626">
            <v>10</v>
          </cell>
          <cell r="G626" t="str">
            <v>bh</v>
          </cell>
          <cell r="H626">
            <v>60000</v>
          </cell>
        </row>
        <row r="627">
          <cell r="E627" t="str">
            <v>Ballast 40 W Sinar @20</v>
          </cell>
          <cell r="F627">
            <v>10</v>
          </cell>
          <cell r="G627" t="str">
            <v>pcs</v>
          </cell>
          <cell r="H627">
            <v>180000</v>
          </cell>
        </row>
        <row r="628">
          <cell r="E628" t="str">
            <v>Isolasi 3m/23 Scocth</v>
          </cell>
          <cell r="F628">
            <v>4</v>
          </cell>
          <cell r="G628" t="str">
            <v>pcs</v>
          </cell>
          <cell r="H628">
            <v>200000</v>
          </cell>
        </row>
        <row r="629">
          <cell r="E629" t="str">
            <v>Pararel Group AL-AL 25-70</v>
          </cell>
          <cell r="F629">
            <v>6</v>
          </cell>
          <cell r="G629" t="str">
            <v>pcs</v>
          </cell>
          <cell r="H629">
            <v>72000</v>
          </cell>
          <cell r="J629">
            <v>0</v>
          </cell>
        </row>
        <row r="630">
          <cell r="E630" t="str">
            <v>Angs-1 : Rp. 7.019.000,-</v>
          </cell>
        </row>
        <row r="631">
          <cell r="B631" t="str">
            <v>ralb175</v>
          </cell>
          <cell r="E631" t="str">
            <v>Lunas PT. SENTRA KARYA CAHAYA RAYA</v>
          </cell>
          <cell r="I631">
            <v>1670000</v>
          </cell>
          <cell r="J631">
            <v>1670000</v>
          </cell>
        </row>
        <row r="632">
          <cell r="D632" t="str">
            <v>045/NK-PPS/ORD/01/2005</v>
          </cell>
          <cell r="E632" t="str">
            <v>SK Arde 2L 128 Uticon @ 12</v>
          </cell>
          <cell r="F632">
            <v>12</v>
          </cell>
          <cell r="G632" t="str">
            <v>pcs</v>
          </cell>
          <cell r="H632">
            <v>84000</v>
          </cell>
        </row>
        <row r="633">
          <cell r="E633" t="str">
            <v>Stiker 16 Ampere</v>
          </cell>
          <cell r="F633">
            <v>25</v>
          </cell>
          <cell r="G633" t="str">
            <v>pcs</v>
          </cell>
          <cell r="H633">
            <v>262500</v>
          </cell>
        </row>
        <row r="634">
          <cell r="B634" t="str">
            <v>ralb176</v>
          </cell>
          <cell r="E634" t="str">
            <v>Lampu Halogen</v>
          </cell>
          <cell r="F634">
            <v>5</v>
          </cell>
          <cell r="G634" t="str">
            <v>pcs</v>
          </cell>
          <cell r="H634">
            <v>750000</v>
          </cell>
          <cell r="I634">
            <v>1096500</v>
          </cell>
          <cell r="J634">
            <v>1096500</v>
          </cell>
        </row>
        <row r="635">
          <cell r="D635" t="str">
            <v>065/NK-PPS/ORD/01/2005</v>
          </cell>
          <cell r="E635" t="str">
            <v>NYM 2x1,5 @ 50 m Eterna</v>
          </cell>
          <cell r="F635">
            <v>5</v>
          </cell>
          <cell r="G635" t="str">
            <v>rol</v>
          </cell>
          <cell r="H635">
            <v>820000</v>
          </cell>
        </row>
        <row r="636">
          <cell r="B636" t="str">
            <v>ralb177</v>
          </cell>
          <cell r="E636" t="str">
            <v>Terminal 6 mm 5A Hitam 500 / D</v>
          </cell>
          <cell r="F636">
            <v>4</v>
          </cell>
          <cell r="G636" t="str">
            <v>bh</v>
          </cell>
          <cell r="H636">
            <v>14000</v>
          </cell>
          <cell r="I636">
            <v>834000</v>
          </cell>
          <cell r="J636">
            <v>834000</v>
          </cell>
        </row>
        <row r="637">
          <cell r="D637" t="str">
            <v>025/NK-PPS/ORD/01/2005</v>
          </cell>
          <cell r="E637" t="str">
            <v>Lampu Sorot Zetalux 400 W PH</v>
          </cell>
          <cell r="F637">
            <v>1</v>
          </cell>
          <cell r="G637" t="str">
            <v>set</v>
          </cell>
          <cell r="H637">
            <v>600000</v>
          </cell>
        </row>
        <row r="638">
          <cell r="E638" t="str">
            <v>Bola HPI - T 250W PH</v>
          </cell>
          <cell r="F638">
            <v>2</v>
          </cell>
          <cell r="G638" t="str">
            <v>pcs</v>
          </cell>
          <cell r="H638">
            <v>350000</v>
          </cell>
        </row>
        <row r="639">
          <cell r="E639" t="str">
            <v>Halogen 500 W CHN</v>
          </cell>
          <cell r="F639">
            <v>5</v>
          </cell>
          <cell r="G639" t="str">
            <v>bh</v>
          </cell>
          <cell r="H639">
            <v>75000</v>
          </cell>
        </row>
        <row r="640">
          <cell r="E640" t="str">
            <v>Rotary light 6 "</v>
          </cell>
          <cell r="F640">
            <v>1</v>
          </cell>
          <cell r="G640" t="str">
            <v>bh</v>
          </cell>
          <cell r="H640">
            <v>350000</v>
          </cell>
        </row>
        <row r="641">
          <cell r="E641" t="str">
            <v>Kabel Box 10 W RC - 2210 Presto</v>
          </cell>
          <cell r="F641">
            <v>1</v>
          </cell>
          <cell r="G641" t="str">
            <v>pcs</v>
          </cell>
          <cell r="H641">
            <v>35000</v>
          </cell>
        </row>
        <row r="642">
          <cell r="E642" t="str">
            <v>Klem Kabel no 9 IKK</v>
          </cell>
          <cell r="F642">
            <v>2</v>
          </cell>
          <cell r="G642" t="str">
            <v>bks</v>
          </cell>
          <cell r="H642">
            <v>20000</v>
          </cell>
        </row>
        <row r="643">
          <cell r="E643" t="str">
            <v>Angs-1 : Rp. 350.000,-</v>
          </cell>
        </row>
        <row r="644">
          <cell r="B644" t="str">
            <v>ralb178</v>
          </cell>
          <cell r="E644" t="str">
            <v>Lunas :Lampu</v>
          </cell>
          <cell r="I644">
            <v>1080000</v>
          </cell>
          <cell r="J644">
            <v>1080000</v>
          </cell>
        </row>
        <row r="645">
          <cell r="D645" t="str">
            <v>097/NK-PPS/ORD/02/2005</v>
          </cell>
          <cell r="E645" t="str">
            <v>Kap Halogen 1000 W</v>
          </cell>
          <cell r="F645">
            <v>9</v>
          </cell>
          <cell r="G645" t="str">
            <v>Bh</v>
          </cell>
          <cell r="H645">
            <v>1485000</v>
          </cell>
        </row>
        <row r="646">
          <cell r="E646" t="str">
            <v>Bola Halogen 1000 W</v>
          </cell>
          <cell r="F646">
            <v>10</v>
          </cell>
          <cell r="G646" t="str">
            <v>pcs</v>
          </cell>
          <cell r="H646">
            <v>350000</v>
          </cell>
        </row>
        <row r="647">
          <cell r="E647" t="str">
            <v>Mcb IP 32 A MG / R</v>
          </cell>
          <cell r="F647">
            <v>6</v>
          </cell>
          <cell r="G647" t="str">
            <v>Bh</v>
          </cell>
          <cell r="H647">
            <v>150000</v>
          </cell>
        </row>
        <row r="648">
          <cell r="E648" t="str">
            <v xml:space="preserve">Mcb 3P 32 A MG </v>
          </cell>
          <cell r="F648">
            <v>4</v>
          </cell>
          <cell r="G648" t="str">
            <v>Bh</v>
          </cell>
          <cell r="H648">
            <v>700000</v>
          </cell>
        </row>
        <row r="649">
          <cell r="B649" t="str">
            <v>ralb179</v>
          </cell>
          <cell r="E649" t="str">
            <v>Angs-1 : MCB</v>
          </cell>
          <cell r="I649">
            <v>350000</v>
          </cell>
          <cell r="J649">
            <v>350000</v>
          </cell>
        </row>
        <row r="651">
          <cell r="D651" t="str">
            <v>CV. RAMA</v>
          </cell>
        </row>
        <row r="652">
          <cell r="D652" t="str">
            <v>286/NK-PPS/ORD/04/2005</v>
          </cell>
          <cell r="E652" t="str">
            <v>SK Arde 2 L Uticon</v>
          </cell>
          <cell r="F652">
            <v>12</v>
          </cell>
          <cell r="G652" t="str">
            <v>Pcs</v>
          </cell>
          <cell r="H652">
            <v>7500</v>
          </cell>
          <cell r="I652">
            <v>90000</v>
          </cell>
        </row>
        <row r="653">
          <cell r="E653" t="str">
            <v>MCB 3 Phasa 50 Amp. MG</v>
          </cell>
          <cell r="F653">
            <v>4</v>
          </cell>
          <cell r="G653" t="str">
            <v>Pcs</v>
          </cell>
          <cell r="H653">
            <v>210000</v>
          </cell>
          <cell r="I653">
            <v>840000</v>
          </cell>
        </row>
        <row r="654">
          <cell r="E654" t="str">
            <v>MCB 1 Phasa 32 Amp. MG/R</v>
          </cell>
          <cell r="F654">
            <v>20</v>
          </cell>
          <cell r="G654" t="str">
            <v>Pcs</v>
          </cell>
          <cell r="H654">
            <v>25000</v>
          </cell>
          <cell r="I654">
            <v>500000</v>
          </cell>
        </row>
        <row r="655">
          <cell r="E655" t="str">
            <v>MCB 1 Phasa 25 Amp. MG/R</v>
          </cell>
          <cell r="F655">
            <v>10</v>
          </cell>
          <cell r="G655" t="str">
            <v>Pcs</v>
          </cell>
          <cell r="H655">
            <v>25000</v>
          </cell>
          <cell r="I655">
            <v>250000</v>
          </cell>
        </row>
        <row r="656">
          <cell r="E656" t="str">
            <v>MCB 1 Phasa 16 Amp. MG/R</v>
          </cell>
          <cell r="F656">
            <v>10</v>
          </cell>
          <cell r="G656" t="str">
            <v>Pcs</v>
          </cell>
          <cell r="H656">
            <v>25000</v>
          </cell>
          <cell r="I656">
            <v>250000</v>
          </cell>
        </row>
        <row r="657">
          <cell r="E657" t="str">
            <v>Kabel NYM 2 x 1,5 @ 50 m</v>
          </cell>
          <cell r="F657">
            <v>6</v>
          </cell>
          <cell r="G657" t="str">
            <v>Rol</v>
          </cell>
          <cell r="H657">
            <v>180500</v>
          </cell>
          <cell r="I657">
            <v>1083000</v>
          </cell>
        </row>
        <row r="658">
          <cell r="B658" t="str">
            <v>ralb180</v>
          </cell>
          <cell r="E658" t="str">
            <v>Kap Ballas 40W+Bola+Stater</v>
          </cell>
          <cell r="F658">
            <v>20</v>
          </cell>
          <cell r="G658" t="str">
            <v>Set</v>
          </cell>
          <cell r="H658">
            <v>95000</v>
          </cell>
          <cell r="I658">
            <v>1900000</v>
          </cell>
          <cell r="J658">
            <v>4913000</v>
          </cell>
        </row>
        <row r="661">
          <cell r="B661" t="str">
            <v/>
          </cell>
          <cell r="C661" t="str">
            <v/>
          </cell>
          <cell r="D661" t="str">
            <v/>
          </cell>
          <cell r="J661" t="str">
            <v/>
          </cell>
        </row>
        <row r="662">
          <cell r="I662">
            <v>22018500</v>
          </cell>
          <cell r="J662">
            <v>22018500</v>
          </cell>
        </row>
        <row r="665">
          <cell r="I665" t="str">
            <v>Pekanbaru, 25 Juni 2005</v>
          </cell>
        </row>
        <row r="666">
          <cell r="I666" t="str">
            <v>Pembuat Daftar</v>
          </cell>
        </row>
        <row r="671">
          <cell r="I671" t="str">
            <v>PAHOTAN SITORUS, SE</v>
          </cell>
        </row>
        <row r="672">
          <cell r="I672" t="str">
            <v>Adm/Keu Proyek</v>
          </cell>
        </row>
        <row r="678">
          <cell r="D678" t="str">
            <v>Sub Jumlah</v>
          </cell>
          <cell r="I678">
            <v>22018500</v>
          </cell>
          <cell r="J678">
            <v>22018500</v>
          </cell>
        </row>
        <row r="681">
          <cell r="B681" t="str">
            <v>ralb181</v>
          </cell>
          <cell r="D681" t="str">
            <v>RITASE DUMP TRUCK</v>
          </cell>
          <cell r="E681" t="str">
            <v>Angkut Tanah</v>
          </cell>
          <cell r="F681">
            <v>71</v>
          </cell>
          <cell r="G681" t="str">
            <v>Rit</v>
          </cell>
          <cell r="H681">
            <v>42500</v>
          </cell>
          <cell r="I681">
            <v>3017500</v>
          </cell>
          <cell r="J681">
            <v>3017500</v>
          </cell>
        </row>
        <row r="683">
          <cell r="B683" t="str">
            <v>ralb182</v>
          </cell>
          <cell r="D683" t="str">
            <v>BBM Alat</v>
          </cell>
          <cell r="E683" t="str">
            <v>BBM Pompa, Alat, Genset</v>
          </cell>
          <cell r="I683">
            <v>590000</v>
          </cell>
          <cell r="J683">
            <v>590000</v>
          </cell>
        </row>
        <row r="686">
          <cell r="D686" t="str">
            <v>BIAYA UANG MAKAN OPERATOR</v>
          </cell>
        </row>
        <row r="687">
          <cell r="D687" t="str">
            <v xml:space="preserve"> -  Uang makan &amp; lembur oprt. Excavator </v>
          </cell>
          <cell r="E687" t="str">
            <v xml:space="preserve"> -  Uang makan &amp; lembur oprt. Excavator </v>
          </cell>
        </row>
        <row r="688">
          <cell r="B688" t="str">
            <v>ralb183</v>
          </cell>
          <cell r="D688" t="str">
            <v xml:space="preserve"> -  Uang makan &amp; lembur oprt. Excavator </v>
          </cell>
          <cell r="E688" t="str">
            <v xml:space="preserve"> -  Uang makan &amp; lembur oprt. Excavator </v>
          </cell>
          <cell r="I688">
            <v>1750000</v>
          </cell>
          <cell r="J688">
            <v>1750000</v>
          </cell>
        </row>
        <row r="689">
          <cell r="D689" t="str">
            <v xml:space="preserve"> -  Uang makan &amp; lembur oprt. Genset</v>
          </cell>
          <cell r="E689" t="str">
            <v xml:space="preserve"> -  Uang makan &amp; lembur oprt. Genset</v>
          </cell>
        </row>
        <row r="690">
          <cell r="B690" t="str">
            <v>ralb184</v>
          </cell>
          <cell r="D690" t="str">
            <v xml:space="preserve"> -  Uang makan &amp; lembur oprt. Genset</v>
          </cell>
          <cell r="E690" t="str">
            <v xml:space="preserve"> -  Uang makan &amp; lembur oprt. Genset</v>
          </cell>
          <cell r="I690">
            <v>750000</v>
          </cell>
          <cell r="J690">
            <v>750000</v>
          </cell>
        </row>
        <row r="692">
          <cell r="D692" t="str">
            <v>Pompa Air</v>
          </cell>
          <cell r="E692" t="str">
            <v>Pompa Air</v>
          </cell>
        </row>
        <row r="693">
          <cell r="B693" t="str">
            <v>ralb185</v>
          </cell>
          <cell r="D693" t="str">
            <v xml:space="preserve"> - Sparepart </v>
          </cell>
          <cell r="E693" t="str">
            <v xml:space="preserve"> - Sparepart </v>
          </cell>
          <cell r="I693">
            <v>152000</v>
          </cell>
          <cell r="J693">
            <v>152000</v>
          </cell>
        </row>
        <row r="695">
          <cell r="D695" t="str">
            <v>Tower Crane</v>
          </cell>
          <cell r="E695" t="str">
            <v>Tower Crane</v>
          </cell>
          <cell r="J695">
            <v>0</v>
          </cell>
        </row>
        <row r="696">
          <cell r="D696" t="str">
            <v xml:space="preserve"> -  Uang makan &amp; lembur Oprt. TC 1 &amp; 2</v>
          </cell>
          <cell r="E696" t="str">
            <v xml:space="preserve"> -  Uang makan &amp; lembur Oprt. TC 1 &amp; 2</v>
          </cell>
        </row>
        <row r="697">
          <cell r="B697" t="str">
            <v>ralb186</v>
          </cell>
          <cell r="D697" t="str">
            <v xml:space="preserve"> -  Uang makan &amp; lembur Oprt. TC 1 &amp; 3</v>
          </cell>
          <cell r="E697" t="str">
            <v xml:space="preserve"> -  Uang makan &amp; lembur Oprt. TC 1 &amp; 3</v>
          </cell>
          <cell r="I697">
            <v>4640000</v>
          </cell>
          <cell r="J697">
            <v>4640000</v>
          </cell>
        </row>
        <row r="699">
          <cell r="D699" t="str">
            <v>Lift Barang</v>
          </cell>
          <cell r="E699" t="str">
            <v>Lift Barang</v>
          </cell>
        </row>
        <row r="700">
          <cell r="B700" t="str">
            <v>ralb187</v>
          </cell>
          <cell r="D700" t="str">
            <v>Ongkos angkut Lift barang dari Mall Ciputra</v>
          </cell>
          <cell r="E700" t="str">
            <v>Ongkos angkut Lift barang dari Mall Ciputra</v>
          </cell>
          <cell r="I700">
            <v>80000</v>
          </cell>
        </row>
        <row r="701">
          <cell r="B701" t="str">
            <v>ralb188</v>
          </cell>
          <cell r="D701" t="str">
            <v>Sparepart</v>
          </cell>
          <cell r="E701" t="str">
            <v>Sparepart</v>
          </cell>
          <cell r="I701">
            <v>1642500</v>
          </cell>
          <cell r="J701">
            <v>1722500</v>
          </cell>
        </row>
        <row r="703">
          <cell r="D703" t="str">
            <v>Vibrator</v>
          </cell>
          <cell r="E703" t="str">
            <v>Vibrator</v>
          </cell>
        </row>
        <row r="704">
          <cell r="B704" t="str">
            <v>ralb189</v>
          </cell>
          <cell r="D704" t="str">
            <v xml:space="preserve"> - Sparepart</v>
          </cell>
          <cell r="E704" t="str">
            <v xml:space="preserve"> - Sparepart</v>
          </cell>
          <cell r="I704">
            <v>344000</v>
          </cell>
          <cell r="J704">
            <v>344000</v>
          </cell>
        </row>
        <row r="706">
          <cell r="D706" t="str">
            <v>Bar Bender</v>
          </cell>
          <cell r="E706" t="str">
            <v>Bar Bender</v>
          </cell>
        </row>
        <row r="708">
          <cell r="D708" t="str">
            <v>Brecker</v>
          </cell>
          <cell r="E708" t="str">
            <v>Brecker</v>
          </cell>
        </row>
        <row r="709">
          <cell r="B709" t="str">
            <v>ralb190</v>
          </cell>
          <cell r="D709" t="str">
            <v xml:space="preserve"> - Service &amp; Sparepart </v>
          </cell>
          <cell r="E709" t="str">
            <v xml:space="preserve"> - Service &amp; Sparepart </v>
          </cell>
          <cell r="I709">
            <v>4548000</v>
          </cell>
          <cell r="J709">
            <v>4548000</v>
          </cell>
        </row>
        <row r="711">
          <cell r="D711" t="str">
            <v>Bar Cutter</v>
          </cell>
          <cell r="E711" t="str">
            <v>Bar Cutter</v>
          </cell>
        </row>
        <row r="712">
          <cell r="B712" t="str">
            <v>ralb191</v>
          </cell>
          <cell r="D712" t="str">
            <v xml:space="preserve"> - Sparepart</v>
          </cell>
          <cell r="E712" t="str">
            <v xml:space="preserve"> - Sparepart</v>
          </cell>
          <cell r="I712">
            <v>70000</v>
          </cell>
          <cell r="J712">
            <v>70000</v>
          </cell>
        </row>
        <row r="714">
          <cell r="D714" t="str">
            <v>Penerangan</v>
          </cell>
          <cell r="E714" t="str">
            <v>Penerangan</v>
          </cell>
        </row>
        <row r="715">
          <cell r="D715" t="str">
            <v>Lampu, isolasi, MCB 25 A, dll</v>
          </cell>
          <cell r="E715" t="str">
            <v>Lampu, isolasi, MCB 25 A, dll</v>
          </cell>
          <cell r="I715">
            <v>328000</v>
          </cell>
        </row>
        <row r="716">
          <cell r="B716" t="str">
            <v>ralb192</v>
          </cell>
          <cell r="D716" t="str">
            <v>Biaya tambah daya arus listrik</v>
          </cell>
          <cell r="E716" t="str">
            <v>Biaya tambah daya arus listrik</v>
          </cell>
          <cell r="I716">
            <v>2902800</v>
          </cell>
          <cell r="J716">
            <v>3230800</v>
          </cell>
        </row>
        <row r="718">
          <cell r="D718" t="str">
            <v>Alat Bantu Pekerjaan</v>
          </cell>
          <cell r="E718" t="str">
            <v>Alat Bantu Pekerjaan</v>
          </cell>
        </row>
        <row r="719">
          <cell r="D719" t="str">
            <v xml:space="preserve"> - Karung goni, baut, senter, tang, dll</v>
          </cell>
          <cell r="E719" t="str">
            <v xml:space="preserve"> - Karung goni, baut, senter, tang, dll</v>
          </cell>
          <cell r="I719">
            <v>3350000</v>
          </cell>
        </row>
        <row r="720">
          <cell r="B720" t="str">
            <v>ralb193</v>
          </cell>
          <cell r="D720" t="str">
            <v xml:space="preserve"> -  Oxigen tukang las, dan Regular Elpiji</v>
          </cell>
          <cell r="E720" t="str">
            <v xml:space="preserve"> -  Oxigen tukang las, dan Regular Elpiji</v>
          </cell>
          <cell r="I720">
            <v>2775000</v>
          </cell>
          <cell r="J720">
            <v>6125000</v>
          </cell>
        </row>
        <row r="722">
          <cell r="D722" t="str">
            <v>Bor Beton</v>
          </cell>
          <cell r="E722" t="str">
            <v>Bor Beton</v>
          </cell>
        </row>
        <row r="723">
          <cell r="B723" t="str">
            <v>ralb194</v>
          </cell>
          <cell r="D723" t="str">
            <v xml:space="preserve"> - Service &amp; Sparepart </v>
          </cell>
          <cell r="E723" t="str">
            <v xml:space="preserve"> - Service &amp; Sparepart </v>
          </cell>
          <cell r="I723">
            <v>1781000</v>
          </cell>
          <cell r="J723">
            <v>1781000</v>
          </cell>
        </row>
        <row r="725">
          <cell r="B725" t="str">
            <v>ralb195</v>
          </cell>
          <cell r="D725" t="str">
            <v>Ongkos angkut water stop dari jakarta</v>
          </cell>
          <cell r="E725" t="str">
            <v>Ongkos angkut water stop dari jakarta</v>
          </cell>
          <cell r="I725">
            <v>100000</v>
          </cell>
          <cell r="J725">
            <v>100000</v>
          </cell>
        </row>
        <row r="726">
          <cell r="B726" t="str">
            <v>ralb196</v>
          </cell>
          <cell r="D726" t="str">
            <v>Ongkos Kirim Barang</v>
          </cell>
          <cell r="E726" t="str">
            <v>Ongkos Kirim Barang</v>
          </cell>
          <cell r="I726">
            <v>25000</v>
          </cell>
          <cell r="J726">
            <v>25000</v>
          </cell>
        </row>
        <row r="727">
          <cell r="B727" t="str">
            <v>ralb197</v>
          </cell>
          <cell r="D727" t="str">
            <v>Jidar Hollo u/ Finishing</v>
          </cell>
          <cell r="E727" t="str">
            <v>Jidar Hollo u/ Finishing</v>
          </cell>
          <cell r="I727">
            <v>500000</v>
          </cell>
          <cell r="J727">
            <v>500000</v>
          </cell>
        </row>
        <row r="729">
          <cell r="E729" t="str">
            <v xml:space="preserve">Sub Jumlah        </v>
          </cell>
          <cell r="F729" t="str">
            <v>Rp</v>
          </cell>
          <cell r="I729">
            <v>29345800</v>
          </cell>
          <cell r="J729">
            <v>29345800</v>
          </cell>
        </row>
        <row r="730">
          <cell r="E730" t="str">
            <v xml:space="preserve">Total </v>
          </cell>
          <cell r="F730" t="str">
            <v>Rp</v>
          </cell>
          <cell r="I730">
            <v>51364300</v>
          </cell>
          <cell r="J730">
            <v>51364300</v>
          </cell>
        </row>
        <row r="732">
          <cell r="C732" t="str">
            <v>DP - 17</v>
          </cell>
        </row>
        <row r="734">
          <cell r="D734" t="str">
            <v>Masril</v>
          </cell>
        </row>
        <row r="735">
          <cell r="B735" t="str">
            <v>ralb198</v>
          </cell>
          <cell r="D735" t="str">
            <v>006/NK-PPS/SKAT/06/05</v>
          </cell>
          <cell r="E735" t="str">
            <v>Ritase Angkut Tanah</v>
          </cell>
          <cell r="F735">
            <v>222</v>
          </cell>
          <cell r="G735" t="str">
            <v>Rit</v>
          </cell>
          <cell r="H735">
            <v>45000</v>
          </cell>
          <cell r="I735">
            <v>10000000</v>
          </cell>
          <cell r="J735">
            <v>10000000</v>
          </cell>
        </row>
        <row r="739">
          <cell r="B739" t="str">
            <v/>
          </cell>
          <cell r="C739" t="str">
            <v/>
          </cell>
        </row>
        <row r="740">
          <cell r="I740">
            <v>10000000</v>
          </cell>
          <cell r="J740">
            <v>10000000</v>
          </cell>
        </row>
        <row r="742">
          <cell r="B742" t="str">
            <v>ralb199</v>
          </cell>
          <cell r="D742" t="str">
            <v>BBM Alat</v>
          </cell>
          <cell r="E742" t="str">
            <v>BBM Alat, Vibrator, Pompa, dll</v>
          </cell>
          <cell r="I742">
            <v>547000</v>
          </cell>
          <cell r="J742">
            <v>547000</v>
          </cell>
        </row>
        <row r="745">
          <cell r="D745" t="str">
            <v>Uang makan/Lembur</v>
          </cell>
          <cell r="E745" t="str">
            <v>Operator Excavator</v>
          </cell>
        </row>
        <row r="746">
          <cell r="B746" t="str">
            <v>ralb200</v>
          </cell>
          <cell r="E746" t="str">
            <v>Periode : 21 Juli s/d 31 Juli 2005</v>
          </cell>
          <cell r="I746">
            <v>3275000</v>
          </cell>
          <cell r="J746">
            <v>3275000</v>
          </cell>
        </row>
        <row r="747">
          <cell r="E747" t="str">
            <v>Operator Genset</v>
          </cell>
        </row>
        <row r="748">
          <cell r="B748" t="str">
            <v>ralb201</v>
          </cell>
          <cell r="E748" t="str">
            <v>Periode :11  Juli s/d 25 Juli 2005</v>
          </cell>
          <cell r="I748">
            <v>750000</v>
          </cell>
          <cell r="J748">
            <v>750000</v>
          </cell>
        </row>
        <row r="750">
          <cell r="D750" t="str">
            <v>Pompa Mas Jaya</v>
          </cell>
        </row>
        <row r="751">
          <cell r="B751" t="str">
            <v>ralb202</v>
          </cell>
          <cell r="D751" t="str">
            <v>421/NK-PPS/ORD/06/05</v>
          </cell>
          <cell r="E751" t="str">
            <v>Pompa Air</v>
          </cell>
          <cell r="I751">
            <v>1850000</v>
          </cell>
          <cell r="J751">
            <v>1850000</v>
          </cell>
        </row>
        <row r="752">
          <cell r="B752" t="str">
            <v>ralb203</v>
          </cell>
          <cell r="E752" t="str">
            <v>Servis Sparepart</v>
          </cell>
          <cell r="I752">
            <v>500000</v>
          </cell>
          <cell r="J752">
            <v>500000</v>
          </cell>
        </row>
        <row r="754">
          <cell r="B754" t="str">
            <v>ralb204</v>
          </cell>
          <cell r="D754" t="str">
            <v>TOWER CRANE</v>
          </cell>
          <cell r="E754" t="str">
            <v xml:space="preserve"> -  Sparepart</v>
          </cell>
          <cell r="I754">
            <v>450000</v>
          </cell>
          <cell r="J754">
            <v>450000</v>
          </cell>
        </row>
        <row r="756">
          <cell r="D756" t="str">
            <v xml:space="preserve"> -  Uang makan &amp; lembur </v>
          </cell>
          <cell r="E756" t="str">
            <v>Operator TC</v>
          </cell>
        </row>
        <row r="757">
          <cell r="B757" t="str">
            <v>ralb205</v>
          </cell>
          <cell r="E757" t="str">
            <v xml:space="preserve">    TC 1 Periode:16 Juli - 31 Juli 05</v>
          </cell>
          <cell r="I757">
            <v>2990000</v>
          </cell>
          <cell r="J757">
            <v>2990000</v>
          </cell>
        </row>
        <row r="758">
          <cell r="B758" t="str">
            <v>ralb206</v>
          </cell>
          <cell r="E758" t="str">
            <v xml:space="preserve">    TC 2 Periode:16 Juli - 31 Juli 05</v>
          </cell>
          <cell r="I758">
            <v>2720000</v>
          </cell>
          <cell r="J758">
            <v>2720000</v>
          </cell>
        </row>
        <row r="760">
          <cell r="B760" t="str">
            <v>ralb207</v>
          </cell>
          <cell r="D760" t="str">
            <v xml:space="preserve"> - Mobilisasi Operator TC ( Semarang - Pku )</v>
          </cell>
          <cell r="E760" t="str">
            <v xml:space="preserve"> - Mobilisasi Operator TC ( Semarang - Pku )</v>
          </cell>
          <cell r="I760">
            <v>985500</v>
          </cell>
          <cell r="J760">
            <v>985500</v>
          </cell>
        </row>
        <row r="762">
          <cell r="B762" t="str">
            <v>ralb208</v>
          </cell>
          <cell r="D762" t="str">
            <v>LIFT BARANG</v>
          </cell>
          <cell r="E762" t="str">
            <v xml:space="preserve">Service dan sparepart </v>
          </cell>
          <cell r="I762">
            <v>312500</v>
          </cell>
          <cell r="J762">
            <v>312500</v>
          </cell>
        </row>
        <row r="764">
          <cell r="B764" t="str">
            <v>ralb209</v>
          </cell>
          <cell r="D764" t="str">
            <v>VIBRATOR</v>
          </cell>
          <cell r="E764" t="str">
            <v xml:space="preserve">Sparepart </v>
          </cell>
          <cell r="I764">
            <v>3500</v>
          </cell>
          <cell r="J764">
            <v>3500</v>
          </cell>
        </row>
        <row r="766">
          <cell r="B766" t="str">
            <v>ralb210</v>
          </cell>
          <cell r="D766" t="str">
            <v>Bar Cutter</v>
          </cell>
          <cell r="E766" t="str">
            <v xml:space="preserve">Service dan sparepart </v>
          </cell>
          <cell r="I766">
            <v>674500</v>
          </cell>
          <cell r="J766">
            <v>674500</v>
          </cell>
        </row>
        <row r="768">
          <cell r="B768" t="str">
            <v>ralb211</v>
          </cell>
          <cell r="D768" t="str">
            <v>Bar Bender</v>
          </cell>
          <cell r="E768" t="str">
            <v xml:space="preserve">Service dan sparepart </v>
          </cell>
          <cell r="I768">
            <v>67150</v>
          </cell>
          <cell r="J768">
            <v>67150</v>
          </cell>
        </row>
        <row r="770">
          <cell r="B770" t="str">
            <v>ralb212</v>
          </cell>
          <cell r="D770" t="str">
            <v>COMPRESSOR</v>
          </cell>
          <cell r="E770" t="str">
            <v>Service sparepart</v>
          </cell>
          <cell r="I770">
            <v>100000</v>
          </cell>
          <cell r="J770">
            <v>100000</v>
          </cell>
        </row>
        <row r="772">
          <cell r="B772" t="str">
            <v>ralb213</v>
          </cell>
          <cell r="D772" t="str">
            <v>BRECKER</v>
          </cell>
          <cell r="E772" t="str">
            <v xml:space="preserve">Service dan sparepart </v>
          </cell>
          <cell r="I772">
            <v>1364000</v>
          </cell>
          <cell r="J772">
            <v>1364000</v>
          </cell>
        </row>
        <row r="774">
          <cell r="B774" t="str">
            <v>ralb214</v>
          </cell>
          <cell r="D774" t="str">
            <v>INSTALASI LISTRIK</v>
          </cell>
          <cell r="E774" t="str">
            <v>Magnetic contraktor,lampu hologen dll</v>
          </cell>
          <cell r="I774">
            <v>688000</v>
          </cell>
          <cell r="J774">
            <v>688000</v>
          </cell>
        </row>
        <row r="776">
          <cell r="D776" t="str">
            <v>ALAT BANTU PEKERJAAN</v>
          </cell>
        </row>
        <row r="777">
          <cell r="B777" t="str">
            <v>ralb215</v>
          </cell>
          <cell r="E777" t="str">
            <v>List, Meteran, Chalk ling rool, ember, water pas dll</v>
          </cell>
          <cell r="I777">
            <v>405000</v>
          </cell>
          <cell r="J777">
            <v>405000</v>
          </cell>
        </row>
        <row r="779">
          <cell r="B779" t="str">
            <v>ralb216</v>
          </cell>
          <cell r="D779" t="str">
            <v>Oxygen</v>
          </cell>
          <cell r="E779" t="str">
            <v>Oxygen untuk las</v>
          </cell>
          <cell r="I779">
            <v>200000</v>
          </cell>
          <cell r="J779">
            <v>200000</v>
          </cell>
        </row>
        <row r="781">
          <cell r="B781" t="str">
            <v>ralb217</v>
          </cell>
          <cell r="D781" t="str">
            <v>Mata Gerinda</v>
          </cell>
          <cell r="E781" t="str">
            <v>Sparepart</v>
          </cell>
          <cell r="I781">
            <v>410000</v>
          </cell>
          <cell r="J781">
            <v>410000</v>
          </cell>
        </row>
        <row r="783">
          <cell r="B783" t="str">
            <v>ralb218</v>
          </cell>
          <cell r="D783" t="str">
            <v>Mata Bor</v>
          </cell>
          <cell r="E783" t="str">
            <v>Bor Kayu</v>
          </cell>
          <cell r="I783">
            <v>350000</v>
          </cell>
          <cell r="J783">
            <v>350000</v>
          </cell>
        </row>
        <row r="785">
          <cell r="B785" t="str">
            <v>ralb219</v>
          </cell>
          <cell r="D785" t="str">
            <v>Ongkos kirim barang dari Pku - Jkt</v>
          </cell>
          <cell r="E785" t="str">
            <v>Ongkos kirim barang dari Pku - Jkt</v>
          </cell>
          <cell r="I785">
            <v>109150</v>
          </cell>
          <cell r="J785">
            <v>109150</v>
          </cell>
        </row>
        <row r="787">
          <cell r="E787" t="str">
            <v xml:space="preserve">Sub Jumlah        </v>
          </cell>
          <cell r="F787" t="str">
            <v>Rp</v>
          </cell>
          <cell r="I787">
            <v>18751300</v>
          </cell>
          <cell r="J787">
            <v>18751300</v>
          </cell>
        </row>
        <row r="788">
          <cell r="E788" t="str">
            <v xml:space="preserve">Total </v>
          </cell>
          <cell r="F788" t="str">
            <v>Rp</v>
          </cell>
          <cell r="I788">
            <v>28751300</v>
          </cell>
          <cell r="J788">
            <v>28751300</v>
          </cell>
        </row>
        <row r="790">
          <cell r="C790" t="str">
            <v>DP - 18</v>
          </cell>
        </row>
        <row r="792">
          <cell r="D792" t="str">
            <v>Rianita</v>
          </cell>
        </row>
        <row r="793">
          <cell r="B793" t="str">
            <v>ralb220</v>
          </cell>
          <cell r="D793" t="str">
            <v>014/NK-PPS/SPSM/0/2005</v>
          </cell>
          <cell r="E793" t="str">
            <v>Sewa Excavator 45,26 Jam</v>
          </cell>
          <cell r="I793">
            <v>6500105</v>
          </cell>
          <cell r="J793">
            <v>6500105</v>
          </cell>
        </row>
        <row r="795">
          <cell r="D795" t="str">
            <v>Masril</v>
          </cell>
        </row>
        <row r="796">
          <cell r="B796" t="str">
            <v>ralb221</v>
          </cell>
          <cell r="D796" t="str">
            <v>006/NK-PPS/SKAT/06/05</v>
          </cell>
          <cell r="E796" t="str">
            <v>Ritase Angkut Tanah</v>
          </cell>
          <cell r="F796">
            <v>222</v>
          </cell>
          <cell r="G796" t="str">
            <v>Rit</v>
          </cell>
          <cell r="H796">
            <v>45000</v>
          </cell>
          <cell r="I796">
            <v>9990000</v>
          </cell>
          <cell r="J796">
            <v>9990000</v>
          </cell>
        </row>
        <row r="798">
          <cell r="D798" t="str">
            <v>Maju Bersama</v>
          </cell>
        </row>
        <row r="799">
          <cell r="D799" t="str">
            <v>512/NK-PPS/ORD/07/2005</v>
          </cell>
          <cell r="E799" t="str">
            <v>Solar  Angs - 1  Rp. 6.900.000,-</v>
          </cell>
        </row>
        <row r="800">
          <cell r="B800" t="str">
            <v>ralb222</v>
          </cell>
          <cell r="E800" t="str">
            <v>Angs - 2 Solar 6000 ltr</v>
          </cell>
          <cell r="F800">
            <v>6000</v>
          </cell>
          <cell r="G800" t="str">
            <v>Ltr</v>
          </cell>
          <cell r="H800">
            <v>2500</v>
          </cell>
          <cell r="I800">
            <v>15000000</v>
          </cell>
          <cell r="J800">
            <v>15000000</v>
          </cell>
        </row>
        <row r="804">
          <cell r="B804" t="str">
            <v/>
          </cell>
          <cell r="C804" t="str">
            <v/>
          </cell>
        </row>
        <row r="805">
          <cell r="I805">
            <v>31490105</v>
          </cell>
          <cell r="J805">
            <v>31490105</v>
          </cell>
        </row>
        <row r="807">
          <cell r="B807" t="str">
            <v>ralb223</v>
          </cell>
          <cell r="D807" t="str">
            <v>BBM Alat</v>
          </cell>
          <cell r="E807" t="str">
            <v>BBM Alat, Vibrator, Pompa, dll</v>
          </cell>
          <cell r="I807">
            <v>965000</v>
          </cell>
          <cell r="J807">
            <v>965000</v>
          </cell>
        </row>
        <row r="810">
          <cell r="D810" t="str">
            <v>Uang makan/Lembur</v>
          </cell>
          <cell r="E810" t="str">
            <v>Operator Excavator</v>
          </cell>
        </row>
        <row r="811">
          <cell r="B811" t="str">
            <v>ralb224</v>
          </cell>
          <cell r="E811" t="str">
            <v>Uang makan/Lembur</v>
          </cell>
          <cell r="I811">
            <v>1500000</v>
          </cell>
          <cell r="J811">
            <v>1500000</v>
          </cell>
        </row>
        <row r="813">
          <cell r="B813" t="str">
            <v>ralb225</v>
          </cell>
          <cell r="D813" t="str">
            <v>Tower Crane</v>
          </cell>
          <cell r="E813" t="str">
            <v>Tower Crane</v>
          </cell>
          <cell r="I813">
            <v>750000</v>
          </cell>
          <cell r="J813">
            <v>750000</v>
          </cell>
        </row>
        <row r="814">
          <cell r="D814" t="str">
            <v>Uang Makan/ Lembur</v>
          </cell>
          <cell r="E814" t="str">
            <v>Operator TC</v>
          </cell>
        </row>
        <row r="815">
          <cell r="B815" t="str">
            <v>ralb226</v>
          </cell>
          <cell r="E815" t="str">
            <v>TC 1 Periode : 01 Agustus s/d 15 Agustus 2005</v>
          </cell>
          <cell r="I815">
            <v>3160000</v>
          </cell>
          <cell r="J815">
            <v>3160000</v>
          </cell>
        </row>
        <row r="816">
          <cell r="B816" t="str">
            <v>ralb227</v>
          </cell>
          <cell r="E816" t="str">
            <v>TC 2 Periode : 01 Agustus s/d 15 Agustus 2005</v>
          </cell>
          <cell r="I816">
            <v>2550000</v>
          </cell>
          <cell r="J816">
            <v>2550000</v>
          </cell>
        </row>
        <row r="818">
          <cell r="B818" t="str">
            <v>ralb228</v>
          </cell>
          <cell r="D818" t="str">
            <v>VIBRATOR</v>
          </cell>
          <cell r="E818" t="str">
            <v xml:space="preserve">Sparepart </v>
          </cell>
          <cell r="I818">
            <v>135000</v>
          </cell>
          <cell r="J818">
            <v>135000</v>
          </cell>
        </row>
        <row r="820">
          <cell r="B820" t="str">
            <v>ralb229</v>
          </cell>
          <cell r="D820" t="str">
            <v>INSTALASI LISTRIK</v>
          </cell>
          <cell r="E820" t="str">
            <v>Isolasi Unibel, Lampu Philip dll</v>
          </cell>
          <cell r="I820">
            <v>671000</v>
          </cell>
          <cell r="J820">
            <v>671000</v>
          </cell>
        </row>
        <row r="822">
          <cell r="D822" t="str">
            <v>ALAT BANTU PEKERJAAN</v>
          </cell>
        </row>
        <row r="823">
          <cell r="B823" t="str">
            <v>ralb230</v>
          </cell>
          <cell r="E823" t="str">
            <v>Ember Cor, palu, Bros Kawat, Tang dll</v>
          </cell>
          <cell r="I823">
            <v>1568500</v>
          </cell>
          <cell r="J823">
            <v>1568500</v>
          </cell>
        </row>
        <row r="825">
          <cell r="B825" t="str">
            <v>ralb231</v>
          </cell>
          <cell r="D825" t="str">
            <v>Oxygen</v>
          </cell>
          <cell r="E825" t="str">
            <v>Oxygen untuk las</v>
          </cell>
          <cell r="I825">
            <v>160000</v>
          </cell>
          <cell r="J825">
            <v>160000</v>
          </cell>
        </row>
        <row r="827">
          <cell r="B827" t="str">
            <v>ralb232</v>
          </cell>
          <cell r="D827" t="str">
            <v>Mata Gerinda</v>
          </cell>
          <cell r="E827" t="str">
            <v>Sparepart</v>
          </cell>
          <cell r="I827">
            <v>495000</v>
          </cell>
          <cell r="J827">
            <v>495000</v>
          </cell>
        </row>
        <row r="829">
          <cell r="B829" t="str">
            <v>ralb233</v>
          </cell>
          <cell r="D829" t="str">
            <v>Mata Bor</v>
          </cell>
          <cell r="E829" t="str">
            <v>Bor Kayu, Sparepart</v>
          </cell>
          <cell r="I829">
            <v>95000</v>
          </cell>
          <cell r="J829">
            <v>95000</v>
          </cell>
        </row>
        <row r="831">
          <cell r="D831" t="str">
            <v>UD. Jaya Bersama</v>
          </cell>
        </row>
        <row r="832">
          <cell r="B832" t="str">
            <v>ralb234</v>
          </cell>
          <cell r="D832" t="str">
            <v>605/NK-PPS/ORD/08/2005</v>
          </cell>
          <cell r="E832" t="str">
            <v>Selang hisap, Water Pump, Foot Klep</v>
          </cell>
          <cell r="I832">
            <v>3230000</v>
          </cell>
          <cell r="J832">
            <v>3230000</v>
          </cell>
        </row>
        <row r="834">
          <cell r="B834" t="str">
            <v>ralb235</v>
          </cell>
          <cell r="D834" t="str">
            <v>Pompa Air</v>
          </cell>
          <cell r="E834" t="str">
            <v xml:space="preserve">sparepart </v>
          </cell>
          <cell r="I834">
            <v>242000</v>
          </cell>
          <cell r="J834">
            <v>242000</v>
          </cell>
        </row>
        <row r="836">
          <cell r="B836" t="str">
            <v>ralb236</v>
          </cell>
          <cell r="D836" t="str">
            <v>Bar Bender</v>
          </cell>
          <cell r="E836" t="str">
            <v>Las &amp; Bubut</v>
          </cell>
          <cell r="I836">
            <v>800000</v>
          </cell>
          <cell r="J836">
            <v>800000</v>
          </cell>
        </row>
        <row r="838">
          <cell r="B838" t="str">
            <v>ralb237</v>
          </cell>
          <cell r="D838" t="str">
            <v>Perlengkapan Tukang Las</v>
          </cell>
          <cell r="E838" t="str">
            <v>Perlengkapan Tukang Las</v>
          </cell>
          <cell r="I838">
            <v>2655000</v>
          </cell>
          <cell r="J838">
            <v>2655000</v>
          </cell>
        </row>
        <row r="840">
          <cell r="B840" t="str">
            <v>ralb238</v>
          </cell>
          <cell r="D840" t="str">
            <v>Catrol u/ Penaikan Material</v>
          </cell>
          <cell r="E840" t="str">
            <v>Catrol u/ Penaikan Material</v>
          </cell>
          <cell r="I840">
            <v>300000</v>
          </cell>
          <cell r="J840">
            <v>300000</v>
          </cell>
        </row>
        <row r="842">
          <cell r="B842" t="str">
            <v>ralb239</v>
          </cell>
          <cell r="D842" t="str">
            <v>Ongkos Pengiriman Sparepart Ke Jakarta</v>
          </cell>
          <cell r="E842" t="str">
            <v>Ongkos Pengiriman Sparepart Ke Jakarta</v>
          </cell>
          <cell r="I842">
            <v>63200</v>
          </cell>
          <cell r="J842">
            <v>63200</v>
          </cell>
        </row>
        <row r="844">
          <cell r="B844" t="str">
            <v>ralb240</v>
          </cell>
          <cell r="D844" t="str">
            <v>Upah harian storing pompa Air diBlok D</v>
          </cell>
          <cell r="E844" t="str">
            <v>Upah harian storing pompa Air diBlok D</v>
          </cell>
          <cell r="I844">
            <v>1046500</v>
          </cell>
          <cell r="J844">
            <v>1046500</v>
          </cell>
        </row>
        <row r="846">
          <cell r="B846" t="str">
            <v>ralb241</v>
          </cell>
          <cell r="D846" t="str">
            <v>Upah harian Pengganti Operator lift 3 Hari</v>
          </cell>
          <cell r="E846" t="str">
            <v>Upah harian Pengganti Operator lift 3 Hari</v>
          </cell>
          <cell r="I846">
            <v>195000</v>
          </cell>
          <cell r="J846">
            <v>195000</v>
          </cell>
        </row>
        <row r="848">
          <cell r="E848" t="str">
            <v xml:space="preserve">Sub Jumlah        </v>
          </cell>
          <cell r="F848" t="str">
            <v>Rp</v>
          </cell>
          <cell r="I848">
            <v>20581200</v>
          </cell>
          <cell r="J848">
            <v>20581200</v>
          </cell>
        </row>
        <row r="849">
          <cell r="E849" t="str">
            <v xml:space="preserve">Total </v>
          </cell>
          <cell r="F849" t="str">
            <v>Rp</v>
          </cell>
          <cell r="I849">
            <v>52071305</v>
          </cell>
          <cell r="J849">
            <v>52071305</v>
          </cell>
        </row>
        <row r="850">
          <cell r="C850" t="str">
            <v>DP - 21</v>
          </cell>
        </row>
        <row r="853">
          <cell r="D853" t="str">
            <v>Rianita</v>
          </cell>
        </row>
        <row r="854">
          <cell r="B854" t="str">
            <v>ralb242</v>
          </cell>
          <cell r="D854" t="str">
            <v>014/NK-PPS/SPSM/XI/2005</v>
          </cell>
          <cell r="E854" t="str">
            <v>Sewa Excavator  22,63 Jam</v>
          </cell>
          <cell r="I854">
            <v>3250025</v>
          </cell>
          <cell r="J854">
            <v>3250025</v>
          </cell>
        </row>
        <row r="856">
          <cell r="D856" t="str">
            <v>Maju Mandiri</v>
          </cell>
        </row>
        <row r="857">
          <cell r="B857" t="str">
            <v>ralb243</v>
          </cell>
          <cell r="D857" t="str">
            <v>462/NK-PPS/ORD/08/2005</v>
          </cell>
          <cell r="E857" t="str">
            <v>Kipas Impeller</v>
          </cell>
          <cell r="F857">
            <v>2</v>
          </cell>
          <cell r="G857" t="str">
            <v>bh</v>
          </cell>
          <cell r="H857">
            <v>1050000</v>
          </cell>
          <cell r="I857">
            <v>2100000</v>
          </cell>
          <cell r="J857">
            <v>2100000</v>
          </cell>
        </row>
        <row r="859">
          <cell r="D859" t="str">
            <v>PT. Sentra Karya Cahaya Raya</v>
          </cell>
        </row>
        <row r="860">
          <cell r="D860" t="str">
            <v>248/NK-PPS/ORD/04/2005</v>
          </cell>
          <cell r="E860" t="str">
            <v>MCb,Kabel Nym dll</v>
          </cell>
          <cell r="H860">
            <v>4115000</v>
          </cell>
        </row>
        <row r="861">
          <cell r="E861" t="str">
            <v>Angs - 1 Rp. 2.202.800,-</v>
          </cell>
        </row>
        <row r="862">
          <cell r="B862" t="str">
            <v>ralb244</v>
          </cell>
          <cell r="E862" t="str">
            <v>Angs - 2 ( Pelunasan ) MCB</v>
          </cell>
          <cell r="I862">
            <v>2768200</v>
          </cell>
          <cell r="J862">
            <v>2768200</v>
          </cell>
        </row>
        <row r="863">
          <cell r="B863" t="str">
            <v>ralb245</v>
          </cell>
          <cell r="D863" t="str">
            <v>264/NK-PPS/ORD/04/2005</v>
          </cell>
          <cell r="E863" t="str">
            <v>MCb,Kabel Nym, Bola Halogen dll</v>
          </cell>
          <cell r="I863">
            <v>4115000</v>
          </cell>
          <cell r="J863">
            <v>4115000</v>
          </cell>
        </row>
        <row r="866">
          <cell r="B866" t="str">
            <v/>
          </cell>
          <cell r="C866" t="str">
            <v/>
          </cell>
        </row>
        <row r="867">
          <cell r="I867">
            <v>12233225</v>
          </cell>
          <cell r="J867">
            <v>12233225</v>
          </cell>
        </row>
        <row r="869">
          <cell r="B869" t="str">
            <v>ralb246</v>
          </cell>
          <cell r="D869" t="str">
            <v>Sewa Dump Truck 1 Hari</v>
          </cell>
          <cell r="E869" t="str">
            <v>Sewa Dump Truck 1 Hari</v>
          </cell>
          <cell r="I869">
            <v>350000</v>
          </cell>
          <cell r="J869">
            <v>350000</v>
          </cell>
        </row>
        <row r="871">
          <cell r="B871" t="str">
            <v>ralb247</v>
          </cell>
          <cell r="D871" t="str">
            <v>BBM Alat</v>
          </cell>
          <cell r="E871" t="str">
            <v>BBM Pompa, Vibrator</v>
          </cell>
          <cell r="I871">
            <v>984500</v>
          </cell>
          <cell r="J871">
            <v>984500</v>
          </cell>
        </row>
        <row r="873">
          <cell r="D873" t="str">
            <v>Uang Makan/Lembur</v>
          </cell>
          <cell r="E873" t="str">
            <v>Operator Excavator</v>
          </cell>
        </row>
        <row r="874">
          <cell r="B874" t="str">
            <v>ralb248</v>
          </cell>
          <cell r="E874" t="str">
            <v>Operator Excavator</v>
          </cell>
          <cell r="I874">
            <v>1500000</v>
          </cell>
          <cell r="J874">
            <v>1500000</v>
          </cell>
        </row>
        <row r="875">
          <cell r="B875" t="str">
            <v>ralb249</v>
          </cell>
          <cell r="E875" t="str">
            <v>Operator Excavator</v>
          </cell>
          <cell r="I875">
            <v>1050000</v>
          </cell>
          <cell r="J875">
            <v>1050000</v>
          </cell>
        </row>
        <row r="877">
          <cell r="D877" t="str">
            <v>Tower Crane</v>
          </cell>
        </row>
        <row r="878">
          <cell r="D878" t="str">
            <v>Uang Makan/Lembur</v>
          </cell>
          <cell r="E878" t="str">
            <v>Operator TC</v>
          </cell>
        </row>
        <row r="879">
          <cell r="B879" t="str">
            <v>ralb250</v>
          </cell>
          <cell r="E879" t="str">
            <v>Operator TC</v>
          </cell>
          <cell r="I879">
            <v>2460000</v>
          </cell>
          <cell r="J879">
            <v>2460000</v>
          </cell>
        </row>
        <row r="880">
          <cell r="B880" t="str">
            <v>ralb251</v>
          </cell>
          <cell r="E880" t="str">
            <v>Operator TC</v>
          </cell>
          <cell r="I880">
            <v>2100000</v>
          </cell>
          <cell r="J880">
            <v>2100000</v>
          </cell>
        </row>
        <row r="882">
          <cell r="B882" t="str">
            <v>ralb252</v>
          </cell>
          <cell r="D882" t="str">
            <v>Sparepart TC</v>
          </cell>
          <cell r="E882" t="str">
            <v>Sparepart TC</v>
          </cell>
          <cell r="I882">
            <v>719000</v>
          </cell>
          <cell r="J882">
            <v>719000</v>
          </cell>
        </row>
        <row r="884">
          <cell r="B884" t="str">
            <v>ralb253</v>
          </cell>
          <cell r="D884" t="str">
            <v>Bar Cutter</v>
          </cell>
          <cell r="E884" t="str">
            <v>Bar Cutter</v>
          </cell>
          <cell r="I884">
            <v>783500</v>
          </cell>
          <cell r="J884">
            <v>783500</v>
          </cell>
        </row>
        <row r="886">
          <cell r="B886" t="str">
            <v>ralb254</v>
          </cell>
          <cell r="D886" t="str">
            <v>Pompa Air</v>
          </cell>
          <cell r="E886" t="str">
            <v>Pompa Air</v>
          </cell>
          <cell r="I886">
            <v>455500</v>
          </cell>
          <cell r="J886">
            <v>455500</v>
          </cell>
        </row>
        <row r="888">
          <cell r="B888" t="str">
            <v>ralb255</v>
          </cell>
          <cell r="D888" t="str">
            <v>Mata Bor</v>
          </cell>
          <cell r="E888" t="str">
            <v>Mata Bor</v>
          </cell>
          <cell r="I888">
            <v>760000</v>
          </cell>
          <cell r="J888">
            <v>760000</v>
          </cell>
        </row>
        <row r="890">
          <cell r="B890" t="str">
            <v>ralb256</v>
          </cell>
          <cell r="D890" t="str">
            <v>Alat Bantu Pekerjaan</v>
          </cell>
          <cell r="E890" t="str">
            <v>Busa, Kran, Amplas, Sapu dll</v>
          </cell>
          <cell r="I890">
            <v>1456000</v>
          </cell>
          <cell r="J890">
            <v>1456000</v>
          </cell>
        </row>
        <row r="891">
          <cell r="B891" t="str">
            <v>ralb257</v>
          </cell>
          <cell r="E891" t="str">
            <v>Alat Bantu Surveyor</v>
          </cell>
          <cell r="I891">
            <v>695500</v>
          </cell>
          <cell r="J891">
            <v>695500</v>
          </cell>
        </row>
        <row r="892">
          <cell r="B892" t="str">
            <v>ralb258</v>
          </cell>
          <cell r="E892" t="str">
            <v>Slang Biru Buang 8" 10 Meter</v>
          </cell>
          <cell r="I892">
            <v>850000</v>
          </cell>
          <cell r="J892">
            <v>850000</v>
          </cell>
        </row>
        <row r="894">
          <cell r="B894" t="str">
            <v>ralb259</v>
          </cell>
          <cell r="D894" t="str">
            <v>Instalasi Listrik</v>
          </cell>
          <cell r="E894" t="str">
            <v>Lampu, Stater sigma, Kabel Rol</v>
          </cell>
          <cell r="I894">
            <v>403000</v>
          </cell>
          <cell r="J894">
            <v>403000</v>
          </cell>
        </row>
        <row r="895">
          <cell r="B895" t="str">
            <v>ralb260</v>
          </cell>
          <cell r="D895" t="str">
            <v>Oxigen</v>
          </cell>
          <cell r="E895" t="str">
            <v>Oxigen, Kawat las dll</v>
          </cell>
          <cell r="I895">
            <v>1012500</v>
          </cell>
          <cell r="J895">
            <v>1012500</v>
          </cell>
        </row>
        <row r="897">
          <cell r="B897" t="str">
            <v>ralb261</v>
          </cell>
          <cell r="D897" t="str">
            <v>Retribusi &amp; Jasa Gudang dr Jakarta</v>
          </cell>
          <cell r="E897" t="str">
            <v>Retribusi &amp; Jasa Gudang dr Jakarta</v>
          </cell>
          <cell r="I897">
            <v>15150</v>
          </cell>
          <cell r="J897">
            <v>15150</v>
          </cell>
        </row>
        <row r="899">
          <cell r="B899" t="str">
            <v>ralb262</v>
          </cell>
          <cell r="D899" t="str">
            <v>Ongkos Angkut Scafolding ke Medan</v>
          </cell>
          <cell r="E899" t="str">
            <v>Ongkos Angkut Scafolding ke Medan</v>
          </cell>
          <cell r="I899">
            <v>9000000</v>
          </cell>
          <cell r="J899">
            <v>9000000</v>
          </cell>
        </row>
        <row r="902">
          <cell r="E902" t="str">
            <v xml:space="preserve">Sub Jumlah        </v>
          </cell>
          <cell r="F902" t="str">
            <v>Rp</v>
          </cell>
          <cell r="I902">
            <v>24594650</v>
          </cell>
          <cell r="J902">
            <v>24594650</v>
          </cell>
        </row>
        <row r="903">
          <cell r="E903" t="str">
            <v xml:space="preserve">Total </v>
          </cell>
          <cell r="F903" t="str">
            <v>Rp</v>
          </cell>
          <cell r="I903">
            <v>36827875</v>
          </cell>
          <cell r="J903">
            <v>36827875</v>
          </cell>
        </row>
        <row r="906">
          <cell r="C906" t="str">
            <v>DP - 22</v>
          </cell>
        </row>
        <row r="907">
          <cell r="D907" t="str">
            <v>Maju Bersama</v>
          </cell>
        </row>
        <row r="908">
          <cell r="B908" t="str">
            <v>ralb263</v>
          </cell>
          <cell r="D908" t="str">
            <v>635/NK-PPS/ORD/08/05</v>
          </cell>
          <cell r="E908" t="str">
            <v>Solar</v>
          </cell>
          <cell r="F908">
            <v>4000</v>
          </cell>
          <cell r="G908" t="str">
            <v>ltr</v>
          </cell>
          <cell r="H908">
            <v>2500</v>
          </cell>
          <cell r="I908">
            <v>10000000</v>
          </cell>
          <cell r="J908">
            <v>10000000</v>
          </cell>
        </row>
        <row r="915">
          <cell r="B915" t="str">
            <v/>
          </cell>
          <cell r="C915" t="str">
            <v/>
          </cell>
        </row>
        <row r="916">
          <cell r="I916">
            <v>10000000</v>
          </cell>
          <cell r="J916">
            <v>10000000</v>
          </cell>
        </row>
        <row r="919">
          <cell r="D919" t="str">
            <v>Rianita</v>
          </cell>
        </row>
        <row r="920">
          <cell r="B920" t="str">
            <v>ralb264</v>
          </cell>
          <cell r="D920" t="str">
            <v>014/NK-PPS/SPSM/XI/2005</v>
          </cell>
          <cell r="E920" t="str">
            <v>Sewa Excavator  21,67 Jam</v>
          </cell>
          <cell r="F920">
            <v>21.67</v>
          </cell>
          <cell r="G920" t="str">
            <v>jam</v>
          </cell>
          <cell r="H920">
            <v>143617</v>
          </cell>
          <cell r="I920">
            <v>3112180.39</v>
          </cell>
          <cell r="J920">
            <v>3112180.39</v>
          </cell>
        </row>
        <row r="922">
          <cell r="B922" t="str">
            <v>ralb265</v>
          </cell>
          <cell r="D922" t="str">
            <v>BBM Alat</v>
          </cell>
          <cell r="E922" t="str">
            <v>BBM Pompa, Vibrator</v>
          </cell>
          <cell r="I922">
            <v>362500</v>
          </cell>
          <cell r="J922">
            <v>362500</v>
          </cell>
        </row>
        <row r="924">
          <cell r="D924" t="str">
            <v>Uang Makan/Lembur</v>
          </cell>
          <cell r="E924" t="str">
            <v>Operator Excavator</v>
          </cell>
        </row>
        <row r="925">
          <cell r="B925" t="str">
            <v>ralb266</v>
          </cell>
          <cell r="E925" t="str">
            <v>Periode: 01 Okt s/d 15 Okt 2005</v>
          </cell>
          <cell r="I925">
            <v>1050000</v>
          </cell>
          <cell r="J925">
            <v>1050000</v>
          </cell>
        </row>
        <row r="927">
          <cell r="D927" t="str">
            <v>Tower Crane</v>
          </cell>
        </row>
        <row r="928">
          <cell r="D928" t="str">
            <v>Uang Makan/Lembur</v>
          </cell>
          <cell r="E928" t="str">
            <v>Operator TC</v>
          </cell>
        </row>
        <row r="929">
          <cell r="B929" t="str">
            <v>ralb267</v>
          </cell>
          <cell r="E929" t="str">
            <v xml:space="preserve">Periode: 01 Okt s/d 15 Okt 2005 </v>
          </cell>
          <cell r="I929">
            <v>1770000</v>
          </cell>
          <cell r="J929">
            <v>1770000</v>
          </cell>
        </row>
        <row r="932">
          <cell r="B932" t="str">
            <v>ralb268</v>
          </cell>
          <cell r="D932" t="str">
            <v>Mata Bor</v>
          </cell>
          <cell r="E932" t="str">
            <v>Mata bor potong Keramik</v>
          </cell>
          <cell r="I932">
            <v>778500</v>
          </cell>
          <cell r="J932">
            <v>778500</v>
          </cell>
        </row>
        <row r="934">
          <cell r="D934" t="str">
            <v>Alat Bantu Pekerjaan</v>
          </cell>
        </row>
        <row r="935">
          <cell r="B935" t="str">
            <v>ralb269</v>
          </cell>
          <cell r="E935" t="str">
            <v>Kunci,Ember Cor,Gembok, martil dll</v>
          </cell>
          <cell r="I935">
            <v>761500</v>
          </cell>
          <cell r="J935">
            <v>761500</v>
          </cell>
        </row>
        <row r="936">
          <cell r="B936" t="str">
            <v>ralb270</v>
          </cell>
          <cell r="E936" t="str">
            <v>Ongkos kirim alat-alat</v>
          </cell>
          <cell r="I936">
            <v>13000</v>
          </cell>
          <cell r="J936">
            <v>13000</v>
          </cell>
        </row>
        <row r="939">
          <cell r="B939" t="str">
            <v>ralb271</v>
          </cell>
          <cell r="D939" t="str">
            <v>Penerangan Proyek</v>
          </cell>
          <cell r="E939" t="str">
            <v>Lampu, Stater sigma, Kabel Rol</v>
          </cell>
          <cell r="I939">
            <v>528500</v>
          </cell>
          <cell r="J939">
            <v>528500</v>
          </cell>
        </row>
        <row r="940">
          <cell r="B940" t="str">
            <v>ralb272</v>
          </cell>
          <cell r="E940" t="str">
            <v>Biaya Adm dan Penyambungan Listrik Proyek</v>
          </cell>
          <cell r="I940">
            <v>13750000</v>
          </cell>
          <cell r="J940">
            <v>13750000</v>
          </cell>
        </row>
        <row r="948">
          <cell r="E948" t="str">
            <v xml:space="preserve">Sub Jumlah        </v>
          </cell>
          <cell r="F948" t="str">
            <v>Rp</v>
          </cell>
          <cell r="I948">
            <v>22126180.390000001</v>
          </cell>
          <cell r="J948">
            <v>22126180.390000001</v>
          </cell>
        </row>
        <row r="949">
          <cell r="E949" t="str">
            <v xml:space="preserve">Total </v>
          </cell>
          <cell r="F949" t="str">
            <v>Rp</v>
          </cell>
          <cell r="I949">
            <v>32126180.390000001</v>
          </cell>
          <cell r="J949">
            <v>32126180.390000001</v>
          </cell>
        </row>
        <row r="951">
          <cell r="C951" t="str">
            <v>DP - 12</v>
          </cell>
        </row>
        <row r="953">
          <cell r="D953" t="str">
            <v>Maju Bersama</v>
          </cell>
          <cell r="E953" t="str">
            <v>Angs- 2</v>
          </cell>
        </row>
        <row r="954">
          <cell r="B954" t="str">
            <v>ralb273</v>
          </cell>
          <cell r="D954" t="str">
            <v>295/NK-PPS/ORD/5/05</v>
          </cell>
          <cell r="E954" t="str">
            <v xml:space="preserve">Solar </v>
          </cell>
          <cell r="F954">
            <v>4560</v>
          </cell>
          <cell r="G954">
            <v>2500</v>
          </cell>
          <cell r="H954">
            <v>11400000</v>
          </cell>
          <cell r="J954">
            <v>11400000</v>
          </cell>
        </row>
        <row r="956">
          <cell r="D956" t="str">
            <v>PT.Sentra Karya Cahaya Raya</v>
          </cell>
        </row>
        <row r="957">
          <cell r="B957" t="str">
            <v>ralb274</v>
          </cell>
          <cell r="D957" t="str">
            <v>077/NK-PPS/ORD/XII/04</v>
          </cell>
          <cell r="E957" t="str">
            <v>Peralatan Listrik Ans- 2 ( lunas)</v>
          </cell>
          <cell r="H957">
            <v>2100000</v>
          </cell>
          <cell r="J957">
            <v>2100000</v>
          </cell>
        </row>
        <row r="958">
          <cell r="B958" t="str">
            <v>ralb275</v>
          </cell>
          <cell r="D958" t="str">
            <v>066/NK-PPS/ORD/1/05</v>
          </cell>
          <cell r="E958" t="str">
            <v>Peralatan Listrik</v>
          </cell>
          <cell r="H958">
            <v>2495000</v>
          </cell>
          <cell r="J958">
            <v>2495000</v>
          </cell>
        </row>
        <row r="959">
          <cell r="B959" t="str">
            <v>ralb276</v>
          </cell>
          <cell r="D959" t="str">
            <v>038/NK-PPS/ORD/1/05</v>
          </cell>
          <cell r="E959" t="str">
            <v>Peralatan Listrik</v>
          </cell>
          <cell r="H959">
            <v>129000</v>
          </cell>
          <cell r="J959">
            <v>129000</v>
          </cell>
        </row>
        <row r="960">
          <cell r="B960" t="str">
            <v>ralb277</v>
          </cell>
          <cell r="D960" t="str">
            <v>088/NK-PPS/ORD/2/05</v>
          </cell>
          <cell r="E960" t="str">
            <v>Peralatan Listrik</v>
          </cell>
          <cell r="H960">
            <v>144000</v>
          </cell>
          <cell r="J960">
            <v>144000</v>
          </cell>
        </row>
        <row r="961">
          <cell r="B961" t="str">
            <v>ralb278</v>
          </cell>
          <cell r="D961" t="str">
            <v>107/NK-PPS/ORD/2/05</v>
          </cell>
          <cell r="E961" t="str">
            <v>Peralatan Listrik</v>
          </cell>
          <cell r="H961">
            <v>95000</v>
          </cell>
          <cell r="J961">
            <v>95000</v>
          </cell>
        </row>
        <row r="962">
          <cell r="B962" t="str">
            <v>ralb279</v>
          </cell>
          <cell r="D962" t="str">
            <v>025/NK-PPS/ORD/1/05</v>
          </cell>
          <cell r="E962" t="str">
            <v>Peralatan Listrik Ans- 1</v>
          </cell>
          <cell r="H962">
            <v>350000</v>
          </cell>
          <cell r="J962">
            <v>350000</v>
          </cell>
        </row>
        <row r="964">
          <cell r="D964" t="str">
            <v>Maju Mandiri</v>
          </cell>
        </row>
        <row r="965">
          <cell r="B965" t="str">
            <v>ralb280</v>
          </cell>
          <cell r="D965" t="str">
            <v>029/NK-PPS/ORD/4/05</v>
          </cell>
          <cell r="E965" t="str">
            <v>Jas Hujan</v>
          </cell>
          <cell r="H965">
            <v>675000</v>
          </cell>
          <cell r="J965">
            <v>675000</v>
          </cell>
        </row>
        <row r="966">
          <cell r="B966" t="str">
            <v>ralb281</v>
          </cell>
          <cell r="D966" t="str">
            <v>017A/NK-PPS/ORD/1/05</v>
          </cell>
          <cell r="E966" t="str">
            <v>Helm ( angs- 2 ) Lunas</v>
          </cell>
          <cell r="H966">
            <v>1475000</v>
          </cell>
          <cell r="J966">
            <v>1475000</v>
          </cell>
        </row>
        <row r="971">
          <cell r="C971" t="str">
            <v/>
          </cell>
          <cell r="D971" t="str">
            <v/>
          </cell>
        </row>
        <row r="972">
          <cell r="B972" t="str">
            <v/>
          </cell>
          <cell r="H972">
            <v>18863000</v>
          </cell>
          <cell r="J972">
            <v>18863000</v>
          </cell>
        </row>
        <row r="974">
          <cell r="B974" t="str">
            <v/>
          </cell>
          <cell r="D974" t="str">
            <v>Masril</v>
          </cell>
        </row>
        <row r="975">
          <cell r="B975" t="str">
            <v>ralb282</v>
          </cell>
          <cell r="D975" t="str">
            <v>005/NK-PPS/SKAT/I/05</v>
          </cell>
          <cell r="E975" t="str">
            <v xml:space="preserve">Ongkos angkut tanah </v>
          </cell>
          <cell r="F975">
            <v>71</v>
          </cell>
          <cell r="G975">
            <v>42500</v>
          </cell>
          <cell r="H975">
            <v>3017500</v>
          </cell>
          <cell r="J975">
            <v>3017500</v>
          </cell>
        </row>
        <row r="978">
          <cell r="B978" t="str">
            <v>ralb283</v>
          </cell>
          <cell r="D978" t="str">
            <v>BBM Peralatan</v>
          </cell>
          <cell r="E978" t="str">
            <v>BBM Pompa &amp; Vibrator</v>
          </cell>
          <cell r="H978">
            <v>718000</v>
          </cell>
          <cell r="J978">
            <v>718000</v>
          </cell>
        </row>
        <row r="980">
          <cell r="D980" t="str">
            <v xml:space="preserve">Biaya Uang Makan Operator </v>
          </cell>
        </row>
        <row r="981">
          <cell r="B981" t="str">
            <v>ralb284</v>
          </cell>
          <cell r="D981" t="str">
            <v>Operator Genset</v>
          </cell>
          <cell r="E981" t="str">
            <v>Operator Genset</v>
          </cell>
          <cell r="H981">
            <v>750000</v>
          </cell>
          <cell r="J981">
            <v>750000</v>
          </cell>
        </row>
        <row r="982">
          <cell r="B982" t="str">
            <v>ralb285</v>
          </cell>
          <cell r="D982" t="str">
            <v>Operator Excavator</v>
          </cell>
          <cell r="E982" t="str">
            <v>Operator Excavator</v>
          </cell>
          <cell r="H982">
            <v>2000000</v>
          </cell>
          <cell r="J982">
            <v>2000000</v>
          </cell>
        </row>
        <row r="984">
          <cell r="B984" t="str">
            <v>ralb286</v>
          </cell>
          <cell r="D984" t="str">
            <v>Spare Part T.C</v>
          </cell>
          <cell r="E984" t="str">
            <v>Squl Crosby,Besi Plat ,selang Dll</v>
          </cell>
          <cell r="H984">
            <v>1262000</v>
          </cell>
          <cell r="J984">
            <v>1262000</v>
          </cell>
        </row>
        <row r="986">
          <cell r="D986" t="str">
            <v>Lembur/ U.Makan Operator TC</v>
          </cell>
        </row>
        <row r="987">
          <cell r="B987" t="str">
            <v>ralb287</v>
          </cell>
          <cell r="D987" t="str">
            <v>Operator TC 1</v>
          </cell>
          <cell r="E987" t="str">
            <v>Lembur/ U.Makan Operator TC</v>
          </cell>
          <cell r="H987">
            <v>810000</v>
          </cell>
          <cell r="J987">
            <v>810000</v>
          </cell>
        </row>
        <row r="988">
          <cell r="B988" t="str">
            <v>ralb288</v>
          </cell>
          <cell r="D988" t="str">
            <v>Operator TC 2</v>
          </cell>
          <cell r="E988" t="str">
            <v>Lembur/ U.Makan Operator TC</v>
          </cell>
          <cell r="H988">
            <v>2220000</v>
          </cell>
          <cell r="J988">
            <v>2220000</v>
          </cell>
        </row>
        <row r="990">
          <cell r="D990" t="str">
            <v>Bar Cutter</v>
          </cell>
        </row>
        <row r="991">
          <cell r="D991" t="str">
            <v>PT.Nindya Karya Proyek Mal Ciputra</v>
          </cell>
        </row>
        <row r="992">
          <cell r="B992" t="str">
            <v>ralb289</v>
          </cell>
          <cell r="D992" t="str">
            <v xml:space="preserve">293/NK-PPS/ORD/04/2005      </v>
          </cell>
          <cell r="E992" t="str">
            <v>Angs-3 ;Bar Cutter,Bender &amp; Lift  Barang</v>
          </cell>
          <cell r="H992">
            <v>4000000</v>
          </cell>
          <cell r="J992">
            <v>4000000</v>
          </cell>
        </row>
        <row r="993">
          <cell r="B993" t="str">
            <v>ralb290</v>
          </cell>
          <cell r="D993" t="str">
            <v>"</v>
          </cell>
          <cell r="E993" t="str">
            <v>Angs-4 ;Bar Cutter,Bender &amp; Lift  Barang</v>
          </cell>
          <cell r="H993">
            <v>22425000</v>
          </cell>
          <cell r="J993">
            <v>22425000</v>
          </cell>
        </row>
        <row r="994">
          <cell r="B994" t="str">
            <v>ralb291</v>
          </cell>
          <cell r="E994" t="str">
            <v>Spare Part bar Cutter</v>
          </cell>
          <cell r="H994">
            <v>1620000</v>
          </cell>
          <cell r="J994">
            <v>1620000</v>
          </cell>
        </row>
        <row r="996">
          <cell r="B996" t="str">
            <v>ralb292</v>
          </cell>
          <cell r="D996" t="str">
            <v>Breaker GSH</v>
          </cell>
          <cell r="E996" t="str">
            <v>Service dan spre part</v>
          </cell>
          <cell r="H996">
            <v>700000</v>
          </cell>
          <cell r="J996">
            <v>700000</v>
          </cell>
        </row>
        <row r="998">
          <cell r="B998" t="str">
            <v>ralb293</v>
          </cell>
          <cell r="D998" t="str">
            <v>Penerangan</v>
          </cell>
          <cell r="E998" t="str">
            <v>Kabel,Boh Lamp dll</v>
          </cell>
          <cell r="H998">
            <v>132800</v>
          </cell>
          <cell r="J998">
            <v>132800</v>
          </cell>
        </row>
        <row r="1000">
          <cell r="D1000" t="str">
            <v>Alat Bantu Pekerjaan</v>
          </cell>
          <cell r="E1000" t="str">
            <v>Alat Bantu Pekerjaan</v>
          </cell>
        </row>
        <row r="1001">
          <cell r="B1001" t="str">
            <v>ralb294</v>
          </cell>
          <cell r="D1001" t="str">
            <v>Grendel,mata bor, gelas solar, tang,martil,mata bor dll</v>
          </cell>
          <cell r="E1001" t="str">
            <v>Grendel,mata bor, gelas solar, tang,martil,mata bor dll</v>
          </cell>
          <cell r="H1001">
            <v>2486000</v>
          </cell>
          <cell r="J1001">
            <v>2486000</v>
          </cell>
        </row>
        <row r="1002">
          <cell r="B1002" t="str">
            <v>ralb295</v>
          </cell>
          <cell r="D1002" t="str">
            <v>Oxygen untuk Las</v>
          </cell>
          <cell r="E1002" t="str">
            <v>Oxygen untuk Las</v>
          </cell>
          <cell r="H1002">
            <v>200000</v>
          </cell>
          <cell r="J1002">
            <v>200000</v>
          </cell>
        </row>
        <row r="1003">
          <cell r="B1003" t="str">
            <v>ralb296</v>
          </cell>
          <cell r="D1003" t="str">
            <v>Holo,Batu Gerindfa dll U/ Finishing</v>
          </cell>
          <cell r="E1003" t="str">
            <v>Holo,Batu Gerindfa dll U/ Finishing</v>
          </cell>
          <cell r="H1003">
            <v>2602000</v>
          </cell>
          <cell r="J1003">
            <v>2602000</v>
          </cell>
        </row>
        <row r="1005">
          <cell r="B1005" t="str">
            <v>ralb297</v>
          </cell>
          <cell r="D1005" t="str">
            <v>Pompa Air</v>
          </cell>
          <cell r="E1005" t="str">
            <v>Service &amp; Spare Part</v>
          </cell>
          <cell r="H1005">
            <v>1837000</v>
          </cell>
          <cell r="J1005">
            <v>1837000</v>
          </cell>
        </row>
        <row r="1009">
          <cell r="E1009" t="str">
            <v xml:space="preserve">Sub Jumlah        </v>
          </cell>
          <cell r="F1009" t="str">
            <v>Rp</v>
          </cell>
          <cell r="H1009">
            <v>46780300</v>
          </cell>
          <cell r="J1009">
            <v>46780300</v>
          </cell>
        </row>
        <row r="1010">
          <cell r="E1010" t="str">
            <v xml:space="preserve">Total </v>
          </cell>
          <cell r="F1010" t="str">
            <v>Rp</v>
          </cell>
          <cell r="H1010">
            <v>65643300</v>
          </cell>
          <cell r="J1010">
            <v>65643300</v>
          </cell>
        </row>
        <row r="1012">
          <cell r="C1012" t="str">
            <v>DP - 15</v>
          </cell>
        </row>
        <row r="1014">
          <cell r="D1014" t="str">
            <v>MAJU BERSAMA</v>
          </cell>
        </row>
        <row r="1015">
          <cell r="D1015" t="str">
            <v>381/NK-PPS/ORD/06/2005</v>
          </cell>
          <cell r="E1015" t="str">
            <v>Solar</v>
          </cell>
          <cell r="F1015">
            <v>24000</v>
          </cell>
          <cell r="G1015" t="str">
            <v>Ltr</v>
          </cell>
          <cell r="H1015">
            <v>60000000</v>
          </cell>
        </row>
        <row r="1016">
          <cell r="E1016" t="str">
            <v>Angs-1 : Rp.   7,900,000.-</v>
          </cell>
        </row>
        <row r="1017">
          <cell r="E1017" t="str">
            <v>Angs-2 : Rp. 12,000,000.-</v>
          </cell>
        </row>
        <row r="1018">
          <cell r="E1018" t="str">
            <v>Angs-3 : Rp. 12,000,000.-</v>
          </cell>
        </row>
        <row r="1019">
          <cell r="B1019" t="str">
            <v>ralb298</v>
          </cell>
          <cell r="E1019" t="str">
            <v>Solar</v>
          </cell>
          <cell r="I1019">
            <v>10000000</v>
          </cell>
          <cell r="J1019">
            <v>10000000</v>
          </cell>
        </row>
        <row r="1021">
          <cell r="D1021" t="str">
            <v>PT. SENTRA KARYA CAHAYA RAYA</v>
          </cell>
        </row>
        <row r="1022">
          <cell r="D1022" t="str">
            <v>097/NK-PPS/ORD/02/2005</v>
          </cell>
          <cell r="E1022" t="str">
            <v>Kap Halogen 1000 W</v>
          </cell>
          <cell r="F1022">
            <v>9</v>
          </cell>
          <cell r="G1022" t="str">
            <v>Bh</v>
          </cell>
          <cell r="H1022">
            <v>1485000</v>
          </cell>
        </row>
        <row r="1023">
          <cell r="E1023" t="str">
            <v>Bola Halogen 1000 W</v>
          </cell>
          <cell r="F1023">
            <v>10</v>
          </cell>
          <cell r="G1023" t="str">
            <v>pcs</v>
          </cell>
          <cell r="H1023">
            <v>350000</v>
          </cell>
        </row>
        <row r="1024">
          <cell r="E1024" t="str">
            <v>Mcb IP 32 A MG / R</v>
          </cell>
          <cell r="F1024">
            <v>6</v>
          </cell>
          <cell r="G1024" t="str">
            <v>Bh</v>
          </cell>
          <cell r="H1024">
            <v>150000</v>
          </cell>
        </row>
        <row r="1025">
          <cell r="E1025" t="str">
            <v xml:space="preserve">Mcb 3P 32 A MG </v>
          </cell>
          <cell r="F1025">
            <v>4</v>
          </cell>
          <cell r="G1025" t="str">
            <v>Bh</v>
          </cell>
          <cell r="H1025">
            <v>700000</v>
          </cell>
        </row>
        <row r="1026">
          <cell r="E1026" t="str">
            <v>Angs-1 : Rp. 350,000.-</v>
          </cell>
        </row>
        <row r="1027">
          <cell r="B1027" t="str">
            <v>ralb299</v>
          </cell>
          <cell r="E1027" t="str">
            <v>Kap Halogen 1000 W</v>
          </cell>
          <cell r="I1027">
            <v>2000000</v>
          </cell>
          <cell r="J1027">
            <v>2000000</v>
          </cell>
        </row>
        <row r="1030">
          <cell r="B1030" t="str">
            <v/>
          </cell>
          <cell r="C1030" t="str">
            <v/>
          </cell>
          <cell r="D1030" t="str">
            <v/>
          </cell>
        </row>
        <row r="1031">
          <cell r="I1031">
            <v>12000000</v>
          </cell>
          <cell r="J1031">
            <v>12000000</v>
          </cell>
        </row>
        <row r="1033">
          <cell r="B1033" t="str">
            <v>ralb300</v>
          </cell>
          <cell r="D1033" t="str">
            <v>BBM ALAT</v>
          </cell>
          <cell r="E1033" t="str">
            <v>BBM Alat, Vibrator, Pompa, dll</v>
          </cell>
          <cell r="I1033">
            <v>2232500</v>
          </cell>
          <cell r="J1033">
            <v>2232500</v>
          </cell>
        </row>
        <row r="1035">
          <cell r="D1035" t="str">
            <v>BIAYA UANG MAKAN OPERATOR</v>
          </cell>
        </row>
        <row r="1036">
          <cell r="B1036" t="str">
            <v>ralb301</v>
          </cell>
          <cell r="D1036" t="str">
            <v xml:space="preserve"> -  Operator Excavator 1</v>
          </cell>
          <cell r="E1036" t="str">
            <v xml:space="preserve"> -  Operator Excavator 1</v>
          </cell>
          <cell r="I1036">
            <v>1300000</v>
          </cell>
          <cell r="J1036">
            <v>1300000</v>
          </cell>
        </row>
        <row r="1037">
          <cell r="B1037" t="str">
            <v>ralb302</v>
          </cell>
          <cell r="D1037" t="str">
            <v xml:space="preserve"> -  Operator Excavator 2</v>
          </cell>
          <cell r="E1037" t="str">
            <v xml:space="preserve"> -  Operator Excavator 2</v>
          </cell>
          <cell r="I1037">
            <v>750000</v>
          </cell>
          <cell r="J1037">
            <v>750000</v>
          </cell>
        </row>
        <row r="1038">
          <cell r="B1038" t="str">
            <v>ralb303</v>
          </cell>
          <cell r="D1038" t="str">
            <v xml:space="preserve"> -  Operator Excavator 3 di Pembuangan</v>
          </cell>
          <cell r="E1038" t="str">
            <v xml:space="preserve"> -  Operator Excavator 3 di Pembuangan</v>
          </cell>
          <cell r="I1038">
            <v>700000</v>
          </cell>
          <cell r="J1038">
            <v>700000</v>
          </cell>
        </row>
        <row r="1040">
          <cell r="B1040" t="str">
            <v>ralb304</v>
          </cell>
          <cell r="D1040" t="str">
            <v>Upah Jaga malam alat excavator di pembuangan</v>
          </cell>
          <cell r="E1040" t="str">
            <v>Upah Jaga malam alat excavator di pembuangan</v>
          </cell>
          <cell r="I1040">
            <v>800000</v>
          </cell>
          <cell r="J1040">
            <v>800000</v>
          </cell>
        </row>
        <row r="1042">
          <cell r="B1042" t="str">
            <v>ralb305</v>
          </cell>
          <cell r="D1042" t="str">
            <v xml:space="preserve"> -  Operator Genset</v>
          </cell>
          <cell r="E1042" t="str">
            <v xml:space="preserve"> -  Operator Genset</v>
          </cell>
          <cell r="I1042">
            <v>750000</v>
          </cell>
          <cell r="J1042">
            <v>750000</v>
          </cell>
        </row>
        <row r="1044">
          <cell r="B1044" t="str">
            <v>ralb306</v>
          </cell>
          <cell r="D1044" t="str">
            <v>POMPA</v>
          </cell>
          <cell r="E1044" t="str">
            <v>Sparepart</v>
          </cell>
          <cell r="I1044">
            <v>32500</v>
          </cell>
          <cell r="J1044">
            <v>32500</v>
          </cell>
        </row>
        <row r="1046">
          <cell r="B1046" t="str">
            <v>ralb307</v>
          </cell>
          <cell r="D1046" t="str">
            <v>TOWER CRANE</v>
          </cell>
          <cell r="E1046" t="str">
            <v xml:space="preserve"> -  Sparepart</v>
          </cell>
          <cell r="I1046">
            <v>170000</v>
          </cell>
          <cell r="J1046">
            <v>170000</v>
          </cell>
        </row>
        <row r="1047">
          <cell r="B1047" t="str">
            <v>ralb308</v>
          </cell>
          <cell r="E1047" t="str">
            <v xml:space="preserve"> -  Uang makan &amp; lembur </v>
          </cell>
          <cell r="I1047">
            <v>2230000</v>
          </cell>
          <cell r="J1047">
            <v>2230000</v>
          </cell>
        </row>
        <row r="1048">
          <cell r="B1048" t="str">
            <v>ralb309</v>
          </cell>
          <cell r="E1048" t="str">
            <v xml:space="preserve">    TC 1 Periode:16 juni - 30 juni 05</v>
          </cell>
          <cell r="I1048">
            <v>2270000</v>
          </cell>
          <cell r="J1048">
            <v>2270000</v>
          </cell>
        </row>
        <row r="1049">
          <cell r="E1049" t="str">
            <v xml:space="preserve">    TC 2 Periode:16 juni - 30 juni 05</v>
          </cell>
        </row>
        <row r="1051">
          <cell r="B1051" t="str">
            <v>ralb310</v>
          </cell>
          <cell r="D1051" t="str">
            <v>LIFT BARANG</v>
          </cell>
          <cell r="E1051" t="str">
            <v xml:space="preserve">Service dan sparepart </v>
          </cell>
          <cell r="I1051">
            <v>810000</v>
          </cell>
          <cell r="J1051">
            <v>810000</v>
          </cell>
        </row>
        <row r="1053">
          <cell r="B1053" t="str">
            <v>ralb311</v>
          </cell>
          <cell r="D1053" t="str">
            <v>VIBRATOR</v>
          </cell>
          <cell r="E1053" t="str">
            <v xml:space="preserve">Service dan sparepart </v>
          </cell>
          <cell r="I1053">
            <v>181000</v>
          </cell>
          <cell r="J1053">
            <v>181000</v>
          </cell>
        </row>
        <row r="1055">
          <cell r="B1055" t="str">
            <v>ralb312</v>
          </cell>
          <cell r="D1055" t="str">
            <v>BAR BENDER</v>
          </cell>
          <cell r="E1055" t="str">
            <v xml:space="preserve">Service dan sparepart </v>
          </cell>
          <cell r="I1055">
            <v>2452000</v>
          </cell>
          <cell r="J1055">
            <v>2452000</v>
          </cell>
        </row>
        <row r="1057">
          <cell r="B1057" t="str">
            <v>ralb313</v>
          </cell>
          <cell r="D1057" t="str">
            <v>Ongkos kirim barang ke Jakarta</v>
          </cell>
          <cell r="E1057" t="str">
            <v>Ongkos kirim barang ke Jakarta</v>
          </cell>
          <cell r="I1057">
            <v>106220</v>
          </cell>
          <cell r="J1057">
            <v>106220</v>
          </cell>
        </row>
        <row r="1059">
          <cell r="B1059" t="str">
            <v>ralb314</v>
          </cell>
          <cell r="D1059" t="str">
            <v>MATA GERINDA</v>
          </cell>
          <cell r="E1059" t="str">
            <v xml:space="preserve">Service dan sparepart </v>
          </cell>
          <cell r="I1059">
            <v>610000</v>
          </cell>
          <cell r="J1059">
            <v>610000</v>
          </cell>
        </row>
        <row r="1061">
          <cell r="B1061" t="str">
            <v>ralb315</v>
          </cell>
          <cell r="D1061" t="str">
            <v>COMPRESSOR</v>
          </cell>
          <cell r="E1061" t="str">
            <v xml:space="preserve"> -  Ongkos angkut kompressor dan meja</v>
          </cell>
          <cell r="I1061">
            <v>200000</v>
          </cell>
          <cell r="J1061">
            <v>200000</v>
          </cell>
        </row>
        <row r="1062">
          <cell r="B1062" t="str">
            <v>ralb316</v>
          </cell>
          <cell r="E1062" t="str">
            <v xml:space="preserve"> -  Kepala Batrai </v>
          </cell>
          <cell r="I1062">
            <v>12000</v>
          </cell>
          <cell r="J1062">
            <v>12000</v>
          </cell>
        </row>
        <row r="1064">
          <cell r="B1064" t="str">
            <v>ralb317</v>
          </cell>
          <cell r="D1064" t="str">
            <v>BRECKER</v>
          </cell>
          <cell r="E1064" t="str">
            <v xml:space="preserve">Service dan sparepart </v>
          </cell>
          <cell r="I1064">
            <v>447000</v>
          </cell>
          <cell r="J1064">
            <v>447000</v>
          </cell>
        </row>
        <row r="1066">
          <cell r="B1066" t="str">
            <v>ralb318</v>
          </cell>
          <cell r="D1066" t="str">
            <v>INSTALASI LISTRIK</v>
          </cell>
          <cell r="E1066" t="str">
            <v>Lampu, Coil Contractor, Stater, Lampu, dll</v>
          </cell>
          <cell r="I1066">
            <v>652500</v>
          </cell>
          <cell r="J1066">
            <v>652500</v>
          </cell>
        </row>
        <row r="1069">
          <cell r="E1069" t="str">
            <v xml:space="preserve">Sub Jumlah        </v>
          </cell>
          <cell r="F1069" t="str">
            <v>Rp</v>
          </cell>
          <cell r="I1069">
            <v>16705720</v>
          </cell>
          <cell r="J1069">
            <v>16705720</v>
          </cell>
        </row>
        <row r="1072">
          <cell r="I1072" t="str">
            <v>Pekanbaru, 10 Juli 2005</v>
          </cell>
          <cell r="J1072" t="str">
            <v>Pekanbaru, 10 Juli 2005</v>
          </cell>
        </row>
        <row r="1073">
          <cell r="I1073" t="str">
            <v>Pembuat Daftar</v>
          </cell>
          <cell r="J1073" t="str">
            <v>Pembuat Daftar</v>
          </cell>
        </row>
        <row r="1078">
          <cell r="I1078" t="str">
            <v>PAHOTAN SITORUS, SE</v>
          </cell>
          <cell r="J1078" t="str">
            <v>PAHOTAN SITORUS, SE</v>
          </cell>
        </row>
        <row r="1079">
          <cell r="I1079" t="str">
            <v>Adm/Keu Proyek</v>
          </cell>
          <cell r="J1079" t="str">
            <v>Adm/Keu Proyek</v>
          </cell>
        </row>
        <row r="1083">
          <cell r="D1083" t="str">
            <v>Sub Jumlah</v>
          </cell>
          <cell r="I1083">
            <v>16705720</v>
          </cell>
          <cell r="J1083">
            <v>16705720</v>
          </cell>
        </row>
        <row r="1085">
          <cell r="B1085" t="str">
            <v>ralb319</v>
          </cell>
          <cell r="D1085" t="str">
            <v>BOR BETON</v>
          </cell>
          <cell r="E1085" t="str">
            <v xml:space="preserve">Service dan sparepart </v>
          </cell>
          <cell r="I1085">
            <v>242000</v>
          </cell>
          <cell r="J1085">
            <v>242000</v>
          </cell>
        </row>
        <row r="1087">
          <cell r="B1087" t="str">
            <v>ralb320</v>
          </cell>
          <cell r="D1087" t="str">
            <v>Alat u/ kereta sorong</v>
          </cell>
          <cell r="E1087" t="str">
            <v>Alat u/ kereta sorong</v>
          </cell>
          <cell r="I1087">
            <v>875000</v>
          </cell>
          <cell r="J1087">
            <v>875000</v>
          </cell>
        </row>
        <row r="1089">
          <cell r="D1089" t="str">
            <v>ALAT BANTU PEKERJAAN</v>
          </cell>
        </row>
        <row r="1090">
          <cell r="B1090" t="str">
            <v>ralb321</v>
          </cell>
          <cell r="E1090" t="str">
            <v xml:space="preserve"> -  Segel omega, klomen selang, reskam, dll</v>
          </cell>
          <cell r="I1090">
            <v>735500</v>
          </cell>
          <cell r="J1090">
            <v>735500</v>
          </cell>
        </row>
        <row r="1091">
          <cell r="B1091" t="str">
            <v>ralb322</v>
          </cell>
          <cell r="E1091" t="str">
            <v xml:space="preserve"> -  Oksigen</v>
          </cell>
          <cell r="I1091">
            <v>120000</v>
          </cell>
          <cell r="J1091">
            <v>120000</v>
          </cell>
        </row>
        <row r="1092">
          <cell r="B1092" t="str">
            <v>ralb323</v>
          </cell>
          <cell r="E1092" t="str">
            <v xml:space="preserve"> -  Martil, Sapu, benang u/ Surveyor</v>
          </cell>
          <cell r="I1092">
            <v>218000</v>
          </cell>
          <cell r="J1092">
            <v>218000</v>
          </cell>
        </row>
        <row r="1094">
          <cell r="D1094" t="str">
            <v>MOB/DEMOB EXCAVATOR (1,5X2X5)</v>
          </cell>
        </row>
        <row r="1095">
          <cell r="B1095" t="str">
            <v>ralb324</v>
          </cell>
          <cell r="E1095" t="str">
            <v>Mobilisasi excavatorke Proyek Senapelan</v>
          </cell>
          <cell r="I1095">
            <v>1000000</v>
          </cell>
          <cell r="J1095">
            <v>1000000</v>
          </cell>
        </row>
        <row r="1099">
          <cell r="E1099" t="str">
            <v xml:space="preserve">Sub Jumlah        </v>
          </cell>
          <cell r="F1099" t="str">
            <v>Rp</v>
          </cell>
          <cell r="I1099">
            <v>19896220</v>
          </cell>
          <cell r="J1099">
            <v>19896220</v>
          </cell>
        </row>
        <row r="1100">
          <cell r="E1100" t="str">
            <v xml:space="preserve">Total </v>
          </cell>
          <cell r="F1100" t="str">
            <v>Rp</v>
          </cell>
          <cell r="I1100">
            <v>31896220</v>
          </cell>
          <cell r="J1100">
            <v>31896220</v>
          </cell>
        </row>
        <row r="1102">
          <cell r="C1102" t="str">
            <v>DP - 16</v>
          </cell>
        </row>
        <row r="1104">
          <cell r="B1104" t="str">
            <v>ralb325</v>
          </cell>
          <cell r="D1104" t="str">
            <v>Rianita Panggabean</v>
          </cell>
          <cell r="E1104" t="str">
            <v xml:space="preserve">Sewa alat Excavator </v>
          </cell>
          <cell r="F1104">
            <v>41.45</v>
          </cell>
          <cell r="G1104" t="str">
            <v>Jam</v>
          </cell>
          <cell r="H1104">
            <v>143617</v>
          </cell>
          <cell r="I1104">
            <v>5952924.6500000004</v>
          </cell>
          <cell r="J1104">
            <v>5952924.6500000004</v>
          </cell>
        </row>
        <row r="1105">
          <cell r="D1105" t="str">
            <v>014/NK-PPS/SPSA/12/04</v>
          </cell>
        </row>
        <row r="1107">
          <cell r="D1107" t="str">
            <v>Masril</v>
          </cell>
        </row>
        <row r="1108">
          <cell r="B1108" t="str">
            <v>ralb326</v>
          </cell>
          <cell r="D1108" t="str">
            <v>006/NK-PPS/SKAT/06/05</v>
          </cell>
          <cell r="E1108" t="str">
            <v>Ritase Angkut Tanah</v>
          </cell>
          <cell r="F1108">
            <v>444</v>
          </cell>
          <cell r="G1108" t="str">
            <v>Rit</v>
          </cell>
          <cell r="H1108">
            <v>45000</v>
          </cell>
          <cell r="I1108">
            <v>19980000</v>
          </cell>
          <cell r="J1108">
            <v>19980000</v>
          </cell>
        </row>
        <row r="1111">
          <cell r="B1111" t="str">
            <v/>
          </cell>
          <cell r="C1111" t="str">
            <v/>
          </cell>
        </row>
        <row r="1112">
          <cell r="I1112">
            <v>25932924.649999999</v>
          </cell>
          <cell r="J1112">
            <v>25932924.649999999</v>
          </cell>
        </row>
        <row r="1114">
          <cell r="B1114" t="str">
            <v>ralb327</v>
          </cell>
          <cell r="D1114" t="str">
            <v>BBM Alat</v>
          </cell>
          <cell r="E1114" t="str">
            <v>BBM Alat, Vibrator, Pompa, dll</v>
          </cell>
          <cell r="I1114">
            <v>1580000</v>
          </cell>
          <cell r="J1114">
            <v>1580000</v>
          </cell>
        </row>
        <row r="1116">
          <cell r="D1116" t="str">
            <v>Ir.Maniur</v>
          </cell>
          <cell r="E1116" t="str">
            <v>Pemakaian Truck angkut Sampah</v>
          </cell>
        </row>
        <row r="1117">
          <cell r="E1117" t="str">
            <v>Pemakaian Truck angkut Sampah</v>
          </cell>
        </row>
        <row r="1118">
          <cell r="B1118" t="str">
            <v>ralb328</v>
          </cell>
          <cell r="E1118" t="str">
            <v>Pemakaian Truck angkut Sampah</v>
          </cell>
          <cell r="I1118">
            <v>2580000</v>
          </cell>
          <cell r="J1118">
            <v>2580000</v>
          </cell>
        </row>
        <row r="1119">
          <cell r="E1119" t="str">
            <v>Pemakaian Truck angkut Sampah</v>
          </cell>
        </row>
        <row r="1120">
          <cell r="D1120" t="str">
            <v>Ir.Maniur</v>
          </cell>
          <cell r="E1120" t="str">
            <v>Pemakaian Truck angkut Sampah</v>
          </cell>
        </row>
        <row r="1121">
          <cell r="B1121" t="str">
            <v>ralb329</v>
          </cell>
          <cell r="E1121" t="str">
            <v>Pemakaian Truck angkut Sampah</v>
          </cell>
          <cell r="I1121">
            <v>11130000</v>
          </cell>
          <cell r="J1121">
            <v>11130000</v>
          </cell>
        </row>
        <row r="1123">
          <cell r="D1123" t="str">
            <v>Uang makan/Lembur</v>
          </cell>
          <cell r="E1123" t="str">
            <v>Operator Excavator</v>
          </cell>
        </row>
        <row r="1124">
          <cell r="B1124" t="str">
            <v>ralb330</v>
          </cell>
          <cell r="E1124" t="str">
            <v>Operator Excavator</v>
          </cell>
          <cell r="I1124">
            <v>1050000</v>
          </cell>
          <cell r="J1124">
            <v>1050000</v>
          </cell>
        </row>
        <row r="1125">
          <cell r="B1125" t="str">
            <v>ralb331</v>
          </cell>
          <cell r="E1125" t="str">
            <v>Operator Excavator</v>
          </cell>
          <cell r="I1125">
            <v>500000</v>
          </cell>
          <cell r="J1125">
            <v>500000</v>
          </cell>
        </row>
        <row r="1126">
          <cell r="E1126" t="str">
            <v>Operator Genset</v>
          </cell>
        </row>
        <row r="1127">
          <cell r="B1127" t="str">
            <v>ralb332</v>
          </cell>
          <cell r="E1127" t="str">
            <v>Operator Genset</v>
          </cell>
          <cell r="I1127">
            <v>750000</v>
          </cell>
          <cell r="J1127">
            <v>750000</v>
          </cell>
        </row>
        <row r="1129">
          <cell r="B1129" t="str">
            <v>ralb333</v>
          </cell>
          <cell r="D1129" t="str">
            <v>POMPA</v>
          </cell>
          <cell r="E1129" t="str">
            <v>Sparepart</v>
          </cell>
          <cell r="I1129">
            <v>2501500</v>
          </cell>
          <cell r="J1129">
            <v>2501500</v>
          </cell>
        </row>
        <row r="1131">
          <cell r="B1131" t="str">
            <v>ralb334</v>
          </cell>
          <cell r="D1131" t="str">
            <v>TOWER CRANE</v>
          </cell>
          <cell r="E1131" t="str">
            <v xml:space="preserve"> -  Sparepart</v>
          </cell>
          <cell r="I1131">
            <v>490000</v>
          </cell>
          <cell r="J1131">
            <v>490000</v>
          </cell>
        </row>
        <row r="1132">
          <cell r="B1132" t="str">
            <v>ralb335</v>
          </cell>
          <cell r="E1132" t="str">
            <v xml:space="preserve"> -  Biaya Pengiriman Angkur TC ke Medan</v>
          </cell>
          <cell r="I1132">
            <v>450000</v>
          </cell>
          <cell r="J1132">
            <v>450000</v>
          </cell>
        </row>
        <row r="1134">
          <cell r="D1134" t="str">
            <v xml:space="preserve"> -  Uang makan &amp; lembur </v>
          </cell>
          <cell r="E1134" t="str">
            <v>Operator TC</v>
          </cell>
        </row>
        <row r="1135">
          <cell r="B1135" t="str">
            <v>ralb336</v>
          </cell>
          <cell r="E1135" t="str">
            <v xml:space="preserve">    TC 1 Periode:01 Juli - 15 Juli 05</v>
          </cell>
          <cell r="I1135">
            <v>2460000</v>
          </cell>
          <cell r="J1135">
            <v>2460000</v>
          </cell>
        </row>
        <row r="1136">
          <cell r="B1136" t="str">
            <v>ralb337</v>
          </cell>
          <cell r="E1136" t="str">
            <v xml:space="preserve">    TC 2 Periode:01 Juli - 15 Juli 05</v>
          </cell>
          <cell r="I1136">
            <v>2630000</v>
          </cell>
          <cell r="J1136">
            <v>2630000</v>
          </cell>
        </row>
        <row r="1138">
          <cell r="B1138" t="str">
            <v>ralb338</v>
          </cell>
          <cell r="D1138" t="str">
            <v xml:space="preserve"> - Sewa Mobil Crane  SPSM No.016/NK-PPS/SPSM/II/2005</v>
          </cell>
          <cell r="E1138" t="str">
            <v xml:space="preserve"> - Sewa Mobil Crane  SPSM No.016/NK-PPS/SPSM/II/2006</v>
          </cell>
          <cell r="I1138">
            <v>3191489</v>
          </cell>
          <cell r="J1138">
            <v>3191489</v>
          </cell>
        </row>
        <row r="1140">
          <cell r="B1140" t="str">
            <v>ralb339</v>
          </cell>
          <cell r="D1140" t="str">
            <v>LIFT BARANG</v>
          </cell>
          <cell r="E1140" t="str">
            <v xml:space="preserve">Service dan sparepart </v>
          </cell>
          <cell r="I1140">
            <v>90000</v>
          </cell>
          <cell r="J1140">
            <v>90000</v>
          </cell>
        </row>
        <row r="1142">
          <cell r="B1142" t="str">
            <v>ralb340</v>
          </cell>
          <cell r="D1142" t="str">
            <v>VIBRATOR</v>
          </cell>
          <cell r="E1142" t="str">
            <v xml:space="preserve">Service dan sparepart </v>
          </cell>
          <cell r="I1142">
            <v>197000</v>
          </cell>
          <cell r="J1142">
            <v>197000</v>
          </cell>
        </row>
        <row r="1144">
          <cell r="B1144" t="str">
            <v>ralb341</v>
          </cell>
          <cell r="D1144" t="str">
            <v>Bar Cutter</v>
          </cell>
          <cell r="E1144" t="str">
            <v xml:space="preserve">Service dan sparepart </v>
          </cell>
          <cell r="I1144">
            <v>295000</v>
          </cell>
          <cell r="J1144">
            <v>295000</v>
          </cell>
        </row>
        <row r="1146">
          <cell r="B1146" t="str">
            <v>ralb342</v>
          </cell>
          <cell r="D1146" t="str">
            <v>COMPRESSOR</v>
          </cell>
          <cell r="E1146" t="str">
            <v xml:space="preserve"> -Pembayaran Alternator Untuk Compressor Yanmard</v>
          </cell>
          <cell r="I1146">
            <v>490000</v>
          </cell>
          <cell r="J1146">
            <v>490000</v>
          </cell>
        </row>
        <row r="1148">
          <cell r="B1148" t="str">
            <v>ralb343</v>
          </cell>
          <cell r="D1148" t="str">
            <v>BRECKER</v>
          </cell>
          <cell r="E1148" t="str">
            <v xml:space="preserve">Service dan sparepart </v>
          </cell>
          <cell r="I1148">
            <v>1518000</v>
          </cell>
          <cell r="J1148">
            <v>1518000</v>
          </cell>
        </row>
        <row r="1150">
          <cell r="B1150" t="str">
            <v>ralb344</v>
          </cell>
          <cell r="D1150" t="str">
            <v>INSTALASI LISTRIK</v>
          </cell>
          <cell r="E1150" t="str">
            <v>Fisher, Tespen Matsuka, Tang Kombinasi, Lampu, dll</v>
          </cell>
          <cell r="I1150">
            <v>381500</v>
          </cell>
          <cell r="J1150">
            <v>381500</v>
          </cell>
        </row>
        <row r="1153">
          <cell r="E1153" t="str">
            <v xml:space="preserve">Sub Jumlah        </v>
          </cell>
          <cell r="F1153" t="str">
            <v>Rp</v>
          </cell>
          <cell r="I1153">
            <v>32284489</v>
          </cell>
          <cell r="J1153">
            <v>32284489</v>
          </cell>
        </row>
        <row r="1156">
          <cell r="I1156" t="str">
            <v>Pekanbaru, 25 Juli 2005</v>
          </cell>
          <cell r="J1156" t="str">
            <v>Pekanbaru, 25 Juli 2005</v>
          </cell>
        </row>
        <row r="1157">
          <cell r="I1157" t="str">
            <v>Pembuat Daftar</v>
          </cell>
          <cell r="J1157" t="str">
            <v>Pembuat Daftar</v>
          </cell>
        </row>
        <row r="1162">
          <cell r="I1162" t="str">
            <v>PAHOTAN SITORUS, SE</v>
          </cell>
          <cell r="J1162" t="str">
            <v>PAHOTAN SITORUS, SE</v>
          </cell>
        </row>
        <row r="1163">
          <cell r="I1163" t="str">
            <v>Adm/Keu Proyek</v>
          </cell>
          <cell r="J1163" t="str">
            <v>Adm/Keu Proyek</v>
          </cell>
        </row>
        <row r="1166">
          <cell r="D1166" t="str">
            <v>Sub Jumlah</v>
          </cell>
          <cell r="I1166">
            <v>32284489</v>
          </cell>
          <cell r="J1166">
            <v>32284489</v>
          </cell>
        </row>
        <row r="1168">
          <cell r="B1168" t="str">
            <v>ralb345</v>
          </cell>
          <cell r="D1168" t="str">
            <v>BOR BETON</v>
          </cell>
          <cell r="E1168" t="str">
            <v xml:space="preserve">Service dan sparepart </v>
          </cell>
          <cell r="I1168">
            <v>363000</v>
          </cell>
          <cell r="J1168">
            <v>363000</v>
          </cell>
        </row>
        <row r="1170">
          <cell r="D1170" t="str">
            <v>ALAT BANTU PEKERJAAN</v>
          </cell>
        </row>
        <row r="1171">
          <cell r="B1171" t="str">
            <v>ralb346</v>
          </cell>
          <cell r="E1171" t="str">
            <v xml:space="preserve"> - Baterai, senter, tang, tali, meteran dll</v>
          </cell>
          <cell r="I1171">
            <v>1272500</v>
          </cell>
          <cell r="J1171">
            <v>1272500</v>
          </cell>
        </row>
        <row r="1172">
          <cell r="B1172" t="str">
            <v>ralb347</v>
          </cell>
          <cell r="E1172" t="str">
            <v xml:space="preserve"> - Terpal untuk menutup material</v>
          </cell>
          <cell r="I1172">
            <v>1040000</v>
          </cell>
          <cell r="J1172">
            <v>1040000</v>
          </cell>
        </row>
        <row r="1173">
          <cell r="B1173" t="str">
            <v>ralb348</v>
          </cell>
          <cell r="E1173" t="str">
            <v xml:space="preserve"> - Tong plastik untuk tempat solar</v>
          </cell>
          <cell r="I1173">
            <v>1800000</v>
          </cell>
          <cell r="J1173">
            <v>1800000</v>
          </cell>
        </row>
        <row r="1174">
          <cell r="B1174" t="str">
            <v>ralb349</v>
          </cell>
          <cell r="E1174" t="str">
            <v xml:space="preserve"> - Drum untuk tempat sampah</v>
          </cell>
          <cell r="I1174">
            <v>1350000</v>
          </cell>
          <cell r="J1174">
            <v>1350000</v>
          </cell>
        </row>
        <row r="1176">
          <cell r="B1176" t="str">
            <v>ralb350</v>
          </cell>
          <cell r="D1176" t="str">
            <v>Oxygen</v>
          </cell>
          <cell r="E1176" t="str">
            <v xml:space="preserve"> - Oxygen untuk las</v>
          </cell>
          <cell r="I1176">
            <v>280000</v>
          </cell>
          <cell r="J1176">
            <v>280000</v>
          </cell>
        </row>
        <row r="1178">
          <cell r="D1178" t="str">
            <v xml:space="preserve"> - Pembelian tabung gas oxygen </v>
          </cell>
        </row>
        <row r="1179">
          <cell r="B1179" t="str">
            <v>ralb351</v>
          </cell>
          <cell r="D1179" t="str">
            <v>524/NK-PPS/ORD/07/05</v>
          </cell>
          <cell r="E1179" t="str">
            <v xml:space="preserve"> - Pembelian tabung gas oxygen </v>
          </cell>
          <cell r="F1179">
            <v>2</v>
          </cell>
          <cell r="G1179" t="str">
            <v>Btl</v>
          </cell>
          <cell r="H1179">
            <v>700000</v>
          </cell>
          <cell r="I1179">
            <v>1400000</v>
          </cell>
          <cell r="J1179">
            <v>1400000</v>
          </cell>
        </row>
        <row r="1182">
          <cell r="E1182" t="str">
            <v xml:space="preserve">Sub Jumlah        </v>
          </cell>
          <cell r="F1182" t="str">
            <v>Rp</v>
          </cell>
          <cell r="I1182">
            <v>39789989</v>
          </cell>
          <cell r="J1182">
            <v>39789989</v>
          </cell>
        </row>
        <row r="1183">
          <cell r="E1183" t="str">
            <v xml:space="preserve">Total </v>
          </cell>
          <cell r="F1183" t="str">
            <v>Rp</v>
          </cell>
          <cell r="I1183">
            <v>65722913.649999999</v>
          </cell>
          <cell r="J1183">
            <v>65722913.649999999</v>
          </cell>
        </row>
        <row r="1185">
          <cell r="C1185" t="str">
            <v>DP - 19</v>
          </cell>
        </row>
        <row r="1187">
          <cell r="D1187" t="str">
            <v>MAJU BERSAMA</v>
          </cell>
        </row>
        <row r="1188">
          <cell r="D1188" t="str">
            <v>512/NK-PPS/ORD/07/2005</v>
          </cell>
          <cell r="E1188" t="str">
            <v>Solar</v>
          </cell>
          <cell r="F1188">
            <v>24000</v>
          </cell>
          <cell r="G1188" t="str">
            <v>Ltr</v>
          </cell>
          <cell r="H1188">
            <v>60000000</v>
          </cell>
        </row>
        <row r="1189">
          <cell r="E1189" t="str">
            <v>Angs-1 : Rp.   6.900.000,-</v>
          </cell>
        </row>
        <row r="1190">
          <cell r="E1190" t="str">
            <v>Angs-2 : Rp. 15.000.000,-</v>
          </cell>
        </row>
        <row r="1191">
          <cell r="B1191" t="str">
            <v>ralb352</v>
          </cell>
          <cell r="E1191" t="str">
            <v>Solar</v>
          </cell>
          <cell r="I1191">
            <v>12000000</v>
          </cell>
          <cell r="J1191">
            <v>12000000</v>
          </cell>
        </row>
        <row r="1193">
          <cell r="D1193" t="str">
            <v>MAJU MANDIRI</v>
          </cell>
        </row>
        <row r="1194">
          <cell r="B1194" t="str">
            <v>ralb353</v>
          </cell>
          <cell r="D1194" t="str">
            <v>612/NK-PPS/ORD/08/2005</v>
          </cell>
          <cell r="E1194" t="str">
            <v>Kipas / Impeller dia. 4"</v>
          </cell>
          <cell r="F1194">
            <v>2</v>
          </cell>
          <cell r="G1194" t="str">
            <v>Unit</v>
          </cell>
          <cell r="H1194">
            <v>1050000</v>
          </cell>
          <cell r="I1194">
            <v>2100000</v>
          </cell>
          <cell r="J1194">
            <v>2100000</v>
          </cell>
        </row>
        <row r="1199">
          <cell r="B1199" t="str">
            <v/>
          </cell>
          <cell r="C1199" t="str">
            <v/>
          </cell>
        </row>
        <row r="1200">
          <cell r="I1200">
            <v>14100000</v>
          </cell>
          <cell r="J1200">
            <v>14100000</v>
          </cell>
        </row>
        <row r="1202">
          <cell r="B1202" t="str">
            <v>ralb354</v>
          </cell>
          <cell r="D1202" t="str">
            <v>Ritase Dump Truck</v>
          </cell>
          <cell r="E1202" t="str">
            <v>Angkut Tanah</v>
          </cell>
          <cell r="F1202">
            <v>94</v>
          </cell>
          <cell r="G1202" t="str">
            <v>Rit</v>
          </cell>
          <cell r="H1202">
            <v>42500</v>
          </cell>
          <cell r="I1202">
            <v>3995000</v>
          </cell>
          <cell r="J1202">
            <v>3995000</v>
          </cell>
        </row>
        <row r="1204">
          <cell r="B1204" t="str">
            <v>ralb355</v>
          </cell>
          <cell r="D1204" t="str">
            <v>BBM Alat</v>
          </cell>
          <cell r="E1204" t="str">
            <v>Bensin</v>
          </cell>
          <cell r="I1204">
            <v>1695000</v>
          </cell>
          <cell r="J1204">
            <v>1695000</v>
          </cell>
        </row>
        <row r="1207">
          <cell r="D1207" t="str">
            <v>BIAYA UANG MAKAN OPERATOR</v>
          </cell>
        </row>
        <row r="1208">
          <cell r="B1208" t="str">
            <v>ralb356</v>
          </cell>
          <cell r="D1208" t="str">
            <v>Operator Genset</v>
          </cell>
          <cell r="E1208" t="str">
            <v>Periode : 26 Juli - 9 Agustus 2005</v>
          </cell>
          <cell r="I1208">
            <v>675000</v>
          </cell>
          <cell r="J1208">
            <v>675000</v>
          </cell>
        </row>
        <row r="1209">
          <cell r="B1209" t="str">
            <v>ralb357</v>
          </cell>
          <cell r="E1209" t="str">
            <v>Periode : 10 Agustus - 24 Agustus 2005</v>
          </cell>
          <cell r="I1209">
            <v>700000</v>
          </cell>
          <cell r="J1209">
            <v>700000</v>
          </cell>
        </row>
        <row r="1211">
          <cell r="B1211" t="str">
            <v>ralb358</v>
          </cell>
          <cell r="D1211" t="str">
            <v>Operator Mobil Crane</v>
          </cell>
          <cell r="E1211" t="str">
            <v>Operator Mobil Crane</v>
          </cell>
          <cell r="I1211">
            <v>225000</v>
          </cell>
          <cell r="J1211">
            <v>225000</v>
          </cell>
        </row>
        <row r="1213">
          <cell r="B1213" t="str">
            <v>ralb359</v>
          </cell>
          <cell r="D1213" t="str">
            <v>Operator Excavator</v>
          </cell>
          <cell r="E1213" t="str">
            <v>Operator Excavator</v>
          </cell>
          <cell r="I1213">
            <v>1350000</v>
          </cell>
          <cell r="J1213">
            <v>1350000</v>
          </cell>
        </row>
        <row r="1215">
          <cell r="B1215" t="str">
            <v>ralb360</v>
          </cell>
          <cell r="D1215" t="str">
            <v>Operator Tower Crane I</v>
          </cell>
          <cell r="E1215" t="str">
            <v>Operator Tower Crane I</v>
          </cell>
          <cell r="I1215">
            <v>2890000</v>
          </cell>
          <cell r="J1215">
            <v>2890000</v>
          </cell>
        </row>
        <row r="1216">
          <cell r="B1216" t="str">
            <v>ralb361</v>
          </cell>
          <cell r="D1216" t="str">
            <v>Operator Tower Crane II</v>
          </cell>
          <cell r="E1216" t="str">
            <v>Operator Tower Crane II</v>
          </cell>
          <cell r="I1216">
            <v>2660000</v>
          </cell>
          <cell r="J1216">
            <v>2660000</v>
          </cell>
        </row>
        <row r="1219">
          <cell r="B1219" t="str">
            <v>ralb362</v>
          </cell>
          <cell r="D1219" t="str">
            <v>Tower Crane</v>
          </cell>
          <cell r="E1219" t="str">
            <v>Sarung Tangan</v>
          </cell>
          <cell r="I1219">
            <v>15000</v>
          </cell>
          <cell r="J1219">
            <v>15000</v>
          </cell>
        </row>
        <row r="1221">
          <cell r="B1221" t="str">
            <v>ralb363</v>
          </cell>
          <cell r="D1221" t="str">
            <v>INSTALASI LISTRIK</v>
          </cell>
          <cell r="E1221" t="str">
            <v>Lampu Philips, Adaptor DC, ignitor, dll</v>
          </cell>
          <cell r="I1221">
            <v>1518000</v>
          </cell>
          <cell r="J1221">
            <v>1518000</v>
          </cell>
        </row>
        <row r="1223">
          <cell r="D1223" t="str">
            <v>ALAT BANTU PEKERJAAN</v>
          </cell>
        </row>
        <row r="1224">
          <cell r="B1224" t="str">
            <v>ralb364</v>
          </cell>
          <cell r="D1224" t="str">
            <v>Oksigen</v>
          </cell>
          <cell r="E1224" t="str">
            <v>Oksigen</v>
          </cell>
          <cell r="I1224">
            <v>280000</v>
          </cell>
          <cell r="J1224">
            <v>280000</v>
          </cell>
        </row>
        <row r="1225">
          <cell r="B1225" t="str">
            <v>ralb365</v>
          </cell>
          <cell r="D1225" t="str">
            <v>Kuas, pahat beton, dll</v>
          </cell>
          <cell r="E1225" t="str">
            <v>Kuas, pahat beton, dll</v>
          </cell>
          <cell r="I1225">
            <v>2363000</v>
          </cell>
          <cell r="J1225">
            <v>2363000</v>
          </cell>
        </row>
        <row r="1228">
          <cell r="B1228" t="str">
            <v>ralb366</v>
          </cell>
          <cell r="D1228" t="str">
            <v>Gerinda</v>
          </cell>
          <cell r="E1228" t="str">
            <v>Mata gerinda potong keramik dan besi</v>
          </cell>
          <cell r="I1228">
            <v>2635000</v>
          </cell>
          <cell r="J1228">
            <v>2635000</v>
          </cell>
        </row>
        <row r="1230">
          <cell r="B1230" t="str">
            <v>ralb367</v>
          </cell>
          <cell r="D1230" t="str">
            <v>Mata Bor</v>
          </cell>
          <cell r="E1230" t="str">
            <v>Mata bor beton</v>
          </cell>
          <cell r="I1230">
            <v>116000</v>
          </cell>
          <cell r="J1230">
            <v>116000</v>
          </cell>
        </row>
        <row r="1232">
          <cell r="B1232" t="str">
            <v>ralb368</v>
          </cell>
          <cell r="D1232" t="str">
            <v>Bar Cutter</v>
          </cell>
          <cell r="E1232" t="str">
            <v>Sparepart</v>
          </cell>
          <cell r="I1232">
            <v>378000</v>
          </cell>
          <cell r="J1232">
            <v>378000</v>
          </cell>
        </row>
        <row r="1234">
          <cell r="B1234" t="str">
            <v>ralb369</v>
          </cell>
          <cell r="D1234" t="str">
            <v>Perlengkapan Tukang Las</v>
          </cell>
          <cell r="E1234" t="str">
            <v>Perlengkapan Tukang Las</v>
          </cell>
          <cell r="I1234">
            <v>1357500</v>
          </cell>
          <cell r="J1234">
            <v>1357500</v>
          </cell>
        </row>
        <row r="1236">
          <cell r="B1236" t="str">
            <v>ralb370</v>
          </cell>
          <cell r="D1236" t="str">
            <v>Finishing</v>
          </cell>
          <cell r="E1236" t="str">
            <v>Ember cor, mata potong keramik</v>
          </cell>
          <cell r="I1236">
            <v>122500</v>
          </cell>
          <cell r="J1236">
            <v>122500</v>
          </cell>
        </row>
        <row r="1238">
          <cell r="B1238" t="str">
            <v>ralb371</v>
          </cell>
          <cell r="D1238" t="str">
            <v>Ongkos angkut scafolding ke Medan</v>
          </cell>
          <cell r="E1238" t="str">
            <v>Ongkos angkut scafolding ke Medan</v>
          </cell>
          <cell r="I1238">
            <v>5500000</v>
          </cell>
          <cell r="J1238">
            <v>5500000</v>
          </cell>
        </row>
        <row r="1239">
          <cell r="B1239" t="str">
            <v>ralb372</v>
          </cell>
          <cell r="D1239" t="str">
            <v>Ongkos angkut power pack dari Bukit Tinggi ke Proyek Pasar Senapelan</v>
          </cell>
          <cell r="E1239" t="str">
            <v>Ongkos angkut power pack dari Bukit Tinggi ke Proyek Pasar Senapelan</v>
          </cell>
          <cell r="I1239">
            <v>300000</v>
          </cell>
          <cell r="J1239">
            <v>300000</v>
          </cell>
        </row>
        <row r="1241">
          <cell r="E1241" t="str">
            <v xml:space="preserve">Sub Jumlah        </v>
          </cell>
          <cell r="F1241" t="str">
            <v>Rp</v>
          </cell>
          <cell r="I1241">
            <v>28775000</v>
          </cell>
          <cell r="J1241">
            <v>28775000</v>
          </cell>
        </row>
        <row r="1242">
          <cell r="E1242" t="str">
            <v xml:space="preserve">Total </v>
          </cell>
          <cell r="F1242" t="str">
            <v>Rp</v>
          </cell>
          <cell r="I1242">
            <v>42875000</v>
          </cell>
          <cell r="J1242">
            <v>42875000</v>
          </cell>
        </row>
        <row r="1244">
          <cell r="C1244" t="str">
            <v>DP - 20</v>
          </cell>
        </row>
        <row r="1246">
          <cell r="D1246" t="str">
            <v>Rianita</v>
          </cell>
        </row>
        <row r="1247">
          <cell r="B1247" t="str">
            <v>ralb373</v>
          </cell>
          <cell r="D1247" t="str">
            <v>014/NK-PPS/SPSM/XI/2005</v>
          </cell>
          <cell r="E1247" t="str">
            <v>Sewa excavator 28,41 Jam</v>
          </cell>
          <cell r="I1247">
            <v>4080158</v>
          </cell>
          <cell r="J1247">
            <v>4080158</v>
          </cell>
        </row>
        <row r="1249">
          <cell r="D1249" t="str">
            <v>Maju Bersama</v>
          </cell>
          <cell r="E1249" t="str">
            <v>Solar  Angs - 1  Rp. 6.900.000,-</v>
          </cell>
        </row>
        <row r="1250">
          <cell r="D1250" t="str">
            <v>512/NK-PPS/ORD/07/2005</v>
          </cell>
          <cell r="E1250" t="str">
            <v>Angs - 2 Rp. 15,000,000,-</v>
          </cell>
        </row>
        <row r="1251">
          <cell r="E1251" t="str">
            <v>Angs - 3 Rp. 12,000,000,-</v>
          </cell>
        </row>
        <row r="1252">
          <cell r="B1252" t="str">
            <v>ralb374</v>
          </cell>
          <cell r="E1252" t="str">
            <v>Solar  Angs - 1  Rp. 6.900.000,-</v>
          </cell>
          <cell r="F1252">
            <v>4000</v>
          </cell>
          <cell r="G1252" t="str">
            <v>Ltr</v>
          </cell>
          <cell r="H1252">
            <v>2500</v>
          </cell>
          <cell r="I1252">
            <v>10000000</v>
          </cell>
          <cell r="J1252">
            <v>10000000</v>
          </cell>
        </row>
        <row r="1254">
          <cell r="D1254" t="str">
            <v>Maju Bersama</v>
          </cell>
          <cell r="E1254" t="str">
            <v>Solar  Angs - 1  Rp. 6.900.000,-</v>
          </cell>
        </row>
        <row r="1255">
          <cell r="D1255" t="str">
            <v>512/NK-PPS/ORD/07/2005</v>
          </cell>
          <cell r="E1255" t="str">
            <v>Angs - 2 Rp. 15,000,000,-</v>
          </cell>
        </row>
        <row r="1256">
          <cell r="E1256" t="str">
            <v>Angs - 3 Rp. 12,000,000,-</v>
          </cell>
        </row>
        <row r="1257">
          <cell r="E1257" t="str">
            <v>Angs - 4 Rp. 10.000.000,-</v>
          </cell>
        </row>
        <row r="1258">
          <cell r="C1258" t="e">
            <v>#NULL!</v>
          </cell>
          <cell r="E1258" t="str">
            <v>Solar  Angs - 1  Rp. 6.900.000,-</v>
          </cell>
          <cell r="F1258">
            <v>4200</v>
          </cell>
          <cell r="G1258" t="str">
            <v>Ltr</v>
          </cell>
          <cell r="H1258">
            <v>2500</v>
          </cell>
          <cell r="I1258">
            <v>10500000</v>
          </cell>
          <cell r="J1258">
            <v>10500000</v>
          </cell>
        </row>
        <row r="1259">
          <cell r="E1259" t="str">
            <v>Angs - 4 Rp. 10.000.000,-</v>
          </cell>
        </row>
        <row r="1260">
          <cell r="B1260" t="str">
            <v>ralb375</v>
          </cell>
          <cell r="E1260" t="str">
            <v>Solar  Angs - 1  Rp. 6.900.000,-</v>
          </cell>
          <cell r="F1260">
            <v>4200</v>
          </cell>
          <cell r="G1260" t="str">
            <v>Ltr</v>
          </cell>
          <cell r="H1260">
            <v>2500</v>
          </cell>
          <cell r="I1260">
            <v>10500000</v>
          </cell>
          <cell r="J1260">
            <v>10500000</v>
          </cell>
        </row>
        <row r="1262">
          <cell r="C1262" t="str">
            <v>Sub Jumlah</v>
          </cell>
          <cell r="I1262">
            <v>24580158</v>
          </cell>
          <cell r="J1262">
            <v>24580158</v>
          </cell>
        </row>
        <row r="1265">
          <cell r="B1265" t="str">
            <v>ralb376</v>
          </cell>
          <cell r="D1265" t="str">
            <v>BBM Alat</v>
          </cell>
          <cell r="E1265" t="str">
            <v>BBM Alat, Pompa, Vibrator</v>
          </cell>
          <cell r="I1265">
            <v>757500</v>
          </cell>
          <cell r="J1265">
            <v>757500</v>
          </cell>
        </row>
        <row r="1267">
          <cell r="B1267" t="str">
            <v>ralb377</v>
          </cell>
          <cell r="D1267" t="str">
            <v>Tower Crane</v>
          </cell>
          <cell r="E1267" t="str">
            <v>Sparepart TC</v>
          </cell>
          <cell r="I1267">
            <v>505000</v>
          </cell>
          <cell r="J1267">
            <v>505000</v>
          </cell>
        </row>
        <row r="1269">
          <cell r="B1269" t="str">
            <v>ralb378</v>
          </cell>
          <cell r="D1269" t="str">
            <v>Sparepart Genset</v>
          </cell>
          <cell r="E1269" t="str">
            <v>Baut, Skun, slang dll</v>
          </cell>
          <cell r="I1269">
            <v>223000</v>
          </cell>
          <cell r="J1269">
            <v>223000</v>
          </cell>
        </row>
        <row r="1271">
          <cell r="B1271" t="str">
            <v>ralb379</v>
          </cell>
          <cell r="D1271" t="str">
            <v>Pompa Air</v>
          </cell>
          <cell r="E1271" t="str">
            <v>Sparepart Pompa air</v>
          </cell>
          <cell r="I1271">
            <v>150000</v>
          </cell>
          <cell r="J1271">
            <v>150000</v>
          </cell>
        </row>
        <row r="1273">
          <cell r="B1273" t="str">
            <v>ralb380</v>
          </cell>
          <cell r="D1273" t="str">
            <v>Mata Gerinda</v>
          </cell>
          <cell r="E1273" t="str">
            <v>Mata Gerinda, Batu gerinda</v>
          </cell>
          <cell r="I1273">
            <v>2365000</v>
          </cell>
          <cell r="J1273">
            <v>2365000</v>
          </cell>
        </row>
        <row r="1275">
          <cell r="B1275" t="str">
            <v>ralb381</v>
          </cell>
          <cell r="D1275" t="str">
            <v>Mata Bor</v>
          </cell>
          <cell r="E1275" t="str">
            <v>Sparepart Bor beton</v>
          </cell>
          <cell r="I1275">
            <v>130000</v>
          </cell>
          <cell r="J1275">
            <v>130000</v>
          </cell>
        </row>
        <row r="1277">
          <cell r="B1277" t="str">
            <v>ralb382</v>
          </cell>
          <cell r="D1277" t="str">
            <v>Alat Bantu Pekerjaan</v>
          </cell>
          <cell r="E1277" t="str">
            <v>Tang, Obeng, Kawat, martil</v>
          </cell>
          <cell r="I1277">
            <v>2107100</v>
          </cell>
          <cell r="J1277">
            <v>2107100</v>
          </cell>
        </row>
        <row r="1279">
          <cell r="B1279" t="str">
            <v>ralb383</v>
          </cell>
          <cell r="D1279" t="str">
            <v>Oxygen</v>
          </cell>
          <cell r="E1279" t="str">
            <v>Oxygen Untuk Las</v>
          </cell>
          <cell r="I1279">
            <v>120000</v>
          </cell>
          <cell r="J1279">
            <v>120000</v>
          </cell>
        </row>
        <row r="1281">
          <cell r="B1281" t="str">
            <v>ralb384</v>
          </cell>
          <cell r="D1281" t="str">
            <v>Peralatan Las</v>
          </cell>
          <cell r="E1281" t="str">
            <v>Kawat las, kovet merah dll</v>
          </cell>
          <cell r="I1281">
            <v>751500</v>
          </cell>
          <cell r="J1281">
            <v>751500</v>
          </cell>
        </row>
        <row r="1283">
          <cell r="B1283" t="str">
            <v>ralb385</v>
          </cell>
          <cell r="D1283" t="str">
            <v>Kertas Semen</v>
          </cell>
          <cell r="E1283" t="str">
            <v>Kertas Semen</v>
          </cell>
          <cell r="I1283">
            <v>60000</v>
          </cell>
          <cell r="J1283">
            <v>60000</v>
          </cell>
        </row>
        <row r="1285">
          <cell r="B1285" t="str">
            <v>ralb386</v>
          </cell>
          <cell r="D1285" t="str">
            <v>Instalasi Listrik</v>
          </cell>
          <cell r="E1285" t="str">
            <v>Lampu, Bola halogen dll</v>
          </cell>
          <cell r="I1285">
            <v>323300</v>
          </cell>
          <cell r="J1285">
            <v>323300</v>
          </cell>
        </row>
        <row r="1287">
          <cell r="B1287" t="str">
            <v>ralb387</v>
          </cell>
          <cell r="D1287" t="str">
            <v>Biaya Pembuangan tanah Dump truck</v>
          </cell>
          <cell r="E1287" t="str">
            <v>Biaya Pembuangan tanah Dump truck</v>
          </cell>
          <cell r="I1287">
            <v>900000</v>
          </cell>
          <cell r="J1287">
            <v>900000</v>
          </cell>
        </row>
        <row r="1289">
          <cell r="B1289" t="str">
            <v>ralb388</v>
          </cell>
          <cell r="D1289" t="str">
            <v>Mitra Graha</v>
          </cell>
          <cell r="E1289" t="str">
            <v>Lever Handle, Lock Case dll</v>
          </cell>
          <cell r="I1289">
            <v>653500</v>
          </cell>
          <cell r="J1289">
            <v>653500</v>
          </cell>
        </row>
        <row r="1295">
          <cell r="E1295" t="str">
            <v xml:space="preserve">Sub Jumlah        </v>
          </cell>
          <cell r="F1295" t="str">
            <v>Rp</v>
          </cell>
          <cell r="I1295">
            <v>9045900</v>
          </cell>
          <cell r="J1295">
            <v>9045900</v>
          </cell>
        </row>
        <row r="1296">
          <cell r="E1296" t="str">
            <v xml:space="preserve">Total </v>
          </cell>
          <cell r="F1296" t="str">
            <v>Rp</v>
          </cell>
          <cell r="I1296">
            <v>33626058</v>
          </cell>
          <cell r="J1296">
            <v>33626058</v>
          </cell>
        </row>
      </sheetData>
      <sheetData sheetId="1" refreshError="1">
        <row r="11">
          <cell r="C11" t="str">
            <v/>
          </cell>
          <cell r="J11">
            <v>0</v>
          </cell>
        </row>
        <row r="12">
          <cell r="C12" t="str">
            <v/>
          </cell>
          <cell r="J12">
            <v>0</v>
          </cell>
        </row>
        <row r="13">
          <cell r="C13" t="str">
            <v/>
          </cell>
          <cell r="J13">
            <v>0</v>
          </cell>
        </row>
        <row r="14">
          <cell r="C14" t="str">
            <v/>
          </cell>
          <cell r="J14">
            <v>0</v>
          </cell>
        </row>
        <row r="15">
          <cell r="C15" t="str">
            <v/>
          </cell>
          <cell r="E15" t="str">
            <v/>
          </cell>
          <cell r="J15">
            <v>0</v>
          </cell>
        </row>
        <row r="16">
          <cell r="C16" t="str">
            <v/>
          </cell>
          <cell r="E16" t="str">
            <v/>
          </cell>
          <cell r="K16" t="str">
            <v/>
          </cell>
        </row>
        <row r="17">
          <cell r="C17" t="str">
            <v/>
          </cell>
          <cell r="E17" t="str">
            <v/>
          </cell>
          <cell r="K17" t="str">
            <v/>
          </cell>
        </row>
        <row r="18">
          <cell r="C18" t="str">
            <v/>
          </cell>
          <cell r="E18" t="str">
            <v/>
          </cell>
          <cell r="K18" t="str">
            <v/>
          </cell>
        </row>
        <row r="19">
          <cell r="C19" t="str">
            <v/>
          </cell>
          <cell r="E19" t="str">
            <v/>
          </cell>
          <cell r="K19" t="str">
            <v/>
          </cell>
        </row>
        <row r="20">
          <cell r="I20">
            <v>0</v>
          </cell>
          <cell r="J20">
            <v>0</v>
          </cell>
          <cell r="K20">
            <v>0</v>
          </cell>
        </row>
        <row r="21">
          <cell r="D21" t="str">
            <v>DP : 1</v>
          </cell>
        </row>
        <row r="22">
          <cell r="C22" t="str">
            <v>rupb001</v>
          </cell>
          <cell r="E22" t="str">
            <v>Sugani</v>
          </cell>
          <cell r="F22" t="str">
            <v>Upah Harian Tukang Babat</v>
          </cell>
          <cell r="I22">
            <v>30000</v>
          </cell>
          <cell r="J22">
            <v>0</v>
          </cell>
          <cell r="K22">
            <v>30000</v>
          </cell>
        </row>
        <row r="25">
          <cell r="C25" t="str">
            <v>rupb002</v>
          </cell>
          <cell r="E25" t="str">
            <v>Kastari</v>
          </cell>
          <cell r="F25" t="str">
            <v>Pembuatan Air Kerja</v>
          </cell>
          <cell r="I25">
            <v>3000000</v>
          </cell>
          <cell r="J25">
            <v>19211</v>
          </cell>
          <cell r="K25">
            <v>3019211</v>
          </cell>
        </row>
        <row r="26">
          <cell r="E26" t="str">
            <v>001/SPB/NKWI-PPS/11/2004</v>
          </cell>
        </row>
        <row r="28">
          <cell r="D28" t="str">
            <v>DP : 2</v>
          </cell>
        </row>
        <row r="29">
          <cell r="C29" t="str">
            <v>rupb003</v>
          </cell>
          <cell r="E29" t="str">
            <v>Amir</v>
          </cell>
          <cell r="F29" t="str">
            <v>Pekerjaan Urug Jalan</v>
          </cell>
          <cell r="I29">
            <v>600000</v>
          </cell>
          <cell r="J29">
            <v>0</v>
          </cell>
          <cell r="K29">
            <v>600000</v>
          </cell>
        </row>
        <row r="32">
          <cell r="C32" t="str">
            <v>rupb004</v>
          </cell>
          <cell r="E32" t="str">
            <v>TD. Simamora</v>
          </cell>
          <cell r="F32" t="str">
            <v>Upah Harian Pekerja Jaga malam</v>
          </cell>
          <cell r="I32">
            <v>1000000</v>
          </cell>
          <cell r="J32">
            <v>0</v>
          </cell>
          <cell r="K32">
            <v>1000000</v>
          </cell>
        </row>
        <row r="34">
          <cell r="C34" t="str">
            <v>rupb005</v>
          </cell>
          <cell r="F34" t="str">
            <v>Upah harian angkut besi beton</v>
          </cell>
          <cell r="I34">
            <v>3000000</v>
          </cell>
          <cell r="J34">
            <v>0</v>
          </cell>
          <cell r="K34">
            <v>3000000</v>
          </cell>
        </row>
        <row r="36">
          <cell r="C36" t="str">
            <v>rupb006</v>
          </cell>
          <cell r="F36" t="str">
            <v>Upah harian menurunkan besi</v>
          </cell>
          <cell r="I36">
            <v>120000</v>
          </cell>
          <cell r="J36">
            <v>0</v>
          </cell>
          <cell r="K36">
            <v>120000</v>
          </cell>
        </row>
        <row r="38">
          <cell r="F38" t="str">
            <v xml:space="preserve">Upah Harian &amp; lembur </v>
          </cell>
        </row>
        <row r="39">
          <cell r="C39" t="str">
            <v>rupb007</v>
          </cell>
          <cell r="F39" t="str">
            <v>Harian &amp; Lembur Periode 4 Des - 17 Des 2004</v>
          </cell>
          <cell r="I39">
            <v>925000</v>
          </cell>
          <cell r="J39">
            <v>0</v>
          </cell>
          <cell r="K39">
            <v>925000</v>
          </cell>
        </row>
        <row r="41">
          <cell r="C41" t="str">
            <v>rupb008</v>
          </cell>
          <cell r="F41" t="str">
            <v>Upah harian angkut besi + kayu</v>
          </cell>
          <cell r="I41">
            <v>100000</v>
          </cell>
          <cell r="J41">
            <v>0</v>
          </cell>
          <cell r="K41">
            <v>100000</v>
          </cell>
        </row>
        <row r="42">
          <cell r="K42" t="str">
            <v/>
          </cell>
        </row>
        <row r="43">
          <cell r="C43" t="str">
            <v>rupb009</v>
          </cell>
          <cell r="F43" t="str">
            <v>Upah harian Bongkar Steel Bar</v>
          </cell>
          <cell r="I43">
            <v>350000</v>
          </cell>
          <cell r="J43">
            <v>0</v>
          </cell>
          <cell r="K43">
            <v>350000</v>
          </cell>
        </row>
        <row r="45">
          <cell r="D45" t="str">
            <v>DP : 4</v>
          </cell>
        </row>
        <row r="46">
          <cell r="E46" t="str">
            <v>Sutrisno</v>
          </cell>
          <cell r="F46" t="str">
            <v xml:space="preserve">Upah Buat Kantor </v>
          </cell>
        </row>
        <row r="47">
          <cell r="E47" t="str">
            <v>002/SPB/NKWI-PPS/11/04</v>
          </cell>
          <cell r="F47" t="str">
            <v>Direksi,Konsultan &amp;</v>
          </cell>
        </row>
        <row r="48">
          <cell r="C48" t="str">
            <v>rupb014</v>
          </cell>
          <cell r="F48" t="str">
            <v>Upah buat Kantor Kontraktor, Direksi &amp; Konsultan</v>
          </cell>
          <cell r="G48">
            <v>143.63399999999999</v>
          </cell>
          <cell r="H48" t="str">
            <v>m2</v>
          </cell>
          <cell r="I48">
            <v>100000</v>
          </cell>
          <cell r="J48">
            <v>14363400</v>
          </cell>
          <cell r="K48">
            <v>14363400</v>
          </cell>
        </row>
        <row r="50">
          <cell r="C50" t="str">
            <v>rupb015</v>
          </cell>
          <cell r="E50" t="str">
            <v>Sutrisno</v>
          </cell>
          <cell r="F50" t="str">
            <v>Upah pasang Pintu Gerbang</v>
          </cell>
          <cell r="I50">
            <v>70000</v>
          </cell>
          <cell r="J50">
            <v>70000</v>
          </cell>
          <cell r="K50">
            <v>70000</v>
          </cell>
        </row>
        <row r="51">
          <cell r="C51" t="str">
            <v>rupb016</v>
          </cell>
          <cell r="E51" t="str">
            <v>Sutrisno</v>
          </cell>
          <cell r="F51" t="str">
            <v>Upah Perbaikan Mess direksi</v>
          </cell>
          <cell r="I51">
            <v>950000</v>
          </cell>
          <cell r="J51">
            <v>950000</v>
          </cell>
          <cell r="K51">
            <v>950000</v>
          </cell>
        </row>
        <row r="52">
          <cell r="C52" t="str">
            <v>rupb017</v>
          </cell>
          <cell r="E52" t="str">
            <v>Sutrisno</v>
          </cell>
          <cell r="F52" t="str">
            <v>Upah Bobok Sefti Tank</v>
          </cell>
          <cell r="I52">
            <v>500000</v>
          </cell>
          <cell r="J52">
            <v>500000</v>
          </cell>
          <cell r="K52">
            <v>500000</v>
          </cell>
        </row>
        <row r="53">
          <cell r="C53" t="str">
            <v>rupb018</v>
          </cell>
          <cell r="E53" t="str">
            <v>Sutrisno</v>
          </cell>
          <cell r="F53" t="str">
            <v>Upah bongkar Bendrant</v>
          </cell>
          <cell r="I53">
            <v>70000</v>
          </cell>
          <cell r="J53">
            <v>70000</v>
          </cell>
          <cell r="K53">
            <v>70000</v>
          </cell>
        </row>
        <row r="54">
          <cell r="C54" t="str">
            <v>rupb019</v>
          </cell>
          <cell r="E54" t="str">
            <v>Sutrisno</v>
          </cell>
          <cell r="F54" t="str">
            <v>Upah bongkar &amp; Muat pipa</v>
          </cell>
          <cell r="I54">
            <v>70000</v>
          </cell>
          <cell r="J54">
            <v>70000</v>
          </cell>
          <cell r="K54">
            <v>70000</v>
          </cell>
        </row>
        <row r="55">
          <cell r="C55" t="str">
            <v>rupb020</v>
          </cell>
          <cell r="E55" t="str">
            <v>Sutrisno</v>
          </cell>
          <cell r="F55" t="str">
            <v>Upah  Pembersihan jalan</v>
          </cell>
          <cell r="I55">
            <v>3105000</v>
          </cell>
          <cell r="J55">
            <v>3105000</v>
          </cell>
          <cell r="K55">
            <v>3105000</v>
          </cell>
        </row>
        <row r="56">
          <cell r="C56" t="str">
            <v>rupb021</v>
          </cell>
          <cell r="E56" t="str">
            <v>Sutrisno</v>
          </cell>
          <cell r="F56" t="str">
            <v>Upah Bongkar besi</v>
          </cell>
          <cell r="I56">
            <v>1115000</v>
          </cell>
          <cell r="J56">
            <v>1115000</v>
          </cell>
          <cell r="K56">
            <v>1115000</v>
          </cell>
        </row>
        <row r="57">
          <cell r="C57" t="str">
            <v>rupb022</v>
          </cell>
          <cell r="E57" t="str">
            <v>Sutrisno</v>
          </cell>
          <cell r="F57" t="str">
            <v>Upah Bongkar Kantor Pos Jaga</v>
          </cell>
          <cell r="I57">
            <v>325000</v>
          </cell>
          <cell r="J57">
            <v>325000</v>
          </cell>
          <cell r="K57">
            <v>325000</v>
          </cell>
        </row>
        <row r="58">
          <cell r="C58" t="str">
            <v>rupb023</v>
          </cell>
          <cell r="E58" t="str">
            <v>Sutrisno</v>
          </cell>
          <cell r="F58" t="str">
            <v>Upah Bongkar Kantor Pasar</v>
          </cell>
          <cell r="I58">
            <v>255000</v>
          </cell>
          <cell r="J58">
            <v>255000</v>
          </cell>
          <cell r="K58">
            <v>255000</v>
          </cell>
        </row>
        <row r="60">
          <cell r="E60" t="str">
            <v>Sutrisno</v>
          </cell>
        </row>
        <row r="61">
          <cell r="E61" t="str">
            <v>003/SPB/NK-PPS/11/04</v>
          </cell>
          <cell r="F61" t="str">
            <v>Upah Borong Pekerjaan :</v>
          </cell>
        </row>
        <row r="62">
          <cell r="C62" t="str">
            <v>rupb024</v>
          </cell>
          <cell r="F62" t="str">
            <v xml:space="preserve">Cor Jln Akses road </v>
          </cell>
          <cell r="G62">
            <v>77</v>
          </cell>
          <cell r="H62" t="str">
            <v>m3</v>
          </cell>
          <cell r="I62">
            <v>1155000</v>
          </cell>
          <cell r="K62">
            <v>1155000</v>
          </cell>
        </row>
        <row r="63">
          <cell r="C63" t="str">
            <v>rupb025</v>
          </cell>
          <cell r="F63" t="str">
            <v xml:space="preserve">Buat Bekisting </v>
          </cell>
          <cell r="G63">
            <v>165</v>
          </cell>
          <cell r="H63" t="str">
            <v>m2</v>
          </cell>
          <cell r="I63">
            <v>825000</v>
          </cell>
          <cell r="K63">
            <v>825000</v>
          </cell>
        </row>
        <row r="64">
          <cell r="J64">
            <v>1980000</v>
          </cell>
        </row>
        <row r="67">
          <cell r="C67" t="str">
            <v>rupb026</v>
          </cell>
          <cell r="E67" t="str">
            <v>Mansyur Diah</v>
          </cell>
          <cell r="F67" t="str">
            <v>Upah Pasang pipa dll</v>
          </cell>
          <cell r="I67">
            <v>1330000</v>
          </cell>
          <cell r="J67">
            <v>1330000</v>
          </cell>
          <cell r="K67">
            <v>1330000</v>
          </cell>
        </row>
        <row r="69">
          <cell r="E69" t="str">
            <v>A d e k</v>
          </cell>
        </row>
        <row r="70">
          <cell r="E70" t="str">
            <v>008/SPB/NKWI-PPS/12/04</v>
          </cell>
          <cell r="F70" t="str">
            <v>Upah borong pekerjaan :</v>
          </cell>
        </row>
        <row r="71">
          <cell r="F71" t="str">
            <v xml:space="preserve">Buat Buat &amp; pasang </v>
          </cell>
        </row>
        <row r="72">
          <cell r="C72" t="str">
            <v>rupb027</v>
          </cell>
          <cell r="F72" t="str">
            <v>Instlasi Sumur Bor</v>
          </cell>
          <cell r="G72">
            <v>1</v>
          </cell>
          <cell r="H72" t="str">
            <v>ls</v>
          </cell>
          <cell r="I72">
            <v>1000000</v>
          </cell>
          <cell r="J72">
            <v>1000000</v>
          </cell>
          <cell r="K72">
            <v>1000000</v>
          </cell>
        </row>
        <row r="74">
          <cell r="E74" t="str">
            <v>Sunaryo</v>
          </cell>
        </row>
        <row r="75">
          <cell r="E75" t="str">
            <v>006/SPB/NKWI-PPS/12/04</v>
          </cell>
          <cell r="F75" t="str">
            <v>Upah borong Pekerjaan  :</v>
          </cell>
        </row>
        <row r="76">
          <cell r="C76" t="str">
            <v>rupb028</v>
          </cell>
          <cell r="F76" t="str">
            <v>Bekisting B.Bata</v>
          </cell>
          <cell r="G76">
            <v>210.5</v>
          </cell>
          <cell r="H76" t="str">
            <v>m2</v>
          </cell>
          <cell r="I76">
            <v>1684000</v>
          </cell>
          <cell r="K76">
            <v>1684000</v>
          </cell>
        </row>
        <row r="77">
          <cell r="C77" t="str">
            <v>rupb029</v>
          </cell>
          <cell r="F77" t="str">
            <v>Langsir Batu bata</v>
          </cell>
          <cell r="G77">
            <v>373</v>
          </cell>
          <cell r="H77" t="str">
            <v>bh</v>
          </cell>
          <cell r="I77">
            <v>746000</v>
          </cell>
          <cell r="K77">
            <v>746000</v>
          </cell>
        </row>
        <row r="78">
          <cell r="C78" t="str">
            <v>rupb030</v>
          </cell>
          <cell r="F78" t="str">
            <v>Cor Lantai Kerja</v>
          </cell>
          <cell r="G78">
            <v>3.33</v>
          </cell>
          <cell r="H78" t="str">
            <v>m3</v>
          </cell>
          <cell r="I78">
            <v>49950</v>
          </cell>
          <cell r="J78">
            <v>2479950</v>
          </cell>
          <cell r="K78">
            <v>49950</v>
          </cell>
        </row>
        <row r="80">
          <cell r="E80" t="str">
            <v>Benny</v>
          </cell>
          <cell r="F80" t="str">
            <v>Upah Bobok Bore Pile  :</v>
          </cell>
        </row>
        <row r="81">
          <cell r="C81" t="str">
            <v>rupb031</v>
          </cell>
          <cell r="E81" t="str">
            <v>006/SPB/NKWI-PPS/12/04</v>
          </cell>
          <cell r="F81" t="str">
            <v>Gedung C</v>
          </cell>
          <cell r="G81">
            <v>25</v>
          </cell>
          <cell r="H81" t="str">
            <v>bh</v>
          </cell>
          <cell r="I81">
            <v>2000000</v>
          </cell>
          <cell r="K81">
            <v>2000000</v>
          </cell>
        </row>
        <row r="82">
          <cell r="C82" t="str">
            <v>rupb032</v>
          </cell>
          <cell r="F82" t="str">
            <v>Gedung B</v>
          </cell>
          <cell r="G82">
            <v>21</v>
          </cell>
          <cell r="H82" t="str">
            <v>bh</v>
          </cell>
          <cell r="I82">
            <v>1680000</v>
          </cell>
          <cell r="J82">
            <v>3680000</v>
          </cell>
          <cell r="K82">
            <v>1680000</v>
          </cell>
        </row>
        <row r="84">
          <cell r="E84" t="str">
            <v>Kohar</v>
          </cell>
          <cell r="F84" t="str">
            <v>Upah Borong Pembesian :</v>
          </cell>
        </row>
        <row r="85">
          <cell r="C85" t="str">
            <v>rupb033</v>
          </cell>
          <cell r="E85" t="str">
            <v>014/SPB/NKWI-PPS/1/05</v>
          </cell>
          <cell r="F85" t="str">
            <v>Besi  Dia 22</v>
          </cell>
          <cell r="G85">
            <v>7370</v>
          </cell>
          <cell r="H85" t="str">
            <v>kg</v>
          </cell>
          <cell r="I85">
            <v>1842500</v>
          </cell>
          <cell r="K85">
            <v>1842500</v>
          </cell>
        </row>
        <row r="86">
          <cell r="C86" t="str">
            <v>rupb034</v>
          </cell>
          <cell r="F86" t="str">
            <v>Besi  Dia 25</v>
          </cell>
          <cell r="G86">
            <v>630</v>
          </cell>
          <cell r="H86" t="str">
            <v>kg</v>
          </cell>
          <cell r="I86">
            <v>157500</v>
          </cell>
          <cell r="J86">
            <v>2000000</v>
          </cell>
          <cell r="K86">
            <v>157500</v>
          </cell>
        </row>
        <row r="88">
          <cell r="K88">
            <v>33293350</v>
          </cell>
        </row>
        <row r="89">
          <cell r="D89" t="str">
            <v>DP : 5</v>
          </cell>
        </row>
        <row r="91">
          <cell r="C91" t="str">
            <v>rupb035</v>
          </cell>
          <cell r="F91" t="str">
            <v>Ongkos angkut Besi dr Proy RS Zainab Ke Proy Senapelan</v>
          </cell>
          <cell r="H91" t="str">
            <v>ls</v>
          </cell>
          <cell r="K91">
            <v>30000</v>
          </cell>
        </row>
        <row r="93">
          <cell r="E93" t="str">
            <v>BENNY</v>
          </cell>
          <cell r="F93" t="str">
            <v>Upah potong boor Pile</v>
          </cell>
        </row>
        <row r="94">
          <cell r="D94" t="str">
            <v>005/SPB/NK-PPS/12/04</v>
          </cell>
          <cell r="F94" t="str">
            <v>Gedung C</v>
          </cell>
          <cell r="G94" t="str">
            <v>8 btg</v>
          </cell>
          <cell r="I94">
            <v>640000</v>
          </cell>
        </row>
        <row r="95">
          <cell r="C95" t="str">
            <v>rupb036</v>
          </cell>
          <cell r="F95" t="str">
            <v>Gedung B</v>
          </cell>
          <cell r="G95">
            <v>4</v>
          </cell>
          <cell r="H95" t="str">
            <v>btg</v>
          </cell>
          <cell r="I95">
            <v>320000</v>
          </cell>
          <cell r="J95">
            <v>960000</v>
          </cell>
          <cell r="K95">
            <v>960000</v>
          </cell>
        </row>
        <row r="97">
          <cell r="E97" t="str">
            <v>SUNARYO</v>
          </cell>
        </row>
        <row r="98">
          <cell r="D98" t="str">
            <v>021/SPB/NK-PPS/01/05</v>
          </cell>
          <cell r="F98" t="str">
            <v>Bekisting</v>
          </cell>
          <cell r="G98" t="str">
            <v>340 m2</v>
          </cell>
          <cell r="I98">
            <v>2720000</v>
          </cell>
        </row>
        <row r="99">
          <cell r="C99" t="str">
            <v>rupb037</v>
          </cell>
          <cell r="F99" t="str">
            <v>Cor lantai</v>
          </cell>
          <cell r="G99">
            <v>102</v>
          </cell>
          <cell r="H99" t="str">
            <v>m3</v>
          </cell>
          <cell r="I99">
            <v>1530000</v>
          </cell>
          <cell r="J99">
            <v>4250000</v>
          </cell>
          <cell r="K99">
            <v>4250000</v>
          </cell>
        </row>
        <row r="101">
          <cell r="E101" t="str">
            <v>Kohar</v>
          </cell>
          <cell r="F101" t="str">
            <v>Pembesian Pile Cap Gedung C</v>
          </cell>
        </row>
        <row r="102">
          <cell r="C102" t="str">
            <v>rupb038</v>
          </cell>
          <cell r="D102" t="str">
            <v>014/SPB/NK-PPS/01/05</v>
          </cell>
          <cell r="F102" t="str">
            <v xml:space="preserve">Besi dia 25 </v>
          </cell>
          <cell r="G102">
            <v>3948</v>
          </cell>
          <cell r="H102" t="str">
            <v>kg</v>
          </cell>
          <cell r="I102">
            <v>987000</v>
          </cell>
          <cell r="K102">
            <v>987000</v>
          </cell>
        </row>
        <row r="104">
          <cell r="E104" t="str">
            <v>Kohar</v>
          </cell>
          <cell r="F104" t="str">
            <v>Pembesian Pile Cap Gedung C</v>
          </cell>
        </row>
        <row r="105">
          <cell r="D105" t="str">
            <v>014/SPB/NK-PPS/01/05</v>
          </cell>
          <cell r="F105" t="str">
            <v>Besi dia 10</v>
          </cell>
          <cell r="G105" t="str">
            <v>1,625 kg</v>
          </cell>
          <cell r="H105" t="str">
            <v>kg</v>
          </cell>
          <cell r="I105">
            <v>528125</v>
          </cell>
        </row>
        <row r="106">
          <cell r="F106" t="str">
            <v>Besi dia 13</v>
          </cell>
          <cell r="G106" t="str">
            <v>265 kg</v>
          </cell>
          <cell r="H106" t="str">
            <v>kg</v>
          </cell>
          <cell r="I106">
            <v>86125</v>
          </cell>
        </row>
        <row r="107">
          <cell r="F107" t="str">
            <v>Besi dia 19</v>
          </cell>
          <cell r="G107" t="str">
            <v>172 kg</v>
          </cell>
          <cell r="H107" t="str">
            <v>kg</v>
          </cell>
          <cell r="I107">
            <v>43000</v>
          </cell>
        </row>
        <row r="108">
          <cell r="C108" t="str">
            <v>rupb039</v>
          </cell>
          <cell r="F108" t="str">
            <v>Besi dia 22</v>
          </cell>
          <cell r="G108">
            <v>3375</v>
          </cell>
          <cell r="H108" t="str">
            <v>kg</v>
          </cell>
          <cell r="I108">
            <v>843750</v>
          </cell>
          <cell r="J108">
            <v>1501000</v>
          </cell>
          <cell r="K108">
            <v>1501000</v>
          </cell>
        </row>
        <row r="110">
          <cell r="E110" t="str">
            <v>Bambang</v>
          </cell>
        </row>
        <row r="111">
          <cell r="C111" t="str">
            <v>rupb040</v>
          </cell>
          <cell r="D111" t="str">
            <v>007/SPB/NK-PPS/12/04</v>
          </cell>
          <cell r="F111" t="str">
            <v>Pagar proyek</v>
          </cell>
          <cell r="G111">
            <v>117</v>
          </cell>
          <cell r="H111" t="str">
            <v>m</v>
          </cell>
          <cell r="I111">
            <v>6025500</v>
          </cell>
          <cell r="K111">
            <v>6025500</v>
          </cell>
        </row>
        <row r="113">
          <cell r="E113" t="str">
            <v>Marmin</v>
          </cell>
          <cell r="F113" t="str">
            <v>Pasang Keramik kantor</v>
          </cell>
        </row>
        <row r="114">
          <cell r="D114" t="str">
            <v>013/SPB/NK-PPS/12/04</v>
          </cell>
          <cell r="F114" t="str">
            <v>Lantai kantor</v>
          </cell>
          <cell r="G114" t="str">
            <v>72,5 m2</v>
          </cell>
          <cell r="H114" t="str">
            <v>m2</v>
          </cell>
          <cell r="I114">
            <v>1087500</v>
          </cell>
        </row>
        <row r="115">
          <cell r="C115" t="str">
            <v>rupb041</v>
          </cell>
          <cell r="F115" t="str">
            <v>Kamar mandi</v>
          </cell>
          <cell r="G115">
            <v>2</v>
          </cell>
          <cell r="H115" t="str">
            <v>unit</v>
          </cell>
          <cell r="I115">
            <v>482500</v>
          </cell>
          <cell r="J115">
            <v>1570000</v>
          </cell>
          <cell r="K115">
            <v>1570000</v>
          </cell>
        </row>
        <row r="117">
          <cell r="E117" t="str">
            <v>A d e k</v>
          </cell>
          <cell r="F117" t="str">
            <v>Angs- 2 ( lunas )</v>
          </cell>
        </row>
        <row r="118">
          <cell r="C118" t="str">
            <v>rupb042</v>
          </cell>
          <cell r="D118" t="str">
            <v>008/SPB/NK-PPS/12/04</v>
          </cell>
          <cell r="F118" t="str">
            <v>Buat sumur dan Instlasi ke K.Mandi</v>
          </cell>
          <cell r="H118" t="str">
            <v>ls</v>
          </cell>
          <cell r="I118">
            <v>1382250</v>
          </cell>
          <cell r="K118">
            <v>1382250</v>
          </cell>
        </row>
        <row r="120">
          <cell r="K120">
            <v>16705750</v>
          </cell>
        </row>
        <row r="122">
          <cell r="D122" t="str">
            <v>DP : 3</v>
          </cell>
        </row>
        <row r="123">
          <cell r="E123" t="str">
            <v>B E N N Y</v>
          </cell>
          <cell r="F123" t="str">
            <v>Bobok  Bore Pile Gedung C :</v>
          </cell>
        </row>
        <row r="124">
          <cell r="C124" t="str">
            <v>rupb010</v>
          </cell>
          <cell r="E124" t="str">
            <v>005/SPB/NK-PPS/12/04</v>
          </cell>
          <cell r="F124" t="str">
            <v>Bobok Bore Pile 39 bh @ Rp.80.000,-</v>
          </cell>
          <cell r="I124">
            <v>3088750</v>
          </cell>
          <cell r="J124">
            <v>31250</v>
          </cell>
          <cell r="K124">
            <v>3120000</v>
          </cell>
        </row>
        <row r="126">
          <cell r="E126" t="str">
            <v>K O H A R</v>
          </cell>
          <cell r="F126" t="str">
            <v>Pembesian di gedung C</v>
          </cell>
        </row>
        <row r="127">
          <cell r="E127" t="str">
            <v>10/SPB/NK-PPS/12/04</v>
          </cell>
          <cell r="F127" t="str">
            <v>Besi  10 = 347 kg @ Rp.325</v>
          </cell>
        </row>
        <row r="128">
          <cell r="C128" t="str">
            <v>rupb011</v>
          </cell>
          <cell r="F128" t="str">
            <v>Pembesian Besi  16 = 7875 kg @ Rp.250</v>
          </cell>
          <cell r="I128">
            <v>2059248</v>
          </cell>
          <cell r="J128">
            <v>22276</v>
          </cell>
          <cell r="K128">
            <v>2081524</v>
          </cell>
        </row>
        <row r="130">
          <cell r="E130" t="str">
            <v>SUNARYO</v>
          </cell>
          <cell r="F130" t="str">
            <v>Bekisting Batu bata Gedung C</v>
          </cell>
          <cell r="K130">
            <v>0</v>
          </cell>
        </row>
        <row r="131">
          <cell r="C131" t="str">
            <v>rupb012</v>
          </cell>
          <cell r="E131" t="str">
            <v>006/SPB/NK-PPS/12/04</v>
          </cell>
          <cell r="F131" t="str">
            <v>Bekisting 162,5 M2 @ Rp.8.000</v>
          </cell>
          <cell r="I131">
            <v>1286125</v>
          </cell>
          <cell r="J131">
            <v>13875</v>
          </cell>
          <cell r="K131">
            <v>1300000</v>
          </cell>
        </row>
        <row r="133">
          <cell r="E133" t="str">
            <v>BAMBANG</v>
          </cell>
          <cell r="F133" t="str">
            <v>Pasang Pagar proyek</v>
          </cell>
        </row>
        <row r="134">
          <cell r="C134" t="str">
            <v>rupb013</v>
          </cell>
          <cell r="E134" t="str">
            <v>004/SPB/NK-PPS/11/04</v>
          </cell>
          <cell r="F134" t="str">
            <v>Pagar Proyek 405 M  @ Rp.51500</v>
          </cell>
          <cell r="I134">
            <v>20826925</v>
          </cell>
          <cell r="J134">
            <v>30575</v>
          </cell>
          <cell r="K134">
            <v>20857500</v>
          </cell>
        </row>
        <row r="135">
          <cell r="K135" t="str">
            <v/>
          </cell>
        </row>
        <row r="136">
          <cell r="K136">
            <v>27359024</v>
          </cell>
        </row>
        <row r="138">
          <cell r="D138" t="str">
            <v>DP : 6</v>
          </cell>
        </row>
        <row r="139">
          <cell r="C139" t="str">
            <v>rupb043</v>
          </cell>
          <cell r="F139" t="str">
            <v>Upah harian Pembersihan lantai kerja dll</v>
          </cell>
          <cell r="J139">
            <v>5492500</v>
          </cell>
          <cell r="K139">
            <v>5492500</v>
          </cell>
        </row>
        <row r="140">
          <cell r="C140" t="str">
            <v>rupb044</v>
          </cell>
          <cell r="F140" t="str">
            <v>Upah harian pembersihan lokasi, tanah timbunan dan bobokan</v>
          </cell>
          <cell r="J140">
            <v>2275000</v>
          </cell>
          <cell r="K140">
            <v>2275000</v>
          </cell>
        </row>
        <row r="142">
          <cell r="C142" t="str">
            <v>rupb045</v>
          </cell>
          <cell r="F142" t="str">
            <v>Upah bongkar semen</v>
          </cell>
          <cell r="G142">
            <v>650</v>
          </cell>
          <cell r="H142" t="str">
            <v>zak</v>
          </cell>
          <cell r="J142">
            <v>380000</v>
          </cell>
          <cell r="K142">
            <v>380000</v>
          </cell>
        </row>
        <row r="143">
          <cell r="C143" t="str">
            <v>rupb046</v>
          </cell>
          <cell r="F143" t="str">
            <v>Upah muat Scapulding  dan bongkar</v>
          </cell>
          <cell r="J143">
            <v>90000</v>
          </cell>
          <cell r="K143">
            <v>90000</v>
          </cell>
        </row>
        <row r="144">
          <cell r="C144" t="str">
            <v>rupb047</v>
          </cell>
          <cell r="F144" t="str">
            <v>Upah bongkar Triplex</v>
          </cell>
          <cell r="J144">
            <v>25000</v>
          </cell>
          <cell r="K144">
            <v>25000</v>
          </cell>
        </row>
        <row r="146">
          <cell r="F146" t="str">
            <v>Benny</v>
          </cell>
        </row>
        <row r="147">
          <cell r="C147" t="str">
            <v>rupb048</v>
          </cell>
          <cell r="E147" t="str">
            <v>005/SPB/NK-PPS/01/05</v>
          </cell>
          <cell r="F147" t="str">
            <v>Bobok Bore Pile</v>
          </cell>
          <cell r="G147">
            <v>50</v>
          </cell>
          <cell r="H147" t="str">
            <v>bh</v>
          </cell>
          <cell r="J147">
            <v>4000000</v>
          </cell>
          <cell r="K147">
            <v>4000000</v>
          </cell>
        </row>
        <row r="149">
          <cell r="C149" t="str">
            <v>rupb049</v>
          </cell>
          <cell r="F149" t="str">
            <v>Upah harian penyambungan Bore Pile</v>
          </cell>
          <cell r="J149">
            <v>875000</v>
          </cell>
          <cell r="K149">
            <v>875000</v>
          </cell>
        </row>
        <row r="151">
          <cell r="F151" t="str">
            <v>Sunaryo</v>
          </cell>
        </row>
        <row r="152">
          <cell r="C152" t="str">
            <v>rupb050</v>
          </cell>
          <cell r="E152" t="str">
            <v>021/SPB/NK-PPS/01/05</v>
          </cell>
          <cell r="F152" t="str">
            <v>Bekisting Batu bata</v>
          </cell>
          <cell r="G152">
            <v>352.7</v>
          </cell>
          <cell r="H152" t="str">
            <v>M2</v>
          </cell>
          <cell r="J152">
            <v>2821600</v>
          </cell>
          <cell r="K152">
            <v>2821600</v>
          </cell>
        </row>
        <row r="153">
          <cell r="C153" t="str">
            <v>rupb051</v>
          </cell>
          <cell r="F153" t="str">
            <v>Cor Lantai Kerja</v>
          </cell>
          <cell r="G153">
            <v>502.2</v>
          </cell>
          <cell r="H153" t="str">
            <v>M3</v>
          </cell>
          <cell r="J153">
            <v>7533000</v>
          </cell>
          <cell r="K153">
            <v>7533000</v>
          </cell>
        </row>
        <row r="155">
          <cell r="F155" t="str">
            <v>Kohar</v>
          </cell>
        </row>
        <row r="156">
          <cell r="C156" t="str">
            <v>rupb052</v>
          </cell>
          <cell r="E156" t="str">
            <v>016/SPB/NK-PPS/01/05</v>
          </cell>
          <cell r="F156" t="str">
            <v>Besi Dia 10</v>
          </cell>
          <cell r="G156">
            <v>4522</v>
          </cell>
          <cell r="H156" t="str">
            <v>kg</v>
          </cell>
          <cell r="J156">
            <v>1469650</v>
          </cell>
          <cell r="K156">
            <v>1469650</v>
          </cell>
        </row>
        <row r="157">
          <cell r="C157" t="str">
            <v>rupb053</v>
          </cell>
          <cell r="F157" t="str">
            <v>Besi Dia 13</v>
          </cell>
          <cell r="G157">
            <v>3398</v>
          </cell>
          <cell r="H157" t="str">
            <v>kg</v>
          </cell>
          <cell r="J157">
            <v>1104350</v>
          </cell>
          <cell r="K157">
            <v>1104350</v>
          </cell>
        </row>
        <row r="158">
          <cell r="C158" t="str">
            <v>rupb054</v>
          </cell>
          <cell r="F158" t="str">
            <v>Besi Dia 19</v>
          </cell>
          <cell r="G158">
            <v>729</v>
          </cell>
          <cell r="H158" t="str">
            <v>kg</v>
          </cell>
          <cell r="J158">
            <v>182250</v>
          </cell>
          <cell r="K158">
            <v>182250</v>
          </cell>
        </row>
        <row r="159">
          <cell r="C159" t="str">
            <v>rupb055</v>
          </cell>
          <cell r="F159" t="str">
            <v>Besi Dia 22</v>
          </cell>
          <cell r="G159">
            <v>4975</v>
          </cell>
          <cell r="H159" t="str">
            <v>kg</v>
          </cell>
          <cell r="J159">
            <v>1243750</v>
          </cell>
          <cell r="K159">
            <v>1243750</v>
          </cell>
        </row>
        <row r="161">
          <cell r="F161" t="str">
            <v>Sunaryo</v>
          </cell>
        </row>
        <row r="162">
          <cell r="C162" t="str">
            <v>rupb056</v>
          </cell>
          <cell r="E162" t="str">
            <v>024/SPB/NK-PPS/01/05</v>
          </cell>
          <cell r="F162" t="str">
            <v>Cor Readymix</v>
          </cell>
          <cell r="G162">
            <v>415.5</v>
          </cell>
          <cell r="H162" t="str">
            <v>M3</v>
          </cell>
          <cell r="J162">
            <v>4155000</v>
          </cell>
          <cell r="K162">
            <v>4155000</v>
          </cell>
        </row>
        <row r="163">
          <cell r="C163" t="str">
            <v>rupb057</v>
          </cell>
          <cell r="F163" t="str">
            <v>Bekisting triplex</v>
          </cell>
          <cell r="G163">
            <v>101.34</v>
          </cell>
          <cell r="H163" t="str">
            <v>m2</v>
          </cell>
          <cell r="J163">
            <v>760050</v>
          </cell>
          <cell r="K163">
            <v>760050</v>
          </cell>
        </row>
        <row r="166">
          <cell r="C166" t="str">
            <v>rupb058</v>
          </cell>
          <cell r="F166" t="str">
            <v>Ongkos langsir Tanah untuk Penimbunan lokasi</v>
          </cell>
          <cell r="J166">
            <v>800000</v>
          </cell>
          <cell r="K166">
            <v>800000</v>
          </cell>
        </row>
        <row r="168">
          <cell r="F168" t="str">
            <v>Sunaryo</v>
          </cell>
        </row>
        <row r="169">
          <cell r="C169" t="str">
            <v>rupb059</v>
          </cell>
          <cell r="E169" t="str">
            <v>024/SPB/NK-PPS/01/05</v>
          </cell>
          <cell r="F169" t="str">
            <v>Cor Readymix</v>
          </cell>
          <cell r="G169">
            <v>364.5</v>
          </cell>
          <cell r="H169" t="str">
            <v>M3</v>
          </cell>
          <cell r="J169">
            <v>3645000</v>
          </cell>
          <cell r="K169">
            <v>3645000</v>
          </cell>
        </row>
        <row r="171">
          <cell r="J171">
            <v>36852150</v>
          </cell>
          <cell r="K171">
            <v>36852150</v>
          </cell>
        </row>
        <row r="173">
          <cell r="D173" t="str">
            <v>DP : 7</v>
          </cell>
        </row>
        <row r="174">
          <cell r="F174" t="str">
            <v>Pembersihan Sampah:</v>
          </cell>
        </row>
        <row r="175">
          <cell r="C175" t="str">
            <v>rupb060</v>
          </cell>
          <cell r="F175" t="str">
            <v>Pembersihan jalan (Penyemprotan) dengan 4 Tank air</v>
          </cell>
          <cell r="K175">
            <v>1000000</v>
          </cell>
        </row>
        <row r="176">
          <cell r="F176" t="str">
            <v>Upah Bongkar/Muat Barang</v>
          </cell>
        </row>
        <row r="177">
          <cell r="C177" t="str">
            <v>rupb061</v>
          </cell>
          <cell r="F177" t="str">
            <v>Upah Bongkar Triplek</v>
          </cell>
          <cell r="K177">
            <v>25000</v>
          </cell>
        </row>
        <row r="178">
          <cell r="C178" t="str">
            <v>rupb062</v>
          </cell>
          <cell r="F178" t="str">
            <v>Upah Bongkar Semen</v>
          </cell>
          <cell r="K178">
            <v>25000</v>
          </cell>
        </row>
        <row r="179">
          <cell r="C179" t="str">
            <v>rupb063</v>
          </cell>
          <cell r="F179" t="str">
            <v>Upah  Bongkar Scafolding dari Truck</v>
          </cell>
          <cell r="K179">
            <v>600000</v>
          </cell>
        </row>
        <row r="180">
          <cell r="C180" t="str">
            <v>rupb064</v>
          </cell>
          <cell r="F180" t="str">
            <v>Upah Muat/bongkar &amp; Ongkos angkut Scafolding Dr Rs Zainab</v>
          </cell>
          <cell r="K180">
            <v>2455000</v>
          </cell>
        </row>
        <row r="181">
          <cell r="C181" t="str">
            <v>rupb065</v>
          </cell>
          <cell r="F181" t="str">
            <v>Upah muat / bongkar &amp; angkut besi dari RS Zainab</v>
          </cell>
          <cell r="K181">
            <v>150000</v>
          </cell>
        </row>
        <row r="183">
          <cell r="F183" t="str">
            <v>Upah Harian Pekerja</v>
          </cell>
        </row>
        <row r="184">
          <cell r="F184" t="str">
            <v>Upah pembersihan lantai kerja, T.Beam,Pasang Buis beton,</v>
          </cell>
        </row>
        <row r="185">
          <cell r="C185" t="str">
            <v>rupb066</v>
          </cell>
          <cell r="F185" t="str">
            <v>u/B.Pile,Barak Pabrikasi Kayu ( 25/02/05 s/d 01/03/05 )</v>
          </cell>
          <cell r="K185">
            <v>2220000</v>
          </cell>
        </row>
        <row r="186">
          <cell r="C186" t="str">
            <v>rupb067</v>
          </cell>
          <cell r="F186" t="str">
            <v>Upah harian Perataan tanah bekas galian ( 25/2/05 s/d 28/2/05</v>
          </cell>
          <cell r="K186">
            <v>520000</v>
          </cell>
        </row>
        <row r="187">
          <cell r="F187" t="str">
            <v>Upah Harian  (17 feb - 24 feb 05)</v>
          </cell>
        </row>
        <row r="188">
          <cell r="C188" t="str">
            <v>rupb068</v>
          </cell>
          <cell r="F188" t="str">
            <v>Timbun, Perataan tanah lantai kerja Blok B</v>
          </cell>
          <cell r="K188">
            <v>2475000</v>
          </cell>
        </row>
        <row r="189">
          <cell r="C189" t="str">
            <v>rupb069</v>
          </cell>
          <cell r="F189" t="str">
            <v>Psg. Buis Beton, Sambung Besi Bore Pile &amp; Cor 29 Ttk</v>
          </cell>
          <cell r="K189">
            <v>1031250</v>
          </cell>
        </row>
        <row r="190">
          <cell r="C190" t="str">
            <v>rupb070</v>
          </cell>
          <cell r="F190" t="str">
            <v>Timbun, Perataan tanah lantai kerja Blok C</v>
          </cell>
          <cell r="K190">
            <v>412500</v>
          </cell>
        </row>
        <row r="191">
          <cell r="C191" t="str">
            <v>rupb071</v>
          </cell>
          <cell r="F191" t="str">
            <v>Besi Bore Pile sebanyak 8 Titik</v>
          </cell>
          <cell r="K191">
            <v>206250</v>
          </cell>
        </row>
        <row r="193">
          <cell r="C193" t="str">
            <v>rupb072</v>
          </cell>
          <cell r="F193" t="str">
            <v>Upahharian/lembur Buat beton deking ( 15/01/05 s/d 01/033/05</v>
          </cell>
          <cell r="K193">
            <v>3000000</v>
          </cell>
        </row>
        <row r="194">
          <cell r="C194" t="str">
            <v>rupb073</v>
          </cell>
          <cell r="F194" t="str">
            <v>Upah harian bongkar psg buis beton ( 25/02/05 s/d 27/02/05</v>
          </cell>
          <cell r="K194">
            <v>605000</v>
          </cell>
        </row>
        <row r="195">
          <cell r="C195" t="str">
            <v>rupb074</v>
          </cell>
          <cell r="F195" t="str">
            <v>Upah harian/lembur potong &amp; lurus kan tiang pancang</v>
          </cell>
          <cell r="K195">
            <v>2935000</v>
          </cell>
        </row>
        <row r="196">
          <cell r="C196" t="str">
            <v>rupb075</v>
          </cell>
          <cell r="F196" t="str">
            <v>Upah/lembur langsir besi ke Pabrikasi &amp; ke lokasi pemasangan</v>
          </cell>
          <cell r="K196">
            <v>15965000</v>
          </cell>
        </row>
        <row r="197">
          <cell r="C197" t="str">
            <v>rupb076</v>
          </cell>
          <cell r="F197" t="str">
            <v>Upah harian pembersihan bekas bobokan Bore Pile</v>
          </cell>
          <cell r="K197">
            <v>180000</v>
          </cell>
        </row>
        <row r="198">
          <cell r="F198" t="str">
            <v>Junaidi</v>
          </cell>
        </row>
        <row r="199">
          <cell r="C199" t="str">
            <v>rupb077</v>
          </cell>
          <cell r="E199" t="str">
            <v>035/SPB/NK-PPS/02/05</v>
          </cell>
          <cell r="F199" t="str">
            <v>Bore Pile Gd. B</v>
          </cell>
          <cell r="G199">
            <v>45</v>
          </cell>
          <cell r="H199" t="str">
            <v>ttk</v>
          </cell>
          <cell r="J199">
            <v>3600000</v>
          </cell>
          <cell r="K199">
            <v>3600000</v>
          </cell>
        </row>
        <row r="200">
          <cell r="C200" t="str">
            <v>rupb078</v>
          </cell>
          <cell r="F200" t="str">
            <v>Bore Pile TC Gd. B</v>
          </cell>
          <cell r="G200">
            <v>4</v>
          </cell>
          <cell r="H200" t="str">
            <v>ttk</v>
          </cell>
          <cell r="J200">
            <v>320000</v>
          </cell>
          <cell r="K200">
            <v>320000</v>
          </cell>
        </row>
        <row r="201">
          <cell r="C201" t="str">
            <v>rupb079</v>
          </cell>
          <cell r="F201" t="str">
            <v>Bore Pile TC Gd. C</v>
          </cell>
          <cell r="G201">
            <v>4</v>
          </cell>
          <cell r="H201" t="str">
            <v>ttk</v>
          </cell>
          <cell r="J201">
            <v>320000</v>
          </cell>
          <cell r="K201">
            <v>320000</v>
          </cell>
        </row>
        <row r="203">
          <cell r="F203" t="str">
            <v>Kohar</v>
          </cell>
        </row>
        <row r="204">
          <cell r="C204" t="str">
            <v>rupb080</v>
          </cell>
          <cell r="E204" t="str">
            <v>022/SPB/NK-PPS/01/05</v>
          </cell>
          <cell r="F204" t="str">
            <v>Besi Dia 10</v>
          </cell>
          <cell r="G204">
            <v>30468.06</v>
          </cell>
          <cell r="H204" t="str">
            <v>kg</v>
          </cell>
          <cell r="J204">
            <v>9902120</v>
          </cell>
          <cell r="K204">
            <v>9902120</v>
          </cell>
        </row>
        <row r="205">
          <cell r="C205" t="str">
            <v>rupb081</v>
          </cell>
          <cell r="F205" t="str">
            <v>Besi Dia 12</v>
          </cell>
          <cell r="G205">
            <v>14695.14</v>
          </cell>
          <cell r="H205" t="str">
            <v>kg</v>
          </cell>
          <cell r="J205">
            <v>4775921</v>
          </cell>
          <cell r="K205">
            <v>4775921</v>
          </cell>
        </row>
        <row r="206">
          <cell r="C206" t="str">
            <v>rupb082</v>
          </cell>
          <cell r="F206" t="str">
            <v>Besi Dia 13</v>
          </cell>
          <cell r="G206">
            <v>2962.1</v>
          </cell>
          <cell r="H206" t="str">
            <v>kg</v>
          </cell>
          <cell r="J206">
            <v>962683</v>
          </cell>
          <cell r="K206">
            <v>962683</v>
          </cell>
        </row>
        <row r="207">
          <cell r="C207" t="str">
            <v>rupb083</v>
          </cell>
          <cell r="F207" t="str">
            <v>Besi Dia 22</v>
          </cell>
          <cell r="G207">
            <v>26628.959999999999</v>
          </cell>
          <cell r="H207" t="str">
            <v>kg</v>
          </cell>
          <cell r="J207">
            <v>6657240</v>
          </cell>
          <cell r="K207">
            <v>6657240</v>
          </cell>
        </row>
        <row r="208">
          <cell r="C208" t="str">
            <v>rupb084</v>
          </cell>
          <cell r="F208" t="str">
            <v>Besi Dia 25</v>
          </cell>
          <cell r="G208">
            <v>40055.49</v>
          </cell>
          <cell r="H208" t="str">
            <v>kg</v>
          </cell>
          <cell r="J208">
            <v>10013873</v>
          </cell>
          <cell r="K208">
            <v>10013873</v>
          </cell>
        </row>
        <row r="210">
          <cell r="F210" t="str">
            <v xml:space="preserve">Mobilisasi Tenaga Kerja </v>
          </cell>
        </row>
        <row r="211">
          <cell r="C211" t="str">
            <v>rupb085</v>
          </cell>
          <cell r="F211" t="str">
            <v>Mobilisasi Tenaga Kerja dari Jawa ke Pekanbaru</v>
          </cell>
          <cell r="K211">
            <v>5000000</v>
          </cell>
        </row>
        <row r="213">
          <cell r="K213">
            <v>75356837</v>
          </cell>
        </row>
        <row r="215">
          <cell r="D215" t="str">
            <v>DP : 8</v>
          </cell>
        </row>
        <row r="216">
          <cell r="C216" t="str">
            <v>rupb086</v>
          </cell>
          <cell r="F216" t="str">
            <v>Upah Harian Penambahan Ruangan Kantor proyek</v>
          </cell>
          <cell r="J216">
            <v>0</v>
          </cell>
          <cell r="K216">
            <v>1400000</v>
          </cell>
        </row>
        <row r="218">
          <cell r="C218" t="str">
            <v>rupb087</v>
          </cell>
          <cell r="F218" t="str">
            <v>Upah Harian Penambahan Ruangan Kantor Direksi 4 Org</v>
          </cell>
          <cell r="K218">
            <v>1610000</v>
          </cell>
        </row>
        <row r="220">
          <cell r="F220" t="str">
            <v>UPAH BONGKAR/MUAT BARANG</v>
          </cell>
        </row>
        <row r="221">
          <cell r="C221" t="str">
            <v>rupb088</v>
          </cell>
          <cell r="F221" t="str">
            <v>Upah Bongkar Semen dari Padang</v>
          </cell>
          <cell r="J221">
            <v>540000</v>
          </cell>
          <cell r="K221">
            <v>540000</v>
          </cell>
        </row>
        <row r="222">
          <cell r="C222" t="str">
            <v>rupb089</v>
          </cell>
          <cell r="F222" t="str">
            <v>Upah Bongkar Besi dari Padang</v>
          </cell>
          <cell r="J222">
            <v>200000</v>
          </cell>
          <cell r="K222">
            <v>200000</v>
          </cell>
        </row>
        <row r="223">
          <cell r="C223" t="str">
            <v>rupb090</v>
          </cell>
          <cell r="F223" t="str">
            <v>Upah Bongkar Floor Hardstop</v>
          </cell>
          <cell r="J223">
            <v>100000</v>
          </cell>
          <cell r="K223">
            <v>100000</v>
          </cell>
        </row>
        <row r="224">
          <cell r="C224" t="str">
            <v>rupb091</v>
          </cell>
          <cell r="F224" t="str">
            <v>Dana Kompensasi SPSI u/ Bongkar Muat Barang</v>
          </cell>
          <cell r="J224">
            <v>525000</v>
          </cell>
          <cell r="K224">
            <v>525000</v>
          </cell>
        </row>
        <row r="226">
          <cell r="F226" t="str">
            <v>UPAH BONGKAR SCAFFOLDING</v>
          </cell>
        </row>
        <row r="227">
          <cell r="C227" t="str">
            <v>rupb092</v>
          </cell>
          <cell r="F227" t="str">
            <v>Upah Bongkar Scafolding</v>
          </cell>
          <cell r="K227">
            <v>320000</v>
          </cell>
        </row>
        <row r="229">
          <cell r="C229" t="str">
            <v>rupb093</v>
          </cell>
          <cell r="F229" t="str">
            <v>Makan Siang Tenagan Harian u/ Angkut Kayu</v>
          </cell>
          <cell r="K229">
            <v>20000</v>
          </cell>
        </row>
        <row r="231">
          <cell r="C231" t="str">
            <v>rupb094</v>
          </cell>
          <cell r="F231" t="str">
            <v>Upah Harian Langsir Material (15 Maret - 16 Maret 05)</v>
          </cell>
          <cell r="K231">
            <v>300000</v>
          </cell>
        </row>
        <row r="233">
          <cell r="C233" t="str">
            <v>rupb095</v>
          </cell>
          <cell r="F233" t="str">
            <v>Upah Harian Pasang Buis Beton (6 Maret - 9 Maret 05)</v>
          </cell>
          <cell r="K233">
            <v>720000</v>
          </cell>
        </row>
        <row r="235">
          <cell r="C235" t="str">
            <v>rupb096</v>
          </cell>
          <cell r="F235" t="str">
            <v>Upah Perapihan Galian Tanah</v>
          </cell>
          <cell r="K235">
            <v>1080000</v>
          </cell>
        </row>
        <row r="237">
          <cell r="C237" t="str">
            <v>rupb097</v>
          </cell>
          <cell r="F237" t="str">
            <v>Upah Perapihan Galian Tanah T. Beam &amp; Langsir Material</v>
          </cell>
          <cell r="K237">
            <v>480000</v>
          </cell>
        </row>
        <row r="239">
          <cell r="C239" t="str">
            <v>rupb098</v>
          </cell>
          <cell r="F239" t="str">
            <v>Upah Harian Perapihan Pemasangan Batu Bata, Lantai Kerja</v>
          </cell>
          <cell r="K239">
            <v>1080000</v>
          </cell>
        </row>
        <row r="241">
          <cell r="C241" t="str">
            <v>rupb099</v>
          </cell>
          <cell r="E241" t="str">
            <v>Junaidi</v>
          </cell>
          <cell r="F241" t="str">
            <v>Bobok Bore Pile</v>
          </cell>
          <cell r="G241">
            <v>8</v>
          </cell>
          <cell r="H241" t="str">
            <v>Titik</v>
          </cell>
          <cell r="I241">
            <v>80000</v>
          </cell>
          <cell r="K241">
            <v>640000</v>
          </cell>
        </row>
        <row r="242">
          <cell r="E242" t="str">
            <v>035/NK-PPS/SPB/02/05</v>
          </cell>
        </row>
        <row r="244">
          <cell r="E244" t="str">
            <v>Bambang Budianto</v>
          </cell>
          <cell r="F244" t="str">
            <v>Buat, Pasang, Bongkar Bekisting &amp; Cor</v>
          </cell>
        </row>
        <row r="245">
          <cell r="C245" t="str">
            <v>rupb100</v>
          </cell>
          <cell r="E245" t="str">
            <v>027/NK-PPS/SPB/01/05</v>
          </cell>
          <cell r="F245" t="str">
            <v>(Pelunasan) Bekisting &amp; Cor</v>
          </cell>
          <cell r="K245">
            <v>409753</v>
          </cell>
        </row>
        <row r="247">
          <cell r="C247" t="str">
            <v>rupb101</v>
          </cell>
          <cell r="E247" t="str">
            <v>Ali Amran</v>
          </cell>
          <cell r="F247" t="str">
            <v>Bekisting Batu Bata</v>
          </cell>
          <cell r="G247">
            <v>557.57000000000005</v>
          </cell>
          <cell r="H247" t="str">
            <v>m2</v>
          </cell>
          <cell r="I247">
            <v>8000</v>
          </cell>
          <cell r="K247">
            <v>4460560</v>
          </cell>
        </row>
        <row r="248">
          <cell r="C248" t="str">
            <v>rupb102</v>
          </cell>
          <cell r="E248" t="str">
            <v>039/NK-PPS/SPB/02/05</v>
          </cell>
          <cell r="F248" t="str">
            <v>Bekisting Kayu</v>
          </cell>
          <cell r="G248">
            <v>24.72</v>
          </cell>
          <cell r="H248" t="str">
            <v>m2</v>
          </cell>
          <cell r="I248">
            <v>11334.9514563107</v>
          </cell>
          <cell r="K248">
            <v>280200.00000000052</v>
          </cell>
        </row>
        <row r="249">
          <cell r="C249" t="str">
            <v>rupb103</v>
          </cell>
          <cell r="F249" t="str">
            <v>Cor Lantai Kerja Manual</v>
          </cell>
          <cell r="G249">
            <v>16.321000000000002</v>
          </cell>
          <cell r="H249" t="str">
            <v>m3</v>
          </cell>
          <cell r="I249">
            <v>15000</v>
          </cell>
          <cell r="K249">
            <v>244815.00000000003</v>
          </cell>
        </row>
        <row r="250">
          <cell r="C250" t="str">
            <v>rupb104</v>
          </cell>
          <cell r="F250" t="str">
            <v>Cor Lantai Kerja Manual Ready Mix</v>
          </cell>
          <cell r="G250">
            <v>176.5</v>
          </cell>
          <cell r="H250" t="str">
            <v>m3</v>
          </cell>
          <cell r="I250">
            <v>10000</v>
          </cell>
          <cell r="K250">
            <v>1765000</v>
          </cell>
        </row>
        <row r="251">
          <cell r="C251" t="str">
            <v>rupb105</v>
          </cell>
          <cell r="F251" t="str">
            <v>Urugan Tanah</v>
          </cell>
          <cell r="G251">
            <v>268.91000000000003</v>
          </cell>
          <cell r="H251" t="str">
            <v>m3</v>
          </cell>
          <cell r="I251">
            <v>14083.566992674099</v>
          </cell>
          <cell r="K251">
            <v>3787211.9999999925</v>
          </cell>
        </row>
        <row r="252">
          <cell r="C252" t="str">
            <v>rupb106</v>
          </cell>
          <cell r="F252" t="str">
            <v>Galian Tanah</v>
          </cell>
          <cell r="G252">
            <v>4.4969999999999999</v>
          </cell>
          <cell r="H252" t="str">
            <v>m3</v>
          </cell>
          <cell r="I252">
            <v>15000</v>
          </cell>
          <cell r="K252">
            <v>67455</v>
          </cell>
        </row>
        <row r="253">
          <cell r="C253" t="str">
            <v>rupb107</v>
          </cell>
          <cell r="F253" t="str">
            <v>Cor K-300 Ready Mix</v>
          </cell>
          <cell r="G253">
            <v>0.81599999999999995</v>
          </cell>
          <cell r="H253" t="str">
            <v>m3</v>
          </cell>
          <cell r="I253">
            <v>10000</v>
          </cell>
          <cell r="K253">
            <v>8159.9999999999991</v>
          </cell>
        </row>
        <row r="255">
          <cell r="E255" t="str">
            <v>Bambang Budianto</v>
          </cell>
          <cell r="F255" t="str">
            <v>Pekerjaan Gedung C:</v>
          </cell>
        </row>
        <row r="256">
          <cell r="C256" t="str">
            <v>rupb108</v>
          </cell>
          <cell r="E256" t="str">
            <v>030/NK-PPS/SPB/02/05</v>
          </cell>
          <cell r="F256" t="str">
            <v>Buat Bekisting Kolom</v>
          </cell>
          <cell r="G256">
            <v>54.564</v>
          </cell>
          <cell r="H256" t="str">
            <v>m2</v>
          </cell>
          <cell r="I256">
            <v>3500</v>
          </cell>
          <cell r="K256">
            <v>190974</v>
          </cell>
        </row>
        <row r="257">
          <cell r="C257" t="str">
            <v>rupb109</v>
          </cell>
          <cell r="F257" t="str">
            <v>Stel &amp; Bongkar Bekisting</v>
          </cell>
          <cell r="G257">
            <v>3139.087</v>
          </cell>
          <cell r="H257" t="str">
            <v>m2</v>
          </cell>
          <cell r="I257">
            <v>12500</v>
          </cell>
          <cell r="K257">
            <v>39238587.5</v>
          </cell>
        </row>
        <row r="258">
          <cell r="C258" t="str">
            <v>rupb110</v>
          </cell>
          <cell r="F258" t="str">
            <v>Buat Bekisting Balok</v>
          </cell>
          <cell r="G258">
            <v>1020.913</v>
          </cell>
          <cell r="H258" t="str">
            <v>m2</v>
          </cell>
          <cell r="I258">
            <v>2499.9995102422999</v>
          </cell>
          <cell r="K258">
            <v>2552281.9999999972</v>
          </cell>
        </row>
        <row r="259">
          <cell r="C259" t="str">
            <v>rupb111</v>
          </cell>
          <cell r="F259" t="str">
            <v>Cor dengan Tower Crane</v>
          </cell>
          <cell r="G259">
            <v>276.43400000000003</v>
          </cell>
          <cell r="H259" t="str">
            <v>m3</v>
          </cell>
          <cell r="I259">
            <v>15108.525000542601</v>
          </cell>
          <cell r="K259">
            <v>4176509.9999999935</v>
          </cell>
        </row>
        <row r="260">
          <cell r="C260" t="str">
            <v>rupb112</v>
          </cell>
          <cell r="F260" t="str">
            <v>Cor dengan Concrete Pump</v>
          </cell>
          <cell r="G260">
            <v>143</v>
          </cell>
          <cell r="H260" t="str">
            <v>m3</v>
          </cell>
          <cell r="I260">
            <v>10000</v>
          </cell>
          <cell r="K260">
            <v>1430000</v>
          </cell>
        </row>
        <row r="261">
          <cell r="C261" t="str">
            <v>rupb113</v>
          </cell>
          <cell r="F261" t="str">
            <v>Buat, Stel, dan Bongkar Kolom</v>
          </cell>
          <cell r="G261">
            <v>47</v>
          </cell>
          <cell r="H261" t="str">
            <v>unt</v>
          </cell>
          <cell r="I261">
            <v>20000</v>
          </cell>
          <cell r="K261">
            <v>940000</v>
          </cell>
        </row>
        <row r="262">
          <cell r="C262" t="str">
            <v>rupb114</v>
          </cell>
          <cell r="F262" t="str">
            <v>Stop Cor Plat Lantai Sisir</v>
          </cell>
          <cell r="G262">
            <v>65</v>
          </cell>
          <cell r="H262" t="str">
            <v>m</v>
          </cell>
          <cell r="I262">
            <v>2500</v>
          </cell>
          <cell r="K262">
            <v>162500</v>
          </cell>
        </row>
        <row r="263">
          <cell r="C263" t="str">
            <v>rupb115</v>
          </cell>
          <cell r="F263" t="str">
            <v>Stop Cor di Balok dgn Kawat Ayam</v>
          </cell>
          <cell r="G263">
            <v>16</v>
          </cell>
          <cell r="H263" t="str">
            <v>unt</v>
          </cell>
          <cell r="I263">
            <v>2500</v>
          </cell>
          <cell r="K263">
            <v>40000</v>
          </cell>
        </row>
        <row r="264">
          <cell r="C264" t="str">
            <v>rupb116</v>
          </cell>
          <cell r="F264" t="str">
            <v>Bor Stak Tangga</v>
          </cell>
          <cell r="G264">
            <v>128</v>
          </cell>
          <cell r="H264" t="str">
            <v>unt</v>
          </cell>
          <cell r="I264">
            <v>500</v>
          </cell>
          <cell r="K264">
            <v>64000</v>
          </cell>
        </row>
        <row r="265">
          <cell r="C265" t="str">
            <v>rupb117</v>
          </cell>
          <cell r="F265" t="str">
            <v>Buat dan Stel Bekisting Guter</v>
          </cell>
          <cell r="G265">
            <v>607.15</v>
          </cell>
          <cell r="H265" t="str">
            <v>m2</v>
          </cell>
          <cell r="I265">
            <v>5000</v>
          </cell>
          <cell r="K265">
            <v>3035750</v>
          </cell>
        </row>
        <row r="266">
          <cell r="C266" t="str">
            <v>rupb118</v>
          </cell>
          <cell r="F266" t="str">
            <v>Pasang Sparing Pipa</v>
          </cell>
          <cell r="G266">
            <v>48</v>
          </cell>
          <cell r="H266" t="str">
            <v>unt</v>
          </cell>
          <cell r="I266">
            <v>5000</v>
          </cell>
          <cell r="K266">
            <v>240000</v>
          </cell>
        </row>
        <row r="268">
          <cell r="E268" t="str">
            <v>Bambang Budianto</v>
          </cell>
          <cell r="F268" t="str">
            <v>Pekerjaan Gedung B :</v>
          </cell>
        </row>
        <row r="269">
          <cell r="C269" t="str">
            <v>rupb119</v>
          </cell>
          <cell r="E269" t="str">
            <v>031/NK-PPS/SPB/02/05</v>
          </cell>
          <cell r="F269" t="str">
            <v>Bekisting batu bata</v>
          </cell>
          <cell r="G269">
            <v>209.83600000000001</v>
          </cell>
          <cell r="H269" t="str">
            <v>m2</v>
          </cell>
          <cell r="I269">
            <v>8000</v>
          </cell>
          <cell r="K269">
            <v>1678688</v>
          </cell>
        </row>
        <row r="270">
          <cell r="C270" t="str">
            <v>rupb120</v>
          </cell>
          <cell r="F270" t="str">
            <v>Bekisting Kayu</v>
          </cell>
          <cell r="G270">
            <v>52.581000000000003</v>
          </cell>
          <cell r="H270" t="str">
            <v>m2</v>
          </cell>
          <cell r="I270">
            <v>12500</v>
          </cell>
          <cell r="K270">
            <v>657262.5</v>
          </cell>
        </row>
        <row r="271">
          <cell r="C271" t="str">
            <v>rupb121</v>
          </cell>
          <cell r="F271" t="str">
            <v>Lantai kerja Manual</v>
          </cell>
          <cell r="G271">
            <v>426.62</v>
          </cell>
          <cell r="H271" t="str">
            <v>m2</v>
          </cell>
          <cell r="I271">
            <v>2000</v>
          </cell>
          <cell r="K271">
            <v>853240</v>
          </cell>
        </row>
        <row r="272">
          <cell r="C272" t="str">
            <v>rupb122</v>
          </cell>
          <cell r="F272" t="str">
            <v>Cor dengan T.Crane</v>
          </cell>
          <cell r="G272">
            <v>37.5</v>
          </cell>
          <cell r="H272" t="str">
            <v>m3</v>
          </cell>
          <cell r="I272">
            <v>15000</v>
          </cell>
          <cell r="K272">
            <v>562500</v>
          </cell>
        </row>
        <row r="273">
          <cell r="C273" t="str">
            <v>rupb123</v>
          </cell>
          <cell r="F273" t="str">
            <v>Cor Plat Lantai</v>
          </cell>
          <cell r="G273">
            <v>16.757999999999999</v>
          </cell>
          <cell r="H273" t="str">
            <v>m3</v>
          </cell>
          <cell r="I273">
            <v>10000</v>
          </cell>
          <cell r="K273">
            <v>167580</v>
          </cell>
        </row>
        <row r="274">
          <cell r="C274" t="str">
            <v>rupb124</v>
          </cell>
          <cell r="F274" t="str">
            <v>Lantai Kerja Plat Manual Reademix</v>
          </cell>
          <cell r="G274">
            <v>76</v>
          </cell>
          <cell r="H274" t="str">
            <v>m2</v>
          </cell>
          <cell r="I274">
            <v>1000</v>
          </cell>
          <cell r="K274">
            <v>76000</v>
          </cell>
        </row>
        <row r="275">
          <cell r="C275" t="str">
            <v>rupb125</v>
          </cell>
          <cell r="F275" t="str">
            <v>Talang Cor</v>
          </cell>
          <cell r="G275">
            <v>3</v>
          </cell>
          <cell r="H275" t="str">
            <v>bh</v>
          </cell>
          <cell r="I275">
            <v>50000</v>
          </cell>
          <cell r="K275">
            <v>150000</v>
          </cell>
        </row>
        <row r="276">
          <cell r="C276" t="str">
            <v>rupb126</v>
          </cell>
          <cell r="F276" t="str">
            <v>Stop Cor</v>
          </cell>
          <cell r="G276">
            <v>8</v>
          </cell>
          <cell r="H276" t="str">
            <v>bh</v>
          </cell>
          <cell r="I276">
            <v>2500</v>
          </cell>
          <cell r="K276">
            <v>20000</v>
          </cell>
        </row>
        <row r="277">
          <cell r="C277" t="str">
            <v>rupb127</v>
          </cell>
          <cell r="F277" t="str">
            <v>Urugan Tanah manual</v>
          </cell>
          <cell r="G277">
            <v>207.941</v>
          </cell>
          <cell r="H277" t="str">
            <v>m3</v>
          </cell>
          <cell r="I277">
            <v>12500</v>
          </cell>
          <cell r="K277">
            <v>2599262.5</v>
          </cell>
        </row>
        <row r="278">
          <cell r="C278" t="str">
            <v>rupb128</v>
          </cell>
          <cell r="F278" t="str">
            <v>Galian tanah manual</v>
          </cell>
          <cell r="G278">
            <v>13.875</v>
          </cell>
          <cell r="H278" t="str">
            <v>m3</v>
          </cell>
          <cell r="I278">
            <v>12500</v>
          </cell>
          <cell r="K278">
            <v>173437.5</v>
          </cell>
        </row>
        <row r="280">
          <cell r="E280" t="str">
            <v>Kahar</v>
          </cell>
          <cell r="F280" t="str">
            <v>Pekerjaan Pembesian Gedung B &amp; C :</v>
          </cell>
        </row>
        <row r="281">
          <cell r="E281" t="str">
            <v>029/NK-PPS/SPB/02/05</v>
          </cell>
          <cell r="F281" t="str">
            <v>Total Upah : Rp. 56.606.329,-</v>
          </cell>
        </row>
        <row r="282">
          <cell r="C282" t="str">
            <v>rupb129</v>
          </cell>
          <cell r="F282" t="str">
            <v>Angsuran 1: Pembesian Rp.   5.428.566,-</v>
          </cell>
          <cell r="K282">
            <v>5428566</v>
          </cell>
        </row>
        <row r="283">
          <cell r="F283" t="str">
            <v>Sisa           : Rp. 56.527.763,-</v>
          </cell>
        </row>
        <row r="285">
          <cell r="K285">
            <v>84475294.999999985</v>
          </cell>
        </row>
        <row r="286">
          <cell r="D286" t="str">
            <v>DP : 9</v>
          </cell>
        </row>
        <row r="287">
          <cell r="E287" t="str">
            <v>Upah pembersihan Lokasi</v>
          </cell>
        </row>
        <row r="288">
          <cell r="C288" t="str">
            <v>rupb130</v>
          </cell>
          <cell r="E288" t="str">
            <v>Suyoto</v>
          </cell>
          <cell r="F288" t="str">
            <v xml:space="preserve"> -  Upah Harian Pek. Perapihan Lokasi</v>
          </cell>
          <cell r="J288">
            <v>420000</v>
          </cell>
          <cell r="K288">
            <v>420000</v>
          </cell>
        </row>
        <row r="289">
          <cell r="C289" t="str">
            <v>rupb131</v>
          </cell>
          <cell r="E289" t="str">
            <v>Bambang Budiono</v>
          </cell>
          <cell r="F289" t="str">
            <v xml:space="preserve"> -  Upah Harian Perapihan lokasi tempat besi &amp; M.Crane</v>
          </cell>
          <cell r="J289">
            <v>245000</v>
          </cell>
          <cell r="K289">
            <v>245000</v>
          </cell>
        </row>
        <row r="290">
          <cell r="C290" t="str">
            <v>rupb132</v>
          </cell>
          <cell r="E290" t="str">
            <v>Bambang Budiono</v>
          </cell>
          <cell r="F290" t="str">
            <v xml:space="preserve"> -  Upah Harian Pembersihan Lokasi Lt. Dasar u/ Persiapan Cor</v>
          </cell>
          <cell r="J290">
            <v>350000</v>
          </cell>
          <cell r="K290">
            <v>350000</v>
          </cell>
        </row>
        <row r="291">
          <cell r="C291" t="str">
            <v>rupb133</v>
          </cell>
          <cell r="E291" t="str">
            <v>Suminta</v>
          </cell>
          <cell r="F291" t="str">
            <v xml:space="preserve"> -  Upah Harian Pembersihan Lokasi u/ Cor</v>
          </cell>
          <cell r="J291">
            <v>1960000</v>
          </cell>
          <cell r="K291">
            <v>1960000</v>
          </cell>
        </row>
        <row r="292">
          <cell r="E292" t="str">
            <v>Upah bongkar Muat Barang</v>
          </cell>
        </row>
        <row r="293">
          <cell r="C293" t="str">
            <v>rupb134</v>
          </cell>
          <cell r="F293" t="str">
            <v xml:space="preserve"> -  Upah pengawalan Bandek</v>
          </cell>
          <cell r="J293">
            <v>100000</v>
          </cell>
          <cell r="K293">
            <v>100000</v>
          </cell>
        </row>
        <row r="294">
          <cell r="C294" t="str">
            <v>rupb135</v>
          </cell>
          <cell r="F294" t="str">
            <v xml:space="preserve"> -  Kompensasi SPTI Bongkar Besi</v>
          </cell>
          <cell r="J294">
            <v>75000</v>
          </cell>
          <cell r="K294">
            <v>75000</v>
          </cell>
        </row>
        <row r="295">
          <cell r="C295" t="str">
            <v>rupb136</v>
          </cell>
          <cell r="F295" t="str">
            <v xml:space="preserve"> -  Kompensasi SPTI Bongkar Besi</v>
          </cell>
          <cell r="J295">
            <v>4000000</v>
          </cell>
          <cell r="K295">
            <v>4000000</v>
          </cell>
        </row>
        <row r="296">
          <cell r="C296" t="str">
            <v>rupb137</v>
          </cell>
          <cell r="F296" t="str">
            <v xml:space="preserve"> -  Kompensasi SPSI Bulan april 2005</v>
          </cell>
          <cell r="J296">
            <v>500000</v>
          </cell>
          <cell r="K296">
            <v>500000</v>
          </cell>
        </row>
        <row r="297">
          <cell r="C297" t="str">
            <v>rupb138</v>
          </cell>
          <cell r="F297" t="str">
            <v xml:space="preserve"> -  Jasa gudang bandara pengiriman barang</v>
          </cell>
          <cell r="J297">
            <v>14300</v>
          </cell>
          <cell r="K297">
            <v>14300</v>
          </cell>
        </row>
        <row r="298">
          <cell r="C298" t="str">
            <v>rupb139</v>
          </cell>
          <cell r="F298" t="str">
            <v xml:space="preserve"> -  Upah bongkar Wiremesh </v>
          </cell>
          <cell r="J298">
            <v>425000</v>
          </cell>
          <cell r="K298">
            <v>425000</v>
          </cell>
        </row>
        <row r="299">
          <cell r="C299" t="str">
            <v>rupb140</v>
          </cell>
          <cell r="F299" t="str">
            <v xml:space="preserve"> -  Upah bongkar Floor Hardiner,kombidek dll </v>
          </cell>
          <cell r="J299">
            <v>875000</v>
          </cell>
          <cell r="K299">
            <v>875000</v>
          </cell>
        </row>
        <row r="300">
          <cell r="C300" t="str">
            <v>rupb141</v>
          </cell>
          <cell r="F300" t="str">
            <v xml:space="preserve"> -  Upah Angkut dan Bongkar Scafulding</v>
          </cell>
          <cell r="J300">
            <v>900000</v>
          </cell>
          <cell r="K300">
            <v>900000</v>
          </cell>
        </row>
        <row r="301">
          <cell r="E301" t="str">
            <v>Upah Pengumpulan Material</v>
          </cell>
        </row>
        <row r="302">
          <cell r="C302" t="str">
            <v>rupb142</v>
          </cell>
          <cell r="E302" t="str">
            <v>Suyoto</v>
          </cell>
          <cell r="F302" t="str">
            <v xml:space="preserve"> -  Harian mengumpulkan Potongan Pralon &amp; Scafulding</v>
          </cell>
          <cell r="J302">
            <v>420000</v>
          </cell>
          <cell r="K302">
            <v>420000</v>
          </cell>
        </row>
        <row r="303">
          <cell r="C303" t="str">
            <v>rupb143</v>
          </cell>
          <cell r="F303" t="str">
            <v xml:space="preserve"> -  Harian mengumpulkan Kayu </v>
          </cell>
          <cell r="J303">
            <v>35000</v>
          </cell>
          <cell r="K303">
            <v>35000</v>
          </cell>
        </row>
        <row r="304">
          <cell r="E304" t="str">
            <v>Bobok Bore Pile</v>
          </cell>
        </row>
        <row r="305">
          <cell r="C305" t="str">
            <v>rupb144</v>
          </cell>
          <cell r="E305" t="str">
            <v>Junaidi</v>
          </cell>
          <cell r="F305" t="str">
            <v xml:space="preserve"> -  Harian Perapihan sambungan Bore Pile</v>
          </cell>
          <cell r="J305">
            <v>975000</v>
          </cell>
          <cell r="K305">
            <v>975000</v>
          </cell>
        </row>
        <row r="306">
          <cell r="C306" t="str">
            <v>rupb145</v>
          </cell>
          <cell r="E306" t="str">
            <v>Junaidi</v>
          </cell>
          <cell r="F306" t="str">
            <v xml:space="preserve"> -  Pekerjaan Bobok Bore Pile</v>
          </cell>
          <cell r="G306">
            <v>8</v>
          </cell>
          <cell r="H306" t="str">
            <v>ttk</v>
          </cell>
          <cell r="I306">
            <v>80000</v>
          </cell>
          <cell r="J306">
            <v>640000</v>
          </cell>
          <cell r="K306">
            <v>640000</v>
          </cell>
        </row>
        <row r="307">
          <cell r="E307" t="str">
            <v>035/SPB/NK-PPS/02/05</v>
          </cell>
        </row>
        <row r="308">
          <cell r="E308" t="str">
            <v>Pembesian</v>
          </cell>
        </row>
        <row r="309">
          <cell r="C309" t="str">
            <v>rupb146</v>
          </cell>
          <cell r="E309" t="str">
            <v>Kahar</v>
          </cell>
          <cell r="F309" t="str">
            <v xml:space="preserve"> -  Langsir besi ke Pabrikasi dan Ke Lokasi Pekerjaan</v>
          </cell>
          <cell r="J309">
            <v>12600000</v>
          </cell>
          <cell r="K309">
            <v>12600000</v>
          </cell>
        </row>
        <row r="310">
          <cell r="C310" t="str">
            <v>rupb147</v>
          </cell>
          <cell r="E310" t="str">
            <v>Kahar</v>
          </cell>
          <cell r="F310" t="str">
            <v xml:space="preserve"> -  Meluruskan besi di Pabrikasi</v>
          </cell>
          <cell r="J310">
            <v>6225000</v>
          </cell>
          <cell r="K310">
            <v>6225000</v>
          </cell>
        </row>
        <row r="311">
          <cell r="C311" t="str">
            <v>rupb148</v>
          </cell>
          <cell r="E311" t="str">
            <v>Kahar</v>
          </cell>
          <cell r="F311" t="str">
            <v xml:space="preserve"> -  Meluruskan Besi Bore Pile</v>
          </cell>
          <cell r="J311">
            <v>375000</v>
          </cell>
          <cell r="K311">
            <v>375000</v>
          </cell>
        </row>
        <row r="312">
          <cell r="C312" t="str">
            <v>rupb149</v>
          </cell>
          <cell r="E312" t="str">
            <v>Kahar</v>
          </cell>
          <cell r="F312" t="str">
            <v xml:space="preserve"> -  Meluruskan Besi B.Pile , Bongkar Pile Cap Karena perubahan gambar</v>
          </cell>
          <cell r="J312">
            <v>600000</v>
          </cell>
          <cell r="K312">
            <v>600000</v>
          </cell>
        </row>
        <row r="313">
          <cell r="E313" t="str">
            <v>Kahar</v>
          </cell>
          <cell r="F313" t="str">
            <v>Pekerjan Pembesian Gd. B</v>
          </cell>
        </row>
        <row r="314">
          <cell r="C314" t="str">
            <v>rupb150</v>
          </cell>
          <cell r="E314" t="str">
            <v>029/SPB/NK-PPS/02/05</v>
          </cell>
          <cell r="F314" t="str">
            <v xml:space="preserve"> -  Besi Ø 10 </v>
          </cell>
          <cell r="G314">
            <v>3772.54</v>
          </cell>
          <cell r="H314" t="str">
            <v>Kg</v>
          </cell>
          <cell r="I314">
            <v>325</v>
          </cell>
          <cell r="J314">
            <v>1226075.5</v>
          </cell>
          <cell r="K314">
            <v>1226075.5</v>
          </cell>
        </row>
        <row r="315">
          <cell r="C315" t="str">
            <v>rupb151</v>
          </cell>
          <cell r="F315" t="str">
            <v xml:space="preserve"> -  Besi Ø 22 </v>
          </cell>
          <cell r="G315">
            <v>3975.35</v>
          </cell>
          <cell r="H315" t="str">
            <v>Kg</v>
          </cell>
          <cell r="I315">
            <v>250</v>
          </cell>
          <cell r="J315">
            <v>993837.5</v>
          </cell>
          <cell r="K315">
            <v>993837.5</v>
          </cell>
        </row>
        <row r="316">
          <cell r="C316" t="str">
            <v>rupb152</v>
          </cell>
          <cell r="F316" t="str">
            <v xml:space="preserve"> -  Besi Ø 25 </v>
          </cell>
          <cell r="G316">
            <v>21713.62</v>
          </cell>
          <cell r="H316" t="str">
            <v>Kg</v>
          </cell>
          <cell r="I316">
            <v>250</v>
          </cell>
          <cell r="J316">
            <v>5428405</v>
          </cell>
          <cell r="K316">
            <v>5428405</v>
          </cell>
        </row>
        <row r="317">
          <cell r="E317" t="str">
            <v>Kahar</v>
          </cell>
          <cell r="F317" t="str">
            <v>Angs - 2 Pekerjan Pembesian Gd. B &amp; C</v>
          </cell>
        </row>
        <row r="318">
          <cell r="E318" t="str">
            <v>029/SPB/NK-PPS/02/05</v>
          </cell>
          <cell r="F318" t="str">
            <v xml:space="preserve"> -  Besi Ø 10 = 106.682,430 Kg</v>
          </cell>
          <cell r="G318">
            <v>325</v>
          </cell>
          <cell r="I318">
            <v>34671790</v>
          </cell>
        </row>
        <row r="319">
          <cell r="F319" t="str">
            <v xml:space="preserve"> -  Besi Ø 13 =     5.438,238 Kg</v>
          </cell>
          <cell r="G319">
            <v>325</v>
          </cell>
          <cell r="I319">
            <v>1767427</v>
          </cell>
        </row>
        <row r="320">
          <cell r="F320" t="str">
            <v xml:space="preserve"> -  Besi Ø 16 =     5.474,749 Kg</v>
          </cell>
          <cell r="G320">
            <v>250</v>
          </cell>
          <cell r="I320">
            <v>1368687</v>
          </cell>
        </row>
        <row r="321">
          <cell r="F321" t="str">
            <v xml:space="preserve"> -  Besi Ø 19 =        369,247 Kg</v>
          </cell>
          <cell r="G321">
            <v>250</v>
          </cell>
          <cell r="I321">
            <v>92312</v>
          </cell>
        </row>
        <row r="322">
          <cell r="F322" t="str">
            <v xml:space="preserve"> -  Besi Ø 22 =   62.914,582 Kg</v>
          </cell>
          <cell r="G322">
            <v>250</v>
          </cell>
          <cell r="I322">
            <v>15728646</v>
          </cell>
        </row>
        <row r="323">
          <cell r="F323" t="str">
            <v xml:space="preserve"> -  Besi Ø 25 =   11.909,870 Kg</v>
          </cell>
          <cell r="G323">
            <v>250</v>
          </cell>
          <cell r="I323">
            <v>2977468</v>
          </cell>
        </row>
        <row r="324">
          <cell r="F324" t="str">
            <v>Jumlah</v>
          </cell>
          <cell r="I324">
            <v>56606330</v>
          </cell>
        </row>
        <row r="325">
          <cell r="E325" t="str">
            <v xml:space="preserve"> </v>
          </cell>
          <cell r="F325" t="str">
            <v>Angsuran -1</v>
          </cell>
          <cell r="I325">
            <v>5428566</v>
          </cell>
        </row>
        <row r="326">
          <cell r="C326" t="str">
            <v>rupb153</v>
          </cell>
          <cell r="F326" t="str">
            <v>Pembayaran saat ini Besi dia 325</v>
          </cell>
          <cell r="J326">
            <v>51177764</v>
          </cell>
          <cell r="K326">
            <v>51177764</v>
          </cell>
        </row>
        <row r="327">
          <cell r="E327" t="str">
            <v>Bekisting dan Cor</v>
          </cell>
        </row>
        <row r="328">
          <cell r="E328" t="str">
            <v>Ali Amran</v>
          </cell>
          <cell r="F328" t="str">
            <v>Upah Borong Pek. Buat/Pasang Bekisting &amp; Cor Gedung B</v>
          </cell>
        </row>
        <row r="329">
          <cell r="C329" t="str">
            <v>rupb154</v>
          </cell>
          <cell r="E329" t="str">
            <v>039/SPB/NK-PPS/02/05</v>
          </cell>
          <cell r="F329" t="str">
            <v xml:space="preserve"> -  Pile Cap</v>
          </cell>
          <cell r="J329">
            <v>2831826</v>
          </cell>
          <cell r="K329">
            <v>2831826</v>
          </cell>
        </row>
        <row r="330">
          <cell r="C330" t="str">
            <v>rupb155</v>
          </cell>
          <cell r="F330" t="str">
            <v xml:space="preserve"> -  Tie Beam</v>
          </cell>
          <cell r="J330">
            <v>3349748</v>
          </cell>
          <cell r="K330">
            <v>3349748</v>
          </cell>
        </row>
        <row r="331">
          <cell r="C331" t="str">
            <v>rupb156</v>
          </cell>
          <cell r="F331" t="str">
            <v xml:space="preserve"> -  Plat Lantai</v>
          </cell>
          <cell r="J331">
            <v>1240000</v>
          </cell>
          <cell r="K331">
            <v>1240000</v>
          </cell>
        </row>
        <row r="332">
          <cell r="C332" t="str">
            <v>rupb157</v>
          </cell>
          <cell r="F332" t="str">
            <v xml:space="preserve"> -  Sumpit</v>
          </cell>
          <cell r="J332">
            <v>92240</v>
          </cell>
          <cell r="K332">
            <v>92240</v>
          </cell>
        </row>
        <row r="334">
          <cell r="C334" t="str">
            <v>rupb158</v>
          </cell>
          <cell r="E334" t="str">
            <v>Suyoto</v>
          </cell>
          <cell r="F334" t="str">
            <v xml:space="preserve"> -  Harian Bongkar Pasang bekisting karena Perubahan gambar</v>
          </cell>
          <cell r="J334">
            <v>630000</v>
          </cell>
          <cell r="K334">
            <v>630000</v>
          </cell>
        </row>
        <row r="335">
          <cell r="C335" t="str">
            <v>rupb159</v>
          </cell>
          <cell r="E335" t="str">
            <v>Ali Amran</v>
          </cell>
          <cell r="F335" t="str">
            <v xml:space="preserve"> -  Harian Galian &amp; Perapihan Galian serta Pengeringan</v>
          </cell>
          <cell r="J335">
            <v>2580000</v>
          </cell>
          <cell r="K335">
            <v>2580000</v>
          </cell>
        </row>
        <row r="336">
          <cell r="C336" t="str">
            <v>rupb160</v>
          </cell>
          <cell r="F336" t="str">
            <v xml:space="preserve"> -  Harian Angkut Material &amp; Scafolding</v>
          </cell>
          <cell r="J336">
            <v>600000</v>
          </cell>
          <cell r="K336">
            <v>600000</v>
          </cell>
        </row>
        <row r="337">
          <cell r="C337" t="str">
            <v>rupb161</v>
          </cell>
          <cell r="E337" t="str">
            <v>Bambang Budianto</v>
          </cell>
          <cell r="F337" t="str">
            <v xml:space="preserve"> -  Harian Bongkar Pasang bekisting karena Perubahan gambar</v>
          </cell>
          <cell r="J337">
            <v>140000</v>
          </cell>
          <cell r="K337">
            <v>140000</v>
          </cell>
        </row>
        <row r="338">
          <cell r="C338" t="str">
            <v>rupb162</v>
          </cell>
          <cell r="E338" t="str">
            <v>Suminta</v>
          </cell>
          <cell r="F338" t="str">
            <v xml:space="preserve"> -  Harian Pembersihan &amp; perapihan Kayu bekas dan langsir ke Pabrikasi</v>
          </cell>
          <cell r="J338">
            <v>3447500</v>
          </cell>
          <cell r="K338">
            <v>3447500</v>
          </cell>
        </row>
        <row r="339">
          <cell r="C339" t="str">
            <v>rupb163</v>
          </cell>
          <cell r="E339" t="str">
            <v>Kahar</v>
          </cell>
          <cell r="F339" t="str">
            <v xml:space="preserve"> -  Harian Buat beton deking</v>
          </cell>
          <cell r="J339">
            <v>2100000</v>
          </cell>
          <cell r="K339">
            <v>2100000</v>
          </cell>
        </row>
        <row r="340">
          <cell r="C340" t="str">
            <v>rupb164</v>
          </cell>
          <cell r="F340" t="str">
            <v xml:space="preserve"> -  Upah Harian Pek. Bobok Beton &amp; Perapihan Bekas Coran</v>
          </cell>
          <cell r="J340">
            <v>1500625</v>
          </cell>
          <cell r="K340">
            <v>1500625</v>
          </cell>
        </row>
        <row r="342">
          <cell r="E342" t="str">
            <v>Suyoto</v>
          </cell>
          <cell r="F342" t="str">
            <v>Upah Borong Pek. Gedung B</v>
          </cell>
        </row>
        <row r="343">
          <cell r="C343" t="str">
            <v>rupb165</v>
          </cell>
          <cell r="E343" t="str">
            <v>041/SPB/NK-PPS/03/05</v>
          </cell>
          <cell r="F343" t="str">
            <v xml:space="preserve"> -  Pasang Bekisting</v>
          </cell>
          <cell r="G343">
            <v>663.00300000000004</v>
          </cell>
          <cell r="H343" t="str">
            <v>m2</v>
          </cell>
          <cell r="I343">
            <v>12500</v>
          </cell>
          <cell r="J343">
            <v>8287537.5000000009</v>
          </cell>
          <cell r="K343">
            <v>8287537.5000000009</v>
          </cell>
        </row>
        <row r="344">
          <cell r="C344" t="str">
            <v>rupb166</v>
          </cell>
          <cell r="F344" t="str">
            <v xml:space="preserve"> -  Pabrikasi Bekisting</v>
          </cell>
          <cell r="G344">
            <v>619.57299999999998</v>
          </cell>
          <cell r="H344" t="str">
            <v>m2</v>
          </cell>
          <cell r="I344">
            <v>3500</v>
          </cell>
          <cell r="J344">
            <v>2168505.5</v>
          </cell>
          <cell r="K344">
            <v>2168505.5</v>
          </cell>
        </row>
        <row r="345">
          <cell r="C345" t="str">
            <v>rupb167</v>
          </cell>
          <cell r="F345" t="str">
            <v xml:space="preserve"> -  Cor Beton (Manual)</v>
          </cell>
          <cell r="G345">
            <v>26</v>
          </cell>
          <cell r="H345" t="str">
            <v>m3</v>
          </cell>
          <cell r="I345">
            <v>15000</v>
          </cell>
          <cell r="J345">
            <v>390000</v>
          </cell>
          <cell r="K345">
            <v>390000</v>
          </cell>
        </row>
        <row r="346">
          <cell r="C346" t="str">
            <v>rupb168</v>
          </cell>
          <cell r="F346" t="str">
            <v xml:space="preserve"> -  Cor Beton (Concrete Pump)</v>
          </cell>
          <cell r="G346">
            <v>182.095</v>
          </cell>
          <cell r="H346" t="str">
            <v>m3</v>
          </cell>
          <cell r="I346">
            <v>10000</v>
          </cell>
          <cell r="J346">
            <v>1820950</v>
          </cell>
          <cell r="K346">
            <v>1820950</v>
          </cell>
        </row>
        <row r="347">
          <cell r="C347" t="str">
            <v>rupb169</v>
          </cell>
          <cell r="F347" t="str">
            <v xml:space="preserve"> -  Cor Beton (T.C.)</v>
          </cell>
          <cell r="G347">
            <v>69.185000000000002</v>
          </cell>
          <cell r="H347" t="str">
            <v>m3</v>
          </cell>
          <cell r="I347">
            <v>10000</v>
          </cell>
          <cell r="J347">
            <v>691850</v>
          </cell>
          <cell r="K347">
            <v>691850</v>
          </cell>
        </row>
        <row r="348">
          <cell r="C348" t="str">
            <v>rupb170</v>
          </cell>
          <cell r="F348" t="str">
            <v xml:space="preserve"> -  Stop Cor (Kawat Ayam)</v>
          </cell>
          <cell r="G348">
            <v>176.52</v>
          </cell>
          <cell r="H348" t="str">
            <v>m</v>
          </cell>
          <cell r="I348">
            <v>2500</v>
          </cell>
          <cell r="J348">
            <v>441300</v>
          </cell>
          <cell r="K348">
            <v>441300</v>
          </cell>
        </row>
        <row r="349">
          <cell r="C349" t="str">
            <v>rupb171</v>
          </cell>
          <cell r="F349" t="str">
            <v xml:space="preserve"> -  Stop Cor Balok</v>
          </cell>
          <cell r="G349">
            <v>9</v>
          </cell>
          <cell r="H349" t="str">
            <v>unt</v>
          </cell>
          <cell r="I349">
            <v>2500</v>
          </cell>
          <cell r="J349">
            <v>22500</v>
          </cell>
          <cell r="K349">
            <v>22500</v>
          </cell>
        </row>
        <row r="350">
          <cell r="C350" t="str">
            <v>rupb172</v>
          </cell>
          <cell r="F350" t="str">
            <v xml:space="preserve"> -  Talang Cor, Jembatan</v>
          </cell>
          <cell r="G350">
            <v>151</v>
          </cell>
          <cell r="H350" t="str">
            <v>m</v>
          </cell>
          <cell r="I350">
            <v>5000</v>
          </cell>
          <cell r="J350">
            <v>755000</v>
          </cell>
          <cell r="K350">
            <v>755000</v>
          </cell>
        </row>
        <row r="351">
          <cell r="C351" t="str">
            <v>rupb173</v>
          </cell>
          <cell r="F351" t="str">
            <v xml:space="preserve"> -  Pasang Sparing pipa</v>
          </cell>
          <cell r="G351">
            <v>29</v>
          </cell>
          <cell r="H351" t="str">
            <v>unt</v>
          </cell>
          <cell r="I351">
            <v>5000</v>
          </cell>
          <cell r="J351">
            <v>145000</v>
          </cell>
          <cell r="K351">
            <v>145000</v>
          </cell>
        </row>
        <row r="352">
          <cell r="C352" t="str">
            <v>rupb174</v>
          </cell>
          <cell r="F352" t="str">
            <v xml:space="preserve"> -  Bor Stek</v>
          </cell>
          <cell r="G352">
            <v>40</v>
          </cell>
          <cell r="H352" t="str">
            <v>unt</v>
          </cell>
          <cell r="I352">
            <v>500</v>
          </cell>
          <cell r="J352">
            <v>20000</v>
          </cell>
          <cell r="K352">
            <v>20000</v>
          </cell>
        </row>
        <row r="353">
          <cell r="E353" t="str">
            <v>Ali Amran</v>
          </cell>
          <cell r="F353" t="str">
            <v>Upah Borong Pekerjaan Gedung B:</v>
          </cell>
        </row>
        <row r="354">
          <cell r="C354" t="str">
            <v>rupb175</v>
          </cell>
          <cell r="E354" t="str">
            <v>042/SPB/NK-PPS/03/05</v>
          </cell>
          <cell r="F354" t="str">
            <v xml:space="preserve"> -  Urugan Tanah</v>
          </cell>
          <cell r="G354">
            <v>384.464</v>
          </cell>
          <cell r="H354" t="str">
            <v>m3</v>
          </cell>
          <cell r="I354">
            <v>13200</v>
          </cell>
          <cell r="J354">
            <v>5074924.8</v>
          </cell>
          <cell r="K354">
            <v>5074924.8</v>
          </cell>
        </row>
        <row r="355">
          <cell r="C355" t="str">
            <v>rupb176</v>
          </cell>
          <cell r="F355" t="str">
            <v xml:space="preserve"> -  Bekisting Retaining</v>
          </cell>
          <cell r="G355">
            <v>21.57</v>
          </cell>
          <cell r="H355" t="str">
            <v>m2</v>
          </cell>
          <cell r="I355">
            <v>8000</v>
          </cell>
          <cell r="J355">
            <v>172560</v>
          </cell>
          <cell r="K355">
            <v>172560</v>
          </cell>
        </row>
        <row r="356">
          <cell r="C356" t="str">
            <v>rupb177</v>
          </cell>
          <cell r="F356" t="str">
            <v xml:space="preserve"> -  Turap Retaining Wall</v>
          </cell>
          <cell r="G356">
            <v>16</v>
          </cell>
          <cell r="H356" t="str">
            <v>Btg</v>
          </cell>
          <cell r="I356">
            <v>10000</v>
          </cell>
          <cell r="J356">
            <v>160000</v>
          </cell>
          <cell r="K356">
            <v>160000</v>
          </cell>
        </row>
        <row r="358">
          <cell r="J358">
            <v>129222448.8</v>
          </cell>
          <cell r="K358">
            <v>129222448.8</v>
          </cell>
        </row>
        <row r="360">
          <cell r="D360" t="str">
            <v>DP : 10</v>
          </cell>
        </row>
        <row r="361">
          <cell r="C361" t="str">
            <v>rupb178</v>
          </cell>
          <cell r="F361" t="str">
            <v xml:space="preserve"> -  Kompensasi SPTI Bongkar ,Hardinar,Besi,Kombedeg</v>
          </cell>
          <cell r="J361">
            <v>600000</v>
          </cell>
          <cell r="K361">
            <v>600000</v>
          </cell>
        </row>
        <row r="362">
          <cell r="C362" t="str">
            <v>rupb179</v>
          </cell>
          <cell r="F362" t="str">
            <v xml:space="preserve"> -  Upah bongkar Wiremesh </v>
          </cell>
          <cell r="J362">
            <v>150000</v>
          </cell>
          <cell r="K362">
            <v>150000</v>
          </cell>
        </row>
        <row r="363">
          <cell r="C363" t="str">
            <v>rupb180</v>
          </cell>
          <cell r="F363" t="str">
            <v xml:space="preserve"> -  Upah Pengawalan barang dalam truck ke Proyek</v>
          </cell>
          <cell r="J363">
            <v>100000</v>
          </cell>
          <cell r="K363">
            <v>100000</v>
          </cell>
        </row>
        <row r="364">
          <cell r="C364" t="str">
            <v>rupb181</v>
          </cell>
          <cell r="F364" t="str">
            <v xml:space="preserve"> -  Upah Angkut semen ke Gudang</v>
          </cell>
          <cell r="J364">
            <v>70000</v>
          </cell>
          <cell r="K364">
            <v>70000</v>
          </cell>
        </row>
        <row r="366">
          <cell r="C366" t="str">
            <v>rupb182</v>
          </cell>
          <cell r="F366" t="str">
            <v xml:space="preserve"> -  Harian Pembersihan Jalan</v>
          </cell>
          <cell r="J366">
            <v>140000</v>
          </cell>
          <cell r="K366">
            <v>140000</v>
          </cell>
        </row>
        <row r="367">
          <cell r="C367" t="str">
            <v>rupb183</v>
          </cell>
          <cell r="F367" t="str">
            <v xml:space="preserve"> -  Harian Pembersihan Jalan &amp; Pencucian ban Mobil</v>
          </cell>
          <cell r="J367">
            <v>1365000</v>
          </cell>
          <cell r="K367">
            <v>1365000</v>
          </cell>
        </row>
        <row r="369">
          <cell r="C369" t="str">
            <v>rupb184</v>
          </cell>
          <cell r="F369" t="str">
            <v xml:space="preserve"> -  Harian Pasang Pagar Pintu Proyek</v>
          </cell>
          <cell r="J369">
            <v>70000</v>
          </cell>
          <cell r="K369">
            <v>70000</v>
          </cell>
        </row>
        <row r="370">
          <cell r="C370" t="str">
            <v>rupb185</v>
          </cell>
          <cell r="F370" t="str">
            <v xml:space="preserve"> -  Harian Pembersihan saluran  &amp; Cor Jembatan  Pintu Proyek</v>
          </cell>
          <cell r="J370">
            <v>455000</v>
          </cell>
          <cell r="K370">
            <v>455000</v>
          </cell>
        </row>
        <row r="371">
          <cell r="C371" t="str">
            <v>rupb186</v>
          </cell>
          <cell r="F371" t="str">
            <v xml:space="preserve"> -  Harian Pengurasan lumpur Jembatan  Pintu Proyek</v>
          </cell>
          <cell r="J371">
            <v>730000</v>
          </cell>
          <cell r="K371">
            <v>730000</v>
          </cell>
        </row>
        <row r="373">
          <cell r="C373" t="str">
            <v>rupb187</v>
          </cell>
          <cell r="F373" t="str">
            <v xml:space="preserve"> -  Upah Angkut dan Bongkar Scafulding</v>
          </cell>
          <cell r="J373">
            <v>750000</v>
          </cell>
          <cell r="K373">
            <v>750000</v>
          </cell>
        </row>
        <row r="374">
          <cell r="C374" t="str">
            <v>rupb188</v>
          </cell>
          <cell r="F374" t="str">
            <v xml:space="preserve"> -  Harian Pengumpulan  &amp; Pemindahan Join Pint /Scafulding</v>
          </cell>
          <cell r="J374">
            <v>665000</v>
          </cell>
          <cell r="K374">
            <v>665000</v>
          </cell>
        </row>
        <row r="375">
          <cell r="C375" t="str">
            <v>rupb189</v>
          </cell>
          <cell r="F375" t="str">
            <v xml:space="preserve"> -  Harian bongkar &amp; Pengumpulan Scafulding</v>
          </cell>
          <cell r="J375">
            <v>1204000</v>
          </cell>
          <cell r="K375">
            <v>1204000</v>
          </cell>
        </row>
        <row r="376">
          <cell r="C376" t="str">
            <v>rupb190</v>
          </cell>
          <cell r="F376" t="str">
            <v xml:space="preserve"> -  Harian bongkar &amp; Pengumpulan M.Frem &amp; Jac Base</v>
          </cell>
          <cell r="J376">
            <v>444500</v>
          </cell>
          <cell r="K376">
            <v>444500</v>
          </cell>
        </row>
        <row r="377">
          <cell r="C377" t="str">
            <v>rupb191</v>
          </cell>
          <cell r="F377" t="str">
            <v xml:space="preserve"> -  Harian Pembersihan  Pengumpulan Material</v>
          </cell>
          <cell r="J377">
            <v>125000</v>
          </cell>
          <cell r="K377">
            <v>125000</v>
          </cell>
        </row>
        <row r="378">
          <cell r="C378" t="str">
            <v>rupb192</v>
          </cell>
          <cell r="F378" t="str">
            <v xml:space="preserve"> -  Harian mengumpulkan Kayu  dll</v>
          </cell>
          <cell r="J378">
            <v>1414000</v>
          </cell>
          <cell r="K378">
            <v>1414000</v>
          </cell>
        </row>
        <row r="379">
          <cell r="C379" t="str">
            <v>rupb193</v>
          </cell>
          <cell r="F379" t="str">
            <v xml:space="preserve"> -  Harian Pembersihan Lokasi</v>
          </cell>
          <cell r="J379">
            <v>1106000</v>
          </cell>
          <cell r="K379">
            <v>1106000</v>
          </cell>
        </row>
        <row r="380">
          <cell r="C380" t="str">
            <v>rupb194</v>
          </cell>
          <cell r="F380" t="str">
            <v xml:space="preserve"> -  Harian Pembersihan Lokasi</v>
          </cell>
          <cell r="J380">
            <v>647500</v>
          </cell>
          <cell r="K380">
            <v>647500</v>
          </cell>
        </row>
        <row r="381">
          <cell r="C381" t="str">
            <v>rupb195</v>
          </cell>
          <cell r="F381" t="str">
            <v xml:space="preserve"> -  Harian Pengeringan &amp; buang lumpur dll Lokasi</v>
          </cell>
          <cell r="J381">
            <v>2940000</v>
          </cell>
          <cell r="K381">
            <v>2940000</v>
          </cell>
        </row>
        <row r="382">
          <cell r="C382" t="str">
            <v>rupb196</v>
          </cell>
          <cell r="F382" t="str">
            <v xml:space="preserve"> -  Harian Pengeringan &amp; buang lumpur dll Gedung B</v>
          </cell>
          <cell r="J382">
            <v>2035000</v>
          </cell>
          <cell r="K382">
            <v>2035000</v>
          </cell>
        </row>
        <row r="385">
          <cell r="C385" t="str">
            <v>rupb197</v>
          </cell>
          <cell r="F385" t="str">
            <v xml:space="preserve">Bobok Bore Pile </v>
          </cell>
          <cell r="G385">
            <v>8</v>
          </cell>
          <cell r="H385" t="str">
            <v>bh</v>
          </cell>
          <cell r="I385">
            <v>80000</v>
          </cell>
          <cell r="J385">
            <v>640000</v>
          </cell>
          <cell r="K385">
            <v>640000</v>
          </cell>
        </row>
        <row r="387">
          <cell r="C387" t="str">
            <v>rupb198</v>
          </cell>
          <cell r="F387" t="str">
            <v xml:space="preserve"> -  Harian Pasang Bekisting bata</v>
          </cell>
          <cell r="J387">
            <v>70000</v>
          </cell>
          <cell r="K387">
            <v>70000</v>
          </cell>
        </row>
        <row r="389">
          <cell r="C389" t="str">
            <v>rupb199</v>
          </cell>
          <cell r="F389" t="str">
            <v>Buat Bekisting bata</v>
          </cell>
          <cell r="G389">
            <v>114.714</v>
          </cell>
          <cell r="H389" t="str">
            <v>m2</v>
          </cell>
          <cell r="I389">
            <v>925712</v>
          </cell>
          <cell r="K389">
            <v>925712</v>
          </cell>
        </row>
        <row r="390">
          <cell r="C390" t="str">
            <v>rupb200</v>
          </cell>
          <cell r="F390" t="str">
            <v>Buat Bekisting Kayu</v>
          </cell>
          <cell r="G390">
            <v>31.73</v>
          </cell>
          <cell r="H390" t="str">
            <v>m2</v>
          </cell>
          <cell r="I390">
            <v>47595</v>
          </cell>
          <cell r="K390">
            <v>47595</v>
          </cell>
        </row>
        <row r="391">
          <cell r="C391" t="str">
            <v>rupb201</v>
          </cell>
          <cell r="F391" t="str">
            <v>Buat Bekisting balok</v>
          </cell>
          <cell r="G391">
            <v>1037.1279999999999</v>
          </cell>
          <cell r="H391" t="str">
            <v>m2</v>
          </cell>
          <cell r="I391">
            <v>3629948</v>
          </cell>
          <cell r="K391">
            <v>3629948</v>
          </cell>
        </row>
        <row r="392">
          <cell r="C392" t="str">
            <v>rupb202</v>
          </cell>
          <cell r="F392" t="str">
            <v>Stel &amp; Bongkar Bekisting</v>
          </cell>
          <cell r="G392">
            <v>2107.2440000000001</v>
          </cell>
          <cell r="H392" t="str">
            <v>m2</v>
          </cell>
          <cell r="I392">
            <v>26712300</v>
          </cell>
          <cell r="K392">
            <v>26712300</v>
          </cell>
        </row>
        <row r="393">
          <cell r="C393" t="str">
            <v>rupb203</v>
          </cell>
          <cell r="F393" t="str">
            <v>Bongkar &amp; Pasang Icon Deck Scaful</v>
          </cell>
          <cell r="G393">
            <v>2102.4110000000001</v>
          </cell>
          <cell r="H393" t="str">
            <v>m2</v>
          </cell>
          <cell r="I393">
            <v>5256027</v>
          </cell>
          <cell r="K393">
            <v>5256027</v>
          </cell>
        </row>
        <row r="394">
          <cell r="C394" t="str">
            <v>rupb204</v>
          </cell>
          <cell r="F394" t="str">
            <v>Cor Steck Tangga</v>
          </cell>
          <cell r="G394">
            <v>168</v>
          </cell>
          <cell r="H394" t="str">
            <v>m3</v>
          </cell>
          <cell r="I394">
            <v>84000</v>
          </cell>
          <cell r="K394">
            <v>84000</v>
          </cell>
        </row>
        <row r="395">
          <cell r="C395" t="str">
            <v>rupb205</v>
          </cell>
          <cell r="F395" t="str">
            <v>Cor C.Pump</v>
          </cell>
          <cell r="G395">
            <v>535</v>
          </cell>
          <cell r="H395" t="str">
            <v>m3</v>
          </cell>
          <cell r="I395">
            <v>5350000</v>
          </cell>
          <cell r="K395">
            <v>5350000</v>
          </cell>
        </row>
        <row r="396">
          <cell r="C396" t="str">
            <v>rupb206</v>
          </cell>
          <cell r="F396" t="str">
            <v>Cor Readimix</v>
          </cell>
          <cell r="G396">
            <v>407.82499999999999</v>
          </cell>
          <cell r="H396" t="str">
            <v>m3</v>
          </cell>
          <cell r="I396">
            <v>6117375</v>
          </cell>
          <cell r="K396">
            <v>6117375</v>
          </cell>
        </row>
        <row r="397">
          <cell r="C397" t="str">
            <v>rupb207</v>
          </cell>
          <cell r="F397" t="str">
            <v>Stop Cor</v>
          </cell>
          <cell r="G397">
            <v>157.34</v>
          </cell>
          <cell r="H397" t="str">
            <v>m</v>
          </cell>
          <cell r="I397">
            <v>393350</v>
          </cell>
          <cell r="K397">
            <v>393350</v>
          </cell>
        </row>
        <row r="398">
          <cell r="C398" t="str">
            <v>rupb208</v>
          </cell>
          <cell r="F398" t="str">
            <v>Stop Cor Balok</v>
          </cell>
          <cell r="G398">
            <v>49</v>
          </cell>
          <cell r="H398" t="str">
            <v>m</v>
          </cell>
          <cell r="I398">
            <v>245000</v>
          </cell>
          <cell r="K398">
            <v>245000</v>
          </cell>
        </row>
        <row r="399">
          <cell r="C399" t="str">
            <v>rupb209</v>
          </cell>
          <cell r="F399" t="str">
            <v>Talang cor</v>
          </cell>
          <cell r="G399">
            <v>6</v>
          </cell>
          <cell r="H399" t="str">
            <v>unt</v>
          </cell>
          <cell r="I399">
            <v>360000</v>
          </cell>
          <cell r="K399">
            <v>360000</v>
          </cell>
        </row>
        <row r="400">
          <cell r="C400" t="str">
            <v>rupb210</v>
          </cell>
          <cell r="F400" t="str">
            <v>Lantai kerja Icon</v>
          </cell>
          <cell r="G400">
            <v>548.08000000000004</v>
          </cell>
          <cell r="H400" t="str">
            <v>m2</v>
          </cell>
          <cell r="I400">
            <v>1096160</v>
          </cell>
          <cell r="K400">
            <v>1096160</v>
          </cell>
        </row>
        <row r="401">
          <cell r="C401" t="str">
            <v>rupb211</v>
          </cell>
          <cell r="F401" t="str">
            <v>Plat Lantai</v>
          </cell>
          <cell r="G401">
            <v>58.32</v>
          </cell>
          <cell r="H401" t="str">
            <v>m2</v>
          </cell>
          <cell r="I401">
            <v>758160</v>
          </cell>
          <cell r="K401">
            <v>758160</v>
          </cell>
        </row>
        <row r="402">
          <cell r="C402" t="str">
            <v>rupb212</v>
          </cell>
          <cell r="F402" t="str">
            <v>Pasang Icon deck</v>
          </cell>
          <cell r="G402">
            <v>2102.4110000000001</v>
          </cell>
          <cell r="H402" t="str">
            <v>m2</v>
          </cell>
          <cell r="I402">
            <v>8409644</v>
          </cell>
          <cell r="K402">
            <v>8409644</v>
          </cell>
        </row>
        <row r="403">
          <cell r="C403" t="str">
            <v>rupb213</v>
          </cell>
          <cell r="F403" t="str">
            <v>Bkr /Psng Kepala Kolom</v>
          </cell>
          <cell r="G403">
            <v>47</v>
          </cell>
          <cell r="H403" t="str">
            <v>m2</v>
          </cell>
          <cell r="I403">
            <v>940000</v>
          </cell>
          <cell r="K403">
            <v>940000</v>
          </cell>
        </row>
        <row r="404">
          <cell r="C404" t="str">
            <v>rupb214</v>
          </cell>
          <cell r="F404" t="str">
            <v>Stel Kepala Kolom</v>
          </cell>
          <cell r="G404">
            <v>30</v>
          </cell>
          <cell r="H404" t="str">
            <v>bh</v>
          </cell>
          <cell r="I404">
            <v>600000</v>
          </cell>
          <cell r="K404">
            <v>600000</v>
          </cell>
        </row>
        <row r="405">
          <cell r="C405" t="str">
            <v>rupb215</v>
          </cell>
          <cell r="F405" t="str">
            <v>Buat tangga darurat</v>
          </cell>
          <cell r="G405">
            <v>3</v>
          </cell>
          <cell r="H405" t="str">
            <v>unt</v>
          </cell>
          <cell r="I405">
            <v>3000000</v>
          </cell>
          <cell r="K405">
            <v>3000000</v>
          </cell>
        </row>
        <row r="406">
          <cell r="C406" t="str">
            <v>rupb216</v>
          </cell>
          <cell r="F406" t="str">
            <v>Buat tangga Tengah</v>
          </cell>
          <cell r="G406">
            <v>1</v>
          </cell>
          <cell r="H406" t="str">
            <v>unt</v>
          </cell>
          <cell r="I406">
            <v>1250000</v>
          </cell>
          <cell r="K406">
            <v>1250000</v>
          </cell>
        </row>
        <row r="407">
          <cell r="C407" t="str">
            <v>rupb217</v>
          </cell>
          <cell r="F407" t="str">
            <v>Bongkar Kanopi</v>
          </cell>
          <cell r="G407">
            <v>6</v>
          </cell>
          <cell r="H407" t="str">
            <v>unt</v>
          </cell>
          <cell r="I407">
            <v>150000</v>
          </cell>
          <cell r="K407">
            <v>150000</v>
          </cell>
        </row>
        <row r="408">
          <cell r="F408" t="str">
            <v>Pekerjaan tambah :</v>
          </cell>
        </row>
        <row r="409">
          <cell r="C409" t="str">
            <v>rupb218</v>
          </cell>
          <cell r="F409" t="str">
            <v>Stel &amp; Bongkar Bekisting Kolom</v>
          </cell>
          <cell r="G409">
            <v>52.92</v>
          </cell>
          <cell r="H409" t="str">
            <v>m2</v>
          </cell>
          <cell r="I409">
            <v>661500</v>
          </cell>
          <cell r="K409">
            <v>661500</v>
          </cell>
        </row>
        <row r="410">
          <cell r="C410" t="str">
            <v>rupb219</v>
          </cell>
          <cell r="F410" t="str">
            <v>Cor Kolom</v>
          </cell>
          <cell r="G410">
            <v>7.9379999999999997</v>
          </cell>
          <cell r="H410" t="str">
            <v>m3</v>
          </cell>
          <cell r="I410">
            <v>119070</v>
          </cell>
          <cell r="K410">
            <v>119070</v>
          </cell>
        </row>
        <row r="411">
          <cell r="C411" t="str">
            <v>rupb220</v>
          </cell>
          <cell r="F411" t="str">
            <v>Bongkar/Pasang Icon deck</v>
          </cell>
          <cell r="G411">
            <v>276</v>
          </cell>
          <cell r="H411" t="str">
            <v>m2</v>
          </cell>
          <cell r="I411">
            <v>690000</v>
          </cell>
          <cell r="J411">
            <v>66795842</v>
          </cell>
          <cell r="K411">
            <v>690000</v>
          </cell>
        </row>
        <row r="413">
          <cell r="F413" t="str">
            <v>Upah Borong Pek. Gedung B</v>
          </cell>
        </row>
        <row r="414">
          <cell r="C414" t="str">
            <v>rupb221</v>
          </cell>
          <cell r="F414" t="str">
            <v xml:space="preserve"> -  Pasang Bekisting</v>
          </cell>
          <cell r="G414">
            <v>109.76</v>
          </cell>
          <cell r="H414" t="str">
            <v>m2</v>
          </cell>
          <cell r="I414">
            <v>1372000</v>
          </cell>
          <cell r="K414">
            <v>1372000</v>
          </cell>
        </row>
        <row r="415">
          <cell r="C415" t="str">
            <v>rupb222</v>
          </cell>
          <cell r="F415" t="str">
            <v xml:space="preserve"> -  Pabrikasi Bekisting</v>
          </cell>
          <cell r="G415">
            <v>15.96</v>
          </cell>
          <cell r="H415" t="str">
            <v>m2</v>
          </cell>
          <cell r="I415">
            <v>55860</v>
          </cell>
          <cell r="K415">
            <v>55860</v>
          </cell>
        </row>
        <row r="416">
          <cell r="C416" t="str">
            <v>rupb223</v>
          </cell>
          <cell r="F416" t="str">
            <v xml:space="preserve"> -  Cor Beton (Manual)</v>
          </cell>
          <cell r="G416">
            <v>105.125</v>
          </cell>
          <cell r="H416" t="str">
            <v>m3</v>
          </cell>
          <cell r="I416">
            <v>1576875</v>
          </cell>
          <cell r="K416">
            <v>1576875</v>
          </cell>
        </row>
        <row r="417">
          <cell r="C417" t="str">
            <v>rupb224</v>
          </cell>
          <cell r="F417" t="str">
            <v xml:space="preserve"> -  Stop Cor (Kawat Ayam)</v>
          </cell>
          <cell r="G417">
            <v>8</v>
          </cell>
          <cell r="H417" t="str">
            <v>m</v>
          </cell>
          <cell r="I417">
            <v>20000</v>
          </cell>
          <cell r="J417">
            <v>3024735</v>
          </cell>
          <cell r="K417">
            <v>20000</v>
          </cell>
        </row>
        <row r="419">
          <cell r="F419" t="str">
            <v>Upah Borong Pek. Gedung B</v>
          </cell>
        </row>
        <row r="420">
          <cell r="C420" t="str">
            <v>rupb225</v>
          </cell>
          <cell r="F420" t="str">
            <v xml:space="preserve"> -  Pasang Bekisting</v>
          </cell>
          <cell r="G420">
            <v>109.048</v>
          </cell>
          <cell r="H420" t="str">
            <v>m2</v>
          </cell>
          <cell r="I420">
            <v>1363100</v>
          </cell>
          <cell r="K420">
            <v>1363100</v>
          </cell>
        </row>
        <row r="421">
          <cell r="C421" t="str">
            <v>rupb226</v>
          </cell>
          <cell r="F421" t="str">
            <v xml:space="preserve"> -  Pabrikasi Bekisting</v>
          </cell>
          <cell r="G421">
            <v>811.93</v>
          </cell>
          <cell r="H421" t="str">
            <v>m2</v>
          </cell>
          <cell r="I421">
            <v>2841755</v>
          </cell>
          <cell r="K421">
            <v>2841755</v>
          </cell>
        </row>
        <row r="422">
          <cell r="C422" t="str">
            <v>rupb227</v>
          </cell>
          <cell r="F422" t="str">
            <v xml:space="preserve"> -  Stop Cor &amp; Jembatan cor</v>
          </cell>
          <cell r="G422">
            <v>194.94</v>
          </cell>
          <cell r="H422" t="str">
            <v>m2</v>
          </cell>
          <cell r="I422">
            <v>974700</v>
          </cell>
          <cell r="K422">
            <v>974700</v>
          </cell>
        </row>
        <row r="423">
          <cell r="C423" t="str">
            <v>rupb228</v>
          </cell>
          <cell r="F423" t="str">
            <v xml:space="preserve"> -  Cor Beton  TC</v>
          </cell>
          <cell r="G423">
            <v>77.64</v>
          </cell>
          <cell r="H423" t="str">
            <v>m3</v>
          </cell>
          <cell r="I423">
            <v>1164600</v>
          </cell>
          <cell r="K423">
            <v>1164600</v>
          </cell>
        </row>
        <row r="424">
          <cell r="C424" t="str">
            <v>rupb229</v>
          </cell>
          <cell r="F424" t="str">
            <v xml:space="preserve"> -  Kepala Kolom</v>
          </cell>
          <cell r="G424">
            <v>24</v>
          </cell>
          <cell r="H424" t="str">
            <v>bh</v>
          </cell>
          <cell r="I424">
            <v>480000</v>
          </cell>
          <cell r="K424">
            <v>480000</v>
          </cell>
        </row>
        <row r="425">
          <cell r="C425" t="str">
            <v>rupb230</v>
          </cell>
          <cell r="F425" t="str">
            <v xml:space="preserve"> -  Pasang Besi siku</v>
          </cell>
          <cell r="G425">
            <v>192</v>
          </cell>
          <cell r="H425" t="str">
            <v>bh</v>
          </cell>
          <cell r="I425">
            <v>96000</v>
          </cell>
          <cell r="K425">
            <v>96000</v>
          </cell>
        </row>
        <row r="427">
          <cell r="C427" t="str">
            <v>rupb231</v>
          </cell>
          <cell r="F427" t="str">
            <v xml:space="preserve"> -  Stop cor Lantai</v>
          </cell>
          <cell r="G427">
            <v>73</v>
          </cell>
          <cell r="H427" t="str">
            <v>m2</v>
          </cell>
          <cell r="I427">
            <v>365000</v>
          </cell>
          <cell r="K427">
            <v>365000</v>
          </cell>
        </row>
        <row r="428">
          <cell r="C428" t="str">
            <v>rupb232</v>
          </cell>
          <cell r="F428" t="str">
            <v xml:space="preserve"> -  Stel &amp; Bongkar bekisting</v>
          </cell>
          <cell r="G428">
            <v>709.52</v>
          </cell>
          <cell r="H428" t="str">
            <v>m2</v>
          </cell>
          <cell r="I428">
            <v>7804742</v>
          </cell>
          <cell r="K428">
            <v>7804742</v>
          </cell>
        </row>
        <row r="429">
          <cell r="C429" t="str">
            <v>rupb233</v>
          </cell>
          <cell r="F429" t="str">
            <v xml:space="preserve"> -  Buat siku</v>
          </cell>
          <cell r="G429">
            <v>135</v>
          </cell>
          <cell r="H429" t="str">
            <v>bh</v>
          </cell>
          <cell r="I429">
            <v>101250</v>
          </cell>
          <cell r="K429">
            <v>101250</v>
          </cell>
        </row>
        <row r="430">
          <cell r="C430" t="str">
            <v>rupb234</v>
          </cell>
          <cell r="F430" t="str">
            <v xml:space="preserve"> -  Bor bondex</v>
          </cell>
          <cell r="G430">
            <v>48</v>
          </cell>
          <cell r="H430" t="str">
            <v>bh</v>
          </cell>
          <cell r="I430">
            <v>24000</v>
          </cell>
          <cell r="K430">
            <v>24000</v>
          </cell>
        </row>
        <row r="431">
          <cell r="C431" t="str">
            <v>rupb235</v>
          </cell>
          <cell r="F431" t="str">
            <v xml:space="preserve"> -  Pasang Bondex</v>
          </cell>
          <cell r="G431">
            <v>715</v>
          </cell>
          <cell r="H431" t="str">
            <v>bh</v>
          </cell>
          <cell r="I431">
            <v>2860000</v>
          </cell>
          <cell r="K431">
            <v>2860000</v>
          </cell>
        </row>
        <row r="432">
          <cell r="C432" t="str">
            <v>rupb236</v>
          </cell>
          <cell r="F432" t="str">
            <v xml:space="preserve"> -  Scafulding Bondex</v>
          </cell>
          <cell r="G432">
            <v>890.39599999999996</v>
          </cell>
          <cell r="H432" t="str">
            <v>m2</v>
          </cell>
          <cell r="I432">
            <v>2225990</v>
          </cell>
          <cell r="J432">
            <v>20301137</v>
          </cell>
          <cell r="K432">
            <v>2225990</v>
          </cell>
        </row>
        <row r="434">
          <cell r="C434" t="str">
            <v>rupb237</v>
          </cell>
          <cell r="F434" t="str">
            <v xml:space="preserve"> - Harian bobok &amp; Bongkar Lantai basment &amp; R.Wall</v>
          </cell>
          <cell r="J434">
            <v>721000</v>
          </cell>
          <cell r="K434">
            <v>721000</v>
          </cell>
        </row>
        <row r="435">
          <cell r="C435" t="str">
            <v>rupb238</v>
          </cell>
          <cell r="F435" t="str">
            <v xml:space="preserve"> - Harian Merobah Balok Exclator Krn Perobahan Gambar</v>
          </cell>
          <cell r="J435">
            <v>416500</v>
          </cell>
          <cell r="K435">
            <v>416500</v>
          </cell>
        </row>
        <row r="436">
          <cell r="C436" t="str">
            <v>rupb239</v>
          </cell>
          <cell r="F436" t="str">
            <v xml:space="preserve"> - Harian Bongkar pasang bekisting krn Perobahan gambar</v>
          </cell>
          <cell r="J436">
            <v>1715000</v>
          </cell>
          <cell r="K436">
            <v>1715000</v>
          </cell>
        </row>
        <row r="437">
          <cell r="C437" t="str">
            <v>rupb240</v>
          </cell>
          <cell r="F437" t="str">
            <v xml:space="preserve"> - Harian Pasang kembali Patok karena longsor</v>
          </cell>
          <cell r="J437">
            <v>1575000</v>
          </cell>
          <cell r="K437">
            <v>1575000</v>
          </cell>
        </row>
        <row r="438">
          <cell r="C438" t="str">
            <v>rupb241</v>
          </cell>
          <cell r="F438" t="str">
            <v xml:space="preserve"> - Harian Pasang Cerucuk dolken</v>
          </cell>
          <cell r="J438">
            <v>1092000</v>
          </cell>
          <cell r="K438">
            <v>1092000</v>
          </cell>
        </row>
        <row r="439">
          <cell r="C439" t="str">
            <v>rupb242</v>
          </cell>
          <cell r="F439" t="str">
            <v xml:space="preserve"> - Harian Bgkr/ Psng Bekisting Balok  &amp; Plat Perobahan gbr</v>
          </cell>
          <cell r="J439">
            <v>577500</v>
          </cell>
          <cell r="K439">
            <v>577500</v>
          </cell>
        </row>
        <row r="440">
          <cell r="C440" t="str">
            <v>rupb243</v>
          </cell>
          <cell r="F440" t="str">
            <v xml:space="preserve"> - Harian Buat tangga darurat</v>
          </cell>
          <cell r="J440">
            <v>35000</v>
          </cell>
          <cell r="K440">
            <v>35000</v>
          </cell>
        </row>
        <row r="442">
          <cell r="F442" t="str">
            <v>Pekerjaan gedung B:</v>
          </cell>
        </row>
        <row r="443">
          <cell r="C443" t="str">
            <v>rupb244</v>
          </cell>
          <cell r="F443" t="str">
            <v>Cor dengan C.Pump</v>
          </cell>
          <cell r="G443">
            <v>212</v>
          </cell>
          <cell r="H443" t="str">
            <v>m2</v>
          </cell>
          <cell r="I443">
            <v>2120000</v>
          </cell>
          <cell r="K443">
            <v>2120000</v>
          </cell>
        </row>
        <row r="444">
          <cell r="C444" t="str">
            <v>rupb245</v>
          </cell>
          <cell r="F444" t="str">
            <v>Pasang besi siku  &amp; Lat siku</v>
          </cell>
          <cell r="G444">
            <v>192</v>
          </cell>
          <cell r="H444" t="str">
            <v>unt</v>
          </cell>
          <cell r="I444">
            <v>96000</v>
          </cell>
          <cell r="K444">
            <v>96000</v>
          </cell>
        </row>
        <row r="445">
          <cell r="C445" t="str">
            <v>rupb246</v>
          </cell>
          <cell r="F445" t="str">
            <v>Bekisting dll</v>
          </cell>
          <cell r="I445">
            <v>24827012</v>
          </cell>
          <cell r="J445">
            <v>27043012</v>
          </cell>
          <cell r="K445">
            <v>24827012</v>
          </cell>
        </row>
        <row r="447">
          <cell r="C447" t="str">
            <v>rupb247</v>
          </cell>
          <cell r="F447" t="str">
            <v xml:space="preserve"> - Harian buat beton deking</v>
          </cell>
          <cell r="J447">
            <v>1650000</v>
          </cell>
          <cell r="K447">
            <v>1650000</v>
          </cell>
        </row>
        <row r="448">
          <cell r="C448" t="str">
            <v>rupb248</v>
          </cell>
          <cell r="F448" t="str">
            <v xml:space="preserve"> - Harian bongkar/pasang besi beton karena tanah longsor</v>
          </cell>
          <cell r="J448">
            <v>875000</v>
          </cell>
          <cell r="K448">
            <v>875000</v>
          </cell>
        </row>
        <row r="449">
          <cell r="C449" t="str">
            <v>rupb249</v>
          </cell>
          <cell r="F449" t="str">
            <v xml:space="preserve"> - Harian bobok beton,besi siku &amp; sepatu kolom</v>
          </cell>
          <cell r="J449">
            <v>315000</v>
          </cell>
          <cell r="K449">
            <v>315000</v>
          </cell>
        </row>
        <row r="450">
          <cell r="C450" t="str">
            <v>rupb250</v>
          </cell>
          <cell r="F450" t="str">
            <v xml:space="preserve"> - Harian Bongkar pasang besi balok krn perobahan gambar</v>
          </cell>
          <cell r="J450">
            <v>750000</v>
          </cell>
          <cell r="K450">
            <v>750000</v>
          </cell>
        </row>
        <row r="451">
          <cell r="C451" t="str">
            <v>rupb251</v>
          </cell>
          <cell r="F451" t="str">
            <v xml:space="preserve"> - Harian Angkut besi ke Pabrikasi 7 lokasi krn TC Rusak</v>
          </cell>
          <cell r="J451">
            <v>11437500</v>
          </cell>
          <cell r="K451">
            <v>11437500</v>
          </cell>
        </row>
        <row r="453">
          <cell r="F453" t="str">
            <v>Pekerjan Pembesian Gd. B</v>
          </cell>
        </row>
        <row r="454">
          <cell r="C454" t="str">
            <v>rupb252</v>
          </cell>
          <cell r="F454" t="str">
            <v xml:space="preserve"> -  Besi Ø 10 </v>
          </cell>
          <cell r="G454">
            <v>7419.4</v>
          </cell>
          <cell r="H454" t="str">
            <v>Kg</v>
          </cell>
          <cell r="I454">
            <v>2411305</v>
          </cell>
          <cell r="K454">
            <v>2411305</v>
          </cell>
        </row>
        <row r="455">
          <cell r="C455" t="str">
            <v>rupb253</v>
          </cell>
          <cell r="F455" t="str">
            <v xml:space="preserve"> -  Besi Ø 22 </v>
          </cell>
          <cell r="G455">
            <v>31099.7</v>
          </cell>
          <cell r="H455" t="str">
            <v>Kg</v>
          </cell>
          <cell r="I455">
            <v>7774925</v>
          </cell>
          <cell r="J455">
            <v>10186230</v>
          </cell>
          <cell r="K455">
            <v>7774925</v>
          </cell>
        </row>
        <row r="457">
          <cell r="F457" t="str">
            <v>Angs - 2 Pekerjan Pembesian Gd. B &amp; C</v>
          </cell>
        </row>
        <row r="458">
          <cell r="C458" t="str">
            <v>rupb254</v>
          </cell>
          <cell r="F458" t="str">
            <v xml:space="preserve"> -  Besi Ø 10   &amp; 13</v>
          </cell>
          <cell r="G458">
            <v>74779.498000000007</v>
          </cell>
          <cell r="H458" t="str">
            <v>kg</v>
          </cell>
          <cell r="I458">
            <v>24303337</v>
          </cell>
          <cell r="K458">
            <v>24303337</v>
          </cell>
        </row>
        <row r="459">
          <cell r="C459" t="str">
            <v>rupb255</v>
          </cell>
          <cell r="F459" t="str">
            <v xml:space="preserve"> -  Besi Ø 16,19,22,25</v>
          </cell>
          <cell r="G459">
            <v>89972.31</v>
          </cell>
          <cell r="H459" t="str">
            <v>kg</v>
          </cell>
          <cell r="I459">
            <v>22493077</v>
          </cell>
          <cell r="K459">
            <v>22493077</v>
          </cell>
        </row>
        <row r="460">
          <cell r="C460" t="str">
            <v>rupb256</v>
          </cell>
          <cell r="F460" t="str">
            <v xml:space="preserve"> -  Pasang Wire mess</v>
          </cell>
          <cell r="G460">
            <v>1953.28</v>
          </cell>
          <cell r="H460" t="str">
            <v>m2</v>
          </cell>
          <cell r="I460">
            <v>2929920</v>
          </cell>
          <cell r="K460">
            <v>2929920</v>
          </cell>
        </row>
        <row r="461">
          <cell r="C461" t="str">
            <v>rupb257</v>
          </cell>
          <cell r="F461" t="str">
            <v xml:space="preserve"> - Tangga darurat</v>
          </cell>
          <cell r="I461">
            <v>500000</v>
          </cell>
          <cell r="K461">
            <v>500000</v>
          </cell>
        </row>
        <row r="462">
          <cell r="C462" t="str">
            <v>rupb258</v>
          </cell>
          <cell r="F462" t="str">
            <v xml:space="preserve"> - Tangga pd As CB</v>
          </cell>
          <cell r="I462">
            <v>1000000</v>
          </cell>
          <cell r="K462">
            <v>1000000</v>
          </cell>
        </row>
        <row r="463">
          <cell r="C463" t="str">
            <v>rupb259</v>
          </cell>
          <cell r="F463" t="str">
            <v xml:space="preserve"> - Tangga tengah dr Basment ke lt I</v>
          </cell>
          <cell r="I463">
            <v>500000</v>
          </cell>
          <cell r="J463">
            <v>51726334</v>
          </cell>
          <cell r="K463">
            <v>500000</v>
          </cell>
        </row>
        <row r="465">
          <cell r="C465" t="str">
            <v>rupb260</v>
          </cell>
          <cell r="F465" t="str">
            <v xml:space="preserve"> - Harian galian tanah</v>
          </cell>
          <cell r="J465">
            <v>140000</v>
          </cell>
          <cell r="K465">
            <v>140000</v>
          </cell>
        </row>
        <row r="466">
          <cell r="C466" t="str">
            <v>rupb261</v>
          </cell>
          <cell r="F466" t="str">
            <v xml:space="preserve"> - Harian Urugan tanah samping dinding ram</v>
          </cell>
          <cell r="J466">
            <v>280000</v>
          </cell>
          <cell r="K466">
            <v>280000</v>
          </cell>
        </row>
        <row r="468">
          <cell r="J468">
            <v>216377790</v>
          </cell>
          <cell r="K468">
            <v>216377789</v>
          </cell>
        </row>
        <row r="470">
          <cell r="D470" t="str">
            <v>DP : 11</v>
          </cell>
        </row>
        <row r="471">
          <cell r="C471" t="str">
            <v>rupb262</v>
          </cell>
          <cell r="F471" t="str">
            <v xml:space="preserve"> -  Harian Bongkar Kayu Gater &amp; Pembersihan sampah Blok C Lt. Bsmnt</v>
          </cell>
          <cell r="J471">
            <v>2625000</v>
          </cell>
          <cell r="K471">
            <v>2625000</v>
          </cell>
        </row>
        <row r="472">
          <cell r="C472" t="str">
            <v>rupb263</v>
          </cell>
          <cell r="F472" t="str">
            <v xml:space="preserve"> -  Harian Pembersihan Lantai Basement</v>
          </cell>
          <cell r="J472">
            <v>182000</v>
          </cell>
          <cell r="K472">
            <v>182000</v>
          </cell>
        </row>
        <row r="473">
          <cell r="C473" t="str">
            <v>rupb264</v>
          </cell>
          <cell r="F473" t="str">
            <v xml:space="preserve"> -  Harian Pembersihan Dinding dan Puing - puing di Retaining Wall</v>
          </cell>
          <cell r="J473">
            <v>2191000</v>
          </cell>
          <cell r="K473">
            <v>2191000</v>
          </cell>
        </row>
        <row r="474">
          <cell r="C474" t="str">
            <v>rupb265</v>
          </cell>
          <cell r="F474" t="str">
            <v xml:space="preserve"> -  Harian Pembersihan Baket 1 orang</v>
          </cell>
          <cell r="J474">
            <v>52500</v>
          </cell>
          <cell r="K474">
            <v>52500</v>
          </cell>
        </row>
        <row r="475">
          <cell r="C475" t="str">
            <v>rupb266</v>
          </cell>
          <cell r="F475" t="str">
            <v xml:space="preserve"> -  Harian Pekerja 2 hari &amp; lembur 7 jam</v>
          </cell>
          <cell r="J475">
            <v>150000</v>
          </cell>
          <cell r="K475">
            <v>150000</v>
          </cell>
        </row>
        <row r="476">
          <cell r="C476" t="str">
            <v>rupb267</v>
          </cell>
          <cell r="F476" t="str">
            <v xml:space="preserve"> -  Harian Angkut Jackbase ke Gedung B</v>
          </cell>
          <cell r="J476">
            <v>70000</v>
          </cell>
          <cell r="K476">
            <v>70000</v>
          </cell>
        </row>
        <row r="477">
          <cell r="C477" t="str">
            <v>rupb268</v>
          </cell>
          <cell r="F477" t="str">
            <v xml:space="preserve"> -  Harian Pembersihan Scafolding, Kayu, Parit 13 Apr-27Apr 05</v>
          </cell>
          <cell r="J477">
            <v>823000</v>
          </cell>
          <cell r="K477">
            <v>823000</v>
          </cell>
        </row>
        <row r="479">
          <cell r="C479" t="str">
            <v>rupb269</v>
          </cell>
          <cell r="F479" t="str">
            <v xml:space="preserve"> -  Upah bongkar Wiremesh 27 April - 28 April 2005</v>
          </cell>
          <cell r="J479">
            <v>1000000</v>
          </cell>
          <cell r="K479">
            <v>1000000</v>
          </cell>
        </row>
        <row r="480">
          <cell r="C480" t="str">
            <v>rupb270</v>
          </cell>
          <cell r="F480" t="str">
            <v xml:space="preserve"> -  Kompensasi SPSI Pembongkaran Wiremesh dr Jkt</v>
          </cell>
          <cell r="J480">
            <v>800000</v>
          </cell>
          <cell r="K480">
            <v>800000</v>
          </cell>
        </row>
        <row r="481">
          <cell r="C481" t="str">
            <v>rupb271</v>
          </cell>
          <cell r="F481" t="str">
            <v xml:space="preserve"> -  Upah Bongkar Combidek</v>
          </cell>
          <cell r="J481">
            <v>600000</v>
          </cell>
          <cell r="K481">
            <v>600000</v>
          </cell>
        </row>
        <row r="482">
          <cell r="C482" t="str">
            <v>rupb272</v>
          </cell>
          <cell r="F482" t="str">
            <v xml:space="preserve"> -  Kompensasi SPSI Pembongkaran Combidek dr Jkt</v>
          </cell>
          <cell r="J482">
            <v>550000</v>
          </cell>
          <cell r="K482">
            <v>550000</v>
          </cell>
        </row>
        <row r="483">
          <cell r="C483" t="str">
            <v>rupb273</v>
          </cell>
          <cell r="F483" t="str">
            <v xml:space="preserve"> -  Upah Bongkar Florhardiner dr Jkt</v>
          </cell>
          <cell r="J483">
            <v>250000</v>
          </cell>
          <cell r="K483">
            <v>250000</v>
          </cell>
        </row>
        <row r="484">
          <cell r="C484" t="str">
            <v>rupb274</v>
          </cell>
          <cell r="F484" t="str">
            <v xml:space="preserve"> -  Kompensasi SPSI NIBA Pasar Kodim</v>
          </cell>
          <cell r="J484">
            <v>1000000</v>
          </cell>
          <cell r="K484">
            <v>1000000</v>
          </cell>
        </row>
        <row r="486">
          <cell r="C486" t="str">
            <v>rupb275</v>
          </cell>
          <cell r="F486" t="str">
            <v xml:space="preserve"> -  Upah Harian Pembersihan Jalan Raya</v>
          </cell>
          <cell r="J486">
            <v>350000</v>
          </cell>
          <cell r="K486">
            <v>350000</v>
          </cell>
        </row>
        <row r="487">
          <cell r="C487" t="str">
            <v>rupb276</v>
          </cell>
          <cell r="F487" t="str">
            <v xml:space="preserve"> -  Upah Harian Cuci Ban Mobil 2 orang</v>
          </cell>
          <cell r="J487">
            <v>245000</v>
          </cell>
          <cell r="K487">
            <v>245000</v>
          </cell>
        </row>
        <row r="489">
          <cell r="C489" t="str">
            <v>rupb277</v>
          </cell>
          <cell r="F489" t="str">
            <v xml:space="preserve"> -  Upah Harian Pemindahan Besi dr depan kantor ke pabrikasi</v>
          </cell>
          <cell r="J489">
            <v>375000</v>
          </cell>
          <cell r="K489">
            <v>375000</v>
          </cell>
        </row>
        <row r="490">
          <cell r="C490" t="str">
            <v>rupb278</v>
          </cell>
          <cell r="F490" t="str">
            <v xml:space="preserve"> -  Upah Harian Pemindahan Man Fram dr Zona A ke Block B</v>
          </cell>
          <cell r="J490">
            <v>227500</v>
          </cell>
          <cell r="K490">
            <v>227500</v>
          </cell>
        </row>
        <row r="492">
          <cell r="C492" t="str">
            <v>rupb279</v>
          </cell>
          <cell r="F492" t="str">
            <v xml:space="preserve"> -  Upah Harian buat Tangga Darurat/tangga inspeksi ke lt. 2 Block C</v>
          </cell>
          <cell r="J492">
            <v>140000</v>
          </cell>
          <cell r="K492">
            <v>140000</v>
          </cell>
        </row>
        <row r="493">
          <cell r="C493" t="str">
            <v>rupb280</v>
          </cell>
          <cell r="F493" t="str">
            <v xml:space="preserve"> -  Upah Harian buat Tangga Darurat di As B1 &amp; B4</v>
          </cell>
        </row>
        <row r="494">
          <cell r="C494" t="str">
            <v>rupb281</v>
          </cell>
          <cell r="F494" t="str">
            <v xml:space="preserve">     Periode : 18 April - 21 April 2005</v>
          </cell>
          <cell r="J494">
            <v>140000</v>
          </cell>
          <cell r="K494">
            <v>140000</v>
          </cell>
        </row>
        <row r="495">
          <cell r="C495" t="str">
            <v>rupb282</v>
          </cell>
          <cell r="F495" t="str">
            <v xml:space="preserve"> -  Upah Harian Bongkar pasang balok tangga excalator krn prbhan gmbr</v>
          </cell>
          <cell r="J495">
            <v>300000</v>
          </cell>
          <cell r="K495">
            <v>300000</v>
          </cell>
        </row>
        <row r="497">
          <cell r="F497" t="str">
            <v xml:space="preserve"> -  Upah Bongkar pasang bekisting, listplank, sparing krn perub. Gambar</v>
          </cell>
        </row>
        <row r="498">
          <cell r="C498" t="str">
            <v>rupb283</v>
          </cell>
          <cell r="F498" t="str">
            <v xml:space="preserve">     di kamar mandi. Bondek, dan blok out</v>
          </cell>
          <cell r="J498">
            <v>542500</v>
          </cell>
          <cell r="K498">
            <v>542500</v>
          </cell>
        </row>
        <row r="499">
          <cell r="C499" t="str">
            <v>rupb284</v>
          </cell>
          <cell r="F499" t="str">
            <v xml:space="preserve"> -  Upah Harian Penguatan Bekisting</v>
          </cell>
          <cell r="J499">
            <v>490000</v>
          </cell>
          <cell r="K499">
            <v>490000</v>
          </cell>
        </row>
        <row r="501">
          <cell r="C501" t="str">
            <v>rupb285</v>
          </cell>
          <cell r="F501" t="str">
            <v xml:space="preserve"> -  Upah Harian buat sparing &amp; kotak sparing 15 bh</v>
          </cell>
          <cell r="J501">
            <v>161000</v>
          </cell>
          <cell r="K501">
            <v>161000</v>
          </cell>
        </row>
        <row r="502">
          <cell r="C502" t="str">
            <v>rupb286</v>
          </cell>
          <cell r="F502" t="str">
            <v xml:space="preserve"> -  Upah Harian Merubah Balok sebelah Lift 2 orang</v>
          </cell>
          <cell r="J502">
            <v>140000</v>
          </cell>
          <cell r="K502">
            <v>140000</v>
          </cell>
        </row>
        <row r="503">
          <cell r="C503" t="str">
            <v>rupb287</v>
          </cell>
          <cell r="F503" t="str">
            <v xml:space="preserve"> -  Upah Harian pasang sparing pipa 3 unit &amp; penambahan balok tangga</v>
          </cell>
          <cell r="J503">
            <v>70000</v>
          </cell>
          <cell r="K503">
            <v>70000</v>
          </cell>
        </row>
        <row r="505">
          <cell r="C505" t="str">
            <v>rupb288</v>
          </cell>
          <cell r="F505" t="str">
            <v xml:space="preserve"> -  Upah Harian Bongkar bekisting dinding balok B AS BE, Bi &amp; B</v>
          </cell>
          <cell r="J505">
            <v>352500</v>
          </cell>
          <cell r="K505">
            <v>352500</v>
          </cell>
        </row>
        <row r="506">
          <cell r="C506" t="str">
            <v>rupb289</v>
          </cell>
          <cell r="F506" t="str">
            <v xml:space="preserve"> -  Upah Harian pekerjaan dinding ramp 5 orang</v>
          </cell>
          <cell r="J506">
            <v>350000</v>
          </cell>
          <cell r="K506">
            <v>350000</v>
          </cell>
        </row>
        <row r="508">
          <cell r="C508" t="str">
            <v>rupb290</v>
          </cell>
          <cell r="F508" t="str">
            <v xml:space="preserve"> -  Upah Harian bongkar pasang bondek karena tertimpa besi</v>
          </cell>
          <cell r="J508">
            <v>52500</v>
          </cell>
          <cell r="K508">
            <v>52500</v>
          </cell>
        </row>
        <row r="509">
          <cell r="C509" t="str">
            <v>rupb291</v>
          </cell>
          <cell r="F509" t="str">
            <v xml:space="preserve"> -  Upah Harian pasang &amp; penambahan combidek + besi siku</v>
          </cell>
          <cell r="J509">
            <v>105000</v>
          </cell>
          <cell r="K509">
            <v>105000</v>
          </cell>
        </row>
        <row r="510">
          <cell r="C510" t="str">
            <v>rupb292</v>
          </cell>
          <cell r="F510" t="str">
            <v xml:space="preserve"> -  Upah Harian tambal bondek </v>
          </cell>
          <cell r="J510">
            <v>280000</v>
          </cell>
          <cell r="K510">
            <v>280000</v>
          </cell>
        </row>
        <row r="511">
          <cell r="C511" t="str">
            <v>rupb293</v>
          </cell>
          <cell r="F511" t="str">
            <v xml:space="preserve"> -  Upah Harian bongkar balok &amp; bondek 10 - 16 April 2005</v>
          </cell>
          <cell r="J511">
            <v>175000</v>
          </cell>
          <cell r="K511">
            <v>175000</v>
          </cell>
        </row>
        <row r="513">
          <cell r="C513" t="str">
            <v>rupb294</v>
          </cell>
          <cell r="F513" t="str">
            <v xml:space="preserve"> -  Upah Harian bongkar Hardiner 4 orang</v>
          </cell>
          <cell r="J513">
            <v>140000</v>
          </cell>
          <cell r="K513">
            <v>140000</v>
          </cell>
        </row>
        <row r="515">
          <cell r="C515" t="str">
            <v>rupb295</v>
          </cell>
          <cell r="F515" t="str">
            <v xml:space="preserve"> -  Upah Harian Pembersihan lokasi untuk pengecoran</v>
          </cell>
          <cell r="J515">
            <v>665000</v>
          </cell>
          <cell r="K515">
            <v>665000</v>
          </cell>
        </row>
        <row r="516">
          <cell r="C516" t="str">
            <v>rupb296</v>
          </cell>
          <cell r="F516" t="str">
            <v xml:space="preserve"> -  Upah Harian menyedot air dengan pompa 1 orang</v>
          </cell>
          <cell r="J516">
            <v>35000</v>
          </cell>
          <cell r="K516">
            <v>35000</v>
          </cell>
        </row>
        <row r="517">
          <cell r="C517" t="str">
            <v>rupb297</v>
          </cell>
          <cell r="F517" t="str">
            <v xml:space="preserve"> -  Upah Harian Pembersihan lantai 3 untuk cor 4 orang</v>
          </cell>
          <cell r="J517">
            <v>280000</v>
          </cell>
          <cell r="K517">
            <v>280000</v>
          </cell>
        </row>
        <row r="518">
          <cell r="C518" t="str">
            <v>rupb298</v>
          </cell>
          <cell r="F518" t="str">
            <v xml:space="preserve"> -  Upah Harian Pembersihan lokasi u/ persiapan cor </v>
          </cell>
          <cell r="J518">
            <v>1400000</v>
          </cell>
          <cell r="K518">
            <v>1400000</v>
          </cell>
        </row>
        <row r="520">
          <cell r="F520" t="str">
            <v xml:space="preserve"> -  Upah Harian memotong besi &amp; buat stek u/ perkuatan</v>
          </cell>
        </row>
        <row r="521">
          <cell r="C521" t="str">
            <v>rupb299</v>
          </cell>
          <cell r="F521" t="str">
            <v xml:space="preserve">    Periode : 15 April - 16 April 2005</v>
          </cell>
          <cell r="J521">
            <v>140000</v>
          </cell>
          <cell r="K521">
            <v>140000</v>
          </cell>
        </row>
        <row r="523">
          <cell r="C523" t="str">
            <v>rupb300</v>
          </cell>
          <cell r="F523" t="str">
            <v xml:space="preserve"> -  Upah Harian Bongkar &amp; pasang Plat Kanopi krn perubahan gambar </v>
          </cell>
          <cell r="J523">
            <v>112500</v>
          </cell>
          <cell r="K523">
            <v>112500</v>
          </cell>
        </row>
        <row r="525">
          <cell r="C525" t="str">
            <v>rupb301</v>
          </cell>
          <cell r="F525" t="str">
            <v xml:space="preserve"> -  Upah Harian Pasang Stek dinding Lt. atap Block C krn Perubahan gmbr</v>
          </cell>
          <cell r="J525">
            <v>90000</v>
          </cell>
          <cell r="K525">
            <v>90000</v>
          </cell>
        </row>
        <row r="526">
          <cell r="C526" t="str">
            <v>rupb302</v>
          </cell>
          <cell r="F526" t="str">
            <v xml:space="preserve"> -  Upah Harian Pasang Balok Kolom &amp; Cor Block B 2 orang</v>
          </cell>
          <cell r="J526">
            <v>75000</v>
          </cell>
          <cell r="K526">
            <v>75000</v>
          </cell>
        </row>
        <row r="527">
          <cell r="C527" t="str">
            <v>rupb303</v>
          </cell>
          <cell r="F527" t="str">
            <v xml:space="preserve"> -  Upah Harian Pasang Stek serip Lt. atap Block C krn Perubahan gmbr</v>
          </cell>
          <cell r="J527">
            <v>150000</v>
          </cell>
          <cell r="K527">
            <v>150000</v>
          </cell>
        </row>
        <row r="528">
          <cell r="C528" t="str">
            <v>rupb304</v>
          </cell>
          <cell r="F528" t="str">
            <v xml:space="preserve"> -  Upah Harian Bongkar &amp; pasang Balok krn perubahan gambar</v>
          </cell>
          <cell r="J528">
            <v>75000</v>
          </cell>
          <cell r="K528">
            <v>75000</v>
          </cell>
        </row>
        <row r="529">
          <cell r="C529" t="str">
            <v>rupb305</v>
          </cell>
          <cell r="F529" t="str">
            <v xml:space="preserve"> -  Upah Harian Bongkar &amp; pasang Balok dan plat kompensional KM Block B</v>
          </cell>
          <cell r="J529">
            <v>525000</v>
          </cell>
          <cell r="K529">
            <v>525000</v>
          </cell>
        </row>
        <row r="531">
          <cell r="C531" t="str">
            <v>rupb306</v>
          </cell>
          <cell r="F531" t="str">
            <v xml:space="preserve"> -  Upah Harian mesunding besi karena alat rusak</v>
          </cell>
          <cell r="J531">
            <v>375000</v>
          </cell>
          <cell r="K531">
            <v>375000</v>
          </cell>
        </row>
        <row r="533">
          <cell r="E533" t="str">
            <v>Kahar</v>
          </cell>
        </row>
        <row r="534">
          <cell r="E534" t="str">
            <v>055/SPB/NK-PPS/04/2005</v>
          </cell>
          <cell r="F534" t="str">
            <v>Gedung B</v>
          </cell>
        </row>
        <row r="535">
          <cell r="C535" t="str">
            <v>rupb307</v>
          </cell>
          <cell r="F535" t="str">
            <v xml:space="preserve"> -   Pembesian  Ø 10,13</v>
          </cell>
          <cell r="G535">
            <v>26343.173999999999</v>
          </cell>
          <cell r="H535" t="str">
            <v>Kg</v>
          </cell>
          <cell r="I535">
            <v>325</v>
          </cell>
          <cell r="J535">
            <v>8561531.5499999989</v>
          </cell>
          <cell r="K535">
            <v>8561531.5499999989</v>
          </cell>
        </row>
        <row r="536">
          <cell r="C536" t="str">
            <v>rupb308</v>
          </cell>
          <cell r="F536" t="str">
            <v xml:space="preserve"> -   Pembesian   Ø 16,19,22</v>
          </cell>
          <cell r="G536">
            <v>47495.303999999996</v>
          </cell>
          <cell r="H536" t="str">
            <v>Kg</v>
          </cell>
          <cell r="I536">
            <v>250</v>
          </cell>
          <cell r="J536">
            <v>11873826</v>
          </cell>
          <cell r="K536">
            <v>11873826</v>
          </cell>
        </row>
        <row r="537">
          <cell r="C537" t="str">
            <v>rupb309</v>
          </cell>
          <cell r="F537" t="str">
            <v xml:space="preserve"> -   Pasang Wiremess</v>
          </cell>
          <cell r="G537">
            <v>2417.79</v>
          </cell>
          <cell r="H537" t="str">
            <v>m2</v>
          </cell>
          <cell r="I537">
            <v>1500</v>
          </cell>
          <cell r="J537">
            <v>3626685</v>
          </cell>
          <cell r="K537">
            <v>3626685</v>
          </cell>
        </row>
        <row r="538">
          <cell r="F538" t="str">
            <v>Gedung C</v>
          </cell>
          <cell r="J538">
            <v>0</v>
          </cell>
          <cell r="K538">
            <v>0</v>
          </cell>
        </row>
        <row r="539">
          <cell r="C539" t="str">
            <v>rupb310</v>
          </cell>
          <cell r="F539" t="str">
            <v xml:space="preserve"> -   Pembesian Ø 10,13</v>
          </cell>
          <cell r="G539">
            <v>31123.668000000001</v>
          </cell>
          <cell r="H539" t="str">
            <v>Kg</v>
          </cell>
          <cell r="I539">
            <v>325</v>
          </cell>
          <cell r="J539">
            <v>10115192.1</v>
          </cell>
          <cell r="K539">
            <v>10115192.1</v>
          </cell>
        </row>
        <row r="540">
          <cell r="C540" t="str">
            <v>rupb311</v>
          </cell>
          <cell r="F540" t="str">
            <v xml:space="preserve"> -   Pembesian   Ø 16,19,22</v>
          </cell>
          <cell r="G540">
            <v>48945.415999999997</v>
          </cell>
          <cell r="H540" t="str">
            <v>Kg</v>
          </cell>
          <cell r="I540">
            <v>250</v>
          </cell>
          <cell r="J540">
            <v>12236354</v>
          </cell>
          <cell r="K540">
            <v>12236354</v>
          </cell>
        </row>
        <row r="541">
          <cell r="C541" t="str">
            <v>rupb312</v>
          </cell>
          <cell r="F541" t="str">
            <v xml:space="preserve"> -   Pasang Wiremess</v>
          </cell>
          <cell r="G541">
            <v>1683.28</v>
          </cell>
          <cell r="H541" t="str">
            <v>m2</v>
          </cell>
          <cell r="I541">
            <v>1500</v>
          </cell>
          <cell r="J541">
            <v>2524920</v>
          </cell>
          <cell r="K541">
            <v>2524920</v>
          </cell>
        </row>
        <row r="542">
          <cell r="C542" t="str">
            <v>rupb313</v>
          </cell>
          <cell r="F542" t="str">
            <v xml:space="preserve"> -   Tangga</v>
          </cell>
          <cell r="G542">
            <v>5</v>
          </cell>
          <cell r="H542" t="str">
            <v>unt</v>
          </cell>
          <cell r="I542">
            <v>500000</v>
          </cell>
          <cell r="J542">
            <v>2500000</v>
          </cell>
          <cell r="K542">
            <v>2500000</v>
          </cell>
        </row>
        <row r="544">
          <cell r="C544" t="str">
            <v>rupb314</v>
          </cell>
          <cell r="E544" t="str">
            <v>Kahar</v>
          </cell>
          <cell r="F544" t="str">
            <v xml:space="preserve"> - Upah Harian buat beton beking</v>
          </cell>
          <cell r="J544">
            <v>1200000</v>
          </cell>
          <cell r="K544">
            <v>1200000</v>
          </cell>
        </row>
        <row r="546">
          <cell r="E546" t="str">
            <v>Suyoto</v>
          </cell>
        </row>
        <row r="547">
          <cell r="C547" t="str">
            <v>rupb315</v>
          </cell>
          <cell r="E547" t="str">
            <v>041/SPB/NK-PPS/03/2005</v>
          </cell>
          <cell r="F547" t="str">
            <v xml:space="preserve">Pasang Bekisting </v>
          </cell>
          <cell r="G547">
            <v>333.24</v>
          </cell>
          <cell r="H547" t="str">
            <v>m2</v>
          </cell>
          <cell r="I547">
            <v>12500</v>
          </cell>
          <cell r="J547">
            <v>4165500</v>
          </cell>
          <cell r="K547">
            <v>4165500</v>
          </cell>
        </row>
        <row r="548">
          <cell r="C548" t="str">
            <v>rupb316</v>
          </cell>
          <cell r="F548" t="str">
            <v>Pabrikasi Bekisting</v>
          </cell>
          <cell r="G548">
            <v>392</v>
          </cell>
          <cell r="H548" t="str">
            <v>m2</v>
          </cell>
          <cell r="I548">
            <v>3500</v>
          </cell>
          <cell r="J548">
            <v>1372000</v>
          </cell>
          <cell r="K548">
            <v>1372000</v>
          </cell>
        </row>
        <row r="550">
          <cell r="E550" t="str">
            <v>Suyoto</v>
          </cell>
        </row>
        <row r="551">
          <cell r="E551" t="str">
            <v>053/SPB/NK-PPS/04/2005</v>
          </cell>
          <cell r="F551" t="str">
            <v>Upah Bongkar Pek. Gd. B :</v>
          </cell>
        </row>
        <row r="552">
          <cell r="C552" t="str">
            <v>rupb317</v>
          </cell>
          <cell r="F552" t="str">
            <v xml:space="preserve"> -  Pasang Bekisting </v>
          </cell>
          <cell r="G552">
            <v>252.53</v>
          </cell>
          <cell r="H552" t="str">
            <v>m2</v>
          </cell>
          <cell r="I552">
            <v>12500</v>
          </cell>
          <cell r="J552">
            <v>3156625</v>
          </cell>
          <cell r="K552">
            <v>3156625</v>
          </cell>
        </row>
        <row r="553">
          <cell r="C553" t="str">
            <v>rupb318</v>
          </cell>
          <cell r="F553" t="str">
            <v xml:space="preserve"> -  Pabrikasi Bekisting</v>
          </cell>
          <cell r="G553">
            <v>872.07</v>
          </cell>
          <cell r="H553" t="str">
            <v>m2</v>
          </cell>
          <cell r="I553">
            <v>3500</v>
          </cell>
          <cell r="J553">
            <v>3052245</v>
          </cell>
          <cell r="K553">
            <v>3052245</v>
          </cell>
        </row>
        <row r="554">
          <cell r="C554" t="str">
            <v>rupb319</v>
          </cell>
          <cell r="F554" t="str">
            <v xml:space="preserve"> -  Stop Cor Balok &amp; Psng lat Siku</v>
          </cell>
          <cell r="G554">
            <v>22</v>
          </cell>
          <cell r="H554" t="str">
            <v>bh</v>
          </cell>
          <cell r="I554">
            <v>2500</v>
          </cell>
          <cell r="J554">
            <v>55000</v>
          </cell>
          <cell r="K554">
            <v>55000</v>
          </cell>
        </row>
        <row r="555">
          <cell r="C555" t="str">
            <v>rupb320</v>
          </cell>
          <cell r="F555" t="str">
            <v xml:space="preserve"> -  Stop Cor  lantai ( K.Ayam )</v>
          </cell>
          <cell r="G555">
            <v>77.03</v>
          </cell>
          <cell r="H555" t="str">
            <v>m</v>
          </cell>
          <cell r="I555">
            <v>5000</v>
          </cell>
          <cell r="J555">
            <v>385150</v>
          </cell>
          <cell r="K555">
            <v>385150</v>
          </cell>
        </row>
        <row r="556">
          <cell r="C556" t="str">
            <v>rupb321</v>
          </cell>
          <cell r="F556" t="str">
            <v xml:space="preserve"> -  Cor dg TC</v>
          </cell>
          <cell r="G556">
            <v>95.5</v>
          </cell>
          <cell r="H556" t="str">
            <v>m3</v>
          </cell>
          <cell r="I556">
            <v>15000</v>
          </cell>
          <cell r="J556">
            <v>1432500</v>
          </cell>
          <cell r="K556">
            <v>1432500</v>
          </cell>
        </row>
        <row r="557">
          <cell r="C557" t="str">
            <v>rupb322</v>
          </cell>
          <cell r="F557" t="str">
            <v xml:space="preserve"> -  Cor dg CP</v>
          </cell>
          <cell r="G557">
            <v>385</v>
          </cell>
          <cell r="H557" t="str">
            <v>m3</v>
          </cell>
          <cell r="I557">
            <v>10000</v>
          </cell>
          <cell r="J557">
            <v>3850000</v>
          </cell>
          <cell r="K557">
            <v>3850000</v>
          </cell>
        </row>
        <row r="558">
          <cell r="C558" t="str">
            <v>rupb323</v>
          </cell>
          <cell r="F558" t="str">
            <v xml:space="preserve"> -  Stop Cor Balok &amp; Psng lat Siku</v>
          </cell>
          <cell r="G558">
            <v>155.80000000000001</v>
          </cell>
          <cell r="H558" t="str">
            <v>m</v>
          </cell>
          <cell r="I558">
            <v>2500</v>
          </cell>
          <cell r="J558">
            <v>389500</v>
          </cell>
          <cell r="K558">
            <v>389500</v>
          </cell>
        </row>
        <row r="559">
          <cell r="C559" t="str">
            <v>rupb324</v>
          </cell>
          <cell r="F559" t="str">
            <v xml:space="preserve"> -  Stel Bekisting</v>
          </cell>
          <cell r="G559">
            <v>687.12</v>
          </cell>
          <cell r="H559" t="str">
            <v>m2</v>
          </cell>
          <cell r="I559">
            <v>11000</v>
          </cell>
          <cell r="J559">
            <v>7558320</v>
          </cell>
          <cell r="K559">
            <v>7558320</v>
          </cell>
        </row>
        <row r="560">
          <cell r="C560" t="str">
            <v>rupb325</v>
          </cell>
          <cell r="F560" t="str">
            <v xml:space="preserve"> -  Pasang Bongkar Scapulding</v>
          </cell>
          <cell r="G560">
            <v>614.38300000000004</v>
          </cell>
          <cell r="H560" t="str">
            <v>m2</v>
          </cell>
          <cell r="I560">
            <v>2500</v>
          </cell>
          <cell r="J560">
            <v>1535957.5</v>
          </cell>
          <cell r="K560">
            <v>1535957.5</v>
          </cell>
        </row>
        <row r="561">
          <cell r="C561" t="str">
            <v>rupb326</v>
          </cell>
          <cell r="F561" t="str">
            <v xml:space="preserve"> -  Bongkar bekisting Ram R.wall</v>
          </cell>
          <cell r="G561">
            <v>52.92</v>
          </cell>
          <cell r="H561" t="str">
            <v>m2</v>
          </cell>
          <cell r="I561">
            <v>1500</v>
          </cell>
          <cell r="J561">
            <v>79380</v>
          </cell>
          <cell r="K561">
            <v>79380</v>
          </cell>
        </row>
        <row r="562">
          <cell r="C562" t="str">
            <v>rupb327</v>
          </cell>
          <cell r="F562" t="str">
            <v xml:space="preserve"> -  Bor Stek</v>
          </cell>
          <cell r="G562">
            <v>813.84</v>
          </cell>
          <cell r="H562" t="str">
            <v>titik</v>
          </cell>
          <cell r="I562">
            <v>500</v>
          </cell>
          <cell r="J562">
            <v>406920</v>
          </cell>
          <cell r="K562">
            <v>406920</v>
          </cell>
        </row>
        <row r="563">
          <cell r="C563" t="str">
            <v>rupb328</v>
          </cell>
          <cell r="F563" t="str">
            <v xml:space="preserve"> -  Pasang Bondex</v>
          </cell>
          <cell r="G563">
            <v>825.71</v>
          </cell>
          <cell r="H563" t="str">
            <v>m2</v>
          </cell>
          <cell r="I563">
            <v>4000</v>
          </cell>
          <cell r="J563">
            <v>3302840</v>
          </cell>
          <cell r="K563">
            <v>3302840</v>
          </cell>
        </row>
        <row r="564">
          <cell r="C564" t="str">
            <v>rupb329</v>
          </cell>
          <cell r="F564" t="str">
            <v xml:space="preserve"> -  Pasang Bekisting sisi luar</v>
          </cell>
          <cell r="G564">
            <v>29.79</v>
          </cell>
          <cell r="H564" t="str">
            <v>m2</v>
          </cell>
          <cell r="I564">
            <v>14500</v>
          </cell>
          <cell r="J564">
            <v>431955</v>
          </cell>
          <cell r="K564">
            <v>431955</v>
          </cell>
        </row>
        <row r="566">
          <cell r="E566" t="str">
            <v>Bambang Budiono</v>
          </cell>
        </row>
        <row r="567">
          <cell r="E567" t="str">
            <v>044/SPB/NK-PPS/03/2005</v>
          </cell>
          <cell r="F567" t="str">
            <v>Upah Borong Pek. Buat / pasang &amp; Stel Bekisting Cor, dll</v>
          </cell>
        </row>
        <row r="568">
          <cell r="C568" t="str">
            <v>rupb330</v>
          </cell>
          <cell r="F568" t="str">
            <v xml:space="preserve"> -  Stel &amp; Bngkr Bekisting Balok Lt. 1</v>
          </cell>
          <cell r="G568">
            <v>187.89</v>
          </cell>
          <cell r="H568" t="str">
            <v>m2</v>
          </cell>
          <cell r="I568">
            <v>12500</v>
          </cell>
          <cell r="J568">
            <v>2348613</v>
          </cell>
          <cell r="K568">
            <v>2348613</v>
          </cell>
        </row>
        <row r="569">
          <cell r="C569" t="str">
            <v>rupb331</v>
          </cell>
          <cell r="F569" t="str">
            <v xml:space="preserve"> -  Stel &amp; Bngkr Bekisting Balok Lt. 2</v>
          </cell>
          <cell r="G569">
            <v>920.42</v>
          </cell>
          <cell r="H569" t="str">
            <v>m2</v>
          </cell>
          <cell r="I569">
            <v>12500</v>
          </cell>
          <cell r="J569">
            <v>11505300</v>
          </cell>
          <cell r="K569">
            <v>11505300</v>
          </cell>
        </row>
        <row r="570">
          <cell r="C570" t="str">
            <v>rupb332</v>
          </cell>
          <cell r="F570" t="str">
            <v xml:space="preserve"> -  Cor Kolom</v>
          </cell>
          <cell r="G570">
            <v>45.412999999999997</v>
          </cell>
          <cell r="H570" t="str">
            <v>m2</v>
          </cell>
          <cell r="I570">
            <v>15000</v>
          </cell>
          <cell r="J570">
            <v>681195</v>
          </cell>
          <cell r="K570">
            <v>681195</v>
          </cell>
        </row>
        <row r="571">
          <cell r="C571" t="str">
            <v>rupb333</v>
          </cell>
          <cell r="F571" t="str">
            <v xml:space="preserve"> -  Pabrikasi Bekisting Balok </v>
          </cell>
          <cell r="G571">
            <v>433.82</v>
          </cell>
          <cell r="H571" t="str">
            <v>m2</v>
          </cell>
          <cell r="I571">
            <v>3500</v>
          </cell>
          <cell r="J571">
            <v>1518370</v>
          </cell>
          <cell r="K571">
            <v>1518370</v>
          </cell>
        </row>
        <row r="572">
          <cell r="C572" t="str">
            <v>rupb334</v>
          </cell>
          <cell r="F572" t="str">
            <v xml:space="preserve"> -  Psg &amp; Bngkr icon Deck Scafolding</v>
          </cell>
          <cell r="G572">
            <v>1000.4109999999999</v>
          </cell>
          <cell r="H572" t="str">
            <v>m2</v>
          </cell>
          <cell r="I572">
            <v>2500</v>
          </cell>
          <cell r="J572">
            <v>2501027.5</v>
          </cell>
          <cell r="K572">
            <v>2501027.5</v>
          </cell>
        </row>
        <row r="573">
          <cell r="C573" t="str">
            <v>rupb335</v>
          </cell>
          <cell r="F573" t="str">
            <v xml:space="preserve"> -  Pasang icon Deck </v>
          </cell>
          <cell r="G573">
            <v>1000.4109999999999</v>
          </cell>
          <cell r="H573" t="str">
            <v>m2</v>
          </cell>
          <cell r="I573">
            <v>4000</v>
          </cell>
          <cell r="J573">
            <v>4001644</v>
          </cell>
          <cell r="K573">
            <v>4001644</v>
          </cell>
        </row>
        <row r="574">
          <cell r="C574" t="str">
            <v>rupb336</v>
          </cell>
          <cell r="F574" t="str">
            <v xml:space="preserve"> -  Stel &amp; Bongkar Kepala Kolom</v>
          </cell>
          <cell r="G574">
            <v>17</v>
          </cell>
          <cell r="H574" t="str">
            <v>m2</v>
          </cell>
          <cell r="I574">
            <v>20000</v>
          </cell>
          <cell r="J574">
            <v>340000</v>
          </cell>
          <cell r="K574">
            <v>340000</v>
          </cell>
        </row>
        <row r="576">
          <cell r="E576" t="str">
            <v>Bambang Budiono</v>
          </cell>
        </row>
        <row r="577">
          <cell r="C577" t="str">
            <v>rupb337</v>
          </cell>
          <cell r="E577" t="str">
            <v>051/SPB/NK-PPS/04/2005</v>
          </cell>
          <cell r="F577" t="str">
            <v xml:space="preserve">Stel &amp; Bongkar bekisting balok  </v>
          </cell>
          <cell r="G577">
            <v>1069.1099999999999</v>
          </cell>
          <cell r="H577" t="str">
            <v>m2</v>
          </cell>
          <cell r="I577">
            <v>12500</v>
          </cell>
          <cell r="J577">
            <v>13363874.999999998</v>
          </cell>
          <cell r="K577">
            <v>13363874.999999998</v>
          </cell>
        </row>
        <row r="578">
          <cell r="C578" t="str">
            <v>rupb338</v>
          </cell>
          <cell r="F578" t="str">
            <v>Bekisting Kupinagn &amp; Plat Lantai konpensioal</v>
          </cell>
          <cell r="G578">
            <v>59.65</v>
          </cell>
          <cell r="H578" t="str">
            <v>m2</v>
          </cell>
          <cell r="I578">
            <v>14500</v>
          </cell>
          <cell r="J578">
            <v>864925</v>
          </cell>
          <cell r="K578">
            <v>864925</v>
          </cell>
        </row>
        <row r="579">
          <cell r="C579" t="str">
            <v>rupb339</v>
          </cell>
          <cell r="F579" t="str">
            <v>Cor C.P</v>
          </cell>
          <cell r="G579">
            <v>578</v>
          </cell>
          <cell r="H579" t="str">
            <v>m3</v>
          </cell>
          <cell r="I579">
            <v>15000</v>
          </cell>
          <cell r="J579">
            <v>8670000</v>
          </cell>
          <cell r="K579">
            <v>8670000</v>
          </cell>
        </row>
        <row r="580">
          <cell r="C580" t="str">
            <v>rupb340</v>
          </cell>
          <cell r="F580" t="str">
            <v>Cor T.C</v>
          </cell>
          <cell r="G580">
            <v>108.72</v>
          </cell>
          <cell r="H580" t="str">
            <v>m3</v>
          </cell>
          <cell r="I580">
            <v>10000</v>
          </cell>
          <cell r="J580">
            <v>1087200</v>
          </cell>
          <cell r="K580">
            <v>1087200</v>
          </cell>
        </row>
        <row r="581">
          <cell r="C581" t="str">
            <v>rupb341</v>
          </cell>
          <cell r="F581" t="str">
            <v>Pabrikasi bekisting Balok</v>
          </cell>
          <cell r="G581">
            <v>923.65</v>
          </cell>
          <cell r="H581" t="str">
            <v>m2</v>
          </cell>
          <cell r="I581">
            <v>3500</v>
          </cell>
          <cell r="J581">
            <v>3232775</v>
          </cell>
          <cell r="K581">
            <v>3232775</v>
          </cell>
        </row>
        <row r="582">
          <cell r="C582" t="str">
            <v>rupb342</v>
          </cell>
          <cell r="F582" t="str">
            <v xml:space="preserve">Psg &amp; Bongkar  Icon Deck </v>
          </cell>
          <cell r="G582">
            <v>1701.92</v>
          </cell>
          <cell r="H582" t="str">
            <v>m2</v>
          </cell>
          <cell r="I582">
            <v>4000</v>
          </cell>
          <cell r="J582">
            <v>6807680</v>
          </cell>
          <cell r="K582">
            <v>6807680</v>
          </cell>
        </row>
        <row r="583">
          <cell r="C583" t="str">
            <v>rupb343</v>
          </cell>
          <cell r="F583" t="str">
            <v>Stop Cor</v>
          </cell>
          <cell r="G583">
            <v>139</v>
          </cell>
          <cell r="H583" t="str">
            <v>m2</v>
          </cell>
          <cell r="I583">
            <v>2500</v>
          </cell>
          <cell r="J583">
            <v>347500</v>
          </cell>
          <cell r="K583">
            <v>347500</v>
          </cell>
        </row>
        <row r="584">
          <cell r="C584" t="str">
            <v>rupb344</v>
          </cell>
          <cell r="F584" t="str">
            <v>Stop Cor Kawat Ayam &amp; Block Out</v>
          </cell>
          <cell r="G584">
            <v>114.75</v>
          </cell>
          <cell r="H584" t="str">
            <v>bh</v>
          </cell>
          <cell r="I584">
            <v>5000</v>
          </cell>
          <cell r="J584">
            <v>573750</v>
          </cell>
          <cell r="K584">
            <v>573750</v>
          </cell>
        </row>
        <row r="585">
          <cell r="C585" t="str">
            <v>rupb345</v>
          </cell>
          <cell r="F585" t="str">
            <v>Bongkar /Pasang Scafulding, lat siku dll</v>
          </cell>
          <cell r="G585">
            <v>1104.615</v>
          </cell>
          <cell r="H585" t="str">
            <v>m2</v>
          </cell>
          <cell r="I585">
            <v>2500</v>
          </cell>
          <cell r="J585">
            <v>2761537.5</v>
          </cell>
          <cell r="K585">
            <v>2761537.5</v>
          </cell>
        </row>
        <row r="586">
          <cell r="C586" t="str">
            <v>rupb346</v>
          </cell>
          <cell r="F586" t="str">
            <v>Bor Steck</v>
          </cell>
          <cell r="G586">
            <v>400</v>
          </cell>
          <cell r="H586" t="str">
            <v>bh</v>
          </cell>
          <cell r="I586">
            <v>500</v>
          </cell>
          <cell r="J586">
            <v>200000</v>
          </cell>
          <cell r="K586">
            <v>200000</v>
          </cell>
        </row>
        <row r="587">
          <cell r="C587" t="str">
            <v>rupb347</v>
          </cell>
          <cell r="F587" t="str">
            <v>Tangga AS C1 ( Basement )</v>
          </cell>
          <cell r="G587">
            <v>3</v>
          </cell>
          <cell r="H587" t="str">
            <v>bh</v>
          </cell>
          <cell r="I587">
            <v>1000000</v>
          </cell>
          <cell r="J587">
            <v>3000000</v>
          </cell>
          <cell r="K587">
            <v>3000000</v>
          </cell>
        </row>
        <row r="588">
          <cell r="C588" t="str">
            <v>rupb348</v>
          </cell>
          <cell r="F588" t="str">
            <v>Tangga Tengah dr lt Dasar s/d Lt - 2</v>
          </cell>
          <cell r="G588">
            <v>2</v>
          </cell>
          <cell r="H588" t="str">
            <v>bh</v>
          </cell>
          <cell r="I588">
            <v>1250000</v>
          </cell>
          <cell r="J588">
            <v>2500000</v>
          </cell>
          <cell r="K588">
            <v>2500000</v>
          </cell>
        </row>
        <row r="590">
          <cell r="C590" t="str">
            <v>rupb349</v>
          </cell>
          <cell r="E590" t="str">
            <v>Suyoto</v>
          </cell>
          <cell r="F590" t="str">
            <v xml:space="preserve"> - Upah Harian kolom sehabis pengecoran</v>
          </cell>
          <cell r="J590">
            <v>70000</v>
          </cell>
          <cell r="K590">
            <v>70000</v>
          </cell>
        </row>
        <row r="591">
          <cell r="C591" t="str">
            <v>rupb350</v>
          </cell>
          <cell r="E591" t="str">
            <v>Suyoto</v>
          </cell>
          <cell r="F591" t="str">
            <v xml:space="preserve"> - Upah Harian Menyiram Beton</v>
          </cell>
          <cell r="J591">
            <v>45500</v>
          </cell>
          <cell r="K591">
            <v>45500</v>
          </cell>
        </row>
        <row r="593">
          <cell r="C593" t="str">
            <v>rupb351</v>
          </cell>
          <cell r="E593" t="str">
            <v>Bambang Budianto</v>
          </cell>
          <cell r="F593" t="str">
            <v xml:space="preserve"> - Upah Harian menutup lubang di lokasi Ramp Blok B</v>
          </cell>
          <cell r="J593">
            <v>70000</v>
          </cell>
          <cell r="K593">
            <v>70000</v>
          </cell>
        </row>
        <row r="595">
          <cell r="C595" t="str">
            <v>rupb352</v>
          </cell>
          <cell r="E595" t="str">
            <v>Bambang Budianto</v>
          </cell>
          <cell r="F595" t="str">
            <v xml:space="preserve"> - Upah Harian Bobok dinding retaining wall as-01</v>
          </cell>
          <cell r="J595">
            <v>175000</v>
          </cell>
          <cell r="K595">
            <v>175000</v>
          </cell>
        </row>
        <row r="596">
          <cell r="C596" t="str">
            <v>rupb353</v>
          </cell>
          <cell r="E596" t="str">
            <v>Suyoto</v>
          </cell>
          <cell r="F596" t="str">
            <v xml:space="preserve"> - Upah Harian Bobok AS B.F tanggal 17 April 2005</v>
          </cell>
          <cell r="J596">
            <v>70000</v>
          </cell>
          <cell r="K596">
            <v>70000</v>
          </cell>
        </row>
        <row r="597">
          <cell r="C597" t="str">
            <v>rupb354</v>
          </cell>
          <cell r="E597" t="str">
            <v>Bambang Budianto</v>
          </cell>
          <cell r="F597" t="str">
            <v xml:space="preserve"> - Upah Harian Bobok Kolom</v>
          </cell>
          <cell r="J597">
            <v>350000</v>
          </cell>
          <cell r="K597">
            <v>350000</v>
          </cell>
        </row>
        <row r="598">
          <cell r="C598" t="str">
            <v>rupb355</v>
          </cell>
          <cell r="E598" t="str">
            <v>Suyoto</v>
          </cell>
          <cell r="F598" t="str">
            <v xml:space="preserve"> - Upah Harian Bobok &amp; pasang paralon lampu 2 orang</v>
          </cell>
          <cell r="J598">
            <v>70000</v>
          </cell>
          <cell r="K598">
            <v>70000</v>
          </cell>
        </row>
        <row r="600">
          <cell r="C600" t="str">
            <v>rupb356</v>
          </cell>
          <cell r="E600" t="str">
            <v>Bambang Budianto</v>
          </cell>
          <cell r="F600" t="str">
            <v xml:space="preserve"> - Upah Harian urugan tanah &amp; pemasangan pipa paralon</v>
          </cell>
          <cell r="J600">
            <v>1470000</v>
          </cell>
          <cell r="K600">
            <v>1470000</v>
          </cell>
        </row>
        <row r="601">
          <cell r="C601" t="str">
            <v>rupb357</v>
          </cell>
          <cell r="E601" t="str">
            <v>Bambang Budianto</v>
          </cell>
          <cell r="F601" t="str">
            <v xml:space="preserve"> - Upah Harian gali &amp; perataan tanah</v>
          </cell>
          <cell r="J601">
            <v>280000</v>
          </cell>
          <cell r="K601">
            <v>280000</v>
          </cell>
        </row>
        <row r="602">
          <cell r="C602" t="str">
            <v>rupb358</v>
          </cell>
          <cell r="E602" t="str">
            <v>Suyoto</v>
          </cell>
          <cell r="F602" t="str">
            <v xml:space="preserve"> - Upah Harian galian tanah u/ pasang cerucuk di Block B</v>
          </cell>
          <cell r="J602">
            <v>300000</v>
          </cell>
          <cell r="K602">
            <v>300000</v>
          </cell>
        </row>
        <row r="603">
          <cell r="C603" t="str">
            <v>rupb359</v>
          </cell>
          <cell r="E603" t="str">
            <v>Bambang Budianto</v>
          </cell>
          <cell r="F603" t="str">
            <v xml:space="preserve"> - Upah Harian membantu surveyor dalam pengukuran lantai Block B</v>
          </cell>
          <cell r="J603">
            <v>52500</v>
          </cell>
          <cell r="K603">
            <v>52500</v>
          </cell>
        </row>
        <row r="605">
          <cell r="J605">
            <v>171922793.15000001</v>
          </cell>
          <cell r="K605">
            <v>171922793.15000001</v>
          </cell>
        </row>
        <row r="607">
          <cell r="D607" t="str">
            <v>DP : 13</v>
          </cell>
        </row>
        <row r="608">
          <cell r="F608" t="str">
            <v xml:space="preserve"> - Upah Harian Pekerja </v>
          </cell>
        </row>
        <row r="609">
          <cell r="C609" t="str">
            <v>rupb360</v>
          </cell>
          <cell r="F609" t="str">
            <v xml:space="preserve">   Upah Harian Periode : 28 Mei - 4 Juni 2005</v>
          </cell>
          <cell r="J609">
            <v>284000</v>
          </cell>
          <cell r="K609">
            <v>284000</v>
          </cell>
        </row>
        <row r="611">
          <cell r="C611" t="str">
            <v>rupb361</v>
          </cell>
          <cell r="F611" t="str">
            <v xml:space="preserve"> - Upah Harian Pembersihan &amp; Pengumpulan Material</v>
          </cell>
          <cell r="J611">
            <v>1792500</v>
          </cell>
          <cell r="K611">
            <v>1792500</v>
          </cell>
        </row>
        <row r="612">
          <cell r="C612" t="str">
            <v>rupb362</v>
          </cell>
          <cell r="F612" t="str">
            <v xml:space="preserve"> - Upah Harian Pembersihan Sampah Lt. Basement, Dasar, dan Atap Block C</v>
          </cell>
          <cell r="J612">
            <v>2550000</v>
          </cell>
          <cell r="K612">
            <v>2550000</v>
          </cell>
        </row>
        <row r="613">
          <cell r="C613" t="str">
            <v>rupb363</v>
          </cell>
          <cell r="F613" t="str">
            <v xml:space="preserve"> - Upah Harian Pembersihan Lokasi Lt. Basement Floor Hard</v>
          </cell>
          <cell r="J613">
            <v>616000</v>
          </cell>
          <cell r="K613">
            <v>616000</v>
          </cell>
        </row>
        <row r="614">
          <cell r="C614" t="str">
            <v>rupb364</v>
          </cell>
          <cell r="F614" t="str">
            <v xml:space="preserve"> - Upah Harian Pembersihan Lokasi Lt. Basement 3 orang</v>
          </cell>
          <cell r="J614">
            <v>97500</v>
          </cell>
          <cell r="K614">
            <v>97500</v>
          </cell>
        </row>
        <row r="616">
          <cell r="C616" t="str">
            <v>rupb365</v>
          </cell>
          <cell r="F616" t="str">
            <v xml:space="preserve"> - Upah Bongkar bondek &amp; Kompensasi SPSI</v>
          </cell>
          <cell r="J616">
            <v>1050000</v>
          </cell>
          <cell r="K616">
            <v>1050000</v>
          </cell>
        </row>
        <row r="617">
          <cell r="C617" t="str">
            <v>rupb366</v>
          </cell>
          <cell r="F617" t="str">
            <v xml:space="preserve"> - Upah Bongkar Semen &amp; Material</v>
          </cell>
          <cell r="J617">
            <v>460000</v>
          </cell>
          <cell r="K617">
            <v>460000</v>
          </cell>
        </row>
        <row r="618">
          <cell r="C618" t="str">
            <v>rupb367</v>
          </cell>
          <cell r="F618" t="str">
            <v xml:space="preserve"> - Upah Bongkar Muat Besi</v>
          </cell>
          <cell r="J618">
            <v>187500</v>
          </cell>
          <cell r="K618">
            <v>187500</v>
          </cell>
        </row>
        <row r="619">
          <cell r="C619" t="str">
            <v>rupb368</v>
          </cell>
          <cell r="F619" t="str">
            <v xml:space="preserve"> - Upah Bongkar Besi &amp; Kompensasi SPSI</v>
          </cell>
          <cell r="J619">
            <v>1550000</v>
          </cell>
          <cell r="K619">
            <v>1550000</v>
          </cell>
        </row>
        <row r="622">
          <cell r="F622" t="str">
            <v>Upah Borong Pekerjaan :</v>
          </cell>
        </row>
        <row r="623">
          <cell r="C623" t="str">
            <v>rupb369</v>
          </cell>
          <cell r="F623" t="str">
            <v xml:space="preserve"> -  Bobok Bore Pile </v>
          </cell>
          <cell r="G623">
            <v>50</v>
          </cell>
          <cell r="H623" t="str">
            <v>ttk</v>
          </cell>
          <cell r="I623">
            <v>80000</v>
          </cell>
          <cell r="J623">
            <v>4000000</v>
          </cell>
          <cell r="K623">
            <v>4000000</v>
          </cell>
        </row>
        <row r="624">
          <cell r="C624" t="str">
            <v>rupb370</v>
          </cell>
          <cell r="F624" t="str">
            <v xml:space="preserve"> -  Bobok Listplank</v>
          </cell>
          <cell r="G624">
            <v>1</v>
          </cell>
          <cell r="H624" t="str">
            <v>ttk</v>
          </cell>
          <cell r="I624">
            <v>150000</v>
          </cell>
          <cell r="J624">
            <v>150000</v>
          </cell>
          <cell r="K624">
            <v>150000</v>
          </cell>
        </row>
        <row r="625">
          <cell r="C625" t="str">
            <v>rupb371</v>
          </cell>
          <cell r="F625" t="str">
            <v xml:space="preserve"> -  Bobok Balok yang rusak</v>
          </cell>
          <cell r="G625">
            <v>1</v>
          </cell>
          <cell r="H625" t="str">
            <v>ttk</v>
          </cell>
          <cell r="I625">
            <v>150000</v>
          </cell>
          <cell r="J625">
            <v>150000</v>
          </cell>
          <cell r="K625">
            <v>150000</v>
          </cell>
        </row>
        <row r="627">
          <cell r="C627" t="str">
            <v>rupb372</v>
          </cell>
          <cell r="F627" t="str">
            <v xml:space="preserve"> - Upah Harian Bobok Sambungan Lt. Floor Hardiner Lt. Basement</v>
          </cell>
          <cell r="J627">
            <v>140000</v>
          </cell>
          <cell r="K627">
            <v>140000</v>
          </cell>
        </row>
        <row r="629">
          <cell r="F629" t="str">
            <v xml:space="preserve"> - Upah Harian Bongkar Bekisting &amp; Scafolding Block C</v>
          </cell>
        </row>
        <row r="630">
          <cell r="C630" t="str">
            <v>rupb373</v>
          </cell>
          <cell r="F630" t="str">
            <v xml:space="preserve">   Periode : 6 mei - 17 mei 2005</v>
          </cell>
          <cell r="J630">
            <v>3000000</v>
          </cell>
          <cell r="K630">
            <v>3000000</v>
          </cell>
        </row>
        <row r="631">
          <cell r="F631" t="str">
            <v xml:space="preserve"> - Upah Harian Bongkar Kayu Bekisting Block B</v>
          </cell>
        </row>
        <row r="632">
          <cell r="C632" t="str">
            <v>rupb374</v>
          </cell>
          <cell r="F632" t="str">
            <v xml:space="preserve">   Periode : 2 mei - 15 mei 2005</v>
          </cell>
          <cell r="J632">
            <v>2302500</v>
          </cell>
          <cell r="K632">
            <v>2302500</v>
          </cell>
        </row>
        <row r="634">
          <cell r="F634" t="str">
            <v xml:space="preserve"> - Upah Harian Bongkar Kayu Gutter &amp; Balok Kayu Block C</v>
          </cell>
        </row>
        <row r="635">
          <cell r="C635" t="str">
            <v>rupb375</v>
          </cell>
          <cell r="F635" t="str">
            <v xml:space="preserve">  Upah Harian Bongkar Kayu Periode : 9 mei - 16 mei 2005</v>
          </cell>
          <cell r="J635">
            <v>1410000</v>
          </cell>
          <cell r="K635">
            <v>1410000</v>
          </cell>
        </row>
        <row r="636">
          <cell r="C636" t="str">
            <v>rupb376</v>
          </cell>
          <cell r="F636" t="str">
            <v xml:space="preserve"> - Upah Harian Bongkar Balok Block B</v>
          </cell>
          <cell r="J636">
            <v>300000</v>
          </cell>
          <cell r="K636">
            <v>300000</v>
          </cell>
        </row>
        <row r="639">
          <cell r="F639" t="str">
            <v>Upah Borong Pekerjaan :</v>
          </cell>
        </row>
        <row r="640">
          <cell r="C640" t="str">
            <v>rupb377</v>
          </cell>
          <cell r="F640" t="str">
            <v xml:space="preserve"> -  Cor dengan CP</v>
          </cell>
          <cell r="G640">
            <v>131</v>
          </cell>
          <cell r="H640" t="str">
            <v>m3</v>
          </cell>
          <cell r="I640">
            <v>10000</v>
          </cell>
          <cell r="J640">
            <v>1310000</v>
          </cell>
          <cell r="K640">
            <v>1310000</v>
          </cell>
        </row>
        <row r="641">
          <cell r="C641" t="str">
            <v>rupb378</v>
          </cell>
          <cell r="F641" t="str">
            <v xml:space="preserve"> -  Cor tie beam &amp; slob lantai manual</v>
          </cell>
          <cell r="G641">
            <v>14</v>
          </cell>
          <cell r="H641" t="str">
            <v>m3</v>
          </cell>
          <cell r="I641">
            <v>15000</v>
          </cell>
          <cell r="J641">
            <v>210000</v>
          </cell>
          <cell r="K641">
            <v>210000</v>
          </cell>
        </row>
        <row r="642">
          <cell r="C642" t="str">
            <v>rupb379</v>
          </cell>
          <cell r="F642" t="str">
            <v xml:space="preserve"> -  Stop cor di toilet</v>
          </cell>
          <cell r="G642">
            <v>42</v>
          </cell>
          <cell r="H642" t="str">
            <v>m2</v>
          </cell>
          <cell r="I642">
            <v>2500</v>
          </cell>
          <cell r="J642">
            <v>105000</v>
          </cell>
          <cell r="K642">
            <v>105000</v>
          </cell>
        </row>
        <row r="643">
          <cell r="C643" t="str">
            <v>rupb380</v>
          </cell>
          <cell r="F643" t="str">
            <v xml:space="preserve"> -  Pasang Lat siku di void excalator</v>
          </cell>
          <cell r="G643">
            <v>32.700000000000003</v>
          </cell>
          <cell r="H643" t="str">
            <v>m'</v>
          </cell>
          <cell r="I643">
            <v>2500</v>
          </cell>
          <cell r="J643">
            <v>81750</v>
          </cell>
          <cell r="K643">
            <v>81750</v>
          </cell>
        </row>
        <row r="644">
          <cell r="C644" t="str">
            <v>rupb381</v>
          </cell>
          <cell r="F644" t="str">
            <v xml:space="preserve"> -  Plat Lantai konvensional</v>
          </cell>
          <cell r="G644">
            <v>39.979999999999997</v>
          </cell>
          <cell r="H644" t="str">
            <v>m'</v>
          </cell>
          <cell r="I644">
            <v>14500</v>
          </cell>
          <cell r="J644">
            <v>579710</v>
          </cell>
          <cell r="K644">
            <v>579710</v>
          </cell>
        </row>
        <row r="645">
          <cell r="C645" t="str">
            <v>rupb382</v>
          </cell>
          <cell r="F645" t="str">
            <v xml:space="preserve"> -  Scap lantai konvensional &amp; bondek</v>
          </cell>
          <cell r="G645">
            <v>499.55</v>
          </cell>
          <cell r="H645" t="str">
            <v>m2</v>
          </cell>
          <cell r="I645">
            <v>2500</v>
          </cell>
          <cell r="J645">
            <v>1248875</v>
          </cell>
          <cell r="K645">
            <v>1248875</v>
          </cell>
        </row>
        <row r="646">
          <cell r="C646" t="str">
            <v>rupb383</v>
          </cell>
          <cell r="F646" t="str">
            <v xml:space="preserve"> -  Pabrikasi</v>
          </cell>
          <cell r="G646">
            <v>336.16</v>
          </cell>
          <cell r="H646" t="str">
            <v>m2</v>
          </cell>
          <cell r="I646">
            <v>3500</v>
          </cell>
          <cell r="J646">
            <v>1176560</v>
          </cell>
          <cell r="K646">
            <v>1176560</v>
          </cell>
        </row>
        <row r="647">
          <cell r="C647" t="str">
            <v>rupb384</v>
          </cell>
          <cell r="F647" t="str">
            <v xml:space="preserve"> -  Stell &amp; pasang balok</v>
          </cell>
          <cell r="G647">
            <v>336.16</v>
          </cell>
          <cell r="H647" t="str">
            <v>m2</v>
          </cell>
          <cell r="I647">
            <v>11000</v>
          </cell>
          <cell r="J647">
            <v>3697760.0000000005</v>
          </cell>
          <cell r="K647">
            <v>3697760</v>
          </cell>
        </row>
        <row r="648">
          <cell r="C648" t="str">
            <v>rupb385</v>
          </cell>
          <cell r="F648" t="str">
            <v xml:space="preserve"> -  Pasang bondek</v>
          </cell>
          <cell r="G648">
            <v>459.57</v>
          </cell>
          <cell r="H648" t="str">
            <v>m2</v>
          </cell>
          <cell r="I648">
            <v>4000</v>
          </cell>
          <cell r="J648">
            <v>1838280</v>
          </cell>
          <cell r="K648">
            <v>1838280</v>
          </cell>
        </row>
        <row r="649">
          <cell r="C649" t="str">
            <v>rupb386</v>
          </cell>
          <cell r="F649" t="str">
            <v xml:space="preserve"> -  Bongkar Bekisting Balok</v>
          </cell>
          <cell r="G649">
            <v>614.27</v>
          </cell>
          <cell r="H649" t="str">
            <v>m2</v>
          </cell>
          <cell r="I649">
            <v>1500</v>
          </cell>
          <cell r="J649">
            <v>921405</v>
          </cell>
          <cell r="K649">
            <v>921405</v>
          </cell>
        </row>
        <row r="650">
          <cell r="C650" t="str">
            <v>rupb387</v>
          </cell>
          <cell r="F650" t="str">
            <v xml:space="preserve"> -  Pabrikasi, bongkar, dan stel bekisting t. beam</v>
          </cell>
          <cell r="G650">
            <v>13.26</v>
          </cell>
          <cell r="H650" t="str">
            <v>m2</v>
          </cell>
          <cell r="I650">
            <v>16000</v>
          </cell>
          <cell r="J650">
            <v>212160</v>
          </cell>
          <cell r="K650">
            <v>212160</v>
          </cell>
        </row>
        <row r="652">
          <cell r="F652" t="str">
            <v xml:space="preserve"> -  Upah harian buat beton deking </v>
          </cell>
        </row>
        <row r="653">
          <cell r="C653" t="str">
            <v>rupb388</v>
          </cell>
          <cell r="F653" t="str">
            <v xml:space="preserve">  Upah Beton deking  Periode : 1 mei - 15 mei 2005</v>
          </cell>
          <cell r="J653">
            <v>1125000</v>
          </cell>
          <cell r="K653">
            <v>1125000</v>
          </cell>
        </row>
        <row r="655">
          <cell r="F655" t="str">
            <v xml:space="preserve"> -  Upah Harian Bongkar Besi Balok, Kolom, Plat, dan Wiremesh</v>
          </cell>
        </row>
        <row r="656">
          <cell r="C656" t="str">
            <v>rupb389</v>
          </cell>
          <cell r="F656" t="str">
            <v xml:space="preserve"> Bongkar Balok Besi   Periode : 3 Mei - 13 Mei 2005</v>
          </cell>
          <cell r="J656">
            <v>1207500</v>
          </cell>
          <cell r="K656">
            <v>1207500</v>
          </cell>
        </row>
        <row r="659">
          <cell r="F659" t="str">
            <v>Upah Borong Pekerjaan Pembesian :</v>
          </cell>
        </row>
        <row r="660">
          <cell r="C660" t="str">
            <v>rupb390</v>
          </cell>
          <cell r="F660" t="str">
            <v xml:space="preserve"> -Pembesian Dia. 10 &amp; 13</v>
          </cell>
          <cell r="G660">
            <v>7000</v>
          </cell>
          <cell r="H660" t="str">
            <v>Kg</v>
          </cell>
          <cell r="I660">
            <v>325</v>
          </cell>
          <cell r="J660">
            <v>2275000</v>
          </cell>
          <cell r="K660">
            <v>2275000</v>
          </cell>
        </row>
        <row r="661">
          <cell r="C661" t="str">
            <v>rupb391</v>
          </cell>
          <cell r="F661" t="str">
            <v xml:space="preserve"> -Pembesian  Dia. 22</v>
          </cell>
          <cell r="G661">
            <v>20500</v>
          </cell>
          <cell r="H661" t="str">
            <v>Kg</v>
          </cell>
          <cell r="I661">
            <v>250</v>
          </cell>
          <cell r="J661">
            <v>5125000</v>
          </cell>
          <cell r="K661">
            <v>5125000</v>
          </cell>
        </row>
        <row r="664">
          <cell r="F664" t="str">
            <v>Upah Borong Pekerjaan Pembesian :</v>
          </cell>
        </row>
        <row r="665">
          <cell r="C665" t="str">
            <v>rupb392</v>
          </cell>
          <cell r="F665" t="str">
            <v xml:space="preserve"> -Pembesian  Dia. 10 &amp; 13</v>
          </cell>
          <cell r="G665">
            <v>13508.02</v>
          </cell>
          <cell r="H665" t="str">
            <v>Kg</v>
          </cell>
          <cell r="I665">
            <v>325</v>
          </cell>
          <cell r="J665">
            <v>4390106.5</v>
          </cell>
          <cell r="K665">
            <v>4390106.5</v>
          </cell>
        </row>
        <row r="666">
          <cell r="C666" t="str">
            <v>rupb393</v>
          </cell>
          <cell r="F666" t="str">
            <v xml:space="preserve"> -Pembesian  Dia. 16, 19, dan 22</v>
          </cell>
          <cell r="G666">
            <v>9751.2000000000007</v>
          </cell>
          <cell r="H666" t="str">
            <v>Kg</v>
          </cell>
          <cell r="I666">
            <v>250</v>
          </cell>
          <cell r="J666">
            <v>2437800</v>
          </cell>
          <cell r="K666">
            <v>2437800</v>
          </cell>
        </row>
        <row r="669">
          <cell r="F669" t="str">
            <v>Upah Borong Pekerjaan Finishing Gedung C :</v>
          </cell>
        </row>
        <row r="670">
          <cell r="C670" t="str">
            <v>rupb394</v>
          </cell>
          <cell r="F670" t="str">
            <v xml:space="preserve"> -  Pasang batu bata meja</v>
          </cell>
          <cell r="G670">
            <v>349.92</v>
          </cell>
          <cell r="H670" t="str">
            <v>m2</v>
          </cell>
          <cell r="I670">
            <v>10500</v>
          </cell>
          <cell r="J670">
            <v>3674160</v>
          </cell>
          <cell r="K670">
            <v>3674160</v>
          </cell>
        </row>
        <row r="671">
          <cell r="C671" t="str">
            <v>rupb395</v>
          </cell>
          <cell r="F671" t="str">
            <v xml:space="preserve"> -  Pasang batu bata ruang panel</v>
          </cell>
          <cell r="G671">
            <v>52.36</v>
          </cell>
          <cell r="H671" t="str">
            <v>m2</v>
          </cell>
          <cell r="I671">
            <v>8500</v>
          </cell>
          <cell r="J671">
            <v>445060</v>
          </cell>
          <cell r="K671">
            <v>445060</v>
          </cell>
        </row>
        <row r="672">
          <cell r="C672" t="str">
            <v>rupb396</v>
          </cell>
          <cell r="F672" t="str">
            <v xml:space="preserve"> -  Pasang bekisting meja</v>
          </cell>
          <cell r="G672">
            <v>6.96</v>
          </cell>
          <cell r="H672" t="str">
            <v>m2</v>
          </cell>
          <cell r="I672">
            <v>1500</v>
          </cell>
          <cell r="J672">
            <v>10440</v>
          </cell>
          <cell r="K672">
            <v>10440</v>
          </cell>
        </row>
        <row r="673">
          <cell r="C673" t="str">
            <v>rupb397</v>
          </cell>
          <cell r="F673" t="str">
            <v xml:space="preserve"> -  Pasang dinding bata</v>
          </cell>
          <cell r="G673">
            <v>491.05</v>
          </cell>
          <cell r="H673" t="str">
            <v>m2</v>
          </cell>
          <cell r="I673">
            <v>8500</v>
          </cell>
          <cell r="J673">
            <v>4173925</v>
          </cell>
          <cell r="K673">
            <v>4173925</v>
          </cell>
        </row>
        <row r="674">
          <cell r="C674" t="str">
            <v>rupb398</v>
          </cell>
          <cell r="F674" t="str">
            <v xml:space="preserve"> -  Cor Kolom praktis &amp; R.B</v>
          </cell>
          <cell r="G674">
            <v>391.4</v>
          </cell>
          <cell r="H674" t="str">
            <v>m3</v>
          </cell>
          <cell r="I674">
            <v>4000</v>
          </cell>
          <cell r="J674">
            <v>1565600</v>
          </cell>
          <cell r="K674">
            <v>1565600</v>
          </cell>
        </row>
        <row r="675">
          <cell r="C675" t="str">
            <v>rupb399</v>
          </cell>
          <cell r="F675" t="str">
            <v xml:space="preserve"> -  Cor plat meja los</v>
          </cell>
          <cell r="G675">
            <v>20.43</v>
          </cell>
          <cell r="H675" t="str">
            <v>m3</v>
          </cell>
          <cell r="I675">
            <v>65000</v>
          </cell>
          <cell r="J675">
            <v>1327950</v>
          </cell>
          <cell r="K675">
            <v>1327950</v>
          </cell>
        </row>
        <row r="676">
          <cell r="C676" t="str">
            <v>rupb400</v>
          </cell>
          <cell r="F676" t="str">
            <v xml:space="preserve"> -  Cor tambahan plat bawah meja</v>
          </cell>
          <cell r="G676">
            <v>18.16</v>
          </cell>
          <cell r="H676" t="str">
            <v>m3</v>
          </cell>
          <cell r="I676">
            <v>65000</v>
          </cell>
          <cell r="J676">
            <v>1180400</v>
          </cell>
          <cell r="K676">
            <v>1180400</v>
          </cell>
        </row>
        <row r="677">
          <cell r="C677" t="str">
            <v>rupb401</v>
          </cell>
          <cell r="F677" t="str">
            <v xml:space="preserve"> -  Plester beton balok</v>
          </cell>
          <cell r="G677">
            <v>40.26</v>
          </cell>
          <cell r="H677" t="str">
            <v>m2</v>
          </cell>
          <cell r="I677">
            <v>10500</v>
          </cell>
          <cell r="J677">
            <v>422730</v>
          </cell>
          <cell r="K677">
            <v>422730</v>
          </cell>
        </row>
        <row r="678">
          <cell r="C678" t="str">
            <v>rupb402</v>
          </cell>
          <cell r="F678" t="str">
            <v xml:space="preserve"> -  Acian beton balok</v>
          </cell>
          <cell r="G678">
            <v>40.26</v>
          </cell>
          <cell r="H678" t="str">
            <v>m2</v>
          </cell>
          <cell r="I678">
            <v>3500</v>
          </cell>
          <cell r="J678">
            <v>140910</v>
          </cell>
          <cell r="K678">
            <v>140910</v>
          </cell>
        </row>
        <row r="679">
          <cell r="C679" t="str">
            <v>rupb403</v>
          </cell>
          <cell r="F679" t="str">
            <v xml:space="preserve"> -  Sponingan/sudutan balok</v>
          </cell>
          <cell r="G679">
            <v>118.4</v>
          </cell>
          <cell r="H679" t="str">
            <v>m2</v>
          </cell>
          <cell r="I679">
            <v>2500</v>
          </cell>
          <cell r="J679">
            <v>296000</v>
          </cell>
          <cell r="K679">
            <v>296000</v>
          </cell>
        </row>
        <row r="680">
          <cell r="C680" t="str">
            <v>rupb404</v>
          </cell>
          <cell r="F680" t="str">
            <v xml:space="preserve"> -  Pasang sparing pipa 2"</v>
          </cell>
          <cell r="G680">
            <v>147</v>
          </cell>
          <cell r="H680" t="str">
            <v>bh</v>
          </cell>
          <cell r="I680">
            <v>3500</v>
          </cell>
          <cell r="J680">
            <v>514500</v>
          </cell>
          <cell r="K680">
            <v>514500</v>
          </cell>
        </row>
        <row r="681">
          <cell r="C681" t="str">
            <v>rupb405</v>
          </cell>
          <cell r="F681" t="str">
            <v xml:space="preserve"> -  Pasang Block Out</v>
          </cell>
          <cell r="G681">
            <v>164</v>
          </cell>
          <cell r="H681" t="str">
            <v>bh</v>
          </cell>
          <cell r="I681">
            <v>2500</v>
          </cell>
          <cell r="J681">
            <v>410000</v>
          </cell>
          <cell r="K681">
            <v>410000</v>
          </cell>
        </row>
        <row r="682">
          <cell r="C682" t="str">
            <v>rupb406</v>
          </cell>
          <cell r="F682" t="str">
            <v xml:space="preserve"> -  Buat tanggulan meja</v>
          </cell>
          <cell r="G682">
            <v>410.44</v>
          </cell>
          <cell r="H682" t="str">
            <v>m2</v>
          </cell>
          <cell r="I682">
            <v>3000</v>
          </cell>
          <cell r="J682">
            <v>1231320</v>
          </cell>
          <cell r="K682">
            <v>1231320</v>
          </cell>
        </row>
        <row r="685">
          <cell r="F685" t="str">
            <v>Upah Borong Pekerjaan Finishing Gedung C :</v>
          </cell>
        </row>
        <row r="686">
          <cell r="C686" t="str">
            <v>rupb407</v>
          </cell>
          <cell r="F686" t="str">
            <v xml:space="preserve"> -  Pas batu bata meja</v>
          </cell>
          <cell r="G686">
            <v>319.23</v>
          </cell>
          <cell r="H686" t="str">
            <v>m2</v>
          </cell>
          <cell r="I686">
            <v>10500</v>
          </cell>
          <cell r="J686">
            <v>3351915</v>
          </cell>
          <cell r="K686">
            <v>3351915</v>
          </cell>
        </row>
        <row r="687">
          <cell r="C687" t="str">
            <v>rupb408</v>
          </cell>
          <cell r="F687" t="str">
            <v xml:space="preserve"> -  Pas bata dinding external</v>
          </cell>
          <cell r="G687">
            <v>404.93</v>
          </cell>
          <cell r="H687" t="str">
            <v>m2</v>
          </cell>
          <cell r="I687">
            <v>9000</v>
          </cell>
          <cell r="J687">
            <v>3644370</v>
          </cell>
          <cell r="K687">
            <v>3644370</v>
          </cell>
        </row>
        <row r="688">
          <cell r="C688" t="str">
            <v>rupb409</v>
          </cell>
          <cell r="F688" t="str">
            <v xml:space="preserve"> -  Pas dinding bata</v>
          </cell>
          <cell r="G688">
            <v>681.26</v>
          </cell>
          <cell r="H688" t="str">
            <v>m2</v>
          </cell>
          <cell r="I688">
            <v>8500</v>
          </cell>
          <cell r="J688">
            <v>5790710</v>
          </cell>
          <cell r="K688">
            <v>5790710</v>
          </cell>
        </row>
        <row r="689">
          <cell r="C689" t="str">
            <v>rupb410</v>
          </cell>
          <cell r="F689" t="str">
            <v xml:space="preserve"> -  Cor kolom praktis</v>
          </cell>
          <cell r="G689">
            <v>567.99</v>
          </cell>
          <cell r="H689" t="str">
            <v>m2</v>
          </cell>
          <cell r="I689">
            <v>4000</v>
          </cell>
          <cell r="J689">
            <v>2271960</v>
          </cell>
          <cell r="K689">
            <v>2271960</v>
          </cell>
        </row>
        <row r="690">
          <cell r="C690" t="str">
            <v>rupb411</v>
          </cell>
          <cell r="F690" t="str">
            <v xml:space="preserve"> -  Cor meja los</v>
          </cell>
          <cell r="G690">
            <v>31.25</v>
          </cell>
          <cell r="H690" t="str">
            <v>m2</v>
          </cell>
          <cell r="I690">
            <v>65000</v>
          </cell>
          <cell r="J690">
            <v>2031250</v>
          </cell>
          <cell r="K690">
            <v>2031250</v>
          </cell>
        </row>
        <row r="691">
          <cell r="C691" t="str">
            <v>rupb412</v>
          </cell>
          <cell r="F691" t="str">
            <v xml:space="preserve"> -  Buat tanggulan meja</v>
          </cell>
          <cell r="G691">
            <v>637.6</v>
          </cell>
          <cell r="H691" t="str">
            <v>m2</v>
          </cell>
          <cell r="I691">
            <v>3000</v>
          </cell>
          <cell r="J691">
            <v>1912800</v>
          </cell>
          <cell r="K691">
            <v>1912800</v>
          </cell>
        </row>
        <row r="692">
          <cell r="C692" t="str">
            <v>rupb413</v>
          </cell>
          <cell r="F692" t="str">
            <v xml:space="preserve"> -  Plester beton</v>
          </cell>
          <cell r="G692">
            <v>618.97</v>
          </cell>
          <cell r="H692" t="str">
            <v>m2</v>
          </cell>
          <cell r="I692">
            <v>10500</v>
          </cell>
          <cell r="J692">
            <v>6499185</v>
          </cell>
          <cell r="K692">
            <v>6499185</v>
          </cell>
        </row>
        <row r="693">
          <cell r="C693" t="str">
            <v>rupb414</v>
          </cell>
          <cell r="F693" t="str">
            <v xml:space="preserve"> -  Acian</v>
          </cell>
          <cell r="G693">
            <v>643.6</v>
          </cell>
          <cell r="H693" t="str">
            <v>m2</v>
          </cell>
          <cell r="I693">
            <v>3500</v>
          </cell>
          <cell r="J693">
            <v>2252600</v>
          </cell>
          <cell r="K693">
            <v>2252600</v>
          </cell>
        </row>
        <row r="694">
          <cell r="C694" t="str">
            <v>rupb415</v>
          </cell>
          <cell r="F694" t="str">
            <v xml:space="preserve"> -  Sponengan/Sudutan</v>
          </cell>
          <cell r="G694">
            <v>2915.1</v>
          </cell>
          <cell r="H694" t="str">
            <v>m2</v>
          </cell>
          <cell r="I694">
            <v>2500</v>
          </cell>
          <cell r="J694">
            <v>7287750</v>
          </cell>
          <cell r="K694">
            <v>7287750</v>
          </cell>
        </row>
        <row r="695">
          <cell r="C695" t="str">
            <v>rupb416</v>
          </cell>
          <cell r="F695" t="str">
            <v xml:space="preserve"> -  Finish ban2an</v>
          </cell>
          <cell r="G695">
            <v>390</v>
          </cell>
          <cell r="H695" t="str">
            <v>m2</v>
          </cell>
          <cell r="I695">
            <v>1500</v>
          </cell>
          <cell r="J695">
            <v>585000</v>
          </cell>
          <cell r="K695">
            <v>585000</v>
          </cell>
        </row>
        <row r="696">
          <cell r="C696" t="str">
            <v>rupb417</v>
          </cell>
          <cell r="F696" t="str">
            <v xml:space="preserve"> -  Expose</v>
          </cell>
          <cell r="G696">
            <v>1001.2</v>
          </cell>
          <cell r="H696" t="str">
            <v>m2</v>
          </cell>
          <cell r="I696">
            <v>3000</v>
          </cell>
          <cell r="J696">
            <v>3003600</v>
          </cell>
          <cell r="K696">
            <v>3003600</v>
          </cell>
        </row>
        <row r="697">
          <cell r="C697" t="str">
            <v>rupb418</v>
          </cell>
          <cell r="F697" t="str">
            <v xml:space="preserve"> -  Bor stek</v>
          </cell>
          <cell r="G697">
            <v>2064</v>
          </cell>
          <cell r="H697" t="str">
            <v>m2</v>
          </cell>
          <cell r="I697">
            <v>250</v>
          </cell>
          <cell r="J697">
            <v>516000</v>
          </cell>
          <cell r="K697">
            <v>516000</v>
          </cell>
        </row>
        <row r="698">
          <cell r="C698" t="str">
            <v>rupb419</v>
          </cell>
          <cell r="F698" t="str">
            <v xml:space="preserve"> -  Pas Sparing pipa</v>
          </cell>
          <cell r="G698">
            <v>238</v>
          </cell>
          <cell r="H698" t="str">
            <v>m2</v>
          </cell>
          <cell r="I698">
            <v>3500</v>
          </cell>
          <cell r="J698">
            <v>833000</v>
          </cell>
          <cell r="K698">
            <v>833000</v>
          </cell>
        </row>
        <row r="699">
          <cell r="C699" t="str">
            <v>rupb420</v>
          </cell>
          <cell r="F699" t="str">
            <v xml:space="preserve"> -  Pas block out</v>
          </cell>
          <cell r="G699">
            <v>346</v>
          </cell>
          <cell r="H699" t="str">
            <v>m2</v>
          </cell>
          <cell r="I699">
            <v>2500</v>
          </cell>
          <cell r="J699">
            <v>865000</v>
          </cell>
          <cell r="K699">
            <v>865000</v>
          </cell>
        </row>
        <row r="700">
          <cell r="C700" t="str">
            <v>rupb421</v>
          </cell>
          <cell r="F700" t="str">
            <v xml:space="preserve"> -  Bobok Retaining wall</v>
          </cell>
          <cell r="G700">
            <v>97.5</v>
          </cell>
          <cell r="H700" t="str">
            <v>m2</v>
          </cell>
          <cell r="I700">
            <v>15000</v>
          </cell>
          <cell r="J700">
            <v>1462500</v>
          </cell>
          <cell r="K700">
            <v>1462500</v>
          </cell>
        </row>
        <row r="701">
          <cell r="C701" t="str">
            <v>rupb422</v>
          </cell>
          <cell r="F701" t="str">
            <v xml:space="preserve"> -  Pas / bongkar scafolding</v>
          </cell>
          <cell r="G701">
            <v>222.3</v>
          </cell>
          <cell r="H701" t="str">
            <v>m2</v>
          </cell>
          <cell r="I701">
            <v>2500</v>
          </cell>
          <cell r="J701">
            <v>555750</v>
          </cell>
          <cell r="K701">
            <v>555750</v>
          </cell>
        </row>
        <row r="702">
          <cell r="C702" t="str">
            <v>rupb423</v>
          </cell>
          <cell r="F702" t="str">
            <v xml:space="preserve"> -  Pas lantai triplek</v>
          </cell>
          <cell r="G702">
            <v>19.11</v>
          </cell>
          <cell r="H702" t="str">
            <v>m2</v>
          </cell>
          <cell r="I702">
            <v>5000</v>
          </cell>
          <cell r="J702">
            <v>95550</v>
          </cell>
          <cell r="K702">
            <v>95550</v>
          </cell>
        </row>
        <row r="704">
          <cell r="F704" t="str">
            <v xml:space="preserve"> -  Upah harian Bobok, perbaikan balok &amp; dinding (Finishing)</v>
          </cell>
        </row>
        <row r="705">
          <cell r="C705" t="str">
            <v>rupb424</v>
          </cell>
          <cell r="F705" t="str">
            <v>Upah Bobok    Periode : 18 mei - 28 mei 2005</v>
          </cell>
          <cell r="J705">
            <v>1287000</v>
          </cell>
          <cell r="K705">
            <v>1287000</v>
          </cell>
        </row>
        <row r="707">
          <cell r="F707" t="str">
            <v xml:space="preserve"> -  Upah Harian groting 1 orang</v>
          </cell>
        </row>
        <row r="708">
          <cell r="C708" t="str">
            <v>rupb425</v>
          </cell>
          <cell r="F708" t="str">
            <v xml:space="preserve"> Upah Grouting   Periode : 20 mei - 21 mei 2005</v>
          </cell>
          <cell r="J708">
            <v>65000</v>
          </cell>
          <cell r="K708">
            <v>65000</v>
          </cell>
        </row>
        <row r="710">
          <cell r="F710" t="str">
            <v xml:space="preserve"> -  Upah harian finishing (bongkar bekisting yang terjepit)</v>
          </cell>
        </row>
        <row r="711">
          <cell r="C711" t="str">
            <v>rupb426</v>
          </cell>
          <cell r="F711" t="str">
            <v>Upah Finishing    Periode : 18 mei - 22 mei 2005</v>
          </cell>
          <cell r="J711">
            <v>585000</v>
          </cell>
          <cell r="K711">
            <v>585000</v>
          </cell>
        </row>
        <row r="713">
          <cell r="F713" t="str">
            <v xml:space="preserve"> -  Upah harian Borr Steck balok &amp; bordes 2 orang </v>
          </cell>
        </row>
        <row r="714">
          <cell r="C714" t="str">
            <v>rupb427</v>
          </cell>
          <cell r="F714" t="str">
            <v>Upah Harian Borr Steck    Periode : 22 mei - 23 mei 2005</v>
          </cell>
          <cell r="J714">
            <v>130000</v>
          </cell>
          <cell r="K714">
            <v>130000</v>
          </cell>
        </row>
        <row r="716">
          <cell r="C716" t="str">
            <v>rupb428</v>
          </cell>
          <cell r="F716" t="str">
            <v xml:space="preserve"> -  Upah harian Galian tanah</v>
          </cell>
          <cell r="J716">
            <v>1890000</v>
          </cell>
          <cell r="K716">
            <v>1890000</v>
          </cell>
        </row>
        <row r="718">
          <cell r="J718">
            <v>110290841.5</v>
          </cell>
          <cell r="K718">
            <v>110290841.5</v>
          </cell>
        </row>
        <row r="720">
          <cell r="D720" t="str">
            <v>DP : 14</v>
          </cell>
        </row>
        <row r="721">
          <cell r="E721" t="str">
            <v>Ir. Maniur Pasaribu</v>
          </cell>
          <cell r="F721" t="str">
            <v>Ongkos Angkut Bongkaran Sampah material ke pembuangan</v>
          </cell>
        </row>
        <row r="722">
          <cell r="C722" t="str">
            <v>rupb429</v>
          </cell>
          <cell r="F722" t="str">
            <v>Angs - 1: Angkut Bongkar Sampah</v>
          </cell>
          <cell r="J722">
            <v>7500000</v>
          </cell>
          <cell r="K722">
            <v>7500000</v>
          </cell>
        </row>
        <row r="724">
          <cell r="E724" t="str">
            <v>Mirza Noor</v>
          </cell>
          <cell r="F724" t="str">
            <v xml:space="preserve"> -  Upah pekerja harian proyek </v>
          </cell>
        </row>
        <row r="725">
          <cell r="C725" t="str">
            <v>rupb430</v>
          </cell>
          <cell r="F725" t="str">
            <v xml:space="preserve">  Upah Harian  periode : 28 mei - 10 juni 2005</v>
          </cell>
          <cell r="J725">
            <v>2736500</v>
          </cell>
          <cell r="K725">
            <v>2736500</v>
          </cell>
        </row>
        <row r="727">
          <cell r="E727" t="str">
            <v>Bambang Budiono</v>
          </cell>
          <cell r="F727" t="str">
            <v xml:space="preserve"> -  Upah Harian Pembersihan Lt. 3 &amp; Plat Lt. Basement </v>
          </cell>
        </row>
        <row r="728">
          <cell r="C728" t="str">
            <v>rupb431</v>
          </cell>
          <cell r="F728" t="str">
            <v xml:space="preserve"> Upah Pembersihan   periode : 18 mei - 30 mei 2005</v>
          </cell>
          <cell r="J728">
            <v>630000</v>
          </cell>
          <cell r="K728">
            <v>630000</v>
          </cell>
        </row>
        <row r="729">
          <cell r="E729" t="str">
            <v>Suyoto</v>
          </cell>
          <cell r="F729" t="str">
            <v xml:space="preserve"> -  Upah Harian Pembersihan Lt. 1 Block B</v>
          </cell>
        </row>
        <row r="730">
          <cell r="C730" t="str">
            <v>rupb432</v>
          </cell>
          <cell r="F730" t="str">
            <v xml:space="preserve"> Upah Pembersihan   periode : 2 juni - 3 juni 2005</v>
          </cell>
          <cell r="J730">
            <v>637000</v>
          </cell>
          <cell r="K730">
            <v>637000</v>
          </cell>
        </row>
        <row r="732">
          <cell r="E732" t="str">
            <v>Bongkar/Muat Barang</v>
          </cell>
        </row>
        <row r="733">
          <cell r="C733" t="str">
            <v>rupb433</v>
          </cell>
          <cell r="E733" t="str">
            <v>Pahotan Sitorus</v>
          </cell>
          <cell r="F733" t="str">
            <v xml:space="preserve"> -  SPSI Pasar Kodim</v>
          </cell>
          <cell r="I733">
            <v>1000000</v>
          </cell>
          <cell r="K733">
            <v>1000000</v>
          </cell>
        </row>
        <row r="734">
          <cell r="C734" t="str">
            <v>rupb434</v>
          </cell>
          <cell r="F734" t="str">
            <v xml:space="preserve"> -  SPTI Pekanbaru</v>
          </cell>
          <cell r="I734">
            <v>300000</v>
          </cell>
          <cell r="K734">
            <v>300000</v>
          </cell>
        </row>
        <row r="735">
          <cell r="C735" t="str">
            <v>rupb435</v>
          </cell>
          <cell r="F735" t="str">
            <v xml:space="preserve"> -  SPSI Bongkar Besi</v>
          </cell>
          <cell r="I735">
            <v>250000</v>
          </cell>
          <cell r="J735">
            <v>1550000</v>
          </cell>
          <cell r="K735">
            <v>250000</v>
          </cell>
        </row>
        <row r="737">
          <cell r="C737" t="str">
            <v>rupb436</v>
          </cell>
          <cell r="E737" t="str">
            <v>Dwi Tantomo</v>
          </cell>
          <cell r="F737" t="str">
            <v xml:space="preserve"> -  Upah Bongkar Semen 320 Zak</v>
          </cell>
          <cell r="J737">
            <v>1440000</v>
          </cell>
          <cell r="K737">
            <v>1440000</v>
          </cell>
        </row>
        <row r="738">
          <cell r="C738" t="str">
            <v>rupb437</v>
          </cell>
          <cell r="E738" t="str">
            <v>Dwi Tantomo</v>
          </cell>
          <cell r="F738" t="str">
            <v xml:space="preserve"> -  Upah Bongkar Besi</v>
          </cell>
          <cell r="J738">
            <v>425000</v>
          </cell>
          <cell r="K738">
            <v>425000</v>
          </cell>
        </row>
        <row r="740">
          <cell r="C740" t="str">
            <v>rupb438</v>
          </cell>
          <cell r="E740" t="str">
            <v>Suyoto</v>
          </cell>
          <cell r="F740" t="str">
            <v xml:space="preserve"> -  Upah mengumpulkan bondek 2 orang</v>
          </cell>
          <cell r="J740">
            <v>70000</v>
          </cell>
          <cell r="K740">
            <v>70000</v>
          </cell>
        </row>
        <row r="742">
          <cell r="C742" t="str">
            <v>rupb439</v>
          </cell>
          <cell r="E742" t="str">
            <v>Kahar</v>
          </cell>
          <cell r="F742" t="str">
            <v xml:space="preserve"> -  Upah harian pemindahan besi 2 orang</v>
          </cell>
          <cell r="J742">
            <v>75000</v>
          </cell>
          <cell r="K742">
            <v>75000</v>
          </cell>
        </row>
        <row r="744">
          <cell r="C744" t="str">
            <v>rupb440</v>
          </cell>
          <cell r="E744" t="str">
            <v>Singgih Hernawan</v>
          </cell>
          <cell r="F744" t="str">
            <v xml:space="preserve"> -  Upah pengangkutan kayu dari Proyek Mal Ciputra ke Proyek Senapelan</v>
          </cell>
          <cell r="J744">
            <v>100000</v>
          </cell>
          <cell r="K744">
            <v>100000</v>
          </cell>
        </row>
        <row r="746">
          <cell r="E746" t="str">
            <v xml:space="preserve">Junaidi </v>
          </cell>
        </row>
        <row r="747">
          <cell r="E747" t="str">
            <v>075/SPB/NK-PPS/05/2005</v>
          </cell>
          <cell r="F747" t="str">
            <v>Upah Pekerjaan Borongan</v>
          </cell>
        </row>
        <row r="748">
          <cell r="C748" t="str">
            <v>rupb441</v>
          </cell>
          <cell r="F748" t="str">
            <v xml:space="preserve"> -  Bobok Potong Bore Pile Gedung A</v>
          </cell>
          <cell r="G748">
            <v>48</v>
          </cell>
          <cell r="H748" t="str">
            <v>Ttk</v>
          </cell>
          <cell r="I748">
            <v>80000</v>
          </cell>
          <cell r="J748">
            <v>3840000</v>
          </cell>
          <cell r="K748">
            <v>3840000</v>
          </cell>
        </row>
        <row r="750">
          <cell r="C750" t="str">
            <v>rupb442</v>
          </cell>
          <cell r="E750" t="str">
            <v>Suyoto</v>
          </cell>
          <cell r="F750" t="str">
            <v xml:space="preserve"> -  Upah harian pengecekan persiapan pengecoran Lt.3 Block B</v>
          </cell>
          <cell r="J750">
            <v>136500</v>
          </cell>
          <cell r="K750">
            <v>136500</v>
          </cell>
        </row>
        <row r="752">
          <cell r="C752" t="str">
            <v>rupb443</v>
          </cell>
          <cell r="E752" t="str">
            <v>Suyoto</v>
          </cell>
          <cell r="F752" t="str">
            <v xml:space="preserve"> -  Upah harian buat tangga darurat pada As BH/BH</v>
          </cell>
          <cell r="J752">
            <v>206500</v>
          </cell>
          <cell r="K752">
            <v>206500</v>
          </cell>
        </row>
        <row r="753">
          <cell r="C753" t="str">
            <v>rupb444</v>
          </cell>
          <cell r="E753" t="str">
            <v>Kahar</v>
          </cell>
          <cell r="F753" t="str">
            <v xml:space="preserve"> -  Upah harian bongkar pasang steck tangga di Lt. basement karena pergeseran As</v>
          </cell>
          <cell r="J753">
            <v>112500</v>
          </cell>
          <cell r="K753">
            <v>112500</v>
          </cell>
        </row>
        <row r="755">
          <cell r="C755" t="str">
            <v>rupb445</v>
          </cell>
          <cell r="E755" t="str">
            <v>Suyoto</v>
          </cell>
          <cell r="F755" t="str">
            <v xml:space="preserve"> -  Upah harian pasang kembali balok bondek karena perubahan gambar</v>
          </cell>
          <cell r="J755">
            <v>175000</v>
          </cell>
          <cell r="K755">
            <v>175000</v>
          </cell>
        </row>
        <row r="757">
          <cell r="E757" t="str">
            <v>Adwison</v>
          </cell>
          <cell r="F757" t="str">
            <v>Upah Pekerjaan Block B :</v>
          </cell>
        </row>
        <row r="758">
          <cell r="C758" t="str">
            <v>rupb446</v>
          </cell>
          <cell r="F758" t="str">
            <v xml:space="preserve"> -  Expose balok Lt. Dasar</v>
          </cell>
          <cell r="G758">
            <v>72.33</v>
          </cell>
          <cell r="H758" t="str">
            <v>m2</v>
          </cell>
          <cell r="I758">
            <v>3000</v>
          </cell>
          <cell r="J758">
            <v>216990</v>
          </cell>
          <cell r="K758">
            <v>216990</v>
          </cell>
        </row>
        <row r="759">
          <cell r="C759" t="str">
            <v>rupb447</v>
          </cell>
          <cell r="F759" t="str">
            <v xml:space="preserve"> -  Sconengan Balok</v>
          </cell>
          <cell r="G759">
            <v>44.6</v>
          </cell>
          <cell r="H759" t="str">
            <v>m'</v>
          </cell>
          <cell r="I759">
            <v>2500</v>
          </cell>
          <cell r="J759">
            <v>111500</v>
          </cell>
          <cell r="K759">
            <v>111500</v>
          </cell>
        </row>
        <row r="760">
          <cell r="C760" t="str">
            <v>rupb448</v>
          </cell>
          <cell r="F760" t="str">
            <v xml:space="preserve"> -  Buat Sudutan</v>
          </cell>
          <cell r="G760">
            <v>109.94</v>
          </cell>
          <cell r="H760" t="str">
            <v>m'</v>
          </cell>
          <cell r="I760">
            <v>2500</v>
          </cell>
          <cell r="J760">
            <v>274850</v>
          </cell>
          <cell r="K760">
            <v>274850</v>
          </cell>
        </row>
        <row r="762">
          <cell r="C762" t="str">
            <v>rupb449</v>
          </cell>
          <cell r="E762" t="str">
            <v>Suyoto</v>
          </cell>
          <cell r="F762" t="str">
            <v xml:space="preserve"> -  Upah harian menutup lubang toilet 2 orang</v>
          </cell>
          <cell r="J762">
            <v>70000</v>
          </cell>
          <cell r="K762">
            <v>70000</v>
          </cell>
        </row>
        <row r="764">
          <cell r="E764" t="str">
            <v>Kahar</v>
          </cell>
          <cell r="F764" t="str">
            <v xml:space="preserve"> -  Upah harian bongkar pasang bekisting dan kau gutter lt. dasar block B</v>
          </cell>
        </row>
        <row r="765">
          <cell r="C765" t="str">
            <v>rupb450</v>
          </cell>
          <cell r="F765" t="str">
            <v xml:space="preserve">    periode : 5 juni - 6 juni 05</v>
          </cell>
          <cell r="J765">
            <v>1012500</v>
          </cell>
          <cell r="K765">
            <v>1012500</v>
          </cell>
        </row>
        <row r="766">
          <cell r="E766" t="str">
            <v>Bambang Budiono</v>
          </cell>
          <cell r="F766" t="str">
            <v xml:space="preserve"> -  Upah harian bongkar pasang bekisting </v>
          </cell>
        </row>
        <row r="767">
          <cell r="C767" t="str">
            <v>rupb451</v>
          </cell>
          <cell r="F767" t="str">
            <v xml:space="preserve">    periode : 31 mei - 6 juni 05</v>
          </cell>
          <cell r="J767">
            <v>472500</v>
          </cell>
          <cell r="K767">
            <v>472500</v>
          </cell>
        </row>
        <row r="769">
          <cell r="E769" t="str">
            <v xml:space="preserve">Bambang Budiono </v>
          </cell>
          <cell r="F769" t="str">
            <v>Upah Pekerjaan Borongan :</v>
          </cell>
        </row>
        <row r="770">
          <cell r="C770" t="str">
            <v>rupb452</v>
          </cell>
          <cell r="E770" t="str">
            <v>078/SPB/NK-PPS/05/2005</v>
          </cell>
          <cell r="F770" t="str">
            <v xml:space="preserve"> -  Tangga Lt Basment s/d  Lt -2,As BA/B1"</v>
          </cell>
          <cell r="G770">
            <v>3</v>
          </cell>
          <cell r="H770" t="str">
            <v>Unit</v>
          </cell>
          <cell r="I770">
            <v>1000000</v>
          </cell>
          <cell r="J770">
            <v>3000000</v>
          </cell>
          <cell r="K770">
            <v>3000000</v>
          </cell>
        </row>
        <row r="771">
          <cell r="C771" t="str">
            <v>rupb453</v>
          </cell>
          <cell r="F771" t="str">
            <v xml:space="preserve"> -  Tangga oid As BB/BC-B1/B2</v>
          </cell>
          <cell r="G771">
            <v>1</v>
          </cell>
          <cell r="H771" t="str">
            <v>Unit</v>
          </cell>
          <cell r="I771">
            <v>1000000</v>
          </cell>
          <cell r="J771">
            <v>1000000</v>
          </cell>
          <cell r="K771">
            <v>1000000</v>
          </cell>
        </row>
        <row r="772">
          <cell r="C772" t="str">
            <v>rupb454</v>
          </cell>
          <cell r="F772" t="str">
            <v xml:space="preserve"> -  Pabrikasi Bekisting</v>
          </cell>
          <cell r="G772">
            <v>779.27</v>
          </cell>
          <cell r="H772" t="str">
            <v>m2</v>
          </cell>
          <cell r="I772">
            <v>3500</v>
          </cell>
          <cell r="J772">
            <v>2727445</v>
          </cell>
          <cell r="K772">
            <v>2727445</v>
          </cell>
        </row>
        <row r="773">
          <cell r="C773" t="str">
            <v>rupb455</v>
          </cell>
          <cell r="F773" t="str">
            <v xml:space="preserve"> -  Cor  ( T C )</v>
          </cell>
          <cell r="G773">
            <v>63.805999999999997</v>
          </cell>
          <cell r="H773" t="str">
            <v>m3</v>
          </cell>
          <cell r="I773">
            <v>15000</v>
          </cell>
          <cell r="J773">
            <v>957090</v>
          </cell>
          <cell r="K773">
            <v>957090</v>
          </cell>
        </row>
        <row r="774">
          <cell r="C774" t="str">
            <v>rupb456</v>
          </cell>
          <cell r="F774" t="str">
            <v xml:space="preserve"> -  Cor dg CP</v>
          </cell>
          <cell r="G774">
            <v>215</v>
          </cell>
          <cell r="H774" t="str">
            <v>m3</v>
          </cell>
          <cell r="I774">
            <v>10000</v>
          </cell>
          <cell r="J774">
            <v>2150000</v>
          </cell>
          <cell r="K774">
            <v>2150000</v>
          </cell>
        </row>
        <row r="775">
          <cell r="C775" t="str">
            <v>rupb457</v>
          </cell>
          <cell r="F775" t="str">
            <v xml:space="preserve"> -  Stel &amp; Bongkar</v>
          </cell>
          <cell r="G775">
            <v>261.55</v>
          </cell>
          <cell r="H775" t="str">
            <v>m2</v>
          </cell>
          <cell r="I775">
            <v>12500</v>
          </cell>
          <cell r="J775">
            <v>3269375</v>
          </cell>
          <cell r="K775">
            <v>3269375</v>
          </cell>
        </row>
        <row r="776">
          <cell r="C776" t="str">
            <v>rupb458</v>
          </cell>
          <cell r="F776" t="str">
            <v xml:space="preserve"> -  Stop Cor dinding K.Ayam</v>
          </cell>
          <cell r="G776">
            <v>21</v>
          </cell>
          <cell r="H776" t="str">
            <v>m'</v>
          </cell>
          <cell r="I776">
            <v>5000</v>
          </cell>
          <cell r="J776">
            <v>105000</v>
          </cell>
          <cell r="K776">
            <v>105000</v>
          </cell>
        </row>
        <row r="777">
          <cell r="C777" t="str">
            <v>rupb459</v>
          </cell>
          <cell r="F777" t="str">
            <v xml:space="preserve"> -  Talang Cor</v>
          </cell>
          <cell r="G777">
            <v>124</v>
          </cell>
          <cell r="H777" t="str">
            <v>m'</v>
          </cell>
          <cell r="I777">
            <v>5000</v>
          </cell>
          <cell r="J777">
            <v>620000</v>
          </cell>
          <cell r="K777">
            <v>620000</v>
          </cell>
        </row>
        <row r="778">
          <cell r="C778" t="str">
            <v>rupb460</v>
          </cell>
          <cell r="F778" t="str">
            <v xml:space="preserve"> -  Bor Steck &amp; Pasang dinding kabel Ledder</v>
          </cell>
          <cell r="G778">
            <v>56</v>
          </cell>
          <cell r="H778" t="str">
            <v>Titik</v>
          </cell>
          <cell r="I778">
            <v>1000</v>
          </cell>
          <cell r="J778">
            <v>56000</v>
          </cell>
          <cell r="K778">
            <v>56000</v>
          </cell>
        </row>
        <row r="779">
          <cell r="C779" t="str">
            <v>rupb461</v>
          </cell>
          <cell r="F779" t="str">
            <v xml:space="preserve"> -  Bongkar bekisting</v>
          </cell>
          <cell r="G779">
            <v>1408.28</v>
          </cell>
          <cell r="H779" t="str">
            <v>m2</v>
          </cell>
          <cell r="I779">
            <v>1500</v>
          </cell>
          <cell r="J779">
            <v>2112420</v>
          </cell>
          <cell r="K779">
            <v>2112420</v>
          </cell>
        </row>
        <row r="780">
          <cell r="F780" t="str">
            <v xml:space="preserve"> -  Pembersihan lantai dasar</v>
          </cell>
          <cell r="G780">
            <v>0</v>
          </cell>
          <cell r="H780" t="str">
            <v>m2</v>
          </cell>
          <cell r="I780">
            <v>1250</v>
          </cell>
          <cell r="J780">
            <v>0</v>
          </cell>
          <cell r="K780">
            <v>0</v>
          </cell>
        </row>
        <row r="781">
          <cell r="C781" t="str">
            <v>rupb462</v>
          </cell>
          <cell r="F781" t="str">
            <v xml:space="preserve"> -  Stel Bekisting</v>
          </cell>
          <cell r="G781">
            <v>605.54</v>
          </cell>
          <cell r="H781" t="str">
            <v>m2</v>
          </cell>
          <cell r="I781">
            <v>11000</v>
          </cell>
          <cell r="J781">
            <v>6660940</v>
          </cell>
          <cell r="K781">
            <v>6660940</v>
          </cell>
        </row>
        <row r="782">
          <cell r="C782" t="str">
            <v>rupb463</v>
          </cell>
          <cell r="F782" t="str">
            <v xml:space="preserve"> -  Pasang Bondex</v>
          </cell>
          <cell r="G782">
            <v>919.13</v>
          </cell>
          <cell r="H782" t="str">
            <v>m2</v>
          </cell>
          <cell r="I782">
            <v>4000</v>
          </cell>
          <cell r="J782">
            <v>3676520</v>
          </cell>
          <cell r="K782">
            <v>3676520</v>
          </cell>
        </row>
        <row r="783">
          <cell r="C783" t="str">
            <v>rupb464</v>
          </cell>
          <cell r="F783" t="str">
            <v xml:space="preserve"> -  Scapulding Bondex</v>
          </cell>
          <cell r="G783">
            <v>919.13</v>
          </cell>
          <cell r="H783" t="str">
            <v>m2</v>
          </cell>
          <cell r="I783">
            <v>2500</v>
          </cell>
          <cell r="J783">
            <v>2297825</v>
          </cell>
          <cell r="K783">
            <v>2297825</v>
          </cell>
        </row>
        <row r="784">
          <cell r="C784" t="str">
            <v>rupb465</v>
          </cell>
          <cell r="F784" t="str">
            <v xml:space="preserve"> -  Stop Cor Lantai</v>
          </cell>
          <cell r="G784">
            <v>70.150000000000006</v>
          </cell>
          <cell r="H784" t="str">
            <v>m'</v>
          </cell>
          <cell r="I784">
            <v>2500</v>
          </cell>
          <cell r="J784">
            <v>175375</v>
          </cell>
          <cell r="K784">
            <v>175375</v>
          </cell>
        </row>
        <row r="785">
          <cell r="C785" t="str">
            <v>rupb466</v>
          </cell>
          <cell r="F785" t="str">
            <v xml:space="preserve"> -  Plat lantai Konvensional</v>
          </cell>
          <cell r="G785">
            <v>39.979999999999997</v>
          </cell>
          <cell r="H785" t="str">
            <v>m2</v>
          </cell>
          <cell r="I785">
            <v>14500</v>
          </cell>
          <cell r="J785">
            <v>579710</v>
          </cell>
          <cell r="K785">
            <v>579710</v>
          </cell>
        </row>
        <row r="786">
          <cell r="C786" t="str">
            <v>rupb467</v>
          </cell>
          <cell r="F786" t="str">
            <v xml:space="preserve"> -  Scap Lantai Konvensional</v>
          </cell>
          <cell r="G786">
            <v>39.979999999999997</v>
          </cell>
          <cell r="H786" t="str">
            <v>m2</v>
          </cell>
          <cell r="I786">
            <v>2500</v>
          </cell>
          <cell r="J786">
            <v>99949.999999999985</v>
          </cell>
          <cell r="K786">
            <v>99950</v>
          </cell>
        </row>
        <row r="787">
          <cell r="C787" t="str">
            <v>rupb468</v>
          </cell>
          <cell r="F787" t="str">
            <v xml:space="preserve"> -  Pasang Lat siku di Void Exclator</v>
          </cell>
          <cell r="G787">
            <v>32.700000000000003</v>
          </cell>
          <cell r="H787" t="str">
            <v>m'</v>
          </cell>
          <cell r="I787">
            <v>2500</v>
          </cell>
          <cell r="J787">
            <v>81750</v>
          </cell>
          <cell r="K787">
            <v>81750</v>
          </cell>
        </row>
        <row r="788">
          <cell r="C788" t="str">
            <v>rupb469</v>
          </cell>
          <cell r="F788" t="str">
            <v xml:space="preserve"> -  Pembersihan di As BB4/BA-BF </v>
          </cell>
          <cell r="G788">
            <v>1</v>
          </cell>
          <cell r="H788" t="str">
            <v>ls</v>
          </cell>
          <cell r="I788">
            <v>750000</v>
          </cell>
          <cell r="J788">
            <v>750000</v>
          </cell>
          <cell r="K788">
            <v>750000</v>
          </cell>
        </row>
        <row r="789">
          <cell r="C789" t="str">
            <v>rupb470</v>
          </cell>
          <cell r="F789" t="str">
            <v xml:space="preserve"> -  Bekisting As B4/B4" - BB ( TB )</v>
          </cell>
          <cell r="G789">
            <v>11.9</v>
          </cell>
          <cell r="H789" t="str">
            <v>m'</v>
          </cell>
          <cell r="I789">
            <v>12500</v>
          </cell>
          <cell r="J789">
            <v>148750</v>
          </cell>
          <cell r="K789">
            <v>148750</v>
          </cell>
        </row>
        <row r="790">
          <cell r="C790" t="str">
            <v>rupb471</v>
          </cell>
          <cell r="F790" t="str">
            <v xml:space="preserve"> -  Pabrikasi Bekisting Tutup tangga As C1</v>
          </cell>
          <cell r="G790">
            <v>70.58</v>
          </cell>
          <cell r="H790" t="str">
            <v>m2</v>
          </cell>
          <cell r="I790">
            <v>3500</v>
          </cell>
          <cell r="J790">
            <v>247030</v>
          </cell>
          <cell r="K790">
            <v>247030</v>
          </cell>
        </row>
        <row r="791">
          <cell r="C791" t="str">
            <v>rupb472</v>
          </cell>
          <cell r="F791" t="str">
            <v xml:space="preserve"> -  Stel &amp; Bongkar Bekisting </v>
          </cell>
          <cell r="G791">
            <v>121.54</v>
          </cell>
          <cell r="H791" t="str">
            <v>m2</v>
          </cell>
          <cell r="I791">
            <v>12500</v>
          </cell>
          <cell r="J791">
            <v>1519250</v>
          </cell>
          <cell r="K791">
            <v>1519250</v>
          </cell>
        </row>
        <row r="792">
          <cell r="C792" t="str">
            <v>rupb473</v>
          </cell>
          <cell r="F792" t="str">
            <v xml:space="preserve"> -  Cor TC</v>
          </cell>
          <cell r="G792">
            <v>15</v>
          </cell>
          <cell r="H792" t="str">
            <v>m3</v>
          </cell>
          <cell r="I792">
            <v>15000</v>
          </cell>
          <cell r="J792">
            <v>225000</v>
          </cell>
          <cell r="K792">
            <v>225000</v>
          </cell>
        </row>
        <row r="793">
          <cell r="C793" t="str">
            <v>rupb474</v>
          </cell>
          <cell r="F793" t="str">
            <v xml:space="preserve"> -  Kepala Kolom Perapet</v>
          </cell>
          <cell r="G793">
            <v>16</v>
          </cell>
          <cell r="H793" t="str">
            <v>bh</v>
          </cell>
          <cell r="I793">
            <v>20000</v>
          </cell>
          <cell r="J793">
            <v>320000</v>
          </cell>
          <cell r="K793">
            <v>320000</v>
          </cell>
        </row>
        <row r="794">
          <cell r="C794" t="str">
            <v>rupb475</v>
          </cell>
          <cell r="F794" t="str">
            <v xml:space="preserve"> -  Tangga As C6-C7 Lt -1 As C1 Lt-2- Lt atap</v>
          </cell>
          <cell r="G794">
            <v>3</v>
          </cell>
          <cell r="H794" t="str">
            <v>Unit</v>
          </cell>
          <cell r="I794">
            <v>1000000</v>
          </cell>
          <cell r="J794">
            <v>3000000</v>
          </cell>
          <cell r="K794">
            <v>3000000</v>
          </cell>
        </row>
        <row r="795">
          <cell r="C795" t="str">
            <v>rupb476</v>
          </cell>
          <cell r="F795" t="str">
            <v xml:space="preserve"> -  Pembersihan lt - 2 &amp; lt atap</v>
          </cell>
          <cell r="G795">
            <v>400</v>
          </cell>
          <cell r="H795" t="str">
            <v>m2</v>
          </cell>
          <cell r="I795">
            <v>1250</v>
          </cell>
          <cell r="J795">
            <v>500000</v>
          </cell>
          <cell r="K795">
            <v>500000</v>
          </cell>
        </row>
        <row r="796">
          <cell r="C796" t="str">
            <v>rupb477</v>
          </cell>
          <cell r="F796" t="str">
            <v xml:space="preserve"> -  Pekerjaan strip Beton</v>
          </cell>
          <cell r="G796">
            <v>6</v>
          </cell>
          <cell r="H796" t="str">
            <v>Unit</v>
          </cell>
          <cell r="I796">
            <v>100000</v>
          </cell>
          <cell r="J796">
            <v>600000</v>
          </cell>
          <cell r="K796">
            <v>600000</v>
          </cell>
        </row>
        <row r="798">
          <cell r="E798" t="str">
            <v>Bambang Budiono</v>
          </cell>
        </row>
        <row r="799">
          <cell r="E799" t="str">
            <v>059/SPB/NK-PPS/04/2005</v>
          </cell>
          <cell r="F799" t="str">
            <v>Upah Pekerjaan Borongan :</v>
          </cell>
        </row>
        <row r="800">
          <cell r="C800" t="str">
            <v>rupb478</v>
          </cell>
          <cell r="F800" t="str">
            <v xml:space="preserve"> -  Stel Pebisting</v>
          </cell>
          <cell r="G800">
            <v>507</v>
          </cell>
          <cell r="H800" t="str">
            <v>m2</v>
          </cell>
          <cell r="I800">
            <v>12500</v>
          </cell>
          <cell r="J800">
            <v>6337500</v>
          </cell>
          <cell r="K800">
            <v>6337500</v>
          </cell>
        </row>
        <row r="801">
          <cell r="C801" t="str">
            <v>rupb479</v>
          </cell>
          <cell r="F801" t="str">
            <v xml:space="preserve"> -  Cor TC</v>
          </cell>
          <cell r="G801">
            <v>65.45</v>
          </cell>
          <cell r="H801" t="str">
            <v>m3</v>
          </cell>
          <cell r="I801">
            <v>15000</v>
          </cell>
          <cell r="J801">
            <v>981750</v>
          </cell>
          <cell r="K801">
            <v>981750</v>
          </cell>
        </row>
        <row r="802">
          <cell r="C802" t="str">
            <v>rupb480</v>
          </cell>
          <cell r="F802" t="str">
            <v xml:space="preserve"> -  Kepala Kolom</v>
          </cell>
          <cell r="G802">
            <v>24</v>
          </cell>
          <cell r="H802" t="str">
            <v>bh</v>
          </cell>
          <cell r="I802">
            <v>20000</v>
          </cell>
          <cell r="J802">
            <v>480000</v>
          </cell>
          <cell r="K802">
            <v>480000</v>
          </cell>
        </row>
        <row r="803">
          <cell r="C803" t="str">
            <v>rupb481</v>
          </cell>
          <cell r="F803" t="str">
            <v xml:space="preserve"> -  Talang Cor</v>
          </cell>
          <cell r="G803">
            <v>12</v>
          </cell>
          <cell r="H803" t="str">
            <v>m'</v>
          </cell>
          <cell r="I803">
            <v>5000</v>
          </cell>
          <cell r="J803">
            <v>60000</v>
          </cell>
          <cell r="K803">
            <v>60000</v>
          </cell>
        </row>
        <row r="805">
          <cell r="E805" t="str">
            <v>Suyoto</v>
          </cell>
        </row>
        <row r="806">
          <cell r="E806" t="str">
            <v>079/SPB/NK-PPS/05/2005</v>
          </cell>
          <cell r="F806" t="str">
            <v>Upah Pekerjaan Borongan :</v>
          </cell>
        </row>
        <row r="807">
          <cell r="F807" t="str">
            <v>Block B</v>
          </cell>
        </row>
        <row r="808">
          <cell r="C808" t="str">
            <v>rupb482</v>
          </cell>
          <cell r="F808" t="str">
            <v xml:space="preserve"> -  Tangga darurat lt bas - lt dasar -lt -1 ke lt - 2</v>
          </cell>
          <cell r="G808">
            <v>3</v>
          </cell>
          <cell r="H808" t="str">
            <v>unit</v>
          </cell>
          <cell r="I808">
            <v>1000000</v>
          </cell>
          <cell r="J808">
            <v>3000000</v>
          </cell>
          <cell r="K808">
            <v>3000000</v>
          </cell>
        </row>
        <row r="809">
          <cell r="C809" t="str">
            <v>rupb483</v>
          </cell>
          <cell r="F809" t="str">
            <v xml:space="preserve"> -  Tangga Void As BJ-BK</v>
          </cell>
          <cell r="G809">
            <v>1</v>
          </cell>
          <cell r="H809" t="str">
            <v>unit</v>
          </cell>
          <cell r="I809">
            <v>1500000</v>
          </cell>
          <cell r="J809">
            <v>1500000</v>
          </cell>
          <cell r="K809">
            <v>1500000</v>
          </cell>
        </row>
        <row r="810">
          <cell r="C810" t="str">
            <v>rupb484</v>
          </cell>
          <cell r="F810" t="str">
            <v xml:space="preserve"> -  Tangga  B2/B3-BG/F</v>
          </cell>
          <cell r="G810">
            <v>0.5</v>
          </cell>
          <cell r="H810" t="str">
            <v>unit</v>
          </cell>
          <cell r="I810">
            <v>2000000</v>
          </cell>
          <cell r="J810">
            <v>1000000</v>
          </cell>
          <cell r="K810">
            <v>1000000</v>
          </cell>
        </row>
        <row r="811">
          <cell r="C811" t="str">
            <v>rupb485</v>
          </cell>
          <cell r="F811" t="str">
            <v xml:space="preserve"> -  Pabrikasi Bekisting</v>
          </cell>
          <cell r="G811">
            <v>750.327</v>
          </cell>
          <cell r="H811" t="str">
            <v>m2</v>
          </cell>
          <cell r="I811">
            <v>3500</v>
          </cell>
          <cell r="J811">
            <v>2626144.5</v>
          </cell>
          <cell r="K811">
            <v>2626144.5</v>
          </cell>
        </row>
        <row r="812">
          <cell r="C812" t="str">
            <v>rupb486</v>
          </cell>
          <cell r="F812" t="str">
            <v xml:space="preserve"> -  Cor  ( T C )</v>
          </cell>
          <cell r="G812">
            <v>88.6</v>
          </cell>
          <cell r="H812" t="str">
            <v>m3</v>
          </cell>
          <cell r="I812">
            <v>15000</v>
          </cell>
          <cell r="J812">
            <v>1329000</v>
          </cell>
          <cell r="K812">
            <v>1329000</v>
          </cell>
        </row>
        <row r="813">
          <cell r="C813" t="str">
            <v>rupb487</v>
          </cell>
          <cell r="F813" t="str">
            <v xml:space="preserve"> -  Cor dg CP</v>
          </cell>
          <cell r="G813">
            <v>263</v>
          </cell>
          <cell r="H813" t="str">
            <v>m3</v>
          </cell>
          <cell r="I813">
            <v>10000</v>
          </cell>
          <cell r="J813">
            <v>2630000</v>
          </cell>
          <cell r="K813">
            <v>2630000</v>
          </cell>
        </row>
        <row r="814">
          <cell r="C814" t="str">
            <v>rupb488</v>
          </cell>
          <cell r="F814" t="str">
            <v xml:space="preserve"> -  Stel &amp; Bongkar</v>
          </cell>
          <cell r="G814">
            <v>522.55999999999995</v>
          </cell>
          <cell r="H814" t="str">
            <v>m2</v>
          </cell>
          <cell r="I814">
            <v>12500</v>
          </cell>
          <cell r="J814">
            <v>6531999.9999999991</v>
          </cell>
          <cell r="K814">
            <v>6531999.9999999991</v>
          </cell>
        </row>
        <row r="815">
          <cell r="C815" t="str">
            <v>rupb489</v>
          </cell>
          <cell r="F815" t="str">
            <v xml:space="preserve"> -  Stop Cor dinding K.Ayam</v>
          </cell>
          <cell r="G815">
            <v>12</v>
          </cell>
          <cell r="H815" t="str">
            <v>m'</v>
          </cell>
          <cell r="I815">
            <v>5000</v>
          </cell>
          <cell r="J815">
            <v>60000</v>
          </cell>
          <cell r="K815">
            <v>60000</v>
          </cell>
        </row>
        <row r="816">
          <cell r="C816" t="str">
            <v>rupb490</v>
          </cell>
          <cell r="F816" t="str">
            <v xml:space="preserve"> -  Kepala Kolom</v>
          </cell>
          <cell r="G816">
            <v>48</v>
          </cell>
          <cell r="H816" t="str">
            <v>m'</v>
          </cell>
          <cell r="I816">
            <v>20000</v>
          </cell>
          <cell r="J816">
            <v>960000</v>
          </cell>
          <cell r="K816">
            <v>960000</v>
          </cell>
        </row>
        <row r="817">
          <cell r="C817" t="str">
            <v>rupb491</v>
          </cell>
          <cell r="F817" t="str">
            <v xml:space="preserve"> -  Bor Steck </v>
          </cell>
          <cell r="G817">
            <v>54</v>
          </cell>
          <cell r="H817" t="str">
            <v>titik</v>
          </cell>
          <cell r="I817">
            <v>500</v>
          </cell>
          <cell r="J817">
            <v>27000</v>
          </cell>
          <cell r="K817">
            <v>27000</v>
          </cell>
        </row>
        <row r="818">
          <cell r="C818" t="str">
            <v>rupb492</v>
          </cell>
          <cell r="F818" t="str">
            <v xml:space="preserve"> -  Bongkar bekisting</v>
          </cell>
          <cell r="G818">
            <v>1659.63</v>
          </cell>
          <cell r="H818" t="str">
            <v>m2</v>
          </cell>
          <cell r="I818">
            <v>1500</v>
          </cell>
          <cell r="J818">
            <v>2489445</v>
          </cell>
          <cell r="K818">
            <v>2489445</v>
          </cell>
        </row>
        <row r="819">
          <cell r="C819" t="str">
            <v>rupb493</v>
          </cell>
          <cell r="F819" t="str">
            <v xml:space="preserve"> -  Pembersihan lantai dasar &amp; Lt-1</v>
          </cell>
          <cell r="G819">
            <v>2490</v>
          </cell>
          <cell r="H819" t="str">
            <v>m2</v>
          </cell>
          <cell r="I819">
            <v>1250</v>
          </cell>
          <cell r="J819">
            <v>3112500</v>
          </cell>
          <cell r="K819">
            <v>3112500</v>
          </cell>
        </row>
        <row r="820">
          <cell r="C820" t="str">
            <v>rupb494</v>
          </cell>
          <cell r="F820" t="str">
            <v xml:space="preserve"> -  Stel Bekisting</v>
          </cell>
          <cell r="G820">
            <v>751.16</v>
          </cell>
          <cell r="H820" t="str">
            <v>m2</v>
          </cell>
          <cell r="I820">
            <v>11000</v>
          </cell>
          <cell r="J820">
            <v>8262760</v>
          </cell>
          <cell r="K820">
            <v>8262760</v>
          </cell>
        </row>
        <row r="821">
          <cell r="C821" t="str">
            <v>rupb495</v>
          </cell>
          <cell r="F821" t="str">
            <v xml:space="preserve"> -  Pasang Bondex</v>
          </cell>
          <cell r="G821">
            <v>1130.74</v>
          </cell>
          <cell r="H821" t="str">
            <v>m2</v>
          </cell>
          <cell r="I821">
            <v>4000</v>
          </cell>
          <cell r="J821">
            <v>4522960</v>
          </cell>
          <cell r="K821">
            <v>4522960</v>
          </cell>
        </row>
        <row r="822">
          <cell r="C822" t="str">
            <v>rupb496</v>
          </cell>
          <cell r="F822" t="str">
            <v xml:space="preserve"> -  Scapulding Bondex</v>
          </cell>
          <cell r="G822">
            <v>1171.76</v>
          </cell>
          <cell r="H822" t="str">
            <v>m2</v>
          </cell>
          <cell r="I822">
            <v>2500</v>
          </cell>
          <cell r="J822">
            <v>2929400</v>
          </cell>
          <cell r="K822">
            <v>2929400</v>
          </cell>
        </row>
        <row r="823">
          <cell r="C823" t="str">
            <v>rupb497</v>
          </cell>
          <cell r="F823" t="str">
            <v xml:space="preserve"> -  Stop Cor Lantai</v>
          </cell>
          <cell r="G823">
            <v>154.6</v>
          </cell>
          <cell r="H823" t="str">
            <v>m'</v>
          </cell>
          <cell r="I823">
            <v>2500</v>
          </cell>
          <cell r="J823">
            <v>386500</v>
          </cell>
          <cell r="K823">
            <v>386500</v>
          </cell>
        </row>
        <row r="824">
          <cell r="C824" t="str">
            <v>rupb498</v>
          </cell>
          <cell r="F824" t="str">
            <v xml:space="preserve"> -  Plat lantai Konvensional</v>
          </cell>
          <cell r="G824">
            <v>41.02</v>
          </cell>
          <cell r="H824" t="str">
            <v>m2</v>
          </cell>
          <cell r="I824">
            <v>14500</v>
          </cell>
          <cell r="J824">
            <v>594790</v>
          </cell>
          <cell r="K824">
            <v>594790</v>
          </cell>
        </row>
        <row r="825">
          <cell r="C825" t="str">
            <v>rupb499</v>
          </cell>
          <cell r="F825" t="str">
            <v xml:space="preserve"> -  Block out</v>
          </cell>
          <cell r="G825">
            <v>30</v>
          </cell>
          <cell r="H825" t="str">
            <v>m2</v>
          </cell>
          <cell r="I825">
            <v>5000</v>
          </cell>
          <cell r="J825">
            <v>150000</v>
          </cell>
          <cell r="K825">
            <v>150000</v>
          </cell>
        </row>
        <row r="826">
          <cell r="C826" t="str">
            <v>rupb500</v>
          </cell>
          <cell r="F826" t="str">
            <v xml:space="preserve"> -  Pasang Lat siku </v>
          </cell>
          <cell r="G826">
            <v>54.1</v>
          </cell>
          <cell r="H826" t="str">
            <v>m'</v>
          </cell>
          <cell r="I826">
            <v>2500</v>
          </cell>
          <cell r="J826">
            <v>135250</v>
          </cell>
          <cell r="K826">
            <v>135250</v>
          </cell>
        </row>
        <row r="827">
          <cell r="C827" t="str">
            <v>rupb501</v>
          </cell>
          <cell r="F827" t="str">
            <v xml:space="preserve"> -  Buat shap ME</v>
          </cell>
          <cell r="G827">
            <v>12</v>
          </cell>
          <cell r="H827" t="str">
            <v>m'</v>
          </cell>
          <cell r="I827">
            <v>12500</v>
          </cell>
          <cell r="J827">
            <v>150000</v>
          </cell>
          <cell r="K827">
            <v>150000</v>
          </cell>
        </row>
        <row r="828">
          <cell r="F828" t="str">
            <v>Block C</v>
          </cell>
        </row>
        <row r="829">
          <cell r="C829" t="str">
            <v>rupb502</v>
          </cell>
          <cell r="F829" t="str">
            <v xml:space="preserve"> -  Finishing hardiner</v>
          </cell>
          <cell r="G829">
            <v>27.72</v>
          </cell>
          <cell r="H829" t="str">
            <v>m2</v>
          </cell>
          <cell r="I829">
            <v>3500</v>
          </cell>
          <cell r="J829">
            <v>97020</v>
          </cell>
          <cell r="K829">
            <v>97020</v>
          </cell>
        </row>
        <row r="830">
          <cell r="C830" t="str">
            <v>rupb503</v>
          </cell>
          <cell r="F830" t="str">
            <v xml:space="preserve"> -  Pabrikasi Bekisting Tutup tangga As C1</v>
          </cell>
          <cell r="G830">
            <v>746.74</v>
          </cell>
          <cell r="H830" t="str">
            <v>m2</v>
          </cell>
          <cell r="I830">
            <v>3500</v>
          </cell>
          <cell r="J830">
            <v>2613590</v>
          </cell>
          <cell r="K830">
            <v>2613590</v>
          </cell>
        </row>
        <row r="831">
          <cell r="C831" t="str">
            <v>rupb504</v>
          </cell>
          <cell r="F831" t="str">
            <v xml:space="preserve"> -  Stel &amp; Bongkar Bekisting </v>
          </cell>
          <cell r="G831">
            <v>575.27499999999998</v>
          </cell>
          <cell r="H831" t="str">
            <v>m2</v>
          </cell>
          <cell r="I831">
            <v>12500</v>
          </cell>
          <cell r="J831">
            <v>7190937.5</v>
          </cell>
          <cell r="K831">
            <v>7190937.5</v>
          </cell>
        </row>
        <row r="832">
          <cell r="C832" t="str">
            <v>rupb505</v>
          </cell>
          <cell r="F832" t="str">
            <v xml:space="preserve"> -  Stel &amp; Bongkar Bekisting </v>
          </cell>
          <cell r="G832">
            <v>191.6</v>
          </cell>
          <cell r="H832" t="str">
            <v>m2</v>
          </cell>
          <cell r="I832">
            <v>17500</v>
          </cell>
          <cell r="J832">
            <v>3353000</v>
          </cell>
          <cell r="K832">
            <v>3353000</v>
          </cell>
        </row>
        <row r="833">
          <cell r="C833" t="str">
            <v>rupb506</v>
          </cell>
          <cell r="F833" t="str">
            <v xml:space="preserve"> -  Buat sparing Block Out</v>
          </cell>
          <cell r="G833">
            <v>42</v>
          </cell>
          <cell r="H833" t="str">
            <v>unit</v>
          </cell>
          <cell r="I833">
            <v>5000</v>
          </cell>
          <cell r="J833">
            <v>210000</v>
          </cell>
          <cell r="K833">
            <v>210000</v>
          </cell>
        </row>
        <row r="834">
          <cell r="C834" t="str">
            <v>rupb507</v>
          </cell>
          <cell r="F834" t="str">
            <v xml:space="preserve"> -  Pembersihan lt - 2 &amp; lt atap</v>
          </cell>
          <cell r="G834">
            <v>548</v>
          </cell>
          <cell r="H834" t="str">
            <v>m2</v>
          </cell>
          <cell r="I834">
            <v>1250</v>
          </cell>
          <cell r="J834">
            <v>685000</v>
          </cell>
          <cell r="K834">
            <v>685000</v>
          </cell>
        </row>
        <row r="835">
          <cell r="F835" t="str">
            <v>Pekerjaan tambah</v>
          </cell>
        </row>
        <row r="836">
          <cell r="C836" t="str">
            <v>rupb508</v>
          </cell>
          <cell r="F836" t="str">
            <v xml:space="preserve"> -  Buat Gudang</v>
          </cell>
          <cell r="G836">
            <v>9</v>
          </cell>
          <cell r="H836" t="str">
            <v>m2</v>
          </cell>
          <cell r="I836">
            <v>50000</v>
          </cell>
          <cell r="J836">
            <v>450000</v>
          </cell>
          <cell r="K836">
            <v>450000</v>
          </cell>
        </row>
        <row r="838">
          <cell r="E838" t="str">
            <v>Iksan</v>
          </cell>
        </row>
        <row r="839">
          <cell r="E839" t="str">
            <v>080/SPB/NK-PPS/05/2005</v>
          </cell>
          <cell r="F839" t="str">
            <v>Upah Pekerjaan Borongan :</v>
          </cell>
        </row>
        <row r="840">
          <cell r="C840" t="str">
            <v>rupb509</v>
          </cell>
          <cell r="F840" t="str">
            <v xml:space="preserve"> -  Pasang bata Meja </v>
          </cell>
          <cell r="G840">
            <v>168.27</v>
          </cell>
          <cell r="H840" t="str">
            <v>m2</v>
          </cell>
          <cell r="I840">
            <v>10500</v>
          </cell>
          <cell r="J840">
            <v>1766835</v>
          </cell>
          <cell r="K840">
            <v>1766835</v>
          </cell>
        </row>
        <row r="841">
          <cell r="C841" t="str">
            <v>rupb510</v>
          </cell>
          <cell r="F841" t="str">
            <v xml:space="preserve"> -  Pasang Bata Kios dan Exsternal,Cr,Panel</v>
          </cell>
          <cell r="G841">
            <v>1357.8</v>
          </cell>
          <cell r="H841" t="str">
            <v>m2</v>
          </cell>
          <cell r="I841">
            <v>9000</v>
          </cell>
          <cell r="J841">
            <v>12220200</v>
          </cell>
          <cell r="K841">
            <v>12220200</v>
          </cell>
        </row>
        <row r="842">
          <cell r="C842" t="str">
            <v>rupb511</v>
          </cell>
          <cell r="F842" t="str">
            <v xml:space="preserve"> -  Acian Dinding</v>
          </cell>
          <cell r="G842">
            <v>812.29</v>
          </cell>
          <cell r="H842" t="str">
            <v>m2</v>
          </cell>
          <cell r="I842">
            <v>4000</v>
          </cell>
          <cell r="J842">
            <v>3249160</v>
          </cell>
          <cell r="K842">
            <v>3249160</v>
          </cell>
        </row>
        <row r="843">
          <cell r="C843" t="str">
            <v>rupb512</v>
          </cell>
          <cell r="F843" t="str">
            <v xml:space="preserve"> -  Cor Kolom Praktis &amp; RB</v>
          </cell>
          <cell r="G843">
            <v>1233.27</v>
          </cell>
          <cell r="H843" t="str">
            <v>m'</v>
          </cell>
          <cell r="I843">
            <v>7500</v>
          </cell>
          <cell r="J843">
            <v>9249525</v>
          </cell>
          <cell r="K843">
            <v>9249525</v>
          </cell>
        </row>
        <row r="844">
          <cell r="C844" t="str">
            <v>rupb513</v>
          </cell>
          <cell r="F844" t="str">
            <v xml:space="preserve"> -  Expos Balok,Kolom &amp; Plat</v>
          </cell>
          <cell r="G844">
            <v>693.21</v>
          </cell>
          <cell r="H844" t="str">
            <v>m2</v>
          </cell>
          <cell r="I844">
            <v>3000</v>
          </cell>
          <cell r="J844">
            <v>2079630</v>
          </cell>
          <cell r="K844">
            <v>2079630</v>
          </cell>
        </row>
        <row r="845">
          <cell r="C845" t="str">
            <v>rupb514</v>
          </cell>
          <cell r="F845" t="str">
            <v xml:space="preserve"> -  Scanengan Balok &amp; Kolom</v>
          </cell>
          <cell r="G845">
            <v>1901.68</v>
          </cell>
          <cell r="H845" t="str">
            <v>m'</v>
          </cell>
          <cell r="I845">
            <v>2500</v>
          </cell>
          <cell r="J845">
            <v>4754200</v>
          </cell>
          <cell r="K845">
            <v>4754200</v>
          </cell>
        </row>
        <row r="846">
          <cell r="C846" t="str">
            <v>rupb515</v>
          </cell>
          <cell r="F846" t="str">
            <v xml:space="preserve"> -  Pasang Sparing pipa meja</v>
          </cell>
          <cell r="G846">
            <v>55</v>
          </cell>
          <cell r="H846" t="str">
            <v>bh</v>
          </cell>
          <cell r="I846">
            <v>3500</v>
          </cell>
          <cell r="J846">
            <v>192500</v>
          </cell>
          <cell r="K846">
            <v>192500</v>
          </cell>
        </row>
        <row r="847">
          <cell r="C847" t="str">
            <v>rupb516</v>
          </cell>
          <cell r="F847" t="str">
            <v xml:space="preserve"> -  Pasang Block Out Meja los</v>
          </cell>
          <cell r="G847">
            <v>62</v>
          </cell>
          <cell r="H847" t="str">
            <v>bh</v>
          </cell>
          <cell r="I847">
            <v>2500</v>
          </cell>
          <cell r="J847">
            <v>155000</v>
          </cell>
          <cell r="K847">
            <v>155000</v>
          </cell>
        </row>
        <row r="848">
          <cell r="C848" t="str">
            <v>rupb517</v>
          </cell>
          <cell r="F848" t="str">
            <v xml:space="preserve"> -  Bor U/ Stek</v>
          </cell>
          <cell r="G848">
            <v>1488</v>
          </cell>
          <cell r="H848" t="str">
            <v>titik</v>
          </cell>
          <cell r="I848">
            <v>250</v>
          </cell>
          <cell r="J848">
            <v>372000</v>
          </cell>
          <cell r="K848">
            <v>372000</v>
          </cell>
        </row>
        <row r="849">
          <cell r="C849" t="str">
            <v>rupb518</v>
          </cell>
          <cell r="F849" t="str">
            <v xml:space="preserve"> -  Pasang Stek u/ Kp</v>
          </cell>
          <cell r="G849">
            <v>430</v>
          </cell>
          <cell r="H849" t="str">
            <v>bh</v>
          </cell>
          <cell r="I849">
            <v>1000</v>
          </cell>
          <cell r="J849">
            <v>430000</v>
          </cell>
          <cell r="K849">
            <v>430000</v>
          </cell>
        </row>
        <row r="850">
          <cell r="C850" t="str">
            <v>rupb519</v>
          </cell>
          <cell r="F850" t="str">
            <v xml:space="preserve"> -  Cor Meja Los</v>
          </cell>
          <cell r="G850">
            <v>9.6</v>
          </cell>
          <cell r="H850" t="str">
            <v>m3</v>
          </cell>
          <cell r="I850">
            <v>65000</v>
          </cell>
          <cell r="J850">
            <v>624000</v>
          </cell>
          <cell r="K850">
            <v>624000</v>
          </cell>
        </row>
        <row r="851">
          <cell r="C851" t="str">
            <v>rupb520</v>
          </cell>
          <cell r="F851" t="str">
            <v xml:space="preserve"> -  Buat Tanggulan Meja Los </v>
          </cell>
          <cell r="G851">
            <v>324.39999999999998</v>
          </cell>
          <cell r="H851" t="str">
            <v>m'</v>
          </cell>
          <cell r="I851">
            <v>3000</v>
          </cell>
          <cell r="J851">
            <v>973199.99999999988</v>
          </cell>
          <cell r="K851">
            <v>973200</v>
          </cell>
        </row>
        <row r="852">
          <cell r="C852" t="str">
            <v>rupb521</v>
          </cell>
          <cell r="F852" t="str">
            <v xml:space="preserve"> -  Cor Parapet Tangga,ramp</v>
          </cell>
          <cell r="G852">
            <v>133.52000000000001</v>
          </cell>
          <cell r="H852" t="str">
            <v>m'</v>
          </cell>
          <cell r="I852">
            <v>13500</v>
          </cell>
          <cell r="J852">
            <v>1802520.0000000002</v>
          </cell>
          <cell r="K852">
            <v>1802520</v>
          </cell>
        </row>
        <row r="853">
          <cell r="C853" t="str">
            <v>rupb522</v>
          </cell>
          <cell r="F853" t="str">
            <v xml:space="preserve"> -  Pembersihan lt sebelum dimarking lt dsr</v>
          </cell>
          <cell r="G853">
            <v>3439.44</v>
          </cell>
          <cell r="H853" t="str">
            <v>m2</v>
          </cell>
          <cell r="I853">
            <v>300</v>
          </cell>
          <cell r="J853">
            <v>1031832</v>
          </cell>
          <cell r="K853">
            <v>1031832</v>
          </cell>
        </row>
        <row r="854">
          <cell r="C854" t="str">
            <v>rupb523</v>
          </cell>
          <cell r="F854" t="str">
            <v xml:space="preserve"> -  Pembersihan bekisiting,perbaikan beton &amp; perataan tanah</v>
          </cell>
          <cell r="G854">
            <v>1</v>
          </cell>
          <cell r="H854" t="str">
            <v>ls</v>
          </cell>
          <cell r="I854">
            <v>2387500</v>
          </cell>
          <cell r="J854">
            <v>2387500</v>
          </cell>
          <cell r="K854">
            <v>2387500</v>
          </cell>
        </row>
        <row r="855">
          <cell r="C855" t="str">
            <v>rupb524</v>
          </cell>
          <cell r="F855" t="str">
            <v xml:space="preserve"> -  Cor Bawah Meja Los</v>
          </cell>
          <cell r="G855">
            <v>11.81</v>
          </cell>
          <cell r="H855" t="str">
            <v>m3</v>
          </cell>
          <cell r="I855">
            <v>65000</v>
          </cell>
          <cell r="J855">
            <v>767650</v>
          </cell>
          <cell r="K855">
            <v>767650</v>
          </cell>
        </row>
        <row r="856">
          <cell r="C856" t="str">
            <v>rupb525</v>
          </cell>
          <cell r="F856" t="str">
            <v xml:space="preserve"> -  Plester cor Bt &amp; btn</v>
          </cell>
          <cell r="G856">
            <v>1828.77</v>
          </cell>
          <cell r="H856" t="str">
            <v>m2</v>
          </cell>
          <cell r="I856">
            <v>6500</v>
          </cell>
          <cell r="J856">
            <v>11887005</v>
          </cell>
          <cell r="K856">
            <v>11887005</v>
          </cell>
        </row>
        <row r="858">
          <cell r="E858" t="str">
            <v>Suminta</v>
          </cell>
        </row>
        <row r="859">
          <cell r="E859" t="str">
            <v>087/SPB/NK-PPS/05/2005</v>
          </cell>
          <cell r="F859" t="str">
            <v>Upah Pekerjaan Borongan :</v>
          </cell>
        </row>
        <row r="860">
          <cell r="F860" t="str">
            <v>Pile Cap - 1, 2, 3 A</v>
          </cell>
        </row>
        <row r="861">
          <cell r="C861" t="str">
            <v>rupb526</v>
          </cell>
          <cell r="F861" t="str">
            <v xml:space="preserve"> -  Fabrikasi Bekisting</v>
          </cell>
          <cell r="G861">
            <v>287.81299999999999</v>
          </cell>
          <cell r="H861" t="str">
            <v>m2</v>
          </cell>
          <cell r="I861">
            <v>3500</v>
          </cell>
          <cell r="J861">
            <v>1007345.5</v>
          </cell>
          <cell r="K861">
            <v>1007345.5</v>
          </cell>
        </row>
        <row r="862">
          <cell r="C862" t="str">
            <v>rupb527</v>
          </cell>
          <cell r="F862" t="str">
            <v xml:space="preserve"> -  Stell Bekisting</v>
          </cell>
          <cell r="G862">
            <v>287.81299999999999</v>
          </cell>
          <cell r="H862" t="str">
            <v>m2</v>
          </cell>
          <cell r="I862">
            <v>11000</v>
          </cell>
          <cell r="J862">
            <v>3165943</v>
          </cell>
          <cell r="K862">
            <v>3165943</v>
          </cell>
        </row>
        <row r="863">
          <cell r="C863" t="str">
            <v>rupb528</v>
          </cell>
          <cell r="F863" t="str">
            <v xml:space="preserve"> -  Lantai Kerja</v>
          </cell>
          <cell r="G863">
            <v>287.05</v>
          </cell>
          <cell r="H863" t="str">
            <v>m2</v>
          </cell>
          <cell r="I863">
            <v>35000</v>
          </cell>
          <cell r="J863">
            <v>10046750</v>
          </cell>
          <cell r="K863">
            <v>10046750</v>
          </cell>
        </row>
        <row r="865">
          <cell r="E865" t="str">
            <v>Kahar</v>
          </cell>
          <cell r="F865" t="str">
            <v xml:space="preserve"> -  Upah harian buat beton deking</v>
          </cell>
        </row>
        <row r="866">
          <cell r="C866" t="str">
            <v>rupb529</v>
          </cell>
          <cell r="F866" t="str">
            <v xml:space="preserve">    periode : 1 juni - 13 juni 2005</v>
          </cell>
          <cell r="J866">
            <v>487500</v>
          </cell>
          <cell r="K866">
            <v>487500</v>
          </cell>
        </row>
        <row r="867">
          <cell r="C867" t="str">
            <v>rupb530</v>
          </cell>
          <cell r="F867" t="str">
            <v xml:space="preserve">    periode : 14 juni - 22 juni 2005</v>
          </cell>
          <cell r="J867">
            <v>337500</v>
          </cell>
          <cell r="K867">
            <v>337500</v>
          </cell>
        </row>
        <row r="869">
          <cell r="E869" t="str">
            <v>Kahar</v>
          </cell>
          <cell r="F869" t="str">
            <v>Upah Pekerjaan Borongan :</v>
          </cell>
        </row>
        <row r="870">
          <cell r="C870" t="str">
            <v>rupb531</v>
          </cell>
          <cell r="E870" t="str">
            <v>055/SPB/NK-PPS/04/2005</v>
          </cell>
          <cell r="F870" t="str">
            <v xml:space="preserve"> -  Besi dia. 10</v>
          </cell>
          <cell r="G870">
            <v>11563.57</v>
          </cell>
          <cell r="H870" t="str">
            <v>Kg</v>
          </cell>
          <cell r="I870">
            <v>375</v>
          </cell>
          <cell r="J870">
            <v>4336338.75</v>
          </cell>
          <cell r="K870">
            <v>4336338.75</v>
          </cell>
        </row>
        <row r="871">
          <cell r="C871" t="str">
            <v>rupb532</v>
          </cell>
          <cell r="F871" t="str">
            <v xml:space="preserve"> -  Pasang Wiremesh</v>
          </cell>
          <cell r="G871">
            <v>1287.79</v>
          </cell>
          <cell r="H871" t="str">
            <v>Kg</v>
          </cell>
          <cell r="I871">
            <v>1500</v>
          </cell>
          <cell r="J871">
            <v>1931685</v>
          </cell>
          <cell r="K871">
            <v>1931685</v>
          </cell>
        </row>
        <row r="873">
          <cell r="E873" t="str">
            <v>Kahar</v>
          </cell>
        </row>
        <row r="874">
          <cell r="E874" t="str">
            <v>081/SPB/NK-PPS/05/2005</v>
          </cell>
          <cell r="F874" t="str">
            <v>Upah Pekerjaan Borongan :</v>
          </cell>
        </row>
        <row r="875">
          <cell r="C875" t="str">
            <v>rupb533</v>
          </cell>
          <cell r="F875" t="str">
            <v xml:space="preserve"> -  Besi  Ø  22</v>
          </cell>
          <cell r="G875">
            <v>72372.160000000003</v>
          </cell>
          <cell r="H875" t="str">
            <v>Kg</v>
          </cell>
          <cell r="I875">
            <v>250</v>
          </cell>
          <cell r="J875">
            <v>18093040</v>
          </cell>
          <cell r="K875">
            <v>18093040</v>
          </cell>
        </row>
        <row r="876">
          <cell r="C876" t="str">
            <v>rupb534</v>
          </cell>
          <cell r="F876" t="str">
            <v xml:space="preserve"> -  Besi  Ø 10</v>
          </cell>
          <cell r="G876">
            <v>40931.550000000003</v>
          </cell>
          <cell r="H876" t="str">
            <v>Kg</v>
          </cell>
          <cell r="I876">
            <v>325</v>
          </cell>
          <cell r="J876">
            <v>13302753.750000002</v>
          </cell>
          <cell r="K876">
            <v>13302753.750000002</v>
          </cell>
        </row>
        <row r="877">
          <cell r="C877" t="str">
            <v>rupb535</v>
          </cell>
          <cell r="F877" t="str">
            <v xml:space="preserve"> -  Bikin Bore Pile  Ø 20</v>
          </cell>
          <cell r="G877">
            <v>600</v>
          </cell>
          <cell r="H877" t="str">
            <v>m'</v>
          </cell>
          <cell r="I877">
            <v>4000</v>
          </cell>
          <cell r="J877">
            <v>2400000</v>
          </cell>
          <cell r="K877">
            <v>2400000</v>
          </cell>
        </row>
        <row r="878">
          <cell r="C878" t="str">
            <v>rupb536</v>
          </cell>
          <cell r="F878" t="str">
            <v xml:space="preserve"> -  Luruskan Besi  Ø 22</v>
          </cell>
          <cell r="G878">
            <v>15484.08</v>
          </cell>
          <cell r="H878" t="str">
            <v>kg</v>
          </cell>
          <cell r="I878">
            <v>50</v>
          </cell>
          <cell r="J878">
            <v>774204</v>
          </cell>
          <cell r="K878">
            <v>774204</v>
          </cell>
        </row>
        <row r="879">
          <cell r="C879" t="str">
            <v>rupb537</v>
          </cell>
          <cell r="F879" t="str">
            <v xml:space="preserve"> -  Bongkar Tangga Darurat dari Scafolding Ged.C</v>
          </cell>
          <cell r="G879">
            <v>110.16</v>
          </cell>
          <cell r="H879" t="str">
            <v>m2</v>
          </cell>
          <cell r="I879">
            <v>1500</v>
          </cell>
          <cell r="J879">
            <v>165240</v>
          </cell>
          <cell r="K879">
            <v>165240</v>
          </cell>
        </row>
        <row r="880">
          <cell r="C880" t="str">
            <v>rupb538</v>
          </cell>
          <cell r="F880" t="str">
            <v xml:space="preserve"> -  Tangga dr lt.2 ke lt. atap ( As Co - C1)</v>
          </cell>
          <cell r="G880">
            <v>1</v>
          </cell>
          <cell r="H880" t="str">
            <v>unt</v>
          </cell>
          <cell r="I880">
            <v>500000</v>
          </cell>
          <cell r="J880">
            <v>500000</v>
          </cell>
          <cell r="K880">
            <v>500000</v>
          </cell>
        </row>
        <row r="881">
          <cell r="C881" t="str">
            <v>rupb539</v>
          </cell>
          <cell r="F881" t="str">
            <v xml:space="preserve"> -  Tangga dr lt.1 ke lt. atap ( As C6 - C7)</v>
          </cell>
          <cell r="G881">
            <v>2</v>
          </cell>
          <cell r="H881" t="str">
            <v>unt</v>
          </cell>
          <cell r="I881">
            <v>500000</v>
          </cell>
          <cell r="J881">
            <v>1000000</v>
          </cell>
          <cell r="K881">
            <v>1000000</v>
          </cell>
        </row>
        <row r="882">
          <cell r="C882" t="str">
            <v>rupb540</v>
          </cell>
          <cell r="F882" t="str">
            <v xml:space="preserve"> -  Tangga dr lt.Bas ke lt.3 ( As Bl )</v>
          </cell>
          <cell r="G882">
            <v>3</v>
          </cell>
          <cell r="H882" t="str">
            <v>unt</v>
          </cell>
          <cell r="I882">
            <v>500000</v>
          </cell>
          <cell r="J882">
            <v>1500000</v>
          </cell>
          <cell r="K882">
            <v>1500000</v>
          </cell>
        </row>
        <row r="883">
          <cell r="C883" t="str">
            <v>rupb541</v>
          </cell>
          <cell r="F883" t="str">
            <v xml:space="preserve"> -  Tangga dr lt.Bas ke lt.3 ( As BA )</v>
          </cell>
          <cell r="G883">
            <v>3</v>
          </cell>
          <cell r="H883" t="str">
            <v>unt</v>
          </cell>
          <cell r="I883">
            <v>500000</v>
          </cell>
          <cell r="J883">
            <v>1500000</v>
          </cell>
          <cell r="K883">
            <v>1500000</v>
          </cell>
        </row>
        <row r="884">
          <cell r="C884" t="str">
            <v>rupb542</v>
          </cell>
          <cell r="F884" t="str">
            <v xml:space="preserve"> -  Tangga besar  ( As I - As J )</v>
          </cell>
          <cell r="G884">
            <v>2</v>
          </cell>
          <cell r="H884" t="str">
            <v>unt</v>
          </cell>
          <cell r="I884">
            <v>750000</v>
          </cell>
          <cell r="J884">
            <v>1500000</v>
          </cell>
          <cell r="K884">
            <v>1500000</v>
          </cell>
        </row>
        <row r="886">
          <cell r="E886" t="str">
            <v>Carmidi</v>
          </cell>
        </row>
        <row r="887">
          <cell r="E887" t="str">
            <v>084/SPB/NK-PPS/05/2005</v>
          </cell>
          <cell r="F887" t="str">
            <v>Upah Pekerjaan Borongan :</v>
          </cell>
        </row>
        <row r="888">
          <cell r="F888" t="str">
            <v xml:space="preserve"> -  Pekerjaan pembesian :</v>
          </cell>
        </row>
        <row r="889">
          <cell r="C889" t="str">
            <v>rupb543</v>
          </cell>
          <cell r="F889" t="str">
            <v xml:space="preserve">     -  dia. 10</v>
          </cell>
          <cell r="G889">
            <v>20205.3</v>
          </cell>
          <cell r="H889" t="str">
            <v>Kg</v>
          </cell>
          <cell r="I889">
            <v>325</v>
          </cell>
          <cell r="J889">
            <v>6566722.5</v>
          </cell>
          <cell r="K889">
            <v>6566722.5</v>
          </cell>
        </row>
        <row r="890">
          <cell r="C890" t="str">
            <v>rupb544</v>
          </cell>
          <cell r="F890" t="str">
            <v xml:space="preserve">     -  dia. 13</v>
          </cell>
          <cell r="G890">
            <v>297.47000000000003</v>
          </cell>
          <cell r="H890" t="str">
            <v>Kg</v>
          </cell>
          <cell r="I890">
            <v>325</v>
          </cell>
          <cell r="J890">
            <v>96677.750000000015</v>
          </cell>
          <cell r="K890">
            <v>96677.75</v>
          </cell>
        </row>
        <row r="891">
          <cell r="C891" t="str">
            <v>rupb545</v>
          </cell>
          <cell r="F891" t="str">
            <v xml:space="preserve">     -  dia. 16</v>
          </cell>
          <cell r="G891">
            <v>1099.26</v>
          </cell>
          <cell r="H891" t="str">
            <v>Kg</v>
          </cell>
          <cell r="I891">
            <v>325</v>
          </cell>
          <cell r="J891">
            <v>357259.5</v>
          </cell>
          <cell r="K891">
            <v>357259.5</v>
          </cell>
        </row>
        <row r="892">
          <cell r="C892" t="str">
            <v>rupb546</v>
          </cell>
          <cell r="F892" t="str">
            <v xml:space="preserve">     -  dia. 19</v>
          </cell>
          <cell r="G892">
            <v>410.4</v>
          </cell>
          <cell r="H892" t="str">
            <v>Kg</v>
          </cell>
          <cell r="I892">
            <v>250</v>
          </cell>
          <cell r="J892">
            <v>102600</v>
          </cell>
          <cell r="K892">
            <v>102600</v>
          </cell>
        </row>
        <row r="893">
          <cell r="C893" t="str">
            <v>rupb547</v>
          </cell>
          <cell r="F893" t="str">
            <v xml:space="preserve">     -  dia. 22</v>
          </cell>
          <cell r="G893">
            <v>25454.79</v>
          </cell>
          <cell r="H893" t="str">
            <v>Kg</v>
          </cell>
          <cell r="I893">
            <v>250</v>
          </cell>
          <cell r="J893">
            <v>6363697.5</v>
          </cell>
          <cell r="K893">
            <v>6363697.5</v>
          </cell>
        </row>
        <row r="894">
          <cell r="C894" t="str">
            <v>rupb548</v>
          </cell>
          <cell r="F894" t="str">
            <v xml:space="preserve">     -  dia. 25</v>
          </cell>
          <cell r="G894">
            <v>56053.9</v>
          </cell>
          <cell r="H894" t="str">
            <v>Kg</v>
          </cell>
          <cell r="I894">
            <v>250</v>
          </cell>
          <cell r="J894">
            <v>14013475</v>
          </cell>
          <cell r="K894">
            <v>14013475</v>
          </cell>
        </row>
        <row r="895">
          <cell r="C895" t="str">
            <v>rupb549</v>
          </cell>
          <cell r="F895" t="str">
            <v xml:space="preserve"> -  Steck tangga di kolom Lift Fit</v>
          </cell>
          <cell r="G895">
            <v>48</v>
          </cell>
          <cell r="H895" t="str">
            <v>titik</v>
          </cell>
          <cell r="I895">
            <v>1000</v>
          </cell>
          <cell r="J895">
            <v>48000</v>
          </cell>
          <cell r="K895">
            <v>48000</v>
          </cell>
        </row>
        <row r="896">
          <cell r="C896" t="str">
            <v>rupb550</v>
          </cell>
          <cell r="F896" t="str">
            <v xml:space="preserve"> -  Steck Kolom Praktis</v>
          </cell>
          <cell r="G896">
            <v>9</v>
          </cell>
          <cell r="H896" t="str">
            <v>titik</v>
          </cell>
          <cell r="I896">
            <v>1000</v>
          </cell>
          <cell r="J896">
            <v>9000</v>
          </cell>
          <cell r="K896">
            <v>9000</v>
          </cell>
        </row>
        <row r="897">
          <cell r="F897" t="str">
            <v xml:space="preserve"> -  Meluruskan besi Bore Pile di Pile Cap</v>
          </cell>
          <cell r="J897">
            <v>0</v>
          </cell>
          <cell r="K897">
            <v>0</v>
          </cell>
        </row>
        <row r="898">
          <cell r="C898" t="str">
            <v>rupb551</v>
          </cell>
          <cell r="F898" t="str">
            <v xml:space="preserve"> -  PC.3 = 12 x 3 x 11</v>
          </cell>
          <cell r="G898">
            <v>396</v>
          </cell>
          <cell r="H898" t="str">
            <v>Steck</v>
          </cell>
          <cell r="I898">
            <v>1250</v>
          </cell>
          <cell r="J898">
            <v>495000</v>
          </cell>
          <cell r="K898">
            <v>495000</v>
          </cell>
        </row>
        <row r="899">
          <cell r="C899" t="str">
            <v>rupb552</v>
          </cell>
          <cell r="F899" t="str">
            <v xml:space="preserve"> -  PC.2 = 5 x 2 x 11</v>
          </cell>
          <cell r="G899">
            <v>111</v>
          </cell>
          <cell r="H899" t="str">
            <v>Steck</v>
          </cell>
          <cell r="I899">
            <v>1250</v>
          </cell>
          <cell r="J899">
            <v>138750</v>
          </cell>
          <cell r="K899">
            <v>138750</v>
          </cell>
        </row>
        <row r="901">
          <cell r="E901" t="str">
            <v>Suratman</v>
          </cell>
        </row>
        <row r="902">
          <cell r="E902" t="str">
            <v>085/SPB/NK-PPS/05/2005</v>
          </cell>
          <cell r="F902" t="str">
            <v>Upah Pekerjaan Borongan :</v>
          </cell>
        </row>
        <row r="903">
          <cell r="C903" t="str">
            <v>rupb553</v>
          </cell>
          <cell r="F903" t="str">
            <v xml:space="preserve"> -  Pasang bata Toilet &amp; Kios </v>
          </cell>
          <cell r="G903">
            <v>670.41</v>
          </cell>
          <cell r="H903" t="str">
            <v>m2</v>
          </cell>
          <cell r="I903">
            <v>9000</v>
          </cell>
          <cell r="J903">
            <v>6033690</v>
          </cell>
          <cell r="K903">
            <v>6033690</v>
          </cell>
        </row>
        <row r="904">
          <cell r="C904" t="str">
            <v>rupb554</v>
          </cell>
          <cell r="F904" t="str">
            <v xml:space="preserve"> -  Plester Dinding Beton &amp; Balok</v>
          </cell>
          <cell r="G904">
            <v>456.92</v>
          </cell>
          <cell r="H904" t="str">
            <v>m2</v>
          </cell>
          <cell r="I904">
            <v>6500</v>
          </cell>
          <cell r="J904">
            <v>2969980</v>
          </cell>
          <cell r="K904">
            <v>2969980</v>
          </cell>
        </row>
        <row r="905">
          <cell r="C905" t="str">
            <v>rupb555</v>
          </cell>
          <cell r="F905" t="str">
            <v xml:space="preserve"> -  Cor KP &amp; RB</v>
          </cell>
          <cell r="G905">
            <v>467.05</v>
          </cell>
          <cell r="H905" t="str">
            <v>m2</v>
          </cell>
          <cell r="I905">
            <v>7500</v>
          </cell>
          <cell r="J905">
            <v>3502875</v>
          </cell>
          <cell r="K905">
            <v>3502875</v>
          </cell>
        </row>
        <row r="906">
          <cell r="C906" t="str">
            <v>rupb556</v>
          </cell>
          <cell r="F906" t="str">
            <v xml:space="preserve"> -  Expose Basement</v>
          </cell>
          <cell r="G906">
            <v>1221.94</v>
          </cell>
          <cell r="H906" t="str">
            <v>m'</v>
          </cell>
          <cell r="I906">
            <v>3000</v>
          </cell>
          <cell r="J906">
            <v>3665820</v>
          </cell>
          <cell r="K906">
            <v>3665820</v>
          </cell>
        </row>
        <row r="907">
          <cell r="C907" t="str">
            <v>rupb557</v>
          </cell>
          <cell r="F907" t="str">
            <v xml:space="preserve"> -  Scopengan Balok,Kolom &amp; Ban2an</v>
          </cell>
          <cell r="G907">
            <v>2270.04</v>
          </cell>
          <cell r="H907" t="str">
            <v>m'</v>
          </cell>
          <cell r="I907">
            <v>2500</v>
          </cell>
          <cell r="J907">
            <v>5675100</v>
          </cell>
          <cell r="K907">
            <v>5675100</v>
          </cell>
        </row>
        <row r="908">
          <cell r="C908" t="str">
            <v>rupb558</v>
          </cell>
          <cell r="F908" t="str">
            <v xml:space="preserve"> -  Bor U/ Stek</v>
          </cell>
          <cell r="G908">
            <v>560</v>
          </cell>
          <cell r="H908" t="str">
            <v>ttk</v>
          </cell>
          <cell r="I908">
            <v>250</v>
          </cell>
          <cell r="J908">
            <v>140000</v>
          </cell>
          <cell r="K908">
            <v>140000</v>
          </cell>
        </row>
        <row r="909">
          <cell r="C909" t="str">
            <v>rupb559</v>
          </cell>
          <cell r="F909" t="str">
            <v xml:space="preserve"> -  Pasang Stek U/Kp &amp; Rb</v>
          </cell>
          <cell r="G909">
            <v>1000</v>
          </cell>
          <cell r="H909" t="str">
            <v>bh</v>
          </cell>
          <cell r="I909">
            <v>126</v>
          </cell>
          <cell r="J909">
            <v>126000</v>
          </cell>
          <cell r="K909">
            <v>126000</v>
          </cell>
        </row>
        <row r="910">
          <cell r="C910" t="str">
            <v>rupb560</v>
          </cell>
          <cell r="F910" t="str">
            <v xml:space="preserve"> -  Acian</v>
          </cell>
          <cell r="G910">
            <v>4000</v>
          </cell>
          <cell r="H910" t="str">
            <v>m2</v>
          </cell>
          <cell r="I910">
            <v>456.9</v>
          </cell>
          <cell r="J910">
            <v>1827600</v>
          </cell>
          <cell r="K910">
            <v>1827600</v>
          </cell>
        </row>
        <row r="911">
          <cell r="C911" t="str">
            <v>rupb561</v>
          </cell>
          <cell r="F911" t="str">
            <v xml:space="preserve"> -  Bobok Retaining Wall</v>
          </cell>
          <cell r="G911">
            <v>26.37</v>
          </cell>
          <cell r="H911" t="str">
            <v>m2</v>
          </cell>
          <cell r="I911">
            <v>15000</v>
          </cell>
          <cell r="J911">
            <v>395550</v>
          </cell>
          <cell r="K911">
            <v>395550</v>
          </cell>
        </row>
        <row r="912">
          <cell r="C912" t="str">
            <v>rupb562</v>
          </cell>
          <cell r="F912" t="str">
            <v xml:space="preserve"> -  Plester Dengan Bata</v>
          </cell>
          <cell r="G912">
            <v>70.819999999999993</v>
          </cell>
          <cell r="H912" t="str">
            <v>m2</v>
          </cell>
          <cell r="I912">
            <v>6500</v>
          </cell>
          <cell r="J912">
            <v>460329.99999999994</v>
          </cell>
          <cell r="K912">
            <v>460330</v>
          </cell>
        </row>
        <row r="913">
          <cell r="C913" t="str">
            <v>rupb563</v>
          </cell>
          <cell r="F913" t="str">
            <v xml:space="preserve"> -  Bobok &amp; Fininshing Sudutan Balok</v>
          </cell>
          <cell r="G913">
            <v>246.4</v>
          </cell>
          <cell r="H913" t="str">
            <v>m'</v>
          </cell>
          <cell r="I913">
            <v>2500</v>
          </cell>
          <cell r="J913">
            <v>616000</v>
          </cell>
          <cell r="K913">
            <v>616000</v>
          </cell>
        </row>
        <row r="915">
          <cell r="E915" t="str">
            <v>Muklis</v>
          </cell>
        </row>
        <row r="916">
          <cell r="E916" t="str">
            <v>086/SPB/NK-PPS/05/2005</v>
          </cell>
          <cell r="F916" t="str">
            <v>Upah Pekerjaan Borongan :</v>
          </cell>
        </row>
        <row r="917">
          <cell r="C917" t="str">
            <v>rupb564</v>
          </cell>
          <cell r="F917" t="str">
            <v xml:space="preserve"> -  Pasang Bata Kios</v>
          </cell>
          <cell r="G917">
            <v>723</v>
          </cell>
          <cell r="H917" t="str">
            <v>m2</v>
          </cell>
          <cell r="I917">
            <v>9000</v>
          </cell>
          <cell r="J917">
            <v>6507000</v>
          </cell>
          <cell r="K917">
            <v>6507000</v>
          </cell>
        </row>
        <row r="919">
          <cell r="C919" t="str">
            <v>rupb565</v>
          </cell>
          <cell r="E919" t="str">
            <v>Bambang Budiono</v>
          </cell>
          <cell r="F919" t="str">
            <v xml:space="preserve"> -  Upah harian shipping beton floor hardener 2 orang</v>
          </cell>
          <cell r="J919">
            <v>140000</v>
          </cell>
          <cell r="K919">
            <v>140000</v>
          </cell>
        </row>
        <row r="921">
          <cell r="E921" t="str">
            <v>Suyoto</v>
          </cell>
          <cell r="F921" t="str">
            <v xml:space="preserve"> -  Upah/lembur harian urugan dan perataan tanah di canopi</v>
          </cell>
        </row>
        <row r="922">
          <cell r="C922" t="str">
            <v>rupb566</v>
          </cell>
          <cell r="F922" t="str">
            <v xml:space="preserve">    periode : 23 mei - 3 juni 05</v>
          </cell>
          <cell r="J922">
            <v>3185000</v>
          </cell>
          <cell r="K922">
            <v>3185000</v>
          </cell>
        </row>
        <row r="924">
          <cell r="C924" t="str">
            <v>rupb567</v>
          </cell>
          <cell r="E924" t="str">
            <v>Bambang Budiono</v>
          </cell>
          <cell r="F924" t="str">
            <v xml:space="preserve"> -  Upah harian bor stek balok lantai basement 1 orang</v>
          </cell>
          <cell r="J924">
            <v>105000</v>
          </cell>
          <cell r="K924">
            <v>105000</v>
          </cell>
        </row>
        <row r="925">
          <cell r="C925" t="str">
            <v>rupb568</v>
          </cell>
          <cell r="E925" t="str">
            <v>Bambang Budiono</v>
          </cell>
          <cell r="F925" t="str">
            <v xml:space="preserve"> -  Upah harian bobok steek balok lantai &amp; tie beam</v>
          </cell>
          <cell r="J925">
            <v>175000</v>
          </cell>
          <cell r="K925">
            <v>175000</v>
          </cell>
        </row>
        <row r="926">
          <cell r="C926" t="str">
            <v>rupb569</v>
          </cell>
          <cell r="E926" t="str">
            <v>Suyoto</v>
          </cell>
          <cell r="F926" t="str">
            <v xml:space="preserve"> -  Upah harian mengebor beton stek tangga pada As B3/B4</v>
          </cell>
          <cell r="J926">
            <v>115000</v>
          </cell>
          <cell r="K926">
            <v>115000</v>
          </cell>
        </row>
        <row r="928">
          <cell r="C928" t="str">
            <v>rupb570</v>
          </cell>
          <cell r="E928" t="str">
            <v>Suyoto</v>
          </cell>
          <cell r="F928" t="str">
            <v xml:space="preserve"> -  Upah harian finishing hardiner 2 orang</v>
          </cell>
          <cell r="J928">
            <v>140000</v>
          </cell>
          <cell r="K928">
            <v>140000</v>
          </cell>
        </row>
        <row r="930">
          <cell r="C930" t="str">
            <v>rupb571</v>
          </cell>
          <cell r="E930" t="str">
            <v>Bambang Budiono</v>
          </cell>
          <cell r="F930" t="str">
            <v xml:space="preserve"> -  Upah harian pek. Timbun tanah stop lantai 3 orang</v>
          </cell>
          <cell r="J930">
            <v>157500</v>
          </cell>
          <cell r="K930">
            <v>157500</v>
          </cell>
        </row>
        <row r="932">
          <cell r="C932" t="str">
            <v>rupb572</v>
          </cell>
          <cell r="E932" t="str">
            <v>Bambang Budiono</v>
          </cell>
          <cell r="F932" t="str">
            <v xml:space="preserve"> -  Upah harian pasang dolken 2 orang</v>
          </cell>
          <cell r="J932">
            <v>70000</v>
          </cell>
          <cell r="K932">
            <v>70000</v>
          </cell>
        </row>
        <row r="934">
          <cell r="C934" t="str">
            <v>rupb573</v>
          </cell>
          <cell r="F934" t="str">
            <v xml:space="preserve"> -  Mobilisasi Pekerja dari Jawa ke Pekanbaru</v>
          </cell>
          <cell r="J934">
            <v>3080000</v>
          </cell>
          <cell r="K934">
            <v>3080000</v>
          </cell>
        </row>
        <row r="935">
          <cell r="C935" t="str">
            <v>rupb574</v>
          </cell>
          <cell r="F935" t="str">
            <v xml:space="preserve"> -  Mobilisasi Pekerja a.n. Dodik (Mechanic TC) Jkt - Pku</v>
          </cell>
          <cell r="J935">
            <v>579080</v>
          </cell>
          <cell r="K935">
            <v>579080</v>
          </cell>
        </row>
        <row r="936">
          <cell r="C936" t="str">
            <v>rupb575</v>
          </cell>
          <cell r="F936" t="str">
            <v xml:space="preserve"> -  Mobilisasi Pekerja dari Pekalongan dan Banjar</v>
          </cell>
          <cell r="J936">
            <v>2510000</v>
          </cell>
          <cell r="K936">
            <v>2510000</v>
          </cell>
        </row>
        <row r="937">
          <cell r="C937" t="str">
            <v>rupb576</v>
          </cell>
          <cell r="F937" t="str">
            <v xml:space="preserve"> -  Mobilisasi Pekerja dari Banjar ke Pekanbaru</v>
          </cell>
          <cell r="J937">
            <v>200000</v>
          </cell>
          <cell r="K937">
            <v>200000</v>
          </cell>
        </row>
        <row r="938">
          <cell r="C938" t="str">
            <v>rupb577</v>
          </cell>
          <cell r="F938" t="str">
            <v xml:space="preserve"> -  Mobilisasi Pekerja dari Jawa ke Pekanbaru (Angsuran 1)</v>
          </cell>
          <cell r="J938">
            <v>1800000</v>
          </cell>
          <cell r="K938">
            <v>1800000</v>
          </cell>
        </row>
        <row r="939">
          <cell r="C939" t="str">
            <v>rupb578</v>
          </cell>
          <cell r="F939" t="str">
            <v xml:space="preserve"> -  Pelunasan Mobilisasi Pekerja dari Jawa ke Pekanbaru</v>
          </cell>
          <cell r="J939">
            <v>2500000</v>
          </cell>
          <cell r="K939">
            <v>2500000</v>
          </cell>
        </row>
        <row r="940">
          <cell r="C940" t="str">
            <v>rupb579</v>
          </cell>
          <cell r="F940" t="str">
            <v xml:space="preserve"> -  Mobilisasi Pekerja dari Cirebon ke Pekanbaru</v>
          </cell>
          <cell r="J940">
            <v>4750000</v>
          </cell>
          <cell r="K940">
            <v>4750000</v>
          </cell>
        </row>
        <row r="942">
          <cell r="C942" t="str">
            <v>rupb580</v>
          </cell>
          <cell r="E942" t="str">
            <v>PT. Malibu Jaya Berwisata</v>
          </cell>
          <cell r="F942" t="str">
            <v xml:space="preserve"> -  Tiket a.n. Supriyadi Pku - Jkt</v>
          </cell>
          <cell r="J942">
            <v>468000</v>
          </cell>
          <cell r="K942">
            <v>468000</v>
          </cell>
        </row>
        <row r="944">
          <cell r="J944">
            <v>319605081.25</v>
          </cell>
          <cell r="K944">
            <v>319605081.25</v>
          </cell>
        </row>
        <row r="946">
          <cell r="D946" t="str">
            <v>DP : 17</v>
          </cell>
        </row>
        <row r="947">
          <cell r="E947" t="str">
            <v>Mirza Noor</v>
          </cell>
          <cell r="F947" t="str">
            <v xml:space="preserve">Upah Pekerja Harian </v>
          </cell>
        </row>
        <row r="948">
          <cell r="C948" t="str">
            <v>rupb581</v>
          </cell>
          <cell r="F948" t="str">
            <v xml:space="preserve"> -Upah Harian  Periode : 12 Juli 2005 - 27 Juli 2005</v>
          </cell>
          <cell r="K948">
            <v>4218500</v>
          </cell>
        </row>
        <row r="949">
          <cell r="C949" t="str">
            <v>rupb582</v>
          </cell>
          <cell r="F949" t="str">
            <v xml:space="preserve"> -Upah Harian  Periode : 28 Juli 2005 - 02 Agustus 2005</v>
          </cell>
          <cell r="K949">
            <v>2155500</v>
          </cell>
        </row>
        <row r="951">
          <cell r="E951" t="str">
            <v>Mirza Noor</v>
          </cell>
          <cell r="F951" t="str">
            <v>Upah Harian Proyek</v>
          </cell>
        </row>
        <row r="952">
          <cell r="C952" t="str">
            <v>rupb583</v>
          </cell>
          <cell r="F952" t="str">
            <v xml:space="preserve"> -Upah Harian  Periode : 26 Juni 2005 - 25 Juli 2005</v>
          </cell>
          <cell r="K952">
            <v>2250000</v>
          </cell>
        </row>
        <row r="954">
          <cell r="C954" t="str">
            <v>rupb584</v>
          </cell>
          <cell r="E954" t="str">
            <v>Nurul Widaningggar S.</v>
          </cell>
          <cell r="F954" t="str">
            <v>Upah Harian Periode : 20 Juli 2005 - 25 Juli 2005</v>
          </cell>
          <cell r="K954">
            <v>125000</v>
          </cell>
        </row>
        <row r="956">
          <cell r="C956" t="str">
            <v>rupb585</v>
          </cell>
          <cell r="E956" t="str">
            <v>Dwi Tantomo</v>
          </cell>
          <cell r="F956" t="str">
            <v>Ongkos Bongkar Siku 30 x 3 x 6 x 100 btg</v>
          </cell>
          <cell r="K956">
            <v>18000</v>
          </cell>
        </row>
        <row r="958">
          <cell r="C958" t="str">
            <v>rupb586</v>
          </cell>
          <cell r="E958" t="str">
            <v>Pahotan Sitorus</v>
          </cell>
          <cell r="F958" t="str">
            <v>Kompensasi SPSI NIBA Pasar Kodim Bl. Agustus 2005</v>
          </cell>
          <cell r="K958">
            <v>1000000</v>
          </cell>
        </row>
        <row r="960">
          <cell r="E960" t="str">
            <v>Mirza Noor</v>
          </cell>
          <cell r="F960" t="str">
            <v xml:space="preserve">Uah bongkar semen </v>
          </cell>
        </row>
        <row r="961">
          <cell r="C961" t="str">
            <v>rupb587</v>
          </cell>
          <cell r="F961" t="str">
            <v xml:space="preserve"> -Upah Bongkar semen  Periode : 29 juli 2005 - 10 agustus 2005</v>
          </cell>
          <cell r="K961">
            <v>1490000</v>
          </cell>
        </row>
        <row r="963">
          <cell r="E963" t="str">
            <v>Junaidi</v>
          </cell>
        </row>
        <row r="964">
          <cell r="E964" t="str">
            <v>092/SPB/NK-PPS/05/2005</v>
          </cell>
          <cell r="F964" t="str">
            <v>Upah Borong Pekerjaan</v>
          </cell>
        </row>
        <row r="965">
          <cell r="C965" t="str">
            <v>rupb588</v>
          </cell>
          <cell r="F965" t="str">
            <v xml:space="preserve"> -  Potong / Bobok Bore Pile Block A &amp; D</v>
          </cell>
          <cell r="K965">
            <v>3040000</v>
          </cell>
        </row>
        <row r="966">
          <cell r="C966" t="str">
            <v>rupb589</v>
          </cell>
          <cell r="F966" t="str">
            <v>Pot. Retensi Pekerjaan</v>
          </cell>
          <cell r="K966">
            <v>-193250</v>
          </cell>
        </row>
        <row r="967">
          <cell r="F967" t="str">
            <v>Jumlah</v>
          </cell>
        </row>
        <row r="969">
          <cell r="E969" t="str">
            <v>Junaidi</v>
          </cell>
        </row>
        <row r="970">
          <cell r="E970" t="str">
            <v>135/SPB/NK-PPS/07/2005</v>
          </cell>
          <cell r="F970" t="str">
            <v>Upah Borong Pekerjaan</v>
          </cell>
        </row>
        <row r="971">
          <cell r="C971" t="str">
            <v>rupb590</v>
          </cell>
          <cell r="F971" t="str">
            <v xml:space="preserve"> -  Potong/Bobok Bore Pile Block A &amp; D</v>
          </cell>
          <cell r="G971">
            <v>1</v>
          </cell>
          <cell r="H971" t="str">
            <v>titik</v>
          </cell>
          <cell r="J971">
            <v>80000</v>
          </cell>
          <cell r="K971">
            <v>80000</v>
          </cell>
        </row>
        <row r="972">
          <cell r="C972" t="str">
            <v>rupb591</v>
          </cell>
          <cell r="F972" t="str">
            <v xml:space="preserve"> -  Pembersihan potongan bore pile Block D</v>
          </cell>
          <cell r="G972">
            <v>16</v>
          </cell>
          <cell r="H972" t="str">
            <v>titik</v>
          </cell>
          <cell r="J972">
            <v>40000</v>
          </cell>
          <cell r="K972">
            <v>640000</v>
          </cell>
        </row>
        <row r="973">
          <cell r="C973" t="str">
            <v>rupb592</v>
          </cell>
          <cell r="F973" t="str">
            <v xml:space="preserve"> -  Bobok Tumpukan beton di Block B</v>
          </cell>
          <cell r="G973">
            <v>1</v>
          </cell>
          <cell r="H973" t="str">
            <v>org</v>
          </cell>
          <cell r="J973">
            <v>35000</v>
          </cell>
          <cell r="K973">
            <v>35000</v>
          </cell>
        </row>
        <row r="974">
          <cell r="C974" t="str">
            <v>rupb593</v>
          </cell>
          <cell r="F974" t="str">
            <v xml:space="preserve"> -  Galian tanah Block D</v>
          </cell>
          <cell r="G974">
            <v>2</v>
          </cell>
          <cell r="H974" t="str">
            <v>org</v>
          </cell>
          <cell r="J974">
            <v>35000</v>
          </cell>
          <cell r="K974">
            <v>70000</v>
          </cell>
        </row>
        <row r="976">
          <cell r="E976" t="str">
            <v>Suminta</v>
          </cell>
        </row>
        <row r="977">
          <cell r="E977" t="str">
            <v>132/SPB/NK-PPS/07/2005</v>
          </cell>
          <cell r="F977" t="str">
            <v>Upah Borong Pekerjaan</v>
          </cell>
        </row>
        <row r="978">
          <cell r="E978" t="str">
            <v>Block A</v>
          </cell>
        </row>
        <row r="979">
          <cell r="E979" t="str">
            <v>R.Wall &amp; Kolom 70/70 &amp; 150/40</v>
          </cell>
        </row>
        <row r="980">
          <cell r="C980" t="str">
            <v>rupb594</v>
          </cell>
          <cell r="E980" t="str">
            <v xml:space="preserve"> -</v>
          </cell>
          <cell r="F980" t="str">
            <v>Fabrikasi Bekisting</v>
          </cell>
          <cell r="G980">
            <v>431.27</v>
          </cell>
          <cell r="H980" t="str">
            <v>m2</v>
          </cell>
          <cell r="J980">
            <v>3500</v>
          </cell>
          <cell r="K980">
            <v>1509445</v>
          </cell>
        </row>
        <row r="981">
          <cell r="C981" t="str">
            <v>rupb595</v>
          </cell>
          <cell r="E981" t="str">
            <v xml:space="preserve"> -</v>
          </cell>
          <cell r="F981" t="str">
            <v>Stel + Bongkar bekisitng</v>
          </cell>
          <cell r="G981">
            <v>339.4</v>
          </cell>
          <cell r="H981" t="str">
            <v>m2</v>
          </cell>
          <cell r="J981">
            <v>12500</v>
          </cell>
          <cell r="K981">
            <v>4242500</v>
          </cell>
        </row>
        <row r="982">
          <cell r="C982" t="str">
            <v>rupb596</v>
          </cell>
          <cell r="E982" t="str">
            <v xml:space="preserve"> -</v>
          </cell>
          <cell r="F982" t="str">
            <v>Cor ( TC )</v>
          </cell>
          <cell r="G982">
            <v>38.86</v>
          </cell>
          <cell r="H982" t="str">
            <v>m3</v>
          </cell>
          <cell r="J982">
            <v>15000</v>
          </cell>
          <cell r="K982">
            <v>582900</v>
          </cell>
        </row>
        <row r="983">
          <cell r="C983" t="str">
            <v>rupb597</v>
          </cell>
          <cell r="E983" t="str">
            <v xml:space="preserve"> -</v>
          </cell>
          <cell r="F983" t="str">
            <v>Pasang Lat Siku u/ Batas Coran</v>
          </cell>
          <cell r="G983">
            <v>174.6</v>
          </cell>
          <cell r="H983" t="str">
            <v>m'</v>
          </cell>
          <cell r="J983">
            <v>2500</v>
          </cell>
          <cell r="K983">
            <v>436500</v>
          </cell>
        </row>
        <row r="984">
          <cell r="C984" t="str">
            <v>rupb598</v>
          </cell>
          <cell r="E984" t="str">
            <v xml:space="preserve"> -</v>
          </cell>
          <cell r="F984" t="str">
            <v>Bor dinding u/ Pasang Kawat</v>
          </cell>
          <cell r="G984">
            <v>600</v>
          </cell>
          <cell r="H984" t="str">
            <v>titik</v>
          </cell>
          <cell r="J984">
            <v>250</v>
          </cell>
          <cell r="K984">
            <v>150000</v>
          </cell>
        </row>
        <row r="985">
          <cell r="C985" t="str">
            <v>rupb599</v>
          </cell>
          <cell r="E985" t="str">
            <v xml:space="preserve"> -</v>
          </cell>
          <cell r="F985" t="str">
            <v>Jembatan Cor</v>
          </cell>
          <cell r="G985">
            <v>66</v>
          </cell>
          <cell r="H985" t="str">
            <v>m'</v>
          </cell>
          <cell r="J985">
            <v>5000</v>
          </cell>
          <cell r="K985">
            <v>330000</v>
          </cell>
        </row>
        <row r="986">
          <cell r="C986" t="str">
            <v>rupb600</v>
          </cell>
          <cell r="E986" t="str">
            <v xml:space="preserve"> -</v>
          </cell>
          <cell r="F986" t="str">
            <v>Stop Cor dinding ( Kawat ayam )</v>
          </cell>
          <cell r="G986">
            <v>87</v>
          </cell>
          <cell r="H986" t="str">
            <v>m'</v>
          </cell>
          <cell r="J986">
            <v>2500</v>
          </cell>
          <cell r="K986">
            <v>217500</v>
          </cell>
        </row>
        <row r="987">
          <cell r="C987" t="str">
            <v>rupb601</v>
          </cell>
          <cell r="E987" t="str">
            <v xml:space="preserve"> -</v>
          </cell>
          <cell r="F987" t="str">
            <v>Talang Cor</v>
          </cell>
          <cell r="G987">
            <v>8</v>
          </cell>
          <cell r="H987" t="str">
            <v>m'</v>
          </cell>
          <cell r="J987">
            <v>5000</v>
          </cell>
          <cell r="K987">
            <v>40000</v>
          </cell>
        </row>
        <row r="988">
          <cell r="E988" t="str">
            <v>Lain - Lain</v>
          </cell>
        </row>
        <row r="989">
          <cell r="C989" t="str">
            <v>rupb602</v>
          </cell>
          <cell r="E989" t="str">
            <v xml:space="preserve"> -</v>
          </cell>
          <cell r="F989" t="str">
            <v>Pembuatan Meja Wastafel Blok C</v>
          </cell>
          <cell r="G989">
            <v>5</v>
          </cell>
          <cell r="H989" t="str">
            <v>unit</v>
          </cell>
          <cell r="J989">
            <v>50000</v>
          </cell>
          <cell r="K989">
            <v>250000</v>
          </cell>
        </row>
        <row r="990">
          <cell r="E990" t="str">
            <v xml:space="preserve"> -</v>
          </cell>
          <cell r="F990" t="str">
            <v>Jumlah</v>
          </cell>
          <cell r="K990">
            <v>7758845</v>
          </cell>
        </row>
        <row r="991">
          <cell r="C991" t="str">
            <v>rupb603</v>
          </cell>
          <cell r="E991" t="str">
            <v xml:space="preserve"> -</v>
          </cell>
          <cell r="F991" t="str">
            <v>Pot. Retensi Pekerjaan</v>
          </cell>
          <cell r="K991">
            <v>-1870663</v>
          </cell>
        </row>
        <row r="994">
          <cell r="E994" t="str">
            <v>Suyoto</v>
          </cell>
        </row>
        <row r="995">
          <cell r="C995" t="str">
            <v>rupb604</v>
          </cell>
          <cell r="E995" t="str">
            <v>110/SPB/NK-PPS/06/2005</v>
          </cell>
          <cell r="F995" t="str">
            <v>Retensi Upah Borong Pekerjaan</v>
          </cell>
          <cell r="K995">
            <v>1542131</v>
          </cell>
        </row>
        <row r="997">
          <cell r="E997" t="str">
            <v>Muklis</v>
          </cell>
        </row>
        <row r="998">
          <cell r="C998" t="str">
            <v>rupb605</v>
          </cell>
          <cell r="E998" t="str">
            <v>099/SPB/NK-PPS/06/2005</v>
          </cell>
          <cell r="F998" t="str">
            <v>Retensi Upah Borong Pekerjaan ke-1</v>
          </cell>
          <cell r="K998">
            <v>1005667</v>
          </cell>
        </row>
        <row r="1000">
          <cell r="E1000" t="str">
            <v>Suyoto</v>
          </cell>
        </row>
        <row r="1001">
          <cell r="E1001" t="str">
            <v>133/SPB/NK-PPS/07/2005</v>
          </cell>
          <cell r="F1001" t="str">
            <v>Upah Borong Pekerjaan</v>
          </cell>
        </row>
        <row r="1002">
          <cell r="E1002" t="str">
            <v>Block D : R.Trafo &amp; R Genset.</v>
          </cell>
        </row>
        <row r="1003">
          <cell r="E1003" t="str">
            <v>P.Cup &amp; T.Beam, R.Wall</v>
          </cell>
        </row>
        <row r="1004">
          <cell r="C1004" t="str">
            <v>rupb606</v>
          </cell>
          <cell r="E1004" t="str">
            <v xml:space="preserve"> -</v>
          </cell>
          <cell r="F1004" t="str">
            <v xml:space="preserve">Pabrikasi bekisting </v>
          </cell>
          <cell r="G1004">
            <v>509.28</v>
          </cell>
          <cell r="H1004" t="str">
            <v>m2</v>
          </cell>
          <cell r="J1004">
            <v>3500</v>
          </cell>
          <cell r="K1004">
            <v>1782480</v>
          </cell>
        </row>
        <row r="1005">
          <cell r="C1005" t="str">
            <v>rupb607</v>
          </cell>
          <cell r="E1005" t="str">
            <v xml:space="preserve"> -</v>
          </cell>
          <cell r="F1005" t="str">
            <v>Stel &amp;  Bongkar bekisting</v>
          </cell>
          <cell r="G1005">
            <v>339.1</v>
          </cell>
          <cell r="H1005" t="str">
            <v>m2</v>
          </cell>
          <cell r="J1005">
            <v>12500</v>
          </cell>
          <cell r="K1005">
            <v>4238750</v>
          </cell>
        </row>
        <row r="1006">
          <cell r="C1006" t="str">
            <v>rupb608</v>
          </cell>
          <cell r="E1006" t="str">
            <v xml:space="preserve"> -</v>
          </cell>
          <cell r="F1006" t="str">
            <v>Cor Kolom D.70,30,STP,P.Cup &amp; T.Beam</v>
          </cell>
          <cell r="G1006">
            <v>167.63</v>
          </cell>
          <cell r="H1006" t="str">
            <v>m3</v>
          </cell>
          <cell r="J1006">
            <v>15000</v>
          </cell>
          <cell r="K1006">
            <v>2514450</v>
          </cell>
        </row>
        <row r="1007">
          <cell r="E1007" t="str">
            <v>Block C</v>
          </cell>
        </row>
        <row r="1008">
          <cell r="C1008" t="str">
            <v>rupb609</v>
          </cell>
          <cell r="E1008" t="str">
            <v xml:space="preserve"> -</v>
          </cell>
          <cell r="F1008" t="str">
            <v>Cor tutup Fit Lift. El + 19,65</v>
          </cell>
          <cell r="G1008">
            <v>6.5</v>
          </cell>
          <cell r="H1008" t="str">
            <v>m3</v>
          </cell>
          <cell r="J1008">
            <v>15000</v>
          </cell>
          <cell r="K1008">
            <v>97500</v>
          </cell>
        </row>
        <row r="1009">
          <cell r="C1009" t="str">
            <v>rupb610</v>
          </cell>
          <cell r="E1009" t="str">
            <v xml:space="preserve"> -</v>
          </cell>
          <cell r="F1009" t="str">
            <v>Finishing Hardiner. El. + 19,65</v>
          </cell>
          <cell r="G1009">
            <v>31.88</v>
          </cell>
          <cell r="H1009" t="str">
            <v>m2</v>
          </cell>
          <cell r="J1009">
            <v>10000</v>
          </cell>
          <cell r="K1009">
            <v>318800</v>
          </cell>
        </row>
        <row r="1010">
          <cell r="C1010" t="str">
            <v>rupb611</v>
          </cell>
          <cell r="E1010" t="str">
            <v xml:space="preserve"> -</v>
          </cell>
          <cell r="F1010" t="str">
            <v>Perkuatan Bekisting &amp; K.Kolom Plat. El. + 19,65</v>
          </cell>
          <cell r="G1010">
            <v>1</v>
          </cell>
          <cell r="H1010" t="str">
            <v>org</v>
          </cell>
          <cell r="J1010">
            <v>35000</v>
          </cell>
          <cell r="K1010">
            <v>35000</v>
          </cell>
        </row>
        <row r="1011">
          <cell r="C1011" t="str">
            <v>rupb612</v>
          </cell>
          <cell r="E1011" t="str">
            <v xml:space="preserve"> -</v>
          </cell>
          <cell r="F1011" t="str">
            <v>Cor Sirip &amp; Lantai Ornamen As C1</v>
          </cell>
          <cell r="G1011">
            <v>8.5</v>
          </cell>
          <cell r="H1011" t="str">
            <v>m3</v>
          </cell>
          <cell r="J1011">
            <v>15000</v>
          </cell>
          <cell r="K1011">
            <v>127500</v>
          </cell>
        </row>
        <row r="1012">
          <cell r="C1012" t="str">
            <v>rupb613</v>
          </cell>
          <cell r="E1012" t="str">
            <v xml:space="preserve"> -</v>
          </cell>
          <cell r="F1012" t="str">
            <v>Finishing Hardiner tutup Ornamen</v>
          </cell>
          <cell r="G1012">
            <v>22.5</v>
          </cell>
          <cell r="H1012" t="str">
            <v>m2</v>
          </cell>
          <cell r="J1012">
            <v>10000</v>
          </cell>
          <cell r="K1012">
            <v>225000</v>
          </cell>
        </row>
        <row r="1013">
          <cell r="E1013" t="str">
            <v>Block A : P.Cup &amp; T.Beam.</v>
          </cell>
        </row>
        <row r="1014">
          <cell r="C1014" t="str">
            <v>rupb614</v>
          </cell>
          <cell r="E1014" t="str">
            <v xml:space="preserve"> -</v>
          </cell>
          <cell r="F1014" t="str">
            <v xml:space="preserve">Galian tanah manual </v>
          </cell>
          <cell r="G1014">
            <v>49.243000000000002</v>
          </cell>
          <cell r="H1014" t="str">
            <v>m3</v>
          </cell>
          <cell r="J1014">
            <v>15000</v>
          </cell>
          <cell r="K1014">
            <v>738645</v>
          </cell>
        </row>
        <row r="1015">
          <cell r="C1015" t="str">
            <v>rupb615</v>
          </cell>
          <cell r="E1015" t="str">
            <v xml:space="preserve"> -</v>
          </cell>
          <cell r="F1015" t="str">
            <v>Urugan tanah</v>
          </cell>
          <cell r="G1015">
            <v>115.765</v>
          </cell>
          <cell r="H1015" t="str">
            <v>m2</v>
          </cell>
          <cell r="J1015">
            <v>12500</v>
          </cell>
          <cell r="K1015">
            <v>1447062.5</v>
          </cell>
        </row>
        <row r="1016">
          <cell r="C1016" t="str">
            <v>rupb616</v>
          </cell>
          <cell r="E1016" t="str">
            <v xml:space="preserve"> -</v>
          </cell>
          <cell r="F1016" t="str">
            <v>Pemadatan &amp; Perataan tanah dan Urugan Pasir</v>
          </cell>
          <cell r="G1016">
            <v>413.89</v>
          </cell>
          <cell r="H1016" t="str">
            <v>m2</v>
          </cell>
          <cell r="J1016">
            <v>2500</v>
          </cell>
          <cell r="K1016">
            <v>1034725</v>
          </cell>
        </row>
        <row r="1017">
          <cell r="C1017" t="str">
            <v>rupb617</v>
          </cell>
          <cell r="E1017" t="str">
            <v xml:space="preserve"> -</v>
          </cell>
          <cell r="F1017" t="str">
            <v>Bekisting lantai</v>
          </cell>
          <cell r="G1017">
            <v>15.92</v>
          </cell>
          <cell r="H1017" t="str">
            <v>m2</v>
          </cell>
          <cell r="J1017">
            <v>12500</v>
          </cell>
          <cell r="K1017">
            <v>199000</v>
          </cell>
        </row>
        <row r="1018">
          <cell r="E1018" t="str">
            <v>Lantai Basment,P.Cup 2,3,T.Beam,Lift Pit</v>
          </cell>
        </row>
        <row r="1019">
          <cell r="C1019" t="str">
            <v>rupb618</v>
          </cell>
          <cell r="E1019" t="str">
            <v xml:space="preserve"> -</v>
          </cell>
          <cell r="F1019" t="str">
            <v xml:space="preserve">Pabrikasi bekisting </v>
          </cell>
          <cell r="G1019">
            <v>284.69</v>
          </cell>
          <cell r="H1019" t="str">
            <v>m2</v>
          </cell>
          <cell r="J1019">
            <v>11000</v>
          </cell>
          <cell r="K1019">
            <v>3131590</v>
          </cell>
        </row>
        <row r="1020">
          <cell r="C1020" t="str">
            <v>rupb619</v>
          </cell>
          <cell r="E1020" t="str">
            <v xml:space="preserve"> -</v>
          </cell>
          <cell r="F1020" t="str">
            <v xml:space="preserve">Stel bekisting P.Cup </v>
          </cell>
          <cell r="G1020">
            <v>152.29</v>
          </cell>
          <cell r="H1020" t="str">
            <v>m2</v>
          </cell>
          <cell r="J1020">
            <v>2500</v>
          </cell>
          <cell r="K1020">
            <v>380725</v>
          </cell>
        </row>
        <row r="1021">
          <cell r="C1021" t="str">
            <v>rupb620</v>
          </cell>
          <cell r="E1021" t="str">
            <v xml:space="preserve"> -</v>
          </cell>
          <cell r="F1021" t="str">
            <v xml:space="preserve">Pabrikasi bekisting P.Cup </v>
          </cell>
          <cell r="G1021">
            <v>206.55</v>
          </cell>
          <cell r="H1021" t="str">
            <v>m2</v>
          </cell>
          <cell r="J1021">
            <v>3500</v>
          </cell>
          <cell r="K1021">
            <v>722925</v>
          </cell>
        </row>
        <row r="1022">
          <cell r="C1022" t="str">
            <v>rupb621</v>
          </cell>
          <cell r="E1022" t="str">
            <v xml:space="preserve"> -</v>
          </cell>
          <cell r="F1022" t="str">
            <v>Cor  ( TC )</v>
          </cell>
          <cell r="G1022">
            <v>77</v>
          </cell>
          <cell r="H1022" t="str">
            <v>m3</v>
          </cell>
          <cell r="J1022">
            <v>15000</v>
          </cell>
          <cell r="K1022">
            <v>1155000</v>
          </cell>
        </row>
        <row r="1023">
          <cell r="C1023" t="str">
            <v>rupb622</v>
          </cell>
          <cell r="E1023" t="str">
            <v xml:space="preserve"> -</v>
          </cell>
          <cell r="F1023" t="str">
            <v>Stop Cor Balok</v>
          </cell>
          <cell r="G1023">
            <v>12</v>
          </cell>
          <cell r="H1023" t="str">
            <v>unit</v>
          </cell>
          <cell r="J1023">
            <v>5000</v>
          </cell>
          <cell r="K1023">
            <v>60000</v>
          </cell>
        </row>
        <row r="1024">
          <cell r="C1024" t="str">
            <v>rupb623</v>
          </cell>
          <cell r="E1024" t="str">
            <v xml:space="preserve"> -</v>
          </cell>
          <cell r="F1024" t="str">
            <v>Stel bekisting Lift Pit</v>
          </cell>
          <cell r="G1024">
            <v>54.55</v>
          </cell>
          <cell r="H1024" t="str">
            <v>m2</v>
          </cell>
          <cell r="J1024">
            <v>12500</v>
          </cell>
          <cell r="K1024">
            <v>681875</v>
          </cell>
        </row>
        <row r="1025">
          <cell r="C1025" t="str">
            <v>rupb624</v>
          </cell>
          <cell r="E1025" t="str">
            <v xml:space="preserve"> -</v>
          </cell>
          <cell r="F1025" t="str">
            <v>Lantai Kerja Lift Pit</v>
          </cell>
          <cell r="G1025">
            <v>12.88</v>
          </cell>
          <cell r="H1025" t="str">
            <v>m2</v>
          </cell>
          <cell r="J1025">
            <v>1500</v>
          </cell>
          <cell r="K1025">
            <v>19320</v>
          </cell>
        </row>
        <row r="1026">
          <cell r="E1026" t="str">
            <v>Block B : Lt Atap,Dak W.Tank,Struktur ornamen Dan</v>
          </cell>
        </row>
        <row r="1027">
          <cell r="E1027" t="str">
            <v>Canopy lt - 1,2,3,atap &amp; Balok Lantai</v>
          </cell>
        </row>
        <row r="1028">
          <cell r="C1028" t="str">
            <v>rupb625</v>
          </cell>
          <cell r="E1028" t="str">
            <v xml:space="preserve"> -</v>
          </cell>
          <cell r="F1028" t="str">
            <v>Pembersihan lantai 50 % lantai - 3</v>
          </cell>
          <cell r="G1028">
            <v>1308.1099999999999</v>
          </cell>
          <cell r="H1028" t="str">
            <v>m2</v>
          </cell>
          <cell r="J1028">
            <v>1250</v>
          </cell>
          <cell r="K1028">
            <v>1635137.5</v>
          </cell>
        </row>
        <row r="1029">
          <cell r="C1029" t="str">
            <v>rupb626</v>
          </cell>
          <cell r="E1029" t="str">
            <v xml:space="preserve"> -</v>
          </cell>
          <cell r="F1029" t="str">
            <v>Bgkr bektg Balok Plat Lantai pada Lt atap &amp; W Tank</v>
          </cell>
          <cell r="G1029">
            <v>667.15</v>
          </cell>
          <cell r="H1029" t="str">
            <v>m2</v>
          </cell>
          <cell r="J1029">
            <v>1500</v>
          </cell>
          <cell r="K1029">
            <v>1000725</v>
          </cell>
        </row>
        <row r="1030">
          <cell r="C1030" t="str">
            <v>rupb627</v>
          </cell>
          <cell r="E1030" t="str">
            <v xml:space="preserve"> -</v>
          </cell>
          <cell r="F1030" t="str">
            <v>Bekisting Tanggulan  Dak Water Tank El.19,8</v>
          </cell>
          <cell r="G1030">
            <v>28.4</v>
          </cell>
          <cell r="H1030" t="str">
            <v>m'</v>
          </cell>
          <cell r="J1030">
            <v>5000</v>
          </cell>
          <cell r="K1030">
            <v>142000</v>
          </cell>
        </row>
        <row r="1031">
          <cell r="C1031" t="str">
            <v>rupb628</v>
          </cell>
          <cell r="E1031" t="str">
            <v xml:space="preserve"> -</v>
          </cell>
          <cell r="F1031" t="str">
            <v>Stell &amp; Bongkar bekisting Balok di Bawah Dak W.Tank  &amp; Kolom</v>
          </cell>
          <cell r="G1031">
            <v>204.78</v>
          </cell>
          <cell r="H1031" t="str">
            <v>m2</v>
          </cell>
          <cell r="J1031">
            <v>11000</v>
          </cell>
          <cell r="K1031">
            <v>2252580</v>
          </cell>
        </row>
        <row r="1032">
          <cell r="C1032" t="str">
            <v>rupb629</v>
          </cell>
          <cell r="E1032" t="str">
            <v xml:space="preserve"> -</v>
          </cell>
          <cell r="F1032" t="str">
            <v>Pabrikasi Balok di bawah Dak W.Tank Kolom</v>
          </cell>
          <cell r="G1032">
            <v>408.96</v>
          </cell>
          <cell r="H1032" t="str">
            <v>m2</v>
          </cell>
          <cell r="J1032">
            <v>3500</v>
          </cell>
          <cell r="K1032">
            <v>1431360</v>
          </cell>
        </row>
        <row r="1033">
          <cell r="C1033" t="str">
            <v>rupb630</v>
          </cell>
          <cell r="E1033" t="str">
            <v xml:space="preserve"> -</v>
          </cell>
          <cell r="F1033" t="str">
            <v>Klm Ornamen &amp; K1 Struktur Ornamen Kaca As B1/Bl</v>
          </cell>
          <cell r="G1033">
            <v>4</v>
          </cell>
          <cell r="H1033" t="str">
            <v>unit</v>
          </cell>
          <cell r="J1033">
            <v>100000</v>
          </cell>
          <cell r="K1033">
            <v>400000</v>
          </cell>
        </row>
        <row r="1034">
          <cell r="C1034" t="str">
            <v>rupb631</v>
          </cell>
          <cell r="E1034" t="str">
            <v xml:space="preserve"> -</v>
          </cell>
          <cell r="F1034" t="str">
            <v>Plat Lt Convensional + Pabrikasi &amp; Kolom</v>
          </cell>
          <cell r="G1034">
            <v>357.9</v>
          </cell>
          <cell r="H1034" t="str">
            <v>m2</v>
          </cell>
          <cell r="J1034">
            <v>12500</v>
          </cell>
          <cell r="K1034">
            <v>4473750</v>
          </cell>
        </row>
        <row r="1035">
          <cell r="C1035" t="str">
            <v>rupb632</v>
          </cell>
          <cell r="E1035" t="str">
            <v xml:space="preserve"> -</v>
          </cell>
          <cell r="F1035" t="str">
            <v>Cor Tahap - 1  &amp; Kolom 60/60</v>
          </cell>
          <cell r="G1035">
            <v>72.302000000000007</v>
          </cell>
          <cell r="H1035" t="str">
            <v>m3</v>
          </cell>
          <cell r="J1035">
            <v>15000</v>
          </cell>
          <cell r="K1035">
            <v>1084530</v>
          </cell>
        </row>
        <row r="1036">
          <cell r="C1036" t="str">
            <v>rupb633</v>
          </cell>
          <cell r="E1036" t="str">
            <v xml:space="preserve"> -</v>
          </cell>
          <cell r="F1036" t="str">
            <v>Pasang Tanggulan</v>
          </cell>
          <cell r="G1036">
            <v>41.64</v>
          </cell>
          <cell r="H1036" t="str">
            <v>m1</v>
          </cell>
          <cell r="J1036">
            <v>1000</v>
          </cell>
          <cell r="K1036">
            <v>41640</v>
          </cell>
        </row>
        <row r="1037">
          <cell r="C1037" t="str">
            <v>rupb634</v>
          </cell>
          <cell r="E1037" t="str">
            <v xml:space="preserve"> -</v>
          </cell>
          <cell r="F1037" t="str">
            <v>Bor Steck Balok &amp; Kolom</v>
          </cell>
          <cell r="G1037">
            <v>124</v>
          </cell>
          <cell r="H1037" t="str">
            <v>titik</v>
          </cell>
          <cell r="J1037">
            <v>500</v>
          </cell>
          <cell r="K1037">
            <v>62000</v>
          </cell>
        </row>
        <row r="1038">
          <cell r="C1038" t="str">
            <v>rupb635</v>
          </cell>
          <cell r="E1038" t="str">
            <v xml:space="preserve"> -</v>
          </cell>
          <cell r="F1038" t="str">
            <v>Balok Parapet 20/30</v>
          </cell>
          <cell r="G1038">
            <v>8.4</v>
          </cell>
          <cell r="H1038" t="str">
            <v>m'</v>
          </cell>
          <cell r="J1038">
            <v>5000</v>
          </cell>
          <cell r="K1038">
            <v>42000</v>
          </cell>
        </row>
        <row r="1039">
          <cell r="C1039" t="str">
            <v>rupb636</v>
          </cell>
          <cell r="E1039" t="str">
            <v xml:space="preserve"> -</v>
          </cell>
          <cell r="F1039" t="str">
            <v>Kepala Kolom</v>
          </cell>
          <cell r="G1039">
            <v>8</v>
          </cell>
          <cell r="H1039" t="str">
            <v>unit</v>
          </cell>
          <cell r="J1039">
            <v>20000</v>
          </cell>
          <cell r="K1039">
            <v>160000</v>
          </cell>
        </row>
        <row r="1040">
          <cell r="C1040" t="str">
            <v>rupb637</v>
          </cell>
          <cell r="E1040" t="str">
            <v xml:space="preserve"> -</v>
          </cell>
          <cell r="F1040" t="str">
            <v>Plat lantai Bondeks</v>
          </cell>
          <cell r="G1040">
            <v>139.12</v>
          </cell>
          <cell r="H1040" t="str">
            <v>m2</v>
          </cell>
          <cell r="J1040">
            <v>4000</v>
          </cell>
          <cell r="K1040">
            <v>556480</v>
          </cell>
        </row>
        <row r="1041">
          <cell r="C1041" t="str">
            <v>rupb638</v>
          </cell>
          <cell r="E1041" t="str">
            <v xml:space="preserve"> -</v>
          </cell>
          <cell r="F1041" t="str">
            <v>Scafolding lt. Bondeks</v>
          </cell>
          <cell r="G1041">
            <v>164.4</v>
          </cell>
          <cell r="H1041" t="str">
            <v>m2</v>
          </cell>
          <cell r="J1041">
            <v>2500</v>
          </cell>
          <cell r="K1041">
            <v>411000</v>
          </cell>
        </row>
        <row r="1042">
          <cell r="C1042" t="str">
            <v>rupb639</v>
          </cell>
          <cell r="E1042" t="str">
            <v xml:space="preserve"> -</v>
          </cell>
          <cell r="F1042" t="str">
            <v xml:space="preserve">Pembersihan &amp; Chipping </v>
          </cell>
          <cell r="G1042">
            <v>5</v>
          </cell>
          <cell r="H1042" t="str">
            <v>org</v>
          </cell>
          <cell r="J1042">
            <v>35000</v>
          </cell>
          <cell r="K1042">
            <v>175000</v>
          </cell>
        </row>
        <row r="1043">
          <cell r="C1043" t="str">
            <v>rupb640</v>
          </cell>
          <cell r="E1043" t="str">
            <v xml:space="preserve"> -</v>
          </cell>
          <cell r="F1043" t="str">
            <v>Cor Plat lantai + Balok dg CP</v>
          </cell>
          <cell r="G1043">
            <v>28</v>
          </cell>
          <cell r="H1043" t="str">
            <v>m3</v>
          </cell>
          <cell r="J1043">
            <v>10000</v>
          </cell>
          <cell r="K1043">
            <v>280000</v>
          </cell>
        </row>
        <row r="1044">
          <cell r="C1044" t="str">
            <v>rupb641</v>
          </cell>
          <cell r="E1044" t="str">
            <v xml:space="preserve"> -</v>
          </cell>
          <cell r="F1044" t="str">
            <v>Gutter</v>
          </cell>
          <cell r="G1044">
            <v>25.65</v>
          </cell>
          <cell r="H1044" t="str">
            <v>m'</v>
          </cell>
          <cell r="J1044">
            <v>5000</v>
          </cell>
          <cell r="K1044">
            <v>128250</v>
          </cell>
        </row>
        <row r="1045">
          <cell r="C1045" t="str">
            <v>rupb642</v>
          </cell>
          <cell r="E1045" t="str">
            <v xml:space="preserve"> -</v>
          </cell>
          <cell r="F1045" t="str">
            <v>Bekisting Kupingan sisi luar</v>
          </cell>
          <cell r="G1045">
            <v>15.5</v>
          </cell>
          <cell r="H1045" t="str">
            <v>m'</v>
          </cell>
          <cell r="J1045">
            <v>2500</v>
          </cell>
          <cell r="K1045">
            <v>38750</v>
          </cell>
        </row>
        <row r="1047">
          <cell r="E1047" t="str">
            <v>Karmidi</v>
          </cell>
        </row>
        <row r="1048">
          <cell r="E1048" t="str">
            <v>131/SPB/NK-PPS/07/2005</v>
          </cell>
          <cell r="F1048" t="str">
            <v>Upah Borong Pekerjaan</v>
          </cell>
        </row>
        <row r="1049">
          <cell r="E1049" t="str">
            <v>Block A</v>
          </cell>
        </row>
        <row r="1050">
          <cell r="E1050" t="str">
            <v>Lantai Basement As A4/ Ah - A7/Ak</v>
          </cell>
        </row>
        <row r="1051">
          <cell r="C1051" t="str">
            <v>rupb643</v>
          </cell>
          <cell r="E1051" t="str">
            <v xml:space="preserve"> -</v>
          </cell>
          <cell r="F1051" t="str">
            <v>Pembesian Dia. 10</v>
          </cell>
          <cell r="G1051">
            <v>10212</v>
          </cell>
          <cell r="H1051" t="str">
            <v>kg</v>
          </cell>
          <cell r="J1051">
            <v>325</v>
          </cell>
          <cell r="K1051">
            <v>3318900</v>
          </cell>
        </row>
        <row r="1052">
          <cell r="C1052" t="str">
            <v>rupb644</v>
          </cell>
          <cell r="E1052" t="str">
            <v xml:space="preserve"> -</v>
          </cell>
          <cell r="F1052" t="str">
            <v>Deking Cakar Ayam</v>
          </cell>
          <cell r="G1052">
            <v>900</v>
          </cell>
          <cell r="H1052" t="str">
            <v>unit</v>
          </cell>
          <cell r="J1052">
            <v>350</v>
          </cell>
          <cell r="K1052">
            <v>315000</v>
          </cell>
        </row>
        <row r="1053">
          <cell r="E1053" t="str">
            <v>Kolom ( 16 Kolom )</v>
          </cell>
        </row>
        <row r="1054">
          <cell r="C1054" t="str">
            <v>rupb645</v>
          </cell>
          <cell r="E1054" t="str">
            <v xml:space="preserve"> -</v>
          </cell>
          <cell r="F1054" t="str">
            <v>Pembesian Beugel Dia.Ø10</v>
          </cell>
          <cell r="G1054">
            <v>1667.51</v>
          </cell>
          <cell r="H1054" t="str">
            <v>kg</v>
          </cell>
          <cell r="J1054">
            <v>325</v>
          </cell>
          <cell r="K1054">
            <v>541940.75</v>
          </cell>
        </row>
        <row r="1055">
          <cell r="C1055" t="str">
            <v>rupb646</v>
          </cell>
          <cell r="E1055" t="str">
            <v xml:space="preserve"> -</v>
          </cell>
          <cell r="F1055" t="str">
            <v>Pembesian Besi dia.Ø19</v>
          </cell>
          <cell r="G1055">
            <v>427.2</v>
          </cell>
          <cell r="H1055" t="str">
            <v>kg</v>
          </cell>
          <cell r="J1055">
            <v>250</v>
          </cell>
          <cell r="K1055">
            <v>106800</v>
          </cell>
        </row>
        <row r="1056">
          <cell r="C1056" t="str">
            <v>rupb647</v>
          </cell>
          <cell r="E1056" t="str">
            <v xml:space="preserve"> -</v>
          </cell>
          <cell r="F1056" t="str">
            <v>Pembesian Besi dia. 22</v>
          </cell>
          <cell r="G1056">
            <v>6444</v>
          </cell>
          <cell r="H1056" t="str">
            <v>kg</v>
          </cell>
          <cell r="J1056">
            <v>250</v>
          </cell>
          <cell r="K1056">
            <v>1611000</v>
          </cell>
        </row>
        <row r="1057">
          <cell r="E1057" t="str">
            <v>Retaining Wall As A4/AH-A7/AK</v>
          </cell>
        </row>
        <row r="1058">
          <cell r="C1058" t="str">
            <v>rupb648</v>
          </cell>
          <cell r="E1058" t="str">
            <v xml:space="preserve"> -</v>
          </cell>
          <cell r="F1058" t="str">
            <v>Pembesian Besi dia.13</v>
          </cell>
          <cell r="G1058">
            <v>1216.56</v>
          </cell>
          <cell r="H1058" t="str">
            <v>kg</v>
          </cell>
          <cell r="J1058">
            <v>325</v>
          </cell>
          <cell r="K1058">
            <v>395382</v>
          </cell>
        </row>
        <row r="1059">
          <cell r="C1059" t="str">
            <v>rupb649</v>
          </cell>
          <cell r="E1059" t="str">
            <v xml:space="preserve"> -</v>
          </cell>
          <cell r="F1059" t="str">
            <v>Peminggang dia. 13</v>
          </cell>
          <cell r="G1059">
            <v>1332</v>
          </cell>
          <cell r="H1059" t="str">
            <v>kg</v>
          </cell>
          <cell r="J1059">
            <v>325</v>
          </cell>
          <cell r="K1059">
            <v>432900</v>
          </cell>
        </row>
        <row r="1060">
          <cell r="C1060" t="str">
            <v>rupb650</v>
          </cell>
          <cell r="E1060" t="str">
            <v xml:space="preserve"> -</v>
          </cell>
          <cell r="F1060" t="str">
            <v>Pembesian Beugel  U</v>
          </cell>
          <cell r="G1060">
            <v>144</v>
          </cell>
          <cell r="H1060" t="str">
            <v>unit</v>
          </cell>
          <cell r="J1060">
            <v>350</v>
          </cell>
          <cell r="K1060">
            <v>50400</v>
          </cell>
        </row>
        <row r="1061">
          <cell r="E1061" t="str">
            <v>Block B Lt Atap</v>
          </cell>
        </row>
        <row r="1062">
          <cell r="C1062" t="str">
            <v>rupb651</v>
          </cell>
          <cell r="E1062" t="str">
            <v xml:space="preserve"> -</v>
          </cell>
          <cell r="F1062" t="str">
            <v>Balok tanggulan Ornamen</v>
          </cell>
          <cell r="G1062">
            <v>29.5</v>
          </cell>
          <cell r="H1062" t="str">
            <v>m'</v>
          </cell>
          <cell r="J1062">
            <v>6000</v>
          </cell>
          <cell r="K1062">
            <v>177000</v>
          </cell>
        </row>
        <row r="1063">
          <cell r="C1063" t="str">
            <v>rupb652</v>
          </cell>
          <cell r="E1063" t="str">
            <v xml:space="preserve"> -</v>
          </cell>
          <cell r="F1063" t="str">
            <v>Plat lantai dia.10</v>
          </cell>
          <cell r="G1063">
            <v>133.19999999999999</v>
          </cell>
          <cell r="H1063" t="str">
            <v>kg</v>
          </cell>
          <cell r="J1063">
            <v>325</v>
          </cell>
          <cell r="K1063">
            <v>43290</v>
          </cell>
        </row>
        <row r="1064">
          <cell r="C1064" t="str">
            <v>rupb653</v>
          </cell>
          <cell r="E1064" t="str">
            <v xml:space="preserve"> -</v>
          </cell>
          <cell r="F1064" t="str">
            <v>Balok Atap Lift</v>
          </cell>
          <cell r="G1064">
            <v>26</v>
          </cell>
          <cell r="H1064" t="str">
            <v>m'</v>
          </cell>
          <cell r="J1064">
            <v>6000</v>
          </cell>
          <cell r="K1064">
            <v>156000</v>
          </cell>
        </row>
        <row r="1065">
          <cell r="C1065" t="str">
            <v>rupb654</v>
          </cell>
          <cell r="E1065" t="str">
            <v xml:space="preserve"> -</v>
          </cell>
          <cell r="F1065" t="str">
            <v>Plat Atap Lift dia. 10</v>
          </cell>
          <cell r="G1065">
            <v>355.2</v>
          </cell>
          <cell r="H1065" t="str">
            <v>kg</v>
          </cell>
          <cell r="J1065">
            <v>325</v>
          </cell>
          <cell r="K1065">
            <v>115440</v>
          </cell>
        </row>
        <row r="1066">
          <cell r="C1066" t="str">
            <v>rupb655</v>
          </cell>
          <cell r="E1066" t="str">
            <v xml:space="preserve"> -</v>
          </cell>
          <cell r="F1066" t="str">
            <v>Balok Tanggulan atap Lift</v>
          </cell>
          <cell r="G1066">
            <v>18.5</v>
          </cell>
          <cell r="H1066" t="str">
            <v>m'</v>
          </cell>
          <cell r="J1066">
            <v>6000</v>
          </cell>
          <cell r="K1066">
            <v>111000</v>
          </cell>
        </row>
        <row r="1067">
          <cell r="C1067" t="str">
            <v>rupb656</v>
          </cell>
          <cell r="E1067" t="str">
            <v xml:space="preserve"> -</v>
          </cell>
          <cell r="F1067" t="str">
            <v>Gantungan Lift</v>
          </cell>
          <cell r="G1067">
            <v>4</v>
          </cell>
          <cell r="H1067" t="str">
            <v>unit</v>
          </cell>
          <cell r="J1067">
            <v>15000</v>
          </cell>
          <cell r="K1067">
            <v>60000</v>
          </cell>
        </row>
        <row r="1068">
          <cell r="C1068" t="str">
            <v>rupb657</v>
          </cell>
          <cell r="E1068" t="str">
            <v xml:space="preserve"> -</v>
          </cell>
          <cell r="F1068" t="str">
            <v>Decking Cakar Ayam Lt.EL 16,9</v>
          </cell>
          <cell r="G1068">
            <v>1050</v>
          </cell>
          <cell r="H1068" t="str">
            <v>unit</v>
          </cell>
          <cell r="J1068">
            <v>350</v>
          </cell>
          <cell r="K1068">
            <v>367500</v>
          </cell>
        </row>
        <row r="1069">
          <cell r="C1069" t="str">
            <v>rupb658</v>
          </cell>
          <cell r="E1069" t="str">
            <v xml:space="preserve"> -</v>
          </cell>
          <cell r="F1069" t="str">
            <v>Cakar Ayam Lt EL 19,95</v>
          </cell>
          <cell r="G1069">
            <v>60</v>
          </cell>
          <cell r="H1069" t="str">
            <v>unit</v>
          </cell>
          <cell r="J1069">
            <v>350</v>
          </cell>
          <cell r="K1069">
            <v>21000</v>
          </cell>
        </row>
        <row r="1070">
          <cell r="C1070" t="str">
            <v>rupb659</v>
          </cell>
          <cell r="E1070" t="str">
            <v xml:space="preserve"> -</v>
          </cell>
          <cell r="F1070" t="str">
            <v>Cakar Ayam Lt EL 21,80</v>
          </cell>
          <cell r="G1070">
            <v>30</v>
          </cell>
          <cell r="H1070" t="str">
            <v>unit</v>
          </cell>
          <cell r="J1070">
            <v>350</v>
          </cell>
          <cell r="K1070">
            <v>10500</v>
          </cell>
        </row>
        <row r="1071">
          <cell r="C1071" t="str">
            <v>rupb660</v>
          </cell>
          <cell r="E1071" t="str">
            <v xml:space="preserve"> -</v>
          </cell>
          <cell r="F1071" t="str">
            <v>Cakar Ayam Lt EL 24,70</v>
          </cell>
          <cell r="G1071">
            <v>15</v>
          </cell>
          <cell r="H1071" t="str">
            <v>unit</v>
          </cell>
          <cell r="J1071">
            <v>350</v>
          </cell>
          <cell r="K1071">
            <v>5250</v>
          </cell>
        </row>
        <row r="1072">
          <cell r="C1072" t="str">
            <v>rupb661</v>
          </cell>
          <cell r="E1072" t="str">
            <v xml:space="preserve"> -</v>
          </cell>
          <cell r="F1072" t="str">
            <v>Cakar Ayam Lt EL 22,50</v>
          </cell>
          <cell r="G1072">
            <v>20</v>
          </cell>
          <cell r="H1072" t="str">
            <v>unit</v>
          </cell>
          <cell r="J1072">
            <v>350</v>
          </cell>
          <cell r="K1072">
            <v>7000</v>
          </cell>
        </row>
        <row r="1073">
          <cell r="C1073" t="str">
            <v>rupb662</v>
          </cell>
          <cell r="E1073" t="str">
            <v xml:space="preserve"> -</v>
          </cell>
          <cell r="F1073" t="str">
            <v>Buat besi u/Kolom Praktis 10/10</v>
          </cell>
          <cell r="G1073">
            <v>1259</v>
          </cell>
          <cell r="H1073" t="str">
            <v>m'</v>
          </cell>
          <cell r="J1073">
            <v>2500</v>
          </cell>
          <cell r="K1073">
            <v>3147500</v>
          </cell>
        </row>
        <row r="1074">
          <cell r="C1074" t="str">
            <v>rupb663</v>
          </cell>
          <cell r="E1074" t="str">
            <v xml:space="preserve"> -</v>
          </cell>
          <cell r="F1074" t="str">
            <v>Buat besi u/Ring Balok 10/15</v>
          </cell>
          <cell r="G1074">
            <v>558</v>
          </cell>
          <cell r="H1074" t="str">
            <v>bh</v>
          </cell>
          <cell r="J1074">
            <v>3500</v>
          </cell>
          <cell r="K1074">
            <v>1953000</v>
          </cell>
        </row>
        <row r="1075">
          <cell r="C1075" t="str">
            <v>rupb664</v>
          </cell>
          <cell r="E1075" t="str">
            <v xml:space="preserve"> -</v>
          </cell>
          <cell r="F1075" t="str">
            <v>Kolom As BL,BL 16,9 ke 22,5 R.Kaca</v>
          </cell>
          <cell r="G1075">
            <v>11</v>
          </cell>
          <cell r="H1075" t="str">
            <v>m'</v>
          </cell>
          <cell r="J1075">
            <v>6000</v>
          </cell>
          <cell r="K1075">
            <v>66000</v>
          </cell>
        </row>
        <row r="1076">
          <cell r="C1076" t="str">
            <v>rupb665</v>
          </cell>
          <cell r="E1076" t="str">
            <v xml:space="preserve"> -</v>
          </cell>
          <cell r="F1076" t="str">
            <v>Balok Sprator Lift 15/30</v>
          </cell>
          <cell r="G1076">
            <v>82.5</v>
          </cell>
          <cell r="H1076" t="str">
            <v>m'</v>
          </cell>
          <cell r="J1076">
            <v>6000</v>
          </cell>
          <cell r="K1076">
            <v>495000</v>
          </cell>
        </row>
        <row r="1077">
          <cell r="C1077" t="str">
            <v>rupb666</v>
          </cell>
          <cell r="E1077" t="str">
            <v xml:space="preserve"> -</v>
          </cell>
          <cell r="F1077" t="str">
            <v>Steck Balok Lift</v>
          </cell>
          <cell r="G1077">
            <v>160</v>
          </cell>
          <cell r="H1077" t="str">
            <v>unit</v>
          </cell>
          <cell r="J1077">
            <v>500</v>
          </cell>
          <cell r="K1077">
            <v>80000</v>
          </cell>
        </row>
        <row r="1078">
          <cell r="C1078" t="str">
            <v>rupb667</v>
          </cell>
          <cell r="E1078" t="str">
            <v xml:space="preserve"> -</v>
          </cell>
          <cell r="F1078" t="str">
            <v>Bongkar Besi  dr Mobil 500 btg</v>
          </cell>
          <cell r="G1078">
            <v>23107.5</v>
          </cell>
          <cell r="H1078" t="str">
            <v>kg</v>
          </cell>
          <cell r="J1078">
            <v>20</v>
          </cell>
          <cell r="K1078">
            <v>462150</v>
          </cell>
        </row>
        <row r="1079">
          <cell r="C1079" t="str">
            <v>rupb668</v>
          </cell>
          <cell r="E1079" t="str">
            <v xml:space="preserve"> -</v>
          </cell>
          <cell r="F1079" t="str">
            <v>Bor Steck u/Ring Balok &amp; Plat lt atap Block C</v>
          </cell>
          <cell r="G1079">
            <v>840</v>
          </cell>
          <cell r="H1079" t="str">
            <v>titik</v>
          </cell>
          <cell r="J1079">
            <v>500</v>
          </cell>
          <cell r="K1079">
            <v>420000</v>
          </cell>
        </row>
        <row r="1080">
          <cell r="E1080" t="str">
            <v>Psng Besi balok + Plat lt atap Parapet Ged C</v>
          </cell>
        </row>
        <row r="1081">
          <cell r="C1081" t="str">
            <v>rupb669</v>
          </cell>
          <cell r="E1081" t="str">
            <v xml:space="preserve"> -</v>
          </cell>
          <cell r="F1081" t="str">
            <v>Plat 60/90</v>
          </cell>
          <cell r="G1081">
            <v>96</v>
          </cell>
          <cell r="H1081" t="str">
            <v>m'</v>
          </cell>
          <cell r="J1081">
            <v>4500</v>
          </cell>
          <cell r="K1081">
            <v>432000</v>
          </cell>
        </row>
        <row r="1082">
          <cell r="C1082" t="str">
            <v>rupb670</v>
          </cell>
          <cell r="E1082" t="str">
            <v xml:space="preserve"> -</v>
          </cell>
          <cell r="F1082" t="str">
            <v>Balok 8/12</v>
          </cell>
          <cell r="G1082">
            <v>57.6</v>
          </cell>
          <cell r="H1082" t="str">
            <v>m2</v>
          </cell>
          <cell r="J1082">
            <v>8500</v>
          </cell>
          <cell r="K1082">
            <v>489600</v>
          </cell>
        </row>
        <row r="1083">
          <cell r="F1083" t="str">
            <v>Jumlah</v>
          </cell>
          <cell r="K1083">
            <v>15391552.75</v>
          </cell>
        </row>
        <row r="1084">
          <cell r="C1084" t="str">
            <v>rupb671</v>
          </cell>
          <cell r="F1084" t="str">
            <v>Pot. Retensi Pekerjaan</v>
          </cell>
          <cell r="K1084">
            <v>-1270129</v>
          </cell>
        </row>
        <row r="1087">
          <cell r="E1087" t="str">
            <v>Kahar</v>
          </cell>
        </row>
        <row r="1088">
          <cell r="E1088" t="str">
            <v>107/SPB/NK-PPS/06/2005</v>
          </cell>
          <cell r="F1088" t="str">
            <v>Upah Borong Pekerjaan</v>
          </cell>
        </row>
        <row r="1089">
          <cell r="E1089" t="str">
            <v>Kolom Praktis &amp; Ring Balok</v>
          </cell>
        </row>
        <row r="1090">
          <cell r="C1090" t="str">
            <v>rupb672</v>
          </cell>
          <cell r="E1090" t="str">
            <v xml:space="preserve"> -</v>
          </cell>
          <cell r="F1090" t="str">
            <v>Pek klm Praktis &amp; Ring blk lt.2 block C</v>
          </cell>
          <cell r="G1090">
            <v>500</v>
          </cell>
          <cell r="H1090" t="str">
            <v>m'</v>
          </cell>
          <cell r="J1090">
            <v>2500</v>
          </cell>
          <cell r="K1090">
            <v>1250000</v>
          </cell>
        </row>
        <row r="1091">
          <cell r="C1091" t="str">
            <v>rupb673</v>
          </cell>
          <cell r="E1091" t="str">
            <v xml:space="preserve"> -</v>
          </cell>
          <cell r="F1091" t="str">
            <v>Pek klm praktis &amp; ring blk lt.1 block c</v>
          </cell>
          <cell r="G1091">
            <v>300</v>
          </cell>
          <cell r="H1091" t="str">
            <v>m'</v>
          </cell>
          <cell r="J1091">
            <v>2500</v>
          </cell>
          <cell r="K1091">
            <v>750000</v>
          </cell>
        </row>
        <row r="1093">
          <cell r="E1093" t="str">
            <v>Kahar</v>
          </cell>
        </row>
        <row r="1094">
          <cell r="E1094" t="str">
            <v>081/SPB/NK-PPS/05/2005</v>
          </cell>
          <cell r="F1094" t="str">
            <v>Upah Borong Pekerjaan</v>
          </cell>
        </row>
        <row r="1095">
          <cell r="C1095" t="str">
            <v>rupb674</v>
          </cell>
          <cell r="E1095" t="str">
            <v xml:space="preserve"> -</v>
          </cell>
          <cell r="F1095" t="str">
            <v>Pembesian Besi dia. 22</v>
          </cell>
          <cell r="G1095">
            <v>1750</v>
          </cell>
          <cell r="H1095" t="str">
            <v>Kg</v>
          </cell>
          <cell r="J1095">
            <v>250</v>
          </cell>
          <cell r="K1095">
            <v>437500</v>
          </cell>
        </row>
        <row r="1096">
          <cell r="C1096" t="str">
            <v>rupb675</v>
          </cell>
          <cell r="E1096" t="str">
            <v xml:space="preserve"> -</v>
          </cell>
          <cell r="F1096" t="str">
            <v>Pembesian Besi dia. 10</v>
          </cell>
          <cell r="G1096">
            <v>2458.1</v>
          </cell>
          <cell r="H1096" t="str">
            <v>Kg</v>
          </cell>
          <cell r="J1096">
            <v>325.00020340913699</v>
          </cell>
          <cell r="K1096">
            <v>798883</v>
          </cell>
        </row>
        <row r="1097">
          <cell r="C1097" t="str">
            <v>rupb676</v>
          </cell>
          <cell r="E1097" t="str">
            <v xml:space="preserve"> -</v>
          </cell>
          <cell r="F1097" t="str">
            <v>Pembesian Besi dia. 16 &amp; 19</v>
          </cell>
          <cell r="G1097">
            <v>617.47</v>
          </cell>
          <cell r="H1097" t="str">
            <v>Kg</v>
          </cell>
          <cell r="J1097">
            <v>250</v>
          </cell>
          <cell r="K1097">
            <v>154367.5</v>
          </cell>
        </row>
        <row r="1099">
          <cell r="E1099" t="str">
            <v>Suratman</v>
          </cell>
        </row>
        <row r="1100">
          <cell r="E1100" t="str">
            <v>125/SPB/NK-PPS/07/2005</v>
          </cell>
          <cell r="F1100" t="str">
            <v>Upah Borong Pekerjaan</v>
          </cell>
        </row>
        <row r="1101">
          <cell r="E1101" t="str">
            <v>Block B</v>
          </cell>
        </row>
        <row r="1102">
          <cell r="E1102" t="str">
            <v xml:space="preserve">Lantai - 2 </v>
          </cell>
        </row>
        <row r="1103">
          <cell r="C1103" t="str">
            <v>rupb677</v>
          </cell>
          <cell r="E1103" t="str">
            <v xml:space="preserve"> -</v>
          </cell>
          <cell r="F1103" t="str">
            <v>Pasang batu bata</v>
          </cell>
          <cell r="G1103">
            <v>845.59</v>
          </cell>
          <cell r="H1103" t="str">
            <v>m2</v>
          </cell>
          <cell r="J1103">
            <v>9000</v>
          </cell>
          <cell r="K1103">
            <v>7610310</v>
          </cell>
        </row>
        <row r="1104">
          <cell r="C1104" t="str">
            <v>rupb678</v>
          </cell>
          <cell r="E1104" t="str">
            <v xml:space="preserve"> -</v>
          </cell>
          <cell r="F1104" t="str">
            <v>Kolom &amp; balok praktis</v>
          </cell>
          <cell r="G1104">
            <v>554</v>
          </cell>
          <cell r="H1104" t="str">
            <v>m'</v>
          </cell>
          <cell r="J1104">
            <v>7500</v>
          </cell>
          <cell r="K1104">
            <v>4155000</v>
          </cell>
        </row>
        <row r="1105">
          <cell r="C1105" t="str">
            <v>rupb679</v>
          </cell>
          <cell r="E1105" t="str">
            <v xml:space="preserve"> -</v>
          </cell>
          <cell r="F1105" t="str">
            <v>Plesteran</v>
          </cell>
          <cell r="G1105">
            <v>670</v>
          </cell>
          <cell r="H1105" t="str">
            <v>m2</v>
          </cell>
          <cell r="J1105">
            <v>6500</v>
          </cell>
          <cell r="K1105">
            <v>4355000</v>
          </cell>
        </row>
        <row r="1106">
          <cell r="C1106" t="str">
            <v>rupb680</v>
          </cell>
          <cell r="E1106" t="str">
            <v xml:space="preserve"> -</v>
          </cell>
          <cell r="F1106" t="str">
            <v>Bor u/ stek</v>
          </cell>
          <cell r="G1106">
            <v>106</v>
          </cell>
          <cell r="H1106" t="str">
            <v>ttk</v>
          </cell>
          <cell r="J1106">
            <v>1000</v>
          </cell>
          <cell r="K1106">
            <v>106000</v>
          </cell>
        </row>
        <row r="1107">
          <cell r="C1107" t="str">
            <v>rupb681</v>
          </cell>
          <cell r="E1107" t="str">
            <v xml:space="preserve"> -</v>
          </cell>
          <cell r="F1107" t="str">
            <v>Bor u/ kolom</v>
          </cell>
          <cell r="G1107">
            <v>320</v>
          </cell>
          <cell r="H1107" t="str">
            <v>ttk</v>
          </cell>
          <cell r="J1107">
            <v>250</v>
          </cell>
          <cell r="K1107">
            <v>80000</v>
          </cell>
        </row>
        <row r="1108">
          <cell r="E1108" t="str">
            <v>Lantai Dasar</v>
          </cell>
        </row>
        <row r="1109">
          <cell r="C1109" t="str">
            <v>rupb682</v>
          </cell>
          <cell r="E1109" t="str">
            <v xml:space="preserve"> -</v>
          </cell>
          <cell r="F1109" t="str">
            <v>Pasang batu bata</v>
          </cell>
          <cell r="G1109">
            <v>105</v>
          </cell>
          <cell r="H1109" t="str">
            <v>m2</v>
          </cell>
          <cell r="J1109">
            <v>9000</v>
          </cell>
          <cell r="K1109">
            <v>945000</v>
          </cell>
        </row>
        <row r="1110">
          <cell r="C1110" t="str">
            <v>rupb683</v>
          </cell>
          <cell r="E1110" t="str">
            <v xml:space="preserve"> -</v>
          </cell>
          <cell r="F1110" t="str">
            <v>Kolom &amp; balok</v>
          </cell>
          <cell r="G1110">
            <v>95</v>
          </cell>
          <cell r="H1110" t="str">
            <v>m'</v>
          </cell>
          <cell r="J1110">
            <v>7500</v>
          </cell>
          <cell r="K1110">
            <v>712500</v>
          </cell>
        </row>
        <row r="1111">
          <cell r="C1111" t="str">
            <v>rupb684</v>
          </cell>
          <cell r="E1111" t="str">
            <v xml:space="preserve"> -</v>
          </cell>
          <cell r="F1111" t="str">
            <v>Plesteran</v>
          </cell>
          <cell r="G1111">
            <v>898</v>
          </cell>
          <cell r="H1111" t="str">
            <v>m2</v>
          </cell>
          <cell r="J1111">
            <v>6500</v>
          </cell>
          <cell r="K1111">
            <v>5837000</v>
          </cell>
        </row>
        <row r="1112">
          <cell r="C1112" t="str">
            <v>rupb685</v>
          </cell>
          <cell r="E1112" t="str">
            <v xml:space="preserve"> -</v>
          </cell>
          <cell r="F1112" t="str">
            <v>Acian</v>
          </cell>
          <cell r="G1112">
            <v>659</v>
          </cell>
          <cell r="H1112" t="str">
            <v>m2</v>
          </cell>
          <cell r="J1112">
            <v>4000</v>
          </cell>
          <cell r="K1112">
            <v>2636000</v>
          </cell>
        </row>
        <row r="1113">
          <cell r="E1113" t="str">
            <v>Jumlah</v>
          </cell>
          <cell r="K1113">
            <v>26436810</v>
          </cell>
        </row>
        <row r="1114">
          <cell r="C1114" t="str">
            <v>rupb686</v>
          </cell>
          <cell r="F1114" t="str">
            <v>Pot. Retensi Pekerjaan</v>
          </cell>
          <cell r="K1114">
            <v>-1321841</v>
          </cell>
        </row>
        <row r="1116">
          <cell r="E1116" t="str">
            <v>Dwika</v>
          </cell>
        </row>
        <row r="1117">
          <cell r="E1117" t="str">
            <v>118/SPB/NK-PPS/07/2005</v>
          </cell>
          <cell r="F1117" t="str">
            <v>Upah Borong Pekerjaan</v>
          </cell>
        </row>
        <row r="1118">
          <cell r="E1118" t="str">
            <v>Block C lt. 2</v>
          </cell>
        </row>
        <row r="1119">
          <cell r="C1119" t="str">
            <v>rupb687</v>
          </cell>
          <cell r="E1119" t="str">
            <v xml:space="preserve"> -</v>
          </cell>
          <cell r="F1119" t="str">
            <v>Pasang Dinding Bata</v>
          </cell>
          <cell r="G1119">
            <v>821</v>
          </cell>
          <cell r="H1119" t="str">
            <v>M2</v>
          </cell>
          <cell r="J1119">
            <v>9000</v>
          </cell>
          <cell r="K1119">
            <v>7389000</v>
          </cell>
        </row>
        <row r="1120">
          <cell r="C1120" t="str">
            <v>rupb688</v>
          </cell>
          <cell r="E1120" t="str">
            <v xml:space="preserve"> -</v>
          </cell>
          <cell r="F1120" t="str">
            <v>Plester  Dinding bata</v>
          </cell>
          <cell r="G1120">
            <v>1954</v>
          </cell>
          <cell r="H1120" t="str">
            <v>M2</v>
          </cell>
          <cell r="J1120">
            <v>6500</v>
          </cell>
          <cell r="K1120">
            <v>12701000</v>
          </cell>
        </row>
        <row r="1121">
          <cell r="E1121" t="str">
            <v xml:space="preserve"> -</v>
          </cell>
          <cell r="F1121" t="str">
            <v>Acian Dinding bata</v>
          </cell>
          <cell r="G1121">
            <v>0</v>
          </cell>
          <cell r="H1121" t="str">
            <v>M2</v>
          </cell>
          <cell r="J1121">
            <v>4000</v>
          </cell>
          <cell r="K1121">
            <v>0</v>
          </cell>
        </row>
        <row r="1122">
          <cell r="C1122" t="str">
            <v>rupb689</v>
          </cell>
          <cell r="E1122" t="str">
            <v xml:space="preserve"> -</v>
          </cell>
          <cell r="F1122" t="str">
            <v>Cor kolom praktis &amp; Ring balok</v>
          </cell>
          <cell r="G1122">
            <v>711</v>
          </cell>
          <cell r="H1122" t="str">
            <v>m'</v>
          </cell>
          <cell r="J1122">
            <v>7500</v>
          </cell>
          <cell r="K1122">
            <v>5332500</v>
          </cell>
        </row>
        <row r="1123">
          <cell r="C1123" t="str">
            <v>rupb690</v>
          </cell>
          <cell r="E1123" t="str">
            <v xml:space="preserve"> -</v>
          </cell>
          <cell r="F1123" t="str">
            <v>Bor u/ stek KP &amp; Ring balok</v>
          </cell>
          <cell r="G1123">
            <v>1200</v>
          </cell>
          <cell r="H1123" t="str">
            <v>ttk</v>
          </cell>
          <cell r="J1123">
            <v>250</v>
          </cell>
          <cell r="K1123">
            <v>300000</v>
          </cell>
        </row>
        <row r="1124">
          <cell r="C1124" t="str">
            <v>rupb691</v>
          </cell>
          <cell r="E1124" t="str">
            <v xml:space="preserve"> -</v>
          </cell>
          <cell r="F1124" t="str">
            <v>Pasang Stek u/ KP &amp; Ring balok</v>
          </cell>
          <cell r="G1124">
            <v>290</v>
          </cell>
          <cell r="H1124" t="str">
            <v>unt</v>
          </cell>
          <cell r="J1124">
            <v>1000</v>
          </cell>
          <cell r="K1124">
            <v>290000</v>
          </cell>
        </row>
        <row r="1125">
          <cell r="E1125" t="str">
            <v>Block B lt 1 &amp; 2</v>
          </cell>
          <cell r="K1125">
            <v>0</v>
          </cell>
        </row>
        <row r="1126">
          <cell r="C1126" t="str">
            <v>rupb692</v>
          </cell>
          <cell r="E1126" t="str">
            <v xml:space="preserve"> -</v>
          </cell>
          <cell r="F1126" t="str">
            <v>Pasang batu bata</v>
          </cell>
          <cell r="G1126">
            <v>785</v>
          </cell>
          <cell r="H1126" t="str">
            <v>m2</v>
          </cell>
          <cell r="J1126">
            <v>9000</v>
          </cell>
          <cell r="K1126">
            <v>7065000</v>
          </cell>
        </row>
        <row r="1127">
          <cell r="C1127" t="str">
            <v>rupb693</v>
          </cell>
          <cell r="E1127" t="str">
            <v xml:space="preserve"> -</v>
          </cell>
          <cell r="F1127" t="str">
            <v>Kolom &amp; balok praktis</v>
          </cell>
          <cell r="G1127">
            <v>824</v>
          </cell>
          <cell r="H1127" t="str">
            <v>m'</v>
          </cell>
          <cell r="J1127">
            <v>7500</v>
          </cell>
          <cell r="K1127">
            <v>6180000</v>
          </cell>
        </row>
        <row r="1128">
          <cell r="C1128" t="str">
            <v>rupb694</v>
          </cell>
          <cell r="E1128" t="str">
            <v xml:space="preserve"> -</v>
          </cell>
          <cell r="F1128" t="str">
            <v>Plester &amp; aci</v>
          </cell>
          <cell r="G1128">
            <v>1145.24</v>
          </cell>
          <cell r="H1128" t="str">
            <v>m2</v>
          </cell>
          <cell r="J1128">
            <v>10500</v>
          </cell>
          <cell r="K1128">
            <v>12025020</v>
          </cell>
        </row>
        <row r="1129">
          <cell r="C1129" t="str">
            <v>rupb695</v>
          </cell>
          <cell r="E1129" t="str">
            <v xml:space="preserve"> -</v>
          </cell>
          <cell r="F1129" t="str">
            <v>Bor u/ stek</v>
          </cell>
          <cell r="G1129">
            <v>134</v>
          </cell>
          <cell r="H1129" t="str">
            <v>ttk</v>
          </cell>
          <cell r="J1129">
            <v>1000</v>
          </cell>
          <cell r="K1129">
            <v>134000</v>
          </cell>
        </row>
        <row r="1130">
          <cell r="C1130" t="str">
            <v>rupb696</v>
          </cell>
          <cell r="E1130" t="str">
            <v xml:space="preserve"> -</v>
          </cell>
          <cell r="F1130" t="str">
            <v>Bor u/ kolom praktis</v>
          </cell>
          <cell r="G1130">
            <v>486</v>
          </cell>
          <cell r="H1130" t="str">
            <v>ttk</v>
          </cell>
          <cell r="J1130">
            <v>250</v>
          </cell>
          <cell r="K1130">
            <v>121500</v>
          </cell>
        </row>
        <row r="1131">
          <cell r="E1131" t="str">
            <v xml:space="preserve"> -</v>
          </cell>
          <cell r="F1131" t="str">
            <v>Openingan</v>
          </cell>
          <cell r="G1131">
            <v>0</v>
          </cell>
          <cell r="H1131" t="str">
            <v>m'</v>
          </cell>
          <cell r="J1131">
            <v>0</v>
          </cell>
          <cell r="K1131">
            <v>0</v>
          </cell>
        </row>
        <row r="1132">
          <cell r="E1132" t="str">
            <v xml:space="preserve"> -</v>
          </cell>
          <cell r="F1132" t="str">
            <v>Sudutan</v>
          </cell>
          <cell r="G1132">
            <v>0</v>
          </cell>
          <cell r="H1132" t="str">
            <v>m'</v>
          </cell>
          <cell r="J1132">
            <v>0</v>
          </cell>
          <cell r="K1132">
            <v>0</v>
          </cell>
        </row>
        <row r="1133">
          <cell r="F1133" t="str">
            <v>Jumlah</v>
          </cell>
          <cell r="K1133">
            <v>51538020</v>
          </cell>
        </row>
        <row r="1134">
          <cell r="C1134" t="str">
            <v>rupb697</v>
          </cell>
          <cell r="F1134" t="str">
            <v>Pot. Retensi Pekerjaan</v>
          </cell>
          <cell r="K1134">
            <v>-2576900</v>
          </cell>
        </row>
        <row r="1137">
          <cell r="E1137" t="str">
            <v>Alian</v>
          </cell>
        </row>
        <row r="1138">
          <cell r="E1138" t="str">
            <v>121/SPB/NK-PPS/07/2005</v>
          </cell>
          <cell r="F1138" t="str">
            <v>Upah Borong Pekerjaan</v>
          </cell>
        </row>
        <row r="1139">
          <cell r="E1139" t="str">
            <v>Lantai 1 Block B</v>
          </cell>
        </row>
        <row r="1140">
          <cell r="C1140" t="str">
            <v>rupb698</v>
          </cell>
          <cell r="E1140" t="str">
            <v xml:space="preserve"> -</v>
          </cell>
          <cell r="F1140" t="str">
            <v xml:space="preserve">Pasang batu bata </v>
          </cell>
          <cell r="G1140">
            <v>425</v>
          </cell>
          <cell r="H1140" t="str">
            <v>m2</v>
          </cell>
          <cell r="J1140">
            <v>9000</v>
          </cell>
          <cell r="K1140">
            <v>3825000</v>
          </cell>
        </row>
        <row r="1141">
          <cell r="C1141" t="str">
            <v>rupb699</v>
          </cell>
          <cell r="E1141" t="str">
            <v xml:space="preserve"> -</v>
          </cell>
          <cell r="F1141" t="str">
            <v>Kolom &amp; Balok Praktis</v>
          </cell>
          <cell r="G1141">
            <v>215</v>
          </cell>
          <cell r="H1141" t="str">
            <v>m'</v>
          </cell>
          <cell r="J1141">
            <v>7500</v>
          </cell>
          <cell r="K1141">
            <v>1612500</v>
          </cell>
        </row>
        <row r="1142">
          <cell r="C1142" t="str">
            <v>rupb700</v>
          </cell>
          <cell r="E1142" t="str">
            <v xml:space="preserve"> -</v>
          </cell>
          <cell r="F1142" t="str">
            <v>Bor u/ Stek</v>
          </cell>
          <cell r="G1142">
            <v>21</v>
          </cell>
          <cell r="H1142" t="str">
            <v>ttk</v>
          </cell>
          <cell r="J1142">
            <v>1000</v>
          </cell>
          <cell r="K1142">
            <v>21000</v>
          </cell>
        </row>
        <row r="1143">
          <cell r="C1143" t="str">
            <v>rupb701</v>
          </cell>
          <cell r="E1143" t="str">
            <v xml:space="preserve"> -</v>
          </cell>
          <cell r="F1143" t="str">
            <v>Bor u/ kolom</v>
          </cell>
          <cell r="G1143">
            <v>371</v>
          </cell>
          <cell r="H1143" t="str">
            <v>ttk</v>
          </cell>
          <cell r="J1143">
            <v>250</v>
          </cell>
          <cell r="K1143">
            <v>92750</v>
          </cell>
        </row>
        <row r="1144">
          <cell r="C1144" t="str">
            <v>rupb702</v>
          </cell>
          <cell r="E1144" t="str">
            <v xml:space="preserve"> -</v>
          </cell>
          <cell r="F1144" t="str">
            <v>Plesteran</v>
          </cell>
          <cell r="G1144">
            <v>1741</v>
          </cell>
          <cell r="H1144" t="str">
            <v>m2</v>
          </cell>
          <cell r="J1144">
            <v>6500</v>
          </cell>
          <cell r="K1144">
            <v>11316500</v>
          </cell>
        </row>
        <row r="1145">
          <cell r="C1145" t="str">
            <v>rupb703</v>
          </cell>
          <cell r="E1145" t="str">
            <v xml:space="preserve"> -</v>
          </cell>
          <cell r="F1145" t="str">
            <v>Acian</v>
          </cell>
          <cell r="G1145">
            <v>650</v>
          </cell>
          <cell r="H1145" t="str">
            <v>m2</v>
          </cell>
          <cell r="J1145">
            <v>4000</v>
          </cell>
          <cell r="K1145">
            <v>2600000</v>
          </cell>
        </row>
        <row r="1146">
          <cell r="F1146" t="str">
            <v>Jumlah</v>
          </cell>
          <cell r="K1146">
            <v>19467750</v>
          </cell>
        </row>
        <row r="1147">
          <cell r="C1147" t="str">
            <v>rupb704</v>
          </cell>
          <cell r="F1147" t="str">
            <v>Pot. Retensi Pekerjaan</v>
          </cell>
          <cell r="K1147">
            <v>-973387</v>
          </cell>
        </row>
        <row r="1150">
          <cell r="E1150" t="str">
            <v>Iksan</v>
          </cell>
        </row>
        <row r="1151">
          <cell r="E1151" t="str">
            <v>119/SPB/NK-PPS/07/2005</v>
          </cell>
          <cell r="F1151" t="str">
            <v>Upah Borong Pekerjaan</v>
          </cell>
        </row>
        <row r="1152">
          <cell r="E1152" t="str">
            <v>Block C</v>
          </cell>
        </row>
        <row r="1153">
          <cell r="C1153" t="str">
            <v>rupb705</v>
          </cell>
          <cell r="E1153" t="str">
            <v xml:space="preserve"> -</v>
          </cell>
          <cell r="F1153" t="str">
            <v xml:space="preserve">Pasang dinding bata </v>
          </cell>
          <cell r="G1153">
            <v>607.62</v>
          </cell>
          <cell r="H1153" t="str">
            <v>m2</v>
          </cell>
          <cell r="J1153">
            <v>9000</v>
          </cell>
          <cell r="K1153">
            <v>5468580</v>
          </cell>
        </row>
        <row r="1154">
          <cell r="C1154" t="str">
            <v>rupb706</v>
          </cell>
          <cell r="E1154" t="str">
            <v xml:space="preserve"> -</v>
          </cell>
          <cell r="F1154" t="str">
            <v xml:space="preserve">Plester Dinding bata internal </v>
          </cell>
          <cell r="G1154">
            <v>2517.06</v>
          </cell>
          <cell r="H1154" t="str">
            <v>m2</v>
          </cell>
          <cell r="J1154">
            <v>6500</v>
          </cell>
          <cell r="K1154">
            <v>16360890</v>
          </cell>
        </row>
        <row r="1155">
          <cell r="C1155" t="str">
            <v>rupb707</v>
          </cell>
          <cell r="E1155" t="str">
            <v xml:space="preserve"> -</v>
          </cell>
          <cell r="F1155" t="str">
            <v xml:space="preserve">Acian dinding bata internal </v>
          </cell>
          <cell r="G1155">
            <v>2869</v>
          </cell>
          <cell r="H1155" t="str">
            <v>m2</v>
          </cell>
          <cell r="J1155">
            <v>4000</v>
          </cell>
          <cell r="K1155">
            <v>11476000</v>
          </cell>
        </row>
        <row r="1156">
          <cell r="C1156" t="str">
            <v>rupb708</v>
          </cell>
          <cell r="E1156" t="str">
            <v xml:space="preserve"> -</v>
          </cell>
          <cell r="F1156" t="str">
            <v xml:space="preserve">Cor klm praktis &amp; ring balok </v>
          </cell>
          <cell r="G1156">
            <v>191.71</v>
          </cell>
          <cell r="H1156" t="str">
            <v>m'</v>
          </cell>
          <cell r="J1156">
            <v>7500</v>
          </cell>
          <cell r="K1156">
            <v>1437825</v>
          </cell>
        </row>
        <row r="1157">
          <cell r="C1157" t="str">
            <v>rupb709</v>
          </cell>
          <cell r="E1157" t="str">
            <v xml:space="preserve"> -</v>
          </cell>
          <cell r="F1157" t="str">
            <v>Fininshing Opening rolling door</v>
          </cell>
          <cell r="G1157">
            <v>917.8</v>
          </cell>
          <cell r="H1157" t="str">
            <v>m'</v>
          </cell>
          <cell r="J1157">
            <v>7500</v>
          </cell>
          <cell r="K1157">
            <v>6883500</v>
          </cell>
        </row>
        <row r="1158">
          <cell r="C1158" t="str">
            <v>rupb710</v>
          </cell>
          <cell r="E1158" t="str">
            <v xml:space="preserve"> -</v>
          </cell>
          <cell r="F1158" t="str">
            <v>Naikan material ke lt. 1</v>
          </cell>
          <cell r="G1158">
            <v>44</v>
          </cell>
          <cell r="H1158" t="str">
            <v>ls</v>
          </cell>
          <cell r="J1158">
            <v>35000</v>
          </cell>
          <cell r="K1158">
            <v>1540000</v>
          </cell>
        </row>
        <row r="1159">
          <cell r="C1159" t="str">
            <v>rupb711</v>
          </cell>
          <cell r="E1159" t="str">
            <v xml:space="preserve"> -</v>
          </cell>
          <cell r="F1159" t="str">
            <v xml:space="preserve">Bobok &amp; finish sudutan balok </v>
          </cell>
          <cell r="G1159">
            <v>133.19999999999999</v>
          </cell>
          <cell r="H1159" t="str">
            <v>m'</v>
          </cell>
          <cell r="J1159">
            <v>2500</v>
          </cell>
          <cell r="K1159">
            <v>333000</v>
          </cell>
        </row>
        <row r="1160">
          <cell r="C1160" t="str">
            <v>rupb712</v>
          </cell>
          <cell r="E1160" t="str">
            <v xml:space="preserve"> -</v>
          </cell>
          <cell r="F1160" t="str">
            <v xml:space="preserve">Expose kolom  </v>
          </cell>
          <cell r="G1160">
            <v>113.82</v>
          </cell>
          <cell r="H1160" t="str">
            <v>m2</v>
          </cell>
          <cell r="J1160">
            <v>3000</v>
          </cell>
          <cell r="K1160">
            <v>341460</v>
          </cell>
        </row>
        <row r="1161">
          <cell r="C1161" t="str">
            <v>rupb713</v>
          </cell>
          <cell r="E1161" t="str">
            <v xml:space="preserve"> -</v>
          </cell>
          <cell r="F1161" t="str">
            <v xml:space="preserve">Sconengan kolom  </v>
          </cell>
          <cell r="G1161">
            <v>398.8</v>
          </cell>
          <cell r="H1161" t="str">
            <v>m'</v>
          </cell>
          <cell r="J1161">
            <v>2500</v>
          </cell>
          <cell r="K1161">
            <v>997000</v>
          </cell>
        </row>
        <row r="1162">
          <cell r="C1162" t="str">
            <v>rupb714</v>
          </cell>
          <cell r="E1162" t="str">
            <v xml:space="preserve"> -</v>
          </cell>
          <cell r="F1162" t="str">
            <v>Pembersihan lt. dsr &amp; lift</v>
          </cell>
          <cell r="G1162">
            <v>18</v>
          </cell>
          <cell r="H1162" t="str">
            <v>ls</v>
          </cell>
          <cell r="J1162">
            <v>35000</v>
          </cell>
          <cell r="K1162">
            <v>630000</v>
          </cell>
        </row>
        <row r="1163">
          <cell r="C1163" t="str">
            <v>rupb715</v>
          </cell>
          <cell r="E1163" t="str">
            <v xml:space="preserve"> -</v>
          </cell>
          <cell r="F1163" t="str">
            <v>Plester &amp; Acian Dinding</v>
          </cell>
          <cell r="G1163">
            <v>144.33000000000001</v>
          </cell>
          <cell r="H1163" t="str">
            <v>m2</v>
          </cell>
          <cell r="J1163">
            <v>16500</v>
          </cell>
          <cell r="K1163">
            <v>2381445</v>
          </cell>
        </row>
        <row r="1164">
          <cell r="C1164" t="str">
            <v>rupb716</v>
          </cell>
          <cell r="E1164" t="str">
            <v xml:space="preserve"> -</v>
          </cell>
          <cell r="F1164" t="str">
            <v xml:space="preserve">Cor &amp; finish klm &amp; dinding </v>
          </cell>
          <cell r="G1164">
            <v>111.9</v>
          </cell>
          <cell r="H1164" t="str">
            <v>m'</v>
          </cell>
          <cell r="J1164">
            <v>5000</v>
          </cell>
          <cell r="K1164">
            <v>559500</v>
          </cell>
        </row>
        <row r="1165">
          <cell r="F1165" t="str">
            <v>Jumlah</v>
          </cell>
          <cell r="K1165">
            <v>48409200</v>
          </cell>
        </row>
        <row r="1166">
          <cell r="C1166" t="str">
            <v>rupb717</v>
          </cell>
          <cell r="F1166" t="str">
            <v>Pot. Retensi Pekerjaan</v>
          </cell>
          <cell r="K1166">
            <v>-2420460</v>
          </cell>
        </row>
        <row r="1169">
          <cell r="E1169" t="str">
            <v>Heri</v>
          </cell>
        </row>
        <row r="1170">
          <cell r="E1170" t="str">
            <v>120/SPB/NK-PPS/07/2005</v>
          </cell>
          <cell r="F1170" t="str">
            <v>Upah Borong Pekerjaan</v>
          </cell>
        </row>
        <row r="1171">
          <cell r="E1171" t="str">
            <v>Block C</v>
          </cell>
        </row>
        <row r="1172">
          <cell r="C1172" t="str">
            <v>rupb718</v>
          </cell>
          <cell r="E1172" t="str">
            <v xml:space="preserve"> -</v>
          </cell>
          <cell r="F1172" t="str">
            <v>Plester &amp; Acian Dinding Bata &amp; Beton Exs</v>
          </cell>
          <cell r="G1172">
            <v>460</v>
          </cell>
          <cell r="H1172" t="str">
            <v>m2</v>
          </cell>
          <cell r="J1172">
            <v>16500</v>
          </cell>
          <cell r="K1172">
            <v>7590000</v>
          </cell>
        </row>
        <row r="1173">
          <cell r="C1173" t="str">
            <v>rupb719</v>
          </cell>
          <cell r="E1173" t="str">
            <v xml:space="preserve"> -</v>
          </cell>
          <cell r="F1173" t="str">
            <v>Finish Opening Tampak kanan</v>
          </cell>
          <cell r="G1173">
            <v>306.5</v>
          </cell>
          <cell r="H1173" t="str">
            <v>m'</v>
          </cell>
          <cell r="J1173">
            <v>7500</v>
          </cell>
          <cell r="K1173">
            <v>2298750</v>
          </cell>
        </row>
        <row r="1174">
          <cell r="C1174" t="str">
            <v>rupb720</v>
          </cell>
          <cell r="E1174" t="str">
            <v xml:space="preserve"> -</v>
          </cell>
          <cell r="F1174" t="str">
            <v xml:space="preserve">Pasang bata  </v>
          </cell>
          <cell r="G1174">
            <v>766.8</v>
          </cell>
          <cell r="H1174" t="str">
            <v>m2</v>
          </cell>
          <cell r="J1174">
            <v>9000</v>
          </cell>
          <cell r="K1174">
            <v>6901200</v>
          </cell>
        </row>
        <row r="1175">
          <cell r="C1175" t="str">
            <v>rupb721</v>
          </cell>
          <cell r="E1175" t="str">
            <v xml:space="preserve"> -</v>
          </cell>
          <cell r="F1175" t="str">
            <v xml:space="preserve">Plester &amp; Acian Dinding Bata </v>
          </cell>
          <cell r="G1175">
            <v>198</v>
          </cell>
          <cell r="H1175" t="str">
            <v>m2</v>
          </cell>
          <cell r="J1175">
            <v>10500</v>
          </cell>
          <cell r="K1175">
            <v>2079000</v>
          </cell>
        </row>
        <row r="1176">
          <cell r="C1176" t="str">
            <v>rupb722</v>
          </cell>
          <cell r="E1176" t="str">
            <v xml:space="preserve"> -</v>
          </cell>
          <cell r="F1176" t="str">
            <v>Cor kolom praktis &amp; ring balok</v>
          </cell>
          <cell r="G1176">
            <v>559.42999999999995</v>
          </cell>
          <cell r="H1176" t="str">
            <v>m'</v>
          </cell>
          <cell r="J1176">
            <v>7500</v>
          </cell>
          <cell r="K1176">
            <v>4195725</v>
          </cell>
        </row>
        <row r="1177">
          <cell r="C1177" t="str">
            <v>rupb723</v>
          </cell>
          <cell r="E1177" t="str">
            <v xml:space="preserve"> -</v>
          </cell>
          <cell r="F1177" t="str">
            <v>Acian Dinding</v>
          </cell>
          <cell r="G1177">
            <v>918.39</v>
          </cell>
          <cell r="H1177" t="str">
            <v>m2</v>
          </cell>
          <cell r="J1177">
            <v>4000</v>
          </cell>
          <cell r="K1177">
            <v>3673560</v>
          </cell>
        </row>
        <row r="1178">
          <cell r="C1178" t="str">
            <v>rupb724</v>
          </cell>
          <cell r="E1178" t="str">
            <v xml:space="preserve"> -</v>
          </cell>
          <cell r="F1178" t="str">
            <v>Plester dinding beton parafet tangga</v>
          </cell>
          <cell r="G1178">
            <v>385.14</v>
          </cell>
          <cell r="H1178" t="str">
            <v>m2</v>
          </cell>
          <cell r="J1178">
            <v>12500</v>
          </cell>
          <cell r="K1178">
            <v>4814250</v>
          </cell>
        </row>
        <row r="1179">
          <cell r="C1179" t="str">
            <v>rupb725</v>
          </cell>
          <cell r="E1179" t="str">
            <v xml:space="preserve"> -</v>
          </cell>
          <cell r="F1179" t="str">
            <v>Sconengan parafet tangga</v>
          </cell>
          <cell r="G1179">
            <v>249.16</v>
          </cell>
          <cell r="H1179" t="str">
            <v>m'</v>
          </cell>
          <cell r="J1179">
            <v>2500</v>
          </cell>
          <cell r="K1179">
            <v>622900</v>
          </cell>
        </row>
        <row r="1180">
          <cell r="C1180" t="str">
            <v>rupb726</v>
          </cell>
          <cell r="E1180" t="str">
            <v xml:space="preserve"> -</v>
          </cell>
          <cell r="F1180" t="str">
            <v>Cor keliling kusen</v>
          </cell>
          <cell r="G1180">
            <v>24.5</v>
          </cell>
          <cell r="H1180" t="str">
            <v>m'</v>
          </cell>
          <cell r="J1180">
            <v>3500</v>
          </cell>
          <cell r="K1180">
            <v>85750</v>
          </cell>
        </row>
        <row r="1181">
          <cell r="C1181" t="str">
            <v>rupb727</v>
          </cell>
          <cell r="E1181" t="str">
            <v xml:space="preserve"> -</v>
          </cell>
          <cell r="F1181" t="str">
            <v>Finish tali air</v>
          </cell>
          <cell r="G1181">
            <v>24.5</v>
          </cell>
          <cell r="H1181" t="str">
            <v>m'</v>
          </cell>
          <cell r="J1181">
            <v>2500</v>
          </cell>
          <cell r="K1181">
            <v>61250</v>
          </cell>
        </row>
        <row r="1182">
          <cell r="C1182" t="str">
            <v>rupb728</v>
          </cell>
          <cell r="E1182" t="str">
            <v xml:space="preserve"> -</v>
          </cell>
          <cell r="F1182" t="str">
            <v>Pasang Scafolding  lift</v>
          </cell>
          <cell r="G1182">
            <v>25.2</v>
          </cell>
          <cell r="H1182" t="str">
            <v>m2</v>
          </cell>
          <cell r="J1182">
            <v>3000</v>
          </cell>
          <cell r="K1182">
            <v>75600</v>
          </cell>
        </row>
        <row r="1183">
          <cell r="C1183" t="str">
            <v>rupb729</v>
          </cell>
          <cell r="E1183" t="str">
            <v xml:space="preserve"> -</v>
          </cell>
          <cell r="F1183" t="str">
            <v>Pasang bekisting u/ balok sparator lift</v>
          </cell>
          <cell r="G1183">
            <v>21.25</v>
          </cell>
          <cell r="H1183" t="str">
            <v>m2</v>
          </cell>
          <cell r="J1183">
            <v>12500</v>
          </cell>
          <cell r="K1183">
            <v>265625</v>
          </cell>
        </row>
        <row r="1184">
          <cell r="C1184" t="str">
            <v>rupb730</v>
          </cell>
          <cell r="E1184" t="str">
            <v xml:space="preserve"> -</v>
          </cell>
          <cell r="F1184" t="str">
            <v xml:space="preserve">Plester diinding dalam </v>
          </cell>
          <cell r="G1184">
            <v>577.49</v>
          </cell>
          <cell r="H1184" t="str">
            <v>m2</v>
          </cell>
          <cell r="J1184">
            <v>6500</v>
          </cell>
          <cell r="K1184">
            <v>3753685</v>
          </cell>
        </row>
        <row r="1185">
          <cell r="C1185" t="str">
            <v>rupb731</v>
          </cell>
          <cell r="E1185" t="str">
            <v xml:space="preserve"> -</v>
          </cell>
          <cell r="F1185" t="str">
            <v>Bobokan kupingan beton</v>
          </cell>
          <cell r="G1185">
            <v>73.8</v>
          </cell>
          <cell r="H1185" t="str">
            <v>m2</v>
          </cell>
          <cell r="J1185">
            <v>3750</v>
          </cell>
          <cell r="K1185">
            <v>276750</v>
          </cell>
        </row>
        <row r="1186">
          <cell r="C1186" t="str">
            <v>rupb732</v>
          </cell>
          <cell r="E1186" t="str">
            <v xml:space="preserve"> -</v>
          </cell>
          <cell r="F1186" t="str">
            <v>Expose R.gudang</v>
          </cell>
          <cell r="G1186">
            <v>24.86</v>
          </cell>
          <cell r="H1186" t="str">
            <v>m2</v>
          </cell>
          <cell r="J1186">
            <v>3000</v>
          </cell>
          <cell r="K1186">
            <v>74580</v>
          </cell>
        </row>
        <row r="1187">
          <cell r="C1187" t="str">
            <v>rupb733</v>
          </cell>
          <cell r="E1187" t="str">
            <v xml:space="preserve"> -</v>
          </cell>
          <cell r="F1187" t="str">
            <v>Angkut material</v>
          </cell>
          <cell r="G1187">
            <v>36</v>
          </cell>
          <cell r="H1187" t="str">
            <v>ls</v>
          </cell>
          <cell r="J1187">
            <v>35000</v>
          </cell>
          <cell r="K1187">
            <v>1260000</v>
          </cell>
        </row>
        <row r="1188">
          <cell r="C1188" t="str">
            <v>rupb734</v>
          </cell>
          <cell r="E1188" t="str">
            <v xml:space="preserve"> -</v>
          </cell>
          <cell r="F1188" t="str">
            <v>Prostekan keramik meja</v>
          </cell>
          <cell r="G1188">
            <v>143.54</v>
          </cell>
          <cell r="H1188" t="str">
            <v>m'</v>
          </cell>
          <cell r="J1188">
            <v>3000</v>
          </cell>
          <cell r="K1188">
            <v>430620</v>
          </cell>
        </row>
        <row r="1189">
          <cell r="C1189" t="str">
            <v>rupb735</v>
          </cell>
          <cell r="E1189" t="str">
            <v xml:space="preserve"> -</v>
          </cell>
          <cell r="F1189" t="str">
            <v xml:space="preserve">Pasang keramik meja los </v>
          </cell>
          <cell r="G1189">
            <v>330</v>
          </cell>
          <cell r="H1189" t="str">
            <v>m2</v>
          </cell>
          <cell r="J1189">
            <v>12500</v>
          </cell>
          <cell r="K1189">
            <v>4125000</v>
          </cell>
        </row>
        <row r="1190">
          <cell r="C1190" t="str">
            <v>rupb736</v>
          </cell>
          <cell r="E1190" t="str">
            <v xml:space="preserve"> -</v>
          </cell>
          <cell r="F1190" t="str">
            <v>Pasang keramik tanggulan meja los</v>
          </cell>
          <cell r="G1190">
            <v>128</v>
          </cell>
          <cell r="H1190" t="str">
            <v>m'</v>
          </cell>
          <cell r="J1190">
            <v>17500</v>
          </cell>
          <cell r="K1190">
            <v>2240000</v>
          </cell>
        </row>
        <row r="1191">
          <cell r="C1191" t="str">
            <v>rupb737</v>
          </cell>
          <cell r="E1191" t="str">
            <v xml:space="preserve"> -</v>
          </cell>
          <cell r="F1191" t="str">
            <v>Bongkar / bobok psg bata cor kolom</v>
          </cell>
          <cell r="G1191">
            <v>14</v>
          </cell>
          <cell r="H1191" t="str">
            <v>ls</v>
          </cell>
          <cell r="J1191">
            <v>35000</v>
          </cell>
          <cell r="K1191">
            <v>490000</v>
          </cell>
        </row>
        <row r="1192">
          <cell r="C1192" t="str">
            <v>rupb738</v>
          </cell>
          <cell r="E1192" t="str">
            <v xml:space="preserve"> -</v>
          </cell>
          <cell r="F1192" t="str">
            <v xml:space="preserve">Bobok &amp; finish sudutan balok </v>
          </cell>
          <cell r="G1192">
            <v>694</v>
          </cell>
          <cell r="H1192" t="str">
            <v>m'</v>
          </cell>
          <cell r="J1192">
            <v>2500</v>
          </cell>
          <cell r="K1192">
            <v>1735000</v>
          </cell>
        </row>
        <row r="1193">
          <cell r="F1193" t="str">
            <v>Jumlah</v>
          </cell>
          <cell r="K1193">
            <v>47049245</v>
          </cell>
        </row>
        <row r="1194">
          <cell r="C1194" t="str">
            <v>rupb739</v>
          </cell>
          <cell r="F1194" t="str">
            <v>Pot. Retensi Pekerjaan</v>
          </cell>
          <cell r="K1194">
            <v>-2352510</v>
          </cell>
        </row>
        <row r="1197">
          <cell r="E1197" t="str">
            <v>Usman</v>
          </cell>
        </row>
        <row r="1198">
          <cell r="E1198" t="str">
            <v>124/SPB/NK-PPS/07/2005</v>
          </cell>
          <cell r="F1198" t="str">
            <v>Upah Borong Pekerjaan</v>
          </cell>
        </row>
        <row r="1199">
          <cell r="E1199" t="str">
            <v xml:space="preserve">Finishing </v>
          </cell>
        </row>
        <row r="1200">
          <cell r="E1200" t="str">
            <v xml:space="preserve"> -</v>
          </cell>
          <cell r="F1200" t="str">
            <v>Lantai 2 block B</v>
          </cell>
        </row>
        <row r="1201">
          <cell r="C1201" t="str">
            <v>rupb740</v>
          </cell>
          <cell r="E1201" t="str">
            <v xml:space="preserve"> -</v>
          </cell>
          <cell r="F1201" t="str">
            <v>Pasang batu bata</v>
          </cell>
          <cell r="G1201">
            <v>187.3</v>
          </cell>
          <cell r="H1201" t="str">
            <v>m2</v>
          </cell>
          <cell r="J1201">
            <v>9000</v>
          </cell>
          <cell r="K1201">
            <v>1685700</v>
          </cell>
        </row>
        <row r="1202">
          <cell r="C1202" t="str">
            <v>rupb741</v>
          </cell>
          <cell r="E1202" t="str">
            <v xml:space="preserve"> -</v>
          </cell>
          <cell r="F1202" t="str">
            <v>Kolom &amp; Balok praktis</v>
          </cell>
          <cell r="G1202">
            <v>142.41</v>
          </cell>
          <cell r="H1202" t="str">
            <v>m'</v>
          </cell>
          <cell r="J1202">
            <v>7500</v>
          </cell>
          <cell r="K1202">
            <v>1068075</v>
          </cell>
        </row>
        <row r="1203">
          <cell r="C1203" t="str">
            <v>rupb742</v>
          </cell>
          <cell r="E1203" t="str">
            <v xml:space="preserve"> -</v>
          </cell>
          <cell r="F1203" t="str">
            <v>Bor u/ stek</v>
          </cell>
          <cell r="G1203">
            <v>80</v>
          </cell>
          <cell r="H1203" t="str">
            <v>ttk</v>
          </cell>
          <cell r="J1203">
            <v>1000</v>
          </cell>
          <cell r="K1203">
            <v>80000</v>
          </cell>
        </row>
        <row r="1204">
          <cell r="C1204" t="str">
            <v>rupb743</v>
          </cell>
          <cell r="E1204" t="str">
            <v xml:space="preserve"> -</v>
          </cell>
          <cell r="F1204" t="str">
            <v>Bor u/ kolom</v>
          </cell>
          <cell r="G1204">
            <v>96</v>
          </cell>
          <cell r="H1204" t="str">
            <v>ttk</v>
          </cell>
          <cell r="J1204">
            <v>250</v>
          </cell>
          <cell r="K1204">
            <v>24000</v>
          </cell>
        </row>
        <row r="1205">
          <cell r="C1205" t="str">
            <v>rupb744</v>
          </cell>
          <cell r="E1205" t="str">
            <v xml:space="preserve"> -</v>
          </cell>
          <cell r="F1205" t="str">
            <v>Plesteran</v>
          </cell>
          <cell r="G1205">
            <v>77.313999999999993</v>
          </cell>
          <cell r="H1205" t="str">
            <v>m2</v>
          </cell>
          <cell r="J1205">
            <v>6500</v>
          </cell>
          <cell r="K1205">
            <v>502541</v>
          </cell>
        </row>
        <row r="1206">
          <cell r="F1206" t="str">
            <v>Jumlah</v>
          </cell>
          <cell r="K1206">
            <v>3360316</v>
          </cell>
        </row>
        <row r="1207">
          <cell r="C1207" t="str">
            <v>rupb745</v>
          </cell>
          <cell r="F1207" t="str">
            <v>Pot. Retensi Pekerjaan</v>
          </cell>
          <cell r="K1207">
            <v>-168015</v>
          </cell>
        </row>
        <row r="1210">
          <cell r="E1210" t="str">
            <v>Livianto</v>
          </cell>
        </row>
        <row r="1211">
          <cell r="E1211" t="str">
            <v>123/SPB/NK-PPS/07/2005</v>
          </cell>
          <cell r="F1211" t="str">
            <v>Upah Borong Pekerjaan</v>
          </cell>
        </row>
        <row r="1212">
          <cell r="E1212" t="str">
            <v>Finishing</v>
          </cell>
        </row>
        <row r="1213">
          <cell r="E1213" t="str">
            <v xml:space="preserve"> -</v>
          </cell>
          <cell r="F1213" t="str">
            <v>Lantai 2 Block B</v>
          </cell>
        </row>
        <row r="1214">
          <cell r="C1214" t="str">
            <v>rupb746</v>
          </cell>
          <cell r="E1214" t="str">
            <v xml:space="preserve"> -</v>
          </cell>
          <cell r="F1214" t="str">
            <v xml:space="preserve">Psg Batu Bata </v>
          </cell>
          <cell r="G1214">
            <v>74.25</v>
          </cell>
          <cell r="H1214" t="str">
            <v>m2</v>
          </cell>
          <cell r="J1214">
            <v>9000</v>
          </cell>
          <cell r="K1214">
            <v>668250</v>
          </cell>
        </row>
        <row r="1215">
          <cell r="C1215" t="str">
            <v>rupb747</v>
          </cell>
          <cell r="E1215" t="str">
            <v xml:space="preserve"> -</v>
          </cell>
          <cell r="F1215" t="str">
            <v>Kolom &amp; Balok Praktis</v>
          </cell>
          <cell r="G1215">
            <v>77.400000000000006</v>
          </cell>
          <cell r="H1215" t="str">
            <v>m'</v>
          </cell>
          <cell r="J1215">
            <v>7500</v>
          </cell>
          <cell r="K1215">
            <v>580500</v>
          </cell>
        </row>
        <row r="1216">
          <cell r="C1216" t="str">
            <v>rupb748</v>
          </cell>
          <cell r="E1216" t="str">
            <v xml:space="preserve"> -</v>
          </cell>
          <cell r="F1216" t="str">
            <v>Bor u/ kolom praktis</v>
          </cell>
          <cell r="G1216">
            <v>116</v>
          </cell>
          <cell r="H1216" t="str">
            <v>ttk</v>
          </cell>
          <cell r="J1216">
            <v>250</v>
          </cell>
          <cell r="K1216">
            <v>29000</v>
          </cell>
        </row>
        <row r="1217">
          <cell r="C1217" t="str">
            <v>rupb749</v>
          </cell>
          <cell r="E1217" t="str">
            <v xml:space="preserve"> -</v>
          </cell>
          <cell r="F1217" t="str">
            <v>Plesteran</v>
          </cell>
          <cell r="G1217">
            <v>791.41</v>
          </cell>
          <cell r="H1217" t="str">
            <v>m2</v>
          </cell>
          <cell r="J1217">
            <v>6500</v>
          </cell>
          <cell r="K1217">
            <v>5144165</v>
          </cell>
        </row>
        <row r="1218">
          <cell r="C1218" t="str">
            <v>rupb750</v>
          </cell>
          <cell r="E1218" t="str">
            <v xml:space="preserve"> -</v>
          </cell>
          <cell r="F1218" t="str">
            <v>Acian</v>
          </cell>
          <cell r="G1218">
            <v>610</v>
          </cell>
          <cell r="H1218" t="str">
            <v>m2</v>
          </cell>
          <cell r="J1218">
            <v>4000</v>
          </cell>
          <cell r="K1218">
            <v>2440000</v>
          </cell>
        </row>
        <row r="1219">
          <cell r="F1219" t="str">
            <v>Jumlah</v>
          </cell>
          <cell r="K1219">
            <v>8861915</v>
          </cell>
        </row>
        <row r="1220">
          <cell r="C1220" t="str">
            <v>rupb751</v>
          </cell>
          <cell r="F1220" t="str">
            <v>Pot. Retensi Pekerjaan</v>
          </cell>
          <cell r="K1220">
            <v>-443095</v>
          </cell>
        </row>
        <row r="1223">
          <cell r="E1223" t="str">
            <v>Kharis</v>
          </cell>
        </row>
        <row r="1224">
          <cell r="E1224" t="str">
            <v>122/SPB/NK-PPS/07/2005</v>
          </cell>
          <cell r="F1224" t="str">
            <v>Upah Borong Pekerjaan</v>
          </cell>
        </row>
        <row r="1225">
          <cell r="E1225" t="str">
            <v>Lantai 1 Block B</v>
          </cell>
        </row>
        <row r="1226">
          <cell r="C1226" t="str">
            <v>rupb752</v>
          </cell>
          <cell r="E1226" t="str">
            <v xml:space="preserve"> -</v>
          </cell>
          <cell r="F1226" t="str">
            <v>Psg Batu Bata</v>
          </cell>
          <cell r="G1226">
            <v>36.96</v>
          </cell>
          <cell r="H1226" t="str">
            <v>m2</v>
          </cell>
          <cell r="J1226">
            <v>9000</v>
          </cell>
          <cell r="K1226">
            <v>332640</v>
          </cell>
        </row>
        <row r="1227">
          <cell r="C1227" t="str">
            <v>rupb753</v>
          </cell>
          <cell r="E1227" t="str">
            <v xml:space="preserve"> -</v>
          </cell>
          <cell r="F1227" t="str">
            <v>Cor Balok Praktis</v>
          </cell>
          <cell r="G1227">
            <v>131.33000000000001</v>
          </cell>
          <cell r="H1227" t="str">
            <v>m'</v>
          </cell>
          <cell r="J1227">
            <v>7500</v>
          </cell>
          <cell r="K1227">
            <v>984975</v>
          </cell>
        </row>
        <row r="1228">
          <cell r="C1228" t="str">
            <v>rupb754</v>
          </cell>
          <cell r="E1228" t="str">
            <v xml:space="preserve"> -</v>
          </cell>
          <cell r="F1228" t="str">
            <v>Bor u/ stek</v>
          </cell>
          <cell r="G1228">
            <v>48</v>
          </cell>
          <cell r="H1228" t="str">
            <v>ttk</v>
          </cell>
          <cell r="J1228">
            <v>1000</v>
          </cell>
          <cell r="K1228">
            <v>48000</v>
          </cell>
        </row>
        <row r="1229">
          <cell r="C1229" t="str">
            <v>rupb755</v>
          </cell>
          <cell r="E1229" t="str">
            <v xml:space="preserve"> -</v>
          </cell>
          <cell r="F1229" t="str">
            <v>Bor u/ Kolom</v>
          </cell>
          <cell r="G1229">
            <v>92</v>
          </cell>
          <cell r="H1229" t="str">
            <v>ttk</v>
          </cell>
          <cell r="J1229">
            <v>250</v>
          </cell>
          <cell r="K1229">
            <v>23000</v>
          </cell>
        </row>
        <row r="1230">
          <cell r="C1230" t="str">
            <v>rupb756</v>
          </cell>
          <cell r="E1230" t="str">
            <v xml:space="preserve"> -</v>
          </cell>
          <cell r="F1230" t="str">
            <v>Plesteran</v>
          </cell>
          <cell r="G1230">
            <v>1194.77</v>
          </cell>
          <cell r="H1230" t="str">
            <v>m2</v>
          </cell>
          <cell r="J1230">
            <v>6500</v>
          </cell>
          <cell r="K1230">
            <v>7766005</v>
          </cell>
        </row>
        <row r="1231">
          <cell r="F1231" t="str">
            <v>Jumlah</v>
          </cell>
          <cell r="K1231">
            <v>9154620</v>
          </cell>
        </row>
        <row r="1232">
          <cell r="C1232" t="str">
            <v>rupb757</v>
          </cell>
          <cell r="F1232" t="str">
            <v>Pot. Retensi Pekerjaan</v>
          </cell>
          <cell r="K1232">
            <v>-457731</v>
          </cell>
        </row>
        <row r="1235">
          <cell r="E1235" t="str">
            <v>Sugito</v>
          </cell>
        </row>
        <row r="1236">
          <cell r="E1236" t="str">
            <v>126/SPB/NK-PPS/07/2005</v>
          </cell>
          <cell r="F1236" t="str">
            <v>Upah Borong Pekerjaan</v>
          </cell>
        </row>
        <row r="1237">
          <cell r="E1237" t="str">
            <v>Lantai Dasar</v>
          </cell>
        </row>
        <row r="1238">
          <cell r="C1238" t="str">
            <v>rupb758</v>
          </cell>
          <cell r="E1238" t="str">
            <v xml:space="preserve"> -</v>
          </cell>
          <cell r="F1238" t="str">
            <v>Pasangan Bata</v>
          </cell>
          <cell r="G1238">
            <v>25.01</v>
          </cell>
          <cell r="H1238" t="str">
            <v>m2</v>
          </cell>
          <cell r="J1238">
            <v>9000</v>
          </cell>
          <cell r="K1238">
            <v>225090</v>
          </cell>
        </row>
        <row r="1239">
          <cell r="C1239" t="str">
            <v>rupb759</v>
          </cell>
          <cell r="E1239" t="str">
            <v xml:space="preserve"> -</v>
          </cell>
          <cell r="F1239" t="str">
            <v>Plesteran</v>
          </cell>
          <cell r="G1239">
            <v>171.84</v>
          </cell>
          <cell r="H1239" t="str">
            <v>m2</v>
          </cell>
          <cell r="J1239">
            <v>6500</v>
          </cell>
          <cell r="K1239">
            <v>1116960</v>
          </cell>
        </row>
        <row r="1240">
          <cell r="C1240" t="str">
            <v>rupb760</v>
          </cell>
          <cell r="E1240" t="str">
            <v xml:space="preserve"> -</v>
          </cell>
          <cell r="F1240" t="str">
            <v>Acian</v>
          </cell>
          <cell r="G1240">
            <v>176.24</v>
          </cell>
          <cell r="H1240" t="str">
            <v>m2</v>
          </cell>
          <cell r="J1240">
            <v>4000</v>
          </cell>
          <cell r="K1240">
            <v>704960</v>
          </cell>
        </row>
        <row r="1241">
          <cell r="C1241" t="str">
            <v>rupb761</v>
          </cell>
          <cell r="E1241" t="str">
            <v xml:space="preserve"> -</v>
          </cell>
          <cell r="F1241" t="str">
            <v>Opening Kios</v>
          </cell>
          <cell r="G1241">
            <v>10.1</v>
          </cell>
          <cell r="H1241" t="str">
            <v>unt</v>
          </cell>
          <cell r="J1241">
            <v>70000</v>
          </cell>
          <cell r="K1241">
            <v>707000</v>
          </cell>
        </row>
        <row r="1242">
          <cell r="E1242" t="str">
            <v>Lantai Satu</v>
          </cell>
        </row>
        <row r="1243">
          <cell r="C1243" t="str">
            <v>rupb762</v>
          </cell>
          <cell r="E1243" t="str">
            <v xml:space="preserve"> -</v>
          </cell>
          <cell r="F1243" t="str">
            <v>Pasangan Bata</v>
          </cell>
          <cell r="G1243">
            <v>189.22</v>
          </cell>
          <cell r="H1243" t="str">
            <v>m2</v>
          </cell>
          <cell r="J1243">
            <v>9000</v>
          </cell>
          <cell r="K1243">
            <v>1702980</v>
          </cell>
        </row>
        <row r="1244">
          <cell r="C1244" t="str">
            <v>rupb763</v>
          </cell>
          <cell r="E1244" t="str">
            <v xml:space="preserve"> -</v>
          </cell>
          <cell r="F1244" t="str">
            <v>Plesteran</v>
          </cell>
          <cell r="G1244">
            <v>192.77600000000001</v>
          </cell>
          <cell r="H1244" t="str">
            <v>m2</v>
          </cell>
          <cell r="J1244">
            <v>6500</v>
          </cell>
          <cell r="K1244">
            <v>1253044</v>
          </cell>
        </row>
        <row r="1245">
          <cell r="C1245" t="str">
            <v>rupb764</v>
          </cell>
          <cell r="E1245" t="str">
            <v xml:space="preserve"> -</v>
          </cell>
          <cell r="F1245" t="str">
            <v>Acian</v>
          </cell>
          <cell r="G1245">
            <v>31.67</v>
          </cell>
          <cell r="H1245" t="str">
            <v>m2</v>
          </cell>
          <cell r="J1245">
            <v>4000</v>
          </cell>
          <cell r="K1245">
            <v>126680</v>
          </cell>
        </row>
        <row r="1246">
          <cell r="C1246" t="str">
            <v>rupb765</v>
          </cell>
          <cell r="E1246" t="str">
            <v xml:space="preserve"> -</v>
          </cell>
          <cell r="F1246" t="str">
            <v>Ring balok/kolom praktis</v>
          </cell>
          <cell r="G1246">
            <v>0.92600000000000005</v>
          </cell>
          <cell r="H1246" t="str">
            <v>m3</v>
          </cell>
          <cell r="J1246">
            <v>450000</v>
          </cell>
          <cell r="K1246">
            <v>416700</v>
          </cell>
        </row>
        <row r="1247">
          <cell r="C1247" t="str">
            <v>rupb766</v>
          </cell>
          <cell r="E1247" t="str">
            <v xml:space="preserve"> -</v>
          </cell>
          <cell r="F1247" t="str">
            <v>Bor Stek</v>
          </cell>
          <cell r="G1247">
            <v>31</v>
          </cell>
          <cell r="H1247" t="str">
            <v>ttk</v>
          </cell>
          <cell r="J1247">
            <v>1000</v>
          </cell>
          <cell r="K1247">
            <v>31000</v>
          </cell>
        </row>
        <row r="1248">
          <cell r="C1248" t="str">
            <v>rupb767</v>
          </cell>
          <cell r="E1248" t="str">
            <v xml:space="preserve"> -</v>
          </cell>
          <cell r="F1248" t="str">
            <v>Pasang kolom praktis</v>
          </cell>
          <cell r="G1248">
            <v>18</v>
          </cell>
          <cell r="H1248" t="str">
            <v>ttk</v>
          </cell>
          <cell r="J1248">
            <v>1000</v>
          </cell>
          <cell r="K1248">
            <v>18000</v>
          </cell>
        </row>
        <row r="1249">
          <cell r="E1249" t="str">
            <v>Lantai Tiga</v>
          </cell>
        </row>
        <row r="1250">
          <cell r="C1250" t="str">
            <v>rupb768</v>
          </cell>
          <cell r="E1250" t="str">
            <v xml:space="preserve"> -</v>
          </cell>
          <cell r="F1250" t="str">
            <v>Pasangan Bata</v>
          </cell>
          <cell r="G1250">
            <v>623.82000000000005</v>
          </cell>
          <cell r="H1250" t="str">
            <v>m2</v>
          </cell>
          <cell r="J1250">
            <v>9000</v>
          </cell>
          <cell r="K1250">
            <v>5614380</v>
          </cell>
        </row>
        <row r="1251">
          <cell r="C1251" t="str">
            <v>rupb769</v>
          </cell>
          <cell r="E1251" t="str">
            <v xml:space="preserve"> -</v>
          </cell>
          <cell r="F1251" t="str">
            <v>Plesteran</v>
          </cell>
          <cell r="G1251">
            <v>50.98</v>
          </cell>
          <cell r="H1251" t="str">
            <v>m2</v>
          </cell>
          <cell r="J1251">
            <v>6500</v>
          </cell>
          <cell r="K1251">
            <v>331370</v>
          </cell>
        </row>
        <row r="1252">
          <cell r="C1252" t="str">
            <v>rupb770</v>
          </cell>
          <cell r="E1252" t="str">
            <v xml:space="preserve"> -</v>
          </cell>
          <cell r="F1252" t="str">
            <v>Bor Stek</v>
          </cell>
          <cell r="G1252">
            <v>67</v>
          </cell>
          <cell r="H1252" t="str">
            <v>ttk</v>
          </cell>
          <cell r="J1252">
            <v>1000</v>
          </cell>
          <cell r="K1252">
            <v>67000</v>
          </cell>
        </row>
        <row r="1253">
          <cell r="C1253" t="str">
            <v>rupb771</v>
          </cell>
          <cell r="E1253" t="str">
            <v xml:space="preserve"> -</v>
          </cell>
          <cell r="F1253" t="str">
            <v>Pasang kolom praktis</v>
          </cell>
          <cell r="G1253">
            <v>58</v>
          </cell>
          <cell r="H1253" t="str">
            <v>ttk</v>
          </cell>
          <cell r="J1253">
            <v>1000</v>
          </cell>
          <cell r="K1253">
            <v>58000</v>
          </cell>
        </row>
        <row r="1254">
          <cell r="F1254" t="str">
            <v>Jumlah</v>
          </cell>
          <cell r="K1254">
            <v>12373164</v>
          </cell>
        </row>
        <row r="1255">
          <cell r="C1255" t="str">
            <v>rupb772</v>
          </cell>
          <cell r="F1255" t="str">
            <v>Pot. Retensi Pekerjaan</v>
          </cell>
          <cell r="K1255">
            <v>-618658</v>
          </cell>
        </row>
        <row r="1258">
          <cell r="E1258" t="str">
            <v>Kahar</v>
          </cell>
        </row>
        <row r="1259">
          <cell r="E1259" t="str">
            <v>128/SPB/NK-PPS/07/2005</v>
          </cell>
          <cell r="F1259" t="str">
            <v>Upah Borong Pekerjaan</v>
          </cell>
        </row>
        <row r="1260">
          <cell r="E1260" t="str">
            <v>Gedung B</v>
          </cell>
        </row>
        <row r="1261">
          <cell r="C1261" t="str">
            <v>rupb773</v>
          </cell>
          <cell r="E1261" t="str">
            <v xml:space="preserve"> -</v>
          </cell>
          <cell r="F1261" t="str">
            <v>Balok Sirip diatas parapet</v>
          </cell>
          <cell r="G1261">
            <v>67.2</v>
          </cell>
          <cell r="H1261" t="str">
            <v>m'</v>
          </cell>
          <cell r="J1261">
            <v>6500</v>
          </cell>
          <cell r="K1261">
            <v>436800</v>
          </cell>
        </row>
        <row r="1262">
          <cell r="C1262" t="str">
            <v>rupb774</v>
          </cell>
          <cell r="E1262" t="str">
            <v xml:space="preserve"> -</v>
          </cell>
          <cell r="F1262" t="str">
            <v>Kolom Sirip</v>
          </cell>
          <cell r="G1262">
            <v>32.174999999999997</v>
          </cell>
          <cell r="H1262" t="str">
            <v>m'</v>
          </cell>
          <cell r="J1262">
            <v>6500</v>
          </cell>
          <cell r="K1262">
            <v>209137.5</v>
          </cell>
        </row>
        <row r="1263">
          <cell r="C1263" t="str">
            <v>rupb775</v>
          </cell>
          <cell r="E1263" t="str">
            <v xml:space="preserve"> -</v>
          </cell>
          <cell r="F1263" t="str">
            <v>Kolom Praktis &amp; Ring Balok lt. 2</v>
          </cell>
          <cell r="G1263">
            <v>1100</v>
          </cell>
          <cell r="H1263" t="str">
            <v>m'</v>
          </cell>
          <cell r="J1263">
            <v>2500</v>
          </cell>
          <cell r="K1263">
            <v>2750000</v>
          </cell>
        </row>
        <row r="1264">
          <cell r="C1264" t="str">
            <v>rupb776</v>
          </cell>
          <cell r="E1264" t="str">
            <v xml:space="preserve"> -</v>
          </cell>
          <cell r="F1264" t="str">
            <v>Pembesian Ø 25</v>
          </cell>
          <cell r="G1264">
            <v>2309.4899999999998</v>
          </cell>
          <cell r="H1264" t="str">
            <v>kg</v>
          </cell>
          <cell r="J1264">
            <v>250</v>
          </cell>
          <cell r="K1264">
            <v>577372.5</v>
          </cell>
        </row>
        <row r="1265">
          <cell r="C1265" t="str">
            <v>rupb777</v>
          </cell>
          <cell r="E1265" t="str">
            <v xml:space="preserve"> -</v>
          </cell>
          <cell r="F1265" t="str">
            <v>Pembesian Ø 22</v>
          </cell>
          <cell r="G1265">
            <v>4919.08</v>
          </cell>
          <cell r="H1265" t="str">
            <v>kg</v>
          </cell>
          <cell r="J1265">
            <v>250</v>
          </cell>
          <cell r="K1265">
            <v>1229770</v>
          </cell>
        </row>
        <row r="1266">
          <cell r="C1266" t="str">
            <v>rupb778</v>
          </cell>
          <cell r="E1266" t="str">
            <v xml:space="preserve"> -</v>
          </cell>
          <cell r="F1266" t="str">
            <v>Pembesian Ø 16</v>
          </cell>
          <cell r="G1266">
            <v>69.88</v>
          </cell>
          <cell r="H1266" t="str">
            <v>kg</v>
          </cell>
          <cell r="J1266">
            <v>250</v>
          </cell>
          <cell r="K1266">
            <v>17470</v>
          </cell>
        </row>
        <row r="1267">
          <cell r="C1267" t="str">
            <v>rupb779</v>
          </cell>
          <cell r="E1267" t="str">
            <v xml:space="preserve"> -</v>
          </cell>
          <cell r="F1267" t="str">
            <v>Pembesian Ø 10</v>
          </cell>
          <cell r="G1267">
            <v>6818.1370000000006</v>
          </cell>
          <cell r="H1267" t="str">
            <v>kg</v>
          </cell>
          <cell r="J1267">
            <v>325</v>
          </cell>
          <cell r="K1267">
            <v>2215894.5250000004</v>
          </cell>
        </row>
        <row r="1268">
          <cell r="E1268" t="str">
            <v>Gedung C</v>
          </cell>
        </row>
        <row r="1269">
          <cell r="C1269" t="str">
            <v>rupb780</v>
          </cell>
          <cell r="E1269" t="str">
            <v xml:space="preserve"> -</v>
          </cell>
          <cell r="F1269" t="str">
            <v xml:space="preserve">Kolom sirip </v>
          </cell>
          <cell r="G1269">
            <v>26.95</v>
          </cell>
          <cell r="H1269" t="str">
            <v>m'</v>
          </cell>
          <cell r="J1269">
            <v>6500</v>
          </cell>
          <cell r="K1269">
            <v>175175</v>
          </cell>
        </row>
        <row r="1270">
          <cell r="C1270" t="str">
            <v>rupb781</v>
          </cell>
          <cell r="E1270" t="str">
            <v xml:space="preserve"> -</v>
          </cell>
          <cell r="F1270" t="str">
            <v>Kolom Praktis &amp; ring balok lt.1</v>
          </cell>
          <cell r="G1270">
            <v>2000</v>
          </cell>
          <cell r="H1270" t="str">
            <v>m'</v>
          </cell>
          <cell r="J1270">
            <v>2500</v>
          </cell>
          <cell r="K1270">
            <v>5000000</v>
          </cell>
        </row>
        <row r="1271">
          <cell r="C1271" t="str">
            <v>rupb782</v>
          </cell>
          <cell r="E1271" t="str">
            <v xml:space="preserve"> -</v>
          </cell>
          <cell r="F1271" t="str">
            <v>Plat &amp; balok Ornamen Kaca As Ba</v>
          </cell>
          <cell r="G1271">
            <v>1594.0350000000001</v>
          </cell>
          <cell r="H1271" t="str">
            <v>kg</v>
          </cell>
          <cell r="J1271">
            <v>325</v>
          </cell>
          <cell r="K1271">
            <v>518061.375</v>
          </cell>
        </row>
        <row r="1272">
          <cell r="E1272" t="str">
            <v>Gedung D</v>
          </cell>
        </row>
        <row r="1273">
          <cell r="C1273" t="str">
            <v>rupb783</v>
          </cell>
          <cell r="E1273" t="str">
            <v xml:space="preserve"> -</v>
          </cell>
          <cell r="F1273" t="str">
            <v>Pembesian Ø 25,22,16</v>
          </cell>
          <cell r="G1273">
            <v>21813.345000000001</v>
          </cell>
          <cell r="H1273" t="str">
            <v>kg</v>
          </cell>
          <cell r="J1273">
            <v>250</v>
          </cell>
          <cell r="K1273">
            <v>5453336.25</v>
          </cell>
        </row>
        <row r="1274">
          <cell r="C1274" t="str">
            <v>rupb784</v>
          </cell>
          <cell r="E1274" t="str">
            <v xml:space="preserve"> -</v>
          </cell>
          <cell r="F1274" t="str">
            <v>Pembesian Ø 10</v>
          </cell>
          <cell r="G1274">
            <v>1749.3219999999999</v>
          </cell>
          <cell r="H1274" t="str">
            <v>kg</v>
          </cell>
          <cell r="J1274">
            <v>325</v>
          </cell>
          <cell r="K1274">
            <v>568529.65</v>
          </cell>
        </row>
        <row r="1275">
          <cell r="E1275" t="str">
            <v>Gedung A ( As AA - AF / Ao - Ab )</v>
          </cell>
        </row>
        <row r="1276">
          <cell r="C1276" t="str">
            <v>rupb785</v>
          </cell>
          <cell r="E1276" t="str">
            <v xml:space="preserve"> -</v>
          </cell>
          <cell r="F1276" t="str">
            <v>Pembesian Ø 25 &amp; 16</v>
          </cell>
          <cell r="G1276">
            <v>12187.59</v>
          </cell>
          <cell r="H1276" t="str">
            <v>kg</v>
          </cell>
          <cell r="J1276">
            <v>250</v>
          </cell>
          <cell r="K1276">
            <v>3046897.5</v>
          </cell>
        </row>
        <row r="1277">
          <cell r="F1277" t="str">
            <v>Jumlah</v>
          </cell>
          <cell r="K1277">
            <v>22198444.299999997</v>
          </cell>
        </row>
        <row r="1278">
          <cell r="C1278" t="str">
            <v>rupb786</v>
          </cell>
          <cell r="F1278" t="str">
            <v>Pot. Retensi Pekerjaan</v>
          </cell>
          <cell r="K1278">
            <v>-1279456</v>
          </cell>
        </row>
        <row r="1281">
          <cell r="E1281" t="str">
            <v>Dedy</v>
          </cell>
        </row>
        <row r="1282">
          <cell r="E1282" t="str">
            <v>127/SPB/NK-PPS/07/2005</v>
          </cell>
          <cell r="F1282" t="str">
            <v>Upah Borong Pekerjaan</v>
          </cell>
        </row>
        <row r="1283">
          <cell r="E1283" t="str">
            <v>Lantai Dasar</v>
          </cell>
        </row>
        <row r="1284">
          <cell r="C1284" t="str">
            <v>rupb787</v>
          </cell>
          <cell r="E1284" t="str">
            <v xml:space="preserve"> -</v>
          </cell>
          <cell r="F1284" t="str">
            <v>Plesteran</v>
          </cell>
          <cell r="G1284">
            <v>629.74</v>
          </cell>
          <cell r="H1284" t="str">
            <v>m2</v>
          </cell>
          <cell r="J1284">
            <v>6500</v>
          </cell>
          <cell r="K1284">
            <v>4093310</v>
          </cell>
        </row>
        <row r="1285">
          <cell r="C1285" t="str">
            <v>rupb788</v>
          </cell>
          <cell r="E1285" t="str">
            <v xml:space="preserve"> -</v>
          </cell>
          <cell r="F1285" t="str">
            <v>Acian</v>
          </cell>
          <cell r="G1285">
            <v>392.37</v>
          </cell>
          <cell r="H1285" t="str">
            <v>m2</v>
          </cell>
          <cell r="J1285">
            <v>4000</v>
          </cell>
          <cell r="K1285">
            <v>1569480</v>
          </cell>
        </row>
        <row r="1286">
          <cell r="C1286" t="str">
            <v>rupb789</v>
          </cell>
          <cell r="E1286" t="str">
            <v xml:space="preserve"> -</v>
          </cell>
          <cell r="F1286" t="str">
            <v>Tiang Opening</v>
          </cell>
          <cell r="G1286">
            <v>5</v>
          </cell>
          <cell r="H1286" t="str">
            <v>unt</v>
          </cell>
          <cell r="J1286">
            <v>70000</v>
          </cell>
          <cell r="K1286">
            <v>350000</v>
          </cell>
        </row>
        <row r="1287">
          <cell r="F1287" t="str">
            <v>Jumlah</v>
          </cell>
          <cell r="K1287">
            <v>6012790</v>
          </cell>
        </row>
        <row r="1288">
          <cell r="C1288" t="str">
            <v>rupb790</v>
          </cell>
          <cell r="F1288" t="str">
            <v>Pot. Retensi Pekerjaan</v>
          </cell>
          <cell r="K1288">
            <v>-300639</v>
          </cell>
        </row>
        <row r="1291">
          <cell r="E1291" t="str">
            <v>Hasrullah</v>
          </cell>
          <cell r="F1291" t="str">
            <v xml:space="preserve">Upah Tenaga harian pekerjaan finishing expose beton </v>
          </cell>
        </row>
        <row r="1292">
          <cell r="C1292" t="str">
            <v>rupb791</v>
          </cell>
          <cell r="F1292" t="str">
            <v>tangga basement blok B</v>
          </cell>
          <cell r="K1292">
            <v>2570000</v>
          </cell>
        </row>
        <row r="1294">
          <cell r="C1294" t="str">
            <v>rupb792</v>
          </cell>
          <cell r="E1294" t="str">
            <v>Iksan</v>
          </cell>
          <cell r="F1294" t="str">
            <v>Mobilisasi tenaga kerja dari Jawa ke Pekanbaru</v>
          </cell>
          <cell r="K1294">
            <v>1000000</v>
          </cell>
        </row>
        <row r="1296">
          <cell r="K1296">
            <v>597634708.5999999</v>
          </cell>
        </row>
        <row r="1297">
          <cell r="D1297" t="str">
            <v>DP : 18</v>
          </cell>
        </row>
        <row r="1298">
          <cell r="D1298" t="str">
            <v>Kahar</v>
          </cell>
          <cell r="F1298" t="str">
            <v>Upah harian kerja pembersihan sampah di lokasi areal Genset &amp; TC-1</v>
          </cell>
        </row>
        <row r="1299">
          <cell r="C1299" t="str">
            <v>rupb793</v>
          </cell>
          <cell r="F1299" t="str">
            <v>Upah harian pada tanggal 8 Agustus 2005</v>
          </cell>
          <cell r="K1299">
            <v>75000</v>
          </cell>
        </row>
        <row r="1301">
          <cell r="D1301" t="str">
            <v>Ir. Maniur Pasaribu</v>
          </cell>
          <cell r="F1301" t="str">
            <v xml:space="preserve">Pemakaian Dump Truk untuk angkut sampah material </v>
          </cell>
        </row>
        <row r="1302">
          <cell r="C1302" t="str">
            <v>rupb794</v>
          </cell>
          <cell r="F1302" t="str">
            <v>Pemakaian Dump Truck Periode : 21 Juni - 30 Juni 2005</v>
          </cell>
          <cell r="K1302">
            <v>2333300</v>
          </cell>
        </row>
        <row r="1304">
          <cell r="D1304" t="str">
            <v>Kahar</v>
          </cell>
          <cell r="F1304" t="str">
            <v>Upah harian kerja untuk pembersihan lantai basement chipping beton,</v>
          </cell>
        </row>
        <row r="1305">
          <cell r="F1305" t="str">
            <v>fit lantai &amp; gutter saluran lantai atap karena untuk pemasangan keramik</v>
          </cell>
        </row>
        <row r="1306">
          <cell r="C1306" t="str">
            <v>rupb795</v>
          </cell>
          <cell r="F1306" t="str">
            <v>Upah harian Periode : 3 Agustus - 7 Agustus 2005</v>
          </cell>
          <cell r="K1306">
            <v>1365000</v>
          </cell>
        </row>
        <row r="1308">
          <cell r="D1308" t="str">
            <v>Awal</v>
          </cell>
          <cell r="F1308" t="str">
            <v xml:space="preserve">Upah pekerja harian untuk pembersihan lokasi kerja, angkut material - </v>
          </cell>
        </row>
        <row r="1309">
          <cell r="C1309" t="str">
            <v>rupb796</v>
          </cell>
          <cell r="F1309" t="str">
            <v>Upah harian ke lt.3, dan bongkar sisa-sisa bekisting struktur</v>
          </cell>
          <cell r="K1309">
            <v>927000</v>
          </cell>
        </row>
        <row r="1311">
          <cell r="D1311" t="str">
            <v>Iksan</v>
          </cell>
          <cell r="F1311" t="str">
            <v>Upah harian lantai 1 yang dimaking pasang cerucuk, puing-puing bekas</v>
          </cell>
        </row>
        <row r="1312">
          <cell r="F1312" t="str">
            <v>babakan Mei + 1</v>
          </cell>
        </row>
        <row r="1313">
          <cell r="C1313" t="str">
            <v>rupb797</v>
          </cell>
          <cell r="F1313" t="str">
            <v>Upah harian Periode : 5 Agustus - 10 Agustus 2005</v>
          </cell>
          <cell r="K1313">
            <v>292500</v>
          </cell>
        </row>
        <row r="1315">
          <cell r="C1315" t="str">
            <v>rupb798</v>
          </cell>
          <cell r="D1315" t="str">
            <v>Mirza Noor</v>
          </cell>
          <cell r="F1315" t="str">
            <v>Upah Bongkar dan Angkut semen Periode : 11 Agustus - 25 Agustus 2005</v>
          </cell>
          <cell r="K1315">
            <v>1560000</v>
          </cell>
        </row>
        <row r="1317">
          <cell r="C1317" t="str">
            <v>rupb799</v>
          </cell>
          <cell r="D1317" t="str">
            <v>Iksan</v>
          </cell>
          <cell r="F1317" t="str">
            <v>Upah angkut semen dari Blok B ke Blok C tgl 2 Agustus 2005</v>
          </cell>
          <cell r="K1317">
            <v>16250</v>
          </cell>
        </row>
        <row r="1319">
          <cell r="C1319" t="str">
            <v>rupb800</v>
          </cell>
          <cell r="D1319" t="str">
            <v>Dwi Tantomo</v>
          </cell>
          <cell r="F1319" t="str">
            <v>Ongkos angkur keramik ke lt. 2</v>
          </cell>
          <cell r="K1319">
            <v>200000</v>
          </cell>
        </row>
        <row r="1321">
          <cell r="C1321" t="str">
            <v>rupb801</v>
          </cell>
          <cell r="D1321" t="str">
            <v>Mirza Noor</v>
          </cell>
          <cell r="F1321" t="str">
            <v>Ongkos pengawalan truk bawa rolling door dari proyek</v>
          </cell>
          <cell r="K1321">
            <v>600000</v>
          </cell>
        </row>
        <row r="1323">
          <cell r="C1323" t="str">
            <v>rupb802</v>
          </cell>
          <cell r="D1323" t="str">
            <v>Kahar</v>
          </cell>
          <cell r="F1323" t="str">
            <v>Upah pemindahan besi dia. 10 dari depan gudang ME tgl. 4 Agust 05</v>
          </cell>
          <cell r="K1323">
            <v>112500</v>
          </cell>
        </row>
        <row r="1325">
          <cell r="D1325" t="str">
            <v>Kahar</v>
          </cell>
          <cell r="F1325" t="str">
            <v>Upah harian langsir alat scafolding dan pembersihan sebanyak 8 orang</v>
          </cell>
        </row>
        <row r="1326">
          <cell r="C1326" t="str">
            <v>rupb803</v>
          </cell>
          <cell r="F1326" t="str">
            <v>Upah harian tanggal 7 agustus 2005</v>
          </cell>
          <cell r="K1326">
            <v>300000</v>
          </cell>
        </row>
        <row r="1328">
          <cell r="D1328" t="str">
            <v>Junaidi</v>
          </cell>
          <cell r="F1328" t="str">
            <v>Upah Borong Pekerjaan</v>
          </cell>
        </row>
        <row r="1329">
          <cell r="C1329" t="str">
            <v>rupb804</v>
          </cell>
          <cell r="D1329" t="str">
            <v>135/SPB/NK-PPS/07/2005</v>
          </cell>
          <cell r="E1329" t="str">
            <v xml:space="preserve"> -</v>
          </cell>
          <cell r="F1329" t="str">
            <v>Potong / Bobok Bore Pile Block A &amp; D</v>
          </cell>
          <cell r="G1329">
            <v>70</v>
          </cell>
          <cell r="H1329" t="str">
            <v>ttk</v>
          </cell>
          <cell r="I1329">
            <v>80000</v>
          </cell>
          <cell r="J1329">
            <v>5600000</v>
          </cell>
          <cell r="K1329">
            <v>5600000</v>
          </cell>
        </row>
        <row r="1330">
          <cell r="C1330" t="str">
            <v>rupb805</v>
          </cell>
          <cell r="F1330" t="str">
            <v>Pot. Retensi Pekerjaan</v>
          </cell>
          <cell r="J1330">
            <v>282500</v>
          </cell>
          <cell r="K1330">
            <v>-282500</v>
          </cell>
        </row>
        <row r="1332">
          <cell r="D1332" t="str">
            <v>Junaidi</v>
          </cell>
          <cell r="F1332" t="str">
            <v xml:space="preserve">Upah tambahan pemotongan bore pile karena pemotongan dilakukan </v>
          </cell>
        </row>
        <row r="1333">
          <cell r="C1333" t="str">
            <v>rupb806</v>
          </cell>
          <cell r="F1333" t="str">
            <v>Uapah pemotongan 2 kali untuk 1 bore pile</v>
          </cell>
          <cell r="K1333">
            <v>280000</v>
          </cell>
        </row>
        <row r="1335">
          <cell r="C1335" t="str">
            <v>rupb807</v>
          </cell>
          <cell r="D1335" t="str">
            <v>Junaidi</v>
          </cell>
          <cell r="F1335" t="str">
            <v>Upah bobok plat lantai / balok tee beam karena perubahan gambar</v>
          </cell>
          <cell r="K1335">
            <v>28000</v>
          </cell>
        </row>
        <row r="1337">
          <cell r="D1337" t="str">
            <v>Suminta</v>
          </cell>
        </row>
        <row r="1338">
          <cell r="D1338" t="str">
            <v>148/SPB/NK-PPS/08/2005</v>
          </cell>
          <cell r="F1338" t="str">
            <v>Upah Borong Pekerjaan</v>
          </cell>
        </row>
        <row r="1339">
          <cell r="F1339" t="str">
            <v>Pekerjaan Block A Lt. Basement</v>
          </cell>
        </row>
        <row r="1340">
          <cell r="F1340" t="str">
            <v>Pile Cap ( PC 2 ,3 &amp; 3 A )</v>
          </cell>
        </row>
        <row r="1341">
          <cell r="C1341" t="str">
            <v>rupb808</v>
          </cell>
          <cell r="E1341" t="str">
            <v xml:space="preserve"> -</v>
          </cell>
          <cell r="F1341" t="str">
            <v>Fabrikasi Bekisting</v>
          </cell>
          <cell r="G1341">
            <v>110.7</v>
          </cell>
          <cell r="H1341" t="str">
            <v>m2</v>
          </cell>
          <cell r="I1341">
            <v>3500</v>
          </cell>
          <cell r="J1341">
            <v>387450</v>
          </cell>
          <cell r="K1341">
            <v>387450</v>
          </cell>
        </row>
        <row r="1342">
          <cell r="C1342" t="str">
            <v>rupb809</v>
          </cell>
          <cell r="E1342" t="str">
            <v xml:space="preserve"> -</v>
          </cell>
          <cell r="F1342" t="str">
            <v>Stell  Bekisting</v>
          </cell>
          <cell r="G1342">
            <v>110.7</v>
          </cell>
          <cell r="H1342" t="str">
            <v>m2</v>
          </cell>
          <cell r="I1342">
            <v>11000</v>
          </cell>
          <cell r="J1342">
            <v>1217700</v>
          </cell>
          <cell r="K1342">
            <v>1217700</v>
          </cell>
        </row>
        <row r="1343">
          <cell r="C1343" t="str">
            <v>rupb810</v>
          </cell>
          <cell r="E1343" t="str">
            <v xml:space="preserve"> -</v>
          </cell>
          <cell r="F1343" t="str">
            <v>Lantai kerja</v>
          </cell>
          <cell r="G1343">
            <v>113.04</v>
          </cell>
          <cell r="H1343" t="str">
            <v>m2</v>
          </cell>
          <cell r="I1343">
            <v>2500</v>
          </cell>
          <cell r="J1343">
            <v>282600</v>
          </cell>
          <cell r="K1343">
            <v>282600</v>
          </cell>
        </row>
        <row r="1344">
          <cell r="C1344" t="str">
            <v>rupb811</v>
          </cell>
          <cell r="E1344" t="str">
            <v xml:space="preserve"> -</v>
          </cell>
          <cell r="F1344" t="str">
            <v>Bongkar bekisting</v>
          </cell>
          <cell r="G1344">
            <v>246.52</v>
          </cell>
          <cell r="H1344" t="str">
            <v>m2</v>
          </cell>
          <cell r="I1344">
            <v>1500</v>
          </cell>
          <cell r="J1344">
            <v>369780</v>
          </cell>
          <cell r="K1344">
            <v>369780</v>
          </cell>
        </row>
        <row r="1345">
          <cell r="E1345" t="str">
            <v>Tie Beam, Kolom 70/70, Pit Lift</v>
          </cell>
        </row>
        <row r="1346">
          <cell r="C1346" t="str">
            <v>rupb812</v>
          </cell>
          <cell r="E1346" t="str">
            <v xml:space="preserve"> -</v>
          </cell>
          <cell r="F1346" t="str">
            <v>Fabrikasi Bekisting</v>
          </cell>
          <cell r="G1346">
            <v>330.89100000000002</v>
          </cell>
          <cell r="H1346" t="str">
            <v>m2</v>
          </cell>
          <cell r="I1346">
            <v>3500</v>
          </cell>
          <cell r="J1346">
            <v>1158118.5</v>
          </cell>
          <cell r="K1346">
            <v>1158118.5</v>
          </cell>
        </row>
        <row r="1347">
          <cell r="C1347" t="str">
            <v>rupb813</v>
          </cell>
          <cell r="E1347" t="str">
            <v xml:space="preserve"> -</v>
          </cell>
          <cell r="F1347" t="str">
            <v>Stell &amp; Bongkar</v>
          </cell>
          <cell r="G1347">
            <v>335.74</v>
          </cell>
          <cell r="H1347" t="str">
            <v>m2</v>
          </cell>
          <cell r="I1347">
            <v>12500</v>
          </cell>
          <cell r="J1347">
            <v>4196750</v>
          </cell>
          <cell r="K1347">
            <v>4196750</v>
          </cell>
        </row>
        <row r="1348">
          <cell r="C1348" t="str">
            <v>rupb814</v>
          </cell>
          <cell r="E1348" t="str">
            <v xml:space="preserve"> -</v>
          </cell>
          <cell r="F1348" t="str">
            <v>Lantai kerja</v>
          </cell>
          <cell r="G1348">
            <v>486.31</v>
          </cell>
          <cell r="H1348" t="str">
            <v>m2</v>
          </cell>
          <cell r="I1348">
            <v>2500</v>
          </cell>
          <cell r="J1348">
            <v>1215775</v>
          </cell>
          <cell r="K1348">
            <v>1215775</v>
          </cell>
        </row>
        <row r="1349">
          <cell r="C1349" t="str">
            <v>rupb815</v>
          </cell>
          <cell r="E1349" t="str">
            <v xml:space="preserve"> -</v>
          </cell>
          <cell r="F1349" t="str">
            <v>Cor pile cap + Tie beam</v>
          </cell>
          <cell r="G1349">
            <v>99.3</v>
          </cell>
          <cell r="H1349" t="str">
            <v>m3</v>
          </cell>
          <cell r="I1349">
            <v>15000</v>
          </cell>
          <cell r="J1349">
            <v>1489500</v>
          </cell>
          <cell r="K1349">
            <v>1489500</v>
          </cell>
        </row>
        <row r="1350">
          <cell r="C1350" t="str">
            <v>rupb816</v>
          </cell>
          <cell r="E1350" t="str">
            <v xml:space="preserve"> -</v>
          </cell>
          <cell r="F1350" t="str">
            <v>Bor stek balok</v>
          </cell>
          <cell r="G1350">
            <v>44</v>
          </cell>
          <cell r="H1350" t="str">
            <v>titik</v>
          </cell>
          <cell r="I1350">
            <v>250</v>
          </cell>
          <cell r="J1350">
            <v>11000</v>
          </cell>
          <cell r="K1350">
            <v>11000</v>
          </cell>
        </row>
        <row r="1351">
          <cell r="E1351" t="str">
            <v>Jumlah</v>
          </cell>
        </row>
        <row r="1353">
          <cell r="D1353" t="str">
            <v>Kahar</v>
          </cell>
          <cell r="E1353" t="str">
            <v xml:space="preserve">Upah harian di gedung D </v>
          </cell>
        </row>
        <row r="1354">
          <cell r="E1354" t="str">
            <v xml:space="preserve"> -</v>
          </cell>
          <cell r="F1354" t="str">
            <v>Meluruskan steck bore pile, balok di R1 &amp; R4</v>
          </cell>
        </row>
        <row r="1355">
          <cell r="C1355" t="str">
            <v>rupb817</v>
          </cell>
          <cell r="E1355" t="str">
            <v xml:space="preserve"> -</v>
          </cell>
          <cell r="F1355" t="str">
            <v>Meluruskan steck bore pile dan tangga ke ruang pompa R8 &amp; R4</v>
          </cell>
          <cell r="K1355">
            <v>262500</v>
          </cell>
        </row>
        <row r="1356">
          <cell r="E1356" t="str">
            <v>Jumlah</v>
          </cell>
        </row>
        <row r="1358">
          <cell r="D1358" t="str">
            <v>Kahar</v>
          </cell>
        </row>
        <row r="1359">
          <cell r="D1359" t="str">
            <v>147/SPB/NK-PPS/08/2005</v>
          </cell>
          <cell r="E1359" t="str">
            <v>Upah Borong Pekerjaan</v>
          </cell>
        </row>
        <row r="1360">
          <cell r="E1360" t="str">
            <v>Gedung B</v>
          </cell>
        </row>
        <row r="1361">
          <cell r="C1361" t="str">
            <v>rupb818</v>
          </cell>
          <cell r="E1361" t="str">
            <v xml:space="preserve"> -</v>
          </cell>
          <cell r="F1361" t="str">
            <v>Kolom Praktis &amp; Ring Balok lt. 2</v>
          </cell>
          <cell r="G1361">
            <v>867</v>
          </cell>
          <cell r="H1361" t="str">
            <v>m'</v>
          </cell>
          <cell r="I1361">
            <v>2500</v>
          </cell>
          <cell r="J1361">
            <v>2167500</v>
          </cell>
          <cell r="K1361">
            <v>2167500</v>
          </cell>
        </row>
        <row r="1362">
          <cell r="E1362" t="str">
            <v>Gedung A ( As AA - AF / Ao - Ab )</v>
          </cell>
        </row>
        <row r="1363">
          <cell r="C1363" t="str">
            <v>rupb819</v>
          </cell>
          <cell r="E1363" t="str">
            <v xml:space="preserve"> -</v>
          </cell>
          <cell r="F1363" t="str">
            <v>Ø 25 &amp; 16</v>
          </cell>
          <cell r="G1363">
            <v>7189.25</v>
          </cell>
          <cell r="H1363" t="str">
            <v>kg</v>
          </cell>
          <cell r="I1363">
            <v>250</v>
          </cell>
          <cell r="J1363">
            <v>1797312.5</v>
          </cell>
          <cell r="K1363">
            <v>1797312.5</v>
          </cell>
        </row>
        <row r="1366">
          <cell r="D1366" t="str">
            <v>Kahar</v>
          </cell>
        </row>
        <row r="1367">
          <cell r="D1367" t="str">
            <v>147/SPB/NK-PPS/08/2005</v>
          </cell>
          <cell r="E1367" t="str">
            <v>Upah Borong Pekerjaan</v>
          </cell>
        </row>
        <row r="1368">
          <cell r="E1368" t="str">
            <v>Gedung A</v>
          </cell>
        </row>
        <row r="1369">
          <cell r="C1369" t="str">
            <v>rupb820</v>
          </cell>
          <cell r="E1369" t="str">
            <v xml:space="preserve"> -</v>
          </cell>
          <cell r="F1369" t="str">
            <v xml:space="preserve">T Beam, Klm Steck &amp; Klm Lt Bas &amp; Dsr </v>
          </cell>
          <cell r="G1369">
            <v>26250</v>
          </cell>
          <cell r="H1369" t="str">
            <v>kg</v>
          </cell>
          <cell r="I1369">
            <v>250</v>
          </cell>
          <cell r="J1369">
            <v>6562500</v>
          </cell>
          <cell r="K1369">
            <v>6562500</v>
          </cell>
        </row>
        <row r="1370">
          <cell r="C1370" t="str">
            <v>rupb821</v>
          </cell>
          <cell r="E1370" t="str">
            <v xml:space="preserve"> -</v>
          </cell>
          <cell r="F1370" t="str">
            <v>Pit Lift &amp; R.Wall</v>
          </cell>
          <cell r="G1370">
            <v>4652.8500000000004</v>
          </cell>
          <cell r="H1370" t="str">
            <v>kg</v>
          </cell>
          <cell r="I1370">
            <v>325</v>
          </cell>
          <cell r="J1370">
            <v>1512176.2500000002</v>
          </cell>
          <cell r="K1370">
            <v>1512176.25</v>
          </cell>
        </row>
        <row r="1371">
          <cell r="E1371" t="str">
            <v>Gedung B</v>
          </cell>
        </row>
        <row r="1372">
          <cell r="C1372" t="str">
            <v>rupb822</v>
          </cell>
          <cell r="E1372" t="str">
            <v xml:space="preserve"> -</v>
          </cell>
          <cell r="F1372" t="str">
            <v>Kolom Praktis &amp; ring balok lt.3</v>
          </cell>
          <cell r="G1372">
            <v>812</v>
          </cell>
          <cell r="H1372" t="str">
            <v>m'</v>
          </cell>
          <cell r="I1372">
            <v>2500</v>
          </cell>
          <cell r="J1372">
            <v>2030000</v>
          </cell>
          <cell r="K1372">
            <v>2030000</v>
          </cell>
        </row>
        <row r="1373">
          <cell r="C1373" t="str">
            <v>rupb823</v>
          </cell>
          <cell r="E1373" t="str">
            <v xml:space="preserve"> -</v>
          </cell>
          <cell r="F1373" t="str">
            <v>Pasang Scapulding External As B4/Bl - Bl'</v>
          </cell>
          <cell r="G1373">
            <v>210</v>
          </cell>
          <cell r="H1373" t="str">
            <v>m2</v>
          </cell>
          <cell r="I1373">
            <v>2000</v>
          </cell>
          <cell r="J1373">
            <v>420000</v>
          </cell>
          <cell r="K1373">
            <v>420000</v>
          </cell>
        </row>
        <row r="1374">
          <cell r="E1374" t="str">
            <v>Gedung D</v>
          </cell>
        </row>
        <row r="1375">
          <cell r="C1375" t="str">
            <v>rupb824</v>
          </cell>
          <cell r="E1375" t="str">
            <v xml:space="preserve"> -</v>
          </cell>
          <cell r="F1375" t="str">
            <v>R.Wall,Plat,Gutter,. Kabel Tanch</v>
          </cell>
          <cell r="G1375">
            <v>39429.269999999997</v>
          </cell>
          <cell r="H1375" t="str">
            <v>kg</v>
          </cell>
          <cell r="I1375">
            <v>325</v>
          </cell>
          <cell r="J1375">
            <v>12814512.749999998</v>
          </cell>
          <cell r="K1375">
            <v>12814512.749999998</v>
          </cell>
        </row>
        <row r="1376">
          <cell r="C1376" t="str">
            <v>rupb825</v>
          </cell>
          <cell r="E1376" t="str">
            <v xml:space="preserve"> -</v>
          </cell>
          <cell r="F1376" t="str">
            <v>Balok &amp; Kolom Kw</v>
          </cell>
          <cell r="G1376">
            <v>10052.41</v>
          </cell>
          <cell r="H1376" t="str">
            <v>kg</v>
          </cell>
          <cell r="I1376">
            <v>250</v>
          </cell>
          <cell r="J1376">
            <v>2513102.5</v>
          </cell>
          <cell r="K1376">
            <v>2513102.5</v>
          </cell>
        </row>
        <row r="1377">
          <cell r="C1377" t="str">
            <v>rupb826</v>
          </cell>
          <cell r="E1377" t="str">
            <v xml:space="preserve"> -</v>
          </cell>
          <cell r="F1377" t="str">
            <v xml:space="preserve">Pengumpulan Besi </v>
          </cell>
          <cell r="G1377">
            <v>266.5</v>
          </cell>
          <cell r="H1377" t="str">
            <v>kg</v>
          </cell>
          <cell r="I1377">
            <v>150</v>
          </cell>
          <cell r="J1377">
            <v>39975</v>
          </cell>
          <cell r="K1377">
            <v>39975</v>
          </cell>
        </row>
        <row r="1378">
          <cell r="C1378" t="str">
            <v>rupb827</v>
          </cell>
          <cell r="E1378" t="str">
            <v xml:space="preserve"> -</v>
          </cell>
          <cell r="F1378" t="str">
            <v>Pabri,Stell R.Wall,Balok,T.B P.lantai</v>
          </cell>
          <cell r="G1378">
            <v>474.65</v>
          </cell>
          <cell r="H1378" t="str">
            <v>kg</v>
          </cell>
          <cell r="I1378">
            <v>325</v>
          </cell>
          <cell r="J1378">
            <v>154261.25</v>
          </cell>
          <cell r="K1378">
            <v>154261.25</v>
          </cell>
        </row>
        <row r="1379">
          <cell r="E1379" t="str">
            <v>Jumlah</v>
          </cell>
          <cell r="J1379">
            <v>26046527.75</v>
          </cell>
        </row>
        <row r="1380">
          <cell r="C1380" t="str">
            <v>rupb828</v>
          </cell>
          <cell r="F1380" t="str">
            <v>Pot. Retensi Pekerjaan</v>
          </cell>
          <cell r="J1380">
            <v>1659367</v>
          </cell>
          <cell r="K1380">
            <v>-1659367</v>
          </cell>
        </row>
        <row r="1382">
          <cell r="D1382" t="str">
            <v>Kahar</v>
          </cell>
        </row>
        <row r="1383">
          <cell r="D1383" t="str">
            <v>109/SPB/NK-PPS/06/2005</v>
          </cell>
          <cell r="E1383" t="str">
            <v>Upah Borong Pekerjaan</v>
          </cell>
        </row>
        <row r="1384">
          <cell r="E1384" t="str">
            <v>Kolom Praktis &amp; Ring Balok</v>
          </cell>
        </row>
        <row r="1385">
          <cell r="C1385" t="str">
            <v>rupb829</v>
          </cell>
          <cell r="E1385" t="str">
            <v xml:space="preserve"> -</v>
          </cell>
          <cell r="F1385" t="str">
            <v>Pek klm Praktis &amp; Ring blk lt.2 block C</v>
          </cell>
          <cell r="G1385">
            <v>384.7</v>
          </cell>
          <cell r="H1385" t="str">
            <v>m'</v>
          </cell>
          <cell r="I1385">
            <v>2500</v>
          </cell>
          <cell r="J1385">
            <v>961750</v>
          </cell>
          <cell r="K1385">
            <v>961750</v>
          </cell>
        </row>
        <row r="1386">
          <cell r="C1386" t="str">
            <v>rupb830</v>
          </cell>
          <cell r="E1386" t="str">
            <v xml:space="preserve"> -</v>
          </cell>
          <cell r="F1386" t="str">
            <v>Pek klm praktis &amp; ring blk lt.1 block c</v>
          </cell>
          <cell r="G1386">
            <v>84.7</v>
          </cell>
          <cell r="H1386" t="str">
            <v>m'</v>
          </cell>
          <cell r="I1386">
            <v>2500</v>
          </cell>
          <cell r="J1386">
            <v>211750</v>
          </cell>
          <cell r="K1386">
            <v>211750</v>
          </cell>
        </row>
        <row r="1389">
          <cell r="D1389" t="str">
            <v>Iksan</v>
          </cell>
          <cell r="F1389" t="str">
            <v xml:space="preserve">Upah harian bobok coran kupingan puing las, karena perubahan </v>
          </cell>
        </row>
        <row r="1390">
          <cell r="F1390" t="str">
            <v>gambar dan pasang keramik.</v>
          </cell>
        </row>
        <row r="1391">
          <cell r="C1391" t="str">
            <v>rupb831</v>
          </cell>
          <cell r="F1391" t="str">
            <v>Upah harian Periode : 2 Agustus 2005 - 8 Agustus 2005</v>
          </cell>
          <cell r="K1391">
            <v>390000</v>
          </cell>
        </row>
        <row r="1393">
          <cell r="C1393" t="str">
            <v>rupb832</v>
          </cell>
          <cell r="D1393" t="str">
            <v>Iksan</v>
          </cell>
          <cell r="F1393" t="str">
            <v>Upah harian langsir pasir dari blok B ke blok C tgl 10 Agustus 2005</v>
          </cell>
          <cell r="K1393">
            <v>130000</v>
          </cell>
        </row>
        <row r="1395">
          <cell r="D1395" t="str">
            <v>Dwika</v>
          </cell>
        </row>
        <row r="1396">
          <cell r="D1396" t="str">
            <v>140/SPB/NK-PPS/08/2005</v>
          </cell>
          <cell r="E1396" t="str">
            <v>Upah Borong Pekerjaan</v>
          </cell>
        </row>
        <row r="1397">
          <cell r="E1397" t="str">
            <v>Lantai 1 Blok B</v>
          </cell>
        </row>
        <row r="1398">
          <cell r="C1398" t="str">
            <v>rupb833</v>
          </cell>
          <cell r="E1398" t="str">
            <v xml:space="preserve"> -</v>
          </cell>
          <cell r="F1398" t="str">
            <v xml:space="preserve">Pasang Batu bata </v>
          </cell>
          <cell r="G1398">
            <v>52.2</v>
          </cell>
          <cell r="H1398" t="str">
            <v>m2</v>
          </cell>
          <cell r="I1398">
            <v>9000</v>
          </cell>
          <cell r="J1398">
            <v>469800</v>
          </cell>
          <cell r="K1398">
            <v>469800</v>
          </cell>
        </row>
        <row r="1399">
          <cell r="C1399" t="str">
            <v>rupb834</v>
          </cell>
          <cell r="E1399" t="str">
            <v xml:space="preserve"> -</v>
          </cell>
          <cell r="F1399" t="str">
            <v>Kolom X balok praktis</v>
          </cell>
          <cell r="G1399">
            <v>49.44</v>
          </cell>
          <cell r="H1399" t="str">
            <v>m'</v>
          </cell>
          <cell r="I1399">
            <v>7500</v>
          </cell>
          <cell r="J1399">
            <v>370800</v>
          </cell>
          <cell r="K1399">
            <v>370800</v>
          </cell>
        </row>
        <row r="1400">
          <cell r="C1400" t="str">
            <v>rupb835</v>
          </cell>
          <cell r="E1400" t="str">
            <v xml:space="preserve"> -</v>
          </cell>
          <cell r="F1400" t="str">
            <v>Bor u/ stek</v>
          </cell>
          <cell r="G1400">
            <v>32</v>
          </cell>
          <cell r="H1400" t="str">
            <v>ttk</v>
          </cell>
          <cell r="I1400">
            <v>1000</v>
          </cell>
          <cell r="J1400">
            <v>32000</v>
          </cell>
          <cell r="K1400">
            <v>32000</v>
          </cell>
        </row>
        <row r="1401">
          <cell r="C1401" t="str">
            <v>rupb836</v>
          </cell>
          <cell r="E1401" t="str">
            <v xml:space="preserve"> -</v>
          </cell>
          <cell r="F1401" t="str">
            <v>Bor u/ Kolom</v>
          </cell>
          <cell r="G1401">
            <v>92</v>
          </cell>
          <cell r="H1401" t="str">
            <v>ttk</v>
          </cell>
          <cell r="I1401">
            <v>250</v>
          </cell>
          <cell r="J1401">
            <v>23000</v>
          </cell>
          <cell r="K1401">
            <v>23000</v>
          </cell>
        </row>
        <row r="1402">
          <cell r="C1402" t="str">
            <v>rupb837</v>
          </cell>
          <cell r="E1402" t="str">
            <v xml:space="preserve"> -</v>
          </cell>
          <cell r="F1402" t="str">
            <v>Plesteran</v>
          </cell>
          <cell r="G1402">
            <v>465.76</v>
          </cell>
          <cell r="H1402" t="str">
            <v>m2</v>
          </cell>
          <cell r="I1402">
            <v>6500</v>
          </cell>
          <cell r="J1402">
            <v>3027440</v>
          </cell>
          <cell r="K1402">
            <v>3027440</v>
          </cell>
        </row>
        <row r="1403">
          <cell r="C1403" t="str">
            <v>rupb838</v>
          </cell>
          <cell r="E1403" t="str">
            <v xml:space="preserve"> -</v>
          </cell>
          <cell r="F1403" t="str">
            <v>Acian</v>
          </cell>
          <cell r="G1403">
            <v>929.57</v>
          </cell>
          <cell r="H1403" t="str">
            <v>m2</v>
          </cell>
          <cell r="I1403">
            <v>4000</v>
          </cell>
          <cell r="J1403">
            <v>3718280</v>
          </cell>
          <cell r="K1403">
            <v>3718280</v>
          </cell>
        </row>
        <row r="1404">
          <cell r="E1404" t="str">
            <v>Lantai 2 Blok B</v>
          </cell>
        </row>
        <row r="1405">
          <cell r="C1405" t="str">
            <v>rupb839</v>
          </cell>
          <cell r="E1405" t="str">
            <v xml:space="preserve"> -</v>
          </cell>
          <cell r="F1405" t="str">
            <v xml:space="preserve">Pasang Batu bata </v>
          </cell>
          <cell r="G1405">
            <v>339.24799999999999</v>
          </cell>
          <cell r="H1405" t="str">
            <v>m2</v>
          </cell>
          <cell r="I1405">
            <v>9000</v>
          </cell>
          <cell r="J1405">
            <v>3053232</v>
          </cell>
          <cell r="K1405">
            <v>3053232</v>
          </cell>
        </row>
        <row r="1406">
          <cell r="C1406" t="str">
            <v>rupb840</v>
          </cell>
          <cell r="E1406" t="str">
            <v xml:space="preserve"> -</v>
          </cell>
          <cell r="F1406" t="str">
            <v>Kolom X balok praktis</v>
          </cell>
          <cell r="G1406">
            <v>231.46</v>
          </cell>
          <cell r="H1406" t="str">
            <v>m'</v>
          </cell>
          <cell r="I1406">
            <v>7500</v>
          </cell>
          <cell r="J1406">
            <v>1735950</v>
          </cell>
          <cell r="K1406">
            <v>1735950</v>
          </cell>
        </row>
        <row r="1407">
          <cell r="C1407" t="str">
            <v>rupb841</v>
          </cell>
          <cell r="E1407" t="str">
            <v xml:space="preserve"> -</v>
          </cell>
          <cell r="F1407" t="str">
            <v>Bor u/ stek</v>
          </cell>
          <cell r="G1407">
            <v>48</v>
          </cell>
          <cell r="H1407" t="str">
            <v>ttk</v>
          </cell>
          <cell r="I1407">
            <v>1000</v>
          </cell>
          <cell r="J1407">
            <v>48000</v>
          </cell>
          <cell r="K1407">
            <v>48000</v>
          </cell>
        </row>
        <row r="1408">
          <cell r="C1408" t="str">
            <v>rupb842</v>
          </cell>
          <cell r="E1408" t="str">
            <v xml:space="preserve"> -</v>
          </cell>
          <cell r="F1408" t="str">
            <v>Bor u/ Kolom</v>
          </cell>
          <cell r="G1408">
            <v>120</v>
          </cell>
          <cell r="H1408" t="str">
            <v>ttk</v>
          </cell>
          <cell r="I1408">
            <v>250</v>
          </cell>
          <cell r="J1408">
            <v>30000</v>
          </cell>
          <cell r="K1408">
            <v>30000</v>
          </cell>
        </row>
        <row r="1409">
          <cell r="C1409" t="str">
            <v>rupb843</v>
          </cell>
          <cell r="E1409" t="str">
            <v xml:space="preserve"> -</v>
          </cell>
          <cell r="F1409" t="str">
            <v>Plesteran</v>
          </cell>
          <cell r="G1409">
            <v>834.17</v>
          </cell>
          <cell r="H1409" t="str">
            <v>m2</v>
          </cell>
          <cell r="I1409">
            <v>6500</v>
          </cell>
          <cell r="J1409">
            <v>5422105</v>
          </cell>
          <cell r="K1409">
            <v>5422105</v>
          </cell>
        </row>
        <row r="1410">
          <cell r="E1410" t="str">
            <v>Lantai 2 Blok C</v>
          </cell>
        </row>
        <row r="1411">
          <cell r="C1411" t="str">
            <v>rupb844</v>
          </cell>
          <cell r="E1411" t="str">
            <v xml:space="preserve"> -</v>
          </cell>
          <cell r="F1411" t="str">
            <v>Finish Openingan rolling door</v>
          </cell>
          <cell r="G1411">
            <v>267.8</v>
          </cell>
          <cell r="H1411" t="str">
            <v>m'</v>
          </cell>
          <cell r="I1411">
            <v>7500</v>
          </cell>
          <cell r="J1411">
            <v>2008500</v>
          </cell>
          <cell r="K1411">
            <v>2008500</v>
          </cell>
        </row>
        <row r="1412">
          <cell r="E1412" t="str">
            <v>Jumlah</v>
          </cell>
        </row>
        <row r="1414">
          <cell r="D1414" t="str">
            <v>Dwika</v>
          </cell>
        </row>
        <row r="1415">
          <cell r="D1415" t="str">
            <v>118/SPB/NK-PPS/07/2005</v>
          </cell>
          <cell r="E1415" t="str">
            <v>Upah Borong Pekerjaan</v>
          </cell>
        </row>
        <row r="1416">
          <cell r="E1416" t="str">
            <v>Block C lt. 2</v>
          </cell>
        </row>
        <row r="1417">
          <cell r="E1417" t="str">
            <v xml:space="preserve"> -</v>
          </cell>
          <cell r="F1417" t="str">
            <v>Pasang Dinding Bata</v>
          </cell>
          <cell r="G1417">
            <v>100</v>
          </cell>
          <cell r="H1417" t="str">
            <v>M2</v>
          </cell>
          <cell r="I1417">
            <v>9000</v>
          </cell>
          <cell r="J1417">
            <v>900000</v>
          </cell>
        </row>
        <row r="1418">
          <cell r="E1418" t="str">
            <v xml:space="preserve"> -</v>
          </cell>
          <cell r="F1418" t="str">
            <v>Plester  Dinding bata</v>
          </cell>
          <cell r="G1418">
            <v>984.5</v>
          </cell>
          <cell r="H1418" t="str">
            <v>M2</v>
          </cell>
          <cell r="I1418">
            <v>6500</v>
          </cell>
          <cell r="J1418">
            <v>6399250</v>
          </cell>
        </row>
        <row r="1419">
          <cell r="E1419" t="str">
            <v xml:space="preserve"> -</v>
          </cell>
          <cell r="F1419" t="str">
            <v>Acian Dinding bata</v>
          </cell>
          <cell r="G1419">
            <v>1874</v>
          </cell>
          <cell r="H1419" t="str">
            <v>M2</v>
          </cell>
          <cell r="I1419">
            <v>4000</v>
          </cell>
          <cell r="J1419">
            <v>7496000</v>
          </cell>
        </row>
        <row r="1420">
          <cell r="E1420" t="str">
            <v xml:space="preserve"> -</v>
          </cell>
          <cell r="F1420" t="str">
            <v>Cor kolom praktis &amp; Ring balok</v>
          </cell>
          <cell r="G1420">
            <v>215.3</v>
          </cell>
          <cell r="H1420" t="str">
            <v>m'</v>
          </cell>
          <cell r="I1420">
            <v>7500</v>
          </cell>
          <cell r="J1420">
            <v>1614750</v>
          </cell>
        </row>
        <row r="1421">
          <cell r="E1421" t="str">
            <v xml:space="preserve"> -</v>
          </cell>
          <cell r="F1421" t="str">
            <v>Bor u/ stek KP &amp; Ring balok</v>
          </cell>
          <cell r="G1421">
            <v>300</v>
          </cell>
          <cell r="H1421" t="str">
            <v>ttk</v>
          </cell>
          <cell r="I1421">
            <v>250</v>
          </cell>
          <cell r="J1421">
            <v>75000</v>
          </cell>
        </row>
        <row r="1422">
          <cell r="E1422" t="str">
            <v xml:space="preserve"> -</v>
          </cell>
          <cell r="F1422" t="str">
            <v>Pasang Stek u/ KP &amp; Ring balok</v>
          </cell>
          <cell r="G1422">
            <v>40</v>
          </cell>
          <cell r="H1422" t="str">
            <v>unt</v>
          </cell>
          <cell r="I1422">
            <v>1000</v>
          </cell>
          <cell r="J1422">
            <v>40000</v>
          </cell>
        </row>
        <row r="1423">
          <cell r="E1423" t="str">
            <v>Jumlah</v>
          </cell>
          <cell r="J1423">
            <v>16525000</v>
          </cell>
        </row>
        <row r="1424">
          <cell r="C1424" t="str">
            <v>rupb845</v>
          </cell>
          <cell r="F1424" t="str">
            <v>Angsuran - 1Block C lt. 2</v>
          </cell>
          <cell r="K1424">
            <v>10060900</v>
          </cell>
        </row>
        <row r="1425">
          <cell r="E1425" t="str">
            <v>Sisa : Rp. 6.464.100,-</v>
          </cell>
        </row>
        <row r="1427">
          <cell r="D1427" t="str">
            <v>Iksan</v>
          </cell>
        </row>
        <row r="1428">
          <cell r="D1428" t="str">
            <v>119/SPB/NK-PPS/07/2005</v>
          </cell>
          <cell r="E1428" t="str">
            <v>Upah Borong Pekerjaan</v>
          </cell>
        </row>
        <row r="1429">
          <cell r="E1429" t="str">
            <v>Block C</v>
          </cell>
        </row>
        <row r="1430">
          <cell r="C1430" t="str">
            <v>rupb846</v>
          </cell>
          <cell r="E1430" t="str">
            <v xml:space="preserve"> -</v>
          </cell>
          <cell r="F1430" t="str">
            <v xml:space="preserve">Pasang dinding bata </v>
          </cell>
          <cell r="G1430">
            <v>110</v>
          </cell>
          <cell r="H1430" t="str">
            <v>m2</v>
          </cell>
          <cell r="I1430">
            <v>9000</v>
          </cell>
          <cell r="J1430">
            <v>990000</v>
          </cell>
          <cell r="K1430">
            <v>990000</v>
          </cell>
        </row>
        <row r="1431">
          <cell r="C1431" t="str">
            <v>rupb847</v>
          </cell>
          <cell r="E1431" t="str">
            <v xml:space="preserve"> -</v>
          </cell>
          <cell r="F1431" t="str">
            <v xml:space="preserve">Plester Dinding bata internal </v>
          </cell>
          <cell r="G1431">
            <v>700</v>
          </cell>
          <cell r="H1431" t="str">
            <v>m2</v>
          </cell>
          <cell r="I1431">
            <v>6500</v>
          </cell>
          <cell r="J1431">
            <v>4550000</v>
          </cell>
          <cell r="K1431">
            <v>4550000</v>
          </cell>
        </row>
        <row r="1432">
          <cell r="C1432" t="str">
            <v>rupb848</v>
          </cell>
          <cell r="E1432" t="str">
            <v xml:space="preserve"> -</v>
          </cell>
          <cell r="F1432" t="str">
            <v xml:space="preserve">Acian dinding bata internal </v>
          </cell>
          <cell r="G1432">
            <v>3000</v>
          </cell>
          <cell r="H1432" t="str">
            <v>m2</v>
          </cell>
          <cell r="I1432">
            <v>4000</v>
          </cell>
          <cell r="J1432">
            <v>12000000</v>
          </cell>
          <cell r="K1432">
            <v>12000000</v>
          </cell>
        </row>
        <row r="1433">
          <cell r="C1433" t="str">
            <v>rupb849</v>
          </cell>
          <cell r="E1433" t="str">
            <v xml:space="preserve"> -</v>
          </cell>
          <cell r="F1433" t="str">
            <v xml:space="preserve">Cor klm praktis &amp; ring balok </v>
          </cell>
          <cell r="G1433">
            <v>70</v>
          </cell>
          <cell r="H1433" t="str">
            <v>m'</v>
          </cell>
          <cell r="I1433">
            <v>7500</v>
          </cell>
          <cell r="J1433">
            <v>525000</v>
          </cell>
          <cell r="K1433">
            <v>525000</v>
          </cell>
        </row>
        <row r="1434">
          <cell r="C1434" t="str">
            <v>rupb850</v>
          </cell>
          <cell r="E1434" t="str">
            <v xml:space="preserve"> -</v>
          </cell>
          <cell r="F1434" t="str">
            <v>Fininshing Opening rolling door</v>
          </cell>
          <cell r="G1434">
            <v>688</v>
          </cell>
          <cell r="H1434" t="str">
            <v>m'</v>
          </cell>
          <cell r="I1434">
            <v>7500</v>
          </cell>
          <cell r="J1434">
            <v>5160000</v>
          </cell>
          <cell r="K1434">
            <v>5160000</v>
          </cell>
        </row>
        <row r="1435">
          <cell r="C1435" t="str">
            <v>rupb851</v>
          </cell>
          <cell r="E1435" t="str">
            <v xml:space="preserve"> -</v>
          </cell>
          <cell r="F1435" t="str">
            <v xml:space="preserve">Sconengan kolom  </v>
          </cell>
          <cell r="G1435">
            <v>370.2</v>
          </cell>
          <cell r="H1435" t="str">
            <v>m'</v>
          </cell>
          <cell r="I1435">
            <v>2500</v>
          </cell>
          <cell r="J1435">
            <v>925500</v>
          </cell>
          <cell r="K1435">
            <v>925500</v>
          </cell>
        </row>
        <row r="1436">
          <cell r="C1436" t="str">
            <v>rupb852</v>
          </cell>
          <cell r="E1436" t="str">
            <v xml:space="preserve"> -</v>
          </cell>
          <cell r="F1436" t="str">
            <v>Plester &amp; Acian Dinding</v>
          </cell>
          <cell r="G1436">
            <v>93.75</v>
          </cell>
          <cell r="H1436" t="str">
            <v>m2</v>
          </cell>
          <cell r="I1436">
            <v>16500</v>
          </cell>
          <cell r="J1436">
            <v>1546875</v>
          </cell>
          <cell r="K1436">
            <v>1546875</v>
          </cell>
        </row>
        <row r="1437">
          <cell r="E1437" t="str">
            <v>Jumlah</v>
          </cell>
        </row>
        <row r="1439">
          <cell r="D1439" t="str">
            <v>Iksan</v>
          </cell>
        </row>
        <row r="1440">
          <cell r="D1440" t="str">
            <v>148/SPB/NK-PPS/08/2005</v>
          </cell>
          <cell r="E1440" t="str">
            <v>Upah Borong Pekerjaan</v>
          </cell>
        </row>
        <row r="1441">
          <cell r="E1441" t="str">
            <v>Blok C</v>
          </cell>
        </row>
        <row r="1442">
          <cell r="E1442" t="str">
            <v>Lantai Atap</v>
          </cell>
        </row>
        <row r="1443">
          <cell r="E1443" t="str">
            <v xml:space="preserve"> -</v>
          </cell>
          <cell r="F1443" t="str">
            <v xml:space="preserve">Plester &amp; Acian beton kolom sirip </v>
          </cell>
          <cell r="G1443">
            <v>109.2</v>
          </cell>
          <cell r="H1443" t="str">
            <v>m2</v>
          </cell>
          <cell r="I1443">
            <v>21500</v>
          </cell>
          <cell r="J1443">
            <v>2347800</v>
          </cell>
        </row>
        <row r="1444">
          <cell r="E1444" t="str">
            <v xml:space="preserve"> -</v>
          </cell>
          <cell r="F1444" t="str">
            <v>Cor Ring Balok diatas parapet</v>
          </cell>
          <cell r="G1444">
            <v>111.5</v>
          </cell>
          <cell r="H1444" t="str">
            <v>m'</v>
          </cell>
          <cell r="I1444">
            <v>7500</v>
          </cell>
          <cell r="J1444">
            <v>836250</v>
          </cell>
        </row>
        <row r="1445">
          <cell r="E1445" t="str">
            <v>Lantai Satu</v>
          </cell>
        </row>
        <row r="1446">
          <cell r="E1446" t="str">
            <v xml:space="preserve"> -</v>
          </cell>
          <cell r="F1446" t="str">
            <v>Sconengan &amp; Sudutan</v>
          </cell>
          <cell r="G1446">
            <v>266.64</v>
          </cell>
          <cell r="H1446" t="str">
            <v>m'</v>
          </cell>
          <cell r="I1446">
            <v>2500</v>
          </cell>
          <cell r="J1446">
            <v>666600</v>
          </cell>
        </row>
        <row r="1447">
          <cell r="E1447" t="str">
            <v xml:space="preserve"> -</v>
          </cell>
          <cell r="F1447" t="str">
            <v>Bongkar &amp; Pasang scafolding</v>
          </cell>
          <cell r="G1447">
            <v>217.1</v>
          </cell>
          <cell r="H1447" t="str">
            <v>m2</v>
          </cell>
          <cell r="I1447">
            <v>3500</v>
          </cell>
          <cell r="J1447">
            <v>759850</v>
          </cell>
        </row>
        <row r="1448">
          <cell r="E1448" t="str">
            <v xml:space="preserve"> -</v>
          </cell>
          <cell r="F1448" t="str">
            <v>Pasang keramik Lt. kios</v>
          </cell>
          <cell r="G1448">
            <v>391.67</v>
          </cell>
          <cell r="H1448" t="str">
            <v>m2</v>
          </cell>
          <cell r="I1448">
            <v>10000</v>
          </cell>
          <cell r="J1448">
            <v>3916700</v>
          </cell>
        </row>
        <row r="1449">
          <cell r="E1449" t="str">
            <v xml:space="preserve"> -</v>
          </cell>
          <cell r="F1449" t="str">
            <v>Pasang plint keramik dlm kios</v>
          </cell>
          <cell r="G1449">
            <v>220.6</v>
          </cell>
          <cell r="H1449" t="str">
            <v>m'</v>
          </cell>
          <cell r="I1449">
            <v>3000</v>
          </cell>
          <cell r="J1449">
            <v>661800</v>
          </cell>
        </row>
        <row r="1450">
          <cell r="E1450" t="str">
            <v xml:space="preserve"> -</v>
          </cell>
          <cell r="F1450" t="str">
            <v>Plester &amp; acian dinding beton</v>
          </cell>
          <cell r="G1450">
            <v>134.77000000000001</v>
          </cell>
          <cell r="H1450" t="str">
            <v>m2</v>
          </cell>
          <cell r="I1450">
            <v>16500</v>
          </cell>
          <cell r="J1450">
            <v>2223705</v>
          </cell>
        </row>
        <row r="1451">
          <cell r="E1451" t="str">
            <v xml:space="preserve"> -</v>
          </cell>
          <cell r="F1451" t="str">
            <v>Sconengan atas parapet</v>
          </cell>
          <cell r="G1451">
            <v>104</v>
          </cell>
          <cell r="H1451" t="str">
            <v>m'</v>
          </cell>
          <cell r="I1451">
            <v>2500</v>
          </cell>
          <cell r="J1451">
            <v>260000</v>
          </cell>
        </row>
        <row r="1452">
          <cell r="E1452" t="str">
            <v xml:space="preserve"> -</v>
          </cell>
          <cell r="F1452" t="str">
            <v>Finish openingan louver</v>
          </cell>
          <cell r="G1452">
            <v>106</v>
          </cell>
          <cell r="H1452" t="str">
            <v>m'</v>
          </cell>
          <cell r="I1452">
            <v>7500</v>
          </cell>
          <cell r="J1452">
            <v>795000</v>
          </cell>
        </row>
        <row r="1453">
          <cell r="E1453" t="str">
            <v xml:space="preserve"> -</v>
          </cell>
          <cell r="F1453" t="str">
            <v>Plester dinding bata</v>
          </cell>
          <cell r="G1453">
            <v>184.54</v>
          </cell>
          <cell r="H1453" t="str">
            <v>m2</v>
          </cell>
          <cell r="I1453">
            <v>6500</v>
          </cell>
          <cell r="J1453">
            <v>1199510</v>
          </cell>
        </row>
        <row r="1454">
          <cell r="E1454" t="str">
            <v xml:space="preserve"> -</v>
          </cell>
          <cell r="F1454" t="str">
            <v>Finish Janggutan lisplank beton</v>
          </cell>
          <cell r="G1454">
            <v>63.68</v>
          </cell>
          <cell r="H1454" t="str">
            <v>m'</v>
          </cell>
          <cell r="I1454">
            <v>7500</v>
          </cell>
          <cell r="J1454">
            <v>477600</v>
          </cell>
        </row>
        <row r="1455">
          <cell r="E1455" t="str">
            <v xml:space="preserve"> -</v>
          </cell>
          <cell r="F1455" t="str">
            <v>Plester beton plat tangga darurat</v>
          </cell>
          <cell r="G1455">
            <v>100.59</v>
          </cell>
          <cell r="H1455" t="str">
            <v>m2</v>
          </cell>
          <cell r="I1455">
            <v>12500</v>
          </cell>
          <cell r="J1455">
            <v>1257375</v>
          </cell>
        </row>
        <row r="1456">
          <cell r="E1456" t="str">
            <v xml:space="preserve"> -</v>
          </cell>
          <cell r="F1456" t="str">
            <v>Pasang bata box hidrant</v>
          </cell>
          <cell r="G1456">
            <v>15.7</v>
          </cell>
          <cell r="H1456" t="str">
            <v>m2</v>
          </cell>
          <cell r="I1456">
            <v>9000</v>
          </cell>
          <cell r="J1456">
            <v>141300</v>
          </cell>
        </row>
        <row r="1457">
          <cell r="E1457" t="str">
            <v xml:space="preserve"> -</v>
          </cell>
          <cell r="F1457" t="str">
            <v>Plesteran &amp; acian dinding</v>
          </cell>
          <cell r="G1457">
            <v>15.7</v>
          </cell>
          <cell r="H1457" t="str">
            <v>m2</v>
          </cell>
          <cell r="I1457">
            <v>10500</v>
          </cell>
          <cell r="J1457">
            <v>164850</v>
          </cell>
        </row>
        <row r="1458">
          <cell r="E1458" t="str">
            <v xml:space="preserve"> -</v>
          </cell>
          <cell r="F1458" t="str">
            <v>Openingan box hidrant</v>
          </cell>
          <cell r="G1458">
            <v>8</v>
          </cell>
          <cell r="H1458" t="str">
            <v>m'</v>
          </cell>
          <cell r="I1458">
            <v>7500</v>
          </cell>
          <cell r="J1458">
            <v>60000</v>
          </cell>
        </row>
        <row r="1459">
          <cell r="E1459" t="str">
            <v xml:space="preserve"> -</v>
          </cell>
          <cell r="F1459" t="str">
            <v>Cor kolom praktis &amp; ring balok</v>
          </cell>
          <cell r="G1459">
            <v>19.72</v>
          </cell>
          <cell r="H1459" t="str">
            <v>m'</v>
          </cell>
          <cell r="I1459">
            <v>7500</v>
          </cell>
          <cell r="J1459">
            <v>147900</v>
          </cell>
        </row>
        <row r="1460">
          <cell r="E1460" t="str">
            <v>Jumlah</v>
          </cell>
          <cell r="J1460">
            <v>15916240</v>
          </cell>
        </row>
        <row r="1461">
          <cell r="C1461" t="str">
            <v>rupb853</v>
          </cell>
          <cell r="F1461" t="str">
            <v>Angsuran 1Block C lantai - 1</v>
          </cell>
          <cell r="K1461">
            <v>6435475</v>
          </cell>
        </row>
        <row r="1462">
          <cell r="E1462" t="str">
            <v>Sisa : Rp. 9.480.765,-</v>
          </cell>
        </row>
        <row r="1464">
          <cell r="D1464" t="str">
            <v>Iksan</v>
          </cell>
          <cell r="F1464" t="str">
            <v>Upah harian langsir keramik dari blok B ke lantai 1 blok C</v>
          </cell>
        </row>
        <row r="1465">
          <cell r="C1465" t="str">
            <v>rupb854</v>
          </cell>
          <cell r="F1465" t="str">
            <v>Upah harianPeriode : 2 Agustus 2005 - 10 Agustus 2005</v>
          </cell>
          <cell r="K1465">
            <v>1235000</v>
          </cell>
        </row>
        <row r="1467">
          <cell r="D1467" t="str">
            <v>Marmin</v>
          </cell>
          <cell r="F1467" t="str">
            <v>Upah harian angkut material keramik dari lantai dasar blok B ke blok C</v>
          </cell>
        </row>
        <row r="1468">
          <cell r="C1468" t="str">
            <v>rupb855</v>
          </cell>
          <cell r="F1468" t="str">
            <v>Upah harian tanggal 4 Agust 05</v>
          </cell>
          <cell r="K1468">
            <v>210000</v>
          </cell>
        </row>
        <row r="1470">
          <cell r="D1470" t="str">
            <v>Marmin</v>
          </cell>
          <cell r="F1470" t="str">
            <v>Upah harian pasang keramik tanggulan meja los lantai dasar</v>
          </cell>
        </row>
        <row r="1471">
          <cell r="C1471" t="str">
            <v>rupb856</v>
          </cell>
          <cell r="F1471" t="str">
            <v>Upah harian Periode : 27 Juli 2005 - 9 Agustus 2005</v>
          </cell>
          <cell r="K1471">
            <v>14700000</v>
          </cell>
        </row>
        <row r="1473">
          <cell r="D1473" t="str">
            <v>Marmin</v>
          </cell>
        </row>
        <row r="1474">
          <cell r="D1474" t="str">
            <v>141/SPB/NK-PPS/08/2005</v>
          </cell>
          <cell r="E1474" t="str">
            <v>Upah Borong Pekerjaan</v>
          </cell>
        </row>
        <row r="1475">
          <cell r="E1475" t="str">
            <v>Block C</v>
          </cell>
        </row>
        <row r="1476">
          <cell r="C1476" t="str">
            <v>rupb857</v>
          </cell>
          <cell r="E1476" t="str">
            <v xml:space="preserve"> -</v>
          </cell>
          <cell r="F1476" t="str">
            <v>Pasang Keramik tanggulan meja los</v>
          </cell>
          <cell r="G1476">
            <v>472.28</v>
          </cell>
          <cell r="H1476" t="str">
            <v>m'</v>
          </cell>
          <cell r="I1476">
            <v>17500</v>
          </cell>
          <cell r="J1476">
            <v>8264899.9999999991</v>
          </cell>
          <cell r="K1476">
            <v>8264899.9999999991</v>
          </cell>
        </row>
        <row r="1477">
          <cell r="C1477" t="str">
            <v>rupb858</v>
          </cell>
          <cell r="E1477" t="str">
            <v xml:space="preserve"> -</v>
          </cell>
          <cell r="F1477" t="str">
            <v>Pasang Keramik Lt. Diagonal Lt. Dasar</v>
          </cell>
          <cell r="G1477">
            <v>186.05</v>
          </cell>
          <cell r="H1477" t="str">
            <v>m2</v>
          </cell>
          <cell r="I1477">
            <v>10000</v>
          </cell>
          <cell r="J1477">
            <v>1860500</v>
          </cell>
          <cell r="K1477">
            <v>1860500</v>
          </cell>
        </row>
        <row r="1478">
          <cell r="C1478" t="str">
            <v>rupb859</v>
          </cell>
          <cell r="E1478" t="str">
            <v xml:space="preserve"> -</v>
          </cell>
          <cell r="F1478" t="str">
            <v>Pasang keramik meja los</v>
          </cell>
          <cell r="G1478">
            <v>48.06</v>
          </cell>
          <cell r="H1478" t="str">
            <v>m2</v>
          </cell>
          <cell r="I1478">
            <v>12500</v>
          </cell>
          <cell r="J1478">
            <v>600750</v>
          </cell>
          <cell r="K1478">
            <v>600750</v>
          </cell>
        </row>
        <row r="1479">
          <cell r="C1479" t="str">
            <v>rupb860</v>
          </cell>
          <cell r="E1479" t="str">
            <v xml:space="preserve"> -</v>
          </cell>
          <cell r="F1479" t="str">
            <v>Cor Parapet Lt. dasar</v>
          </cell>
          <cell r="G1479">
            <v>0.56999999999999995</v>
          </cell>
          <cell r="H1479" t="str">
            <v>m3</v>
          </cell>
          <cell r="I1479">
            <v>65000</v>
          </cell>
          <cell r="J1479">
            <v>37050</v>
          </cell>
          <cell r="K1479">
            <v>37050</v>
          </cell>
        </row>
        <row r="1480">
          <cell r="C1480" t="str">
            <v>rupb861</v>
          </cell>
          <cell r="E1480" t="str">
            <v xml:space="preserve"> -</v>
          </cell>
          <cell r="F1480" t="str">
            <v>Pasang bata hidran Lt. dasar</v>
          </cell>
          <cell r="G1480">
            <v>9.5500000000000007</v>
          </cell>
          <cell r="H1480" t="str">
            <v>m2</v>
          </cell>
          <cell r="I1480">
            <v>9000</v>
          </cell>
          <cell r="J1480">
            <v>85950</v>
          </cell>
          <cell r="K1480">
            <v>85950</v>
          </cell>
        </row>
        <row r="1483">
          <cell r="D1483" t="str">
            <v>Masril</v>
          </cell>
          <cell r="F1483" t="str">
            <v>Upah harian finishing gedung B lantai dasar</v>
          </cell>
        </row>
        <row r="1484">
          <cell r="C1484" t="str">
            <v>rupb862</v>
          </cell>
          <cell r="F1484" t="str">
            <v>Upah harian Periode : 18 Agustus - 24 Agustus 2005</v>
          </cell>
          <cell r="J1484">
            <v>2125000</v>
          </cell>
          <cell r="K1484">
            <v>2125000</v>
          </cell>
        </row>
        <row r="1485">
          <cell r="C1485" t="str">
            <v>rupb863</v>
          </cell>
          <cell r="F1485" t="str">
            <v>Pot. Retensi Pekerjaan</v>
          </cell>
          <cell r="J1485">
            <v>125000</v>
          </cell>
          <cell r="K1485">
            <v>-125000</v>
          </cell>
        </row>
        <row r="1486">
          <cell r="F1486" t="str">
            <v>Jumlah</v>
          </cell>
        </row>
        <row r="1488">
          <cell r="D1488" t="str">
            <v>Awal</v>
          </cell>
        </row>
        <row r="1489">
          <cell r="D1489" t="str">
            <v>144/SPB/NK-PPS/08/2005</v>
          </cell>
          <cell r="E1489" t="str">
            <v>Upah Borong Pekerjaan</v>
          </cell>
        </row>
        <row r="1490">
          <cell r="E1490" t="str">
            <v>Pekerjaan Gedung B &amp; C</v>
          </cell>
        </row>
        <row r="1491">
          <cell r="C1491" t="str">
            <v>rupb864</v>
          </cell>
          <cell r="E1491" t="str">
            <v xml:space="preserve"> -</v>
          </cell>
          <cell r="F1491" t="str">
            <v xml:space="preserve">Toilet Wanita As Ba </v>
          </cell>
          <cell r="G1491">
            <v>0.25</v>
          </cell>
          <cell r="H1491" t="str">
            <v>unt</v>
          </cell>
          <cell r="I1491">
            <v>2000000</v>
          </cell>
          <cell r="J1491">
            <v>500000</v>
          </cell>
          <cell r="K1491">
            <v>500000</v>
          </cell>
        </row>
        <row r="1492">
          <cell r="C1492" t="str">
            <v>rupb865</v>
          </cell>
          <cell r="E1492" t="str">
            <v xml:space="preserve"> -</v>
          </cell>
          <cell r="F1492" t="str">
            <v>Toilet Pria</v>
          </cell>
          <cell r="G1492">
            <v>0.5</v>
          </cell>
          <cell r="H1492" t="str">
            <v>unt</v>
          </cell>
          <cell r="I1492">
            <v>2000000</v>
          </cell>
          <cell r="J1492">
            <v>1000000</v>
          </cell>
          <cell r="K1492">
            <v>1000000</v>
          </cell>
        </row>
        <row r="1493">
          <cell r="C1493" t="str">
            <v>rupb866</v>
          </cell>
          <cell r="E1493" t="str">
            <v xml:space="preserve"> -</v>
          </cell>
          <cell r="F1493" t="str">
            <v>Pasang bata</v>
          </cell>
          <cell r="G1493">
            <v>655</v>
          </cell>
          <cell r="H1493" t="str">
            <v>m2</v>
          </cell>
          <cell r="I1493">
            <v>9000</v>
          </cell>
          <cell r="J1493">
            <v>5895000</v>
          </cell>
          <cell r="K1493">
            <v>5895000</v>
          </cell>
        </row>
        <row r="1494">
          <cell r="C1494" t="str">
            <v>rupb867</v>
          </cell>
          <cell r="E1494" t="str">
            <v xml:space="preserve"> -</v>
          </cell>
          <cell r="F1494" t="str">
            <v>Plesteran</v>
          </cell>
          <cell r="G1494">
            <v>950.76</v>
          </cell>
          <cell r="H1494" t="str">
            <v>m2</v>
          </cell>
          <cell r="I1494">
            <v>6500</v>
          </cell>
          <cell r="J1494">
            <v>6179940</v>
          </cell>
          <cell r="K1494">
            <v>6179940</v>
          </cell>
        </row>
        <row r="1495">
          <cell r="C1495" t="str">
            <v>rupb868</v>
          </cell>
          <cell r="E1495" t="str">
            <v xml:space="preserve"> -</v>
          </cell>
          <cell r="F1495" t="str">
            <v>Acian</v>
          </cell>
          <cell r="G1495">
            <v>379.02</v>
          </cell>
          <cell r="H1495" t="str">
            <v>m2</v>
          </cell>
          <cell r="I1495">
            <v>4000</v>
          </cell>
          <cell r="J1495">
            <v>1516080</v>
          </cell>
          <cell r="K1495">
            <v>1516080</v>
          </cell>
        </row>
        <row r="1496">
          <cell r="C1496" t="str">
            <v>rupb869</v>
          </cell>
          <cell r="E1496" t="str">
            <v xml:space="preserve"> -</v>
          </cell>
          <cell r="F1496" t="str">
            <v>Cor kolom Praktis &amp; Ring balok</v>
          </cell>
          <cell r="G1496">
            <v>0.3</v>
          </cell>
          <cell r="H1496" t="str">
            <v>ttk</v>
          </cell>
          <cell r="I1496">
            <v>450000</v>
          </cell>
          <cell r="J1496">
            <v>135000</v>
          </cell>
          <cell r="K1496">
            <v>135000</v>
          </cell>
        </row>
        <row r="1497">
          <cell r="C1497" t="str">
            <v>rupb870</v>
          </cell>
          <cell r="E1497" t="str">
            <v xml:space="preserve"> -</v>
          </cell>
          <cell r="F1497" t="str">
            <v>Psg Openingan Kolom kios</v>
          </cell>
          <cell r="G1497">
            <v>3</v>
          </cell>
          <cell r="H1497" t="str">
            <v>m2</v>
          </cell>
          <cell r="I1497">
            <v>48000</v>
          </cell>
          <cell r="J1497">
            <v>144000</v>
          </cell>
          <cell r="K1497">
            <v>144000</v>
          </cell>
        </row>
        <row r="1498">
          <cell r="C1498" t="str">
            <v>rupb871</v>
          </cell>
          <cell r="E1498" t="str">
            <v xml:space="preserve"> -</v>
          </cell>
          <cell r="F1498" t="str">
            <v xml:space="preserve">Pasang keramik </v>
          </cell>
          <cell r="G1498">
            <v>197.09</v>
          </cell>
          <cell r="H1498" t="str">
            <v>m2</v>
          </cell>
          <cell r="I1498">
            <v>10000</v>
          </cell>
          <cell r="J1498">
            <v>1970900</v>
          </cell>
          <cell r="K1498">
            <v>1970900</v>
          </cell>
        </row>
        <row r="1499">
          <cell r="C1499" t="str">
            <v>rupb872</v>
          </cell>
          <cell r="E1499" t="str">
            <v xml:space="preserve"> -</v>
          </cell>
          <cell r="F1499" t="str">
            <v xml:space="preserve">Pasang  plint keramik </v>
          </cell>
          <cell r="G1499">
            <v>215</v>
          </cell>
          <cell r="H1499" t="str">
            <v>m2</v>
          </cell>
          <cell r="I1499">
            <v>2500</v>
          </cell>
          <cell r="J1499">
            <v>537500</v>
          </cell>
          <cell r="K1499">
            <v>537500</v>
          </cell>
        </row>
        <row r="1500">
          <cell r="C1500" t="str">
            <v>rupb873</v>
          </cell>
          <cell r="E1500" t="str">
            <v xml:space="preserve"> -</v>
          </cell>
          <cell r="F1500" t="str">
            <v>Kolom Balok Praktis</v>
          </cell>
          <cell r="G1500">
            <v>212.78</v>
          </cell>
          <cell r="H1500" t="str">
            <v>m2</v>
          </cell>
          <cell r="I1500">
            <v>7500</v>
          </cell>
          <cell r="J1500">
            <v>1595850</v>
          </cell>
          <cell r="K1500">
            <v>1595850</v>
          </cell>
        </row>
        <row r="1501">
          <cell r="C1501" t="str">
            <v>rupb874</v>
          </cell>
          <cell r="E1501" t="str">
            <v xml:space="preserve"> -</v>
          </cell>
          <cell r="F1501" t="str">
            <v>Eksternal Plesteran</v>
          </cell>
          <cell r="G1501">
            <v>594.66</v>
          </cell>
          <cell r="H1501" t="str">
            <v>m2</v>
          </cell>
          <cell r="I1501">
            <v>12500</v>
          </cell>
          <cell r="J1501">
            <v>7433250</v>
          </cell>
          <cell r="K1501">
            <v>7433250</v>
          </cell>
        </row>
        <row r="1502">
          <cell r="C1502" t="str">
            <v>rupb875</v>
          </cell>
          <cell r="E1502" t="str">
            <v xml:space="preserve"> -</v>
          </cell>
          <cell r="F1502" t="str">
            <v>Psg Tanggulan keramik meja los</v>
          </cell>
          <cell r="G1502">
            <v>308.83</v>
          </cell>
          <cell r="H1502" t="str">
            <v>m2</v>
          </cell>
          <cell r="I1502">
            <v>17500</v>
          </cell>
          <cell r="J1502">
            <v>5404525</v>
          </cell>
          <cell r="K1502">
            <v>5404525</v>
          </cell>
        </row>
        <row r="1503">
          <cell r="C1503" t="str">
            <v>rupb876</v>
          </cell>
          <cell r="E1503" t="str">
            <v xml:space="preserve"> -</v>
          </cell>
          <cell r="F1503" t="str">
            <v>Psg dinding depan meja los</v>
          </cell>
          <cell r="G1503">
            <v>38.08</v>
          </cell>
          <cell r="H1503" t="str">
            <v>m2</v>
          </cell>
          <cell r="I1503">
            <v>12500</v>
          </cell>
          <cell r="J1503">
            <v>476000</v>
          </cell>
          <cell r="K1503">
            <v>476000</v>
          </cell>
        </row>
        <row r="1504">
          <cell r="C1504" t="str">
            <v>rupb877</v>
          </cell>
          <cell r="E1504" t="str">
            <v xml:space="preserve"> -</v>
          </cell>
          <cell r="F1504" t="str">
            <v xml:space="preserve">Prostekan keramik </v>
          </cell>
          <cell r="G1504">
            <v>78.2</v>
          </cell>
          <cell r="H1504" t="str">
            <v>m2</v>
          </cell>
          <cell r="I1504">
            <v>3000</v>
          </cell>
          <cell r="J1504">
            <v>234600</v>
          </cell>
          <cell r="K1504">
            <v>234600</v>
          </cell>
        </row>
        <row r="1505">
          <cell r="C1505" t="str">
            <v>rupb878</v>
          </cell>
          <cell r="E1505" t="str">
            <v xml:space="preserve"> -</v>
          </cell>
          <cell r="F1505" t="str">
            <v>Plester dinding beton parapet</v>
          </cell>
          <cell r="G1505">
            <v>225</v>
          </cell>
          <cell r="H1505" t="str">
            <v>m2</v>
          </cell>
          <cell r="I1505">
            <v>12500</v>
          </cell>
          <cell r="J1505">
            <v>2812500</v>
          </cell>
          <cell r="K1505">
            <v>2812500</v>
          </cell>
        </row>
        <row r="1506">
          <cell r="C1506" t="str">
            <v>rupb879</v>
          </cell>
          <cell r="E1506" t="str">
            <v xml:space="preserve"> -</v>
          </cell>
          <cell r="F1506" t="str">
            <v>Cor kolom Kolom praktis &amp; Ring balok</v>
          </cell>
          <cell r="G1506">
            <v>40.299999999999997</v>
          </cell>
          <cell r="H1506" t="str">
            <v>m'</v>
          </cell>
          <cell r="I1506">
            <v>7500</v>
          </cell>
          <cell r="J1506">
            <v>302250</v>
          </cell>
          <cell r="K1506">
            <v>302250</v>
          </cell>
        </row>
        <row r="1507">
          <cell r="C1507" t="str">
            <v>rupb880</v>
          </cell>
          <cell r="E1507" t="str">
            <v xml:space="preserve"> -</v>
          </cell>
          <cell r="F1507" t="str">
            <v>Bor u/ stek kolom praktis</v>
          </cell>
          <cell r="G1507">
            <v>235</v>
          </cell>
          <cell r="H1507" t="str">
            <v>ttk</v>
          </cell>
          <cell r="I1507">
            <v>250</v>
          </cell>
          <cell r="J1507">
            <v>58750</v>
          </cell>
          <cell r="K1507">
            <v>58750</v>
          </cell>
        </row>
        <row r="1508">
          <cell r="E1508" t="str">
            <v>Jumlah</v>
          </cell>
          <cell r="J1508">
            <v>36196145</v>
          </cell>
        </row>
        <row r="1509">
          <cell r="C1509" t="str">
            <v>rupb881</v>
          </cell>
          <cell r="F1509" t="str">
            <v>Pot. Retensi Pekerjaan</v>
          </cell>
          <cell r="J1509">
            <v>1878677</v>
          </cell>
          <cell r="K1509">
            <v>-1878677</v>
          </cell>
        </row>
        <row r="1512">
          <cell r="D1512" t="str">
            <v>Suratman</v>
          </cell>
        </row>
        <row r="1513">
          <cell r="D1513" t="str">
            <v>143/SPB/NK-PPS/08/2005</v>
          </cell>
          <cell r="E1513" t="str">
            <v>Upah Borong Pekerjaan</v>
          </cell>
        </row>
        <row r="1514">
          <cell r="E1514" t="str">
            <v>Lantai dasar blok B</v>
          </cell>
        </row>
        <row r="1515">
          <cell r="C1515" t="str">
            <v>rupb882</v>
          </cell>
          <cell r="E1515" t="str">
            <v xml:space="preserve"> -</v>
          </cell>
          <cell r="F1515" t="str">
            <v>Pasangan batu</v>
          </cell>
          <cell r="G1515">
            <v>105</v>
          </cell>
          <cell r="H1515" t="str">
            <v>m2</v>
          </cell>
          <cell r="I1515">
            <v>9000</v>
          </cell>
          <cell r="J1515">
            <v>945000</v>
          </cell>
          <cell r="K1515">
            <v>945000</v>
          </cell>
        </row>
        <row r="1516">
          <cell r="C1516" t="str">
            <v>rupb883</v>
          </cell>
          <cell r="E1516" t="str">
            <v xml:space="preserve"> -</v>
          </cell>
          <cell r="F1516" t="str">
            <v>Kolom &amp; balok praktis</v>
          </cell>
          <cell r="G1516">
            <v>28.56</v>
          </cell>
          <cell r="H1516" t="str">
            <v>m1</v>
          </cell>
          <cell r="I1516">
            <v>7500</v>
          </cell>
          <cell r="J1516">
            <v>214200</v>
          </cell>
          <cell r="K1516">
            <v>214200</v>
          </cell>
        </row>
        <row r="1517">
          <cell r="C1517" t="str">
            <v>rupb884</v>
          </cell>
          <cell r="E1517" t="str">
            <v xml:space="preserve"> -</v>
          </cell>
          <cell r="F1517" t="str">
            <v>Plesteran</v>
          </cell>
          <cell r="G1517">
            <v>90.39</v>
          </cell>
          <cell r="H1517" t="str">
            <v>m2</v>
          </cell>
          <cell r="I1517">
            <v>6500</v>
          </cell>
          <cell r="J1517">
            <v>587535</v>
          </cell>
          <cell r="K1517">
            <v>587535</v>
          </cell>
        </row>
        <row r="1518">
          <cell r="C1518" t="str">
            <v>rupb885</v>
          </cell>
          <cell r="E1518" t="str">
            <v xml:space="preserve"> -</v>
          </cell>
          <cell r="F1518" t="str">
            <v xml:space="preserve">Acian </v>
          </cell>
          <cell r="G1518">
            <v>2328.9</v>
          </cell>
          <cell r="H1518" t="str">
            <v>m2</v>
          </cell>
          <cell r="I1518">
            <v>4000</v>
          </cell>
          <cell r="J1518">
            <v>9315600</v>
          </cell>
          <cell r="K1518">
            <v>9315600</v>
          </cell>
        </row>
        <row r="1519">
          <cell r="E1519" t="str">
            <v>Lantai 1 Blok B</v>
          </cell>
        </row>
        <row r="1520">
          <cell r="C1520" t="str">
            <v>rupb886</v>
          </cell>
          <cell r="E1520" t="str">
            <v xml:space="preserve"> -</v>
          </cell>
          <cell r="F1520" t="str">
            <v>Pasangan batu bata</v>
          </cell>
          <cell r="G1520">
            <v>246</v>
          </cell>
          <cell r="H1520" t="str">
            <v>m2</v>
          </cell>
          <cell r="I1520">
            <v>9000</v>
          </cell>
          <cell r="J1520">
            <v>2214000</v>
          </cell>
          <cell r="K1520">
            <v>2214000</v>
          </cell>
        </row>
        <row r="1521">
          <cell r="C1521" t="str">
            <v>rupb887</v>
          </cell>
          <cell r="E1521" t="str">
            <v xml:space="preserve"> -</v>
          </cell>
          <cell r="F1521" t="str">
            <v>Kolom &amp; balok praktis</v>
          </cell>
          <cell r="G1521">
            <v>281.73</v>
          </cell>
          <cell r="H1521" t="str">
            <v>m1</v>
          </cell>
          <cell r="I1521">
            <v>7500</v>
          </cell>
          <cell r="J1521">
            <v>2112975</v>
          </cell>
          <cell r="K1521">
            <v>2112975</v>
          </cell>
        </row>
        <row r="1522">
          <cell r="C1522" t="str">
            <v>rupb888</v>
          </cell>
          <cell r="E1522" t="str">
            <v xml:space="preserve"> -</v>
          </cell>
          <cell r="F1522" t="str">
            <v>Plesteran</v>
          </cell>
          <cell r="G1522">
            <v>1003</v>
          </cell>
          <cell r="H1522" t="str">
            <v>m2</v>
          </cell>
          <cell r="I1522">
            <v>6500</v>
          </cell>
          <cell r="J1522">
            <v>6519500</v>
          </cell>
          <cell r="K1522">
            <v>6519500</v>
          </cell>
        </row>
        <row r="1523">
          <cell r="C1523" t="str">
            <v>rupb889</v>
          </cell>
          <cell r="E1523" t="str">
            <v xml:space="preserve"> -</v>
          </cell>
          <cell r="F1523" t="str">
            <v xml:space="preserve">Acian </v>
          </cell>
          <cell r="G1523">
            <v>1700</v>
          </cell>
          <cell r="H1523" t="str">
            <v>m2</v>
          </cell>
          <cell r="I1523">
            <v>4000</v>
          </cell>
          <cell r="J1523">
            <v>6800000</v>
          </cell>
          <cell r="K1523">
            <v>6800000</v>
          </cell>
        </row>
        <row r="1524">
          <cell r="C1524" t="str">
            <v>rupb890</v>
          </cell>
          <cell r="E1524" t="str">
            <v xml:space="preserve"> -</v>
          </cell>
          <cell r="F1524" t="str">
            <v>Bor u/ stek</v>
          </cell>
          <cell r="G1524">
            <v>139</v>
          </cell>
          <cell r="H1524" t="str">
            <v>ttk</v>
          </cell>
          <cell r="I1524">
            <v>1000</v>
          </cell>
          <cell r="J1524">
            <v>139000</v>
          </cell>
          <cell r="K1524">
            <v>139000</v>
          </cell>
        </row>
        <row r="1525">
          <cell r="C1525" t="str">
            <v>rupb891</v>
          </cell>
          <cell r="E1525" t="str">
            <v xml:space="preserve"> -</v>
          </cell>
          <cell r="F1525" t="str">
            <v>Bor u/ Kolom</v>
          </cell>
          <cell r="G1525">
            <v>81</v>
          </cell>
          <cell r="H1525" t="str">
            <v>ttk</v>
          </cell>
          <cell r="I1525">
            <v>250</v>
          </cell>
          <cell r="J1525">
            <v>20250</v>
          </cell>
          <cell r="K1525">
            <v>20250</v>
          </cell>
        </row>
        <row r="1526">
          <cell r="C1526" t="str">
            <v>rupb892</v>
          </cell>
          <cell r="E1526" t="str">
            <v xml:space="preserve"> -</v>
          </cell>
          <cell r="F1526" t="str">
            <v>Openingan</v>
          </cell>
          <cell r="G1526">
            <v>270</v>
          </cell>
          <cell r="H1526" t="str">
            <v>ls</v>
          </cell>
          <cell r="I1526">
            <v>7500</v>
          </cell>
          <cell r="J1526">
            <v>2025000</v>
          </cell>
          <cell r="K1526">
            <v>2025000</v>
          </cell>
        </row>
        <row r="1527">
          <cell r="C1527" t="str">
            <v>rupb893</v>
          </cell>
          <cell r="E1527" t="str">
            <v xml:space="preserve"> -</v>
          </cell>
          <cell r="F1527" t="str">
            <v>Sudutan</v>
          </cell>
          <cell r="G1527">
            <v>620</v>
          </cell>
          <cell r="H1527" t="str">
            <v>m'</v>
          </cell>
          <cell r="I1527">
            <v>2500</v>
          </cell>
          <cell r="J1527">
            <v>1550000</v>
          </cell>
          <cell r="K1527">
            <v>1550000</v>
          </cell>
        </row>
        <row r="1528">
          <cell r="E1528" t="str">
            <v>Lantai 2 blok B</v>
          </cell>
        </row>
        <row r="1529">
          <cell r="C1529" t="str">
            <v>rupb894</v>
          </cell>
          <cell r="E1529" t="str">
            <v xml:space="preserve"> -</v>
          </cell>
          <cell r="F1529" t="str">
            <v>Pasangan batu bata</v>
          </cell>
          <cell r="G1529">
            <v>67.48</v>
          </cell>
          <cell r="H1529" t="str">
            <v>m2</v>
          </cell>
          <cell r="I1529">
            <v>9000</v>
          </cell>
          <cell r="J1529">
            <v>607320</v>
          </cell>
          <cell r="K1529">
            <v>607320</v>
          </cell>
        </row>
        <row r="1530">
          <cell r="C1530" t="str">
            <v>rupb895</v>
          </cell>
          <cell r="E1530" t="str">
            <v xml:space="preserve"> -</v>
          </cell>
          <cell r="F1530" t="str">
            <v>Kolom &amp; balok praktis</v>
          </cell>
          <cell r="G1530">
            <v>50</v>
          </cell>
          <cell r="H1530" t="str">
            <v>m1</v>
          </cell>
          <cell r="I1530">
            <v>7500</v>
          </cell>
          <cell r="J1530">
            <v>375000</v>
          </cell>
          <cell r="K1530">
            <v>375000</v>
          </cell>
        </row>
        <row r="1531">
          <cell r="C1531" t="str">
            <v>rupb896</v>
          </cell>
          <cell r="E1531" t="str">
            <v xml:space="preserve"> -</v>
          </cell>
          <cell r="F1531" t="str">
            <v>Plesteran</v>
          </cell>
          <cell r="G1531">
            <v>2017.73</v>
          </cell>
          <cell r="H1531" t="str">
            <v>m2</v>
          </cell>
          <cell r="I1531">
            <v>6500</v>
          </cell>
          <cell r="J1531">
            <v>13115245</v>
          </cell>
          <cell r="K1531">
            <v>13115245</v>
          </cell>
        </row>
        <row r="1532">
          <cell r="C1532" t="str">
            <v>rupb897</v>
          </cell>
          <cell r="E1532" t="str">
            <v xml:space="preserve"> -</v>
          </cell>
          <cell r="F1532" t="str">
            <v>Bor u/ Kolom</v>
          </cell>
          <cell r="G1532">
            <v>224</v>
          </cell>
          <cell r="H1532" t="str">
            <v>ttk</v>
          </cell>
          <cell r="I1532">
            <v>250</v>
          </cell>
          <cell r="J1532">
            <v>56000</v>
          </cell>
          <cell r="K1532">
            <v>56000</v>
          </cell>
        </row>
        <row r="1533">
          <cell r="E1533" t="str">
            <v>Lantai 3 Blok B</v>
          </cell>
        </row>
        <row r="1534">
          <cell r="C1534" t="str">
            <v>rupb898</v>
          </cell>
          <cell r="E1534" t="str">
            <v xml:space="preserve"> -</v>
          </cell>
          <cell r="F1534" t="str">
            <v>Pasangan batu bata</v>
          </cell>
          <cell r="G1534">
            <v>317.52</v>
          </cell>
          <cell r="H1534" t="str">
            <v>m2</v>
          </cell>
          <cell r="I1534">
            <v>9000</v>
          </cell>
          <cell r="J1534">
            <v>2857680</v>
          </cell>
          <cell r="K1534">
            <v>2857680</v>
          </cell>
        </row>
        <row r="1535">
          <cell r="C1535" t="str">
            <v>rupb899</v>
          </cell>
          <cell r="E1535" t="str">
            <v xml:space="preserve"> -</v>
          </cell>
          <cell r="F1535" t="str">
            <v>Kolom &amp; balok praktis</v>
          </cell>
          <cell r="G1535">
            <v>117.76</v>
          </cell>
          <cell r="H1535" t="str">
            <v>m1</v>
          </cell>
          <cell r="I1535">
            <v>7500</v>
          </cell>
          <cell r="J1535">
            <v>883200</v>
          </cell>
          <cell r="K1535">
            <v>883200</v>
          </cell>
        </row>
        <row r="1536">
          <cell r="C1536" t="str">
            <v>rupb900</v>
          </cell>
          <cell r="E1536" t="str">
            <v xml:space="preserve"> -</v>
          </cell>
          <cell r="F1536" t="str">
            <v>Bor u/ Kolom</v>
          </cell>
          <cell r="G1536">
            <v>132</v>
          </cell>
          <cell r="H1536" t="str">
            <v>ttk</v>
          </cell>
          <cell r="I1536">
            <v>250</v>
          </cell>
          <cell r="J1536">
            <v>33000</v>
          </cell>
          <cell r="K1536">
            <v>33000</v>
          </cell>
        </row>
        <row r="1537">
          <cell r="C1537" t="str">
            <v>rupb901</v>
          </cell>
          <cell r="E1537" t="str">
            <v xml:space="preserve"> -</v>
          </cell>
          <cell r="F1537" t="str">
            <v>Bor u/ stek</v>
          </cell>
          <cell r="G1537">
            <v>64</v>
          </cell>
          <cell r="H1537" t="str">
            <v>ttk</v>
          </cell>
          <cell r="I1537">
            <v>1000</v>
          </cell>
          <cell r="J1537">
            <v>64000</v>
          </cell>
          <cell r="K1537">
            <v>64000</v>
          </cell>
        </row>
        <row r="1538">
          <cell r="C1538" t="str">
            <v>rupb902</v>
          </cell>
          <cell r="E1538" t="str">
            <v xml:space="preserve"> -</v>
          </cell>
          <cell r="F1538" t="str">
            <v>Pasangan keramik lantai</v>
          </cell>
          <cell r="G1538">
            <v>166.6</v>
          </cell>
          <cell r="H1538" t="str">
            <v>m2</v>
          </cell>
          <cell r="I1538">
            <v>10000</v>
          </cell>
          <cell r="J1538">
            <v>1666000</v>
          </cell>
          <cell r="K1538">
            <v>1666000</v>
          </cell>
        </row>
        <row r="1539">
          <cell r="C1539" t="str">
            <v>rupb903</v>
          </cell>
          <cell r="E1539" t="str">
            <v xml:space="preserve"> -</v>
          </cell>
          <cell r="F1539" t="str">
            <v>Plin</v>
          </cell>
          <cell r="G1539">
            <v>166.6</v>
          </cell>
          <cell r="H1539" t="str">
            <v>m'</v>
          </cell>
          <cell r="I1539">
            <v>2750</v>
          </cell>
          <cell r="J1539">
            <v>458150</v>
          </cell>
          <cell r="K1539">
            <v>458150</v>
          </cell>
        </row>
        <row r="1540">
          <cell r="C1540" t="str">
            <v>rupb904</v>
          </cell>
          <cell r="E1540" t="str">
            <v xml:space="preserve"> -</v>
          </cell>
          <cell r="F1540" t="str">
            <v>Balok lift</v>
          </cell>
          <cell r="G1540">
            <v>90.6</v>
          </cell>
          <cell r="H1540" t="str">
            <v>m'</v>
          </cell>
          <cell r="I1540">
            <v>7500</v>
          </cell>
          <cell r="J1540">
            <v>679500</v>
          </cell>
          <cell r="K1540">
            <v>679500</v>
          </cell>
        </row>
        <row r="1541">
          <cell r="E1541" t="str">
            <v>Jumlah</v>
          </cell>
          <cell r="J1541">
            <v>53238155</v>
          </cell>
        </row>
        <row r="1542">
          <cell r="C1542" t="str">
            <v>rupb905</v>
          </cell>
          <cell r="F1542" t="str">
            <v>Pot. Retensi Pekerjaan</v>
          </cell>
          <cell r="J1542">
            <v>2713208</v>
          </cell>
          <cell r="K1542">
            <v>-2713208</v>
          </cell>
        </row>
        <row r="1544">
          <cell r="D1544" t="str">
            <v>Kharis</v>
          </cell>
        </row>
        <row r="1545">
          <cell r="D1545" t="str">
            <v>144/SPB/NK-PPS/08/2005</v>
          </cell>
          <cell r="E1545" t="str">
            <v>Upah Borong Pekerjaan</v>
          </cell>
        </row>
        <row r="1546">
          <cell r="E1546" t="str">
            <v>Gedung B</v>
          </cell>
        </row>
        <row r="1547">
          <cell r="E1547" t="str">
            <v xml:space="preserve">Lantai Dasar </v>
          </cell>
        </row>
        <row r="1548">
          <cell r="C1548" t="str">
            <v>rupb906</v>
          </cell>
          <cell r="E1548" t="str">
            <v xml:space="preserve"> -</v>
          </cell>
          <cell r="F1548" t="str">
            <v>Pasang Keramik Lantai</v>
          </cell>
          <cell r="G1548">
            <v>487</v>
          </cell>
          <cell r="H1548" t="str">
            <v>m2</v>
          </cell>
          <cell r="I1548">
            <v>10000</v>
          </cell>
          <cell r="J1548">
            <v>4870000</v>
          </cell>
          <cell r="K1548">
            <v>4870000</v>
          </cell>
        </row>
        <row r="1549">
          <cell r="C1549" t="str">
            <v>rupb907</v>
          </cell>
          <cell r="E1549" t="str">
            <v xml:space="preserve"> -</v>
          </cell>
          <cell r="F1549" t="str">
            <v>Pasangan Pkn</v>
          </cell>
          <cell r="G1549">
            <v>547</v>
          </cell>
          <cell r="H1549" t="str">
            <v>m'</v>
          </cell>
          <cell r="I1549">
            <v>2750</v>
          </cell>
          <cell r="J1549">
            <v>1504250</v>
          </cell>
          <cell r="K1549">
            <v>1504250</v>
          </cell>
        </row>
        <row r="1550">
          <cell r="C1550" t="str">
            <v>rupb908</v>
          </cell>
          <cell r="E1550" t="str">
            <v xml:space="preserve"> -</v>
          </cell>
          <cell r="F1550" t="str">
            <v>Pasang Bata tambahan</v>
          </cell>
          <cell r="G1550">
            <v>43.6</v>
          </cell>
          <cell r="H1550" t="str">
            <v>m2</v>
          </cell>
          <cell r="I1550">
            <v>6500</v>
          </cell>
          <cell r="J1550">
            <v>283400</v>
          </cell>
          <cell r="K1550">
            <v>283400</v>
          </cell>
        </row>
        <row r="1551">
          <cell r="E1551" t="str">
            <v>Lantai Satu</v>
          </cell>
        </row>
        <row r="1552">
          <cell r="C1552" t="str">
            <v>rupb909</v>
          </cell>
          <cell r="E1552" t="str">
            <v xml:space="preserve"> -</v>
          </cell>
          <cell r="F1552" t="str">
            <v>Toilet Wanita</v>
          </cell>
          <cell r="G1552">
            <v>0.85</v>
          </cell>
          <cell r="H1552" t="str">
            <v>unt</v>
          </cell>
          <cell r="I1552">
            <v>2000000</v>
          </cell>
          <cell r="J1552">
            <v>1700000</v>
          </cell>
          <cell r="K1552">
            <v>1700000</v>
          </cell>
        </row>
        <row r="1553">
          <cell r="C1553" t="str">
            <v>rupb910</v>
          </cell>
          <cell r="E1553" t="str">
            <v xml:space="preserve"> -</v>
          </cell>
          <cell r="F1553" t="str">
            <v>Toilet Pria</v>
          </cell>
          <cell r="G1553">
            <v>1.35</v>
          </cell>
          <cell r="H1553" t="str">
            <v>unt</v>
          </cell>
          <cell r="I1553">
            <v>2000000</v>
          </cell>
          <cell r="J1553">
            <v>2700000</v>
          </cell>
          <cell r="K1553">
            <v>2700000</v>
          </cell>
        </row>
        <row r="1554">
          <cell r="C1554" t="str">
            <v>rupb911</v>
          </cell>
          <cell r="E1554" t="str">
            <v xml:space="preserve"> -</v>
          </cell>
          <cell r="F1554" t="str">
            <v>Pasang Bata tambahan</v>
          </cell>
          <cell r="G1554">
            <v>27</v>
          </cell>
          <cell r="H1554" t="str">
            <v>m2</v>
          </cell>
          <cell r="I1554">
            <v>6500</v>
          </cell>
          <cell r="J1554">
            <v>175500</v>
          </cell>
          <cell r="K1554">
            <v>175500</v>
          </cell>
        </row>
        <row r="1555">
          <cell r="E1555" t="str">
            <v>Lantai Dua</v>
          </cell>
        </row>
        <row r="1556">
          <cell r="E1556" t="str">
            <v>Kios H, I</v>
          </cell>
        </row>
        <row r="1557">
          <cell r="C1557" t="str">
            <v>rupb912</v>
          </cell>
          <cell r="E1557" t="str">
            <v xml:space="preserve"> -</v>
          </cell>
          <cell r="F1557" t="str">
            <v>Plesteran</v>
          </cell>
          <cell r="G1557">
            <v>68.5</v>
          </cell>
          <cell r="H1557" t="str">
            <v>m2</v>
          </cell>
          <cell r="I1557">
            <v>6500</v>
          </cell>
          <cell r="J1557">
            <v>445250</v>
          </cell>
          <cell r="K1557">
            <v>445250</v>
          </cell>
        </row>
        <row r="1558">
          <cell r="C1558" t="str">
            <v>rupb913</v>
          </cell>
          <cell r="E1558" t="str">
            <v xml:space="preserve"> -</v>
          </cell>
          <cell r="F1558" t="str">
            <v>Pasang Batu bata</v>
          </cell>
          <cell r="G1558">
            <v>20.9</v>
          </cell>
          <cell r="H1558" t="str">
            <v>m2</v>
          </cell>
          <cell r="I1558">
            <v>9000</v>
          </cell>
          <cell r="J1558">
            <v>188100</v>
          </cell>
          <cell r="K1558">
            <v>188100</v>
          </cell>
        </row>
        <row r="1559">
          <cell r="C1559" t="str">
            <v>rupb914</v>
          </cell>
          <cell r="E1559" t="str">
            <v xml:space="preserve"> -</v>
          </cell>
          <cell r="F1559" t="str">
            <v>Acian</v>
          </cell>
          <cell r="G1559">
            <v>597.5</v>
          </cell>
          <cell r="H1559" t="str">
            <v>m2</v>
          </cell>
          <cell r="I1559">
            <v>4000</v>
          </cell>
          <cell r="J1559">
            <v>2390000</v>
          </cell>
          <cell r="K1559">
            <v>2390000</v>
          </cell>
        </row>
        <row r="1560">
          <cell r="E1560" t="str">
            <v>Kios I - K</v>
          </cell>
        </row>
        <row r="1561">
          <cell r="C1561" t="str">
            <v>rupb915</v>
          </cell>
          <cell r="E1561" t="str">
            <v xml:space="preserve"> -</v>
          </cell>
          <cell r="F1561" t="str">
            <v>Pasangan Bata</v>
          </cell>
          <cell r="G1561">
            <v>33.5</v>
          </cell>
          <cell r="H1561" t="str">
            <v>m2</v>
          </cell>
          <cell r="I1561">
            <v>9000</v>
          </cell>
          <cell r="J1561">
            <v>301500</v>
          </cell>
          <cell r="K1561">
            <v>301500</v>
          </cell>
        </row>
        <row r="1562">
          <cell r="C1562" t="str">
            <v>rupb916</v>
          </cell>
          <cell r="E1562" t="str">
            <v xml:space="preserve"> -</v>
          </cell>
          <cell r="F1562" t="str">
            <v xml:space="preserve">Plesteran </v>
          </cell>
          <cell r="G1562">
            <v>143.12</v>
          </cell>
          <cell r="H1562" t="str">
            <v>m2</v>
          </cell>
          <cell r="I1562">
            <v>6500</v>
          </cell>
          <cell r="J1562">
            <v>930280</v>
          </cell>
          <cell r="K1562">
            <v>930280</v>
          </cell>
        </row>
        <row r="1563">
          <cell r="C1563" t="str">
            <v>rupb917</v>
          </cell>
          <cell r="E1563" t="str">
            <v xml:space="preserve"> -</v>
          </cell>
          <cell r="F1563" t="str">
            <v>Acian</v>
          </cell>
          <cell r="G1563">
            <v>287.154</v>
          </cell>
          <cell r="H1563" t="str">
            <v>m2</v>
          </cell>
          <cell r="I1563">
            <v>4000</v>
          </cell>
          <cell r="J1563">
            <v>1148616</v>
          </cell>
          <cell r="K1563">
            <v>1148616</v>
          </cell>
        </row>
        <row r="1564">
          <cell r="C1564" t="str">
            <v>rupb918</v>
          </cell>
          <cell r="E1564" t="str">
            <v xml:space="preserve"> -</v>
          </cell>
          <cell r="F1564" t="str">
            <v>Sconengan</v>
          </cell>
          <cell r="G1564">
            <v>30</v>
          </cell>
          <cell r="H1564" t="str">
            <v>m'</v>
          </cell>
          <cell r="I1564">
            <v>7500</v>
          </cell>
          <cell r="J1564">
            <v>225000</v>
          </cell>
          <cell r="K1564">
            <v>225000</v>
          </cell>
        </row>
        <row r="1565">
          <cell r="C1565" t="str">
            <v>rupb919</v>
          </cell>
          <cell r="E1565" t="str">
            <v xml:space="preserve"> -</v>
          </cell>
          <cell r="F1565" t="str">
            <v>Sudutan</v>
          </cell>
          <cell r="G1565">
            <v>100</v>
          </cell>
          <cell r="H1565" t="str">
            <v>m'</v>
          </cell>
          <cell r="I1565">
            <v>2500</v>
          </cell>
          <cell r="J1565">
            <v>250000</v>
          </cell>
          <cell r="K1565">
            <v>250000</v>
          </cell>
        </row>
        <row r="1566">
          <cell r="E1566" t="str">
            <v>External</v>
          </cell>
        </row>
        <row r="1567">
          <cell r="C1567" t="str">
            <v>rupb920</v>
          </cell>
          <cell r="E1567" t="str">
            <v xml:space="preserve"> -</v>
          </cell>
          <cell r="F1567" t="str">
            <v>Plesteran Exsternal</v>
          </cell>
          <cell r="G1567">
            <v>91.7</v>
          </cell>
          <cell r="H1567" t="str">
            <v>m2</v>
          </cell>
          <cell r="I1567">
            <v>12500</v>
          </cell>
          <cell r="J1567">
            <v>1146250</v>
          </cell>
          <cell r="K1567">
            <v>1146250</v>
          </cell>
        </row>
        <row r="1568">
          <cell r="C1568" t="str">
            <v>rupb921</v>
          </cell>
          <cell r="E1568" t="str">
            <v xml:space="preserve"> -</v>
          </cell>
          <cell r="F1568" t="str">
            <v>Pasangan Batu bata</v>
          </cell>
          <cell r="G1568">
            <v>72.75</v>
          </cell>
          <cell r="H1568" t="str">
            <v>m2</v>
          </cell>
          <cell r="I1568">
            <v>9000</v>
          </cell>
          <cell r="J1568">
            <v>654750</v>
          </cell>
          <cell r="K1568">
            <v>654750</v>
          </cell>
        </row>
        <row r="1569">
          <cell r="E1569" t="str">
            <v>Blok E - G</v>
          </cell>
        </row>
        <row r="1570">
          <cell r="C1570" t="str">
            <v>rupb922</v>
          </cell>
          <cell r="E1570" t="str">
            <v xml:space="preserve"> -</v>
          </cell>
          <cell r="F1570" t="str">
            <v>Plesteran</v>
          </cell>
          <cell r="G1570">
            <v>592.70000000000005</v>
          </cell>
          <cell r="H1570" t="str">
            <v>m2</v>
          </cell>
          <cell r="I1570">
            <v>6500</v>
          </cell>
          <cell r="J1570">
            <v>3852550.0000000005</v>
          </cell>
          <cell r="K1570">
            <v>3852550</v>
          </cell>
        </row>
        <row r="1571">
          <cell r="C1571" t="str">
            <v>rupb923</v>
          </cell>
          <cell r="E1571" t="str">
            <v xml:space="preserve"> -</v>
          </cell>
          <cell r="F1571" t="str">
            <v>Pasangan batu bata</v>
          </cell>
          <cell r="G1571">
            <v>51.3</v>
          </cell>
          <cell r="H1571" t="str">
            <v>m2</v>
          </cell>
          <cell r="I1571">
            <v>9000</v>
          </cell>
          <cell r="J1571">
            <v>461700</v>
          </cell>
          <cell r="K1571">
            <v>461700</v>
          </cell>
        </row>
        <row r="1572">
          <cell r="E1572" t="str">
            <v>Lantai Tiga</v>
          </cell>
        </row>
        <row r="1573">
          <cell r="C1573" t="str">
            <v>rupb924</v>
          </cell>
          <cell r="E1573" t="str">
            <v xml:space="preserve"> -</v>
          </cell>
          <cell r="F1573" t="str">
            <v>Pasangan Batu bata</v>
          </cell>
          <cell r="G1573">
            <v>469.7</v>
          </cell>
          <cell r="H1573" t="str">
            <v>m2</v>
          </cell>
          <cell r="I1573">
            <v>9000</v>
          </cell>
          <cell r="J1573">
            <v>4227300</v>
          </cell>
          <cell r="K1573">
            <v>4227300</v>
          </cell>
        </row>
        <row r="1574">
          <cell r="C1574" t="str">
            <v>rupb925</v>
          </cell>
          <cell r="E1574" t="str">
            <v xml:space="preserve"> -</v>
          </cell>
          <cell r="F1574" t="str">
            <v>Acian</v>
          </cell>
          <cell r="G1574">
            <v>676</v>
          </cell>
          <cell r="H1574" t="str">
            <v>m2</v>
          </cell>
          <cell r="I1574">
            <v>4000</v>
          </cell>
          <cell r="J1574">
            <v>2704000</v>
          </cell>
          <cell r="K1574">
            <v>2704000</v>
          </cell>
        </row>
        <row r="1575">
          <cell r="C1575" t="str">
            <v>rupb926</v>
          </cell>
          <cell r="E1575" t="str">
            <v xml:space="preserve"> -</v>
          </cell>
          <cell r="F1575" t="str">
            <v>Plesteran</v>
          </cell>
          <cell r="G1575">
            <v>72</v>
          </cell>
          <cell r="H1575" t="str">
            <v>m2</v>
          </cell>
          <cell r="I1575">
            <v>6500</v>
          </cell>
          <cell r="J1575">
            <v>468000</v>
          </cell>
          <cell r="K1575">
            <v>468000</v>
          </cell>
        </row>
        <row r="1576">
          <cell r="C1576" t="str">
            <v>rupb927</v>
          </cell>
          <cell r="E1576" t="str">
            <v xml:space="preserve"> -</v>
          </cell>
          <cell r="F1576" t="str">
            <v>Kolom praktis</v>
          </cell>
          <cell r="G1576">
            <v>94</v>
          </cell>
          <cell r="H1576" t="str">
            <v>m'</v>
          </cell>
          <cell r="I1576">
            <v>7500</v>
          </cell>
          <cell r="J1576">
            <v>705000</v>
          </cell>
          <cell r="K1576">
            <v>705000</v>
          </cell>
        </row>
        <row r="1577">
          <cell r="E1577" t="str">
            <v>Jumlah</v>
          </cell>
          <cell r="J1577">
            <v>31331446</v>
          </cell>
        </row>
        <row r="1578">
          <cell r="C1578" t="str">
            <v>rupb928</v>
          </cell>
          <cell r="F1578" t="str">
            <v>Pot. Retensi Pekerjaan</v>
          </cell>
          <cell r="J1578">
            <v>1549509</v>
          </cell>
          <cell r="K1578">
            <v>-1549509</v>
          </cell>
        </row>
        <row r="1581">
          <cell r="D1581" t="str">
            <v>Heri</v>
          </cell>
        </row>
        <row r="1582">
          <cell r="D1582" t="str">
            <v>142/SPB/NK-PPS/08/2005</v>
          </cell>
          <cell r="E1582" t="str">
            <v>Upah Borong Pekerjaan</v>
          </cell>
        </row>
        <row r="1583">
          <cell r="E1583" t="str">
            <v>Pekerjaan Toilet Lt. Basement,Lt. dasar,</v>
          </cell>
        </row>
        <row r="1584">
          <cell r="E1584" t="str">
            <v xml:space="preserve"> -</v>
          </cell>
          <cell r="F1584" t="str">
            <v>Lt. 1 &amp; Lt. 2</v>
          </cell>
        </row>
        <row r="1585">
          <cell r="C1585" t="str">
            <v>rupb929</v>
          </cell>
          <cell r="E1585" t="str">
            <v xml:space="preserve"> -</v>
          </cell>
          <cell r="F1585" t="str">
            <v>Plester Acian dinding diatas pas keramik</v>
          </cell>
          <cell r="G1585">
            <v>1.5</v>
          </cell>
          <cell r="H1585" t="str">
            <v>unt</v>
          </cell>
          <cell r="I1585">
            <v>3000000</v>
          </cell>
          <cell r="J1585">
            <v>4500000</v>
          </cell>
          <cell r="K1585">
            <v>4500000</v>
          </cell>
        </row>
        <row r="1586">
          <cell r="C1586" t="str">
            <v>rupb930</v>
          </cell>
          <cell r="E1586" t="str">
            <v xml:space="preserve"> -</v>
          </cell>
          <cell r="F1586" t="str">
            <v>Plester dinding luar Lt. atap</v>
          </cell>
          <cell r="G1586">
            <v>108.52</v>
          </cell>
          <cell r="H1586" t="str">
            <v>m2</v>
          </cell>
          <cell r="I1586">
            <v>12500</v>
          </cell>
          <cell r="J1586">
            <v>1356500</v>
          </cell>
          <cell r="K1586">
            <v>1356500</v>
          </cell>
        </row>
        <row r="1587">
          <cell r="C1587" t="str">
            <v>rupb931</v>
          </cell>
          <cell r="E1587" t="str">
            <v xml:space="preserve"> -</v>
          </cell>
          <cell r="F1587" t="str">
            <v>Acian Dinding</v>
          </cell>
          <cell r="G1587">
            <v>191.68</v>
          </cell>
          <cell r="H1587" t="str">
            <v>m2</v>
          </cell>
          <cell r="I1587">
            <v>4000</v>
          </cell>
          <cell r="J1587">
            <v>766720</v>
          </cell>
          <cell r="K1587">
            <v>766720</v>
          </cell>
        </row>
        <row r="1588">
          <cell r="C1588" t="str">
            <v>rupb932</v>
          </cell>
          <cell r="E1588" t="str">
            <v xml:space="preserve"> -</v>
          </cell>
          <cell r="F1588" t="str">
            <v>Plester plat tangga &amp; beton lisplank</v>
          </cell>
          <cell r="G1588">
            <v>83.16</v>
          </cell>
          <cell r="H1588" t="str">
            <v>m2</v>
          </cell>
          <cell r="I1588">
            <v>12500</v>
          </cell>
          <cell r="J1588">
            <v>1039500</v>
          </cell>
          <cell r="K1588">
            <v>1039500</v>
          </cell>
        </row>
        <row r="1589">
          <cell r="C1589" t="str">
            <v>rupb933</v>
          </cell>
          <cell r="E1589" t="str">
            <v xml:space="preserve"> -</v>
          </cell>
          <cell r="F1589" t="str">
            <v>Sconengan beton lisplank</v>
          </cell>
          <cell r="G1589">
            <v>106.85</v>
          </cell>
          <cell r="H1589" t="str">
            <v>m'</v>
          </cell>
          <cell r="I1589">
            <v>2500</v>
          </cell>
          <cell r="J1589">
            <v>267125</v>
          </cell>
          <cell r="K1589">
            <v>267125</v>
          </cell>
        </row>
        <row r="1590">
          <cell r="C1590" t="str">
            <v>rupb934</v>
          </cell>
          <cell r="E1590" t="str">
            <v xml:space="preserve"> -</v>
          </cell>
          <cell r="F1590" t="str">
            <v>Bongkar &amp; psg scafolding luar lift</v>
          </cell>
          <cell r="G1590">
            <v>122.4</v>
          </cell>
          <cell r="H1590" t="str">
            <v>m2</v>
          </cell>
          <cell r="I1590">
            <v>3500</v>
          </cell>
          <cell r="J1590">
            <v>428400</v>
          </cell>
          <cell r="K1590">
            <v>428400</v>
          </cell>
        </row>
        <row r="1591">
          <cell r="C1591" t="str">
            <v>rupb935</v>
          </cell>
          <cell r="E1591" t="str">
            <v xml:space="preserve"> -</v>
          </cell>
          <cell r="F1591" t="str">
            <v>Plester &amp; acian beton parapet tangga lt. dsr</v>
          </cell>
          <cell r="G1591">
            <v>73.819999999999993</v>
          </cell>
          <cell r="H1591" t="str">
            <v>m2</v>
          </cell>
          <cell r="I1591">
            <v>16500</v>
          </cell>
          <cell r="J1591">
            <v>1218030</v>
          </cell>
          <cell r="K1591">
            <v>1218030</v>
          </cell>
        </row>
        <row r="1592">
          <cell r="C1592" t="str">
            <v>rupb936</v>
          </cell>
          <cell r="E1592" t="str">
            <v xml:space="preserve"> -</v>
          </cell>
          <cell r="F1592" t="str">
            <v>Cor atas parapet</v>
          </cell>
          <cell r="G1592">
            <v>37.14</v>
          </cell>
          <cell r="H1592" t="str">
            <v>m2</v>
          </cell>
          <cell r="I1592">
            <v>7500</v>
          </cell>
          <cell r="J1592">
            <v>278550</v>
          </cell>
          <cell r="K1592">
            <v>278550</v>
          </cell>
        </row>
        <row r="1593">
          <cell r="C1593" t="str">
            <v>rupb937</v>
          </cell>
          <cell r="E1593" t="str">
            <v xml:space="preserve"> -</v>
          </cell>
          <cell r="F1593" t="str">
            <v>Finish tangga luar parapet</v>
          </cell>
          <cell r="G1593">
            <v>62</v>
          </cell>
          <cell r="H1593" t="str">
            <v>m'</v>
          </cell>
          <cell r="I1593">
            <v>7500</v>
          </cell>
          <cell r="J1593">
            <v>465000</v>
          </cell>
          <cell r="K1593">
            <v>465000</v>
          </cell>
        </row>
        <row r="1594">
          <cell r="C1594" t="str">
            <v>rupb938</v>
          </cell>
          <cell r="E1594" t="str">
            <v xml:space="preserve"> -</v>
          </cell>
          <cell r="F1594" t="str">
            <v>Pasang bata</v>
          </cell>
          <cell r="G1594">
            <v>56.28</v>
          </cell>
          <cell r="H1594" t="str">
            <v>m2</v>
          </cell>
          <cell r="I1594">
            <v>9000</v>
          </cell>
          <cell r="J1594">
            <v>506520</v>
          </cell>
          <cell r="K1594">
            <v>506520</v>
          </cell>
        </row>
        <row r="1595">
          <cell r="C1595" t="str">
            <v>rupb939</v>
          </cell>
          <cell r="E1595" t="str">
            <v xml:space="preserve"> -</v>
          </cell>
          <cell r="F1595" t="str">
            <v>Cor Kp &amp; Rb</v>
          </cell>
          <cell r="G1595">
            <v>28.8</v>
          </cell>
          <cell r="H1595" t="str">
            <v>m'</v>
          </cell>
          <cell r="I1595">
            <v>7500</v>
          </cell>
          <cell r="J1595">
            <v>216000</v>
          </cell>
          <cell r="K1595">
            <v>216000</v>
          </cell>
        </row>
        <row r="1596">
          <cell r="C1596" t="str">
            <v>rupb940</v>
          </cell>
          <cell r="E1596" t="str">
            <v xml:space="preserve"> -</v>
          </cell>
          <cell r="F1596" t="str">
            <v>Bongkar &amp; psg meja westafel perusahaan</v>
          </cell>
          <cell r="G1596">
            <v>2</v>
          </cell>
          <cell r="H1596" t="str">
            <v>unt</v>
          </cell>
          <cell r="I1596">
            <v>47500</v>
          </cell>
          <cell r="J1596">
            <v>95000</v>
          </cell>
          <cell r="K1596">
            <v>95000</v>
          </cell>
        </row>
        <row r="1597">
          <cell r="C1597" t="str">
            <v>rupb941</v>
          </cell>
          <cell r="E1597" t="str">
            <v xml:space="preserve"> -</v>
          </cell>
          <cell r="F1597" t="str">
            <v>Psg Bekisting sparator lift</v>
          </cell>
          <cell r="G1597">
            <v>4.76</v>
          </cell>
          <cell r="H1597" t="str">
            <v>m2</v>
          </cell>
          <cell r="I1597">
            <v>12500</v>
          </cell>
          <cell r="J1597">
            <v>59500</v>
          </cell>
          <cell r="K1597">
            <v>59500</v>
          </cell>
        </row>
        <row r="1598">
          <cell r="C1598" t="str">
            <v>rupb942</v>
          </cell>
          <cell r="E1598" t="str">
            <v xml:space="preserve"> -</v>
          </cell>
          <cell r="F1598" t="str">
            <v>Cor balok sparator</v>
          </cell>
          <cell r="G1598">
            <v>5.6</v>
          </cell>
          <cell r="H1598" t="str">
            <v>m'</v>
          </cell>
          <cell r="I1598">
            <v>7500</v>
          </cell>
          <cell r="J1598">
            <v>42000</v>
          </cell>
          <cell r="K1598">
            <v>42000</v>
          </cell>
        </row>
        <row r="1599">
          <cell r="C1599" t="str">
            <v>rupb943</v>
          </cell>
          <cell r="E1599" t="str">
            <v xml:space="preserve"> -</v>
          </cell>
          <cell r="F1599" t="str">
            <v>Plester dinding bata</v>
          </cell>
          <cell r="G1599">
            <v>58.68</v>
          </cell>
          <cell r="H1599" t="str">
            <v>m2</v>
          </cell>
          <cell r="I1599">
            <v>6500</v>
          </cell>
          <cell r="J1599">
            <v>381420</v>
          </cell>
          <cell r="K1599">
            <v>381420</v>
          </cell>
        </row>
        <row r="1600">
          <cell r="C1600" t="str">
            <v>rupb944</v>
          </cell>
          <cell r="E1600" t="str">
            <v xml:space="preserve"> -</v>
          </cell>
          <cell r="F1600" t="str">
            <v>Acian</v>
          </cell>
          <cell r="G1600">
            <v>33.479999999999997</v>
          </cell>
          <cell r="H1600" t="str">
            <v>m2</v>
          </cell>
          <cell r="I1600">
            <v>4000</v>
          </cell>
          <cell r="J1600">
            <v>133920</v>
          </cell>
          <cell r="K1600">
            <v>133920</v>
          </cell>
        </row>
        <row r="1601">
          <cell r="E1601" t="str">
            <v>Jumlah</v>
          </cell>
        </row>
        <row r="1603">
          <cell r="D1603" t="str">
            <v>Heri</v>
          </cell>
        </row>
        <row r="1604">
          <cell r="D1604" t="str">
            <v>120/SPB/NK-PPS/07/2005</v>
          </cell>
          <cell r="E1604" t="str">
            <v>Upah Borong Pekerjaan</v>
          </cell>
        </row>
        <row r="1605">
          <cell r="E1605" t="str">
            <v>Block C</v>
          </cell>
        </row>
        <row r="1606">
          <cell r="E1606" t="str">
            <v xml:space="preserve"> -</v>
          </cell>
          <cell r="F1606" t="str">
            <v>Plester &amp; Acian Dinding Bata &amp; Beton Exs</v>
          </cell>
          <cell r="G1606">
            <v>198.93</v>
          </cell>
          <cell r="H1606" t="str">
            <v>m2</v>
          </cell>
          <cell r="I1606">
            <v>16500</v>
          </cell>
          <cell r="J1606">
            <v>3282345</v>
          </cell>
        </row>
        <row r="1607">
          <cell r="E1607" t="str">
            <v xml:space="preserve"> -</v>
          </cell>
          <cell r="F1607" t="str">
            <v>Finish Opening Tampak kanan</v>
          </cell>
          <cell r="G1607">
            <v>318.60000000000002</v>
          </cell>
          <cell r="H1607" t="str">
            <v>m'</v>
          </cell>
          <cell r="I1607">
            <v>7500</v>
          </cell>
          <cell r="J1607">
            <v>2389500</v>
          </cell>
        </row>
        <row r="1608">
          <cell r="E1608" t="str">
            <v xml:space="preserve"> -</v>
          </cell>
          <cell r="F1608" t="str">
            <v xml:space="preserve">Pasang bata  </v>
          </cell>
          <cell r="G1608">
            <v>250</v>
          </cell>
          <cell r="H1608" t="str">
            <v>m2</v>
          </cell>
          <cell r="I1608">
            <v>9000</v>
          </cell>
          <cell r="J1608">
            <v>2250000</v>
          </cell>
        </row>
        <row r="1609">
          <cell r="E1609" t="str">
            <v xml:space="preserve"> -</v>
          </cell>
          <cell r="F1609" t="str">
            <v xml:space="preserve">Plester &amp; Acian Dinding Bata </v>
          </cell>
          <cell r="G1609">
            <v>938.74</v>
          </cell>
          <cell r="H1609" t="str">
            <v>m2</v>
          </cell>
          <cell r="I1609">
            <v>10500</v>
          </cell>
          <cell r="J1609">
            <v>9856770</v>
          </cell>
        </row>
        <row r="1610">
          <cell r="E1610" t="str">
            <v xml:space="preserve"> -</v>
          </cell>
          <cell r="F1610" t="str">
            <v>Cor kolom praktis &amp; ring balok</v>
          </cell>
          <cell r="G1610">
            <v>200</v>
          </cell>
          <cell r="H1610" t="str">
            <v>m'</v>
          </cell>
          <cell r="I1610">
            <v>7500</v>
          </cell>
          <cell r="J1610">
            <v>1500000</v>
          </cell>
        </row>
        <row r="1611">
          <cell r="E1611" t="str">
            <v xml:space="preserve"> -</v>
          </cell>
          <cell r="F1611" t="str">
            <v xml:space="preserve">Pasang keramik meja los </v>
          </cell>
          <cell r="G1611">
            <v>45</v>
          </cell>
          <cell r="H1611" t="str">
            <v>m2</v>
          </cell>
          <cell r="I1611">
            <v>12500</v>
          </cell>
          <cell r="J1611">
            <v>562500</v>
          </cell>
        </row>
        <row r="1612">
          <cell r="E1612" t="str">
            <v xml:space="preserve"> -</v>
          </cell>
          <cell r="F1612" t="str">
            <v>Pasang keramik tanggulan meja los</v>
          </cell>
          <cell r="G1612">
            <v>15</v>
          </cell>
          <cell r="H1612" t="str">
            <v>m'</v>
          </cell>
          <cell r="I1612">
            <v>17500</v>
          </cell>
          <cell r="J1612">
            <v>262500</v>
          </cell>
        </row>
        <row r="1613">
          <cell r="E1613" t="str">
            <v xml:space="preserve"> -</v>
          </cell>
          <cell r="F1613" t="str">
            <v xml:space="preserve">Bobok &amp; finish sudutan balok </v>
          </cell>
          <cell r="G1613">
            <v>200</v>
          </cell>
          <cell r="H1613" t="str">
            <v>m'</v>
          </cell>
          <cell r="I1613">
            <v>2500</v>
          </cell>
          <cell r="J1613">
            <v>500000</v>
          </cell>
        </row>
        <row r="1614">
          <cell r="E1614" t="str">
            <v>Jumlah</v>
          </cell>
          <cell r="J1614">
            <v>20603615</v>
          </cell>
        </row>
        <row r="1615">
          <cell r="C1615" t="str">
            <v>rupb945</v>
          </cell>
          <cell r="F1615" t="str">
            <v>Angsuran 1 Block C</v>
          </cell>
          <cell r="K1615">
            <v>13255785</v>
          </cell>
        </row>
        <row r="1616">
          <cell r="E1616" t="str">
            <v>Sisa : Rp. 7.347.830,-</v>
          </cell>
        </row>
        <row r="1618">
          <cell r="D1618" t="str">
            <v>Sugito</v>
          </cell>
        </row>
        <row r="1619">
          <cell r="D1619" t="str">
            <v>146/SPB/NK-PPS/08/2005</v>
          </cell>
          <cell r="E1619" t="str">
            <v>Upah Borong Pekerjaan</v>
          </cell>
        </row>
        <row r="1620">
          <cell r="E1620" t="str">
            <v>Pekerjaan Block B</v>
          </cell>
        </row>
        <row r="1621">
          <cell r="E1621" t="str">
            <v>Lantai Basement</v>
          </cell>
        </row>
        <row r="1622">
          <cell r="C1622" t="str">
            <v>rupb946</v>
          </cell>
          <cell r="E1622" t="str">
            <v xml:space="preserve"> -</v>
          </cell>
          <cell r="F1622" t="str">
            <v xml:space="preserve">Cor lantai manual </v>
          </cell>
          <cell r="G1622">
            <v>3.1</v>
          </cell>
          <cell r="H1622" t="str">
            <v>m3</v>
          </cell>
          <cell r="I1622">
            <v>450000</v>
          </cell>
          <cell r="J1622">
            <v>1395000</v>
          </cell>
          <cell r="K1622">
            <v>1395000</v>
          </cell>
        </row>
        <row r="1623">
          <cell r="C1623" t="str">
            <v>rupb947</v>
          </cell>
          <cell r="E1623" t="str">
            <v xml:space="preserve"> -</v>
          </cell>
          <cell r="F1623" t="str">
            <v>Pasang bata</v>
          </cell>
          <cell r="G1623">
            <v>35</v>
          </cell>
          <cell r="H1623" t="str">
            <v>m2</v>
          </cell>
          <cell r="I1623">
            <v>9000</v>
          </cell>
          <cell r="J1623">
            <v>315000</v>
          </cell>
          <cell r="K1623">
            <v>315000</v>
          </cell>
        </row>
        <row r="1624">
          <cell r="C1624" t="str">
            <v>rupb948</v>
          </cell>
          <cell r="E1624" t="str">
            <v xml:space="preserve"> -</v>
          </cell>
          <cell r="F1624" t="str">
            <v>Stek kolom praktris</v>
          </cell>
          <cell r="G1624">
            <v>3</v>
          </cell>
          <cell r="H1624" t="str">
            <v>ttk</v>
          </cell>
          <cell r="I1624">
            <v>1000</v>
          </cell>
          <cell r="J1624">
            <v>3000</v>
          </cell>
          <cell r="K1624">
            <v>3000</v>
          </cell>
        </row>
        <row r="1625">
          <cell r="C1625" t="str">
            <v>rupb949</v>
          </cell>
          <cell r="E1625" t="str">
            <v xml:space="preserve"> -</v>
          </cell>
          <cell r="F1625" t="str">
            <v>Bor stek</v>
          </cell>
          <cell r="G1625">
            <v>4</v>
          </cell>
          <cell r="H1625" t="str">
            <v>ttk</v>
          </cell>
          <cell r="I1625">
            <v>1000</v>
          </cell>
          <cell r="J1625">
            <v>4000</v>
          </cell>
          <cell r="K1625">
            <v>4000</v>
          </cell>
        </row>
        <row r="1626">
          <cell r="C1626" t="str">
            <v>rupb950</v>
          </cell>
          <cell r="E1626" t="str">
            <v xml:space="preserve"> -</v>
          </cell>
          <cell r="F1626" t="str">
            <v>Cor kolom praktis</v>
          </cell>
          <cell r="G1626">
            <v>0.104</v>
          </cell>
          <cell r="H1626" t="str">
            <v>m3</v>
          </cell>
          <cell r="I1626">
            <v>450000</v>
          </cell>
          <cell r="J1626">
            <v>46800</v>
          </cell>
          <cell r="K1626">
            <v>46800</v>
          </cell>
        </row>
        <row r="1627">
          <cell r="C1627" t="str">
            <v>rupb951</v>
          </cell>
          <cell r="E1627" t="str">
            <v xml:space="preserve"> -</v>
          </cell>
          <cell r="F1627" t="str">
            <v>Plester dinding  &amp; acian dinding</v>
          </cell>
          <cell r="G1627">
            <v>97.5</v>
          </cell>
          <cell r="H1627" t="str">
            <v>m2</v>
          </cell>
          <cell r="I1627">
            <v>10500</v>
          </cell>
          <cell r="J1627">
            <v>1023750</v>
          </cell>
          <cell r="K1627">
            <v>1023750</v>
          </cell>
        </row>
        <row r="1628">
          <cell r="C1628" t="str">
            <v>rupb952</v>
          </cell>
          <cell r="E1628" t="str">
            <v xml:space="preserve"> -</v>
          </cell>
          <cell r="F1628" t="str">
            <v>Acian retaining wall</v>
          </cell>
          <cell r="G1628">
            <v>74.25</v>
          </cell>
          <cell r="H1628" t="str">
            <v>m2</v>
          </cell>
          <cell r="I1628">
            <v>4000</v>
          </cell>
          <cell r="J1628">
            <v>297000</v>
          </cell>
          <cell r="K1628">
            <v>297000</v>
          </cell>
        </row>
        <row r="1629">
          <cell r="E1629" t="str">
            <v>Lantai Dasar</v>
          </cell>
        </row>
        <row r="1630">
          <cell r="C1630" t="str">
            <v>rupb953</v>
          </cell>
          <cell r="E1630" t="str">
            <v xml:space="preserve"> -</v>
          </cell>
          <cell r="F1630" t="str">
            <v>Pasang bata</v>
          </cell>
          <cell r="G1630">
            <v>5</v>
          </cell>
          <cell r="H1630" t="str">
            <v>m2</v>
          </cell>
          <cell r="I1630">
            <v>9000</v>
          </cell>
          <cell r="J1630">
            <v>45000</v>
          </cell>
          <cell r="K1630">
            <v>45000</v>
          </cell>
        </row>
        <row r="1631">
          <cell r="C1631" t="str">
            <v>rupb954</v>
          </cell>
          <cell r="E1631" t="str">
            <v xml:space="preserve"> -</v>
          </cell>
          <cell r="F1631" t="str">
            <v>Plesteran</v>
          </cell>
          <cell r="G1631">
            <v>40.6</v>
          </cell>
          <cell r="H1631" t="str">
            <v>m2</v>
          </cell>
          <cell r="I1631">
            <v>6500</v>
          </cell>
          <cell r="J1631">
            <v>263900</v>
          </cell>
          <cell r="K1631">
            <v>263900</v>
          </cell>
        </row>
        <row r="1632">
          <cell r="C1632" t="str">
            <v>rupb955</v>
          </cell>
          <cell r="E1632" t="str">
            <v xml:space="preserve"> -</v>
          </cell>
          <cell r="F1632" t="str">
            <v xml:space="preserve">Acian </v>
          </cell>
          <cell r="G1632">
            <v>105.66</v>
          </cell>
          <cell r="H1632" t="str">
            <v>m2</v>
          </cell>
          <cell r="I1632">
            <v>4000</v>
          </cell>
          <cell r="J1632">
            <v>422640</v>
          </cell>
          <cell r="K1632">
            <v>422640</v>
          </cell>
        </row>
        <row r="1633">
          <cell r="E1633" t="str">
            <v>Lantai satu</v>
          </cell>
        </row>
        <row r="1634">
          <cell r="C1634" t="str">
            <v>rupb956</v>
          </cell>
          <cell r="E1634" t="str">
            <v xml:space="preserve"> -</v>
          </cell>
          <cell r="F1634" t="str">
            <v>Acian</v>
          </cell>
          <cell r="G1634">
            <v>148.38999999999999</v>
          </cell>
          <cell r="H1634" t="str">
            <v>m2</v>
          </cell>
          <cell r="I1634">
            <v>4000</v>
          </cell>
          <cell r="J1634">
            <v>593560</v>
          </cell>
          <cell r="K1634">
            <v>593560</v>
          </cell>
        </row>
        <row r="1635">
          <cell r="E1635" t="str">
            <v>Lantai Tiga</v>
          </cell>
        </row>
        <row r="1636">
          <cell r="C1636" t="str">
            <v>rupb957</v>
          </cell>
          <cell r="E1636" t="str">
            <v xml:space="preserve"> -</v>
          </cell>
          <cell r="F1636" t="str">
            <v>Pasang Bata</v>
          </cell>
          <cell r="G1636">
            <v>485.97</v>
          </cell>
          <cell r="H1636" t="str">
            <v>m2</v>
          </cell>
          <cell r="I1636">
            <v>9000</v>
          </cell>
          <cell r="J1636">
            <v>4373730</v>
          </cell>
          <cell r="K1636">
            <v>4373730</v>
          </cell>
        </row>
        <row r="1637">
          <cell r="C1637" t="str">
            <v>rupb958</v>
          </cell>
          <cell r="E1637" t="str">
            <v xml:space="preserve"> -</v>
          </cell>
          <cell r="F1637" t="str">
            <v>Pasang kolom praktis</v>
          </cell>
          <cell r="G1637">
            <v>34</v>
          </cell>
          <cell r="H1637" t="str">
            <v>ttk</v>
          </cell>
          <cell r="I1637">
            <v>1000</v>
          </cell>
          <cell r="J1637">
            <v>34000</v>
          </cell>
          <cell r="K1637">
            <v>34000</v>
          </cell>
        </row>
        <row r="1638">
          <cell r="C1638" t="str">
            <v>rupb959</v>
          </cell>
          <cell r="E1638" t="str">
            <v xml:space="preserve"> -</v>
          </cell>
          <cell r="F1638" t="str">
            <v>Bor stek</v>
          </cell>
          <cell r="G1638">
            <v>172</v>
          </cell>
          <cell r="H1638" t="str">
            <v>ttk</v>
          </cell>
          <cell r="I1638">
            <v>250</v>
          </cell>
          <cell r="J1638">
            <v>43000</v>
          </cell>
          <cell r="K1638">
            <v>43000</v>
          </cell>
        </row>
        <row r="1639">
          <cell r="C1639" t="str">
            <v>rupb960</v>
          </cell>
          <cell r="E1639" t="str">
            <v xml:space="preserve"> -</v>
          </cell>
          <cell r="F1639" t="str">
            <v xml:space="preserve">Cor kolom praktis </v>
          </cell>
          <cell r="G1639">
            <v>2.4900000000000002</v>
          </cell>
          <cell r="H1639" t="str">
            <v>m3</v>
          </cell>
          <cell r="I1639">
            <v>450000</v>
          </cell>
          <cell r="J1639">
            <v>1120500</v>
          </cell>
          <cell r="K1639">
            <v>1120500</v>
          </cell>
        </row>
        <row r="1640">
          <cell r="C1640" t="str">
            <v>rupb961</v>
          </cell>
          <cell r="E1640" t="str">
            <v xml:space="preserve"> -</v>
          </cell>
          <cell r="F1640" t="str">
            <v>Cor ring balok</v>
          </cell>
          <cell r="G1640">
            <v>0.16800000000000001</v>
          </cell>
          <cell r="H1640" t="str">
            <v>m3</v>
          </cell>
          <cell r="I1640">
            <v>450000</v>
          </cell>
          <cell r="J1640">
            <v>75600</v>
          </cell>
          <cell r="K1640">
            <v>75600</v>
          </cell>
        </row>
        <row r="1641">
          <cell r="C1641" t="str">
            <v>rupb962</v>
          </cell>
          <cell r="E1641" t="str">
            <v xml:space="preserve"> -</v>
          </cell>
          <cell r="F1641" t="str">
            <v>Plesteran</v>
          </cell>
          <cell r="G1641">
            <v>486.68</v>
          </cell>
          <cell r="H1641" t="str">
            <v>m2</v>
          </cell>
          <cell r="I1641">
            <v>6500</v>
          </cell>
          <cell r="J1641">
            <v>3163420</v>
          </cell>
          <cell r="K1641">
            <v>3163420</v>
          </cell>
        </row>
        <row r="1642">
          <cell r="E1642" t="str">
            <v>Lantai Atap</v>
          </cell>
        </row>
        <row r="1643">
          <cell r="C1643" t="str">
            <v>rupb963</v>
          </cell>
          <cell r="E1643" t="str">
            <v xml:space="preserve"> -</v>
          </cell>
          <cell r="F1643" t="str">
            <v>Plester/Acian/expose tangga tengah</v>
          </cell>
          <cell r="G1643">
            <v>119.7</v>
          </cell>
          <cell r="H1643" t="str">
            <v>m2</v>
          </cell>
          <cell r="I1643">
            <v>10500</v>
          </cell>
          <cell r="J1643">
            <v>1256850</v>
          </cell>
          <cell r="K1643">
            <v>1256850</v>
          </cell>
        </row>
        <row r="1644">
          <cell r="C1644" t="str">
            <v>rupb964</v>
          </cell>
          <cell r="E1644" t="str">
            <v xml:space="preserve"> -</v>
          </cell>
          <cell r="F1644" t="str">
            <v>Sconengan tangga tengah</v>
          </cell>
          <cell r="G1644">
            <v>573.66</v>
          </cell>
          <cell r="H1644" t="str">
            <v>m'</v>
          </cell>
          <cell r="I1644">
            <v>2500</v>
          </cell>
          <cell r="J1644">
            <v>1434150</v>
          </cell>
          <cell r="K1644">
            <v>1434150</v>
          </cell>
        </row>
        <row r="1645">
          <cell r="C1645" t="str">
            <v>rupb965</v>
          </cell>
          <cell r="E1645" t="str">
            <v xml:space="preserve"> -</v>
          </cell>
          <cell r="F1645" t="str">
            <v>Plester Acian tangga darurat</v>
          </cell>
          <cell r="G1645">
            <v>454.75</v>
          </cell>
          <cell r="H1645" t="str">
            <v>m2</v>
          </cell>
          <cell r="I1645">
            <v>10500</v>
          </cell>
          <cell r="J1645">
            <v>4774875</v>
          </cell>
          <cell r="K1645">
            <v>4774875</v>
          </cell>
        </row>
        <row r="1646">
          <cell r="C1646" t="str">
            <v>rupb966</v>
          </cell>
          <cell r="E1646" t="str">
            <v xml:space="preserve"> -</v>
          </cell>
          <cell r="F1646" t="str">
            <v>Sconengan bordes,balok,pilar</v>
          </cell>
          <cell r="G1646">
            <v>332</v>
          </cell>
          <cell r="H1646" t="str">
            <v>m'</v>
          </cell>
          <cell r="I1646">
            <v>2500</v>
          </cell>
          <cell r="J1646">
            <v>830000</v>
          </cell>
          <cell r="K1646">
            <v>830000</v>
          </cell>
        </row>
        <row r="1647">
          <cell r="C1647" t="str">
            <v>rupb967</v>
          </cell>
          <cell r="E1647" t="str">
            <v xml:space="preserve"> -</v>
          </cell>
          <cell r="F1647" t="str">
            <v>Psg bata area tangga</v>
          </cell>
          <cell r="G1647">
            <v>153.69999999999999</v>
          </cell>
          <cell r="H1647" t="str">
            <v>m2</v>
          </cell>
          <cell r="I1647">
            <v>9000</v>
          </cell>
          <cell r="J1647">
            <v>1383300</v>
          </cell>
          <cell r="K1647">
            <v>1383300</v>
          </cell>
        </row>
        <row r="1648">
          <cell r="C1648" t="str">
            <v>rupb968</v>
          </cell>
          <cell r="E1648" t="str">
            <v xml:space="preserve"> -</v>
          </cell>
          <cell r="F1648" t="str">
            <v>Psg bata area lift atap</v>
          </cell>
          <cell r="G1648">
            <v>68.78</v>
          </cell>
          <cell r="H1648" t="str">
            <v>m2</v>
          </cell>
          <cell r="I1648">
            <v>9000</v>
          </cell>
          <cell r="J1648">
            <v>619020</v>
          </cell>
          <cell r="K1648">
            <v>619020</v>
          </cell>
        </row>
        <row r="1649">
          <cell r="C1649" t="str">
            <v>rupb969</v>
          </cell>
          <cell r="E1649" t="str">
            <v xml:space="preserve"> -</v>
          </cell>
          <cell r="F1649" t="str">
            <v>Cor ring balok</v>
          </cell>
          <cell r="G1649">
            <v>0.14000000000000001</v>
          </cell>
          <cell r="H1649" t="str">
            <v>m3</v>
          </cell>
          <cell r="I1649">
            <v>450000</v>
          </cell>
          <cell r="J1649">
            <v>63000</v>
          </cell>
          <cell r="K1649">
            <v>63000</v>
          </cell>
        </row>
        <row r="1650">
          <cell r="C1650" t="str">
            <v>rupb970</v>
          </cell>
          <cell r="E1650" t="str">
            <v xml:space="preserve"> -</v>
          </cell>
          <cell r="F1650" t="str">
            <v>Acian dinding</v>
          </cell>
          <cell r="G1650">
            <v>28.66</v>
          </cell>
          <cell r="H1650" t="str">
            <v>m2</v>
          </cell>
          <cell r="I1650">
            <v>4000</v>
          </cell>
          <cell r="J1650">
            <v>114640</v>
          </cell>
          <cell r="K1650">
            <v>114640</v>
          </cell>
        </row>
        <row r="1651">
          <cell r="C1651" t="str">
            <v>rupb971</v>
          </cell>
          <cell r="E1651" t="str">
            <v xml:space="preserve"> -</v>
          </cell>
          <cell r="F1651" t="str">
            <v>Openingan lift</v>
          </cell>
          <cell r="G1651">
            <v>3</v>
          </cell>
          <cell r="H1651" t="str">
            <v>unt</v>
          </cell>
          <cell r="I1651">
            <v>500000</v>
          </cell>
          <cell r="J1651">
            <v>1500000</v>
          </cell>
          <cell r="K1651">
            <v>1500000</v>
          </cell>
        </row>
        <row r="1653">
          <cell r="D1653" t="str">
            <v>Sugito</v>
          </cell>
        </row>
        <row r="1654">
          <cell r="C1654" t="str">
            <v>rupb972</v>
          </cell>
          <cell r="D1654" t="str">
            <v>126/SPB/NK-PPS/07/2005</v>
          </cell>
          <cell r="F1654" t="str">
            <v>Retensi Pekerjaan Tgl 13 Agustus 2005</v>
          </cell>
          <cell r="K1654">
            <v>618658</v>
          </cell>
        </row>
        <row r="1656">
          <cell r="D1656" t="str">
            <v>Alian</v>
          </cell>
        </row>
        <row r="1657">
          <cell r="C1657" t="str">
            <v>rupb973</v>
          </cell>
          <cell r="D1657" t="str">
            <v>121/SPB/NK-PPS/07/2005</v>
          </cell>
          <cell r="F1657" t="str">
            <v xml:space="preserve">Retensi Pekerjaan </v>
          </cell>
          <cell r="K1657">
            <v>973387</v>
          </cell>
        </row>
        <row r="1659">
          <cell r="D1659" t="str">
            <v>Suratman</v>
          </cell>
          <cell r="F1659" t="str">
            <v xml:space="preserve">Biaya penggantian transportasi tenaga kerja dari Purwodadi </v>
          </cell>
        </row>
        <row r="1660">
          <cell r="C1660" t="str">
            <v>rupb974</v>
          </cell>
          <cell r="F1660" t="str">
            <v>Biaya transportasi ke Pekanbaru</v>
          </cell>
          <cell r="K1660">
            <v>2000000</v>
          </cell>
        </row>
        <row r="1662">
          <cell r="C1662" t="str">
            <v>rupb975</v>
          </cell>
          <cell r="D1662" t="str">
            <v>Iksan</v>
          </cell>
          <cell r="F1662" t="str">
            <v>Pelunasan penggantian transportasi tenaga kerja dari Jakarta ke Pekanbaru</v>
          </cell>
          <cell r="K1662">
            <v>2400000</v>
          </cell>
        </row>
        <row r="1664">
          <cell r="D1664" t="str">
            <v>Karmidi</v>
          </cell>
        </row>
        <row r="1665">
          <cell r="D1665" t="str">
            <v>190/SPB/NK-PPS/08/2005</v>
          </cell>
          <cell r="E1665" t="str">
            <v>Upah Borong Pekerjaan</v>
          </cell>
        </row>
        <row r="1666">
          <cell r="E1666" t="str">
            <v>Block A</v>
          </cell>
        </row>
        <row r="1667">
          <cell r="E1667" t="str">
            <v>Kolom (11 klm)</v>
          </cell>
        </row>
        <row r="1668">
          <cell r="C1668" t="str">
            <v>rupb976</v>
          </cell>
          <cell r="E1668" t="str">
            <v xml:space="preserve"> -</v>
          </cell>
          <cell r="F1668" t="str">
            <v>Besi Ø 22</v>
          </cell>
          <cell r="G1668">
            <v>7147.4040000000005</v>
          </cell>
          <cell r="H1668" t="str">
            <v>kg</v>
          </cell>
          <cell r="I1668">
            <v>250</v>
          </cell>
          <cell r="J1668">
            <v>1786851</v>
          </cell>
          <cell r="K1668">
            <v>1786851</v>
          </cell>
        </row>
        <row r="1669">
          <cell r="C1669" t="str">
            <v>rupb977</v>
          </cell>
          <cell r="E1669" t="str">
            <v xml:space="preserve"> -</v>
          </cell>
          <cell r="F1669" t="str">
            <v>Besi Ø 10</v>
          </cell>
          <cell r="G1669">
            <v>2401.96</v>
          </cell>
          <cell r="H1669" t="str">
            <v>kg</v>
          </cell>
          <cell r="I1669">
            <v>250</v>
          </cell>
          <cell r="J1669">
            <v>600490</v>
          </cell>
          <cell r="K1669">
            <v>600490</v>
          </cell>
        </row>
        <row r="1670">
          <cell r="E1670" t="str">
            <v>Stek Kolom (11 Klm)</v>
          </cell>
          <cell r="J1670">
            <v>0</v>
          </cell>
          <cell r="K1670">
            <v>0</v>
          </cell>
        </row>
        <row r="1671">
          <cell r="C1671" t="str">
            <v>rupb978</v>
          </cell>
          <cell r="E1671" t="str">
            <v xml:space="preserve"> -</v>
          </cell>
          <cell r="F1671" t="str">
            <v>Besi Ø 22</v>
          </cell>
          <cell r="G1671">
            <v>1849.46</v>
          </cell>
          <cell r="H1671" t="str">
            <v>kg</v>
          </cell>
          <cell r="I1671">
            <v>250</v>
          </cell>
          <cell r="J1671">
            <v>462365</v>
          </cell>
          <cell r="K1671">
            <v>462365</v>
          </cell>
        </row>
        <row r="1672">
          <cell r="C1672" t="str">
            <v>rupb979</v>
          </cell>
          <cell r="E1672" t="str">
            <v xml:space="preserve"> -</v>
          </cell>
          <cell r="F1672" t="str">
            <v>Besi Ø 19</v>
          </cell>
          <cell r="G1672">
            <v>44.5</v>
          </cell>
          <cell r="H1672" t="str">
            <v>kg</v>
          </cell>
          <cell r="I1672">
            <v>250</v>
          </cell>
          <cell r="J1672">
            <v>11125</v>
          </cell>
          <cell r="K1672">
            <v>11125</v>
          </cell>
        </row>
        <row r="1673">
          <cell r="E1673" t="str">
            <v>Pile Cap</v>
          </cell>
          <cell r="J1673">
            <v>0</v>
          </cell>
          <cell r="K1673">
            <v>0</v>
          </cell>
        </row>
        <row r="1674">
          <cell r="C1674" t="str">
            <v>rupb980</v>
          </cell>
          <cell r="E1674" t="str">
            <v xml:space="preserve"> -</v>
          </cell>
          <cell r="F1674" t="str">
            <v>PC 3</v>
          </cell>
          <cell r="G1674">
            <v>8779.5755000000008</v>
          </cell>
          <cell r="H1674" t="str">
            <v>kg</v>
          </cell>
          <cell r="I1674">
            <v>250</v>
          </cell>
          <cell r="J1674">
            <v>2194893.875</v>
          </cell>
          <cell r="K1674">
            <v>2194893.875</v>
          </cell>
        </row>
        <row r="1675">
          <cell r="C1675" t="str">
            <v>rupb981</v>
          </cell>
          <cell r="E1675" t="str">
            <v xml:space="preserve"> -</v>
          </cell>
          <cell r="F1675" t="str">
            <v>PC 2</v>
          </cell>
          <cell r="G1675">
            <v>760.91</v>
          </cell>
          <cell r="H1675" t="str">
            <v>kg</v>
          </cell>
          <cell r="I1675">
            <v>250</v>
          </cell>
          <cell r="J1675">
            <v>190227.5</v>
          </cell>
          <cell r="K1675">
            <v>190227.5</v>
          </cell>
        </row>
        <row r="1676">
          <cell r="E1676" t="str">
            <v>Pit Lift As A4/Ak</v>
          </cell>
          <cell r="J1676">
            <v>0</v>
          </cell>
          <cell r="K1676">
            <v>0</v>
          </cell>
        </row>
        <row r="1677">
          <cell r="C1677" t="str">
            <v>rupb982</v>
          </cell>
          <cell r="E1677" t="str">
            <v xml:space="preserve"> -</v>
          </cell>
          <cell r="F1677" t="str">
            <v>Balok Lift  Ø 22</v>
          </cell>
          <cell r="G1677">
            <v>404.5</v>
          </cell>
          <cell r="H1677" t="str">
            <v>kg</v>
          </cell>
          <cell r="I1677">
            <v>250</v>
          </cell>
          <cell r="J1677">
            <v>101125</v>
          </cell>
          <cell r="K1677">
            <v>101125</v>
          </cell>
        </row>
        <row r="1678">
          <cell r="C1678" t="str">
            <v>rupb983</v>
          </cell>
          <cell r="E1678" t="str">
            <v xml:space="preserve"> -</v>
          </cell>
          <cell r="F1678" t="str">
            <v>Dinding  Ø 10</v>
          </cell>
          <cell r="G1678">
            <v>934.2</v>
          </cell>
          <cell r="H1678" t="str">
            <v>kg</v>
          </cell>
          <cell r="I1678">
            <v>325</v>
          </cell>
          <cell r="J1678">
            <v>303615</v>
          </cell>
          <cell r="K1678">
            <v>303615</v>
          </cell>
        </row>
        <row r="1679">
          <cell r="C1679" t="str">
            <v>rupb984</v>
          </cell>
          <cell r="E1679" t="str">
            <v xml:space="preserve"> -</v>
          </cell>
          <cell r="F1679" t="str">
            <v>Kolom Lift 4,5 X 3</v>
          </cell>
          <cell r="G1679">
            <v>6500</v>
          </cell>
          <cell r="H1679" t="str">
            <v>m'</v>
          </cell>
          <cell r="I1679">
            <v>13.5</v>
          </cell>
          <cell r="J1679">
            <v>87750</v>
          </cell>
          <cell r="K1679">
            <v>87750</v>
          </cell>
        </row>
        <row r="1680">
          <cell r="E1680" t="str">
            <v>Retaining Wall As AK/A4-A2, AH - AK</v>
          </cell>
          <cell r="J1680">
            <v>0</v>
          </cell>
          <cell r="K1680">
            <v>0</v>
          </cell>
        </row>
        <row r="1681">
          <cell r="C1681" t="str">
            <v>rupb985</v>
          </cell>
          <cell r="E1681" t="str">
            <v xml:space="preserve"> -</v>
          </cell>
          <cell r="F1681" t="str">
            <v>Besi  Ø 13</v>
          </cell>
          <cell r="G1681">
            <v>2064.8000000000002</v>
          </cell>
          <cell r="H1681" t="str">
            <v>kg</v>
          </cell>
          <cell r="I1681">
            <v>325</v>
          </cell>
          <cell r="J1681">
            <v>671060</v>
          </cell>
          <cell r="K1681">
            <v>671060</v>
          </cell>
        </row>
        <row r="1682">
          <cell r="C1682" t="str">
            <v>rupb986</v>
          </cell>
          <cell r="E1682" t="str">
            <v xml:space="preserve"> -</v>
          </cell>
          <cell r="F1682" t="str">
            <v>Peminggang  Ø 10</v>
          </cell>
          <cell r="G1682">
            <v>1023.3</v>
          </cell>
          <cell r="H1682" t="str">
            <v>kg</v>
          </cell>
          <cell r="I1682">
            <v>325</v>
          </cell>
          <cell r="J1682">
            <v>332572.5</v>
          </cell>
          <cell r="K1682">
            <v>332572.5</v>
          </cell>
        </row>
        <row r="1683">
          <cell r="E1683" t="str">
            <v>Tie Beam As AK, AJ, AI/2 - 3</v>
          </cell>
          <cell r="J1683">
            <v>0</v>
          </cell>
          <cell r="K1683">
            <v>0</v>
          </cell>
        </row>
        <row r="1684">
          <cell r="C1684" t="str">
            <v>rupb987</v>
          </cell>
          <cell r="E1684" t="str">
            <v xml:space="preserve"> -</v>
          </cell>
          <cell r="F1684" t="str">
            <v>As A2, A3, A2', A3'</v>
          </cell>
          <cell r="G1684">
            <v>9549.36</v>
          </cell>
          <cell r="H1684" t="str">
            <v>kg</v>
          </cell>
          <cell r="I1684">
            <v>250</v>
          </cell>
          <cell r="J1684">
            <v>2387340</v>
          </cell>
          <cell r="K1684">
            <v>2387340</v>
          </cell>
        </row>
        <row r="1685">
          <cell r="E1685" t="str">
            <v>Lain - lain</v>
          </cell>
          <cell r="J1685">
            <v>0</v>
          </cell>
          <cell r="K1685">
            <v>0</v>
          </cell>
        </row>
        <row r="1686">
          <cell r="C1686" t="str">
            <v>rupb988</v>
          </cell>
          <cell r="E1686" t="str">
            <v xml:space="preserve"> -</v>
          </cell>
          <cell r="F1686" t="str">
            <v>Pembuatan besi u/ kolom praktis 10/10</v>
          </cell>
          <cell r="G1686">
            <v>928</v>
          </cell>
          <cell r="H1686" t="str">
            <v>m'</v>
          </cell>
          <cell r="I1686">
            <v>2500</v>
          </cell>
          <cell r="J1686">
            <v>2320000</v>
          </cell>
          <cell r="K1686">
            <v>2320000</v>
          </cell>
        </row>
        <row r="1687">
          <cell r="C1687" t="str">
            <v>rupb989</v>
          </cell>
          <cell r="E1687" t="str">
            <v xml:space="preserve"> -</v>
          </cell>
          <cell r="F1687" t="str">
            <v>Pembuatan besi u/ ring balok 10/15</v>
          </cell>
          <cell r="G1687">
            <v>432</v>
          </cell>
          <cell r="H1687" t="str">
            <v>m'</v>
          </cell>
          <cell r="I1687">
            <v>2500</v>
          </cell>
          <cell r="J1687">
            <v>1080000</v>
          </cell>
          <cell r="K1687">
            <v>1080000</v>
          </cell>
        </row>
        <row r="1690">
          <cell r="K1690">
            <v>328522220.625</v>
          </cell>
        </row>
        <row r="1692">
          <cell r="D1692" t="str">
            <v>DP : 21</v>
          </cell>
        </row>
        <row r="1693">
          <cell r="C1693" t="str">
            <v>rupb990</v>
          </cell>
          <cell r="E1693" t="str">
            <v>Dwi Tantomo</v>
          </cell>
          <cell r="F1693" t="str">
            <v>Upah Bongkar Semen</v>
          </cell>
          <cell r="K1693">
            <v>230000</v>
          </cell>
        </row>
        <row r="1696">
          <cell r="C1696" t="str">
            <v>rupb991</v>
          </cell>
          <cell r="E1696" t="str">
            <v>Dwi Tantomo</v>
          </cell>
          <cell r="F1696" t="str">
            <v xml:space="preserve">Upah Bongkar </v>
          </cell>
          <cell r="K1696">
            <v>250000</v>
          </cell>
        </row>
        <row r="1698">
          <cell r="E1698" t="str">
            <v>Iyon</v>
          </cell>
        </row>
        <row r="1699">
          <cell r="C1699" t="str">
            <v>rupb992</v>
          </cell>
          <cell r="E1699" t="str">
            <v>302/SPB/NK-PPS/08/2005</v>
          </cell>
          <cell r="F1699" t="str">
            <v>Retensi Pekerjaan</v>
          </cell>
          <cell r="K1699">
            <v>286460</v>
          </cell>
        </row>
        <row r="1701">
          <cell r="E1701" t="str">
            <v>Kharis</v>
          </cell>
        </row>
        <row r="1702">
          <cell r="C1702" t="str">
            <v>rupb993</v>
          </cell>
          <cell r="E1702" t="str">
            <v>144/SPB/NK-PPS/08/2005</v>
          </cell>
          <cell r="F1702" t="str">
            <v>Retensi Pekerjaan pada DP 18</v>
          </cell>
          <cell r="K1702">
            <v>374250</v>
          </cell>
        </row>
        <row r="1703">
          <cell r="C1703" t="str">
            <v>rupb994</v>
          </cell>
          <cell r="E1703" t="str">
            <v>144/SPB/NK-PPS/08/2005</v>
          </cell>
          <cell r="F1703" t="str">
            <v>Retensi Pekerjaan pada DP 19</v>
          </cell>
          <cell r="K1703">
            <v>248391</v>
          </cell>
        </row>
        <row r="1704">
          <cell r="C1704" t="str">
            <v>rupb995</v>
          </cell>
          <cell r="E1704" t="str">
            <v>301/SPB/NK-PPS/09/2005</v>
          </cell>
          <cell r="F1704" t="str">
            <v>Retensi Pekerjaan pada DP 20</v>
          </cell>
          <cell r="K1704">
            <v>601801</v>
          </cell>
        </row>
        <row r="1706">
          <cell r="E1706" t="str">
            <v>Awal</v>
          </cell>
        </row>
        <row r="1707">
          <cell r="C1707" t="str">
            <v>rupb996</v>
          </cell>
          <cell r="E1707" t="str">
            <v>198/SPB/NK-PPS/08/2005</v>
          </cell>
          <cell r="F1707" t="str">
            <v>Retensi Pekerjaan pada DP 19</v>
          </cell>
          <cell r="K1707">
            <v>463796</v>
          </cell>
        </row>
        <row r="1709">
          <cell r="E1709" t="str">
            <v>Heri</v>
          </cell>
        </row>
        <row r="1710">
          <cell r="C1710" t="str">
            <v>rupb997</v>
          </cell>
          <cell r="E1710" t="str">
            <v>120/SPB/NK-PPS/07/2005</v>
          </cell>
          <cell r="F1710" t="str">
            <v xml:space="preserve">Retensi Pekerjaan </v>
          </cell>
          <cell r="K1710">
            <v>2352510</v>
          </cell>
        </row>
        <row r="1712">
          <cell r="E1712" t="str">
            <v>Kahar</v>
          </cell>
        </row>
        <row r="1713">
          <cell r="C1713" t="str">
            <v>rupb998</v>
          </cell>
          <cell r="E1713" t="str">
            <v>107/SPB/NK-PPS/06/2005</v>
          </cell>
          <cell r="F1713" t="str">
            <v>Retensi Pekerjaan  pada DP 16</v>
          </cell>
          <cell r="K1713">
            <v>1330547</v>
          </cell>
        </row>
        <row r="1714">
          <cell r="C1714" t="str">
            <v>rupb999</v>
          </cell>
          <cell r="E1714" t="str">
            <v>128/SPB/NK-PPS/07/2005</v>
          </cell>
          <cell r="F1714" t="str">
            <v>Retensi Pekerjaan  pada DP 17</v>
          </cell>
          <cell r="K1714">
            <v>1279456</v>
          </cell>
        </row>
        <row r="1715">
          <cell r="C1715" t="str">
            <v>rupb1000</v>
          </cell>
          <cell r="E1715" t="str">
            <v>147/SPB/NK-PPS/08/2005</v>
          </cell>
          <cell r="F1715" t="str">
            <v>Retensi Pekerjaan  pada DP 18</v>
          </cell>
          <cell r="K1715">
            <v>1659367</v>
          </cell>
        </row>
        <row r="1717">
          <cell r="E1717" t="str">
            <v>Suratman</v>
          </cell>
        </row>
        <row r="1718">
          <cell r="C1718" t="str">
            <v>rupb1001</v>
          </cell>
          <cell r="E1718" t="str">
            <v>193/SPB/NK-PPS/08/2005</v>
          </cell>
          <cell r="F1718" t="str">
            <v>Retensi Pekerjaan  pada DP 19</v>
          </cell>
          <cell r="K1718">
            <v>1226596</v>
          </cell>
        </row>
        <row r="1719">
          <cell r="C1719" t="str">
            <v>rupb1002</v>
          </cell>
          <cell r="E1719" t="str">
            <v>208/SPB/NK-PPS/09/2005</v>
          </cell>
          <cell r="F1719" t="str">
            <v>Retensi Pekerjaan  pada DP 20</v>
          </cell>
          <cell r="K1719">
            <v>3466748</v>
          </cell>
        </row>
        <row r="1721">
          <cell r="E1721" t="str">
            <v>Nofrizal</v>
          </cell>
        </row>
        <row r="1722">
          <cell r="C1722" t="str">
            <v>rupb1003</v>
          </cell>
          <cell r="E1722" t="str">
            <v>199/SPB/NK-PPS/08/2005</v>
          </cell>
          <cell r="F1722" t="str">
            <v>Retensi Pekerjaan  pada DP 19</v>
          </cell>
          <cell r="K1722">
            <v>842735</v>
          </cell>
        </row>
        <row r="1724">
          <cell r="E1724" t="str">
            <v>Zainal</v>
          </cell>
        </row>
        <row r="1725">
          <cell r="C1725" t="str">
            <v>rupb1004</v>
          </cell>
          <cell r="E1725" t="str">
            <v>305/SPB/NK-PPS/09/2005</v>
          </cell>
          <cell r="F1725" t="str">
            <v>Retensi Pekerjaan  pada DP 20</v>
          </cell>
          <cell r="K1725">
            <v>758343</v>
          </cell>
        </row>
        <row r="1727">
          <cell r="E1727" t="str">
            <v>Dwika</v>
          </cell>
        </row>
        <row r="1728">
          <cell r="C1728" t="str">
            <v>rupb1005</v>
          </cell>
          <cell r="E1728" t="str">
            <v>118/SPB/NK-PPS/07/2005</v>
          </cell>
          <cell r="F1728" t="str">
            <v>Retensi Pekerjaan  pada DP 19</v>
          </cell>
          <cell r="K1728">
            <v>1854180</v>
          </cell>
        </row>
        <row r="1729">
          <cell r="C1729" t="str">
            <v>rupb1006</v>
          </cell>
          <cell r="E1729" t="str">
            <v>140/SPB/NK-PPS/08/2005</v>
          </cell>
          <cell r="F1729" t="str">
            <v>Retensi Pekerjaan  pada DP 19</v>
          </cell>
          <cell r="K1729">
            <v>331030</v>
          </cell>
        </row>
        <row r="1731">
          <cell r="D1731" t="str">
            <v>DP : 22</v>
          </cell>
        </row>
        <row r="1732">
          <cell r="E1732" t="str">
            <v>Arif</v>
          </cell>
          <cell r="F1732" t="str">
            <v>Upah Harian Pembersihan &amp; Prasarana Proyek</v>
          </cell>
        </row>
        <row r="1733">
          <cell r="C1733" t="str">
            <v>rupb1007</v>
          </cell>
          <cell r="F1733" t="str">
            <v>Upah Harian Pembersihan &amp; Prasarana Proyek</v>
          </cell>
          <cell r="K1733">
            <v>13880000</v>
          </cell>
        </row>
        <row r="1734">
          <cell r="F1734" t="str">
            <v>Upah Harian Pembersihan &amp; Prasarana Proyek</v>
          </cell>
        </row>
        <row r="1735">
          <cell r="E1735" t="str">
            <v>Arif</v>
          </cell>
          <cell r="F1735" t="str">
            <v>Upah Harian Pembersihan &amp; Prasarana Proyek</v>
          </cell>
        </row>
        <row r="1736">
          <cell r="C1736" t="str">
            <v>rupb1008</v>
          </cell>
          <cell r="F1736" t="str">
            <v>Upah Harian Pembersihan &amp; Prasarana Proyek</v>
          </cell>
          <cell r="K1736">
            <v>6110000</v>
          </cell>
        </row>
        <row r="1737">
          <cell r="F1737" t="str">
            <v>Upah Harian Pembersihan &amp; Prasarana Proyek</v>
          </cell>
        </row>
        <row r="1738">
          <cell r="E1738" t="str">
            <v>Arif</v>
          </cell>
          <cell r="F1738" t="str">
            <v>Upah Harian Pembersihan &amp; Prasarana Proyek</v>
          </cell>
        </row>
        <row r="1739">
          <cell r="C1739" t="str">
            <v>rupb1009</v>
          </cell>
          <cell r="F1739" t="str">
            <v>Upah Harian Pembersihan &amp; Prasarana Proyek</v>
          </cell>
          <cell r="K1739">
            <v>14090000</v>
          </cell>
        </row>
        <row r="1741">
          <cell r="E1741" t="str">
            <v>P. Sitorus</v>
          </cell>
          <cell r="F1741" t="str">
            <v>Upah Harian Pembersihan/Pengosongan Lt.</v>
          </cell>
        </row>
        <row r="1742">
          <cell r="F1742" t="str">
            <v>Upah Harian Pembersihan/Pengosongan Lt.</v>
          </cell>
        </row>
        <row r="1743">
          <cell r="C1743" t="str">
            <v>rupb1010</v>
          </cell>
          <cell r="F1743" t="str">
            <v>Upah Harian Pembersihan/Pengosongan Lt.</v>
          </cell>
          <cell r="K1743">
            <v>2130000</v>
          </cell>
        </row>
        <row r="1745">
          <cell r="E1745" t="str">
            <v>Suyoto</v>
          </cell>
          <cell r="F1745" t="str">
            <v>Block A</v>
          </cell>
        </row>
        <row r="1746">
          <cell r="E1746" t="str">
            <v>309/SPB/NK-PPS/09/2005</v>
          </cell>
          <cell r="F1746" t="str">
            <v>Lt.basment,Pile Cup,Tie Beam,R.Wall,SWP,Lt Dsr</v>
          </cell>
        </row>
        <row r="1747">
          <cell r="C1747" t="str">
            <v>rupb1011</v>
          </cell>
          <cell r="F1747" t="str">
            <v>Pabrikasi bekisting</v>
          </cell>
          <cell r="I1747">
            <v>533.1</v>
          </cell>
          <cell r="J1747" t="str">
            <v>m2</v>
          </cell>
          <cell r="K1747">
            <v>1865850</v>
          </cell>
        </row>
        <row r="1748">
          <cell r="C1748" t="str">
            <v>rupb1012</v>
          </cell>
          <cell r="F1748" t="str">
            <v>Stell bekisting  balok</v>
          </cell>
          <cell r="I1748">
            <v>412.95</v>
          </cell>
          <cell r="J1748" t="str">
            <v>m2</v>
          </cell>
          <cell r="K1748">
            <v>4542450</v>
          </cell>
        </row>
        <row r="1749">
          <cell r="C1749" t="str">
            <v>rupb1013</v>
          </cell>
          <cell r="F1749" t="str">
            <v>Stell bekisting</v>
          </cell>
          <cell r="I1749">
            <v>976.07215000000008</v>
          </cell>
          <cell r="J1749" t="str">
            <v>m2</v>
          </cell>
          <cell r="K1749">
            <v>12200901.875000002</v>
          </cell>
        </row>
        <row r="1750">
          <cell r="C1750" t="str">
            <v>rupb1014</v>
          </cell>
          <cell r="F1750" t="str">
            <v>Stop Cor ( Kawat Ayam )</v>
          </cell>
          <cell r="I1750">
            <v>124.7</v>
          </cell>
          <cell r="J1750" t="str">
            <v>unit</v>
          </cell>
          <cell r="K1750">
            <v>311750</v>
          </cell>
        </row>
        <row r="1751">
          <cell r="C1751" t="str">
            <v>rupb1015</v>
          </cell>
          <cell r="F1751" t="str">
            <v>lantai kerja</v>
          </cell>
          <cell r="I1751">
            <v>433.21</v>
          </cell>
          <cell r="J1751" t="str">
            <v>m2</v>
          </cell>
          <cell r="K1751">
            <v>1083025</v>
          </cell>
        </row>
        <row r="1752">
          <cell r="C1752" t="str">
            <v>rupb1016</v>
          </cell>
          <cell r="F1752" t="str">
            <v>Cor ( C.Pump)</v>
          </cell>
          <cell r="I1752">
            <v>273</v>
          </cell>
          <cell r="J1752" t="str">
            <v>m3</v>
          </cell>
          <cell r="K1752">
            <v>2730000</v>
          </cell>
        </row>
        <row r="1753">
          <cell r="C1753" t="str">
            <v>rupb1017</v>
          </cell>
          <cell r="F1753" t="str">
            <v>Cor ( TC )</v>
          </cell>
          <cell r="I1753">
            <v>305.10000000000002</v>
          </cell>
          <cell r="J1753" t="str">
            <v>m3</v>
          </cell>
          <cell r="K1753">
            <v>4576500</v>
          </cell>
        </row>
        <row r="1754">
          <cell r="C1754" t="str">
            <v>rupb1018</v>
          </cell>
          <cell r="F1754" t="str">
            <v>Galian tanah</v>
          </cell>
          <cell r="I1754">
            <v>71.150000000000006</v>
          </cell>
          <cell r="J1754" t="str">
            <v>m3</v>
          </cell>
          <cell r="K1754">
            <v>2490250</v>
          </cell>
        </row>
        <row r="1755">
          <cell r="C1755" t="str">
            <v>rupb1019</v>
          </cell>
          <cell r="F1755" t="str">
            <v>Urugan tanah</v>
          </cell>
          <cell r="I1755">
            <v>239.82</v>
          </cell>
          <cell r="J1755" t="str">
            <v>m3</v>
          </cell>
          <cell r="K1755">
            <v>3237570</v>
          </cell>
        </row>
        <row r="1756">
          <cell r="C1756" t="str">
            <v>rupb1020</v>
          </cell>
          <cell r="F1756" t="str">
            <v>Pasang Scapulding</v>
          </cell>
          <cell r="I1756">
            <v>614.02</v>
          </cell>
          <cell r="J1756" t="str">
            <v>m2</v>
          </cell>
          <cell r="K1756">
            <v>1535050</v>
          </cell>
        </row>
        <row r="1757">
          <cell r="C1757" t="str">
            <v>rupb1021</v>
          </cell>
          <cell r="F1757" t="str">
            <v>Pasang lat siku kayu</v>
          </cell>
          <cell r="I1757">
            <v>23.6</v>
          </cell>
          <cell r="J1757" t="str">
            <v>m'</v>
          </cell>
          <cell r="K1757">
            <v>59000</v>
          </cell>
        </row>
        <row r="1758">
          <cell r="C1758" t="str">
            <v>rupb1022</v>
          </cell>
          <cell r="F1758" t="str">
            <v>Pembersihan sebelum Cor</v>
          </cell>
          <cell r="I1758">
            <v>677.8</v>
          </cell>
          <cell r="J1758" t="str">
            <v>m2</v>
          </cell>
          <cell r="K1758">
            <v>847250</v>
          </cell>
        </row>
        <row r="1759">
          <cell r="C1759" t="str">
            <v>rupb1023</v>
          </cell>
          <cell r="F1759" t="str">
            <v>Bongkar bekisting</v>
          </cell>
          <cell r="I1759">
            <v>46.49</v>
          </cell>
          <cell r="J1759" t="str">
            <v>m2</v>
          </cell>
          <cell r="K1759">
            <v>69735</v>
          </cell>
        </row>
        <row r="1760">
          <cell r="F1760" t="str">
            <v>Block B</v>
          </cell>
          <cell r="K1760">
            <v>0</v>
          </cell>
        </row>
        <row r="1761">
          <cell r="C1761" t="str">
            <v>rupb1024</v>
          </cell>
          <cell r="F1761" t="str">
            <v>Pasang Scapulding</v>
          </cell>
          <cell r="I1761">
            <v>408</v>
          </cell>
          <cell r="J1761" t="str">
            <v>m2</v>
          </cell>
          <cell r="K1761">
            <v>816000</v>
          </cell>
        </row>
        <row r="1762">
          <cell r="C1762" t="str">
            <v>rupb1025</v>
          </cell>
          <cell r="F1762" t="str">
            <v>Bongkar Scapulding</v>
          </cell>
          <cell r="I1762">
            <v>114.28</v>
          </cell>
          <cell r="J1762" t="str">
            <v>m2</v>
          </cell>
          <cell r="K1762">
            <v>171420</v>
          </cell>
        </row>
        <row r="1763">
          <cell r="C1763" t="str">
            <v>rupb1026</v>
          </cell>
          <cell r="F1763" t="str">
            <v>Bongkar Perancah pelindung lantai</v>
          </cell>
          <cell r="I1763">
            <v>67.2</v>
          </cell>
          <cell r="J1763" t="str">
            <v>m2</v>
          </cell>
          <cell r="K1763">
            <v>168000</v>
          </cell>
        </row>
        <row r="1764">
          <cell r="C1764" t="str">
            <v>rupb1027</v>
          </cell>
          <cell r="F1764" t="str">
            <v>Pasang bekisting kolom sirip</v>
          </cell>
          <cell r="I1764">
            <v>23.8</v>
          </cell>
          <cell r="J1764" t="str">
            <v>m2</v>
          </cell>
          <cell r="K1764">
            <v>238000</v>
          </cell>
        </row>
        <row r="1765">
          <cell r="C1765" t="str">
            <v>rupb1028</v>
          </cell>
          <cell r="F1765" t="str">
            <v>Pasang Scapulding External</v>
          </cell>
          <cell r="I1765">
            <v>281.89999999999998</v>
          </cell>
          <cell r="J1765" t="str">
            <v>m2</v>
          </cell>
          <cell r="K1765">
            <v>563800</v>
          </cell>
        </row>
        <row r="1766">
          <cell r="C1766" t="str">
            <v>rupb1029</v>
          </cell>
          <cell r="F1766" t="str">
            <v>Meratakan tanah</v>
          </cell>
          <cell r="I1766">
            <v>9</v>
          </cell>
          <cell r="J1766" t="str">
            <v>m2</v>
          </cell>
          <cell r="K1766">
            <v>13500</v>
          </cell>
        </row>
        <row r="1767">
          <cell r="F1767" t="str">
            <v>Lantai atap</v>
          </cell>
          <cell r="K1767">
            <v>0</v>
          </cell>
        </row>
        <row r="1768">
          <cell r="C1768" t="str">
            <v>rupb1030</v>
          </cell>
          <cell r="F1768" t="str">
            <v>Pabrikasi,pasang &amp; bongkar bekisting W.Tank</v>
          </cell>
          <cell r="I1768">
            <v>17.2</v>
          </cell>
          <cell r="J1768" t="str">
            <v>m2</v>
          </cell>
          <cell r="K1768">
            <v>215000</v>
          </cell>
        </row>
        <row r="1769">
          <cell r="C1769" t="str">
            <v>rupb1031</v>
          </cell>
          <cell r="F1769" t="str">
            <v>Bongkar bekisting</v>
          </cell>
          <cell r="I1769">
            <v>42</v>
          </cell>
          <cell r="J1769" t="str">
            <v>m2</v>
          </cell>
          <cell r="K1769">
            <v>147000</v>
          </cell>
        </row>
        <row r="1770">
          <cell r="C1770" t="str">
            <v>rupb1032</v>
          </cell>
          <cell r="F1770" t="str">
            <v>Bongkar Scapulding</v>
          </cell>
          <cell r="I1770">
            <v>55</v>
          </cell>
          <cell r="J1770" t="str">
            <v>m2</v>
          </cell>
          <cell r="K1770">
            <v>82500</v>
          </cell>
        </row>
        <row r="1771">
          <cell r="C1771" t="str">
            <v>rupb1033</v>
          </cell>
          <cell r="F1771" t="str">
            <v>Cor Pondasi W.Tank</v>
          </cell>
          <cell r="I1771">
            <v>2</v>
          </cell>
          <cell r="J1771" t="str">
            <v>m3</v>
          </cell>
          <cell r="K1771">
            <v>30000</v>
          </cell>
        </row>
        <row r="1772">
          <cell r="F1772" t="str">
            <v>Lantai Atap Block C</v>
          </cell>
          <cell r="K1772">
            <v>0</v>
          </cell>
        </row>
        <row r="1773">
          <cell r="C1773" t="str">
            <v>rupb1034</v>
          </cell>
          <cell r="F1773" t="str">
            <v>Pabrikasi ,Pasang bekisting W.Tank</v>
          </cell>
          <cell r="I1773">
            <v>12</v>
          </cell>
          <cell r="J1773" t="str">
            <v>m2</v>
          </cell>
          <cell r="K1773">
            <v>150000</v>
          </cell>
        </row>
        <row r="1774">
          <cell r="F1774" t="str">
            <v>Jumlah</v>
          </cell>
          <cell r="K1774">
            <v>38085324</v>
          </cell>
        </row>
        <row r="1775">
          <cell r="C1775" t="str">
            <v>rupb1035</v>
          </cell>
          <cell r="F1775" t="str">
            <v>Pembayaran lalu ( Angsuran 1 )</v>
          </cell>
          <cell r="K1775">
            <v>-29275165</v>
          </cell>
        </row>
        <row r="1776">
          <cell r="F1776" t="str">
            <v>Pembayaran saat ini</v>
          </cell>
          <cell r="K1776">
            <v>8810159</v>
          </cell>
        </row>
        <row r="1779">
          <cell r="C1779" t="str">
            <v>rupb1036</v>
          </cell>
          <cell r="E1779" t="str">
            <v>Dwi Tantomo</v>
          </cell>
          <cell r="F1779" t="str">
            <v>Upah Bongkar Semen</v>
          </cell>
          <cell r="K1779">
            <v>845000</v>
          </cell>
        </row>
        <row r="1781">
          <cell r="E1781" t="str">
            <v>Suyoto</v>
          </cell>
          <cell r="F1781" t="str">
            <v>Block A</v>
          </cell>
        </row>
        <row r="1782">
          <cell r="C1782" t="str">
            <v>rupb1037</v>
          </cell>
          <cell r="E1782" t="str">
            <v>133/SPB/NK-PPS/07/2005</v>
          </cell>
          <cell r="F1782" t="str">
            <v>Pabrikasi bekisting P.Cup - 2</v>
          </cell>
          <cell r="I1782">
            <v>10.15</v>
          </cell>
          <cell r="J1782" t="str">
            <v>m2</v>
          </cell>
          <cell r="K1782">
            <v>35525</v>
          </cell>
        </row>
        <row r="1783">
          <cell r="C1783" t="str">
            <v>rupb1038</v>
          </cell>
          <cell r="F1783" t="str">
            <v>Stel bekisting P.Cup - 2</v>
          </cell>
          <cell r="I1783">
            <v>16.920000000000002</v>
          </cell>
          <cell r="J1783" t="str">
            <v>m2</v>
          </cell>
          <cell r="K1783">
            <v>186120</v>
          </cell>
        </row>
        <row r="1784">
          <cell r="C1784" t="str">
            <v>rupb1039</v>
          </cell>
          <cell r="F1784" t="str">
            <v>Lantai Kerja P.Cup -2</v>
          </cell>
          <cell r="I1784">
            <v>12.16</v>
          </cell>
          <cell r="J1784" t="str">
            <v>m2</v>
          </cell>
          <cell r="K1784">
            <v>30400</v>
          </cell>
        </row>
        <row r="1785">
          <cell r="C1785" t="str">
            <v>rupb1040</v>
          </cell>
          <cell r="F1785" t="str">
            <v>Pabrikasi bekisting P.Cup - 3</v>
          </cell>
          <cell r="I1785">
            <v>43.88</v>
          </cell>
          <cell r="J1785" t="str">
            <v>m2</v>
          </cell>
          <cell r="K1785">
            <v>153580</v>
          </cell>
        </row>
        <row r="1786">
          <cell r="C1786" t="str">
            <v>rupb1041</v>
          </cell>
          <cell r="F1786" t="str">
            <v>Stel bekisting P.Cup - 3</v>
          </cell>
          <cell r="I1786">
            <v>73.13</v>
          </cell>
          <cell r="J1786" t="str">
            <v>m2</v>
          </cell>
          <cell r="K1786">
            <v>804430</v>
          </cell>
        </row>
        <row r="1787">
          <cell r="C1787" t="str">
            <v>rupb1042</v>
          </cell>
          <cell r="F1787" t="str">
            <v>Lantai Kerja P.Cup -3</v>
          </cell>
          <cell r="I1787">
            <v>81.260000000000005</v>
          </cell>
          <cell r="J1787" t="str">
            <v>m2</v>
          </cell>
          <cell r="K1787">
            <v>203150</v>
          </cell>
        </row>
        <row r="1788">
          <cell r="C1788" t="str">
            <v>rupb1043</v>
          </cell>
          <cell r="F1788" t="str">
            <v>Stel bekisting Tie beam</v>
          </cell>
          <cell r="I1788">
            <v>46.27</v>
          </cell>
          <cell r="J1788" t="str">
            <v>m2</v>
          </cell>
          <cell r="K1788">
            <v>508970</v>
          </cell>
        </row>
        <row r="1789">
          <cell r="F1789" t="str">
            <v>Jumlah</v>
          </cell>
        </row>
        <row r="1791">
          <cell r="E1791" t="str">
            <v>Iksan</v>
          </cell>
          <cell r="F1791" t="str">
            <v>Block D</v>
          </cell>
        </row>
        <row r="1792">
          <cell r="C1792" t="str">
            <v>rupb1044</v>
          </cell>
          <cell r="E1792" t="str">
            <v>326/SPB/NK-PPS/09/2005</v>
          </cell>
          <cell r="F1792" t="str">
            <v>Finishing Floor Hardiner pondasi Genset</v>
          </cell>
          <cell r="I1792">
            <v>20.68</v>
          </cell>
          <cell r="J1792" t="str">
            <v>m2</v>
          </cell>
          <cell r="K1792">
            <v>82720</v>
          </cell>
        </row>
        <row r="1793">
          <cell r="C1793" t="str">
            <v>rupb1045</v>
          </cell>
          <cell r="F1793" t="str">
            <v>Finishing tali air pondasi Genset</v>
          </cell>
          <cell r="I1793">
            <v>12</v>
          </cell>
          <cell r="J1793" t="str">
            <v>m'</v>
          </cell>
          <cell r="K1793">
            <v>42000</v>
          </cell>
        </row>
        <row r="1794">
          <cell r="C1794" t="str">
            <v>rupb1046</v>
          </cell>
          <cell r="F1794" t="str">
            <v>Bak Kontrol Pondasi Genset</v>
          </cell>
          <cell r="I1794">
            <v>4</v>
          </cell>
          <cell r="J1794" t="str">
            <v>unit</v>
          </cell>
          <cell r="K1794">
            <v>30000</v>
          </cell>
        </row>
        <row r="1795">
          <cell r="C1795" t="str">
            <v>rupb1047</v>
          </cell>
          <cell r="F1795" t="str">
            <v>Pinggulan Pondasi genset</v>
          </cell>
          <cell r="I1795">
            <v>27.6</v>
          </cell>
          <cell r="J1795" t="str">
            <v>m'</v>
          </cell>
          <cell r="K1795">
            <v>69000</v>
          </cell>
        </row>
        <row r="1796">
          <cell r="C1796" t="str">
            <v>rupb1048</v>
          </cell>
          <cell r="F1796" t="str">
            <v>Sudutan Gutter</v>
          </cell>
          <cell r="I1796">
            <v>10</v>
          </cell>
          <cell r="J1796" t="str">
            <v>m'</v>
          </cell>
          <cell r="K1796">
            <v>25000</v>
          </cell>
        </row>
        <row r="1797">
          <cell r="C1797" t="str">
            <v>rupb1049</v>
          </cell>
          <cell r="F1797" t="str">
            <v>Pasang Bata di Trane Kabel</v>
          </cell>
          <cell r="I1797">
            <v>5</v>
          </cell>
          <cell r="J1797" t="str">
            <v>m2</v>
          </cell>
          <cell r="K1797">
            <v>90000</v>
          </cell>
        </row>
        <row r="1798">
          <cell r="C1798" t="str">
            <v>rupb1050</v>
          </cell>
          <cell r="F1798" t="str">
            <v>Plester Bata di Trane Kabel</v>
          </cell>
          <cell r="I1798">
            <v>12.8</v>
          </cell>
          <cell r="J1798" t="str">
            <v>m2</v>
          </cell>
          <cell r="K1798">
            <v>83200</v>
          </cell>
        </row>
        <row r="1799">
          <cell r="C1799" t="str">
            <v>rupb1051</v>
          </cell>
          <cell r="F1799" t="str">
            <v>Aci Bata di Trane Kabel</v>
          </cell>
          <cell r="I1799">
            <v>10.8</v>
          </cell>
          <cell r="J1799" t="str">
            <v>m2</v>
          </cell>
          <cell r="K1799">
            <v>43200</v>
          </cell>
        </row>
        <row r="1800">
          <cell r="C1800" t="str">
            <v>rupb1052</v>
          </cell>
          <cell r="F1800" t="str">
            <v>Cor + Psg besi Plat u/ dudukan exhoursevan</v>
          </cell>
          <cell r="I1800">
            <v>1</v>
          </cell>
          <cell r="J1800" t="str">
            <v>unit</v>
          </cell>
          <cell r="K1800">
            <v>100000</v>
          </cell>
        </row>
        <row r="1801">
          <cell r="C1801" t="str">
            <v>rupb1053</v>
          </cell>
          <cell r="F1801" t="str">
            <v>Sudutan balok R.STP</v>
          </cell>
          <cell r="I1801">
            <v>148</v>
          </cell>
          <cell r="J1801" t="str">
            <v>m'</v>
          </cell>
          <cell r="K1801">
            <v>370000</v>
          </cell>
        </row>
        <row r="1802">
          <cell r="C1802" t="str">
            <v>rupb1054</v>
          </cell>
          <cell r="F1802" t="str">
            <v>Sudutan balok R.Pompa</v>
          </cell>
          <cell r="I1802">
            <v>105</v>
          </cell>
          <cell r="J1802" t="str">
            <v>m'</v>
          </cell>
          <cell r="K1802">
            <v>262500</v>
          </cell>
        </row>
        <row r="1803">
          <cell r="C1803" t="str">
            <v>rupb1055</v>
          </cell>
          <cell r="F1803" t="str">
            <v>Sudutan balok R.Genset &amp; Trapo</v>
          </cell>
          <cell r="I1803">
            <v>550</v>
          </cell>
          <cell r="J1803" t="str">
            <v>m'</v>
          </cell>
          <cell r="K1803">
            <v>1375000</v>
          </cell>
        </row>
        <row r="1804">
          <cell r="C1804" t="str">
            <v>rupb1056</v>
          </cell>
          <cell r="F1804" t="str">
            <v>Psg Scapulding u/ psg Bata, Plester R.Genset</v>
          </cell>
          <cell r="I1804">
            <v>187</v>
          </cell>
          <cell r="J1804" t="str">
            <v>m2</v>
          </cell>
          <cell r="K1804">
            <v>467500</v>
          </cell>
        </row>
        <row r="1805">
          <cell r="F1805" t="str">
            <v>External Belakang Block B</v>
          </cell>
          <cell r="K1805">
            <v>0</v>
          </cell>
        </row>
        <row r="1806">
          <cell r="C1806" t="str">
            <v>rupb1057</v>
          </cell>
          <cell r="F1806" t="str">
            <v>Plester /Acian</v>
          </cell>
          <cell r="I1806">
            <v>47</v>
          </cell>
          <cell r="J1806" t="str">
            <v>m2</v>
          </cell>
          <cell r="K1806">
            <v>775500</v>
          </cell>
        </row>
        <row r="1807">
          <cell r="C1807" t="str">
            <v>rupb1058</v>
          </cell>
          <cell r="F1807" t="str">
            <v>Penebalan</v>
          </cell>
          <cell r="I1807">
            <v>47</v>
          </cell>
          <cell r="J1807" t="str">
            <v>m2</v>
          </cell>
          <cell r="K1807">
            <v>94000</v>
          </cell>
        </row>
        <row r="1808">
          <cell r="C1808" t="str">
            <v>rupb1059</v>
          </cell>
          <cell r="F1808" t="str">
            <v xml:space="preserve">Pasang Scapulding </v>
          </cell>
          <cell r="I1808">
            <v>164.6</v>
          </cell>
          <cell r="J1808" t="str">
            <v>m2</v>
          </cell>
          <cell r="K1808">
            <v>329200</v>
          </cell>
        </row>
        <row r="1809">
          <cell r="C1809" t="str">
            <v>rupb1060</v>
          </cell>
          <cell r="F1809" t="str">
            <v>Tali air,potong,bobok &amp; finishing</v>
          </cell>
          <cell r="I1809">
            <v>342</v>
          </cell>
          <cell r="J1809" t="str">
            <v>m'</v>
          </cell>
          <cell r="K1809">
            <v>1710000</v>
          </cell>
        </row>
        <row r="1810">
          <cell r="C1810" t="str">
            <v>rupb1061</v>
          </cell>
          <cell r="F1810" t="str">
            <v>Kuran lumpur sampit  basment</v>
          </cell>
          <cell r="I1810">
            <v>1</v>
          </cell>
          <cell r="J1810" t="str">
            <v>unit</v>
          </cell>
          <cell r="K1810">
            <v>60000</v>
          </cell>
        </row>
        <row r="1811">
          <cell r="C1811" t="str">
            <v>rupb1062</v>
          </cell>
          <cell r="F1811" t="str">
            <v>Pasang Granite lt -2</v>
          </cell>
          <cell r="I1811">
            <v>221</v>
          </cell>
          <cell r="J1811" t="str">
            <v>m2</v>
          </cell>
          <cell r="K1811">
            <v>3315000</v>
          </cell>
        </row>
        <row r="1812">
          <cell r="C1812" t="str">
            <v>rupb1063</v>
          </cell>
          <cell r="F1812" t="str">
            <v>Pinggulan Lt - 2</v>
          </cell>
          <cell r="I1812">
            <v>105</v>
          </cell>
          <cell r="J1812" t="str">
            <v>m'</v>
          </cell>
          <cell r="K1812">
            <v>288750</v>
          </cell>
        </row>
        <row r="1813">
          <cell r="C1813" t="str">
            <v>rupb1064</v>
          </cell>
          <cell r="F1813" t="str">
            <v>Pasang Morsip 180 x180</v>
          </cell>
          <cell r="I1813">
            <v>3</v>
          </cell>
          <cell r="J1813" t="str">
            <v>bh</v>
          </cell>
          <cell r="K1813">
            <v>285000</v>
          </cell>
        </row>
        <row r="1814">
          <cell r="C1814" t="str">
            <v>rupb1065</v>
          </cell>
          <cell r="F1814" t="str">
            <v>Pasang Morsip 100 x100</v>
          </cell>
          <cell r="I1814">
            <v>2</v>
          </cell>
          <cell r="J1814" t="str">
            <v>bh</v>
          </cell>
          <cell r="K1814">
            <v>140000</v>
          </cell>
        </row>
        <row r="1815">
          <cell r="C1815" t="str">
            <v>rupb1066</v>
          </cell>
          <cell r="F1815" t="str">
            <v>Plester /Aci bata lt atap</v>
          </cell>
          <cell r="I1815">
            <v>76</v>
          </cell>
          <cell r="J1815" t="str">
            <v>m2</v>
          </cell>
          <cell r="K1815">
            <v>798000</v>
          </cell>
        </row>
        <row r="1816">
          <cell r="C1816" t="str">
            <v>rupb1067</v>
          </cell>
          <cell r="F1816" t="str">
            <v>Bobok balok lt atap</v>
          </cell>
          <cell r="I1816">
            <v>14.4</v>
          </cell>
          <cell r="J1816" t="str">
            <v>m2</v>
          </cell>
          <cell r="K1816">
            <v>216000</v>
          </cell>
        </row>
        <row r="1817">
          <cell r="C1817" t="str">
            <v>rupb1068</v>
          </cell>
          <cell r="F1817" t="str">
            <v>Pasang batu bata lt atap</v>
          </cell>
          <cell r="I1817">
            <v>36</v>
          </cell>
          <cell r="J1817" t="str">
            <v>m2</v>
          </cell>
          <cell r="K1817">
            <v>324000</v>
          </cell>
        </row>
        <row r="1818">
          <cell r="C1818" t="str">
            <v>rupb1069</v>
          </cell>
          <cell r="F1818" t="str">
            <v>Plester/Aci  beton lt atap</v>
          </cell>
          <cell r="I1818">
            <v>44.3</v>
          </cell>
          <cell r="J1818" t="str">
            <v>m2</v>
          </cell>
          <cell r="K1818">
            <v>730950</v>
          </cell>
        </row>
        <row r="1819">
          <cell r="F1819" t="str">
            <v>Block C</v>
          </cell>
          <cell r="K1819">
            <v>0</v>
          </cell>
        </row>
        <row r="1820">
          <cell r="C1820" t="str">
            <v>rupb1070</v>
          </cell>
          <cell r="F1820" t="str">
            <v>Pasang Keramik &amp; Asesoris Toilet lt - 2</v>
          </cell>
          <cell r="I1820">
            <v>0.6</v>
          </cell>
          <cell r="J1820" t="str">
            <v>unit</v>
          </cell>
          <cell r="K1820">
            <v>1800000</v>
          </cell>
        </row>
        <row r="1821">
          <cell r="C1821" t="str">
            <v>rupb1071</v>
          </cell>
          <cell r="F1821" t="str">
            <v>Pasang Keramik Gutter lt basment, l= 25 Cm</v>
          </cell>
          <cell r="I1821">
            <v>50</v>
          </cell>
          <cell r="J1821" t="str">
            <v>m'</v>
          </cell>
          <cell r="K1821">
            <v>1125000</v>
          </cell>
        </row>
        <row r="1822">
          <cell r="C1822" t="str">
            <v>rupb1072</v>
          </cell>
          <cell r="F1822" t="str">
            <v>Pasang Keramik Gutter lt basment, l= 15 Cm</v>
          </cell>
          <cell r="I1822">
            <v>65</v>
          </cell>
          <cell r="J1822" t="str">
            <v>m'</v>
          </cell>
          <cell r="K1822">
            <v>1137500</v>
          </cell>
        </row>
        <row r="1823">
          <cell r="C1823" t="str">
            <v>rupb1073</v>
          </cell>
          <cell r="F1823" t="str">
            <v>Cor Adukan &amp; Fishing Janggutan Meja Los Lt.Bas</v>
          </cell>
          <cell r="I1823">
            <v>200</v>
          </cell>
          <cell r="J1823" t="str">
            <v>m'</v>
          </cell>
          <cell r="K1823">
            <v>1000000</v>
          </cell>
        </row>
        <row r="1824">
          <cell r="C1824" t="str">
            <v>rupb1074</v>
          </cell>
          <cell r="F1824" t="str">
            <v>Bngkar &amp; Psng keramik meja Wastafel Toilet</v>
          </cell>
          <cell r="I1824">
            <v>8</v>
          </cell>
          <cell r="J1824" t="str">
            <v>unit</v>
          </cell>
          <cell r="K1824">
            <v>200000</v>
          </cell>
        </row>
        <row r="1825">
          <cell r="C1825" t="str">
            <v>rupb1075</v>
          </cell>
          <cell r="F1825" t="str">
            <v>Psg Keramik meja L Ayam Lt Bas &amp; Tanggulan</v>
          </cell>
          <cell r="I1825">
            <v>3</v>
          </cell>
          <cell r="J1825" t="str">
            <v>unit</v>
          </cell>
          <cell r="K1825">
            <v>675000</v>
          </cell>
        </row>
        <row r="1826">
          <cell r="C1826" t="str">
            <v>rupb1076</v>
          </cell>
          <cell r="F1826" t="str">
            <v>Penebalan Plester u/ meratakan dinding bata</v>
          </cell>
          <cell r="I1826">
            <v>37.17</v>
          </cell>
          <cell r="J1826" t="str">
            <v>m2</v>
          </cell>
          <cell r="K1826">
            <v>74340</v>
          </cell>
        </row>
        <row r="1827">
          <cell r="C1827" t="str">
            <v>rupb1077</v>
          </cell>
          <cell r="F1827" t="str">
            <v>Screrr Lt R.Gudang Lt Basm, I,II, &amp; atap</v>
          </cell>
          <cell r="I1827">
            <v>75.599999999999994</v>
          </cell>
          <cell r="J1827" t="str">
            <v>m2</v>
          </cell>
          <cell r="K1827">
            <v>378000</v>
          </cell>
        </row>
        <row r="1828">
          <cell r="C1828" t="str">
            <v>rupb1078</v>
          </cell>
          <cell r="F1828" t="str">
            <v>Floor hardiner lantai</v>
          </cell>
          <cell r="I1828">
            <v>75.599999999999994</v>
          </cell>
          <cell r="J1828" t="str">
            <v>m2</v>
          </cell>
          <cell r="K1828">
            <v>378000</v>
          </cell>
        </row>
        <row r="1829">
          <cell r="C1829" t="str">
            <v>rupb1079</v>
          </cell>
          <cell r="F1829" t="str">
            <v>Bobok beton gutter u/sesuaikan ukuran lt bas</v>
          </cell>
          <cell r="I1829">
            <v>250</v>
          </cell>
          <cell r="J1829" t="str">
            <v>m'</v>
          </cell>
          <cell r="K1829">
            <v>1250000</v>
          </cell>
        </row>
        <row r="1830">
          <cell r="F1830" t="str">
            <v xml:space="preserve">External </v>
          </cell>
          <cell r="K1830">
            <v>0</v>
          </cell>
        </row>
        <row r="1831">
          <cell r="C1831" t="str">
            <v>rupb1080</v>
          </cell>
          <cell r="F1831" t="str">
            <v>Plester balok  &amp; kolom As C7-C8/CA-CB</v>
          </cell>
          <cell r="I1831">
            <v>69.06</v>
          </cell>
          <cell r="J1831" t="str">
            <v>m2</v>
          </cell>
          <cell r="K1831">
            <v>863250</v>
          </cell>
        </row>
        <row r="1832">
          <cell r="C1832" t="str">
            <v>rupb1081</v>
          </cell>
          <cell r="F1832" t="str">
            <v xml:space="preserve">Plester  dinding bata </v>
          </cell>
          <cell r="I1832">
            <v>100</v>
          </cell>
          <cell r="J1832" t="str">
            <v>m2</v>
          </cell>
          <cell r="K1832">
            <v>1250000</v>
          </cell>
        </row>
        <row r="1833">
          <cell r="C1833" t="str">
            <v>rupb1082</v>
          </cell>
          <cell r="F1833" t="str">
            <v>Acian</v>
          </cell>
          <cell r="I1833">
            <v>180</v>
          </cell>
          <cell r="J1833" t="str">
            <v>m2</v>
          </cell>
          <cell r="K1833">
            <v>720000</v>
          </cell>
        </row>
        <row r="1834">
          <cell r="C1834" t="str">
            <v>rupb1083</v>
          </cell>
          <cell r="F1834" t="str">
            <v>Finishing Sconengan &amp; Sudutan</v>
          </cell>
          <cell r="I1834">
            <v>260</v>
          </cell>
          <cell r="J1834" t="str">
            <v>m'</v>
          </cell>
          <cell r="K1834">
            <v>650000</v>
          </cell>
        </row>
        <row r="1835">
          <cell r="C1835" t="str">
            <v>rupb1084</v>
          </cell>
          <cell r="F1835" t="str">
            <v>Bongkar &amp; Pasang Scapulding</v>
          </cell>
          <cell r="I1835">
            <v>170</v>
          </cell>
          <cell r="J1835" t="str">
            <v>m2</v>
          </cell>
          <cell r="K1835">
            <v>595000</v>
          </cell>
        </row>
        <row r="1836">
          <cell r="C1836" t="str">
            <v>rupb1085</v>
          </cell>
          <cell r="F1836" t="str">
            <v>Pasang Plat Injak Kayu</v>
          </cell>
          <cell r="I1836">
            <v>78.16</v>
          </cell>
          <cell r="J1836" t="str">
            <v>m2</v>
          </cell>
          <cell r="K1836">
            <v>214940</v>
          </cell>
        </row>
        <row r="1837">
          <cell r="F1837" t="str">
            <v>Jumlah</v>
          </cell>
          <cell r="K1837">
            <v>24417550</v>
          </cell>
        </row>
        <row r="1838">
          <cell r="E1838" t="str">
            <v>Iksan</v>
          </cell>
          <cell r="F1838" t="str">
            <v>Block B</v>
          </cell>
        </row>
        <row r="1839">
          <cell r="E1839" t="str">
            <v>307/SPB/NK-PPS/09/2005</v>
          </cell>
          <cell r="F1839" t="str">
            <v>Exsternal Belakang:</v>
          </cell>
        </row>
        <row r="1840">
          <cell r="C1840" t="str">
            <v>rupb1086</v>
          </cell>
          <cell r="F1840" t="str">
            <v>Plesteran &amp; Acian</v>
          </cell>
          <cell r="I1840">
            <v>256.08</v>
          </cell>
          <cell r="J1840" t="str">
            <v>m2</v>
          </cell>
          <cell r="K1840">
            <v>4225320</v>
          </cell>
        </row>
        <row r="1841">
          <cell r="C1841" t="str">
            <v>rupb1087</v>
          </cell>
          <cell r="F1841" t="str">
            <v>Penebalan, pas kawat ayam</v>
          </cell>
          <cell r="I1841">
            <v>695.4</v>
          </cell>
          <cell r="J1841" t="str">
            <v>m2</v>
          </cell>
          <cell r="K1841">
            <v>3129300</v>
          </cell>
        </row>
        <row r="1842">
          <cell r="C1842" t="str">
            <v>rupb1088</v>
          </cell>
          <cell r="F1842" t="str">
            <v>Pasang plat injak</v>
          </cell>
          <cell r="I1842">
            <v>39.200000000000003</v>
          </cell>
          <cell r="J1842" t="str">
            <v>m2</v>
          </cell>
          <cell r="K1842">
            <v>98000</v>
          </cell>
        </row>
        <row r="1843">
          <cell r="C1843" t="str">
            <v>rupb1089</v>
          </cell>
          <cell r="F1843" t="str">
            <v>Pasang Batu Bata</v>
          </cell>
          <cell r="I1843">
            <v>31.2</v>
          </cell>
          <cell r="J1843" t="str">
            <v>m3</v>
          </cell>
          <cell r="K1843">
            <v>280800</v>
          </cell>
        </row>
        <row r="1844">
          <cell r="C1844" t="str">
            <v>rupb1090</v>
          </cell>
          <cell r="F1844" t="str">
            <v>Cor Kolom Praktis</v>
          </cell>
          <cell r="I1844">
            <v>24</v>
          </cell>
          <cell r="J1844" t="str">
            <v>m'</v>
          </cell>
          <cell r="K1844">
            <v>180000</v>
          </cell>
        </row>
        <row r="1845">
          <cell r="C1845" t="str">
            <v>rupb1091</v>
          </cell>
          <cell r="F1845" t="str">
            <v>Pasang Granite</v>
          </cell>
          <cell r="I1845">
            <v>175</v>
          </cell>
          <cell r="J1845" t="str">
            <v>m2</v>
          </cell>
          <cell r="K1845">
            <v>2625000</v>
          </cell>
        </row>
        <row r="1846">
          <cell r="F1846" t="str">
            <v>Lantai Atap</v>
          </cell>
          <cell r="K1846">
            <v>0</v>
          </cell>
        </row>
        <row r="1847">
          <cell r="F1847" t="str">
            <v xml:space="preserve">Cor,pembesian,psng /bgkr bekisting &amp; </v>
          </cell>
          <cell r="K1847">
            <v>0</v>
          </cell>
        </row>
        <row r="1848">
          <cell r="C1848" t="str">
            <v>rupb1092</v>
          </cell>
          <cell r="F1848" t="str">
            <v>Finish Hardiner Pondasi Pompa</v>
          </cell>
          <cell r="I1848">
            <v>1</v>
          </cell>
          <cell r="J1848" t="str">
            <v>unit</v>
          </cell>
          <cell r="K1848">
            <v>130000</v>
          </cell>
        </row>
        <row r="1849">
          <cell r="C1849" t="str">
            <v>rupb1093</v>
          </cell>
          <cell r="F1849" t="str">
            <v>Finishing pondasi tanki Plester/aci atas hardiner</v>
          </cell>
          <cell r="I1849">
            <v>14.3</v>
          </cell>
          <cell r="J1849" t="str">
            <v>m2</v>
          </cell>
          <cell r="K1849">
            <v>235950</v>
          </cell>
        </row>
        <row r="1850">
          <cell r="F1850" t="str">
            <v>Block D</v>
          </cell>
          <cell r="K1850">
            <v>0</v>
          </cell>
        </row>
        <row r="1851">
          <cell r="F1851" t="str">
            <v>Finishing Trafo &amp; Genset</v>
          </cell>
          <cell r="K1851">
            <v>0</v>
          </cell>
        </row>
        <row r="1852">
          <cell r="C1852" t="str">
            <v>rupb1094</v>
          </cell>
          <cell r="F1852" t="str">
            <v>Pasang Batu bata</v>
          </cell>
          <cell r="I1852">
            <v>40.200000000000003</v>
          </cell>
          <cell r="J1852" t="str">
            <v>m2</v>
          </cell>
          <cell r="K1852">
            <v>361800</v>
          </cell>
        </row>
        <row r="1853">
          <cell r="C1853" t="str">
            <v>rupb1095</v>
          </cell>
          <cell r="F1853" t="str">
            <v>Kolom Praktis, ring balok</v>
          </cell>
          <cell r="I1853">
            <v>10</v>
          </cell>
          <cell r="J1853" t="str">
            <v>m2</v>
          </cell>
          <cell r="K1853">
            <v>75000</v>
          </cell>
        </row>
        <row r="1854">
          <cell r="C1854" t="str">
            <v>rupb1096</v>
          </cell>
          <cell r="F1854" t="str">
            <v>Expose dak beton</v>
          </cell>
          <cell r="I1854">
            <v>66.150000000000006</v>
          </cell>
          <cell r="J1854" t="str">
            <v>m2</v>
          </cell>
          <cell r="K1854">
            <v>198450</v>
          </cell>
        </row>
        <row r="1855">
          <cell r="F1855" t="str">
            <v>Finishing Ground tank</v>
          </cell>
          <cell r="K1855">
            <v>0</v>
          </cell>
        </row>
        <row r="1856">
          <cell r="C1856" t="str">
            <v>rupb1097</v>
          </cell>
          <cell r="F1856" t="str">
            <v>Pembersihan Ground tank &amp; STP</v>
          </cell>
          <cell r="I1856">
            <v>56.25</v>
          </cell>
          <cell r="J1856" t="str">
            <v>m2</v>
          </cell>
          <cell r="K1856">
            <v>84375</v>
          </cell>
        </row>
        <row r="1857">
          <cell r="F1857" t="str">
            <v>Block C</v>
          </cell>
          <cell r="K1857">
            <v>0</v>
          </cell>
        </row>
        <row r="1858">
          <cell r="C1858" t="str">
            <v>rupb1098</v>
          </cell>
          <cell r="F1858" t="str">
            <v>Plester  Kolom, pondasi W.Tank lt - II</v>
          </cell>
          <cell r="I1858">
            <v>187.52</v>
          </cell>
          <cell r="J1858" t="str">
            <v>m2</v>
          </cell>
          <cell r="K1858">
            <v>2344000</v>
          </cell>
        </row>
        <row r="1859">
          <cell r="C1859" t="str">
            <v>rupb1099</v>
          </cell>
          <cell r="F1859" t="str">
            <v>Acian  Kolom, pondasi W.Tank lt - II</v>
          </cell>
          <cell r="I1859">
            <v>255.91</v>
          </cell>
          <cell r="J1859" t="str">
            <v>m2</v>
          </cell>
          <cell r="K1859">
            <v>1023640</v>
          </cell>
        </row>
        <row r="1860">
          <cell r="C1860" t="str">
            <v>rupb1100</v>
          </cell>
          <cell r="F1860" t="str">
            <v>Pasang bekisting u/ pondasi W Tank</v>
          </cell>
          <cell r="I1860">
            <v>10.55</v>
          </cell>
          <cell r="J1860" t="str">
            <v>m2</v>
          </cell>
          <cell r="K1860">
            <v>174075</v>
          </cell>
        </row>
        <row r="1861">
          <cell r="C1861" t="str">
            <v>rupb1101</v>
          </cell>
          <cell r="F1861" t="str">
            <v>Cor Pondasi W.ank</v>
          </cell>
          <cell r="I1861">
            <v>1.21</v>
          </cell>
          <cell r="J1861" t="str">
            <v>m3</v>
          </cell>
          <cell r="K1861">
            <v>66550</v>
          </cell>
        </row>
        <row r="1862">
          <cell r="C1862" t="str">
            <v>rupb1102</v>
          </cell>
          <cell r="F1862" t="str">
            <v>Pasang Keramik Lantai kios Lt - II</v>
          </cell>
          <cell r="I1862">
            <v>120</v>
          </cell>
          <cell r="J1862" t="str">
            <v>m2</v>
          </cell>
          <cell r="K1862">
            <v>1500000</v>
          </cell>
        </row>
        <row r="1863">
          <cell r="C1863" t="str">
            <v>rupb1103</v>
          </cell>
          <cell r="F1863" t="str">
            <v>Pasang Keramik Koridor ( Diagonal ) Lt - II</v>
          </cell>
          <cell r="I1863">
            <v>150</v>
          </cell>
          <cell r="J1863" t="str">
            <v>m2</v>
          </cell>
          <cell r="K1863">
            <v>2250000</v>
          </cell>
        </row>
        <row r="1864">
          <cell r="C1864" t="str">
            <v>rupb1104</v>
          </cell>
          <cell r="F1864" t="str">
            <v>Psg keramik dinding meja los ayam lt Basment</v>
          </cell>
          <cell r="I1864">
            <v>20</v>
          </cell>
          <cell r="J1864" t="str">
            <v>m2</v>
          </cell>
          <cell r="K1864">
            <v>250000</v>
          </cell>
        </row>
        <row r="1865">
          <cell r="C1865" t="str">
            <v>rupb1105</v>
          </cell>
          <cell r="F1865" t="str">
            <v>Pasang Plin keramik 15 x 30</v>
          </cell>
          <cell r="I1865">
            <v>115.8</v>
          </cell>
          <cell r="J1865" t="str">
            <v>m'</v>
          </cell>
          <cell r="K1865">
            <v>347400</v>
          </cell>
        </row>
        <row r="1866">
          <cell r="C1866" t="str">
            <v>rupb1106</v>
          </cell>
          <cell r="F1866" t="str">
            <v>Cor &amp; Finis celah kolom As C1 C6/ Cf &amp; CA</v>
          </cell>
          <cell r="I1866">
            <v>37.200000000000003</v>
          </cell>
          <cell r="J1866" t="str">
            <v>m'</v>
          </cell>
          <cell r="K1866">
            <v>186000</v>
          </cell>
        </row>
        <row r="1867">
          <cell r="C1867" t="str">
            <v>rupb1107</v>
          </cell>
          <cell r="F1867" t="str">
            <v>Groting sparing pipa lt atap</v>
          </cell>
          <cell r="I1867">
            <v>22</v>
          </cell>
          <cell r="J1867" t="str">
            <v>m2</v>
          </cell>
          <cell r="K1867">
            <v>275000</v>
          </cell>
        </row>
        <row r="1868">
          <cell r="C1868" t="str">
            <v>rupb1108</v>
          </cell>
          <cell r="F1868" t="str">
            <v>Finishing psg bata atas pintu besi lt bas ke lt atap</v>
          </cell>
          <cell r="I1868">
            <v>13.16</v>
          </cell>
          <cell r="J1868" t="str">
            <v>m2</v>
          </cell>
          <cell r="K1868">
            <v>118440</v>
          </cell>
        </row>
        <row r="1869">
          <cell r="C1869" t="str">
            <v>rupb1109</v>
          </cell>
          <cell r="F1869" t="str">
            <v xml:space="preserve">Plester &amp; Aci dinding bata </v>
          </cell>
          <cell r="I1869">
            <v>26.02</v>
          </cell>
          <cell r="J1869" t="str">
            <v>m2</v>
          </cell>
          <cell r="K1869">
            <v>273210</v>
          </cell>
        </row>
        <row r="1870">
          <cell r="C1870" t="str">
            <v>rupb1110</v>
          </cell>
          <cell r="F1870" t="str">
            <v>Psng keramik tangga darurat lt basm ke lt atap</v>
          </cell>
          <cell r="I1870">
            <v>1</v>
          </cell>
          <cell r="J1870" t="str">
            <v>unit</v>
          </cell>
          <cell r="K1870">
            <v>1500000</v>
          </cell>
        </row>
        <row r="1871">
          <cell r="C1871" t="str">
            <v>rupb1111</v>
          </cell>
          <cell r="F1871" t="str">
            <v>Finishing openingan kios lt II</v>
          </cell>
          <cell r="I1871">
            <v>216.8</v>
          </cell>
          <cell r="J1871" t="str">
            <v>m'</v>
          </cell>
          <cell r="K1871">
            <v>1626000</v>
          </cell>
        </row>
        <row r="1872">
          <cell r="C1872" t="str">
            <v>rupb1112</v>
          </cell>
          <cell r="F1872" t="str">
            <v>Buat Slop dr Keramik u/Aliran air lt I , II</v>
          </cell>
          <cell r="I1872">
            <v>156.4</v>
          </cell>
          <cell r="J1872" t="str">
            <v>m'</v>
          </cell>
          <cell r="K1872">
            <v>1016600</v>
          </cell>
        </row>
        <row r="1873">
          <cell r="F1873" t="str">
            <v>Scred &amp; Floor Hardiner R Panel &amp; Cool Room</v>
          </cell>
          <cell r="K1873">
            <v>0</v>
          </cell>
        </row>
        <row r="1874">
          <cell r="C1874" t="str">
            <v>rupb1113</v>
          </cell>
          <cell r="F1874" t="str">
            <v>dr lt Basment ke lt II</v>
          </cell>
          <cell r="I1874">
            <v>17</v>
          </cell>
          <cell r="J1874" t="str">
            <v>ruang</v>
          </cell>
          <cell r="K1874">
            <v>2125000</v>
          </cell>
        </row>
        <row r="1875">
          <cell r="C1875" t="str">
            <v>rupb1114</v>
          </cell>
          <cell r="F1875" t="str">
            <v>Sconengan kolom &amp; Balok</v>
          </cell>
          <cell r="I1875">
            <v>359.76</v>
          </cell>
          <cell r="J1875" t="str">
            <v>m'</v>
          </cell>
          <cell r="K1875">
            <v>899400</v>
          </cell>
        </row>
        <row r="1876">
          <cell r="C1876" t="str">
            <v>rupb1115</v>
          </cell>
          <cell r="F1876" t="str">
            <v>Gutter,bobok &amp; finishing Tali air Tampak depan</v>
          </cell>
          <cell r="I1876">
            <v>94.2</v>
          </cell>
          <cell r="J1876" t="str">
            <v>m'</v>
          </cell>
          <cell r="K1876">
            <v>471000</v>
          </cell>
        </row>
        <row r="1877">
          <cell r="C1877" t="str">
            <v>rupb1116</v>
          </cell>
          <cell r="F1877" t="str">
            <v>Pasang Scapulding tali air</v>
          </cell>
          <cell r="I1877">
            <v>106.65</v>
          </cell>
          <cell r="J1877" t="str">
            <v>m2</v>
          </cell>
          <cell r="K1877">
            <v>373275</v>
          </cell>
        </row>
        <row r="1878">
          <cell r="C1878" t="str">
            <v>rupb1117</v>
          </cell>
          <cell r="F1878" t="str">
            <v>Pembersihan lantai sebelum pasang keramik</v>
          </cell>
          <cell r="I1878">
            <v>1555.66</v>
          </cell>
          <cell r="J1878" t="str">
            <v>m2</v>
          </cell>
          <cell r="K1878">
            <v>777830</v>
          </cell>
        </row>
        <row r="1879">
          <cell r="C1879" t="str">
            <v>rupb1118</v>
          </cell>
          <cell r="F1879" t="str">
            <v>Bobok Gutter lt atap</v>
          </cell>
          <cell r="I1879">
            <v>56.9</v>
          </cell>
          <cell r="J1879" t="str">
            <v>m'</v>
          </cell>
          <cell r="K1879">
            <v>284500</v>
          </cell>
        </row>
        <row r="1880">
          <cell r="F1880" t="str">
            <v>Lt basment</v>
          </cell>
          <cell r="K1880">
            <v>0</v>
          </cell>
        </row>
        <row r="1881">
          <cell r="C1881" t="str">
            <v>rupb1119</v>
          </cell>
          <cell r="F1881" t="str">
            <v>Pasang Keramik area penjual,koridor penjual</v>
          </cell>
          <cell r="I1881">
            <v>12.64</v>
          </cell>
          <cell r="J1881" t="str">
            <v>m2</v>
          </cell>
          <cell r="K1881">
            <v>158000</v>
          </cell>
        </row>
        <row r="1882">
          <cell r="C1882" t="str">
            <v>rupb1120</v>
          </cell>
          <cell r="F1882" t="str">
            <v>Pasang Keramik area koridor pembeli</v>
          </cell>
          <cell r="I1882">
            <v>83.3</v>
          </cell>
          <cell r="J1882" t="str">
            <v>m2</v>
          </cell>
          <cell r="K1882">
            <v>1249500</v>
          </cell>
        </row>
        <row r="1883">
          <cell r="C1883" t="str">
            <v>rupb1121</v>
          </cell>
          <cell r="F1883" t="str">
            <v>Pasang Keramik lantai</v>
          </cell>
          <cell r="I1883">
            <v>215</v>
          </cell>
          <cell r="J1883" t="str">
            <v>m2</v>
          </cell>
          <cell r="K1883">
            <v>3225000</v>
          </cell>
        </row>
        <row r="1884">
          <cell r="C1884" t="str">
            <v>rupb1122</v>
          </cell>
          <cell r="F1884" t="str">
            <v>Pasang Keramik border</v>
          </cell>
          <cell r="I1884">
            <v>150</v>
          </cell>
          <cell r="J1884" t="str">
            <v>m'</v>
          </cell>
          <cell r="K1884">
            <v>337500</v>
          </cell>
        </row>
        <row r="1885">
          <cell r="C1885" t="str">
            <v>rupb1123</v>
          </cell>
          <cell r="F1885" t="str">
            <v>Pasang Keramik tanggulan</v>
          </cell>
          <cell r="I1885">
            <v>51</v>
          </cell>
          <cell r="J1885" t="str">
            <v>m'</v>
          </cell>
          <cell r="K1885">
            <v>892500</v>
          </cell>
        </row>
        <row r="1886">
          <cell r="C1886" t="str">
            <v>rupb1124</v>
          </cell>
          <cell r="F1886" t="str">
            <v>Bobok kolom tanggulan meja los</v>
          </cell>
          <cell r="I1886">
            <v>25</v>
          </cell>
          <cell r="J1886" t="str">
            <v>m'</v>
          </cell>
          <cell r="K1886">
            <v>125000</v>
          </cell>
        </row>
        <row r="1887">
          <cell r="F1887" t="str">
            <v>lantai - 1</v>
          </cell>
          <cell r="K1887">
            <v>0</v>
          </cell>
        </row>
        <row r="1888">
          <cell r="C1888" t="str">
            <v>rupb1125</v>
          </cell>
          <cell r="F1888" t="str">
            <v xml:space="preserve">Pasang Keramik Koridor ( Diagonal ) </v>
          </cell>
          <cell r="I1888">
            <v>50</v>
          </cell>
          <cell r="J1888" t="str">
            <v>m2</v>
          </cell>
          <cell r="K1888">
            <v>625000</v>
          </cell>
        </row>
        <row r="1889">
          <cell r="C1889" t="str">
            <v>rupb1126</v>
          </cell>
          <cell r="F1889" t="str">
            <v xml:space="preserve">Pasang Plin keramik Koridor &amp; R.Panel10 x 30 </v>
          </cell>
          <cell r="I1889">
            <v>40</v>
          </cell>
          <cell r="J1889" t="str">
            <v>m'</v>
          </cell>
          <cell r="K1889">
            <v>120000</v>
          </cell>
        </row>
        <row r="1890">
          <cell r="C1890" t="str">
            <v>rupb1127</v>
          </cell>
          <cell r="F1890" t="str">
            <v>Pasang kayu ayakan</v>
          </cell>
          <cell r="I1890">
            <v>67.5</v>
          </cell>
          <cell r="J1890" t="str">
            <v>m2</v>
          </cell>
          <cell r="K1890">
            <v>202500</v>
          </cell>
        </row>
        <row r="1891">
          <cell r="C1891" t="str">
            <v>rupb1128</v>
          </cell>
          <cell r="F1891" t="str">
            <v>Plester dinding bata</v>
          </cell>
          <cell r="I1891">
            <v>64.38</v>
          </cell>
          <cell r="J1891" t="str">
            <v>m2</v>
          </cell>
          <cell r="K1891">
            <v>418470</v>
          </cell>
        </row>
        <row r="1892">
          <cell r="C1892" t="str">
            <v>rupb1129</v>
          </cell>
          <cell r="F1892" t="str">
            <v>Pasang dinding bata</v>
          </cell>
          <cell r="I1892">
            <v>6.33</v>
          </cell>
          <cell r="J1892" t="str">
            <v>m2</v>
          </cell>
          <cell r="K1892">
            <v>56970</v>
          </cell>
        </row>
        <row r="1893">
          <cell r="C1893" t="str">
            <v>rupb1130</v>
          </cell>
          <cell r="F1893" t="str">
            <v>Cor kolom Praktis</v>
          </cell>
          <cell r="I1893">
            <v>7.1</v>
          </cell>
          <cell r="J1893" t="str">
            <v>m2</v>
          </cell>
          <cell r="K1893">
            <v>53250</v>
          </cell>
        </row>
        <row r="1894">
          <cell r="F1894" t="str">
            <v>Jumlah</v>
          </cell>
          <cell r="K1894">
            <v>36969605</v>
          </cell>
        </row>
        <row r="1896">
          <cell r="E1896" t="str">
            <v xml:space="preserve">Iksan </v>
          </cell>
          <cell r="F1896" t="str">
            <v>Block D</v>
          </cell>
        </row>
        <row r="1897">
          <cell r="E1897" t="str">
            <v>307/SPB/NK-PPS/09/2005</v>
          </cell>
          <cell r="F1897" t="str">
            <v>Finishing Trafo &amp; Genset</v>
          </cell>
        </row>
        <row r="1898">
          <cell r="C1898" t="str">
            <v>rupb1131</v>
          </cell>
          <cell r="F1898" t="str">
            <v>Pasang Batu bata</v>
          </cell>
          <cell r="I1898">
            <v>152.80000000000001</v>
          </cell>
          <cell r="J1898" t="str">
            <v>m2</v>
          </cell>
          <cell r="K1898">
            <v>1375200</v>
          </cell>
        </row>
        <row r="1899">
          <cell r="C1899" t="str">
            <v>rupb1132</v>
          </cell>
          <cell r="F1899" t="str">
            <v>Plester &amp; Aci diding b.bata</v>
          </cell>
          <cell r="I1899">
            <v>60</v>
          </cell>
          <cell r="J1899" t="str">
            <v>m2</v>
          </cell>
          <cell r="K1899">
            <v>630000</v>
          </cell>
        </row>
        <row r="1900">
          <cell r="C1900" t="str">
            <v>rupb1133</v>
          </cell>
          <cell r="F1900" t="str">
            <v>Kolom Praktis, ring balok</v>
          </cell>
          <cell r="I1900">
            <v>80</v>
          </cell>
          <cell r="J1900" t="str">
            <v>m2</v>
          </cell>
          <cell r="K1900">
            <v>600000</v>
          </cell>
        </row>
        <row r="1901">
          <cell r="C1901" t="str">
            <v>rupb1134</v>
          </cell>
          <cell r="F1901" t="str">
            <v>Finishing tangga</v>
          </cell>
          <cell r="I1901">
            <v>5</v>
          </cell>
          <cell r="J1901" t="str">
            <v>m2</v>
          </cell>
          <cell r="K1901">
            <v>37500</v>
          </cell>
        </row>
        <row r="1902">
          <cell r="C1902" t="str">
            <v>rupb1135</v>
          </cell>
          <cell r="F1902" t="str">
            <v>Finishing Openingan exhause van</v>
          </cell>
          <cell r="I1902">
            <v>1.5</v>
          </cell>
          <cell r="J1902" t="str">
            <v>m3</v>
          </cell>
          <cell r="K1902">
            <v>4500</v>
          </cell>
        </row>
        <row r="1903">
          <cell r="C1903" t="str">
            <v>rupb1136</v>
          </cell>
          <cell r="F1903" t="str">
            <v>Expose dak beton</v>
          </cell>
          <cell r="I1903">
            <v>147.19999999999999</v>
          </cell>
          <cell r="K1903">
            <v>1692800</v>
          </cell>
        </row>
        <row r="1904">
          <cell r="F1904" t="str">
            <v>Block C</v>
          </cell>
          <cell r="J1904" t="str">
            <v>m2</v>
          </cell>
          <cell r="K1904">
            <v>0</v>
          </cell>
        </row>
        <row r="1905">
          <cell r="C1905" t="str">
            <v>rupb1137</v>
          </cell>
          <cell r="F1905" t="str">
            <v>Cor Pondasi W.ank</v>
          </cell>
          <cell r="I1905">
            <v>22.56</v>
          </cell>
          <cell r="J1905" t="str">
            <v>m2</v>
          </cell>
          <cell r="K1905">
            <v>282000</v>
          </cell>
        </row>
        <row r="1906">
          <cell r="C1906" t="str">
            <v>rupb1138</v>
          </cell>
          <cell r="F1906" t="str">
            <v>Pasang Keramik Lantai kios Lt - II</v>
          </cell>
          <cell r="I1906">
            <v>80</v>
          </cell>
          <cell r="J1906" t="str">
            <v>m2</v>
          </cell>
          <cell r="K1906">
            <v>1200000</v>
          </cell>
        </row>
        <row r="1907">
          <cell r="C1907" t="str">
            <v>rupb1139</v>
          </cell>
          <cell r="F1907" t="str">
            <v>Pasang Keramik Koridor ( Diagonal ) Lt - II</v>
          </cell>
          <cell r="I1907">
            <v>25.2</v>
          </cell>
          <cell r="J1907" t="str">
            <v>m'</v>
          </cell>
          <cell r="K1907">
            <v>315000</v>
          </cell>
        </row>
        <row r="1908">
          <cell r="C1908" t="str">
            <v>rupb1140</v>
          </cell>
          <cell r="F1908" t="str">
            <v>Psg keramik dinding meja los ayam lt Basment</v>
          </cell>
          <cell r="I1908">
            <v>58.1</v>
          </cell>
          <cell r="J1908" t="str">
            <v>unit</v>
          </cell>
          <cell r="K1908">
            <v>174300</v>
          </cell>
        </row>
        <row r="1909">
          <cell r="C1909" t="str">
            <v>rupb1141</v>
          </cell>
          <cell r="F1909" t="str">
            <v xml:space="preserve">Plester &amp; Aci dinding bata </v>
          </cell>
          <cell r="I1909">
            <v>2</v>
          </cell>
          <cell r="J1909" t="str">
            <v>m2</v>
          </cell>
          <cell r="K1909">
            <v>3000000</v>
          </cell>
        </row>
        <row r="1910">
          <cell r="C1910" t="str">
            <v>rupb1142</v>
          </cell>
          <cell r="F1910" t="str">
            <v>Pasang Keramik area koridor pembeli</v>
          </cell>
          <cell r="I1910">
            <v>100</v>
          </cell>
          <cell r="J1910" t="str">
            <v>m'</v>
          </cell>
          <cell r="K1910">
            <v>1500000</v>
          </cell>
        </row>
        <row r="1911">
          <cell r="C1911" t="str">
            <v>rupb1143</v>
          </cell>
          <cell r="F1911" t="str">
            <v>Pasang Keramik lantai</v>
          </cell>
          <cell r="I1911">
            <v>100</v>
          </cell>
          <cell r="J1911" t="str">
            <v>m'</v>
          </cell>
          <cell r="K1911">
            <v>225000</v>
          </cell>
        </row>
        <row r="1912">
          <cell r="C1912" t="str">
            <v>rupb1144</v>
          </cell>
          <cell r="F1912" t="str">
            <v>Pasang Keramik border</v>
          </cell>
          <cell r="I1912">
            <v>50</v>
          </cell>
          <cell r="J1912" t="str">
            <v>m'</v>
          </cell>
          <cell r="K1912">
            <v>875000</v>
          </cell>
        </row>
        <row r="1913">
          <cell r="C1913" t="str">
            <v>rupb1145</v>
          </cell>
          <cell r="F1913" t="str">
            <v>Pasang Keramik tanggulan</v>
          </cell>
          <cell r="I1913">
            <v>56</v>
          </cell>
          <cell r="J1913" t="str">
            <v>m'</v>
          </cell>
          <cell r="K1913">
            <v>280000</v>
          </cell>
        </row>
        <row r="1914">
          <cell r="F1914" t="str">
            <v>Jumlah</v>
          </cell>
          <cell r="K1914">
            <v>12191300</v>
          </cell>
        </row>
        <row r="1916">
          <cell r="E1916" t="str">
            <v xml:space="preserve">Iksan </v>
          </cell>
          <cell r="F1916" t="str">
            <v>Block D</v>
          </cell>
        </row>
        <row r="1917">
          <cell r="C1917" t="str">
            <v>rupb1146</v>
          </cell>
          <cell r="E1917" t="str">
            <v>203/SPB/NK-PPS/09/2005</v>
          </cell>
          <cell r="F1917" t="str">
            <v>Plester dinding beton R.STP</v>
          </cell>
          <cell r="I1917">
            <v>4.8099999999999996</v>
          </cell>
          <cell r="J1917" t="str">
            <v>m2</v>
          </cell>
          <cell r="K1917">
            <v>36075</v>
          </cell>
        </row>
        <row r="1918">
          <cell r="C1918" t="str">
            <v>rupb1147</v>
          </cell>
          <cell r="F1918" t="str">
            <v>Acian dinding beton R.STP</v>
          </cell>
          <cell r="I1918">
            <v>8.81</v>
          </cell>
          <cell r="J1918" t="str">
            <v>m2</v>
          </cell>
          <cell r="K1918">
            <v>35240</v>
          </cell>
        </row>
        <row r="1919">
          <cell r="F1919" t="str">
            <v>Block C</v>
          </cell>
          <cell r="K1919">
            <v>0</v>
          </cell>
        </row>
        <row r="1920">
          <cell r="C1920" t="str">
            <v>rupb1148</v>
          </cell>
          <cell r="F1920" t="str">
            <v>Pasang border keramik</v>
          </cell>
          <cell r="I1920">
            <v>190</v>
          </cell>
          <cell r="J1920" t="str">
            <v>m2</v>
          </cell>
          <cell r="K1920">
            <v>427500</v>
          </cell>
        </row>
        <row r="1921">
          <cell r="C1921" t="str">
            <v>rupb1149</v>
          </cell>
          <cell r="F1921" t="str">
            <v>Pasang plin keramik kios &amp; koridor</v>
          </cell>
          <cell r="I1921">
            <v>500</v>
          </cell>
          <cell r="J1921" t="str">
            <v>m2</v>
          </cell>
          <cell r="K1921">
            <v>1500000</v>
          </cell>
        </row>
        <row r="1922">
          <cell r="C1922" t="str">
            <v>rupb1150</v>
          </cell>
          <cell r="F1922" t="str">
            <v>Finish Pinggulan keramik antara kios &amp; koridor</v>
          </cell>
          <cell r="I1922">
            <v>180</v>
          </cell>
          <cell r="J1922" t="str">
            <v>m2</v>
          </cell>
          <cell r="K1922">
            <v>315000</v>
          </cell>
        </row>
        <row r="1923">
          <cell r="F1923" t="str">
            <v>Jumlah</v>
          </cell>
          <cell r="K1923">
            <v>2313815</v>
          </cell>
        </row>
        <row r="1925">
          <cell r="E1925" t="str">
            <v xml:space="preserve">Iksan </v>
          </cell>
          <cell r="F1925" t="str">
            <v>Block D</v>
          </cell>
        </row>
        <row r="1926">
          <cell r="C1926" t="str">
            <v>rupb1151</v>
          </cell>
          <cell r="E1926" t="str">
            <v>207/SPB/NK-PPS/08/2005</v>
          </cell>
          <cell r="F1926" t="str">
            <v>Plester dinding beton R. STP</v>
          </cell>
          <cell r="I1926">
            <v>542.36</v>
          </cell>
          <cell r="J1926" t="str">
            <v>m2</v>
          </cell>
          <cell r="K1926">
            <v>4067700</v>
          </cell>
        </row>
        <row r="1927">
          <cell r="C1927" t="str">
            <v>rupb1152</v>
          </cell>
          <cell r="F1927" t="str">
            <v>Acian Dinding Beton R. STP</v>
          </cell>
          <cell r="I1927">
            <v>484.6</v>
          </cell>
          <cell r="J1927" t="str">
            <v>m2</v>
          </cell>
          <cell r="K1927">
            <v>1938400</v>
          </cell>
        </row>
        <row r="1928">
          <cell r="C1928" t="str">
            <v>rupb1153</v>
          </cell>
          <cell r="F1928" t="str">
            <v xml:space="preserve">Plester &amp; Acian balok beton </v>
          </cell>
          <cell r="I1928">
            <v>13.1</v>
          </cell>
          <cell r="J1928" t="str">
            <v>m2</v>
          </cell>
          <cell r="K1928">
            <v>216150</v>
          </cell>
        </row>
        <row r="1929">
          <cell r="C1929" t="str">
            <v>rupb1154</v>
          </cell>
          <cell r="F1929" t="str">
            <v>Expose Dak Beton</v>
          </cell>
          <cell r="I1929">
            <v>148.87</v>
          </cell>
          <cell r="J1929" t="str">
            <v>m2</v>
          </cell>
          <cell r="K1929">
            <v>446610</v>
          </cell>
        </row>
        <row r="1930">
          <cell r="F1930" t="str">
            <v>Block C</v>
          </cell>
          <cell r="K1930">
            <v>0</v>
          </cell>
        </row>
        <row r="1931">
          <cell r="C1931" t="str">
            <v>rupb1155</v>
          </cell>
          <cell r="F1931" t="str">
            <v>Expose Plat loby Lift</v>
          </cell>
          <cell r="I1931">
            <v>150</v>
          </cell>
          <cell r="J1931" t="str">
            <v>m2</v>
          </cell>
          <cell r="K1931">
            <v>450000</v>
          </cell>
        </row>
        <row r="1932">
          <cell r="C1932" t="str">
            <v>rupb1156</v>
          </cell>
          <cell r="F1932" t="str">
            <v>Bobok &amp; Finish Gutter</v>
          </cell>
          <cell r="I1932">
            <v>68.099999999999994</v>
          </cell>
          <cell r="J1932" t="str">
            <v>m2</v>
          </cell>
          <cell r="K1932">
            <v>987450</v>
          </cell>
        </row>
        <row r="1933">
          <cell r="C1933" t="str">
            <v>rupb1157</v>
          </cell>
          <cell r="F1933" t="str">
            <v>Plester &amp; Acian R. Panel</v>
          </cell>
          <cell r="I1933">
            <v>32.11</v>
          </cell>
          <cell r="J1933" t="str">
            <v>m2</v>
          </cell>
          <cell r="K1933">
            <v>337197</v>
          </cell>
        </row>
        <row r="1934">
          <cell r="C1934" t="str">
            <v>rupb1158</v>
          </cell>
          <cell r="F1934" t="str">
            <v>Finish Panggulan Keramik Kios</v>
          </cell>
          <cell r="I1934">
            <v>270</v>
          </cell>
          <cell r="J1934" t="str">
            <v>m2</v>
          </cell>
          <cell r="K1934">
            <v>472500</v>
          </cell>
        </row>
        <row r="1935">
          <cell r="C1935" t="str">
            <v>rupb1159</v>
          </cell>
          <cell r="F1935" t="str">
            <v>Pasang Border 10 X 30</v>
          </cell>
          <cell r="I1935">
            <v>200</v>
          </cell>
          <cell r="J1935" t="str">
            <v>m2</v>
          </cell>
          <cell r="K1935">
            <v>450000</v>
          </cell>
        </row>
        <row r="1936">
          <cell r="F1936" t="str">
            <v>Jumlah</v>
          </cell>
          <cell r="K1936">
            <v>9366007</v>
          </cell>
        </row>
        <row r="1937">
          <cell r="K1937">
            <v>0</v>
          </cell>
        </row>
        <row r="1938">
          <cell r="E1938" t="str">
            <v xml:space="preserve">Iksan </v>
          </cell>
          <cell r="F1938" t="str">
            <v>Blok C</v>
          </cell>
          <cell r="K1938">
            <v>0</v>
          </cell>
        </row>
        <row r="1939">
          <cell r="E1939" t="str">
            <v>148/SPB/NK-PPS/08/2005</v>
          </cell>
          <cell r="F1939" t="str">
            <v>Lantai Atap</v>
          </cell>
          <cell r="K1939">
            <v>0</v>
          </cell>
        </row>
        <row r="1940">
          <cell r="C1940" t="str">
            <v>rupb1160</v>
          </cell>
          <cell r="F1940" t="str">
            <v>Pasang keramik Lt. kios</v>
          </cell>
          <cell r="I1940">
            <v>75</v>
          </cell>
          <cell r="J1940" t="str">
            <v>m2</v>
          </cell>
          <cell r="K1940">
            <v>750000</v>
          </cell>
        </row>
        <row r="1941">
          <cell r="C1941" t="str">
            <v>rupb1161</v>
          </cell>
          <cell r="F1941" t="str">
            <v>Pasang plint keramik dlm kios</v>
          </cell>
          <cell r="I1941">
            <v>100</v>
          </cell>
          <cell r="J1941" t="str">
            <v>m'</v>
          </cell>
          <cell r="K1941">
            <v>300000</v>
          </cell>
        </row>
        <row r="1942">
          <cell r="F1942" t="str">
            <v>Jumlah</v>
          </cell>
          <cell r="K1942">
            <v>1050000</v>
          </cell>
        </row>
        <row r="1944">
          <cell r="E1944" t="str">
            <v>Suminta</v>
          </cell>
          <cell r="F1944" t="str">
            <v>Upah Borong pekerjaan Block A,B,C &amp; D</v>
          </cell>
        </row>
        <row r="1945">
          <cell r="E1945" t="str">
            <v>282/SPB/NK-PPS/09/2005</v>
          </cell>
          <cell r="F1945" t="str">
            <v>Pasang Bekisting, Fabrikasi, Stel &amp; Bongkar,</v>
          </cell>
        </row>
        <row r="1946">
          <cell r="F1946" t="str">
            <v>Pasang Scafolding , Cor dll</v>
          </cell>
        </row>
        <row r="1947">
          <cell r="F1947" t="str">
            <v>Jumlah</v>
          </cell>
          <cell r="K1947">
            <v>46867333</v>
          </cell>
        </row>
        <row r="1948">
          <cell r="F1948" t="str">
            <v>Potong Retensi</v>
          </cell>
          <cell r="K1948">
            <v>-327355</v>
          </cell>
        </row>
        <row r="1949">
          <cell r="C1949" t="str">
            <v>rupb1162</v>
          </cell>
          <cell r="F1949" t="str">
            <v>Pembayaran saat ini</v>
          </cell>
          <cell r="K1949">
            <v>46539978</v>
          </cell>
        </row>
        <row r="1951">
          <cell r="E1951" t="str">
            <v>Kahar</v>
          </cell>
          <cell r="F1951" t="str">
            <v>Gedung A</v>
          </cell>
        </row>
        <row r="1952">
          <cell r="C1952" t="str">
            <v>rupb1163</v>
          </cell>
          <cell r="E1952" t="str">
            <v>147/SPB/NK-PPS/08/2005</v>
          </cell>
          <cell r="F1952" t="str">
            <v xml:space="preserve">T Beam  </v>
          </cell>
          <cell r="I1952">
            <v>17590.650000000001</v>
          </cell>
          <cell r="J1952" t="str">
            <v>kg</v>
          </cell>
          <cell r="K1952">
            <v>4397662.5</v>
          </cell>
        </row>
        <row r="1953">
          <cell r="F1953" t="str">
            <v>Retaining Wall</v>
          </cell>
          <cell r="J1953" t="str">
            <v>kg</v>
          </cell>
          <cell r="K1953">
            <v>0</v>
          </cell>
        </row>
        <row r="1954">
          <cell r="C1954" t="str">
            <v>rupb1164</v>
          </cell>
          <cell r="F1954" t="str">
            <v>Kolom Steck</v>
          </cell>
          <cell r="I1954">
            <v>358.06299999999999</v>
          </cell>
          <cell r="J1954" t="str">
            <v>kg</v>
          </cell>
          <cell r="K1954">
            <v>89515.75</v>
          </cell>
        </row>
        <row r="1955">
          <cell r="C1955" t="str">
            <v>rupb1165</v>
          </cell>
          <cell r="F1955" t="str">
            <v>Kolom Lt. basement ke lt. dsr</v>
          </cell>
          <cell r="I1955">
            <v>423.44799999999998</v>
          </cell>
          <cell r="J1955" t="str">
            <v>kg</v>
          </cell>
          <cell r="K1955">
            <v>105862</v>
          </cell>
        </row>
        <row r="1956">
          <cell r="F1956" t="str">
            <v>Jumlah</v>
          </cell>
          <cell r="K1956">
            <v>4593040.25</v>
          </cell>
        </row>
        <row r="1958">
          <cell r="E1958" t="str">
            <v>Kahar</v>
          </cell>
          <cell r="F1958" t="str">
            <v>Block A</v>
          </cell>
        </row>
        <row r="1959">
          <cell r="C1959" t="str">
            <v>rupb1166</v>
          </cell>
          <cell r="E1959" t="str">
            <v>205/SPB/NK-PPS/08/2005</v>
          </cell>
          <cell r="F1959" t="str">
            <v>Pembesian plat lt. basement</v>
          </cell>
          <cell r="I1959">
            <v>966.67200000000003</v>
          </cell>
          <cell r="J1959" t="str">
            <v>kg</v>
          </cell>
          <cell r="K1959">
            <v>314168.40000000002</v>
          </cell>
        </row>
        <row r="1960">
          <cell r="F1960" t="str">
            <v>Block D</v>
          </cell>
          <cell r="K1960">
            <v>0</v>
          </cell>
        </row>
        <row r="1961">
          <cell r="C1961" t="str">
            <v>rupb1167</v>
          </cell>
          <cell r="F1961" t="str">
            <v>Fabrikasi &amp; stel besi plat R.Trafo</v>
          </cell>
          <cell r="I1961">
            <v>1531.38</v>
          </cell>
          <cell r="J1961" t="str">
            <v>kg</v>
          </cell>
          <cell r="K1961">
            <v>497698.5</v>
          </cell>
        </row>
        <row r="1962">
          <cell r="F1962" t="str">
            <v>Jumlah</v>
          </cell>
          <cell r="K1962">
            <v>811866.9</v>
          </cell>
        </row>
        <row r="1964">
          <cell r="E1964" t="str">
            <v>Karmidi</v>
          </cell>
          <cell r="F1964" t="str">
            <v>Upah Borong Pekerjaan  Block D</v>
          </cell>
        </row>
        <row r="1965">
          <cell r="E1965" t="str">
            <v>219/SPB/NK-PPS/09/2005</v>
          </cell>
          <cell r="F1965" t="str">
            <v>Jumlah</v>
          </cell>
          <cell r="K1965">
            <v>6728670</v>
          </cell>
        </row>
        <row r="1966">
          <cell r="F1966" t="str">
            <v>Angsuran I</v>
          </cell>
          <cell r="K1966">
            <v>5999572</v>
          </cell>
        </row>
        <row r="1967">
          <cell r="C1967" t="str">
            <v>rupb1168</v>
          </cell>
          <cell r="F1967" t="str">
            <v>Pembayaran Saat ini</v>
          </cell>
          <cell r="K1967">
            <v>729098</v>
          </cell>
        </row>
        <row r="1969">
          <cell r="E1969" t="str">
            <v>Karmidi</v>
          </cell>
          <cell r="F1969" t="str">
            <v>Block D</v>
          </cell>
        </row>
        <row r="1970">
          <cell r="C1970" t="str">
            <v>rupb1169</v>
          </cell>
          <cell r="E1970" t="str">
            <v>222/SPB/NK-PPS/09/2005</v>
          </cell>
          <cell r="F1970" t="str">
            <v>Balok R : 8,BR : 3,85,35/80</v>
          </cell>
          <cell r="I1970">
            <v>2374.37</v>
          </cell>
          <cell r="J1970" t="str">
            <v>kg</v>
          </cell>
          <cell r="K1970">
            <v>1068466.5</v>
          </cell>
        </row>
        <row r="1971">
          <cell r="C1971" t="str">
            <v>rupb1170</v>
          </cell>
          <cell r="F1971" t="str">
            <v>Plat ram 2</v>
          </cell>
          <cell r="I1971">
            <v>1200.9000000000001</v>
          </cell>
          <cell r="J1971" t="str">
            <v>kg</v>
          </cell>
          <cell r="K1971">
            <v>540405</v>
          </cell>
        </row>
        <row r="1972">
          <cell r="C1972" t="str">
            <v>rupb1171</v>
          </cell>
          <cell r="F1972" t="str">
            <v>Stek ram &amp; tanggulan</v>
          </cell>
          <cell r="I1972">
            <v>131</v>
          </cell>
          <cell r="J1972" t="str">
            <v>kg</v>
          </cell>
          <cell r="K1972">
            <v>45850</v>
          </cell>
        </row>
        <row r="1973">
          <cell r="C1973" t="str">
            <v>rupb1172</v>
          </cell>
          <cell r="F1973" t="str">
            <v>Bore pile u/ ram naik</v>
          </cell>
          <cell r="I1973">
            <v>2238.5</v>
          </cell>
          <cell r="J1973" t="str">
            <v>kg</v>
          </cell>
          <cell r="K1973">
            <v>1007325</v>
          </cell>
        </row>
        <row r="1974">
          <cell r="C1974" t="str">
            <v>rupb1173</v>
          </cell>
          <cell r="F1974" t="str">
            <v>Pembersihan panel dr blok B ke blok D</v>
          </cell>
          <cell r="I1974">
            <v>1</v>
          </cell>
          <cell r="J1974" t="str">
            <v>Ls</v>
          </cell>
          <cell r="K1974">
            <v>250000</v>
          </cell>
        </row>
        <row r="1975">
          <cell r="C1975" t="str">
            <v>rupb1174</v>
          </cell>
          <cell r="F1975" t="str">
            <v>Pembesian balok &amp; Plat ram Besi Ø 10,22</v>
          </cell>
          <cell r="I1975">
            <v>17597.41</v>
          </cell>
          <cell r="J1975" t="str">
            <v>Kg</v>
          </cell>
          <cell r="K1975">
            <v>7918834.5</v>
          </cell>
        </row>
        <row r="1976">
          <cell r="C1976" t="str">
            <v>rupb1175</v>
          </cell>
          <cell r="F1976" t="str">
            <v>Stek tanggulan pembts ram turun &amp; naik Ø 10</v>
          </cell>
          <cell r="I1976">
            <v>85.26</v>
          </cell>
          <cell r="J1976" t="str">
            <v>Kg</v>
          </cell>
          <cell r="K1976">
            <v>38367</v>
          </cell>
        </row>
        <row r="1977">
          <cell r="F1977" t="str">
            <v>Blok A Lt. basement</v>
          </cell>
          <cell r="K1977">
            <v>0</v>
          </cell>
        </row>
        <row r="1978">
          <cell r="C1978" t="str">
            <v>rupb1176</v>
          </cell>
          <cell r="F1978" t="str">
            <v>Pile cap type PC 2 &amp; 3</v>
          </cell>
          <cell r="I1978">
            <v>250</v>
          </cell>
          <cell r="J1978" t="str">
            <v>kg</v>
          </cell>
          <cell r="K1978">
            <v>364348.75</v>
          </cell>
        </row>
        <row r="1979">
          <cell r="C1979" t="str">
            <v>rupb1177</v>
          </cell>
          <cell r="F1979" t="str">
            <v>Pile cap type PC 3 Ø 16</v>
          </cell>
          <cell r="I1979">
            <v>325</v>
          </cell>
          <cell r="J1979" t="str">
            <v>kg</v>
          </cell>
          <cell r="K1979">
            <v>700581.37500000012</v>
          </cell>
        </row>
        <row r="1980">
          <cell r="C1980" t="str">
            <v>rupb1178</v>
          </cell>
          <cell r="F1980" t="str">
            <v>Stek kolom Ø 22</v>
          </cell>
          <cell r="I1980">
            <v>250</v>
          </cell>
          <cell r="J1980" t="str">
            <v>kg</v>
          </cell>
          <cell r="K1980">
            <v>180837.5</v>
          </cell>
        </row>
        <row r="1981">
          <cell r="C1981" t="str">
            <v>rupb1179</v>
          </cell>
          <cell r="F1981" t="str">
            <v>Tie beam as AI/AH-A1,As A2'/AH-AI,</v>
          </cell>
          <cell r="I1981">
            <v>250</v>
          </cell>
          <cell r="J1981" t="str">
            <v>m'</v>
          </cell>
          <cell r="K1981">
            <v>1314570</v>
          </cell>
        </row>
        <row r="1982">
          <cell r="C1982" t="str">
            <v>rupb1180</v>
          </cell>
          <cell r="F1982" t="str">
            <v>Tie beam Beugel Ø 10</v>
          </cell>
          <cell r="I1982">
            <v>325</v>
          </cell>
          <cell r="J1982" t="str">
            <v>m'</v>
          </cell>
          <cell r="K1982">
            <v>135492.5</v>
          </cell>
        </row>
        <row r="1983">
          <cell r="C1983" t="str">
            <v>rupb1181</v>
          </cell>
          <cell r="F1983" t="str">
            <v>Retaining wall dinding &amp; peminggang Ø 13, 10</v>
          </cell>
          <cell r="I1983">
            <v>325</v>
          </cell>
          <cell r="J1983" t="str">
            <v>m3</v>
          </cell>
          <cell r="K1983">
            <v>548405</v>
          </cell>
        </row>
        <row r="1984">
          <cell r="C1984" t="str">
            <v>rupb1182</v>
          </cell>
          <cell r="F1984" t="str">
            <v>Plat lt. dsr As A1-A2/AH-AF Ø 10</v>
          </cell>
          <cell r="I1984">
            <v>325</v>
          </cell>
          <cell r="J1984" t="str">
            <v>m3</v>
          </cell>
          <cell r="K1984">
            <v>1215675.5</v>
          </cell>
        </row>
        <row r="1985">
          <cell r="C1985" t="str">
            <v>rupb1183</v>
          </cell>
          <cell r="F1985" t="str">
            <v>Cakar Ayam</v>
          </cell>
          <cell r="I1985">
            <v>350</v>
          </cell>
          <cell r="J1985" t="str">
            <v>m'</v>
          </cell>
          <cell r="K1985">
            <v>588564.19999999995</v>
          </cell>
        </row>
        <row r="1986">
          <cell r="C1986" t="str">
            <v>rupb1184</v>
          </cell>
          <cell r="F1986" t="str">
            <v>Beton deking di plat, dinding,PC &amp; Tie beam</v>
          </cell>
          <cell r="I1986">
            <v>350</v>
          </cell>
          <cell r="J1986" t="str">
            <v>m3</v>
          </cell>
          <cell r="K1986">
            <v>459648</v>
          </cell>
        </row>
        <row r="1987">
          <cell r="C1987" t="str">
            <v>rupb1185</v>
          </cell>
          <cell r="F1987" t="str">
            <v>Pembesian sumpit As A1/AG-AH</v>
          </cell>
          <cell r="I1987">
            <v>250000</v>
          </cell>
          <cell r="J1987" t="str">
            <v>Kg</v>
          </cell>
          <cell r="K1987">
            <v>250000</v>
          </cell>
        </row>
        <row r="1988">
          <cell r="F1988" t="str">
            <v>Block A Lt. Dasar</v>
          </cell>
          <cell r="K1988">
            <v>0</v>
          </cell>
        </row>
        <row r="1989">
          <cell r="C1989" t="str">
            <v>rupb1186</v>
          </cell>
          <cell r="F1989" t="str">
            <v>Balok As A6,A7,A6',A7'/AK-AI</v>
          </cell>
          <cell r="I1989">
            <v>250</v>
          </cell>
          <cell r="J1989" t="str">
            <v>Kg</v>
          </cell>
          <cell r="K1989">
            <v>699600</v>
          </cell>
        </row>
        <row r="1990">
          <cell r="C1990" t="str">
            <v>rupb1187</v>
          </cell>
          <cell r="F1990" t="str">
            <v>Balok As AJ,AK,AI</v>
          </cell>
          <cell r="I1990">
            <v>250</v>
          </cell>
          <cell r="J1990" t="str">
            <v>Kg</v>
          </cell>
          <cell r="K1990">
            <v>456450</v>
          </cell>
        </row>
        <row r="1991">
          <cell r="C1991" t="str">
            <v>rupb1188</v>
          </cell>
          <cell r="F1991" t="str">
            <v>Peminggang &amp; Beugel Ø 10</v>
          </cell>
          <cell r="I1991">
            <v>325</v>
          </cell>
          <cell r="J1991" t="str">
            <v>Kg</v>
          </cell>
          <cell r="K1991">
            <v>544732.5</v>
          </cell>
        </row>
        <row r="1992">
          <cell r="F1992" t="str">
            <v>Ram Lt. Basement block B (2 Unit)</v>
          </cell>
          <cell r="K1992">
            <v>0</v>
          </cell>
        </row>
        <row r="1993">
          <cell r="C1993" t="str">
            <v>rupb1189</v>
          </cell>
          <cell r="F1993" t="str">
            <v>Ø 10, 13</v>
          </cell>
          <cell r="I1993">
            <v>325</v>
          </cell>
          <cell r="J1993" t="str">
            <v>Kg</v>
          </cell>
          <cell r="K1993">
            <v>620555</v>
          </cell>
        </row>
        <row r="1994">
          <cell r="C1994" t="str">
            <v>rupb1190</v>
          </cell>
          <cell r="F1994" t="str">
            <v>Beton deking diplat</v>
          </cell>
          <cell r="I1994">
            <v>350</v>
          </cell>
          <cell r="J1994" t="str">
            <v>Kg</v>
          </cell>
          <cell r="K1994">
            <v>44100</v>
          </cell>
        </row>
        <row r="1995">
          <cell r="C1995" t="str">
            <v>rupb1191</v>
          </cell>
          <cell r="F1995" t="str">
            <v>Potong bore pile</v>
          </cell>
          <cell r="I1995">
            <v>80000</v>
          </cell>
          <cell r="J1995" t="str">
            <v>Kg</v>
          </cell>
          <cell r="K1995">
            <v>2640000</v>
          </cell>
        </row>
        <row r="1996">
          <cell r="F1996" t="str">
            <v>Block B</v>
          </cell>
          <cell r="K1996">
            <v>0</v>
          </cell>
        </row>
        <row r="1997">
          <cell r="C1997" t="str">
            <v>rupb1192</v>
          </cell>
          <cell r="F1997" t="str">
            <v>Pasang besi kolom sirip</v>
          </cell>
          <cell r="I1997">
            <v>6500</v>
          </cell>
          <cell r="J1997" t="str">
            <v>Kg</v>
          </cell>
          <cell r="K1997">
            <v>1092000</v>
          </cell>
        </row>
        <row r="1998">
          <cell r="C1998" t="str">
            <v>rupb1193</v>
          </cell>
          <cell r="F1998" t="str">
            <v>Besi ring balok 10/15&amp; klm prkts 10/10</v>
          </cell>
          <cell r="I1998">
            <v>2500</v>
          </cell>
          <cell r="J1998" t="str">
            <v>Kg</v>
          </cell>
          <cell r="K1998">
            <v>225750</v>
          </cell>
        </row>
        <row r="1999">
          <cell r="F1999" t="str">
            <v>Block C SWP</v>
          </cell>
          <cell r="K1999">
            <v>0</v>
          </cell>
        </row>
        <row r="2000">
          <cell r="C2000" t="str">
            <v>rupb1194</v>
          </cell>
          <cell r="F2000" t="str">
            <v>Fabrikasi psg &amp; bgkr bekisting</v>
          </cell>
          <cell r="I2000">
            <v>27500</v>
          </cell>
          <cell r="J2000" t="str">
            <v>m3</v>
          </cell>
          <cell r="K2000">
            <v>3313750</v>
          </cell>
        </row>
        <row r="2001">
          <cell r="C2001" t="str">
            <v>rupb1195</v>
          </cell>
          <cell r="F2001" t="str">
            <v>Galian tanah</v>
          </cell>
          <cell r="I2001">
            <v>15000</v>
          </cell>
          <cell r="J2001" t="str">
            <v>m2</v>
          </cell>
          <cell r="K2001">
            <v>443520</v>
          </cell>
        </row>
        <row r="2002">
          <cell r="C2002" t="str">
            <v>rupb1196</v>
          </cell>
          <cell r="F2002" t="str">
            <v>Lantai Kerja</v>
          </cell>
          <cell r="I2002">
            <v>5000</v>
          </cell>
          <cell r="J2002" t="str">
            <v>m3</v>
          </cell>
          <cell r="K2002">
            <v>67200</v>
          </cell>
        </row>
        <row r="2003">
          <cell r="C2003" t="str">
            <v>rupb1197</v>
          </cell>
          <cell r="F2003" t="str">
            <v>Urugan Pasir</v>
          </cell>
          <cell r="I2003">
            <v>7000</v>
          </cell>
          <cell r="J2003" t="str">
            <v>m3</v>
          </cell>
          <cell r="K2003">
            <v>94080</v>
          </cell>
        </row>
        <row r="2004">
          <cell r="C2004" t="str">
            <v>rupb1198</v>
          </cell>
          <cell r="F2004" t="str">
            <v>Fabrikasi, stel besi plat, dinding</v>
          </cell>
          <cell r="I2004">
            <v>350</v>
          </cell>
          <cell r="J2004" t="str">
            <v>m2</v>
          </cell>
          <cell r="K2004">
            <v>469879.2</v>
          </cell>
        </row>
        <row r="2005">
          <cell r="C2005" t="str">
            <v>rupb1199</v>
          </cell>
          <cell r="F2005" t="str">
            <v>Cor Plat &amp; dinding</v>
          </cell>
          <cell r="I2005">
            <v>25000</v>
          </cell>
          <cell r="J2005" t="str">
            <v>m3</v>
          </cell>
          <cell r="K2005">
            <v>235500</v>
          </cell>
        </row>
        <row r="2006">
          <cell r="F2006" t="str">
            <v>Jumlah</v>
          </cell>
          <cell r="K2006">
            <v>27574487.524999999</v>
          </cell>
        </row>
        <row r="2007">
          <cell r="C2007" t="str">
            <v>rupb1200</v>
          </cell>
          <cell r="F2007" t="str">
            <v>Potong Retensi</v>
          </cell>
          <cell r="K2007">
            <v>-1373308</v>
          </cell>
        </row>
        <row r="2008">
          <cell r="F2008" t="str">
            <v>Pembayaran saat ini</v>
          </cell>
          <cell r="K2008">
            <v>26201179.524999999</v>
          </cell>
        </row>
        <row r="2010">
          <cell r="E2010" t="str">
            <v>Karmidi</v>
          </cell>
          <cell r="F2010" t="str">
            <v>Upah Harian Proyek :</v>
          </cell>
        </row>
        <row r="2011">
          <cell r="C2011" t="str">
            <v>rupb1201</v>
          </cell>
          <cell r="F2011" t="str">
            <v>Stel Kolom bulat di ram turun block D</v>
          </cell>
          <cell r="K2011">
            <v>1537500</v>
          </cell>
        </row>
        <row r="2012">
          <cell r="F2012" t="str">
            <v>Periode : 09 Sept s/d 15 Sept 2005</v>
          </cell>
        </row>
        <row r="2014">
          <cell r="E2014" t="str">
            <v>Karmidi</v>
          </cell>
          <cell r="F2014" t="str">
            <v>Upah Harian Proyek :</v>
          </cell>
        </row>
        <row r="2015">
          <cell r="F2015" t="str">
            <v>Stel balok ram, lingkar janggutan, plat diram</v>
          </cell>
        </row>
        <row r="2016">
          <cell r="F2016" t="str">
            <v>turun pasang stek tanggulan putaran ram naik</v>
          </cell>
        </row>
        <row r="2017">
          <cell r="C2017" t="str">
            <v>rupb1202</v>
          </cell>
          <cell r="F2017" t="str">
            <v>7 turun &amp; plat lantai block D</v>
          </cell>
          <cell r="K2017">
            <v>1065000</v>
          </cell>
        </row>
        <row r="2018">
          <cell r="F2018" t="str">
            <v>Periode : 20 Sept s/d 28 Sept 2005</v>
          </cell>
        </row>
        <row r="2020">
          <cell r="E2020" t="str">
            <v>Karmidi</v>
          </cell>
          <cell r="F2020" t="str">
            <v>Upah Harian Proyek :</v>
          </cell>
        </row>
        <row r="2021">
          <cell r="F2021" t="str">
            <v>Stel balok ram, stel kolom &amp; kolom tangki myk</v>
          </cell>
        </row>
        <row r="2022">
          <cell r="C2022" t="str">
            <v>rupb1203</v>
          </cell>
          <cell r="F2022" t="str">
            <v>block D</v>
          </cell>
          <cell r="K2022">
            <v>900000</v>
          </cell>
        </row>
        <row r="2023">
          <cell r="F2023" t="str">
            <v>Periode : 12 Sept s/d 14 Sept 2005</v>
          </cell>
        </row>
        <row r="2025">
          <cell r="E2025" t="str">
            <v>Karmidi</v>
          </cell>
          <cell r="F2025" t="str">
            <v>Upah Harian Proyek :</v>
          </cell>
        </row>
        <row r="2026">
          <cell r="F2026" t="str">
            <v>Bobok &amp; Pemasangan Pipa lt. dasar Block C</v>
          </cell>
        </row>
        <row r="2027">
          <cell r="C2027" t="str">
            <v>rupb1204</v>
          </cell>
          <cell r="F2027" t="str">
            <v>Periode : 15 Sept s/d 26 Sept 2005</v>
          </cell>
          <cell r="K2027">
            <v>1387500</v>
          </cell>
        </row>
        <row r="2029">
          <cell r="E2029" t="str">
            <v>Karmidi</v>
          </cell>
          <cell r="F2029" t="str">
            <v>Upah Harian Proyek :</v>
          </cell>
        </row>
        <row r="2030">
          <cell r="F2030" t="str">
            <v>Bobok atap menhole u/ stel kolom pondasi, blk</v>
          </cell>
        </row>
        <row r="2031">
          <cell r="F2031" t="str">
            <v>plat, parapet &amp; ram block D</v>
          </cell>
        </row>
        <row r="2032">
          <cell r="C2032" t="str">
            <v>rupb1205</v>
          </cell>
          <cell r="F2032" t="str">
            <v>Periode : 16 Sept s/d 25 Septe 2005</v>
          </cell>
          <cell r="K2032">
            <v>3112500</v>
          </cell>
        </row>
        <row r="2034">
          <cell r="E2034" t="str">
            <v>Aris</v>
          </cell>
          <cell r="F2034" t="str">
            <v>Pasang &amp; Finishing Gantungan Meja</v>
          </cell>
        </row>
        <row r="2035">
          <cell r="C2035" t="str">
            <v>rupb1206</v>
          </cell>
          <cell r="E2035" t="str">
            <v>322/SPB/NK-PPS/08/2005</v>
          </cell>
          <cell r="F2035" t="str">
            <v xml:space="preserve">Los lt. Basement </v>
          </cell>
          <cell r="I2035">
            <v>49.25</v>
          </cell>
          <cell r="J2035" t="str">
            <v>m'</v>
          </cell>
          <cell r="K2035">
            <v>2216250</v>
          </cell>
        </row>
        <row r="2037">
          <cell r="E2037" t="str">
            <v>Sugito</v>
          </cell>
          <cell r="F2037" t="str">
            <v>Upah Borong Block B :</v>
          </cell>
        </row>
        <row r="2038">
          <cell r="E2038" t="str">
            <v>310/SPB/NK-PPS/09/2005</v>
          </cell>
          <cell r="F2038" t="str">
            <v>Jumlah</v>
          </cell>
          <cell r="K2038">
            <v>5651900</v>
          </cell>
        </row>
        <row r="2039">
          <cell r="F2039" t="str">
            <v>Angsuran I</v>
          </cell>
          <cell r="K2039">
            <v>5000000</v>
          </cell>
        </row>
        <row r="2040">
          <cell r="F2040" t="str">
            <v>Potong Retensi</v>
          </cell>
          <cell r="K2040">
            <v>-283500</v>
          </cell>
        </row>
        <row r="2041">
          <cell r="C2041" t="str">
            <v>rupb1207</v>
          </cell>
          <cell r="F2041" t="str">
            <v>Jumlah Upah borong</v>
          </cell>
          <cell r="K2041">
            <v>368400</v>
          </cell>
        </row>
        <row r="2043">
          <cell r="E2043" t="str">
            <v>Heri</v>
          </cell>
          <cell r="F2043" t="str">
            <v>Block C</v>
          </cell>
        </row>
        <row r="2044">
          <cell r="E2044" t="str">
            <v>192/SPB/NK-PPS/08/2005</v>
          </cell>
          <cell r="F2044" t="str">
            <v>Lantai Dua</v>
          </cell>
        </row>
        <row r="2045">
          <cell r="F2045" t="str">
            <v>Acian dinding  bata</v>
          </cell>
          <cell r="I2045">
            <v>104.22</v>
          </cell>
          <cell r="J2045" t="str">
            <v>m2</v>
          </cell>
          <cell r="K2045">
            <v>416880</v>
          </cell>
        </row>
        <row r="2046">
          <cell r="F2046" t="str">
            <v>Lantai dasar</v>
          </cell>
          <cell r="K2046">
            <v>0</v>
          </cell>
        </row>
        <row r="2047">
          <cell r="F2047" t="str">
            <v>Pasang keramik lt. diagonal</v>
          </cell>
          <cell r="I2047">
            <v>70.209999999999994</v>
          </cell>
          <cell r="J2047" t="str">
            <v>m2</v>
          </cell>
          <cell r="K2047">
            <v>877625</v>
          </cell>
        </row>
        <row r="2048">
          <cell r="F2048" t="str">
            <v>Pasang keramik lt. area penjual</v>
          </cell>
          <cell r="I2048">
            <v>35.5</v>
          </cell>
          <cell r="J2048" t="str">
            <v>m2</v>
          </cell>
          <cell r="K2048">
            <v>355000</v>
          </cell>
        </row>
        <row r="2049">
          <cell r="F2049" t="str">
            <v>Jumlah</v>
          </cell>
          <cell r="K2049">
            <v>1649505</v>
          </cell>
        </row>
        <row r="2050">
          <cell r="F2050" t="str">
            <v>Potong Retensi</v>
          </cell>
          <cell r="K2050">
            <v>-1306915</v>
          </cell>
        </row>
        <row r="2051">
          <cell r="C2051" t="str">
            <v>rupb1208</v>
          </cell>
          <cell r="F2051" t="str">
            <v>Dibayarkan</v>
          </cell>
          <cell r="K2051">
            <v>342590</v>
          </cell>
        </row>
        <row r="2053">
          <cell r="E2053" t="str">
            <v>Eko</v>
          </cell>
          <cell r="F2053" t="str">
            <v>Block C</v>
          </cell>
        </row>
        <row r="2054">
          <cell r="E2054" t="str">
            <v>325/SPB/NK-PPS/09/2005</v>
          </cell>
          <cell r="F2054" t="str">
            <v xml:space="preserve">Pasang keramik dinding ,lantai &amp; pasang </v>
          </cell>
        </row>
        <row r="2055">
          <cell r="C2055" t="str">
            <v>rupb1209</v>
          </cell>
          <cell r="F2055" t="str">
            <v>asesoris Toilet LT basm,Dasar ,Lt 1 &amp; 2</v>
          </cell>
          <cell r="I2055">
            <v>0.5</v>
          </cell>
          <cell r="J2055" t="str">
            <v>unit</v>
          </cell>
          <cell r="K2055">
            <v>1500000</v>
          </cell>
        </row>
        <row r="2056">
          <cell r="C2056" t="str">
            <v>rupb1210</v>
          </cell>
          <cell r="F2056" t="str">
            <v>Pasang plin keramik bawah meja los lt basm</v>
          </cell>
          <cell r="I2056">
            <v>431.6</v>
          </cell>
          <cell r="J2056" t="str">
            <v>m2</v>
          </cell>
          <cell r="K2056">
            <v>1294800</v>
          </cell>
        </row>
        <row r="2057">
          <cell r="C2057" t="str">
            <v>rupb1211</v>
          </cell>
          <cell r="F2057" t="str">
            <v>Pasang keramik tangga tengah Lt dsr ke lt 2</v>
          </cell>
          <cell r="I2057">
            <v>2</v>
          </cell>
          <cell r="J2057" t="str">
            <v>unit</v>
          </cell>
          <cell r="K2057">
            <v>3000000</v>
          </cell>
        </row>
        <row r="2058">
          <cell r="C2058" t="str">
            <v>rupb1212</v>
          </cell>
          <cell r="F2058" t="str">
            <v>Pasang keramik tangga lt dsr ke lt atap</v>
          </cell>
          <cell r="I2058">
            <v>2</v>
          </cell>
          <cell r="J2058" t="str">
            <v>unit</v>
          </cell>
          <cell r="K2058">
            <v>3000000</v>
          </cell>
        </row>
        <row r="2059">
          <cell r="C2059" t="str">
            <v>rupb1213</v>
          </cell>
          <cell r="F2059" t="str">
            <v>Pasang keramik tangga entrance</v>
          </cell>
          <cell r="I2059">
            <v>3.5</v>
          </cell>
          <cell r="J2059" t="str">
            <v>unit</v>
          </cell>
          <cell r="K2059">
            <v>2625000</v>
          </cell>
        </row>
        <row r="2060">
          <cell r="C2060" t="str">
            <v>rupb1214</v>
          </cell>
          <cell r="F2060" t="str">
            <v>Pasang keramik u/ dudukan Gril Gutter lt Dsr</v>
          </cell>
          <cell r="I2060">
            <v>45</v>
          </cell>
          <cell r="J2060" t="str">
            <v>m'</v>
          </cell>
          <cell r="K2060">
            <v>787500</v>
          </cell>
        </row>
        <row r="2061">
          <cell r="C2061" t="str">
            <v>rupb1215</v>
          </cell>
          <cell r="F2061" t="str">
            <v>Pasang plin keramik .</v>
          </cell>
          <cell r="I2061">
            <v>21.4</v>
          </cell>
          <cell r="J2061" t="str">
            <v>m'</v>
          </cell>
          <cell r="K2061">
            <v>64200</v>
          </cell>
        </row>
        <row r="2062">
          <cell r="C2062" t="str">
            <v>rupb1216</v>
          </cell>
          <cell r="F2062" t="str">
            <v>Pasang border keramik</v>
          </cell>
          <cell r="I2062">
            <v>51.6</v>
          </cell>
          <cell r="J2062" t="str">
            <v>m'</v>
          </cell>
          <cell r="K2062">
            <v>116100</v>
          </cell>
        </row>
        <row r="2063">
          <cell r="C2063" t="str">
            <v>rupb1217</v>
          </cell>
          <cell r="F2063" t="str">
            <v>Bobokan beton gutter Lt dasar</v>
          </cell>
          <cell r="I2063">
            <v>608.70000000000005</v>
          </cell>
          <cell r="J2063" t="str">
            <v>m'</v>
          </cell>
          <cell r="K2063">
            <v>3043500</v>
          </cell>
        </row>
        <row r="2064">
          <cell r="C2064" t="str">
            <v>rupb1218</v>
          </cell>
          <cell r="F2064" t="str">
            <v>Scret bawah meja los lt basment</v>
          </cell>
          <cell r="I2064">
            <v>323.52999999999997</v>
          </cell>
          <cell r="J2064" t="str">
            <v>m2</v>
          </cell>
          <cell r="K2064">
            <v>1294120</v>
          </cell>
        </row>
        <row r="2065">
          <cell r="C2065" t="str">
            <v>rupb1219</v>
          </cell>
          <cell r="F2065" t="str">
            <v>Plester / Aci dinding ruang panel lt dasar</v>
          </cell>
          <cell r="I2065">
            <v>33.9</v>
          </cell>
          <cell r="J2065" t="str">
            <v>m2</v>
          </cell>
          <cell r="K2065">
            <v>355950</v>
          </cell>
        </row>
        <row r="2066">
          <cell r="C2066" t="str">
            <v>rupb1220</v>
          </cell>
          <cell r="F2066" t="str">
            <v>Finishing tali air &amp; Sconengan pintu toilet</v>
          </cell>
          <cell r="I2066">
            <v>120.4</v>
          </cell>
          <cell r="J2066" t="str">
            <v>m'</v>
          </cell>
          <cell r="K2066">
            <v>301000</v>
          </cell>
        </row>
        <row r="2067">
          <cell r="C2067" t="str">
            <v>rupb1221</v>
          </cell>
          <cell r="F2067" t="str">
            <v>Cor keliling kusen Toilet Lt basment,dsr Lt 1 &amp; 2</v>
          </cell>
          <cell r="I2067">
            <v>108</v>
          </cell>
          <cell r="J2067" t="str">
            <v>m'</v>
          </cell>
          <cell r="K2067">
            <v>594000</v>
          </cell>
        </row>
        <row r="2068">
          <cell r="C2068" t="str">
            <v>rupb1222</v>
          </cell>
          <cell r="F2068" t="str">
            <v>Cor adukan &amp; Finishing janggutan meja lt dsr</v>
          </cell>
          <cell r="I2068">
            <v>200</v>
          </cell>
          <cell r="J2068" t="str">
            <v>m'</v>
          </cell>
          <cell r="K2068">
            <v>1000000</v>
          </cell>
        </row>
        <row r="2069">
          <cell r="C2069" t="str">
            <v>rupb1223</v>
          </cell>
          <cell r="F2069" t="str">
            <v>Pasang plin keramik lt -2</v>
          </cell>
          <cell r="I2069">
            <v>232.3</v>
          </cell>
          <cell r="J2069" t="str">
            <v>m'</v>
          </cell>
          <cell r="K2069">
            <v>696900</v>
          </cell>
        </row>
        <row r="2070">
          <cell r="F2070" t="str">
            <v>Jumlah</v>
          </cell>
          <cell r="K2070">
            <v>19673070</v>
          </cell>
        </row>
        <row r="2072">
          <cell r="E2072" t="str">
            <v>Eko</v>
          </cell>
          <cell r="F2072" t="str">
            <v>Block C</v>
          </cell>
        </row>
        <row r="2073">
          <cell r="C2073" t="str">
            <v>rupb1224</v>
          </cell>
          <cell r="E2073" t="str">
            <v>303/SPB/NK-PPS/09/2005</v>
          </cell>
          <cell r="F2073" t="str">
            <v>Bobok &amp; pasang keramik pada gutter</v>
          </cell>
          <cell r="I2073">
            <v>160</v>
          </cell>
          <cell r="J2073" t="str">
            <v>m'</v>
          </cell>
          <cell r="K2073">
            <v>2800000</v>
          </cell>
        </row>
        <row r="2074">
          <cell r="C2074" t="str">
            <v>rupb1225</v>
          </cell>
          <cell r="F2074" t="str">
            <v>Pasang plin keramik</v>
          </cell>
          <cell r="I2074">
            <v>40</v>
          </cell>
          <cell r="J2074" t="str">
            <v>m'</v>
          </cell>
          <cell r="K2074">
            <v>120000</v>
          </cell>
        </row>
        <row r="2075">
          <cell r="C2075" t="str">
            <v>rupb1226</v>
          </cell>
          <cell r="F2075" t="str">
            <v>Pasang border keramik</v>
          </cell>
          <cell r="I2075">
            <v>100</v>
          </cell>
          <cell r="J2075" t="str">
            <v>m'</v>
          </cell>
          <cell r="K2075">
            <v>175000</v>
          </cell>
        </row>
        <row r="2076">
          <cell r="C2076" t="str">
            <v>rupb1227</v>
          </cell>
          <cell r="F2076" t="str">
            <v>Pasang plin meja los</v>
          </cell>
          <cell r="I2076">
            <v>67.48</v>
          </cell>
          <cell r="J2076" t="str">
            <v>m'</v>
          </cell>
          <cell r="K2076">
            <v>202440</v>
          </cell>
        </row>
        <row r="2077">
          <cell r="C2077" t="str">
            <v>rupb1228</v>
          </cell>
          <cell r="F2077" t="str">
            <v>Pasang keramik finish grill pada gutter</v>
          </cell>
          <cell r="I2077">
            <v>45</v>
          </cell>
          <cell r="J2077" t="str">
            <v>m'</v>
          </cell>
          <cell r="K2077">
            <v>1012500</v>
          </cell>
        </row>
        <row r="2078">
          <cell r="C2078" t="str">
            <v>rupb1229</v>
          </cell>
          <cell r="F2078" t="str">
            <v>Pasang keramik tangga</v>
          </cell>
          <cell r="I2078">
            <v>0.2</v>
          </cell>
          <cell r="J2078" t="str">
            <v>unt</v>
          </cell>
          <cell r="K2078">
            <v>300000</v>
          </cell>
        </row>
        <row r="2079">
          <cell r="C2079" t="str">
            <v>rupb1230</v>
          </cell>
          <cell r="F2079" t="str">
            <v>Pasang keramik lantai kios</v>
          </cell>
          <cell r="I2079">
            <v>25.44</v>
          </cell>
          <cell r="J2079" t="str">
            <v>m2</v>
          </cell>
          <cell r="K2079">
            <v>254400</v>
          </cell>
        </row>
        <row r="2080">
          <cell r="F2080" t="str">
            <v>Jumlah</v>
          </cell>
          <cell r="K2080">
            <v>4864340</v>
          </cell>
        </row>
        <row r="2082">
          <cell r="E2082" t="str">
            <v>Tarian</v>
          </cell>
          <cell r="F2082" t="str">
            <v>Finishing &amp; Injeksi</v>
          </cell>
        </row>
        <row r="2083">
          <cell r="C2083" t="str">
            <v>rupb1231</v>
          </cell>
          <cell r="E2083" t="str">
            <v>328/SPB/NK-PPS/09/2005</v>
          </cell>
          <cell r="F2083" t="str">
            <v>Injeksi Ruang Genset</v>
          </cell>
          <cell r="I2083">
            <v>23</v>
          </cell>
          <cell r="J2083" t="str">
            <v>Ls</v>
          </cell>
          <cell r="K2083">
            <v>1955000</v>
          </cell>
        </row>
        <row r="2084">
          <cell r="C2084" t="str">
            <v>rupb1232</v>
          </cell>
          <cell r="F2084" t="str">
            <v>Injeksi Ruang Trafo</v>
          </cell>
          <cell r="I2084">
            <v>32</v>
          </cell>
          <cell r="J2084" t="str">
            <v>Ls</v>
          </cell>
          <cell r="K2084">
            <v>2720000</v>
          </cell>
        </row>
        <row r="2085">
          <cell r="C2085" t="str">
            <v>rupb1233</v>
          </cell>
          <cell r="F2085" t="str">
            <v>Pasang Granite coridor lt 1</v>
          </cell>
          <cell r="I2085">
            <v>543</v>
          </cell>
          <cell r="J2085" t="str">
            <v>m2</v>
          </cell>
          <cell r="K2085">
            <v>9231000</v>
          </cell>
        </row>
        <row r="2086">
          <cell r="C2086" t="str">
            <v>rupb1234</v>
          </cell>
          <cell r="F2086" t="str">
            <v>Pasang keramik kios</v>
          </cell>
          <cell r="I2086">
            <v>81.900000000000006</v>
          </cell>
          <cell r="J2086" t="str">
            <v>m2</v>
          </cell>
          <cell r="K2086">
            <v>859950</v>
          </cell>
        </row>
        <row r="2087">
          <cell r="C2087" t="str">
            <v>rupb1235</v>
          </cell>
          <cell r="F2087" t="str">
            <v>Plint</v>
          </cell>
          <cell r="I2087">
            <v>86.4</v>
          </cell>
          <cell r="J2087" t="str">
            <v>m'</v>
          </cell>
          <cell r="K2087">
            <v>237600</v>
          </cell>
        </row>
        <row r="2088">
          <cell r="F2088" t="str">
            <v>Lantai Dasar</v>
          </cell>
          <cell r="K2088">
            <v>0</v>
          </cell>
        </row>
        <row r="2089">
          <cell r="C2089" t="str">
            <v>rupb1236</v>
          </cell>
          <cell r="F2089" t="str">
            <v>Pasang Granite niro lt. dasar</v>
          </cell>
          <cell r="I2089">
            <v>97</v>
          </cell>
          <cell r="J2089" t="str">
            <v>m2</v>
          </cell>
          <cell r="K2089">
            <v>1212500</v>
          </cell>
        </row>
        <row r="2090">
          <cell r="C2090" t="str">
            <v>rupb1237</v>
          </cell>
          <cell r="F2090" t="str">
            <v xml:space="preserve">Bobokan beton </v>
          </cell>
          <cell r="I2090">
            <v>24.1</v>
          </cell>
          <cell r="J2090" t="str">
            <v>m2</v>
          </cell>
          <cell r="K2090">
            <v>361500</v>
          </cell>
        </row>
        <row r="2091">
          <cell r="C2091" t="str">
            <v>rupb1238</v>
          </cell>
          <cell r="F2091" t="str">
            <v>Ptng kembang tengah &amp; psng</v>
          </cell>
          <cell r="I2091">
            <v>24</v>
          </cell>
          <cell r="J2091" t="str">
            <v>Bh</v>
          </cell>
          <cell r="K2091">
            <v>252000</v>
          </cell>
        </row>
        <row r="2092">
          <cell r="C2092" t="str">
            <v>rupb1239</v>
          </cell>
          <cell r="F2092" t="str">
            <v>Expose</v>
          </cell>
          <cell r="I2092">
            <v>594.6</v>
          </cell>
          <cell r="J2092" t="str">
            <v>m2</v>
          </cell>
          <cell r="K2092">
            <v>2378400</v>
          </cell>
        </row>
        <row r="2093">
          <cell r="C2093" t="str">
            <v>rupb1240</v>
          </cell>
          <cell r="F2093" t="str">
            <v>Bobokan &amp; finish aci</v>
          </cell>
          <cell r="I2093">
            <v>907.5</v>
          </cell>
          <cell r="J2093" t="str">
            <v>m'</v>
          </cell>
          <cell r="K2093">
            <v>4537500</v>
          </cell>
        </row>
        <row r="2094">
          <cell r="C2094" t="str">
            <v>rupb1241</v>
          </cell>
          <cell r="F2094" t="str">
            <v>Sudutan</v>
          </cell>
          <cell r="I2094">
            <v>1226.0999999999999</v>
          </cell>
          <cell r="J2094" t="str">
            <v>m'</v>
          </cell>
          <cell r="K2094">
            <v>3065250</v>
          </cell>
        </row>
        <row r="2095">
          <cell r="C2095" t="str">
            <v>rupb1242</v>
          </cell>
          <cell r="F2095" t="str">
            <v>Plester  &amp; acian beton</v>
          </cell>
          <cell r="I2095">
            <v>196.2</v>
          </cell>
          <cell r="J2095" t="str">
            <v>m2</v>
          </cell>
          <cell r="K2095">
            <v>3237300</v>
          </cell>
        </row>
        <row r="2096">
          <cell r="C2096" t="str">
            <v>rupb1243</v>
          </cell>
          <cell r="F2096" t="str">
            <v>Skonengan</v>
          </cell>
          <cell r="I2096">
            <v>28.6</v>
          </cell>
          <cell r="J2096" t="str">
            <v>m2</v>
          </cell>
          <cell r="K2096">
            <v>214500</v>
          </cell>
        </row>
        <row r="2097">
          <cell r="C2097" t="str">
            <v>rupb1244</v>
          </cell>
          <cell r="F2097" t="str">
            <v>Plester &amp; aci</v>
          </cell>
          <cell r="I2097">
            <v>202.3</v>
          </cell>
          <cell r="J2097" t="str">
            <v>m2</v>
          </cell>
          <cell r="K2097">
            <v>2124150</v>
          </cell>
        </row>
        <row r="2098">
          <cell r="C2098" t="str">
            <v>rupb1245</v>
          </cell>
          <cell r="F2098" t="str">
            <v>Bobok dudukan escalator</v>
          </cell>
          <cell r="I2098">
            <v>6.4</v>
          </cell>
          <cell r="J2098" t="str">
            <v>m'</v>
          </cell>
          <cell r="K2098">
            <v>96000</v>
          </cell>
        </row>
        <row r="2099">
          <cell r="F2099" t="str">
            <v>Lantai Satu</v>
          </cell>
          <cell r="K2099">
            <v>0</v>
          </cell>
        </row>
        <row r="2100">
          <cell r="C2100" t="str">
            <v>rupb1246</v>
          </cell>
          <cell r="F2100" t="str">
            <v>Expose Balok &amp; kolom</v>
          </cell>
          <cell r="I2100">
            <v>1061.2</v>
          </cell>
          <cell r="J2100" t="str">
            <v>m2</v>
          </cell>
          <cell r="K2100">
            <v>4244800</v>
          </cell>
        </row>
        <row r="2101">
          <cell r="C2101" t="str">
            <v>rupb1247</v>
          </cell>
          <cell r="F2101" t="str">
            <v>Bobokan &amp; finish</v>
          </cell>
          <cell r="I2101">
            <v>806</v>
          </cell>
          <cell r="J2101" t="str">
            <v>m'</v>
          </cell>
          <cell r="K2101">
            <v>4030000</v>
          </cell>
        </row>
        <row r="2102">
          <cell r="C2102" t="str">
            <v>rupb1248</v>
          </cell>
          <cell r="F2102" t="str">
            <v>Sudutan</v>
          </cell>
          <cell r="I2102">
            <v>1545</v>
          </cell>
          <cell r="J2102" t="str">
            <v>m'</v>
          </cell>
          <cell r="K2102">
            <v>3862500</v>
          </cell>
        </row>
        <row r="2103">
          <cell r="F2103" t="str">
            <v>Jumlah</v>
          </cell>
          <cell r="K2103">
            <v>44619950</v>
          </cell>
        </row>
        <row r="2104">
          <cell r="C2104" t="str">
            <v>rupb1249</v>
          </cell>
          <cell r="F2104" t="str">
            <v>Potong Retensi</v>
          </cell>
          <cell r="K2104">
            <v>-1905951</v>
          </cell>
        </row>
        <row r="2105">
          <cell r="F2105" t="str">
            <v>Dibayarkan</v>
          </cell>
          <cell r="K2105">
            <v>42713999</v>
          </cell>
        </row>
        <row r="2107">
          <cell r="E2107" t="str">
            <v>Sugiono</v>
          </cell>
          <cell r="F2107" t="str">
            <v>Pekerjaan Block C</v>
          </cell>
        </row>
        <row r="2108">
          <cell r="C2108" t="str">
            <v>rupb1250</v>
          </cell>
          <cell r="E2108" t="str">
            <v>101/SPB/NK-PPS/08/2005</v>
          </cell>
          <cell r="F2108" t="str">
            <v>Block A Meja</v>
          </cell>
          <cell r="I2108">
            <v>0.2</v>
          </cell>
          <cell r="J2108" t="str">
            <v>Unt</v>
          </cell>
          <cell r="K2108">
            <v>120000</v>
          </cell>
        </row>
        <row r="2109">
          <cell r="C2109" t="str">
            <v>rupb1251</v>
          </cell>
          <cell r="F2109" t="str">
            <v>Block B Meja</v>
          </cell>
          <cell r="I2109">
            <v>0.2</v>
          </cell>
          <cell r="J2109" t="str">
            <v>Unt</v>
          </cell>
          <cell r="K2109">
            <v>140000</v>
          </cell>
        </row>
        <row r="2110">
          <cell r="C2110" t="str">
            <v>rupb1252</v>
          </cell>
          <cell r="F2110" t="str">
            <v>Block C Meja</v>
          </cell>
          <cell r="I2110">
            <v>0.4</v>
          </cell>
          <cell r="J2110" t="str">
            <v>Unt</v>
          </cell>
          <cell r="K2110">
            <v>520000</v>
          </cell>
        </row>
        <row r="2111">
          <cell r="C2111" t="str">
            <v>rupb1253</v>
          </cell>
          <cell r="F2111" t="str">
            <v>Tambahan Meja block C</v>
          </cell>
          <cell r="I2111">
            <v>0.2</v>
          </cell>
          <cell r="J2111" t="str">
            <v>Unt</v>
          </cell>
          <cell r="K2111">
            <v>30000</v>
          </cell>
        </row>
        <row r="2112">
          <cell r="C2112" t="str">
            <v>rupb1254</v>
          </cell>
          <cell r="F2112" t="str">
            <v>Block D &amp; Block E</v>
          </cell>
          <cell r="I2112">
            <v>0.8</v>
          </cell>
          <cell r="J2112" t="str">
            <v>Unt</v>
          </cell>
          <cell r="K2112">
            <v>320000</v>
          </cell>
        </row>
        <row r="2113">
          <cell r="C2113" t="str">
            <v>rupb1255</v>
          </cell>
          <cell r="F2113" t="str">
            <v>Block F, G, H &amp; I</v>
          </cell>
          <cell r="I2113">
            <v>0.8</v>
          </cell>
          <cell r="J2113" t="str">
            <v>Unt</v>
          </cell>
          <cell r="K2113">
            <v>320000</v>
          </cell>
        </row>
        <row r="2114">
          <cell r="C2114" t="str">
            <v>rupb1256</v>
          </cell>
          <cell r="F2114" t="str">
            <v>Block V</v>
          </cell>
          <cell r="I2114">
            <v>0.05</v>
          </cell>
          <cell r="J2114" t="str">
            <v>Unt</v>
          </cell>
          <cell r="K2114">
            <v>30000</v>
          </cell>
        </row>
        <row r="2115">
          <cell r="C2115" t="str">
            <v>rupb1257</v>
          </cell>
          <cell r="F2115" t="str">
            <v>Block S</v>
          </cell>
          <cell r="I2115">
            <v>0.5</v>
          </cell>
          <cell r="J2115" t="str">
            <v>Unt</v>
          </cell>
          <cell r="K2115">
            <v>200000</v>
          </cell>
        </row>
        <row r="2116">
          <cell r="C2116" t="str">
            <v>rupb1258</v>
          </cell>
          <cell r="F2116" t="str">
            <v>Block R &amp; Q</v>
          </cell>
          <cell r="I2116">
            <v>0.8</v>
          </cell>
          <cell r="J2116" t="str">
            <v>Unt</v>
          </cell>
          <cell r="K2116">
            <v>320000</v>
          </cell>
        </row>
        <row r="2117">
          <cell r="C2117" t="str">
            <v>rupb1259</v>
          </cell>
          <cell r="F2117" t="str">
            <v>Block P &amp; O</v>
          </cell>
          <cell r="I2117">
            <v>0.2</v>
          </cell>
          <cell r="J2117" t="str">
            <v>Unt</v>
          </cell>
          <cell r="K2117">
            <v>70000</v>
          </cell>
        </row>
        <row r="2118">
          <cell r="C2118" t="str">
            <v>rupb1260</v>
          </cell>
          <cell r="F2118" t="str">
            <v>Block W</v>
          </cell>
          <cell r="I2118">
            <v>2</v>
          </cell>
          <cell r="J2118" t="str">
            <v>Unt</v>
          </cell>
          <cell r="K2118">
            <v>800000</v>
          </cell>
        </row>
        <row r="2119">
          <cell r="C2119" t="str">
            <v>rupb1261</v>
          </cell>
          <cell r="F2119" t="str">
            <v>Block V, U &amp; T</v>
          </cell>
          <cell r="I2119">
            <v>5</v>
          </cell>
          <cell r="J2119" t="str">
            <v>Unt</v>
          </cell>
          <cell r="K2119">
            <v>2000000</v>
          </cell>
        </row>
        <row r="2120">
          <cell r="C2120" t="str">
            <v>rupb1262</v>
          </cell>
          <cell r="F2120" t="str">
            <v>Los Ayam block L, M, N</v>
          </cell>
          <cell r="I2120">
            <v>3.45</v>
          </cell>
          <cell r="J2120" t="str">
            <v>Unt</v>
          </cell>
          <cell r="K2120">
            <v>1552500</v>
          </cell>
        </row>
        <row r="2121">
          <cell r="F2121" t="str">
            <v>Jumlah</v>
          </cell>
          <cell r="K2121">
            <v>6422500</v>
          </cell>
        </row>
        <row r="2123">
          <cell r="E2123" t="str">
            <v>Sugiono</v>
          </cell>
          <cell r="F2123" t="str">
            <v>Pekerjaan Block C</v>
          </cell>
        </row>
        <row r="2124">
          <cell r="C2124" t="str">
            <v>rupb1263</v>
          </cell>
          <cell r="E2124" t="str">
            <v>329/SPB/NK-PPS/09/2005</v>
          </cell>
          <cell r="F2124" t="str">
            <v>Pasang Keramik Maja lt Dasar</v>
          </cell>
          <cell r="I2124">
            <v>36</v>
          </cell>
          <cell r="J2124" t="str">
            <v>Unt</v>
          </cell>
          <cell r="K2124">
            <v>9000000</v>
          </cell>
        </row>
        <row r="2125">
          <cell r="C2125" t="str">
            <v>rupb1264</v>
          </cell>
          <cell r="F2125" t="str">
            <v>Penebalan dinding pagar di bawah relip sayap</v>
          </cell>
          <cell r="I2125">
            <v>174.2</v>
          </cell>
          <cell r="J2125" t="str">
            <v>m2</v>
          </cell>
          <cell r="K2125">
            <v>1567800</v>
          </cell>
        </row>
        <row r="2126">
          <cell r="C2126" t="str">
            <v>rupb1265</v>
          </cell>
          <cell r="F2126" t="str">
            <v>Pas Bata dinding Penahan tanah timbun Ram Jln</v>
          </cell>
          <cell r="I2126">
            <v>18.2</v>
          </cell>
          <cell r="J2126" t="str">
            <v>m2</v>
          </cell>
          <cell r="K2126">
            <v>163800</v>
          </cell>
        </row>
        <row r="2127">
          <cell r="C2127" t="str">
            <v>rupb1266</v>
          </cell>
          <cell r="F2127" t="str">
            <v>Pas slop Pondasi dinding penahan tanah timbun</v>
          </cell>
          <cell r="I2127">
            <v>21</v>
          </cell>
          <cell r="J2127" t="str">
            <v>m2</v>
          </cell>
          <cell r="K2127">
            <v>525000</v>
          </cell>
        </row>
        <row r="2128">
          <cell r="C2128" t="str">
            <v>rupb1267</v>
          </cell>
          <cell r="F2128" t="str">
            <v>Pas Bata kembali yg runtuh kena Excavator</v>
          </cell>
          <cell r="I2128">
            <v>38.4</v>
          </cell>
          <cell r="J2128" t="str">
            <v>m2</v>
          </cell>
          <cell r="K2128">
            <v>345600</v>
          </cell>
        </row>
        <row r="2129">
          <cell r="C2129" t="str">
            <v>rupb1268</v>
          </cell>
          <cell r="F2129" t="str">
            <v>Pas bata tambahan mengikuti kemiringan Ram jln</v>
          </cell>
          <cell r="I2129">
            <v>36.270000000000003</v>
          </cell>
          <cell r="J2129" t="str">
            <v>m2</v>
          </cell>
          <cell r="K2129">
            <v>326430</v>
          </cell>
        </row>
        <row r="2130">
          <cell r="C2130" t="str">
            <v>rupb1269</v>
          </cell>
          <cell r="F2130" t="str">
            <v>Pas Bata /Cor Slop Belakang Block B &amp;  C</v>
          </cell>
          <cell r="I2130">
            <v>44.8</v>
          </cell>
          <cell r="J2130" t="str">
            <v>m'</v>
          </cell>
          <cell r="K2130">
            <v>7391999.9999999991</v>
          </cell>
        </row>
        <row r="2131">
          <cell r="C2131" t="str">
            <v>rupb1270</v>
          </cell>
          <cell r="F2131" t="str">
            <v>Pas Keramik Gutter Lt Basment Block C</v>
          </cell>
          <cell r="I2131">
            <v>198.2</v>
          </cell>
          <cell r="J2131" t="str">
            <v>m'</v>
          </cell>
          <cell r="K2131">
            <v>3468500</v>
          </cell>
        </row>
        <row r="2132">
          <cell r="F2132" t="str">
            <v>Jumlah</v>
          </cell>
          <cell r="K2132">
            <v>22789130</v>
          </cell>
        </row>
        <row r="2133">
          <cell r="C2133" t="str">
            <v>rupb1271</v>
          </cell>
          <cell r="F2133" t="str">
            <v>Potong Retensi</v>
          </cell>
          <cell r="K2133">
            <v>-962500</v>
          </cell>
        </row>
        <row r="2134">
          <cell r="F2134" t="str">
            <v>Dibayarkan</v>
          </cell>
          <cell r="K2134">
            <v>21826630</v>
          </cell>
        </row>
        <row r="2136">
          <cell r="E2136" t="str">
            <v>Awal</v>
          </cell>
        </row>
        <row r="2137">
          <cell r="C2137" t="str">
            <v>rupb1272</v>
          </cell>
          <cell r="E2137" t="str">
            <v>198/SPB/NK-PPS/08/2005</v>
          </cell>
          <cell r="F2137" t="str">
            <v>Jumlah Upah</v>
          </cell>
          <cell r="K2137">
            <v>48201240</v>
          </cell>
        </row>
        <row r="2138">
          <cell r="C2138" t="str">
            <v>rupb1273</v>
          </cell>
          <cell r="F2138" t="str">
            <v>Potong Retensi</v>
          </cell>
          <cell r="K2138">
            <v>-2410271</v>
          </cell>
        </row>
        <row r="2139">
          <cell r="F2139" t="str">
            <v>Penerimaan Mandor</v>
          </cell>
          <cell r="K2139">
            <v>45790969</v>
          </cell>
        </row>
        <row r="2140">
          <cell r="C2140" t="str">
            <v>rupb1274</v>
          </cell>
          <cell r="F2140" t="str">
            <v>Pembayaran lalu ( Angsuran 1 )</v>
          </cell>
          <cell r="K2140">
            <v>-37642479</v>
          </cell>
        </row>
        <row r="2141">
          <cell r="F2141" t="str">
            <v>Dibayarkan</v>
          </cell>
          <cell r="K2141">
            <v>8148490</v>
          </cell>
        </row>
        <row r="2144">
          <cell r="E2144" t="str">
            <v>Suratman</v>
          </cell>
          <cell r="F2144" t="str">
            <v>Block B</v>
          </cell>
        </row>
        <row r="2145">
          <cell r="E2145" t="str">
            <v>308/SPB/NK-PPS/09/2005</v>
          </cell>
          <cell r="F2145" t="str">
            <v>Lantai dua</v>
          </cell>
        </row>
        <row r="2146">
          <cell r="C2146" t="str">
            <v>rupb1275</v>
          </cell>
          <cell r="F2146" t="str">
            <v>Openingan pintu</v>
          </cell>
          <cell r="I2146">
            <v>50</v>
          </cell>
          <cell r="J2146" t="str">
            <v>m'</v>
          </cell>
          <cell r="K2146">
            <v>375000</v>
          </cell>
        </row>
        <row r="2147">
          <cell r="C2147" t="str">
            <v>rupb1276</v>
          </cell>
          <cell r="F2147" t="str">
            <v>Sudutan</v>
          </cell>
          <cell r="I2147">
            <v>100</v>
          </cell>
          <cell r="J2147" t="str">
            <v>m2</v>
          </cell>
          <cell r="K2147">
            <v>250000</v>
          </cell>
        </row>
        <row r="2148">
          <cell r="C2148" t="str">
            <v>rupb1277</v>
          </cell>
          <cell r="F2148" t="str">
            <v>Plesteran &amp; acian</v>
          </cell>
          <cell r="I2148">
            <v>967.3</v>
          </cell>
          <cell r="J2148" t="str">
            <v>m2</v>
          </cell>
          <cell r="K2148">
            <v>10156650</v>
          </cell>
        </row>
        <row r="2149">
          <cell r="C2149" t="str">
            <v>rupb1278</v>
          </cell>
          <cell r="F2149" t="str">
            <v>Pasang tanggulan Exclator</v>
          </cell>
          <cell r="I2149">
            <v>141</v>
          </cell>
          <cell r="J2149" t="str">
            <v>m2</v>
          </cell>
          <cell r="K2149">
            <v>246750</v>
          </cell>
        </row>
        <row r="2150">
          <cell r="C2150" t="str">
            <v>rupb1279</v>
          </cell>
          <cell r="F2150" t="str">
            <v xml:space="preserve">Bikin terminal </v>
          </cell>
          <cell r="I2150">
            <v>1</v>
          </cell>
          <cell r="J2150" t="str">
            <v>m2</v>
          </cell>
          <cell r="K2150">
            <v>55000</v>
          </cell>
        </row>
        <row r="2151">
          <cell r="C2151" t="str">
            <v>rupb1280</v>
          </cell>
          <cell r="F2151" t="str">
            <v>Plester &amp; Aci Tampak belakang</v>
          </cell>
          <cell r="I2151">
            <v>42</v>
          </cell>
          <cell r="J2151" t="str">
            <v>m2</v>
          </cell>
          <cell r="K2151">
            <v>966000</v>
          </cell>
        </row>
        <row r="2152">
          <cell r="C2152" t="str">
            <v>rupb1281</v>
          </cell>
          <cell r="F2152" t="str">
            <v>Plester &amp; Aci Tampak S Kanan</v>
          </cell>
          <cell r="I2152">
            <v>40</v>
          </cell>
          <cell r="J2152" t="str">
            <v>m2</v>
          </cell>
          <cell r="K2152">
            <v>920000</v>
          </cell>
        </row>
        <row r="2153">
          <cell r="C2153" t="str">
            <v>rupb1282</v>
          </cell>
          <cell r="F2153" t="str">
            <v>Pasang Scafulding</v>
          </cell>
          <cell r="I2153">
            <v>102.2</v>
          </cell>
          <cell r="J2153" t="str">
            <v>m2</v>
          </cell>
          <cell r="K2153">
            <v>357700</v>
          </cell>
        </row>
        <row r="2154">
          <cell r="C2154" t="str">
            <v>rupb1283</v>
          </cell>
          <cell r="F2154" t="str">
            <v>Bongkar Scapulding</v>
          </cell>
          <cell r="I2154">
            <v>45.2</v>
          </cell>
          <cell r="J2154" t="str">
            <v>m2</v>
          </cell>
          <cell r="K2154">
            <v>67800</v>
          </cell>
        </row>
        <row r="2155">
          <cell r="C2155" t="str">
            <v>rupb1284</v>
          </cell>
          <cell r="F2155" t="str">
            <v>Psg/bgkr bekisting &amp; Cor sirip, kolom</v>
          </cell>
          <cell r="I2155">
            <v>134.4</v>
          </cell>
          <cell r="J2155" t="str">
            <v>m'</v>
          </cell>
          <cell r="K2155">
            <v>8064000</v>
          </cell>
        </row>
        <row r="2156">
          <cell r="F2156" t="str">
            <v>Block C</v>
          </cell>
          <cell r="K2156">
            <v>0</v>
          </cell>
        </row>
        <row r="2157">
          <cell r="C2157" t="str">
            <v>rupb1285</v>
          </cell>
          <cell r="F2157" t="str">
            <v>Pinishing jangut</v>
          </cell>
          <cell r="I2157">
            <v>20</v>
          </cell>
          <cell r="J2157" t="str">
            <v>m'</v>
          </cell>
          <cell r="K2157">
            <v>400000</v>
          </cell>
        </row>
        <row r="2158">
          <cell r="C2158" t="str">
            <v>rupb1286</v>
          </cell>
          <cell r="F2158" t="str">
            <v>Plester Tampak belakang External</v>
          </cell>
          <cell r="I2158">
            <v>126.72</v>
          </cell>
          <cell r="J2158" t="str">
            <v>m2</v>
          </cell>
          <cell r="K2158">
            <v>1584000</v>
          </cell>
        </row>
        <row r="2159">
          <cell r="C2159" t="str">
            <v>rupb1287</v>
          </cell>
          <cell r="F2159" t="str">
            <v>Pasang Scafulding</v>
          </cell>
          <cell r="I2159">
            <v>315.73</v>
          </cell>
          <cell r="J2159" t="str">
            <v>m2</v>
          </cell>
          <cell r="K2159">
            <v>947190</v>
          </cell>
        </row>
        <row r="2160">
          <cell r="F2160" t="str">
            <v>Jumlah</v>
          </cell>
          <cell r="K2160">
            <v>24390090</v>
          </cell>
        </row>
        <row r="2161">
          <cell r="C2161" t="str">
            <v>rupb1288</v>
          </cell>
          <cell r="F2161" t="str">
            <v>Potong Retensi</v>
          </cell>
          <cell r="K2161">
            <v>-2579240</v>
          </cell>
        </row>
        <row r="2162">
          <cell r="F2162" t="str">
            <v>Dibayarkan</v>
          </cell>
          <cell r="K2162">
            <v>21810850</v>
          </cell>
        </row>
        <row r="2164">
          <cell r="E2164" t="str">
            <v>Suratman</v>
          </cell>
          <cell r="F2164" t="str">
            <v>Block B</v>
          </cell>
        </row>
        <row r="2165">
          <cell r="E2165" t="str">
            <v>208/SPB/NK-PPS/09/2005</v>
          </cell>
          <cell r="F2165" t="str">
            <v>Lantai Dua</v>
          </cell>
        </row>
        <row r="2166">
          <cell r="C2166" t="str">
            <v>rupb1289</v>
          </cell>
          <cell r="F2166" t="str">
            <v>Openingan</v>
          </cell>
          <cell r="I2166">
            <v>14.5</v>
          </cell>
          <cell r="J2166" t="str">
            <v>m'</v>
          </cell>
          <cell r="K2166">
            <v>108750</v>
          </cell>
        </row>
        <row r="2167">
          <cell r="C2167" t="str">
            <v>rupb1290</v>
          </cell>
          <cell r="F2167" t="str">
            <v>Sudutan</v>
          </cell>
          <cell r="I2167">
            <v>24.5</v>
          </cell>
          <cell r="J2167" t="str">
            <v>m'</v>
          </cell>
          <cell r="K2167">
            <v>61250</v>
          </cell>
        </row>
        <row r="2168">
          <cell r="C2168" t="str">
            <v>rupb1291</v>
          </cell>
          <cell r="F2168" t="str">
            <v>Keramik kios</v>
          </cell>
          <cell r="I2168">
            <v>878</v>
          </cell>
          <cell r="J2168" t="str">
            <v>m'</v>
          </cell>
          <cell r="K2168">
            <v>10536000</v>
          </cell>
        </row>
        <row r="2169">
          <cell r="C2169" t="str">
            <v>rupb1292</v>
          </cell>
          <cell r="F2169" t="str">
            <v>Plin</v>
          </cell>
          <cell r="I2169">
            <v>824</v>
          </cell>
          <cell r="J2169" t="str">
            <v>m2</v>
          </cell>
          <cell r="K2169">
            <v>2266000</v>
          </cell>
        </row>
        <row r="2170">
          <cell r="F2170" t="str">
            <v>Lantai Tiga</v>
          </cell>
          <cell r="K2170">
            <v>0</v>
          </cell>
        </row>
        <row r="2171">
          <cell r="C2171" t="str">
            <v>rupb1293</v>
          </cell>
          <cell r="F2171" t="str">
            <v>Pasang bata</v>
          </cell>
          <cell r="I2171">
            <v>371.4</v>
          </cell>
          <cell r="J2171" t="str">
            <v>m2</v>
          </cell>
          <cell r="K2171">
            <v>3342600</v>
          </cell>
        </row>
        <row r="2172">
          <cell r="C2172" t="str">
            <v>rupb1294</v>
          </cell>
          <cell r="F2172" t="str">
            <v>Kolom &amp; balok praktis</v>
          </cell>
          <cell r="I2172">
            <v>237.2</v>
          </cell>
          <cell r="J2172" t="str">
            <v>m2</v>
          </cell>
          <cell r="K2172">
            <v>1779000</v>
          </cell>
        </row>
        <row r="2173">
          <cell r="C2173" t="str">
            <v>rupb1295</v>
          </cell>
          <cell r="F2173" t="str">
            <v>Plesteran &amp; acian</v>
          </cell>
          <cell r="I2173">
            <v>877.75</v>
          </cell>
          <cell r="J2173" t="str">
            <v>m2</v>
          </cell>
          <cell r="K2173">
            <v>9216375</v>
          </cell>
        </row>
        <row r="2174">
          <cell r="C2174" t="str">
            <v>rupb1296</v>
          </cell>
          <cell r="F2174" t="str">
            <v>Bor u/ kolom</v>
          </cell>
          <cell r="I2174">
            <v>242</v>
          </cell>
          <cell r="J2174" t="str">
            <v>m2</v>
          </cell>
          <cell r="K2174">
            <v>60500</v>
          </cell>
        </row>
        <row r="2175">
          <cell r="C2175" t="str">
            <v>rupb1297</v>
          </cell>
          <cell r="F2175" t="str">
            <v>Bor u/ stek</v>
          </cell>
          <cell r="I2175">
            <v>62</v>
          </cell>
          <cell r="J2175" t="str">
            <v>m'</v>
          </cell>
          <cell r="K2175">
            <v>62000</v>
          </cell>
        </row>
        <row r="2176">
          <cell r="C2176" t="str">
            <v>rupb1298</v>
          </cell>
          <cell r="F2176" t="str">
            <v>Openingan</v>
          </cell>
          <cell r="I2176">
            <v>48</v>
          </cell>
          <cell r="J2176" t="str">
            <v>m'</v>
          </cell>
          <cell r="K2176">
            <v>360000</v>
          </cell>
        </row>
        <row r="2177">
          <cell r="C2177" t="str">
            <v>rupb1299</v>
          </cell>
          <cell r="F2177" t="str">
            <v>Sudutan</v>
          </cell>
          <cell r="I2177">
            <v>288.3</v>
          </cell>
          <cell r="J2177" t="str">
            <v>m'</v>
          </cell>
          <cell r="K2177">
            <v>720750</v>
          </cell>
        </row>
        <row r="2178">
          <cell r="F2178" t="str">
            <v>Jumlah</v>
          </cell>
          <cell r="K2178">
            <v>28513225</v>
          </cell>
        </row>
        <row r="2180">
          <cell r="E2180" t="str">
            <v>Darpono</v>
          </cell>
          <cell r="F2180" t="str">
            <v>Pekerjaan Block B</v>
          </cell>
        </row>
        <row r="2181">
          <cell r="E2181" t="str">
            <v>201/SPB/NK-PPS/08/2005</v>
          </cell>
          <cell r="F2181" t="str">
            <v>Lt. Basement As - B1</v>
          </cell>
        </row>
        <row r="2182">
          <cell r="C2182" t="str">
            <v>rupb1300</v>
          </cell>
          <cell r="F2182" t="str">
            <v>Toilet Pria</v>
          </cell>
          <cell r="I2182">
            <v>0.25</v>
          </cell>
          <cell r="J2182" t="str">
            <v>Unit</v>
          </cell>
          <cell r="K2182">
            <v>740000</v>
          </cell>
        </row>
        <row r="2183">
          <cell r="C2183" t="str">
            <v>rupb1301</v>
          </cell>
          <cell r="F2183" t="str">
            <v>Toilet Wanita</v>
          </cell>
          <cell r="I2183">
            <v>0.4</v>
          </cell>
          <cell r="J2183" t="str">
            <v>Unit</v>
          </cell>
          <cell r="K2183">
            <v>1200000</v>
          </cell>
        </row>
        <row r="2184">
          <cell r="F2184" t="str">
            <v>Lt. Dasar As - Ba</v>
          </cell>
          <cell r="K2184">
            <v>0</v>
          </cell>
        </row>
        <row r="2185">
          <cell r="C2185" t="str">
            <v>rupb1302</v>
          </cell>
          <cell r="F2185" t="str">
            <v>Toilet Pria</v>
          </cell>
          <cell r="I2185">
            <v>0.15</v>
          </cell>
          <cell r="J2185" t="str">
            <v>Unit</v>
          </cell>
          <cell r="K2185">
            <v>450000</v>
          </cell>
        </row>
        <row r="2186">
          <cell r="C2186" t="str">
            <v>rupb1303</v>
          </cell>
          <cell r="F2186" t="str">
            <v>Toilet Wanita</v>
          </cell>
          <cell r="I2186">
            <v>0.15</v>
          </cell>
          <cell r="J2186" t="str">
            <v>Unit</v>
          </cell>
          <cell r="K2186">
            <v>450000</v>
          </cell>
        </row>
        <row r="2187">
          <cell r="F2187" t="str">
            <v>Jumlah</v>
          </cell>
          <cell r="K2187">
            <v>2840000</v>
          </cell>
        </row>
        <row r="2189">
          <cell r="E2189" t="str">
            <v>Awal</v>
          </cell>
        </row>
        <row r="2190">
          <cell r="E2190" t="str">
            <v>198/SPB/NK-PPS/08/2005</v>
          </cell>
          <cell r="F2190" t="str">
            <v>Block B</v>
          </cell>
        </row>
        <row r="2191">
          <cell r="C2191" t="str">
            <v>rupb1304</v>
          </cell>
          <cell r="F2191" t="str">
            <v>Toilet Wanita</v>
          </cell>
          <cell r="I2191">
            <v>0.15</v>
          </cell>
          <cell r="J2191" t="str">
            <v>Unt</v>
          </cell>
          <cell r="K2191">
            <v>300000</v>
          </cell>
        </row>
        <row r="2193">
          <cell r="E2193" t="str">
            <v>Kharis</v>
          </cell>
          <cell r="F2193" t="str">
            <v>Block B</v>
          </cell>
        </row>
        <row r="2194">
          <cell r="C2194" t="str">
            <v>rupb1305</v>
          </cell>
          <cell r="E2194" t="str">
            <v>301/SPB/NK-PPS/09/2005</v>
          </cell>
          <cell r="F2194" t="str">
            <v>Toilet Pria</v>
          </cell>
          <cell r="I2194">
            <v>0.75</v>
          </cell>
          <cell r="J2194" t="str">
            <v>Ls</v>
          </cell>
          <cell r="K2194">
            <v>900000</v>
          </cell>
        </row>
        <row r="2195">
          <cell r="C2195" t="str">
            <v>rupb1306</v>
          </cell>
          <cell r="F2195" t="str">
            <v>Toilet Wanita</v>
          </cell>
          <cell r="I2195">
            <v>0.3</v>
          </cell>
          <cell r="J2195" t="str">
            <v>Ls</v>
          </cell>
          <cell r="K2195">
            <v>300000</v>
          </cell>
        </row>
        <row r="2196">
          <cell r="C2196" t="str">
            <v>rupb1307</v>
          </cell>
          <cell r="F2196" t="str">
            <v>Acian</v>
          </cell>
          <cell r="I2196">
            <v>4.76</v>
          </cell>
          <cell r="J2196" t="str">
            <v>m2</v>
          </cell>
          <cell r="K2196">
            <v>14280</v>
          </cell>
        </row>
        <row r="2197">
          <cell r="C2197" t="str">
            <v>rupb1308</v>
          </cell>
          <cell r="F2197" t="str">
            <v>Runcingan</v>
          </cell>
          <cell r="I2197">
            <v>52</v>
          </cell>
          <cell r="J2197" t="str">
            <v>m2</v>
          </cell>
          <cell r="K2197">
            <v>130000</v>
          </cell>
        </row>
        <row r="2198">
          <cell r="F2198" t="str">
            <v>Jumlah</v>
          </cell>
          <cell r="K2198">
            <v>1344280</v>
          </cell>
        </row>
        <row r="2200">
          <cell r="E2200" t="str">
            <v>Awal</v>
          </cell>
          <cell r="F2200" t="str">
            <v>Block B &amp; C</v>
          </cell>
        </row>
        <row r="2201">
          <cell r="C2201" t="str">
            <v>rupb1309</v>
          </cell>
          <cell r="E2201" t="str">
            <v>145/SPB/NK-PPS/07/2005</v>
          </cell>
          <cell r="F2201" t="str">
            <v>Toilet Wanita As Ba</v>
          </cell>
          <cell r="I2201">
            <v>0.08</v>
          </cell>
          <cell r="J2201" t="str">
            <v>Unt</v>
          </cell>
          <cell r="K2201">
            <v>150000</v>
          </cell>
        </row>
        <row r="2203">
          <cell r="E2203" t="str">
            <v>Dwika</v>
          </cell>
          <cell r="F2203" t="str">
            <v>Block B lt. 1 &amp; 2</v>
          </cell>
        </row>
        <row r="2204">
          <cell r="C2204" t="str">
            <v>rupb1310</v>
          </cell>
          <cell r="E2204" t="str">
            <v>118/SPB/NK-PPS/07/2005</v>
          </cell>
          <cell r="F2204" t="str">
            <v>Plester &amp; aci</v>
          </cell>
          <cell r="I2204">
            <v>182.67</v>
          </cell>
          <cell r="J2204" t="str">
            <v>m2</v>
          </cell>
          <cell r="K2204">
            <v>1918035</v>
          </cell>
        </row>
        <row r="2205">
          <cell r="C2205" t="str">
            <v>rupb1311</v>
          </cell>
          <cell r="F2205" t="str">
            <v>Openingan</v>
          </cell>
          <cell r="I2205">
            <v>20</v>
          </cell>
          <cell r="J2205" t="str">
            <v>m'</v>
          </cell>
          <cell r="K2205">
            <v>150000</v>
          </cell>
        </row>
        <row r="2206">
          <cell r="C2206" t="str">
            <v>rupb1312</v>
          </cell>
          <cell r="F2206" t="str">
            <v>Sudutan</v>
          </cell>
          <cell r="I2206">
            <v>44</v>
          </cell>
          <cell r="J2206" t="str">
            <v>m'</v>
          </cell>
          <cell r="K2206">
            <v>110000</v>
          </cell>
        </row>
        <row r="2207">
          <cell r="F2207" t="str">
            <v>Jumlah</v>
          </cell>
          <cell r="K2207">
            <v>2178035</v>
          </cell>
        </row>
        <row r="2209">
          <cell r="E2209" t="str">
            <v>Jamaah</v>
          </cell>
          <cell r="F2209" t="str">
            <v>Block B</v>
          </cell>
        </row>
        <row r="2210">
          <cell r="E2210" t="str">
            <v>330/SPB/NK-PPS/09/2005</v>
          </cell>
          <cell r="F2210" t="str">
            <v>Finishing dinding kussen pintu As BL</v>
          </cell>
        </row>
        <row r="2211">
          <cell r="C2211" t="str">
            <v>rupb1313</v>
          </cell>
          <cell r="F2211" t="str">
            <v>Toilet Pria Lt,Basment,dasar, Lt - 1 &amp; Lt - 2</v>
          </cell>
          <cell r="I2211">
            <v>4</v>
          </cell>
          <cell r="J2211" t="str">
            <v>unit</v>
          </cell>
          <cell r="K2211">
            <v>320000</v>
          </cell>
        </row>
        <row r="2212">
          <cell r="C2212" t="str">
            <v>rupb1314</v>
          </cell>
          <cell r="F2212" t="str">
            <v>Toilet Wanita Lt,Basment,dasar, Lt - 1 &amp; Lt - 2</v>
          </cell>
          <cell r="I2212">
            <v>4</v>
          </cell>
          <cell r="J2212" t="str">
            <v>unit</v>
          </cell>
          <cell r="K2212">
            <v>320000</v>
          </cell>
        </row>
        <row r="2213">
          <cell r="C2213" t="str">
            <v>rupb1315</v>
          </cell>
          <cell r="F2213" t="str">
            <v>Pintu besi tangga darurat,lt basment, Lt- 1 &amp; 2</v>
          </cell>
          <cell r="I2213">
            <v>3</v>
          </cell>
          <cell r="J2213" t="str">
            <v>unit</v>
          </cell>
          <cell r="K2213">
            <v>480000</v>
          </cell>
        </row>
        <row r="2214">
          <cell r="C2214" t="str">
            <v>rupb1316</v>
          </cell>
          <cell r="F2214" t="str">
            <v>Pintu besi tangga darurat,lt dasar</v>
          </cell>
          <cell r="I2214">
            <v>1</v>
          </cell>
          <cell r="J2214" t="str">
            <v>unit</v>
          </cell>
          <cell r="K2214">
            <v>80000</v>
          </cell>
        </row>
        <row r="2215">
          <cell r="C2215" t="str">
            <v>rupb1317</v>
          </cell>
          <cell r="F2215" t="str">
            <v>Ruang Panel lt basment &amp; Lt Dasar</v>
          </cell>
          <cell r="I2215">
            <v>2</v>
          </cell>
          <cell r="J2215" t="str">
            <v>unit</v>
          </cell>
          <cell r="K2215">
            <v>160000</v>
          </cell>
        </row>
        <row r="2216">
          <cell r="C2216" t="str">
            <v>rupb1318</v>
          </cell>
          <cell r="F2216" t="str">
            <v>Ruang Panel lt - 1 &amp; 2</v>
          </cell>
          <cell r="I2216">
            <v>2</v>
          </cell>
          <cell r="J2216" t="str">
            <v>unit</v>
          </cell>
          <cell r="K2216">
            <v>320000</v>
          </cell>
        </row>
        <row r="2217">
          <cell r="F2217" t="str">
            <v>Finishing dinding kussen pintu As BA</v>
          </cell>
          <cell r="K2217">
            <v>0</v>
          </cell>
        </row>
        <row r="2218">
          <cell r="C2218" t="str">
            <v>rupb1319</v>
          </cell>
          <cell r="F2218" t="str">
            <v xml:space="preserve">Toilet Pria Lt - 1 </v>
          </cell>
          <cell r="I2218">
            <v>1</v>
          </cell>
          <cell r="J2218" t="str">
            <v>unit</v>
          </cell>
          <cell r="K2218">
            <v>80000</v>
          </cell>
        </row>
        <row r="2219">
          <cell r="C2219" t="str">
            <v>rupb1320</v>
          </cell>
          <cell r="F2219" t="str">
            <v>Toilet Wanita lt dasar</v>
          </cell>
          <cell r="I2219">
            <v>1</v>
          </cell>
          <cell r="J2219" t="str">
            <v>unit</v>
          </cell>
          <cell r="K2219">
            <v>160000</v>
          </cell>
        </row>
        <row r="2220">
          <cell r="C2220" t="str">
            <v>rupb1321</v>
          </cell>
          <cell r="F2220" t="str">
            <v>Toilet Wanita lt - 1 &amp; 2</v>
          </cell>
          <cell r="I2220">
            <v>2</v>
          </cell>
          <cell r="J2220" t="str">
            <v>unit</v>
          </cell>
          <cell r="K2220">
            <v>160000</v>
          </cell>
        </row>
        <row r="2221">
          <cell r="C2221" t="str">
            <v>rupb1322</v>
          </cell>
          <cell r="F2221" t="str">
            <v>Pintu besi tangga darurat,lt basment</v>
          </cell>
          <cell r="I2221">
            <v>1</v>
          </cell>
          <cell r="J2221" t="str">
            <v>unit</v>
          </cell>
          <cell r="K2221">
            <v>80000</v>
          </cell>
        </row>
        <row r="2222">
          <cell r="C2222" t="str">
            <v>rupb1323</v>
          </cell>
          <cell r="F2222" t="str">
            <v>Pintu besi tangga darurat,lt dasar, lt - 1 &amp; 2</v>
          </cell>
          <cell r="I2222">
            <v>3</v>
          </cell>
          <cell r="J2222" t="str">
            <v>unit</v>
          </cell>
          <cell r="K2222">
            <v>480000</v>
          </cell>
        </row>
        <row r="2223">
          <cell r="C2223" t="str">
            <v>rupb1324</v>
          </cell>
          <cell r="F2223" t="str">
            <v>Finishing tangga darurat ,Lt bast,dsr, lt 1,2 &amp; 3</v>
          </cell>
          <cell r="I2223">
            <v>5</v>
          </cell>
          <cell r="J2223" t="str">
            <v>unit</v>
          </cell>
          <cell r="K2223">
            <v>2250000</v>
          </cell>
        </row>
        <row r="2224">
          <cell r="C2224" t="str">
            <v>rupb1325</v>
          </cell>
          <cell r="F2224" t="str">
            <v>Toilet Pria Lt 2 As BA</v>
          </cell>
          <cell r="I2224">
            <v>0.57999999999999996</v>
          </cell>
          <cell r="J2224" t="str">
            <v>unit</v>
          </cell>
          <cell r="K2224">
            <v>1160000</v>
          </cell>
        </row>
        <row r="2225">
          <cell r="F2225" t="str">
            <v>Finishing dinding Hidrant</v>
          </cell>
          <cell r="K2225">
            <v>0</v>
          </cell>
        </row>
        <row r="2226">
          <cell r="C2226" t="str">
            <v>rupb1326</v>
          </cell>
          <cell r="F2226" t="str">
            <v>As BL,BF &amp; BA,lt Basment,dasar ,1 &amp; 2</v>
          </cell>
          <cell r="I2226">
            <v>7</v>
          </cell>
          <cell r="J2226" t="str">
            <v>unit</v>
          </cell>
          <cell r="K2226">
            <v>560000</v>
          </cell>
        </row>
        <row r="2227">
          <cell r="C2227" t="str">
            <v>rupb1327</v>
          </cell>
          <cell r="F2227" t="str">
            <v>Pasang keramik lt dasar &amp; Lt - 2</v>
          </cell>
          <cell r="I2227">
            <v>204.96099999999998</v>
          </cell>
          <cell r="J2227" t="str">
            <v>m2</v>
          </cell>
          <cell r="K2227">
            <v>2049610</v>
          </cell>
        </row>
        <row r="2228">
          <cell r="C2228" t="str">
            <v>rupb1328</v>
          </cell>
          <cell r="F2228" t="str">
            <v>Plint keramik lt dasar &amp; lt - 2</v>
          </cell>
          <cell r="I2228">
            <v>187.28</v>
          </cell>
          <cell r="J2228" t="str">
            <v>m'</v>
          </cell>
          <cell r="K2228">
            <v>515020</v>
          </cell>
        </row>
        <row r="2229">
          <cell r="C2229" t="str">
            <v>rupb1329</v>
          </cell>
          <cell r="F2229" t="str">
            <v>Tanggul Pasang bata keliling Void Exclator</v>
          </cell>
          <cell r="I2229">
            <v>32</v>
          </cell>
          <cell r="J2229" t="str">
            <v>m'</v>
          </cell>
          <cell r="K2229">
            <v>112000</v>
          </cell>
        </row>
        <row r="2230">
          <cell r="C2230" t="str">
            <v>rupb1330</v>
          </cell>
          <cell r="F2230" t="str">
            <v>Bobokan &amp; pembersihan Puing bton lt - 2</v>
          </cell>
          <cell r="I2230">
            <v>1</v>
          </cell>
          <cell r="J2230" t="str">
            <v>ls</v>
          </cell>
          <cell r="K2230">
            <v>280000</v>
          </cell>
        </row>
        <row r="2231">
          <cell r="C2231" t="str">
            <v>rupb1331</v>
          </cell>
          <cell r="F2231" t="str">
            <v>Langsir pasir &amp; semen ke lt -2</v>
          </cell>
          <cell r="I2231">
            <v>3</v>
          </cell>
          <cell r="J2231" t="str">
            <v>org</v>
          </cell>
          <cell r="K2231">
            <v>90000</v>
          </cell>
        </row>
        <row r="2232">
          <cell r="C2232" t="str">
            <v>rupb1332</v>
          </cell>
          <cell r="F2232" t="str">
            <v>bongkar bekisting block F</v>
          </cell>
          <cell r="I2232">
            <v>1.5</v>
          </cell>
          <cell r="J2232" t="str">
            <v>org</v>
          </cell>
          <cell r="K2232">
            <v>45000</v>
          </cell>
        </row>
        <row r="2233">
          <cell r="C2233" t="str">
            <v>rupb1333</v>
          </cell>
          <cell r="F2233" t="str">
            <v>Buang puing di terminal &amp; lft Block F</v>
          </cell>
          <cell r="I2233">
            <v>3</v>
          </cell>
          <cell r="J2233" t="str">
            <v>org</v>
          </cell>
          <cell r="K2233">
            <v>90000</v>
          </cell>
        </row>
        <row r="2234">
          <cell r="F2234" t="str">
            <v>Lantai - 2</v>
          </cell>
          <cell r="K2234">
            <v>0</v>
          </cell>
        </row>
        <row r="2235">
          <cell r="C2235" t="str">
            <v>rupb1334</v>
          </cell>
          <cell r="F2235" t="str">
            <v>Pasang bata</v>
          </cell>
          <cell r="I2235">
            <v>23.39</v>
          </cell>
          <cell r="J2235" t="str">
            <v>m2</v>
          </cell>
          <cell r="K2235">
            <v>210510</v>
          </cell>
        </row>
        <row r="2236">
          <cell r="C2236" t="str">
            <v>rupb1335</v>
          </cell>
          <cell r="F2236" t="str">
            <v>Plester</v>
          </cell>
          <cell r="I2236">
            <v>106.58</v>
          </cell>
          <cell r="J2236" t="str">
            <v>m2</v>
          </cell>
          <cell r="K2236">
            <v>692770</v>
          </cell>
        </row>
        <row r="2237">
          <cell r="C2237" t="str">
            <v>rupb1336</v>
          </cell>
          <cell r="F2237" t="str">
            <v>Acian</v>
          </cell>
          <cell r="I2237">
            <v>142.6</v>
          </cell>
          <cell r="J2237" t="str">
            <v>m2</v>
          </cell>
          <cell r="K2237">
            <v>570400</v>
          </cell>
        </row>
        <row r="2238">
          <cell r="C2238" t="str">
            <v>rupb1337</v>
          </cell>
          <cell r="F2238" t="str">
            <v>Cor kolom Praktis .</v>
          </cell>
          <cell r="I2238">
            <v>34.450000000000003</v>
          </cell>
          <cell r="J2238" t="str">
            <v>m'</v>
          </cell>
          <cell r="K2238">
            <v>258375</v>
          </cell>
        </row>
        <row r="2239">
          <cell r="C2239" t="str">
            <v>rupb1338</v>
          </cell>
          <cell r="F2239" t="str">
            <v>Cor Ring balok</v>
          </cell>
          <cell r="I2239">
            <v>2.7250000000000001</v>
          </cell>
          <cell r="J2239" t="str">
            <v>m'</v>
          </cell>
          <cell r="K2239">
            <v>34062.5</v>
          </cell>
        </row>
        <row r="2240">
          <cell r="C2240" t="str">
            <v>rupb1339</v>
          </cell>
          <cell r="F2240" t="str">
            <v>Finishing tiang Kios</v>
          </cell>
          <cell r="I2240">
            <v>6</v>
          </cell>
          <cell r="J2240" t="str">
            <v>unit</v>
          </cell>
          <cell r="K2240">
            <v>420000</v>
          </cell>
        </row>
        <row r="2241">
          <cell r="C2241" t="str">
            <v>rupb1340</v>
          </cell>
          <cell r="F2241" t="str">
            <v>Openingan pintu Kios</v>
          </cell>
          <cell r="I2241">
            <v>14.55</v>
          </cell>
          <cell r="J2241" t="str">
            <v>m'</v>
          </cell>
          <cell r="K2241">
            <v>109125</v>
          </cell>
        </row>
        <row r="2242">
          <cell r="F2242" t="str">
            <v>Lt Dasar</v>
          </cell>
          <cell r="K2242">
            <v>0</v>
          </cell>
        </row>
        <row r="2243">
          <cell r="C2243" t="str">
            <v>rupb1341</v>
          </cell>
          <cell r="F2243" t="str">
            <v>Cor kolom Praktis .</v>
          </cell>
          <cell r="I2243">
            <v>2</v>
          </cell>
          <cell r="J2243" t="str">
            <v>m'</v>
          </cell>
          <cell r="K2243">
            <v>20000</v>
          </cell>
        </row>
        <row r="2244">
          <cell r="C2244" t="str">
            <v>rupb1342</v>
          </cell>
          <cell r="F2244" t="str">
            <v>Potong, psg keramik Bordir koridor</v>
          </cell>
          <cell r="I2244">
            <v>136</v>
          </cell>
          <cell r="J2244" t="str">
            <v>m'</v>
          </cell>
          <cell r="K2244">
            <v>374000</v>
          </cell>
        </row>
        <row r="2245">
          <cell r="F2245" t="str">
            <v>Lt- 1</v>
          </cell>
          <cell r="K2245">
            <v>0</v>
          </cell>
        </row>
        <row r="2246">
          <cell r="C2246" t="str">
            <v>rupb1343</v>
          </cell>
          <cell r="F2246" t="str">
            <v>Pasang keramik lantai kios</v>
          </cell>
          <cell r="I2246">
            <v>99.53</v>
          </cell>
          <cell r="J2246" t="str">
            <v>m2</v>
          </cell>
          <cell r="K2246">
            <v>1194360</v>
          </cell>
        </row>
        <row r="2247">
          <cell r="C2247" t="str">
            <v>rupb1344</v>
          </cell>
          <cell r="F2247" t="str">
            <v>Plint keramik lantai kios</v>
          </cell>
          <cell r="I2247">
            <v>100.5</v>
          </cell>
          <cell r="J2247" t="str">
            <v>m'</v>
          </cell>
          <cell r="K2247">
            <v>753750</v>
          </cell>
        </row>
        <row r="2248">
          <cell r="C2248" t="str">
            <v>rupb1345</v>
          </cell>
          <cell r="F2248" t="str">
            <v>Expose Balok</v>
          </cell>
          <cell r="I2248">
            <v>511.3</v>
          </cell>
          <cell r="J2248" t="str">
            <v>m2</v>
          </cell>
          <cell r="K2248">
            <v>2045200</v>
          </cell>
        </row>
        <row r="2249">
          <cell r="C2249" t="str">
            <v>rupb1346</v>
          </cell>
          <cell r="F2249" t="str">
            <v>Suditan</v>
          </cell>
          <cell r="I2249">
            <v>752.7</v>
          </cell>
          <cell r="J2249" t="str">
            <v>m'</v>
          </cell>
          <cell r="K2249">
            <v>1881750</v>
          </cell>
        </row>
        <row r="2250">
          <cell r="C2250" t="str">
            <v>rupb1347</v>
          </cell>
          <cell r="F2250" t="str">
            <v xml:space="preserve">Finis pertemuan bondex dgn balok </v>
          </cell>
          <cell r="I2250">
            <v>640.70000000000005</v>
          </cell>
          <cell r="J2250" t="str">
            <v>m'</v>
          </cell>
          <cell r="K2250">
            <v>3203500</v>
          </cell>
        </row>
        <row r="2251">
          <cell r="F2251" t="str">
            <v>Block D</v>
          </cell>
          <cell r="K2251">
            <v>0</v>
          </cell>
        </row>
        <row r="2252">
          <cell r="C2252" t="str">
            <v>rupb1348</v>
          </cell>
          <cell r="F2252" t="str">
            <v>Plester /Aci dinding R.Pompa</v>
          </cell>
          <cell r="I2252">
            <v>47.97</v>
          </cell>
          <cell r="J2252" t="str">
            <v>m2</v>
          </cell>
          <cell r="K2252">
            <v>503685</v>
          </cell>
        </row>
        <row r="2253">
          <cell r="F2253" t="str">
            <v>Jumlah</v>
          </cell>
          <cell r="K2253">
            <v>22063117.5</v>
          </cell>
        </row>
        <row r="2254">
          <cell r="C2254" t="str">
            <v>rupb1349</v>
          </cell>
          <cell r="F2254" t="str">
            <v>Potong Retensi</v>
          </cell>
          <cell r="K2254">
            <v>-992000</v>
          </cell>
        </row>
        <row r="2255">
          <cell r="F2255" t="str">
            <v>Dibayarkan</v>
          </cell>
          <cell r="K2255">
            <v>21071117.5</v>
          </cell>
        </row>
        <row r="2257">
          <cell r="E2257" t="str">
            <v>Gunawan</v>
          </cell>
          <cell r="F2257" t="str">
            <v>Block B</v>
          </cell>
        </row>
        <row r="2258">
          <cell r="C2258" t="str">
            <v>rupb1350</v>
          </cell>
          <cell r="E2258" t="str">
            <v>327/SPB/NK-PPS/09/2005</v>
          </cell>
          <cell r="F2258" t="str">
            <v>Buang lumpur,tanah &amp; Puing As BA</v>
          </cell>
          <cell r="I2258">
            <v>14</v>
          </cell>
          <cell r="J2258" t="str">
            <v>hr</v>
          </cell>
          <cell r="K2258">
            <v>490000</v>
          </cell>
        </row>
        <row r="2259">
          <cell r="F2259" t="str">
            <v>Lantai Dasar</v>
          </cell>
          <cell r="K2259">
            <v>0</v>
          </cell>
        </row>
        <row r="2260">
          <cell r="F2260" t="str">
            <v xml:space="preserve">Scret/Floor Hardiner Natural R.Panel </v>
          </cell>
          <cell r="K2260">
            <v>0</v>
          </cell>
        </row>
        <row r="2261">
          <cell r="C2261" t="str">
            <v>rupb1351</v>
          </cell>
          <cell r="F2261" t="str">
            <v>As BA Lt darasar &amp; Lt - 3</v>
          </cell>
          <cell r="I2261">
            <v>2</v>
          </cell>
          <cell r="J2261" t="str">
            <v>Unit</v>
          </cell>
          <cell r="K2261">
            <v>377400</v>
          </cell>
        </row>
        <row r="2262">
          <cell r="F2262" t="str">
            <v xml:space="preserve">Scret/Floor Hardiner Natural R.Panel </v>
          </cell>
          <cell r="K2262">
            <v>0</v>
          </cell>
        </row>
        <row r="2263">
          <cell r="C2263" t="str">
            <v>rupb1352</v>
          </cell>
          <cell r="F2263" t="str">
            <v>As BL Lt dasar</v>
          </cell>
          <cell r="I2263">
            <v>1</v>
          </cell>
          <cell r="J2263" t="str">
            <v>Unit</v>
          </cell>
          <cell r="K2263">
            <v>324600</v>
          </cell>
        </row>
        <row r="2264">
          <cell r="C2264" t="str">
            <v>rupb1353</v>
          </cell>
          <cell r="F2264" t="str">
            <v>Tangga depan as BA + BL</v>
          </cell>
          <cell r="I2264">
            <v>2</v>
          </cell>
          <cell r="J2264" t="str">
            <v>Unit</v>
          </cell>
          <cell r="K2264">
            <v>350000</v>
          </cell>
        </row>
        <row r="2265">
          <cell r="C2265" t="str">
            <v>rupb1354</v>
          </cell>
          <cell r="F2265" t="str">
            <v>Bor Steck</v>
          </cell>
          <cell r="I2265">
            <v>8</v>
          </cell>
          <cell r="J2265" t="str">
            <v>titik</v>
          </cell>
          <cell r="K2265">
            <v>2000</v>
          </cell>
        </row>
        <row r="2266">
          <cell r="C2266" t="str">
            <v>rupb1355</v>
          </cell>
          <cell r="F2266" t="str">
            <v>Potong besi &amp; Stel</v>
          </cell>
          <cell r="I2266">
            <v>4.3600000000000003</v>
          </cell>
          <cell r="J2266" t="str">
            <v>kg</v>
          </cell>
          <cell r="K2266">
            <v>2398</v>
          </cell>
        </row>
        <row r="2267">
          <cell r="C2267" t="str">
            <v>rupb1356</v>
          </cell>
          <cell r="F2267" t="str">
            <v>Cor Beton balok</v>
          </cell>
          <cell r="I2267">
            <v>4.9000000000000002E-2</v>
          </cell>
          <cell r="J2267" t="str">
            <v>m3</v>
          </cell>
          <cell r="K2267">
            <v>22050</v>
          </cell>
        </row>
        <row r="2268">
          <cell r="C2268" t="str">
            <v>rupb1357</v>
          </cell>
          <cell r="F2268" t="str">
            <v>Pasang batu</v>
          </cell>
          <cell r="I2268">
            <v>2.4249999999999998</v>
          </cell>
          <cell r="J2268" t="str">
            <v>m2</v>
          </cell>
          <cell r="K2268">
            <v>21825</v>
          </cell>
        </row>
        <row r="2269">
          <cell r="C2269" t="str">
            <v>rupb1358</v>
          </cell>
          <cell r="F2269" t="str">
            <v>Plester &amp; aci</v>
          </cell>
          <cell r="I2269">
            <v>4.8499999999999996</v>
          </cell>
          <cell r="J2269" t="str">
            <v>m2</v>
          </cell>
          <cell r="K2269">
            <v>50925</v>
          </cell>
        </row>
        <row r="2270">
          <cell r="C2270" t="str">
            <v>rupb1359</v>
          </cell>
          <cell r="F2270" t="str">
            <v>Janggutan</v>
          </cell>
          <cell r="I2270">
            <v>1.77</v>
          </cell>
          <cell r="J2270" t="str">
            <v>m'</v>
          </cell>
          <cell r="K2270">
            <v>12390</v>
          </cell>
        </row>
        <row r="2271">
          <cell r="C2271" t="str">
            <v>rupb1360</v>
          </cell>
          <cell r="F2271" t="str">
            <v>Plester &amp; Aci External</v>
          </cell>
          <cell r="I2271">
            <v>5.04</v>
          </cell>
          <cell r="J2271" t="str">
            <v>m2</v>
          </cell>
          <cell r="K2271">
            <v>83160</v>
          </cell>
        </row>
        <row r="2272">
          <cell r="C2272" t="str">
            <v>rupb1361</v>
          </cell>
          <cell r="F2272" t="str">
            <v>Perapihan &amp; finishing</v>
          </cell>
          <cell r="I2272">
            <v>10</v>
          </cell>
          <cell r="J2272" t="str">
            <v>hr</v>
          </cell>
          <cell r="K2272">
            <v>320000</v>
          </cell>
        </row>
        <row r="2273">
          <cell r="F2273" t="str">
            <v>Lantai Satu</v>
          </cell>
          <cell r="K2273">
            <v>0</v>
          </cell>
        </row>
        <row r="2274">
          <cell r="C2274" t="str">
            <v>rupb1362</v>
          </cell>
          <cell r="F2274" t="str">
            <v>Pasang Keramik kios</v>
          </cell>
          <cell r="I2274">
            <v>302</v>
          </cell>
          <cell r="J2274" t="str">
            <v>m2</v>
          </cell>
          <cell r="K2274">
            <v>3624000</v>
          </cell>
        </row>
        <row r="2275">
          <cell r="C2275" t="str">
            <v>rupb1363</v>
          </cell>
          <cell r="F2275" t="str">
            <v>Pasang Plin</v>
          </cell>
          <cell r="I2275">
            <v>257</v>
          </cell>
          <cell r="J2275" t="str">
            <v>m2</v>
          </cell>
          <cell r="K2275">
            <v>706750</v>
          </cell>
        </row>
        <row r="2276">
          <cell r="C2276" t="str">
            <v>rupb1364</v>
          </cell>
          <cell r="F2276" t="str">
            <v xml:space="preserve">Expose </v>
          </cell>
          <cell r="I2276">
            <v>38.6</v>
          </cell>
          <cell r="J2276" t="str">
            <v>m2</v>
          </cell>
          <cell r="K2276">
            <v>154400</v>
          </cell>
        </row>
        <row r="2277">
          <cell r="C2277" t="str">
            <v>rupb1365</v>
          </cell>
          <cell r="F2277" t="str">
            <v>Sudutan</v>
          </cell>
          <cell r="I2277">
            <v>61</v>
          </cell>
          <cell r="J2277" t="str">
            <v>m'</v>
          </cell>
          <cell r="K2277">
            <v>152500</v>
          </cell>
        </row>
        <row r="2278">
          <cell r="C2278" t="str">
            <v>rupb1366</v>
          </cell>
          <cell r="F2278" t="str">
            <v>Pinis Pertemuan Balok &amp; Bondek</v>
          </cell>
          <cell r="I2278">
            <v>61</v>
          </cell>
          <cell r="J2278" t="str">
            <v>m'</v>
          </cell>
          <cell r="K2278">
            <v>305000</v>
          </cell>
        </row>
        <row r="2279">
          <cell r="C2279" t="str">
            <v>rupb1367</v>
          </cell>
          <cell r="F2279" t="str">
            <v>Bobok lantai beton</v>
          </cell>
          <cell r="I2279">
            <v>5.2</v>
          </cell>
          <cell r="J2279" t="str">
            <v>m2</v>
          </cell>
          <cell r="K2279">
            <v>78000</v>
          </cell>
        </row>
        <row r="2280">
          <cell r="C2280" t="str">
            <v>rupb1368</v>
          </cell>
          <cell r="F2280" t="str">
            <v>Cor Stel Kusen R.Panel Lt Das &amp; Lt - 1</v>
          </cell>
          <cell r="I2280">
            <v>2</v>
          </cell>
          <cell r="J2280" t="str">
            <v>unit</v>
          </cell>
          <cell r="K2280">
            <v>40000</v>
          </cell>
        </row>
        <row r="2281">
          <cell r="C2281" t="str">
            <v>rupb1369</v>
          </cell>
          <cell r="F2281" t="str">
            <v>Cor Stel Kusen Toilet Lt Basment</v>
          </cell>
          <cell r="I2281">
            <v>4</v>
          </cell>
          <cell r="J2281" t="str">
            <v>unit</v>
          </cell>
          <cell r="K2281">
            <v>140000</v>
          </cell>
        </row>
        <row r="2282">
          <cell r="C2282" t="str">
            <v>rupb1370</v>
          </cell>
          <cell r="F2282" t="str">
            <v xml:space="preserve">Bobok &amp; Bongkar kusen Toilet lt Bast </v>
          </cell>
          <cell r="I2282">
            <v>4</v>
          </cell>
          <cell r="J2282" t="str">
            <v>unit</v>
          </cell>
          <cell r="K2282">
            <v>30000</v>
          </cell>
        </row>
        <row r="2283">
          <cell r="C2283" t="str">
            <v>rupb1371</v>
          </cell>
          <cell r="F2283" t="str">
            <v>Finishing lantai basment</v>
          </cell>
          <cell r="I2283">
            <v>10</v>
          </cell>
          <cell r="J2283" t="str">
            <v>m'</v>
          </cell>
          <cell r="K2283">
            <v>40000</v>
          </cell>
        </row>
        <row r="2284">
          <cell r="C2284" t="str">
            <v>rupb1372</v>
          </cell>
          <cell r="F2284" t="str">
            <v>Pembersihan &amp; buang puing toilet</v>
          </cell>
          <cell r="I2284">
            <v>5</v>
          </cell>
          <cell r="J2284" t="str">
            <v>Unit</v>
          </cell>
          <cell r="K2284">
            <v>70000</v>
          </cell>
        </row>
        <row r="2285">
          <cell r="C2285" t="str">
            <v>rupb1373</v>
          </cell>
          <cell r="F2285" t="str">
            <v>Pasang bata/Plester &amp; Aci Lubang toilet</v>
          </cell>
          <cell r="I2285">
            <v>1</v>
          </cell>
          <cell r="J2285" t="str">
            <v>m'</v>
          </cell>
          <cell r="K2285">
            <v>70000</v>
          </cell>
        </row>
        <row r="2286">
          <cell r="C2286" t="str">
            <v>rupb1374</v>
          </cell>
          <cell r="F2286" t="str">
            <v>Cor R Balok,Psg bata Plester /aci Openingan</v>
          </cell>
          <cell r="I2286">
            <v>1</v>
          </cell>
          <cell r="J2286" t="str">
            <v>unit</v>
          </cell>
          <cell r="K2286">
            <v>150000</v>
          </cell>
        </row>
        <row r="2287">
          <cell r="F2287" t="str">
            <v>Lantai Dua</v>
          </cell>
          <cell r="K2287">
            <v>0</v>
          </cell>
        </row>
        <row r="2288">
          <cell r="C2288" t="str">
            <v>rupb1375</v>
          </cell>
          <cell r="F2288" t="str">
            <v>Plester &amp; aci Blok M &amp; Lt 3</v>
          </cell>
          <cell r="I2288">
            <v>74.14</v>
          </cell>
          <cell r="J2288" t="str">
            <v>m2</v>
          </cell>
          <cell r="K2288">
            <v>778470</v>
          </cell>
        </row>
        <row r="2289">
          <cell r="C2289" t="str">
            <v>rupb1376</v>
          </cell>
          <cell r="F2289" t="str">
            <v>Sponengan</v>
          </cell>
          <cell r="I2289">
            <v>8.42</v>
          </cell>
          <cell r="J2289" t="str">
            <v>m</v>
          </cell>
          <cell r="K2289">
            <v>42100</v>
          </cell>
        </row>
        <row r="2290">
          <cell r="C2290" t="str">
            <v>rupb1377</v>
          </cell>
          <cell r="F2290" t="str">
            <v>Tali air &amp; Runcingan</v>
          </cell>
          <cell r="I2290">
            <v>14.4</v>
          </cell>
          <cell r="J2290" t="str">
            <v>m</v>
          </cell>
          <cell r="K2290">
            <v>36000</v>
          </cell>
        </row>
        <row r="2291">
          <cell r="C2291" t="str">
            <v>rupb1378</v>
          </cell>
          <cell r="F2291" t="str">
            <v>Pembersihan</v>
          </cell>
          <cell r="I2291">
            <v>5</v>
          </cell>
          <cell r="J2291" t="str">
            <v>hr</v>
          </cell>
          <cell r="K2291">
            <v>150000</v>
          </cell>
        </row>
        <row r="2292">
          <cell r="C2292" t="str">
            <v>rupb1379</v>
          </cell>
          <cell r="F2292" t="str">
            <v>Bobok lantai u/ Psg keramik</v>
          </cell>
          <cell r="I2292">
            <v>3</v>
          </cell>
          <cell r="J2292" t="str">
            <v>hr</v>
          </cell>
          <cell r="K2292">
            <v>105000</v>
          </cell>
        </row>
        <row r="2293">
          <cell r="C2293" t="str">
            <v>rupb1380</v>
          </cell>
          <cell r="F2293" t="str">
            <v>perapihan lt - 2</v>
          </cell>
          <cell r="I2293">
            <v>1</v>
          </cell>
          <cell r="J2293" t="str">
            <v>ls</v>
          </cell>
          <cell r="K2293">
            <v>320000</v>
          </cell>
        </row>
        <row r="2294">
          <cell r="F2294" t="str">
            <v>Lantai - 3</v>
          </cell>
          <cell r="K2294">
            <v>0</v>
          </cell>
        </row>
        <row r="2295">
          <cell r="C2295" t="str">
            <v>rupb1381</v>
          </cell>
          <cell r="F2295" t="str">
            <v>Pasang batu</v>
          </cell>
          <cell r="I2295">
            <v>175.2</v>
          </cell>
          <cell r="J2295" t="str">
            <v>m2</v>
          </cell>
          <cell r="K2295">
            <v>1576800</v>
          </cell>
        </row>
        <row r="2296">
          <cell r="C2296" t="str">
            <v>rupb1382</v>
          </cell>
          <cell r="F2296" t="str">
            <v>Pletser &amp; aci</v>
          </cell>
          <cell r="I2296">
            <v>186.4</v>
          </cell>
          <cell r="J2296" t="str">
            <v>m2</v>
          </cell>
          <cell r="K2296">
            <v>1957200</v>
          </cell>
        </row>
        <row r="2297">
          <cell r="C2297" t="str">
            <v>rupb1383</v>
          </cell>
          <cell r="F2297" t="str">
            <v>Tiang kolom Praktis</v>
          </cell>
          <cell r="I2297">
            <v>10</v>
          </cell>
          <cell r="J2297" t="str">
            <v>bh</v>
          </cell>
          <cell r="K2297">
            <v>863480</v>
          </cell>
        </row>
        <row r="2298">
          <cell r="F2298" t="str">
            <v>Jumlah</v>
          </cell>
          <cell r="K2298">
            <v>13446448</v>
          </cell>
        </row>
        <row r="2299">
          <cell r="C2299" t="str">
            <v>rupb1384</v>
          </cell>
          <cell r="F2299" t="str">
            <v>Potong Retensi</v>
          </cell>
          <cell r="K2299">
            <v>-876900</v>
          </cell>
        </row>
        <row r="2300">
          <cell r="F2300" t="str">
            <v>Dibayarkan</v>
          </cell>
          <cell r="K2300">
            <v>12569548</v>
          </cell>
        </row>
        <row r="2302">
          <cell r="E2302" t="str">
            <v>Suyoto</v>
          </cell>
          <cell r="F2302" t="str">
            <v>Block D</v>
          </cell>
        </row>
        <row r="2303">
          <cell r="C2303" t="str">
            <v>rupb1385</v>
          </cell>
          <cell r="E2303" t="str">
            <v>317/SPB/NK-PPS/09/2005</v>
          </cell>
          <cell r="F2303" t="str">
            <v>Stell &amp; Fabrikasi bekisting balok, plat lt,parapet</v>
          </cell>
          <cell r="I2303">
            <v>583.08000000000004</v>
          </cell>
          <cell r="J2303" t="str">
            <v>m2</v>
          </cell>
          <cell r="K2303">
            <v>19241640</v>
          </cell>
        </row>
        <row r="2304">
          <cell r="C2304" t="str">
            <v>rupb1386</v>
          </cell>
          <cell r="F2304" t="str">
            <v>Stell, reparasi kolom bulat</v>
          </cell>
          <cell r="I2304">
            <v>71.25</v>
          </cell>
          <cell r="J2304" t="str">
            <v>m2</v>
          </cell>
          <cell r="K2304">
            <v>2137500</v>
          </cell>
        </row>
        <row r="2305">
          <cell r="C2305" t="str">
            <v>rupb1387</v>
          </cell>
          <cell r="F2305" t="str">
            <v>Pasang Scafolding &amp; perkuatan</v>
          </cell>
          <cell r="I2305">
            <v>524.02</v>
          </cell>
          <cell r="J2305" t="str">
            <v>m2</v>
          </cell>
          <cell r="K2305">
            <v>2620100</v>
          </cell>
        </row>
        <row r="2306">
          <cell r="C2306" t="str">
            <v>rupb1388</v>
          </cell>
          <cell r="F2306" t="str">
            <v>Stell kepala kolom bulat</v>
          </cell>
          <cell r="I2306">
            <v>2</v>
          </cell>
          <cell r="J2306" t="str">
            <v>unt</v>
          </cell>
          <cell r="K2306">
            <v>200000</v>
          </cell>
        </row>
        <row r="2307">
          <cell r="C2307" t="str">
            <v>rupb1389</v>
          </cell>
          <cell r="F2307" t="str">
            <v>Stell kolom bulat utk psng stell balok ram turun</v>
          </cell>
          <cell r="I2307">
            <v>3.2970000000000002</v>
          </cell>
          <cell r="J2307" t="str">
            <v>m2</v>
          </cell>
          <cell r="K2307">
            <v>98910</v>
          </cell>
        </row>
        <row r="2308">
          <cell r="C2308" t="str">
            <v>rupb1390</v>
          </cell>
          <cell r="F2308" t="str">
            <v xml:space="preserve">Bongkar scafolding </v>
          </cell>
          <cell r="I2308">
            <v>60</v>
          </cell>
          <cell r="J2308" t="str">
            <v>m2</v>
          </cell>
          <cell r="K2308">
            <v>90000</v>
          </cell>
        </row>
        <row r="2309">
          <cell r="C2309" t="str">
            <v>rupb1391</v>
          </cell>
          <cell r="F2309" t="str">
            <v>Bor bekisting kolom u/ stek balok ram naik</v>
          </cell>
          <cell r="I2309">
            <v>33</v>
          </cell>
          <cell r="J2309" t="str">
            <v>Ls</v>
          </cell>
          <cell r="K2309">
            <v>57750</v>
          </cell>
        </row>
        <row r="2310">
          <cell r="C2310" t="str">
            <v>rupb1392</v>
          </cell>
          <cell r="F2310" t="str">
            <v>Bongkar bekisting plat &amp; balok ram</v>
          </cell>
          <cell r="I2310">
            <v>112.69</v>
          </cell>
          <cell r="J2310" t="str">
            <v>m2</v>
          </cell>
          <cell r="K2310">
            <v>563450</v>
          </cell>
        </row>
        <row r="2311">
          <cell r="C2311" t="str">
            <v>rupb1393</v>
          </cell>
          <cell r="F2311" t="str">
            <v>Bongkar scafolding ram</v>
          </cell>
          <cell r="I2311">
            <v>32.229999999999997</v>
          </cell>
          <cell r="J2311" t="str">
            <v>m2</v>
          </cell>
          <cell r="K2311">
            <v>48345</v>
          </cell>
        </row>
        <row r="2312">
          <cell r="F2312" t="str">
            <v>Jumlah</v>
          </cell>
          <cell r="K2312">
            <v>25057695</v>
          </cell>
        </row>
        <row r="2315">
          <cell r="D2315" t="str">
            <v>DP : 12</v>
          </cell>
        </row>
        <row r="2316">
          <cell r="C2316" t="str">
            <v/>
          </cell>
        </row>
        <row r="2317">
          <cell r="C2317" t="str">
            <v>rupb1394</v>
          </cell>
          <cell r="E2317" t="str">
            <v>Suyoto</v>
          </cell>
          <cell r="F2317" t="str">
            <v xml:space="preserve"> - Upah Harian Pembersihan Canop, Lt. Basement, Lt.1, Lt.3</v>
          </cell>
          <cell r="J2317">
            <v>3150000</v>
          </cell>
          <cell r="K2317">
            <v>3150000</v>
          </cell>
        </row>
        <row r="2318">
          <cell r="C2318" t="str">
            <v>rupb1395</v>
          </cell>
          <cell r="E2318" t="str">
            <v>Bambang Budianto</v>
          </cell>
          <cell r="F2318" t="str">
            <v xml:space="preserve"> - Upah Harian Pembersihan lantai Phase-1 &amp; 3 dan lokasi tempat material</v>
          </cell>
          <cell r="J2318">
            <v>616000</v>
          </cell>
          <cell r="K2318">
            <v>616000</v>
          </cell>
        </row>
        <row r="2320">
          <cell r="C2320" t="str">
            <v>rupb1396</v>
          </cell>
          <cell r="E2320" t="str">
            <v>Upah Bongkar/Muat Barang</v>
          </cell>
          <cell r="F2320" t="str">
            <v xml:space="preserve"> -  Kompensasi bongkar besi dari Jakarta</v>
          </cell>
          <cell r="J2320">
            <v>300000</v>
          </cell>
          <cell r="K2320">
            <v>300000</v>
          </cell>
        </row>
        <row r="2321">
          <cell r="C2321" t="str">
            <v>rupb1397</v>
          </cell>
          <cell r="F2321" t="str">
            <v xml:space="preserve"> -  Upah Bongkar Besi Periode : 20Mei - 23Mei 2005</v>
          </cell>
          <cell r="J2321">
            <v>1000000</v>
          </cell>
          <cell r="K2321">
            <v>1000000</v>
          </cell>
        </row>
        <row r="2322">
          <cell r="C2322" t="str">
            <v>rupb1398</v>
          </cell>
          <cell r="F2322" t="str">
            <v xml:space="preserve"> -  Upah Bongkar Semen Periode : 13Mei - 21Mei 2005</v>
          </cell>
          <cell r="J2322">
            <v>720000</v>
          </cell>
          <cell r="K2322">
            <v>720000</v>
          </cell>
        </row>
        <row r="2324">
          <cell r="C2324" t="str">
            <v>rupb1399</v>
          </cell>
          <cell r="E2324" t="str">
            <v>Suyoto</v>
          </cell>
          <cell r="F2324" t="str">
            <v xml:space="preserve"> -  Upah Harian Pemindahan balok di Kamar Mandi</v>
          </cell>
          <cell r="J2324">
            <v>420000</v>
          </cell>
          <cell r="K2324">
            <v>420000</v>
          </cell>
        </row>
        <row r="2325">
          <cell r="E2325" t="str">
            <v>Suyoto</v>
          </cell>
          <cell r="F2325" t="str">
            <v xml:space="preserve"> -  Upah Harian pengumpulan material bekas bongkaran di lokasi canopy</v>
          </cell>
        </row>
        <row r="2326">
          <cell r="C2326" t="str">
            <v>rupb1400</v>
          </cell>
          <cell r="F2326" t="str">
            <v xml:space="preserve">    Lt. Dasar, &amp; Basement Periode : 30April - 3 Mei 2005</v>
          </cell>
          <cell r="J2326">
            <v>1015000</v>
          </cell>
          <cell r="K2326">
            <v>1015000</v>
          </cell>
        </row>
        <row r="2327">
          <cell r="C2327" t="str">
            <v>rupb1401</v>
          </cell>
          <cell r="E2327" t="str">
            <v>Suyoto</v>
          </cell>
          <cell r="F2327" t="str">
            <v xml:space="preserve"> -  Upah Harian mengumpulkan busa berserakan di lantai basement</v>
          </cell>
          <cell r="J2327">
            <v>91000</v>
          </cell>
          <cell r="K2327">
            <v>91000</v>
          </cell>
        </row>
        <row r="2328">
          <cell r="E2328" t="str">
            <v>Suyoto</v>
          </cell>
          <cell r="F2328" t="str">
            <v xml:space="preserve"> -  Upah Harian pemindahan material dari basement blok B ke TC-1 karena</v>
          </cell>
        </row>
        <row r="2329">
          <cell r="C2329" t="str">
            <v>rupb1402</v>
          </cell>
          <cell r="F2329" t="str">
            <v xml:space="preserve">    TC-2 rusak</v>
          </cell>
          <cell r="J2329">
            <v>1204000</v>
          </cell>
          <cell r="K2329">
            <v>1204000</v>
          </cell>
        </row>
        <row r="2330">
          <cell r="C2330" t="str">
            <v>rupb1403</v>
          </cell>
          <cell r="E2330" t="str">
            <v>Suyoto</v>
          </cell>
          <cell r="F2330" t="str">
            <v xml:space="preserve"> -  Upah Harian buat Mortal Mixer periode : 16 Mei - 17 mei 2005</v>
          </cell>
          <cell r="J2330">
            <v>140000</v>
          </cell>
          <cell r="K2330">
            <v>140000</v>
          </cell>
        </row>
        <row r="2332">
          <cell r="C2332" t="str">
            <v>rupb1404</v>
          </cell>
          <cell r="F2332" t="str">
            <v xml:space="preserve"> -  Upah Harian pekerja Periode : 28 April - 12 Mei 2005</v>
          </cell>
          <cell r="J2332">
            <v>1608500</v>
          </cell>
          <cell r="K2332">
            <v>1608500</v>
          </cell>
        </row>
        <row r="2334">
          <cell r="E2334" t="str">
            <v>Suyoto</v>
          </cell>
          <cell r="F2334" t="str">
            <v xml:space="preserve"> -  Upah Harian buat tangga darurat 6 unit di As BH/BG, BF di Man Fram</v>
          </cell>
        </row>
        <row r="2335">
          <cell r="C2335" t="str">
            <v>rupb1405</v>
          </cell>
          <cell r="F2335" t="str">
            <v xml:space="preserve">    Periode : 29 April - 1 Mei 2005</v>
          </cell>
          <cell r="J2335">
            <v>651000</v>
          </cell>
          <cell r="K2335">
            <v>651000</v>
          </cell>
        </row>
        <row r="2336">
          <cell r="C2336" t="str">
            <v>rupb1406</v>
          </cell>
          <cell r="E2336" t="str">
            <v>Bambang Budianto</v>
          </cell>
          <cell r="F2336" t="str">
            <v xml:space="preserve"> -  Upah Harian bongkar, pasang tangga karena perubahan gambar</v>
          </cell>
          <cell r="J2336">
            <v>70000</v>
          </cell>
          <cell r="K2336">
            <v>70000</v>
          </cell>
        </row>
        <row r="2337">
          <cell r="E2337" t="str">
            <v>Bambang Budianto</v>
          </cell>
          <cell r="F2337" t="str">
            <v xml:space="preserve"> -  Upah Harian buat tangga darurat , bongkar pasang tangga untuk cor dan</v>
          </cell>
        </row>
        <row r="2338">
          <cell r="C2338" t="str">
            <v>rupb1407</v>
          </cell>
          <cell r="F2338" t="str">
            <v xml:space="preserve">    jembatan pembuangan sampah</v>
          </cell>
          <cell r="J2338">
            <v>434000</v>
          </cell>
          <cell r="K2338">
            <v>434000</v>
          </cell>
        </row>
        <row r="2340">
          <cell r="F2340" t="str">
            <v xml:space="preserve"> -  Upah Harian pekerjaan pasang sparing pipa, cor tanggulan meja, plat meja</v>
          </cell>
        </row>
        <row r="2341">
          <cell r="C2341" t="str">
            <v>rupb1408</v>
          </cell>
          <cell r="F2341" t="str">
            <v xml:space="preserve">    periode : 9 Mei - 13 Mei 2005</v>
          </cell>
          <cell r="J2341">
            <v>2659400</v>
          </cell>
          <cell r="K2341">
            <v>2659400</v>
          </cell>
        </row>
        <row r="2343">
          <cell r="C2343" t="str">
            <v>rupb1409</v>
          </cell>
          <cell r="E2343" t="str">
            <v>Suyoto</v>
          </cell>
          <cell r="F2343" t="str">
            <v xml:space="preserve"> -  Upah Harian Bongkar &amp; Pasang Bondek yang rusak</v>
          </cell>
          <cell r="J2343">
            <v>140000</v>
          </cell>
          <cell r="K2343">
            <v>140000</v>
          </cell>
        </row>
        <row r="2344">
          <cell r="C2344" t="str">
            <v>rupb1410</v>
          </cell>
          <cell r="E2344" t="str">
            <v>Bambang Budianto</v>
          </cell>
          <cell r="F2344" t="str">
            <v xml:space="preserve"> -  Upah Harian Pemindahan bondek dari TC-1 karena TC-2 rusak</v>
          </cell>
          <cell r="J2344">
            <v>70000</v>
          </cell>
          <cell r="K2344">
            <v>70000</v>
          </cell>
        </row>
        <row r="2346">
          <cell r="E2346" t="str">
            <v>Suyoto</v>
          </cell>
          <cell r="F2346" t="str">
            <v xml:space="preserve">Upah Borong Pek. Gedung B </v>
          </cell>
        </row>
        <row r="2347">
          <cell r="C2347" t="str">
            <v>rupb1411</v>
          </cell>
          <cell r="E2347" t="str">
            <v>053/SPB/NK-PPS/04/05</v>
          </cell>
          <cell r="F2347" t="str">
            <v xml:space="preserve"> -  Scafolding Bondek</v>
          </cell>
          <cell r="G2347">
            <v>568.17999999999995</v>
          </cell>
          <cell r="H2347" t="str">
            <v>m2</v>
          </cell>
          <cell r="I2347">
            <v>2500</v>
          </cell>
          <cell r="J2347">
            <v>1420450</v>
          </cell>
          <cell r="K2347">
            <v>1420450</v>
          </cell>
        </row>
        <row r="2348">
          <cell r="C2348" t="str">
            <v>rupb1412</v>
          </cell>
          <cell r="F2348" t="str">
            <v xml:space="preserve"> -  Pasang Bondek</v>
          </cell>
          <cell r="G2348">
            <v>568.17999999999995</v>
          </cell>
          <cell r="H2348" t="str">
            <v>m2</v>
          </cell>
          <cell r="I2348">
            <v>4000</v>
          </cell>
          <cell r="J2348">
            <v>2272720</v>
          </cell>
          <cell r="K2348">
            <v>2272720</v>
          </cell>
        </row>
        <row r="2350">
          <cell r="C2350" t="str">
            <v>rupb1413</v>
          </cell>
          <cell r="E2350" t="str">
            <v>Bambang Budianto</v>
          </cell>
          <cell r="F2350" t="str">
            <v xml:space="preserve"> -  Upah Harian kuras air di ampit &amp; Lt. Basement karena pompa rusak</v>
          </cell>
          <cell r="J2350">
            <v>1064000</v>
          </cell>
          <cell r="K2350">
            <v>1064000</v>
          </cell>
        </row>
        <row r="2352">
          <cell r="C2352" t="str">
            <v>rupb1414</v>
          </cell>
          <cell r="E2352" t="str">
            <v>Bambang Budianto</v>
          </cell>
          <cell r="F2352" t="str">
            <v xml:space="preserve"> -  Upah Harian cor floor hardiner </v>
          </cell>
          <cell r="J2352">
            <v>210000</v>
          </cell>
          <cell r="K2352">
            <v>210000</v>
          </cell>
        </row>
        <row r="2354">
          <cell r="C2354" t="str">
            <v>rupb1415</v>
          </cell>
          <cell r="E2354" t="str">
            <v>Suyoto</v>
          </cell>
          <cell r="F2354" t="str">
            <v xml:space="preserve"> -  Upah Harian potong besi buat block out &amp; kolom lift</v>
          </cell>
          <cell r="J2354">
            <v>70000</v>
          </cell>
          <cell r="K2354">
            <v>70000</v>
          </cell>
        </row>
        <row r="2356">
          <cell r="E2356" t="str">
            <v>Suyoto</v>
          </cell>
          <cell r="F2356" t="str">
            <v xml:space="preserve"> -  Upah Harian buat teck untuk perkuatan, block out, kolom, lantai</v>
          </cell>
        </row>
        <row r="2357">
          <cell r="C2357" t="str">
            <v>rupb1416</v>
          </cell>
          <cell r="F2357" t="str">
            <v xml:space="preserve">    periode : 2 Mei - 16 Mei 2005</v>
          </cell>
          <cell r="J2357">
            <v>1666000</v>
          </cell>
          <cell r="K2357">
            <v>1666000</v>
          </cell>
        </row>
        <row r="2358">
          <cell r="C2358" t="str">
            <v>rupb1417</v>
          </cell>
          <cell r="E2358" t="str">
            <v>Suyoto</v>
          </cell>
          <cell r="F2358" t="str">
            <v xml:space="preserve"> -  Upah Harian pengecekan balok kolom &amp; lantai</v>
          </cell>
          <cell r="J2358">
            <v>840000</v>
          </cell>
          <cell r="K2358">
            <v>840000</v>
          </cell>
        </row>
        <row r="2359">
          <cell r="C2359" t="str">
            <v>rupb1418</v>
          </cell>
          <cell r="E2359" t="str">
            <v>Suyoto</v>
          </cell>
          <cell r="F2359" t="str">
            <v xml:space="preserve"> -  Upah Harian buka &amp; tutup kolom untuk buang sampah</v>
          </cell>
          <cell r="J2359">
            <v>91000</v>
          </cell>
          <cell r="K2359">
            <v>91000</v>
          </cell>
        </row>
        <row r="2361">
          <cell r="E2361" t="str">
            <v>Bambang Budianto</v>
          </cell>
          <cell r="F2361" t="str">
            <v>Upah Borong Pek. Gedung C</v>
          </cell>
        </row>
        <row r="2362">
          <cell r="C2362" t="str">
            <v>rupb1419</v>
          </cell>
          <cell r="E2362" t="str">
            <v>044/SPB/NK-PPS/03/05</v>
          </cell>
          <cell r="F2362" t="str">
            <v xml:space="preserve"> -  Stel &amp; Bongkar Bekisting Lt - 2</v>
          </cell>
          <cell r="G2362">
            <v>102.14100000000001</v>
          </cell>
          <cell r="H2362" t="str">
            <v>m2</v>
          </cell>
          <cell r="I2362">
            <v>12500.004895193901</v>
          </cell>
          <cell r="J2362">
            <v>1276763</v>
          </cell>
          <cell r="K2362">
            <v>1276763</v>
          </cell>
        </row>
        <row r="2364">
          <cell r="E2364" t="str">
            <v>Bambang Budianto</v>
          </cell>
          <cell r="F2364" t="str">
            <v>Upah Borong Pek. Gedung C</v>
          </cell>
        </row>
        <row r="2365">
          <cell r="C2365" t="str">
            <v>rupb1420</v>
          </cell>
          <cell r="E2365" t="str">
            <v>054/SPB/NK-PPS/04/05</v>
          </cell>
          <cell r="F2365" t="str">
            <v xml:space="preserve"> -  Stel &amp; Bongkar Bekisting Balok</v>
          </cell>
          <cell r="G2365">
            <v>186.035</v>
          </cell>
          <cell r="H2365" t="str">
            <v>m2</v>
          </cell>
          <cell r="I2365">
            <v>12500.0026876663</v>
          </cell>
          <cell r="J2365">
            <v>2325438</v>
          </cell>
          <cell r="K2365">
            <v>2325438</v>
          </cell>
        </row>
        <row r="2366">
          <cell r="C2366" t="str">
            <v>rupb1421</v>
          </cell>
          <cell r="F2366" t="str">
            <v xml:space="preserve"> -  Cor TC</v>
          </cell>
          <cell r="G2366">
            <v>214</v>
          </cell>
          <cell r="H2366" t="str">
            <v>m3</v>
          </cell>
          <cell r="I2366">
            <v>10000</v>
          </cell>
          <cell r="J2366">
            <v>2140000</v>
          </cell>
          <cell r="K2366">
            <v>2140000</v>
          </cell>
        </row>
        <row r="2367">
          <cell r="C2367" t="str">
            <v>rupb1422</v>
          </cell>
          <cell r="F2367" t="str">
            <v xml:space="preserve"> -  Bongkar/Pasang Scafolding dll</v>
          </cell>
          <cell r="G2367">
            <v>435.35199999999998</v>
          </cell>
          <cell r="H2367" t="str">
            <v>m2</v>
          </cell>
          <cell r="I2367">
            <v>2500</v>
          </cell>
          <cell r="J2367">
            <v>1088380</v>
          </cell>
          <cell r="K2367">
            <v>1088380</v>
          </cell>
        </row>
        <row r="2369">
          <cell r="F2369" t="str">
            <v xml:space="preserve"> -  Upah Harian pekerjaan sparing balok &amp; sudutan Balok</v>
          </cell>
        </row>
        <row r="2370">
          <cell r="C2370" t="str">
            <v>rupb1423</v>
          </cell>
          <cell r="F2370" t="str">
            <v xml:space="preserve">    periode : 9 Mei - 13 Mei 2005</v>
          </cell>
          <cell r="J2370">
            <v>8670000</v>
          </cell>
          <cell r="K2370">
            <v>8670000</v>
          </cell>
        </row>
        <row r="2372">
          <cell r="C2372" t="str">
            <v>rupb1424</v>
          </cell>
          <cell r="E2372" t="str">
            <v>Suyoto</v>
          </cell>
          <cell r="F2372" t="str">
            <v xml:space="preserve"> -  Upah Finishing dinding Ram As BG</v>
          </cell>
          <cell r="J2372">
            <v>35000</v>
          </cell>
          <cell r="K2372">
            <v>35000</v>
          </cell>
        </row>
        <row r="2373">
          <cell r="C2373" t="str">
            <v>rupb1425</v>
          </cell>
          <cell r="E2373" t="str">
            <v>Suyoto</v>
          </cell>
          <cell r="F2373" t="str">
            <v xml:space="preserve"> -  Upah Harian bongkar dinding ram bagian dalam</v>
          </cell>
          <cell r="J2373">
            <v>140000</v>
          </cell>
          <cell r="K2373">
            <v>140000</v>
          </cell>
        </row>
        <row r="2375">
          <cell r="C2375" t="str">
            <v>rupb1426</v>
          </cell>
          <cell r="E2375" t="str">
            <v>Suyoto</v>
          </cell>
          <cell r="F2375" t="str">
            <v xml:space="preserve"> -  Upah Harian merubah balok, steck, kolom, as B1/B4, dan Lift</v>
          </cell>
          <cell r="J2375">
            <v>420000</v>
          </cell>
          <cell r="K2375">
            <v>420000</v>
          </cell>
        </row>
        <row r="2376">
          <cell r="C2376" t="str">
            <v>rupb1427</v>
          </cell>
          <cell r="E2376" t="str">
            <v>Suyoto</v>
          </cell>
          <cell r="F2376" t="str">
            <v xml:space="preserve"> -  Upah harian tambal Balok di As BB/BC</v>
          </cell>
          <cell r="J2376">
            <v>35000</v>
          </cell>
          <cell r="K2376">
            <v>35000</v>
          </cell>
        </row>
        <row r="2377">
          <cell r="C2377" t="str">
            <v>rupb1428</v>
          </cell>
          <cell r="F2377" t="str">
            <v xml:space="preserve"> -  Upah Harian pekerjaan expose balok</v>
          </cell>
          <cell r="J2377">
            <v>4363600</v>
          </cell>
          <cell r="K2377">
            <v>4363600</v>
          </cell>
        </row>
        <row r="2378">
          <cell r="C2378" t="str">
            <v>rupb1429</v>
          </cell>
          <cell r="E2378" t="str">
            <v>Bambang Budianto</v>
          </cell>
          <cell r="F2378" t="str">
            <v xml:space="preserve"> -  Upah Harian bongkar pasang balok excalator karena perubahan gambar</v>
          </cell>
          <cell r="J2378">
            <v>280000</v>
          </cell>
          <cell r="K2378">
            <v>280000</v>
          </cell>
        </row>
        <row r="2380">
          <cell r="C2380" t="str">
            <v>rupb1430</v>
          </cell>
          <cell r="F2380" t="str">
            <v xml:space="preserve"> -  Upah Harian pekerjaan plester beton &amp; acian</v>
          </cell>
          <cell r="J2380">
            <v>5104000</v>
          </cell>
          <cell r="K2380">
            <v>5104000</v>
          </cell>
        </row>
        <row r="2382">
          <cell r="C2382" t="str">
            <v>rupb1431</v>
          </cell>
          <cell r="E2382" t="str">
            <v>Suyoto</v>
          </cell>
          <cell r="F2382" t="str">
            <v xml:space="preserve"> -  Upah Harian Curing Beton kolom, As BA/BD, Lt. BL/BI, BI/BG, BL-BI</v>
          </cell>
          <cell r="J2382">
            <v>280000</v>
          </cell>
          <cell r="K2382">
            <v>280000</v>
          </cell>
        </row>
        <row r="2389">
          <cell r="G2389" t="str">
            <v>Sub Jumlah     Rp.</v>
          </cell>
          <cell r="J2389">
            <v>48081251</v>
          </cell>
          <cell r="K2389">
            <v>48081251</v>
          </cell>
        </row>
        <row r="2391">
          <cell r="I2391" t="str">
            <v>Pekanbaru, 25 Mei 2005</v>
          </cell>
        </row>
        <row r="2393">
          <cell r="I2393" t="str">
            <v>Pembuat Daftar</v>
          </cell>
        </row>
        <row r="2398">
          <cell r="I2398" t="str">
            <v>PAHOTAN SITORUS, SE</v>
          </cell>
        </row>
        <row r="2399">
          <cell r="I2399" t="str">
            <v>Adm/Keu Proyek</v>
          </cell>
        </row>
        <row r="2400">
          <cell r="I2400" t="str">
            <v>DP.   No. :</v>
          </cell>
        </row>
        <row r="2401">
          <cell r="I2401" t="str">
            <v>WO. No. :</v>
          </cell>
        </row>
        <row r="2405">
          <cell r="E2405" t="str">
            <v xml:space="preserve">Proyek   :  </v>
          </cell>
          <cell r="F2405" t="str">
            <v>PROYEK PEREMAJAAN PASAR SENAPELAN</v>
          </cell>
        </row>
        <row r="2406">
          <cell r="E2406" t="str">
            <v xml:space="preserve">Periode  :  </v>
          </cell>
          <cell r="F2406">
            <v>38483</v>
          </cell>
          <cell r="G2406" t="str">
            <v>s/d</v>
          </cell>
          <cell r="H2406">
            <v>38497</v>
          </cell>
        </row>
        <row r="2408">
          <cell r="C2408" t="str">
            <v>Nomor</v>
          </cell>
          <cell r="E2408" t="str">
            <v>Nama M.Borong/ Nomor SPB</v>
          </cell>
          <cell r="F2408" t="str">
            <v>Jenis Bahan</v>
          </cell>
          <cell r="G2408" t="str">
            <v>VOLUME</v>
          </cell>
          <cell r="I2408" t="str">
            <v>Harga</v>
          </cell>
          <cell r="J2408" t="str">
            <v>Jumlah Bruto</v>
          </cell>
          <cell r="K2408" t="str">
            <v>Jumlah Bruto</v>
          </cell>
        </row>
        <row r="2409">
          <cell r="C2409" t="str">
            <v>Kode</v>
          </cell>
          <cell r="I2409" t="str">
            <v>Satuan</v>
          </cell>
        </row>
        <row r="2410">
          <cell r="C2410" t="str">
            <v>R.A.P</v>
          </cell>
          <cell r="I2410" t="str">
            <v>(Rp.)</v>
          </cell>
          <cell r="J2410" t="str">
            <v>(Rp.)</v>
          </cell>
          <cell r="K2410" t="str">
            <v>(Rp.)</v>
          </cell>
        </row>
        <row r="2411">
          <cell r="E2411" t="str">
            <v>Sub Jumlah Dipindah</v>
          </cell>
          <cell r="J2411">
            <v>48081251</v>
          </cell>
          <cell r="K2411">
            <v>48081251</v>
          </cell>
        </row>
        <row r="2413">
          <cell r="E2413" t="str">
            <v>Suyoto</v>
          </cell>
          <cell r="F2413" t="str">
            <v>Upah Borong Pek. Block Gedung B &amp; C</v>
          </cell>
        </row>
        <row r="2414">
          <cell r="C2414" t="str">
            <v>rupb1432</v>
          </cell>
          <cell r="E2414" t="str">
            <v>060/SPB/NK-PPS/04/05</v>
          </cell>
          <cell r="F2414" t="str">
            <v xml:space="preserve"> -  Stel</v>
          </cell>
          <cell r="G2414">
            <v>1519.8</v>
          </cell>
          <cell r="H2414" t="str">
            <v>m2</v>
          </cell>
          <cell r="I2414">
            <v>10999.710488222099</v>
          </cell>
          <cell r="J2414">
            <v>16717359.999999946</v>
          </cell>
          <cell r="K2414">
            <v>16717359.999999946</v>
          </cell>
        </row>
        <row r="2415">
          <cell r="C2415" t="str">
            <v>rupb1433</v>
          </cell>
          <cell r="F2415" t="str">
            <v xml:space="preserve"> -  Pabrikasi</v>
          </cell>
          <cell r="G2415">
            <v>2401.91</v>
          </cell>
          <cell r="H2415" t="str">
            <v>m3</v>
          </cell>
          <cell r="I2415">
            <v>3500</v>
          </cell>
          <cell r="J2415">
            <v>8406685</v>
          </cell>
          <cell r="K2415">
            <v>8406685</v>
          </cell>
        </row>
        <row r="2416">
          <cell r="C2416" t="str">
            <v>rupb1434</v>
          </cell>
          <cell r="F2416" t="str">
            <v xml:space="preserve"> -  Pasang Scap Bondek Lantai</v>
          </cell>
          <cell r="G2416">
            <v>1130.74</v>
          </cell>
          <cell r="H2416" t="str">
            <v>m2</v>
          </cell>
          <cell r="I2416">
            <v>4000</v>
          </cell>
          <cell r="J2416">
            <v>4522960</v>
          </cell>
          <cell r="K2416">
            <v>4522960</v>
          </cell>
        </row>
        <row r="2417">
          <cell r="C2417" t="str">
            <v>rupb1435</v>
          </cell>
          <cell r="F2417" t="str">
            <v xml:space="preserve"> -  Scafolding Bondek</v>
          </cell>
          <cell r="G2417">
            <v>1130.74</v>
          </cell>
          <cell r="H2417" t="str">
            <v>m2</v>
          </cell>
          <cell r="I2417">
            <v>2500</v>
          </cell>
          <cell r="J2417">
            <v>2826850</v>
          </cell>
          <cell r="K2417">
            <v>2826850</v>
          </cell>
        </row>
        <row r="2418">
          <cell r="C2418" t="str">
            <v>rupb1436</v>
          </cell>
          <cell r="F2418" t="str">
            <v xml:space="preserve"> -  Stel</v>
          </cell>
          <cell r="G2418">
            <v>879.82500000000005</v>
          </cell>
          <cell r="H2418" t="str">
            <v>m2</v>
          </cell>
          <cell r="I2418">
            <v>12500</v>
          </cell>
          <cell r="J2418">
            <v>10997812.5</v>
          </cell>
          <cell r="K2418">
            <v>10997812.5</v>
          </cell>
        </row>
        <row r="2419">
          <cell r="C2419" t="str">
            <v>rupb1437</v>
          </cell>
          <cell r="F2419" t="str">
            <v xml:space="preserve"> -  Cor T.C</v>
          </cell>
          <cell r="G2419">
            <v>42.7</v>
          </cell>
          <cell r="H2419" t="str">
            <v>m3</v>
          </cell>
          <cell r="I2419">
            <v>15000</v>
          </cell>
          <cell r="J2419">
            <v>640500</v>
          </cell>
          <cell r="K2419">
            <v>640500</v>
          </cell>
        </row>
        <row r="2420">
          <cell r="C2420" t="str">
            <v>rupb1438</v>
          </cell>
          <cell r="F2420" t="str">
            <v xml:space="preserve"> -  Cor C.P</v>
          </cell>
          <cell r="G2420">
            <v>615</v>
          </cell>
          <cell r="H2420" t="str">
            <v>m3</v>
          </cell>
          <cell r="I2420">
            <v>10000</v>
          </cell>
          <cell r="J2420">
            <v>6150000</v>
          </cell>
          <cell r="K2420">
            <v>6150000</v>
          </cell>
        </row>
        <row r="2421">
          <cell r="C2421" t="str">
            <v>rupb1439</v>
          </cell>
          <cell r="F2421" t="str">
            <v xml:space="preserve"> -  Kepala Kolom</v>
          </cell>
          <cell r="G2421">
            <v>24</v>
          </cell>
          <cell r="H2421" t="str">
            <v>bh</v>
          </cell>
          <cell r="I2421">
            <v>20000</v>
          </cell>
          <cell r="J2421">
            <v>480000</v>
          </cell>
          <cell r="K2421">
            <v>480000</v>
          </cell>
        </row>
        <row r="2422">
          <cell r="C2422" t="str">
            <v>rupb1440</v>
          </cell>
          <cell r="F2422" t="str">
            <v xml:space="preserve"> -  Bikin Sparing Block Out</v>
          </cell>
          <cell r="G2422">
            <v>42</v>
          </cell>
          <cell r="H2422" t="str">
            <v>bh</v>
          </cell>
          <cell r="I2422">
            <v>5000</v>
          </cell>
          <cell r="J2422">
            <v>210000</v>
          </cell>
          <cell r="K2422">
            <v>210000</v>
          </cell>
        </row>
        <row r="2423">
          <cell r="C2423" t="str">
            <v>rupb1441</v>
          </cell>
          <cell r="F2423" t="str">
            <v xml:space="preserve"> -  Stop Cor Balok</v>
          </cell>
          <cell r="G2423">
            <v>221.97</v>
          </cell>
          <cell r="H2423" t="str">
            <v>m</v>
          </cell>
          <cell r="I2423">
            <v>2500</v>
          </cell>
          <cell r="J2423">
            <v>554925</v>
          </cell>
          <cell r="K2423">
            <v>554925</v>
          </cell>
        </row>
        <row r="2424">
          <cell r="C2424" t="str">
            <v>rupb1442</v>
          </cell>
          <cell r="F2424" t="str">
            <v xml:space="preserve"> -  Stop Cor Lantai</v>
          </cell>
          <cell r="G2424">
            <v>41</v>
          </cell>
          <cell r="H2424" t="str">
            <v>m</v>
          </cell>
          <cell r="I2424">
            <v>5000</v>
          </cell>
          <cell r="J2424">
            <v>205000</v>
          </cell>
          <cell r="K2424">
            <v>205000</v>
          </cell>
        </row>
        <row r="2425">
          <cell r="C2425" t="str">
            <v>rupb1443</v>
          </cell>
          <cell r="F2425" t="str">
            <v xml:space="preserve"> -  Bongkar Los pabrikasi Kayu</v>
          </cell>
          <cell r="G2425">
            <v>1917.14</v>
          </cell>
          <cell r="H2425" t="str">
            <v>m2</v>
          </cell>
          <cell r="I2425">
            <v>1500</v>
          </cell>
          <cell r="J2425">
            <v>2875710</v>
          </cell>
          <cell r="K2425">
            <v>2875710</v>
          </cell>
        </row>
        <row r="2426">
          <cell r="C2426" t="str">
            <v>rupb1444</v>
          </cell>
          <cell r="F2426" t="str">
            <v xml:space="preserve"> -  Bor Steck Tonjolan Kolom</v>
          </cell>
          <cell r="G2426">
            <v>108</v>
          </cell>
          <cell r="H2426" t="str">
            <v>ttk</v>
          </cell>
          <cell r="I2426">
            <v>500</v>
          </cell>
          <cell r="J2426">
            <v>54000</v>
          </cell>
          <cell r="K2426">
            <v>54000</v>
          </cell>
        </row>
        <row r="2427">
          <cell r="C2427" t="str">
            <v>rupb1445</v>
          </cell>
          <cell r="F2427" t="str">
            <v xml:space="preserve"> -  Pasang Plat Siku Void Tangga</v>
          </cell>
          <cell r="G2427">
            <v>108.2</v>
          </cell>
          <cell r="H2427" t="str">
            <v>hk</v>
          </cell>
          <cell r="I2427">
            <v>2500</v>
          </cell>
          <cell r="J2427">
            <v>270500</v>
          </cell>
          <cell r="K2427">
            <v>270500</v>
          </cell>
        </row>
        <row r="2428">
          <cell r="C2428" t="str">
            <v>rupb1446</v>
          </cell>
          <cell r="F2428" t="str">
            <v xml:space="preserve"> -  Pasang Plat Siku &amp; Scap It</v>
          </cell>
          <cell r="G2428">
            <v>82.04</v>
          </cell>
          <cell r="H2428" t="str">
            <v>m</v>
          </cell>
          <cell r="I2428">
            <v>2500</v>
          </cell>
          <cell r="J2428">
            <v>205100</v>
          </cell>
          <cell r="K2428">
            <v>205100</v>
          </cell>
        </row>
        <row r="2429">
          <cell r="C2429" t="str">
            <v>rupb1447</v>
          </cell>
          <cell r="F2429" t="str">
            <v xml:space="preserve"> -  Plat Lantai Konvensional</v>
          </cell>
          <cell r="G2429">
            <v>82.04</v>
          </cell>
          <cell r="H2429" t="str">
            <v>m</v>
          </cell>
          <cell r="I2429">
            <v>14500</v>
          </cell>
          <cell r="J2429">
            <v>1189580.3999999999</v>
          </cell>
          <cell r="K2429">
            <v>1189580.3999999999</v>
          </cell>
        </row>
        <row r="2431">
          <cell r="C2431" t="str">
            <v>rupb1448</v>
          </cell>
          <cell r="E2431" t="str">
            <v>Suyoto</v>
          </cell>
          <cell r="F2431" t="str">
            <v xml:space="preserve"> -  Upah Harian Bobok Tiang</v>
          </cell>
          <cell r="J2431">
            <v>70000</v>
          </cell>
          <cell r="K2431">
            <v>70000</v>
          </cell>
        </row>
        <row r="2432">
          <cell r="C2432" t="str">
            <v>rupb1449</v>
          </cell>
          <cell r="E2432" t="str">
            <v>Junaidi</v>
          </cell>
          <cell r="F2432" t="str">
            <v xml:space="preserve"> -  Upah Harian Tukang Bobok Periode : 1 Mei - 15 Mei 2005</v>
          </cell>
          <cell r="J2432">
            <v>206250</v>
          </cell>
          <cell r="K2432">
            <v>206250</v>
          </cell>
        </row>
        <row r="2433">
          <cell r="E2433" t="str">
            <v>Bambang Budianto</v>
          </cell>
          <cell r="F2433" t="str">
            <v>Upah Harian Pekerjaan :</v>
          </cell>
        </row>
        <row r="2434">
          <cell r="C2434" t="str">
            <v>rupb1450</v>
          </cell>
          <cell r="F2434" t="str">
            <v xml:space="preserve"> -  Sifing Beton Hardiner</v>
          </cell>
          <cell r="J2434">
            <v>980000</v>
          </cell>
          <cell r="K2434">
            <v>980000</v>
          </cell>
        </row>
        <row r="2435">
          <cell r="C2435" t="str">
            <v>rupb1451</v>
          </cell>
          <cell r="F2435" t="str">
            <v xml:space="preserve"> -  Bobok Lantai Hardiner</v>
          </cell>
          <cell r="J2435">
            <v>952000</v>
          </cell>
          <cell r="K2435">
            <v>952000</v>
          </cell>
        </row>
        <row r="2436">
          <cell r="C2436" t="str">
            <v>rupb1452</v>
          </cell>
          <cell r="F2436" t="str">
            <v xml:space="preserve"> -  Bobok Lantai Atap</v>
          </cell>
          <cell r="J2436">
            <v>126000</v>
          </cell>
          <cell r="K2436">
            <v>126000</v>
          </cell>
        </row>
        <row r="2438">
          <cell r="E2438" t="str">
            <v>Bambang Budianto</v>
          </cell>
          <cell r="F2438" t="str">
            <v>Upah Borong Pekerjaan Block B &amp; C</v>
          </cell>
        </row>
        <row r="2439">
          <cell r="C2439" t="str">
            <v>rupb1453</v>
          </cell>
          <cell r="E2439" t="str">
            <v>059/SPB/NK-PPS/04/05</v>
          </cell>
          <cell r="F2439" t="str">
            <v xml:space="preserve"> -  Stel</v>
          </cell>
          <cell r="G2439">
            <v>950.4</v>
          </cell>
          <cell r="H2439" t="str">
            <v>m2</v>
          </cell>
          <cell r="I2439">
            <v>11000.347222222201</v>
          </cell>
          <cell r="J2439">
            <v>10454729.99999998</v>
          </cell>
          <cell r="K2439">
            <v>10454729.99999998</v>
          </cell>
        </row>
        <row r="2440">
          <cell r="C2440" t="str">
            <v>rupb1454</v>
          </cell>
          <cell r="F2440" t="str">
            <v xml:space="preserve"> -  Pabrikasi</v>
          </cell>
          <cell r="G2440">
            <v>1517.36</v>
          </cell>
          <cell r="H2440" t="str">
            <v>m3</v>
          </cell>
          <cell r="I2440">
            <v>3500.0098855907599</v>
          </cell>
          <cell r="J2440">
            <v>5310775</v>
          </cell>
          <cell r="K2440">
            <v>5310775</v>
          </cell>
        </row>
        <row r="2441">
          <cell r="C2441" t="str">
            <v>rupb1455</v>
          </cell>
          <cell r="F2441" t="str">
            <v xml:space="preserve"> -  Pasang Scap Bondek Lantai</v>
          </cell>
          <cell r="G2441">
            <v>1475.9</v>
          </cell>
          <cell r="H2441" t="str">
            <v>m2</v>
          </cell>
          <cell r="I2441">
            <v>4000</v>
          </cell>
          <cell r="J2441">
            <v>5903600</v>
          </cell>
          <cell r="K2441">
            <v>5903600</v>
          </cell>
        </row>
        <row r="2442">
          <cell r="C2442" t="str">
            <v>rupb1456</v>
          </cell>
          <cell r="F2442" t="str">
            <v xml:space="preserve"> -  Scafolding Bondek</v>
          </cell>
          <cell r="G2442">
            <v>1454.3</v>
          </cell>
          <cell r="H2442" t="str">
            <v>m2</v>
          </cell>
          <cell r="I2442">
            <v>2500</v>
          </cell>
          <cell r="J2442">
            <v>3635750</v>
          </cell>
          <cell r="K2442">
            <v>3635750</v>
          </cell>
        </row>
        <row r="2443">
          <cell r="C2443" t="str">
            <v>rupb1457</v>
          </cell>
          <cell r="F2443" t="str">
            <v xml:space="preserve"> -  Stel</v>
          </cell>
          <cell r="G2443">
            <v>572.49</v>
          </cell>
          <cell r="H2443" t="str">
            <v>m2</v>
          </cell>
          <cell r="I2443">
            <v>12500</v>
          </cell>
          <cell r="J2443">
            <v>7156125</v>
          </cell>
          <cell r="K2443">
            <v>7156125</v>
          </cell>
        </row>
        <row r="2444">
          <cell r="C2444" t="str">
            <v>rupb1458</v>
          </cell>
          <cell r="F2444" t="str">
            <v xml:space="preserve"> -  Cor</v>
          </cell>
          <cell r="G2444">
            <v>86.2</v>
          </cell>
          <cell r="H2444" t="str">
            <v>m3</v>
          </cell>
          <cell r="I2444">
            <v>15000</v>
          </cell>
          <cell r="J2444">
            <v>1293000</v>
          </cell>
          <cell r="K2444">
            <v>1293000</v>
          </cell>
        </row>
        <row r="2445">
          <cell r="C2445" t="str">
            <v>rupb1459</v>
          </cell>
          <cell r="F2445" t="str">
            <v xml:space="preserve"> -  Cor</v>
          </cell>
          <cell r="G2445">
            <v>297.5</v>
          </cell>
          <cell r="H2445" t="str">
            <v>m3</v>
          </cell>
          <cell r="I2445">
            <v>10000</v>
          </cell>
          <cell r="J2445">
            <v>2975000</v>
          </cell>
          <cell r="K2445">
            <v>2975000</v>
          </cell>
        </row>
        <row r="2446">
          <cell r="C2446" t="str">
            <v>rupb1460</v>
          </cell>
          <cell r="F2446" t="str">
            <v xml:space="preserve"> -  Kepala Kolom</v>
          </cell>
          <cell r="G2446">
            <v>24</v>
          </cell>
          <cell r="H2446" t="str">
            <v>bh</v>
          </cell>
          <cell r="I2446">
            <v>20000</v>
          </cell>
          <cell r="J2446">
            <v>480000</v>
          </cell>
          <cell r="K2446">
            <v>480000</v>
          </cell>
        </row>
        <row r="2447">
          <cell r="C2447" t="str">
            <v>rupb1461</v>
          </cell>
          <cell r="F2447" t="str">
            <v xml:space="preserve"> -  Talang Cor</v>
          </cell>
          <cell r="G2447">
            <v>31</v>
          </cell>
          <cell r="H2447" t="str">
            <v>m</v>
          </cell>
          <cell r="I2447">
            <v>5000</v>
          </cell>
          <cell r="J2447">
            <v>155000</v>
          </cell>
          <cell r="K2447">
            <v>155000</v>
          </cell>
        </row>
        <row r="2448">
          <cell r="C2448" t="str">
            <v>rupb1462</v>
          </cell>
          <cell r="F2448" t="str">
            <v xml:space="preserve"> -  Stop Cor Balok</v>
          </cell>
          <cell r="G2448">
            <v>372.11</v>
          </cell>
          <cell r="H2448" t="str">
            <v>m</v>
          </cell>
          <cell r="I2448">
            <v>2500</v>
          </cell>
          <cell r="J2448">
            <v>930275</v>
          </cell>
          <cell r="K2448">
            <v>930275</v>
          </cell>
        </row>
        <row r="2449">
          <cell r="C2449" t="str">
            <v>rupb1463</v>
          </cell>
          <cell r="F2449" t="str">
            <v xml:space="preserve"> -  Stop Cor Lantai (kawat ayam)</v>
          </cell>
          <cell r="G2449">
            <v>35.75</v>
          </cell>
          <cell r="H2449" t="str">
            <v>m</v>
          </cell>
          <cell r="I2449">
            <v>5000</v>
          </cell>
          <cell r="J2449">
            <v>178750</v>
          </cell>
          <cell r="K2449">
            <v>178750</v>
          </cell>
        </row>
        <row r="2450">
          <cell r="C2450" t="str">
            <v>rupb1464</v>
          </cell>
          <cell r="F2450" t="str">
            <v xml:space="preserve"> -  Bongkar los pabrikasi kayu</v>
          </cell>
          <cell r="G2450">
            <v>144</v>
          </cell>
          <cell r="H2450" t="str">
            <v>m2</v>
          </cell>
          <cell r="I2450">
            <v>1500</v>
          </cell>
          <cell r="J2450">
            <v>216000</v>
          </cell>
          <cell r="K2450">
            <v>216000</v>
          </cell>
        </row>
        <row r="2451">
          <cell r="C2451" t="str">
            <v>rupb1465</v>
          </cell>
          <cell r="F2451" t="str">
            <v xml:space="preserve"> -  Bongkar los tonjolan kolom</v>
          </cell>
          <cell r="G2451">
            <v>94</v>
          </cell>
          <cell r="H2451" t="str">
            <v>ttk</v>
          </cell>
          <cell r="I2451">
            <v>500</v>
          </cell>
          <cell r="J2451">
            <v>47000</v>
          </cell>
          <cell r="K2451">
            <v>47000</v>
          </cell>
        </row>
        <row r="2452">
          <cell r="C2452" t="str">
            <v>rupb1466</v>
          </cell>
          <cell r="F2452" t="str">
            <v xml:space="preserve"> -  Tangga</v>
          </cell>
          <cell r="G2452">
            <v>5</v>
          </cell>
          <cell r="H2452" t="str">
            <v>unit</v>
          </cell>
          <cell r="I2452">
            <v>1000000</v>
          </cell>
          <cell r="J2452">
            <v>5000000</v>
          </cell>
          <cell r="K2452">
            <v>5000000</v>
          </cell>
        </row>
        <row r="2453">
          <cell r="C2453" t="str">
            <v>rupb1467</v>
          </cell>
          <cell r="F2453" t="str">
            <v xml:space="preserve"> -  Cipping Beton Lt. Atap sekitar lift</v>
          </cell>
          <cell r="G2453">
            <v>1</v>
          </cell>
          <cell r="H2453" t="str">
            <v>hk</v>
          </cell>
          <cell r="I2453">
            <v>35000</v>
          </cell>
          <cell r="J2453">
            <v>35000</v>
          </cell>
          <cell r="K2453">
            <v>35000</v>
          </cell>
        </row>
        <row r="2454">
          <cell r="C2454" t="str">
            <v>rupb1468</v>
          </cell>
          <cell r="F2454" t="str">
            <v xml:space="preserve"> -  Pasang Plat siku &amp; Scap lantai</v>
          </cell>
          <cell r="G2454">
            <v>65.400000000000006</v>
          </cell>
          <cell r="H2454" t="str">
            <v>m</v>
          </cell>
          <cell r="I2454">
            <v>2500</v>
          </cell>
          <cell r="J2454">
            <v>163500</v>
          </cell>
          <cell r="K2454">
            <v>163500</v>
          </cell>
        </row>
        <row r="2455">
          <cell r="C2455" t="str">
            <v>rupb1469</v>
          </cell>
          <cell r="F2455" t="str">
            <v xml:space="preserve"> -  Plat lantai konvensional</v>
          </cell>
          <cell r="G2455">
            <v>39.979999999999997</v>
          </cell>
          <cell r="H2455" t="str">
            <v>m</v>
          </cell>
          <cell r="I2455">
            <v>14500</v>
          </cell>
          <cell r="J2455">
            <v>579710</v>
          </cell>
          <cell r="K2455">
            <v>579710</v>
          </cell>
        </row>
        <row r="2457">
          <cell r="C2457" t="str">
            <v>rupb1470</v>
          </cell>
          <cell r="E2457" t="str">
            <v>Suyoto</v>
          </cell>
          <cell r="F2457" t="str">
            <v xml:space="preserve"> -  Upah Harian Perataan Tanah Canopy periode : 8 Mei - 20 Mei 2005</v>
          </cell>
          <cell r="J2457">
            <v>1386000</v>
          </cell>
          <cell r="K2457">
            <v>1386000</v>
          </cell>
        </row>
        <row r="2458">
          <cell r="C2458" t="str">
            <v>rupb1471</v>
          </cell>
          <cell r="E2458" t="str">
            <v>Suyoto</v>
          </cell>
          <cell r="F2458" t="str">
            <v xml:space="preserve"> -  Upah Harian urugan tanah di Canopy periode : 30 April - 14 Mei 2005</v>
          </cell>
          <cell r="J2458">
            <v>1617000</v>
          </cell>
          <cell r="K2458">
            <v>1617000</v>
          </cell>
        </row>
        <row r="2459">
          <cell r="C2459" t="str">
            <v>rupb1472</v>
          </cell>
          <cell r="E2459" t="str">
            <v>Bambang Budianto</v>
          </cell>
          <cell r="F2459" t="str">
            <v xml:space="preserve"> -  Upah Harian urugan tanah di Ramp</v>
          </cell>
          <cell r="J2459">
            <v>1274000</v>
          </cell>
          <cell r="K2459">
            <v>1274000</v>
          </cell>
        </row>
        <row r="2461">
          <cell r="E2461" t="str">
            <v>Kahar</v>
          </cell>
          <cell r="F2461" t="str">
            <v>Pembesian di Gedung B</v>
          </cell>
        </row>
        <row r="2462">
          <cell r="C2462" t="str">
            <v>rupb1473</v>
          </cell>
          <cell r="E2462" t="str">
            <v>061/SPB/NK-PPS/04/05</v>
          </cell>
          <cell r="F2462" t="str">
            <v>Ø :10 &amp; 13</v>
          </cell>
          <cell r="G2462">
            <v>17970.310000000001</v>
          </cell>
          <cell r="H2462" t="str">
            <v>kg</v>
          </cell>
          <cell r="I2462">
            <v>325</v>
          </cell>
          <cell r="J2462">
            <v>5840350.75</v>
          </cell>
          <cell r="K2462">
            <v>5840350.75</v>
          </cell>
        </row>
        <row r="2463">
          <cell r="C2463" t="str">
            <v>rupb1474</v>
          </cell>
          <cell r="F2463" t="str">
            <v xml:space="preserve">Ø :10 </v>
          </cell>
          <cell r="G2463">
            <v>40700</v>
          </cell>
          <cell r="H2463" t="str">
            <v>kg</v>
          </cell>
          <cell r="I2463">
            <v>375</v>
          </cell>
          <cell r="J2463">
            <v>15262500</v>
          </cell>
          <cell r="K2463">
            <v>15262500</v>
          </cell>
        </row>
        <row r="2464">
          <cell r="C2464" t="str">
            <v>rupb1475</v>
          </cell>
          <cell r="F2464" t="str">
            <v>Ø :16 &amp; 19,22</v>
          </cell>
          <cell r="G2464">
            <v>33668.21</v>
          </cell>
          <cell r="H2464" t="str">
            <v>kg</v>
          </cell>
          <cell r="I2464">
            <v>250</v>
          </cell>
          <cell r="J2464">
            <v>8417052.5</v>
          </cell>
          <cell r="K2464">
            <v>8417052.5</v>
          </cell>
        </row>
        <row r="2465">
          <cell r="C2465" t="str">
            <v>rupb1476</v>
          </cell>
          <cell r="F2465" t="str">
            <v>Wire Mesh</v>
          </cell>
          <cell r="G2465">
            <v>3687.79</v>
          </cell>
          <cell r="H2465" t="str">
            <v>m2</v>
          </cell>
          <cell r="I2465">
            <v>1500</v>
          </cell>
          <cell r="J2465">
            <v>5531685</v>
          </cell>
          <cell r="K2465">
            <v>5531685</v>
          </cell>
        </row>
        <row r="2470">
          <cell r="G2470" t="str">
            <v>Sub Jumlah     Rp.</v>
          </cell>
          <cell r="J2470">
            <v>190565287.14999992</v>
          </cell>
          <cell r="K2470">
            <v>195427</v>
          </cell>
        </row>
        <row r="2471">
          <cell r="G2471" t="str">
            <v>T o  t  a  l        Rp.</v>
          </cell>
          <cell r="J2471">
            <v>190565287.14999992</v>
          </cell>
          <cell r="K2471">
            <v>195427</v>
          </cell>
        </row>
        <row r="2473">
          <cell r="D2473" t="str">
            <v>DP : 15</v>
          </cell>
        </row>
        <row r="2474">
          <cell r="C2474" t="str">
            <v/>
          </cell>
        </row>
        <row r="2475">
          <cell r="E2475" t="str">
            <v>Mirza Noor</v>
          </cell>
          <cell r="F2475" t="str">
            <v xml:space="preserve"> -  Upah Pekerja Harian </v>
          </cell>
        </row>
        <row r="2476">
          <cell r="C2476" t="str">
            <v>rupb1477</v>
          </cell>
          <cell r="F2476" t="str">
            <v xml:space="preserve">   Upah harian  Periode : 11 Juni - 26 Juni 05</v>
          </cell>
          <cell r="J2476">
            <v>3153000</v>
          </cell>
          <cell r="K2476">
            <v>3153000</v>
          </cell>
        </row>
        <row r="2477">
          <cell r="C2477" t="str">
            <v>rupb1478</v>
          </cell>
          <cell r="E2477" t="str">
            <v>Suminta</v>
          </cell>
          <cell r="F2477" t="str">
            <v xml:space="preserve"> -  Upah Harian Muat Kayu Bekas ke dalam Mobil</v>
          </cell>
          <cell r="J2477">
            <v>60000</v>
          </cell>
          <cell r="K2477">
            <v>60000</v>
          </cell>
        </row>
        <row r="2479">
          <cell r="E2479" t="str">
            <v>Suyoto</v>
          </cell>
          <cell r="F2479" t="str">
            <v xml:space="preserve"> -  Upah Harian pembersihan lokasi untuk pengukuran &amp; cor</v>
          </cell>
        </row>
        <row r="2480">
          <cell r="C2480" t="str">
            <v>rupb1479</v>
          </cell>
          <cell r="F2480" t="str">
            <v>Upah harian    Periode : 17 Juni - 19 Juni 05</v>
          </cell>
          <cell r="J2480">
            <v>1015000</v>
          </cell>
          <cell r="K2480">
            <v>1015000</v>
          </cell>
        </row>
        <row r="2481">
          <cell r="C2481" t="str">
            <v>rupb1480</v>
          </cell>
          <cell r="E2481" t="str">
            <v>Singgih Hernawan</v>
          </cell>
          <cell r="F2481" t="str">
            <v xml:space="preserve"> -  Upah Pekerja Harian selama 8 (delapan) hari </v>
          </cell>
          <cell r="J2481">
            <v>354000</v>
          </cell>
          <cell r="K2481">
            <v>354000</v>
          </cell>
        </row>
        <row r="2482">
          <cell r="E2482" t="str">
            <v xml:space="preserve">Bambang Budiono </v>
          </cell>
          <cell r="F2482" t="str">
            <v xml:space="preserve"> -  Upah harian pembersihan balok lantai atap</v>
          </cell>
        </row>
        <row r="2483">
          <cell r="C2483" t="str">
            <v>rupb1481</v>
          </cell>
          <cell r="F2483" t="str">
            <v xml:space="preserve">    Periode : 18 Juni - 21Juni 05</v>
          </cell>
          <cell r="J2483">
            <v>455000</v>
          </cell>
          <cell r="K2483">
            <v>455000</v>
          </cell>
        </row>
        <row r="2484">
          <cell r="C2484" t="str">
            <v>rupb1482</v>
          </cell>
          <cell r="E2484" t="str">
            <v>Suminta</v>
          </cell>
          <cell r="F2484" t="str">
            <v xml:space="preserve"> -  Upah pembersihan Lt. Basement Block B</v>
          </cell>
          <cell r="J2484">
            <v>2520000</v>
          </cell>
          <cell r="K2484">
            <v>2520000</v>
          </cell>
        </row>
        <row r="2486">
          <cell r="C2486" t="str">
            <v>rupb1483</v>
          </cell>
          <cell r="E2486" t="str">
            <v>Karmidi</v>
          </cell>
          <cell r="F2486" t="str">
            <v xml:space="preserve"> -  Upah bongkar besi dari truk</v>
          </cell>
          <cell r="J2486">
            <v>805000</v>
          </cell>
          <cell r="K2486">
            <v>805000</v>
          </cell>
        </row>
        <row r="2487">
          <cell r="C2487" t="str">
            <v>rupb1484</v>
          </cell>
          <cell r="E2487" t="str">
            <v>Karmidi</v>
          </cell>
          <cell r="F2487" t="str">
            <v xml:space="preserve"> -  Upah harian muat sampah ke dalam truk</v>
          </cell>
          <cell r="J2487">
            <v>805000</v>
          </cell>
          <cell r="K2487">
            <v>805000</v>
          </cell>
        </row>
        <row r="2488">
          <cell r="C2488" t="str">
            <v>rupb1485</v>
          </cell>
          <cell r="E2488" t="str">
            <v>Karmidi</v>
          </cell>
          <cell r="F2488" t="str">
            <v xml:space="preserve"> -  Upah harian muat besi kedalam mobil truk</v>
          </cell>
          <cell r="J2488">
            <v>15000</v>
          </cell>
          <cell r="K2488">
            <v>15000</v>
          </cell>
        </row>
        <row r="2490">
          <cell r="E2490" t="str">
            <v>Iksan</v>
          </cell>
          <cell r="F2490" t="str">
            <v xml:space="preserve"> -  Upah harian pembersihan puing-puing lt. dasar &amp; bongkar bekisting</v>
          </cell>
        </row>
        <row r="2491">
          <cell r="C2491" t="str">
            <v>rupb1486</v>
          </cell>
          <cell r="F2491" t="str">
            <v xml:space="preserve">   Upah harian  periode : 12 Juni - 19 Juni 2005</v>
          </cell>
          <cell r="J2491">
            <v>2065000</v>
          </cell>
          <cell r="K2491">
            <v>2065000</v>
          </cell>
        </row>
        <row r="2493">
          <cell r="E2493" t="str">
            <v>UPAH BONGKAR/MUAT BARANG</v>
          </cell>
        </row>
        <row r="2494">
          <cell r="F2494" t="str">
            <v xml:space="preserve"> -  Upah bongkar semen dari Padang ke Pekanbaru</v>
          </cell>
        </row>
        <row r="2495">
          <cell r="C2495" t="str">
            <v>rupb1487</v>
          </cell>
          <cell r="F2495" t="str">
            <v>Upah bongkar    Periode : 26 Juni - 9 Juli 2005</v>
          </cell>
          <cell r="J2495">
            <v>3400000</v>
          </cell>
          <cell r="K2495">
            <v>3400000</v>
          </cell>
        </row>
        <row r="2497">
          <cell r="E2497" t="str">
            <v>Kahar</v>
          </cell>
          <cell r="F2497" t="str">
            <v xml:space="preserve"> -  Upah harian pembuatan jalan tengah Blok C</v>
          </cell>
        </row>
        <row r="2498">
          <cell r="C2498" t="str">
            <v>rupb1488</v>
          </cell>
          <cell r="F2498" t="str">
            <v>Upah harian    Periode : 17 Juni - 18 Juni 2005</v>
          </cell>
          <cell r="J2498">
            <v>360000</v>
          </cell>
          <cell r="K2498">
            <v>360000</v>
          </cell>
        </row>
        <row r="2500">
          <cell r="C2500" t="str">
            <v>rupb1489</v>
          </cell>
          <cell r="E2500" t="str">
            <v>Singgih Hernawan</v>
          </cell>
          <cell r="F2500" t="str">
            <v xml:space="preserve"> -  Upah bongkar besi 250 batang</v>
          </cell>
          <cell r="J2500">
            <v>200000</v>
          </cell>
          <cell r="K2500">
            <v>200000</v>
          </cell>
        </row>
        <row r="2501">
          <cell r="C2501" t="str">
            <v>rupb1490</v>
          </cell>
          <cell r="E2501" t="str">
            <v>Mirza Noor</v>
          </cell>
          <cell r="F2501" t="str">
            <v xml:space="preserve"> -  Upah bongkar barang "Conplas TWP 421"</v>
          </cell>
          <cell r="J2501">
            <v>100000</v>
          </cell>
          <cell r="K2501">
            <v>100000</v>
          </cell>
        </row>
        <row r="2503">
          <cell r="C2503" t="str">
            <v>rupb1491</v>
          </cell>
          <cell r="E2503" t="str">
            <v>P. Sitorus</v>
          </cell>
          <cell r="F2503" t="str">
            <v xml:space="preserve"> -  Kompensasi SPSI NIBA Pasar Kodim</v>
          </cell>
          <cell r="J2503">
            <v>1000000</v>
          </cell>
          <cell r="K2503">
            <v>1000000</v>
          </cell>
        </row>
        <row r="2505">
          <cell r="C2505" t="str">
            <v>rupb1492</v>
          </cell>
          <cell r="E2505" t="str">
            <v>Suminta</v>
          </cell>
          <cell r="F2505" t="str">
            <v xml:space="preserve"> -  Upah harian muat jack base ke dalam truk</v>
          </cell>
          <cell r="J2505">
            <v>150000</v>
          </cell>
          <cell r="K2505">
            <v>150000</v>
          </cell>
        </row>
        <row r="2506">
          <cell r="E2506" t="str">
            <v>Suminta</v>
          </cell>
          <cell r="F2506" t="str">
            <v xml:space="preserve"> -  Upah harian angkut jack base dari Block B ke gudang</v>
          </cell>
        </row>
        <row r="2507">
          <cell r="C2507" t="str">
            <v>rupb1493</v>
          </cell>
          <cell r="F2507" t="str">
            <v xml:space="preserve"> Upah harian   Periode : 22 Juni - 24 Juni 2005</v>
          </cell>
          <cell r="J2507">
            <v>1015000</v>
          </cell>
          <cell r="K2507">
            <v>1015000</v>
          </cell>
        </row>
        <row r="2509">
          <cell r="E2509" t="str">
            <v>Suyoto</v>
          </cell>
          <cell r="F2509" t="str">
            <v xml:space="preserve"> -  Upah harian langsir scafolding &amp; mainframe ke lokasi pekerjaan </v>
          </cell>
        </row>
        <row r="2510">
          <cell r="C2510" t="str">
            <v>rupb1494</v>
          </cell>
          <cell r="F2510" t="str">
            <v xml:space="preserve"> -  Upah harian langsir scafolding &amp; mainframe ke lokasi pekerjaan </v>
          </cell>
          <cell r="J2510">
            <v>280000</v>
          </cell>
          <cell r="K2510">
            <v>280000</v>
          </cell>
        </row>
        <row r="2512">
          <cell r="C2512" t="str">
            <v>rupb1495</v>
          </cell>
          <cell r="E2512" t="str">
            <v>Bambang Budiono</v>
          </cell>
          <cell r="F2512" t="str">
            <v xml:space="preserve"> -  Upah harian pemindahan kayu dolken dari Blok A,B, dan D ke belakang Blok D</v>
          </cell>
          <cell r="J2512">
            <v>70000</v>
          </cell>
          <cell r="K2512">
            <v>70000</v>
          </cell>
        </row>
        <row r="2514">
          <cell r="E2514" t="str">
            <v>Suyoto</v>
          </cell>
          <cell r="F2514" t="str">
            <v xml:space="preserve"> -  Upah harian melangsir material ke lantai atap</v>
          </cell>
        </row>
        <row r="2515">
          <cell r="C2515" t="str">
            <v>rupb1496</v>
          </cell>
          <cell r="F2515" t="str">
            <v xml:space="preserve"> -  Upah harian melangsir material ke lantai atap</v>
          </cell>
          <cell r="J2515">
            <v>161000</v>
          </cell>
          <cell r="K2515">
            <v>161000</v>
          </cell>
        </row>
        <row r="2517">
          <cell r="E2517" t="str">
            <v>Junaidi</v>
          </cell>
        </row>
        <row r="2518">
          <cell r="E2518" t="str">
            <v>092/SPB/NK-PPS/05/2005</v>
          </cell>
          <cell r="F2518" t="str">
            <v>Upah Borongan Pekerjaan :</v>
          </cell>
        </row>
        <row r="2519">
          <cell r="C2519" t="str">
            <v>rupb1497</v>
          </cell>
          <cell r="F2519" t="str">
            <v xml:space="preserve"> -  Potong/Bobok Bore Pile</v>
          </cell>
          <cell r="G2519">
            <v>37</v>
          </cell>
          <cell r="H2519" t="str">
            <v>ttk</v>
          </cell>
          <cell r="I2519">
            <v>80000</v>
          </cell>
          <cell r="J2519">
            <v>2960000</v>
          </cell>
          <cell r="K2519">
            <v>2960000</v>
          </cell>
        </row>
        <row r="2521">
          <cell r="E2521" t="str">
            <v>Suminta</v>
          </cell>
          <cell r="F2521" t="str">
            <v xml:space="preserve"> -  Upah harian membuat bak adukan &amp; tatakan balok</v>
          </cell>
        </row>
        <row r="2522">
          <cell r="C2522" t="str">
            <v>rupb1498</v>
          </cell>
          <cell r="F2522" t="str">
            <v xml:space="preserve"> -  Upah harian membuat bak adukan &amp; tatakan balok</v>
          </cell>
          <cell r="J2522">
            <v>315000</v>
          </cell>
          <cell r="K2522">
            <v>315000</v>
          </cell>
        </row>
        <row r="2524">
          <cell r="C2524" t="str">
            <v>rupb1499</v>
          </cell>
          <cell r="E2524" t="str">
            <v>Suminta</v>
          </cell>
          <cell r="F2524" t="str">
            <v xml:space="preserve"> -  Upah harian buat los tempat pabrikasi bekisting</v>
          </cell>
          <cell r="J2524">
            <v>60000</v>
          </cell>
          <cell r="K2524">
            <v>60000</v>
          </cell>
        </row>
        <row r="2525">
          <cell r="E2525" t="str">
            <v>Suminta</v>
          </cell>
          <cell r="F2525" t="str">
            <v xml:space="preserve"> -  Upah harian mengumpulkan kayu bekas untuk bekisting</v>
          </cell>
        </row>
        <row r="2526">
          <cell r="C2526" t="str">
            <v>rupb1500</v>
          </cell>
          <cell r="F2526" t="str">
            <v xml:space="preserve"> -  Upah harian mengumpulkan kayu bekas untuk bekisting</v>
          </cell>
          <cell r="J2526">
            <v>2257500</v>
          </cell>
          <cell r="K2526">
            <v>2257500</v>
          </cell>
        </row>
        <row r="2528">
          <cell r="E2528" t="str">
            <v>Suyoto</v>
          </cell>
          <cell r="F2528" t="str">
            <v xml:space="preserve"> -  Upah harian buat dan bongkar tangga darurat</v>
          </cell>
        </row>
        <row r="2529">
          <cell r="C2529" t="str">
            <v>rupb1501</v>
          </cell>
          <cell r="F2529" t="str">
            <v xml:space="preserve"> -  Upah harian buat dan bongkar tangga darurat</v>
          </cell>
          <cell r="J2529">
            <v>245000</v>
          </cell>
          <cell r="K2529">
            <v>245000</v>
          </cell>
        </row>
        <row r="2531">
          <cell r="E2531" t="str">
            <v>Suminta</v>
          </cell>
          <cell r="F2531" t="str">
            <v xml:space="preserve"> -  Upah harian merubah bekisting karena pergeseran As</v>
          </cell>
        </row>
        <row r="2532">
          <cell r="C2532" t="str">
            <v>rupb1502</v>
          </cell>
          <cell r="F2532" t="str">
            <v xml:space="preserve">    Periode : 13 Juni - 15 Juni 2005</v>
          </cell>
          <cell r="J2532">
            <v>595000</v>
          </cell>
          <cell r="K2532">
            <v>595000</v>
          </cell>
        </row>
        <row r="2534">
          <cell r="C2534" t="str">
            <v>rupb1503</v>
          </cell>
          <cell r="E2534" t="str">
            <v>Karmidi</v>
          </cell>
          <cell r="F2534" t="str">
            <v xml:space="preserve"> -  Upah harian bongkar pasang kolom block B lantai 3</v>
          </cell>
          <cell r="J2534">
            <v>210000</v>
          </cell>
          <cell r="K2534">
            <v>210000</v>
          </cell>
        </row>
        <row r="2536">
          <cell r="E2536" t="str">
            <v>Suyoto</v>
          </cell>
          <cell r="F2536" t="str">
            <v xml:space="preserve"> -  Upah harian bongkar pasang dinding balok dan listplank</v>
          </cell>
        </row>
        <row r="2537">
          <cell r="C2537" t="str">
            <v>rupb1504</v>
          </cell>
          <cell r="F2537" t="str">
            <v xml:space="preserve"> -  Upah harian bongkar pasang dinding balok dan listplank</v>
          </cell>
          <cell r="J2537">
            <v>787500</v>
          </cell>
          <cell r="K2537">
            <v>787500</v>
          </cell>
        </row>
        <row r="2539">
          <cell r="E2539" t="str">
            <v>Suyoto</v>
          </cell>
          <cell r="F2539" t="str">
            <v xml:space="preserve"> -  Upah harian bodemen lantai atap</v>
          </cell>
        </row>
        <row r="2540">
          <cell r="C2540" t="str">
            <v>rupb1505</v>
          </cell>
          <cell r="F2540" t="str">
            <v xml:space="preserve"> -  Upah harian bodemen lantai atap</v>
          </cell>
          <cell r="J2540">
            <v>332500</v>
          </cell>
          <cell r="K2540">
            <v>332500</v>
          </cell>
        </row>
        <row r="2542">
          <cell r="E2542" t="str">
            <v>Suyoto</v>
          </cell>
          <cell r="F2542" t="str">
            <v xml:space="preserve"> -  Upah harian mencampur obat adukan semen cor</v>
          </cell>
        </row>
        <row r="2543">
          <cell r="C2543" t="str">
            <v>rupb1506</v>
          </cell>
          <cell r="F2543" t="str">
            <v xml:space="preserve"> -  Upah harian mencampur obat adukan semen cor</v>
          </cell>
          <cell r="J2543">
            <v>210000</v>
          </cell>
          <cell r="K2543">
            <v>210000</v>
          </cell>
        </row>
        <row r="2545">
          <cell r="E2545" t="str">
            <v>Karmidi</v>
          </cell>
          <cell r="F2545" t="str">
            <v xml:space="preserve"> -  Upah harian buat beton deking</v>
          </cell>
        </row>
        <row r="2546">
          <cell r="C2546" t="str">
            <v>rupb1507</v>
          </cell>
          <cell r="F2546" t="str">
            <v xml:space="preserve"> -  Upah harian buat beton deking</v>
          </cell>
          <cell r="J2546">
            <v>1610000</v>
          </cell>
          <cell r="K2546">
            <v>1610000</v>
          </cell>
        </row>
        <row r="2547">
          <cell r="E2547" t="str">
            <v>Kahar</v>
          </cell>
          <cell r="F2547" t="str">
            <v xml:space="preserve"> -  Upah harian buat beton deking</v>
          </cell>
        </row>
        <row r="2548">
          <cell r="C2548" t="str">
            <v>rupb1508</v>
          </cell>
          <cell r="F2548" t="str">
            <v xml:space="preserve"> -  Upah harian buat beton deking</v>
          </cell>
          <cell r="J2548">
            <v>637500</v>
          </cell>
          <cell r="K2548">
            <v>637500</v>
          </cell>
        </row>
        <row r="2550">
          <cell r="C2550" t="str">
            <v>rupb1509</v>
          </cell>
          <cell r="E2550" t="str">
            <v>Karmidi</v>
          </cell>
          <cell r="F2550" t="str">
            <v xml:space="preserve"> -  Upah harian bodemen lantai atap</v>
          </cell>
          <cell r="J2550">
            <v>2205000</v>
          </cell>
          <cell r="K2550">
            <v>2205000</v>
          </cell>
        </row>
        <row r="2551">
          <cell r="G2551" t="str">
            <v>Sub Jumlah     Rp.</v>
          </cell>
          <cell r="J2551">
            <v>30408000</v>
          </cell>
          <cell r="K2551">
            <v>30408000</v>
          </cell>
        </row>
        <row r="2553">
          <cell r="I2553" t="str">
            <v>Pekanbaru, 10 Juli 2005</v>
          </cell>
        </row>
        <row r="2555">
          <cell r="I2555" t="str">
            <v>Pembuat Daftar</v>
          </cell>
        </row>
        <row r="2560">
          <cell r="I2560" t="str">
            <v>PAHOTAN SITORUS, SE</v>
          </cell>
        </row>
        <row r="2561">
          <cell r="I2561" t="str">
            <v>Adm/Keu Proyek</v>
          </cell>
        </row>
        <row r="2563">
          <cell r="E2563" t="str">
            <v>Sub Jumlah Dipindah</v>
          </cell>
          <cell r="J2563">
            <v>30408000</v>
          </cell>
          <cell r="K2563">
            <v>30408000</v>
          </cell>
        </row>
        <row r="2565">
          <cell r="E2565" t="str">
            <v>Bambang Budiono</v>
          </cell>
          <cell r="F2565" t="str">
            <v xml:space="preserve"> -  Upah harian bongkar balok, bodemen balok</v>
          </cell>
        </row>
        <row r="2566">
          <cell r="C2566" t="str">
            <v>rupb1510</v>
          </cell>
          <cell r="F2566" t="str">
            <v xml:space="preserve"> -  Upah harian bongkar balok, bodemen balok</v>
          </cell>
          <cell r="J2566">
            <v>560000</v>
          </cell>
          <cell r="K2566">
            <v>560000</v>
          </cell>
        </row>
        <row r="2568">
          <cell r="E2568" t="str">
            <v>Suyoto</v>
          </cell>
        </row>
        <row r="2569">
          <cell r="C2569" t="str">
            <v>rupb1511</v>
          </cell>
          <cell r="E2569" t="str">
            <v>091/SPB/NK-PPS/05/2005</v>
          </cell>
          <cell r="F2569" t="str">
            <v>Upah Borongan Pekerjaan :</v>
          </cell>
          <cell r="G2569">
            <v>582.41</v>
          </cell>
          <cell r="H2569" t="str">
            <v>m2</v>
          </cell>
          <cell r="I2569">
            <v>12500</v>
          </cell>
          <cell r="J2569">
            <v>7280125</v>
          </cell>
          <cell r="K2569">
            <v>7280125</v>
          </cell>
        </row>
        <row r="2570">
          <cell r="C2570" t="str">
            <v>rupb1512</v>
          </cell>
          <cell r="F2570" t="str">
            <v xml:space="preserve"> -  Stel</v>
          </cell>
          <cell r="G2570">
            <v>1230.06</v>
          </cell>
          <cell r="H2570" t="str">
            <v>m2</v>
          </cell>
          <cell r="I2570">
            <v>3500</v>
          </cell>
          <cell r="J2570">
            <v>4305210</v>
          </cell>
          <cell r="K2570">
            <v>4305210</v>
          </cell>
        </row>
        <row r="2571">
          <cell r="C2571" t="str">
            <v>rupb1513</v>
          </cell>
          <cell r="F2571" t="str">
            <v xml:space="preserve"> -  Fabrikasi</v>
          </cell>
          <cell r="G2571">
            <v>1211.9000000000001</v>
          </cell>
          <cell r="H2571" t="str">
            <v>m2</v>
          </cell>
          <cell r="I2571">
            <v>4000</v>
          </cell>
          <cell r="J2571">
            <v>4847600</v>
          </cell>
          <cell r="K2571">
            <v>4847600</v>
          </cell>
        </row>
        <row r="2572">
          <cell r="C2572" t="str">
            <v>rupb1514</v>
          </cell>
          <cell r="F2572" t="str">
            <v xml:space="preserve"> -  Pasang Bondex</v>
          </cell>
          <cell r="G2572">
            <v>1288.3119999999999</v>
          </cell>
          <cell r="H2572" t="str">
            <v>m2</v>
          </cell>
          <cell r="I2572">
            <v>2500</v>
          </cell>
          <cell r="J2572">
            <v>3220780</v>
          </cell>
          <cell r="K2572">
            <v>3220780</v>
          </cell>
        </row>
        <row r="2573">
          <cell r="C2573" t="str">
            <v>rupb1515</v>
          </cell>
          <cell r="F2573" t="str">
            <v xml:space="preserve"> -  Scafulding Bondex</v>
          </cell>
          <cell r="G2573">
            <v>48.22</v>
          </cell>
          <cell r="H2573" t="str">
            <v>m2</v>
          </cell>
          <cell r="I2573">
            <v>16000</v>
          </cell>
          <cell r="J2573">
            <v>771520</v>
          </cell>
          <cell r="K2573">
            <v>771520</v>
          </cell>
        </row>
        <row r="2574">
          <cell r="C2574" t="str">
            <v>rupb1516</v>
          </cell>
          <cell r="F2574" t="str">
            <v xml:space="preserve"> -  Stel</v>
          </cell>
          <cell r="G2574">
            <v>48.6</v>
          </cell>
          <cell r="H2574" t="str">
            <v>m3</v>
          </cell>
          <cell r="I2574">
            <v>15000</v>
          </cell>
          <cell r="J2574">
            <v>729000</v>
          </cell>
          <cell r="K2574">
            <v>729000</v>
          </cell>
        </row>
        <row r="2575">
          <cell r="C2575" t="str">
            <v>rupb1517</v>
          </cell>
          <cell r="F2575" t="str">
            <v xml:space="preserve"> -  Cor TC </v>
          </cell>
          <cell r="G2575">
            <v>396.19</v>
          </cell>
          <cell r="H2575" t="str">
            <v>m3</v>
          </cell>
          <cell r="I2575">
            <v>10000</v>
          </cell>
          <cell r="J2575">
            <v>3961900</v>
          </cell>
          <cell r="K2575">
            <v>3961900</v>
          </cell>
        </row>
        <row r="2576">
          <cell r="C2576" t="str">
            <v>rupb1518</v>
          </cell>
          <cell r="F2576" t="str">
            <v xml:space="preserve"> -  Cor Cp</v>
          </cell>
          <cell r="G2576">
            <v>9</v>
          </cell>
          <cell r="H2576" t="str">
            <v>m3</v>
          </cell>
          <cell r="I2576">
            <v>40000</v>
          </cell>
          <cell r="J2576">
            <v>360000</v>
          </cell>
          <cell r="K2576">
            <v>360000</v>
          </cell>
        </row>
        <row r="2577">
          <cell r="C2577" t="str">
            <v>rupb1519</v>
          </cell>
          <cell r="F2577" t="str">
            <v xml:space="preserve"> -  Cor Plat Lantai</v>
          </cell>
          <cell r="G2577">
            <v>29</v>
          </cell>
          <cell r="H2577" t="str">
            <v>bh</v>
          </cell>
          <cell r="I2577">
            <v>20000</v>
          </cell>
          <cell r="J2577">
            <v>580000</v>
          </cell>
          <cell r="K2577">
            <v>580000</v>
          </cell>
        </row>
        <row r="2578">
          <cell r="C2578" t="str">
            <v>rupb1520</v>
          </cell>
          <cell r="F2578" t="str">
            <v xml:space="preserve"> -  Kepala Kolom</v>
          </cell>
          <cell r="G2578">
            <v>12</v>
          </cell>
          <cell r="H2578" t="str">
            <v>m'</v>
          </cell>
          <cell r="I2578">
            <v>5000</v>
          </cell>
          <cell r="J2578">
            <v>60000</v>
          </cell>
          <cell r="K2578">
            <v>60000</v>
          </cell>
        </row>
        <row r="2579">
          <cell r="C2579" t="str">
            <v>rupb1521</v>
          </cell>
          <cell r="F2579" t="str">
            <v xml:space="preserve"> -  Stop Cor Balok</v>
          </cell>
          <cell r="G2579">
            <v>102.18</v>
          </cell>
          <cell r="H2579" t="str">
            <v>m'</v>
          </cell>
          <cell r="I2579">
            <v>2500</v>
          </cell>
          <cell r="J2579">
            <v>255450</v>
          </cell>
          <cell r="K2579">
            <v>255450</v>
          </cell>
        </row>
        <row r="2580">
          <cell r="C2580" t="str">
            <v>rupb1522</v>
          </cell>
          <cell r="F2580" t="str">
            <v xml:space="preserve"> -  Stop Cor Lantai</v>
          </cell>
          <cell r="G2580">
            <v>2.5</v>
          </cell>
          <cell r="H2580" t="str">
            <v>unit</v>
          </cell>
          <cell r="I2580">
            <v>2000000</v>
          </cell>
          <cell r="J2580">
            <v>5000000</v>
          </cell>
          <cell r="K2580">
            <v>5000000</v>
          </cell>
        </row>
        <row r="2581">
          <cell r="C2581" t="str">
            <v>rupb1523</v>
          </cell>
          <cell r="F2581" t="str">
            <v xml:space="preserve"> -  Tangga Entrance</v>
          </cell>
          <cell r="G2581">
            <v>2</v>
          </cell>
          <cell r="H2581" t="str">
            <v>unit</v>
          </cell>
          <cell r="I2581">
            <v>1000000</v>
          </cell>
          <cell r="J2581">
            <v>2000000</v>
          </cell>
          <cell r="K2581">
            <v>2000000</v>
          </cell>
        </row>
        <row r="2582">
          <cell r="C2582" t="str">
            <v>rupb1524</v>
          </cell>
          <cell r="F2582" t="str">
            <v xml:space="preserve"> -  Tangga Darurat </v>
          </cell>
          <cell r="G2582">
            <v>22.71</v>
          </cell>
          <cell r="H2582" t="str">
            <v>m2</v>
          </cell>
          <cell r="I2582">
            <v>14500</v>
          </cell>
          <cell r="J2582">
            <v>329295</v>
          </cell>
          <cell r="K2582">
            <v>329295</v>
          </cell>
        </row>
        <row r="2583">
          <cell r="C2583" t="str">
            <v>rupb1525</v>
          </cell>
          <cell r="F2583" t="str">
            <v xml:space="preserve"> -  Plat Lantai Konvensional</v>
          </cell>
          <cell r="G2583">
            <v>1430.84</v>
          </cell>
          <cell r="H2583" t="str">
            <v>m2</v>
          </cell>
          <cell r="I2583">
            <v>1250</v>
          </cell>
          <cell r="J2583">
            <v>1788550</v>
          </cell>
          <cell r="K2583">
            <v>1788550</v>
          </cell>
        </row>
        <row r="2584">
          <cell r="C2584" t="str">
            <v>rupb1526</v>
          </cell>
          <cell r="F2584" t="str">
            <v xml:space="preserve"> -  Pembersihan Lantai 2 </v>
          </cell>
          <cell r="G2584">
            <v>751.16</v>
          </cell>
          <cell r="H2584" t="str">
            <v>m2</v>
          </cell>
          <cell r="I2584">
            <v>1500</v>
          </cell>
          <cell r="J2584">
            <v>1126740</v>
          </cell>
          <cell r="K2584">
            <v>1126740</v>
          </cell>
        </row>
        <row r="2585">
          <cell r="C2585" t="str">
            <v>rupb1527</v>
          </cell>
          <cell r="F2585" t="str">
            <v xml:space="preserve"> -  Bongkar bekisting Balok</v>
          </cell>
          <cell r="G2585">
            <v>711.41</v>
          </cell>
          <cell r="H2585" t="str">
            <v>m2</v>
          </cell>
          <cell r="I2585">
            <v>11000</v>
          </cell>
          <cell r="J2585">
            <v>7825510</v>
          </cell>
          <cell r="K2585">
            <v>7825510</v>
          </cell>
        </row>
        <row r="2586">
          <cell r="C2586" t="str">
            <v>rupb1528</v>
          </cell>
          <cell r="F2586" t="str">
            <v xml:space="preserve"> -  Stell bekisting</v>
          </cell>
          <cell r="G2586">
            <v>79.45</v>
          </cell>
          <cell r="H2586" t="str">
            <v>m'</v>
          </cell>
          <cell r="I2586">
            <v>5000</v>
          </cell>
          <cell r="J2586">
            <v>397250</v>
          </cell>
          <cell r="K2586">
            <v>397250</v>
          </cell>
        </row>
        <row r="2587">
          <cell r="C2587" t="str">
            <v>rupb1529</v>
          </cell>
          <cell r="F2587" t="str">
            <v xml:space="preserve"> -  Pas Gutter + Bongkar</v>
          </cell>
          <cell r="G2587">
            <v>56</v>
          </cell>
          <cell r="H2587" t="str">
            <v>titik</v>
          </cell>
          <cell r="I2587">
            <v>1000</v>
          </cell>
          <cell r="J2587">
            <v>56000</v>
          </cell>
          <cell r="K2587">
            <v>56000</v>
          </cell>
        </row>
        <row r="2588">
          <cell r="C2588" t="str">
            <v>rupb1530</v>
          </cell>
          <cell r="F2588" t="str">
            <v xml:space="preserve"> -  Bor+psg stek kolom 8x7 klm</v>
          </cell>
          <cell r="G2588">
            <v>86.1</v>
          </cell>
          <cell r="H2588" t="str">
            <v>m'</v>
          </cell>
          <cell r="I2588">
            <v>1000</v>
          </cell>
          <cell r="J2588">
            <v>86100</v>
          </cell>
          <cell r="K2588">
            <v>86100</v>
          </cell>
        </row>
        <row r="2589">
          <cell r="C2589" t="str">
            <v>rupb1531</v>
          </cell>
          <cell r="F2589" t="str">
            <v xml:space="preserve"> -  Pembuatan Railing Darurat Escal 3</v>
          </cell>
          <cell r="G2589">
            <v>8.6999999999999993</v>
          </cell>
          <cell r="H2589" t="str">
            <v>m'</v>
          </cell>
          <cell r="I2589">
            <v>2500</v>
          </cell>
          <cell r="J2589">
            <v>21750</v>
          </cell>
          <cell r="K2589">
            <v>21750</v>
          </cell>
        </row>
        <row r="2590">
          <cell r="F2590" t="str">
            <v xml:space="preserve"> -  Pas Tanggulan</v>
          </cell>
        </row>
        <row r="2592">
          <cell r="E2592" t="str">
            <v>Bambang Budiono</v>
          </cell>
        </row>
        <row r="2593">
          <cell r="E2593" t="str">
            <v>095/SPB/NK-PPS/05/2005</v>
          </cell>
          <cell r="F2593" t="str">
            <v>Upah Borongan Pekerjaan :</v>
          </cell>
        </row>
        <row r="2594">
          <cell r="C2594" t="str">
            <v>rupb1532</v>
          </cell>
          <cell r="F2594" t="str">
            <v xml:space="preserve"> -  Fabrikasi</v>
          </cell>
          <cell r="G2594">
            <v>1579.7370000000001</v>
          </cell>
          <cell r="H2594" t="str">
            <v>m2</v>
          </cell>
          <cell r="I2594">
            <v>3500</v>
          </cell>
          <cell r="J2594">
            <v>5529079.5</v>
          </cell>
          <cell r="K2594">
            <v>5529079.5</v>
          </cell>
        </row>
        <row r="2595">
          <cell r="C2595" t="str">
            <v>rupb1533</v>
          </cell>
          <cell r="F2595" t="str">
            <v xml:space="preserve"> -  Stel</v>
          </cell>
          <cell r="G2595">
            <v>598.01</v>
          </cell>
          <cell r="H2595" t="str">
            <v>m2</v>
          </cell>
          <cell r="I2595">
            <v>11000</v>
          </cell>
          <cell r="J2595">
            <v>6578110</v>
          </cell>
          <cell r="K2595">
            <v>6578110</v>
          </cell>
        </row>
        <row r="2596">
          <cell r="C2596" t="str">
            <v>rupb1534</v>
          </cell>
          <cell r="F2596" t="str">
            <v xml:space="preserve"> -  Pasang Bondek</v>
          </cell>
          <cell r="G2596">
            <v>1032.19</v>
          </cell>
          <cell r="H2596" t="str">
            <v>m2</v>
          </cell>
          <cell r="I2596">
            <v>4000</v>
          </cell>
          <cell r="J2596">
            <v>4128760</v>
          </cell>
          <cell r="K2596">
            <v>4128760</v>
          </cell>
        </row>
        <row r="2597">
          <cell r="C2597" t="str">
            <v>rupb1535</v>
          </cell>
          <cell r="F2597" t="str">
            <v xml:space="preserve"> -  Scafolding Bondex</v>
          </cell>
          <cell r="G2597">
            <v>1043.01</v>
          </cell>
          <cell r="H2597" t="str">
            <v>m2</v>
          </cell>
          <cell r="I2597">
            <v>2500</v>
          </cell>
          <cell r="J2597">
            <v>2607525</v>
          </cell>
          <cell r="K2597">
            <v>2607525</v>
          </cell>
        </row>
        <row r="2598">
          <cell r="C2598" t="str">
            <v>rupb1536</v>
          </cell>
          <cell r="F2598" t="str">
            <v xml:space="preserve"> -  Kepala Kolom</v>
          </cell>
          <cell r="G2598">
            <v>37</v>
          </cell>
          <cell r="H2598" t="str">
            <v>titik</v>
          </cell>
          <cell r="I2598">
            <v>20000</v>
          </cell>
          <cell r="J2598">
            <v>740000</v>
          </cell>
          <cell r="K2598">
            <v>740000</v>
          </cell>
        </row>
        <row r="2599">
          <cell r="C2599" t="str">
            <v>rupb1537</v>
          </cell>
          <cell r="F2599" t="str">
            <v xml:space="preserve"> -  Cor Plat Lantai CP</v>
          </cell>
          <cell r="G2599">
            <v>358.90899999999999</v>
          </cell>
          <cell r="H2599" t="str">
            <v>m3</v>
          </cell>
          <cell r="I2599">
            <v>10000</v>
          </cell>
          <cell r="J2599">
            <v>3589090</v>
          </cell>
          <cell r="K2599">
            <v>3589090</v>
          </cell>
        </row>
        <row r="2600">
          <cell r="C2600" t="str">
            <v>rupb1538</v>
          </cell>
          <cell r="F2600" t="str">
            <v xml:space="preserve"> -  Stop Cor balok</v>
          </cell>
          <cell r="G2600">
            <v>14.23</v>
          </cell>
          <cell r="H2600" t="str">
            <v>titik</v>
          </cell>
          <cell r="I2600">
            <v>5000</v>
          </cell>
          <cell r="J2600">
            <v>71150</v>
          </cell>
          <cell r="K2600">
            <v>71150</v>
          </cell>
        </row>
        <row r="2601">
          <cell r="C2601" t="str">
            <v>rupb1539</v>
          </cell>
          <cell r="F2601" t="str">
            <v xml:space="preserve"> -  Stop Cor Lantai</v>
          </cell>
          <cell r="G2601">
            <v>28.15</v>
          </cell>
          <cell r="H2601" t="str">
            <v>m'</v>
          </cell>
          <cell r="I2601">
            <v>2500</v>
          </cell>
          <cell r="J2601">
            <v>70375</v>
          </cell>
          <cell r="K2601">
            <v>70375</v>
          </cell>
        </row>
        <row r="2602">
          <cell r="C2602" t="str">
            <v>rupb1540</v>
          </cell>
          <cell r="F2602" t="str">
            <v xml:space="preserve"> -  Plat Lantai Konvensional</v>
          </cell>
          <cell r="G2602">
            <v>10.82</v>
          </cell>
          <cell r="H2602" t="str">
            <v>m2</v>
          </cell>
          <cell r="I2602">
            <v>14500</v>
          </cell>
          <cell r="J2602">
            <v>156890</v>
          </cell>
          <cell r="K2602">
            <v>156890</v>
          </cell>
        </row>
        <row r="2603">
          <cell r="C2603" t="str">
            <v>rupb1541</v>
          </cell>
          <cell r="F2603" t="str">
            <v xml:space="preserve"> -  Bor Stek Tonjolan Kolom</v>
          </cell>
          <cell r="G2603">
            <v>64</v>
          </cell>
          <cell r="H2603" t="str">
            <v>titik</v>
          </cell>
          <cell r="I2603">
            <v>500</v>
          </cell>
          <cell r="J2603">
            <v>32000</v>
          </cell>
          <cell r="K2603">
            <v>32000</v>
          </cell>
        </row>
        <row r="2604">
          <cell r="C2604" t="str">
            <v>rupb1542</v>
          </cell>
          <cell r="F2604" t="str">
            <v xml:space="preserve"> -  Pas.Bkstg,Stell &amp; Bongkar</v>
          </cell>
          <cell r="G2604">
            <v>852.09500000000003</v>
          </cell>
          <cell r="H2604" t="str">
            <v>m2</v>
          </cell>
          <cell r="I2604">
            <v>12500</v>
          </cell>
          <cell r="J2604">
            <v>10651187.5</v>
          </cell>
          <cell r="K2604">
            <v>10651187.5</v>
          </cell>
        </row>
        <row r="2605">
          <cell r="C2605" t="str">
            <v>rupb1543</v>
          </cell>
          <cell r="F2605" t="str">
            <v xml:space="preserve"> -  Cor TC</v>
          </cell>
          <cell r="G2605">
            <v>49.42</v>
          </cell>
          <cell r="H2605" t="str">
            <v>m3</v>
          </cell>
          <cell r="I2605">
            <v>15000</v>
          </cell>
          <cell r="J2605">
            <v>741300</v>
          </cell>
          <cell r="K2605">
            <v>741300</v>
          </cell>
        </row>
        <row r="2606">
          <cell r="C2606" t="str">
            <v>rupb1544</v>
          </cell>
          <cell r="F2606" t="str">
            <v xml:space="preserve"> -  Talang Cor</v>
          </cell>
          <cell r="G2606">
            <v>112</v>
          </cell>
          <cell r="H2606" t="str">
            <v>m'</v>
          </cell>
          <cell r="I2606">
            <v>5000</v>
          </cell>
          <cell r="J2606">
            <v>560000</v>
          </cell>
          <cell r="K2606">
            <v>560000</v>
          </cell>
        </row>
        <row r="2607">
          <cell r="C2607" t="str">
            <v>rupb1545</v>
          </cell>
          <cell r="F2607" t="str">
            <v xml:space="preserve"> -  Pas Gutter + Bongkar</v>
          </cell>
          <cell r="G2607">
            <v>105.13</v>
          </cell>
          <cell r="H2607" t="str">
            <v>m'</v>
          </cell>
          <cell r="I2607">
            <v>5000</v>
          </cell>
          <cell r="J2607">
            <v>525650</v>
          </cell>
          <cell r="K2607">
            <v>525650</v>
          </cell>
        </row>
        <row r="2608">
          <cell r="C2608" t="str">
            <v>rupb1546</v>
          </cell>
          <cell r="F2608" t="str">
            <v xml:space="preserve"> -  Tangga Lt.3 Ke Lt.Atap As BA/B1"</v>
          </cell>
          <cell r="G2608">
            <v>1</v>
          </cell>
          <cell r="H2608" t="str">
            <v>unit</v>
          </cell>
          <cell r="I2608">
            <v>1500000</v>
          </cell>
          <cell r="J2608">
            <v>1500000</v>
          </cell>
          <cell r="K2608">
            <v>1500000</v>
          </cell>
        </row>
        <row r="2609">
          <cell r="C2609" t="str">
            <v>rupb1547</v>
          </cell>
          <cell r="F2609" t="str">
            <v xml:space="preserve"> -  Pembersihan </v>
          </cell>
          <cell r="G2609">
            <v>2024.7</v>
          </cell>
          <cell r="H2609" t="str">
            <v>m2</v>
          </cell>
          <cell r="I2609">
            <v>1250</v>
          </cell>
          <cell r="J2609">
            <v>2530875</v>
          </cell>
          <cell r="K2609">
            <v>2530875</v>
          </cell>
        </row>
        <row r="2610">
          <cell r="C2610" t="str">
            <v>rupb1548</v>
          </cell>
          <cell r="F2610" t="str">
            <v xml:space="preserve"> -  Bogkar Bekisting Balok</v>
          </cell>
          <cell r="G2610">
            <v>605.54</v>
          </cell>
          <cell r="H2610" t="str">
            <v>m2</v>
          </cell>
          <cell r="I2610">
            <v>1500</v>
          </cell>
          <cell r="J2610">
            <v>908310</v>
          </cell>
          <cell r="K2610">
            <v>908310</v>
          </cell>
        </row>
        <row r="2611">
          <cell r="C2611" t="str">
            <v>rupb1549</v>
          </cell>
          <cell r="F2611" t="str">
            <v xml:space="preserve"> -  Tangga Lt.2 ke Lt.3 As BA/B1"</v>
          </cell>
          <cell r="G2611">
            <v>1</v>
          </cell>
          <cell r="H2611" t="str">
            <v>unit</v>
          </cell>
          <cell r="I2611">
            <v>1000000</v>
          </cell>
          <cell r="J2611">
            <v>1000000</v>
          </cell>
          <cell r="K2611">
            <v>1000000</v>
          </cell>
        </row>
        <row r="2612">
          <cell r="C2612" t="str">
            <v>rupb1550</v>
          </cell>
          <cell r="F2612" t="str">
            <v xml:space="preserve"> -  Pas.Scafolding Eksternal</v>
          </cell>
          <cell r="G2612">
            <v>1435</v>
          </cell>
          <cell r="H2612" t="str">
            <v>m2</v>
          </cell>
          <cell r="I2612">
            <v>2000</v>
          </cell>
          <cell r="J2612">
            <v>2870000</v>
          </cell>
          <cell r="K2612">
            <v>2870000</v>
          </cell>
        </row>
        <row r="2613">
          <cell r="C2613" t="str">
            <v>rupb1551</v>
          </cell>
          <cell r="F2613" t="str">
            <v xml:space="preserve"> -  Pas.Scafolding Eksternal</v>
          </cell>
          <cell r="H2613" t="str">
            <v>m2</v>
          </cell>
          <cell r="I2613">
            <v>1500</v>
          </cell>
          <cell r="J2613">
            <v>0</v>
          </cell>
          <cell r="K2613">
            <v>0</v>
          </cell>
        </row>
        <row r="2614">
          <cell r="C2614" t="str">
            <v>rupb1552</v>
          </cell>
          <cell r="F2614" t="str">
            <v xml:space="preserve"> -  Stell &amp; Bongkar</v>
          </cell>
          <cell r="G2614">
            <v>100</v>
          </cell>
          <cell r="H2614" t="str">
            <v>m2</v>
          </cell>
          <cell r="I2614">
            <v>17500</v>
          </cell>
          <cell r="J2614">
            <v>1750000</v>
          </cell>
          <cell r="K2614">
            <v>1750000</v>
          </cell>
        </row>
        <row r="2615">
          <cell r="C2615" t="str">
            <v>rupb1553</v>
          </cell>
          <cell r="F2615" t="str">
            <v xml:space="preserve"> -  Pekerjaan Bekisting Perubahan Gambar</v>
          </cell>
          <cell r="G2615">
            <v>3</v>
          </cell>
          <cell r="H2615" t="str">
            <v>m2</v>
          </cell>
          <cell r="I2615">
            <v>35000</v>
          </cell>
          <cell r="J2615">
            <v>105000</v>
          </cell>
          <cell r="K2615">
            <v>105000</v>
          </cell>
        </row>
        <row r="2616">
          <cell r="C2616" t="str">
            <v>rupb1554</v>
          </cell>
          <cell r="F2616" t="str">
            <v xml:space="preserve"> -  Stell &amp; Bongkar Stager4</v>
          </cell>
          <cell r="G2616">
            <v>150</v>
          </cell>
          <cell r="H2616" t="str">
            <v>m2</v>
          </cell>
          <cell r="I2616">
            <v>2500</v>
          </cell>
          <cell r="J2616">
            <v>375000</v>
          </cell>
          <cell r="K2616">
            <v>375000</v>
          </cell>
        </row>
        <row r="2617">
          <cell r="C2617" t="str">
            <v>rupb1555</v>
          </cell>
          <cell r="F2617" t="str">
            <v xml:space="preserve"> -  Cor Eksternal Sparing</v>
          </cell>
          <cell r="G2617">
            <v>34</v>
          </cell>
          <cell r="H2617" t="str">
            <v>m3</v>
          </cell>
          <cell r="I2617">
            <v>5000</v>
          </cell>
          <cell r="J2617">
            <v>170000</v>
          </cell>
          <cell r="K2617">
            <v>170000</v>
          </cell>
        </row>
        <row r="2618">
          <cell r="C2618" t="str">
            <v>rupb1556</v>
          </cell>
          <cell r="F2618" t="str">
            <v xml:space="preserve"> -  Bor Stek + Psg Dinding Ret Wall</v>
          </cell>
          <cell r="G2618">
            <v>60</v>
          </cell>
          <cell r="H2618" t="str">
            <v>titik</v>
          </cell>
          <cell r="I2618">
            <v>1000</v>
          </cell>
          <cell r="J2618">
            <v>60000</v>
          </cell>
          <cell r="K2618">
            <v>60000</v>
          </cell>
        </row>
        <row r="2620">
          <cell r="E2620" t="str">
            <v>Bambang Budiono</v>
          </cell>
        </row>
        <row r="2621">
          <cell r="E2621" t="str">
            <v>078/SPB/NK-PPS/05/2005</v>
          </cell>
          <cell r="F2621" t="str">
            <v>Upah Borongan Pekerjaan :</v>
          </cell>
        </row>
        <row r="2622">
          <cell r="C2622" t="str">
            <v>rupb1557</v>
          </cell>
          <cell r="F2622" t="str">
            <v xml:space="preserve"> -  Pembersihan lt - 2 &amp; lt atap</v>
          </cell>
          <cell r="G2622">
            <v>2776</v>
          </cell>
          <cell r="H2622" t="str">
            <v>m2</v>
          </cell>
          <cell r="I2622">
            <v>1250</v>
          </cell>
          <cell r="J2622">
            <v>3470000</v>
          </cell>
          <cell r="K2622">
            <v>3470000</v>
          </cell>
        </row>
        <row r="2623">
          <cell r="C2623" t="str">
            <v>rupb1558</v>
          </cell>
          <cell r="F2623" t="str">
            <v xml:space="preserve"> -  Pekerjaan strip Beton</v>
          </cell>
          <cell r="G2623">
            <v>5</v>
          </cell>
          <cell r="H2623" t="str">
            <v>unit</v>
          </cell>
          <cell r="I2623">
            <v>100000</v>
          </cell>
          <cell r="J2623">
            <v>500000</v>
          </cell>
          <cell r="K2623">
            <v>500000</v>
          </cell>
        </row>
        <row r="2625">
          <cell r="E2625" t="str">
            <v>Kahar</v>
          </cell>
        </row>
        <row r="2626">
          <cell r="E2626" t="str">
            <v>095/SPB/NK-PPS/05/2005</v>
          </cell>
          <cell r="F2626" t="str">
            <v>Upah Borongan Pekerjaan :</v>
          </cell>
        </row>
        <row r="2627">
          <cell r="F2627" t="str">
            <v>Pekerjaan Lt. Atap Gedung B</v>
          </cell>
        </row>
        <row r="2628">
          <cell r="C2628" t="str">
            <v>rupb1559</v>
          </cell>
          <cell r="F2628" t="str">
            <v xml:space="preserve"> -Ø 10,13</v>
          </cell>
          <cell r="G2628">
            <v>37596.578000000001</v>
          </cell>
          <cell r="H2628" t="str">
            <v>kg</v>
          </cell>
          <cell r="I2628">
            <v>325</v>
          </cell>
          <cell r="J2628">
            <v>12218887.85</v>
          </cell>
          <cell r="K2628">
            <v>12218887.85</v>
          </cell>
        </row>
        <row r="2629">
          <cell r="C2629" t="str">
            <v>rupb1560</v>
          </cell>
          <cell r="F2629" t="str">
            <v xml:space="preserve"> -  16,19,22,25</v>
          </cell>
          <cell r="G2629">
            <v>23501.819</v>
          </cell>
          <cell r="H2629" t="str">
            <v>kg</v>
          </cell>
          <cell r="I2629">
            <v>250</v>
          </cell>
          <cell r="J2629">
            <v>5875454.75</v>
          </cell>
          <cell r="K2629">
            <v>5875454.75</v>
          </cell>
        </row>
        <row r="2630">
          <cell r="F2630" t="str">
            <v>Pekerjaan Kolom Praktis Block B &amp; C</v>
          </cell>
        </row>
        <row r="2631">
          <cell r="C2631" t="str">
            <v>rupb1561</v>
          </cell>
          <cell r="F2631" t="str">
            <v xml:space="preserve"> -  Fabrikasi Besi Kolom Praktis + RB</v>
          </cell>
          <cell r="G2631">
            <v>2985.96</v>
          </cell>
          <cell r="H2631" t="str">
            <v>m'</v>
          </cell>
          <cell r="I2631">
            <v>2500</v>
          </cell>
          <cell r="J2631">
            <v>7464900</v>
          </cell>
          <cell r="K2631">
            <v>7464900</v>
          </cell>
        </row>
        <row r="2632">
          <cell r="F2632" t="str">
            <v>Pekerjaan Parapet Gedung C</v>
          </cell>
        </row>
        <row r="2633">
          <cell r="C2633" t="str">
            <v>rupb1562</v>
          </cell>
          <cell r="F2633" t="str">
            <v xml:space="preserve"> -  Stel &amp; Fab Besi Parapet Tangga Tgh</v>
          </cell>
          <cell r="G2633">
            <v>1443.02</v>
          </cell>
          <cell r="H2633" t="str">
            <v>kg</v>
          </cell>
          <cell r="I2633">
            <v>350</v>
          </cell>
          <cell r="J2633">
            <v>505057</v>
          </cell>
          <cell r="K2633">
            <v>505057</v>
          </cell>
        </row>
        <row r="2634">
          <cell r="F2634" t="str">
            <v>Lantai Atap Ged.B As BA - BH / B1-B4</v>
          </cell>
        </row>
        <row r="2635">
          <cell r="C2635" t="str">
            <v>rupb1563</v>
          </cell>
          <cell r="F2635" t="str">
            <v xml:space="preserve"> -  Pasang Wire Mesh</v>
          </cell>
          <cell r="G2635">
            <v>1617.06</v>
          </cell>
          <cell r="H2635" t="str">
            <v>m2</v>
          </cell>
          <cell r="I2635">
            <v>1500</v>
          </cell>
          <cell r="J2635">
            <v>2425590</v>
          </cell>
          <cell r="K2635">
            <v>2425590</v>
          </cell>
        </row>
        <row r="2636">
          <cell r="C2636" t="str">
            <v>rupb1564</v>
          </cell>
          <cell r="F2636" t="str">
            <v xml:space="preserve"> -  Pek.Tangga As BL &amp; BA dr lt.2 ke Lt.3</v>
          </cell>
          <cell r="G2636">
            <v>2</v>
          </cell>
          <cell r="H2636" t="str">
            <v>unt</v>
          </cell>
          <cell r="I2636">
            <v>500000</v>
          </cell>
          <cell r="J2636">
            <v>1000000</v>
          </cell>
          <cell r="K2636">
            <v>1000000</v>
          </cell>
        </row>
        <row r="2637">
          <cell r="C2637" t="str">
            <v>rupb1565</v>
          </cell>
          <cell r="F2637" t="str">
            <v xml:space="preserve"> -  Pek.Tangga Tengah dr Lt.Dsr Ke Lt.2</v>
          </cell>
          <cell r="G2637">
            <v>3</v>
          </cell>
          <cell r="H2637" t="str">
            <v>unt</v>
          </cell>
          <cell r="I2637">
            <v>1000000</v>
          </cell>
          <cell r="J2637">
            <v>3000000</v>
          </cell>
          <cell r="K2637">
            <v>3000000</v>
          </cell>
        </row>
        <row r="2639">
          <cell r="E2639" t="str">
            <v>Kahar</v>
          </cell>
          <cell r="F2639" t="str">
            <v xml:space="preserve"> -  Upah harian bongkar / pasang besi lantai B0 - B1</v>
          </cell>
        </row>
        <row r="2640">
          <cell r="C2640" t="str">
            <v>rupb1566</v>
          </cell>
          <cell r="F2640" t="str">
            <v xml:space="preserve"> -  Upah harian bongkar / pasang besi lantai B0 - B2</v>
          </cell>
          <cell r="J2640">
            <v>262500</v>
          </cell>
          <cell r="K2640">
            <v>262500</v>
          </cell>
        </row>
        <row r="2643">
          <cell r="G2643" t="str">
            <v>Sub Jumlah     Rp.</v>
          </cell>
          <cell r="J2643">
            <v>159943471.59999999</v>
          </cell>
          <cell r="K2643">
            <v>159943471.59999999</v>
          </cell>
        </row>
        <row r="2646">
          <cell r="I2646" t="str">
            <v>Pekanbaru, 10 Juli 2005</v>
          </cell>
        </row>
        <row r="2648">
          <cell r="I2648" t="str">
            <v>Pembuat Daftar</v>
          </cell>
        </row>
        <row r="2654">
          <cell r="I2654" t="str">
            <v>PAHOTAN SITORUS, SE</v>
          </cell>
        </row>
        <row r="2655">
          <cell r="I2655" t="str">
            <v>Adm/Keu Proyek</v>
          </cell>
        </row>
        <row r="2657">
          <cell r="E2657" t="str">
            <v>Sub Jumlah Dipindah</v>
          </cell>
          <cell r="J2657">
            <v>159943471.59999999</v>
          </cell>
          <cell r="K2657">
            <v>159943471.59999999</v>
          </cell>
        </row>
        <row r="2659">
          <cell r="C2659" t="str">
            <v>rupb1567</v>
          </cell>
          <cell r="E2659" t="str">
            <v>Kahar</v>
          </cell>
          <cell r="F2659" t="str">
            <v xml:space="preserve"> -  Upah harian angkut besi Block B &amp; Block D</v>
          </cell>
          <cell r="J2659">
            <v>112500</v>
          </cell>
          <cell r="K2659">
            <v>112500</v>
          </cell>
        </row>
        <row r="2661">
          <cell r="C2661" t="str">
            <v>rupb1568</v>
          </cell>
          <cell r="E2661" t="str">
            <v>Suyoto</v>
          </cell>
          <cell r="F2661" t="str">
            <v xml:space="preserve"> -  Upah harian buat &amp; pasang tatakan angkur atap</v>
          </cell>
          <cell r="J2661">
            <v>30000</v>
          </cell>
          <cell r="K2661">
            <v>30000</v>
          </cell>
        </row>
        <row r="2663">
          <cell r="E2663" t="str">
            <v>Karmidi</v>
          </cell>
          <cell r="F2663" t="str">
            <v xml:space="preserve"> -  Upah harian bongkar besi : palt, balok, steck kolom, lantai atap blok B</v>
          </cell>
        </row>
        <row r="2664">
          <cell r="C2664" t="str">
            <v>rupb1569</v>
          </cell>
          <cell r="F2664" t="str">
            <v xml:space="preserve">    karena perubahan gambar</v>
          </cell>
          <cell r="J2664">
            <v>1610000</v>
          </cell>
          <cell r="K2664">
            <v>1610000</v>
          </cell>
        </row>
        <row r="2666">
          <cell r="C2666" t="str">
            <v>rupb1570</v>
          </cell>
          <cell r="E2666" t="str">
            <v>Bambang Budiono</v>
          </cell>
          <cell r="F2666" t="str">
            <v xml:space="preserve"> -  Upah harian buat lubang stek besi tie beam</v>
          </cell>
          <cell r="J2666">
            <v>35000</v>
          </cell>
          <cell r="K2666">
            <v>35000</v>
          </cell>
        </row>
        <row r="2668">
          <cell r="C2668" t="str">
            <v>rupb1571</v>
          </cell>
          <cell r="E2668" t="str">
            <v>Kahar</v>
          </cell>
          <cell r="F2668" t="str">
            <v xml:space="preserve"> -  Upah harian buat plat pondasi lift barang</v>
          </cell>
          <cell r="J2668">
            <v>150000</v>
          </cell>
          <cell r="K2668">
            <v>150000</v>
          </cell>
        </row>
        <row r="2670">
          <cell r="C2670" t="str">
            <v>rupb1572</v>
          </cell>
          <cell r="E2670" t="str">
            <v>Kahar</v>
          </cell>
          <cell r="F2670" t="str">
            <v xml:space="preserve"> -  Upah harian penambahan stek parapet lt. basement, tolak lantai atap Blok B</v>
          </cell>
          <cell r="J2670">
            <v>187500</v>
          </cell>
          <cell r="K2670">
            <v>187500</v>
          </cell>
        </row>
        <row r="2671">
          <cell r="E2671" t="str">
            <v>Kahar</v>
          </cell>
          <cell r="F2671" t="str">
            <v xml:space="preserve"> -  Upah harian bongkar besi balok &amp; Lantai Atap karena perubahan gambar</v>
          </cell>
        </row>
        <row r="2672">
          <cell r="C2672" t="str">
            <v>rupb1573</v>
          </cell>
          <cell r="F2672" t="str">
            <v xml:space="preserve">    Periode : 24 Juni - 25 Juni 2005</v>
          </cell>
          <cell r="J2672">
            <v>37500</v>
          </cell>
          <cell r="K2672">
            <v>37500</v>
          </cell>
        </row>
        <row r="2674">
          <cell r="E2674" t="str">
            <v>Suminta</v>
          </cell>
          <cell r="F2674" t="str">
            <v xml:space="preserve"> -  Upah harian galian / perapihan untuk bekisting balok &amp; pile cap</v>
          </cell>
        </row>
        <row r="2675">
          <cell r="C2675" t="str">
            <v>rupb1574</v>
          </cell>
          <cell r="F2675" t="str">
            <v xml:space="preserve"> -  Upah harian galian / perapihan untuk bekisting balok &amp; pile cap</v>
          </cell>
          <cell r="J2675">
            <v>2240000</v>
          </cell>
          <cell r="K2675">
            <v>2240000</v>
          </cell>
        </row>
        <row r="2677">
          <cell r="E2677" t="str">
            <v>Bambang Budiono</v>
          </cell>
          <cell r="F2677" t="str">
            <v xml:space="preserve"> -  Upah harian pembersihan lumpur blok D</v>
          </cell>
        </row>
        <row r="2678">
          <cell r="C2678" t="str">
            <v>rupb1575</v>
          </cell>
          <cell r="F2678" t="str">
            <v xml:space="preserve"> -  Upah harian pembersihan lumpur blok D</v>
          </cell>
          <cell r="J2678">
            <v>210000</v>
          </cell>
          <cell r="K2678">
            <v>210000</v>
          </cell>
        </row>
        <row r="2680">
          <cell r="E2680" t="str">
            <v>Suminta</v>
          </cell>
          <cell r="F2680" t="str">
            <v xml:space="preserve"> -  Upah harian pengeringan air di blok A</v>
          </cell>
        </row>
        <row r="2681">
          <cell r="C2681" t="str">
            <v>rupb1576</v>
          </cell>
          <cell r="F2681" t="str">
            <v xml:space="preserve"> -  Upah harian pengeringan air di blok A</v>
          </cell>
          <cell r="J2681">
            <v>1015000</v>
          </cell>
          <cell r="K2681">
            <v>1015000</v>
          </cell>
        </row>
        <row r="2683">
          <cell r="E2683" t="str">
            <v>Suyoto</v>
          </cell>
          <cell r="F2683" t="str">
            <v xml:space="preserve"> -  Upah harian urugan tanah di canopi</v>
          </cell>
        </row>
        <row r="2684">
          <cell r="C2684" t="str">
            <v>rupb1577</v>
          </cell>
          <cell r="F2684" t="str">
            <v xml:space="preserve"> -  Upah harian urugan tanah di canopi</v>
          </cell>
          <cell r="J2684">
            <v>2369500</v>
          </cell>
          <cell r="K2684">
            <v>2369500</v>
          </cell>
        </row>
        <row r="2686">
          <cell r="E2686" t="str">
            <v>Alian</v>
          </cell>
        </row>
        <row r="2687">
          <cell r="E2687" t="str">
            <v>089/SPB/NK-PPS/05/2005</v>
          </cell>
          <cell r="F2687" t="str">
            <v>Upah Borongan Pekerjaan :</v>
          </cell>
        </row>
        <row r="2688">
          <cell r="C2688" t="str">
            <v>rupb1578</v>
          </cell>
          <cell r="F2688" t="str">
            <v xml:space="preserve"> -  Pasang Bata Lt.1 Block B</v>
          </cell>
          <cell r="G2688">
            <v>404.32</v>
          </cell>
          <cell r="H2688" t="str">
            <v>m2</v>
          </cell>
          <cell r="I2688">
            <v>9000</v>
          </cell>
          <cell r="J2688">
            <v>3638880</v>
          </cell>
          <cell r="K2688">
            <v>3638880</v>
          </cell>
        </row>
        <row r="2689">
          <cell r="C2689" t="str">
            <v>rupb1579</v>
          </cell>
          <cell r="F2689" t="str">
            <v xml:space="preserve"> -  Cor Kolom Praktis &amp; Ring Balok</v>
          </cell>
          <cell r="G2689">
            <v>120.96</v>
          </cell>
          <cell r="H2689" t="str">
            <v>m'</v>
          </cell>
          <cell r="I2689">
            <v>7500</v>
          </cell>
          <cell r="J2689">
            <v>907200</v>
          </cell>
          <cell r="K2689">
            <v>907200</v>
          </cell>
        </row>
        <row r="2690">
          <cell r="C2690" t="str">
            <v>rupb1580</v>
          </cell>
          <cell r="F2690" t="str">
            <v xml:space="preserve"> -  Expose Balok &amp; Kolom</v>
          </cell>
          <cell r="G2690">
            <v>249.88</v>
          </cell>
          <cell r="H2690" t="str">
            <v>m2</v>
          </cell>
          <cell r="I2690">
            <v>3000</v>
          </cell>
          <cell r="J2690">
            <v>749640</v>
          </cell>
          <cell r="K2690">
            <v>749640</v>
          </cell>
        </row>
        <row r="2691">
          <cell r="C2691" t="str">
            <v>rupb1581</v>
          </cell>
          <cell r="F2691" t="str">
            <v xml:space="preserve"> -  Sconengan Balok &amp; Kolom</v>
          </cell>
          <cell r="G2691">
            <v>435.6</v>
          </cell>
          <cell r="H2691" t="str">
            <v>m'</v>
          </cell>
          <cell r="I2691">
            <v>2500</v>
          </cell>
          <cell r="J2691">
            <v>1089000</v>
          </cell>
          <cell r="K2691">
            <v>1089000</v>
          </cell>
        </row>
        <row r="2693">
          <cell r="E2693" t="str">
            <v>Iksan</v>
          </cell>
        </row>
        <row r="2694">
          <cell r="E2694" t="str">
            <v>093/SPB/NK-PPS/05/2005</v>
          </cell>
          <cell r="F2694" t="str">
            <v>Upah Borongan Pekerjaan :</v>
          </cell>
        </row>
        <row r="2695">
          <cell r="F2695" t="str">
            <v>Block C</v>
          </cell>
        </row>
        <row r="2696">
          <cell r="C2696" t="str">
            <v>rupb1582</v>
          </cell>
          <cell r="F2696" t="str">
            <v xml:space="preserve"> -  Pasang Bata Kios Block C</v>
          </cell>
          <cell r="G2696">
            <v>1753.73</v>
          </cell>
          <cell r="H2696" t="str">
            <v>m2</v>
          </cell>
          <cell r="I2696">
            <v>9000</v>
          </cell>
          <cell r="J2696">
            <v>15783570</v>
          </cell>
          <cell r="K2696">
            <v>15783570</v>
          </cell>
        </row>
        <row r="2697">
          <cell r="C2697" t="str">
            <v>rupb1583</v>
          </cell>
          <cell r="F2697" t="str">
            <v xml:space="preserve"> -  Cor Kolom Praktis &amp; RB</v>
          </cell>
          <cell r="G2697">
            <v>1434.73</v>
          </cell>
          <cell r="H2697" t="str">
            <v>m'</v>
          </cell>
          <cell r="I2697">
            <v>7500</v>
          </cell>
          <cell r="J2697">
            <v>10760475</v>
          </cell>
          <cell r="K2697">
            <v>10760475</v>
          </cell>
        </row>
        <row r="2698">
          <cell r="C2698" t="str">
            <v>rupb1584</v>
          </cell>
          <cell r="F2698" t="str">
            <v xml:space="preserve"> -  Plester Dinding Bata &amp; Beton</v>
          </cell>
          <cell r="G2698">
            <v>2101.0500000000002</v>
          </cell>
          <cell r="H2698" t="str">
            <v>m2</v>
          </cell>
          <cell r="I2698">
            <v>6500</v>
          </cell>
          <cell r="J2698">
            <v>13656825.000000002</v>
          </cell>
          <cell r="K2698">
            <v>13656825.000000002</v>
          </cell>
        </row>
        <row r="2699">
          <cell r="C2699" t="str">
            <v>rupb1585</v>
          </cell>
          <cell r="F2699" t="str">
            <v xml:space="preserve"> -  Acian</v>
          </cell>
          <cell r="G2699">
            <v>874.51</v>
          </cell>
          <cell r="H2699" t="str">
            <v>m2</v>
          </cell>
          <cell r="I2699">
            <v>4000</v>
          </cell>
          <cell r="J2699">
            <v>3498040</v>
          </cell>
          <cell r="K2699">
            <v>3498040</v>
          </cell>
        </row>
        <row r="2700">
          <cell r="C2700" t="str">
            <v>rupb1586</v>
          </cell>
          <cell r="F2700" t="str">
            <v xml:space="preserve"> -  Expose Balok &amp; Kolom</v>
          </cell>
          <cell r="G2700">
            <v>359.4</v>
          </cell>
          <cell r="H2700" t="str">
            <v>m2</v>
          </cell>
          <cell r="I2700">
            <v>3000</v>
          </cell>
          <cell r="J2700">
            <v>1078200</v>
          </cell>
          <cell r="K2700">
            <v>1078200</v>
          </cell>
        </row>
        <row r="2701">
          <cell r="C2701" t="str">
            <v>rupb1587</v>
          </cell>
          <cell r="F2701" t="str">
            <v xml:space="preserve"> -  Cor Bawah Meja Los</v>
          </cell>
          <cell r="G2701">
            <v>43.03</v>
          </cell>
          <cell r="H2701" t="str">
            <v>m3</v>
          </cell>
          <cell r="I2701">
            <v>65000</v>
          </cell>
          <cell r="J2701">
            <v>2796950</v>
          </cell>
          <cell r="K2701">
            <v>2796950</v>
          </cell>
        </row>
        <row r="2702">
          <cell r="C2702" t="str">
            <v>rupb1588</v>
          </cell>
          <cell r="F2702" t="str">
            <v xml:space="preserve"> -  Bor u/ Stek</v>
          </cell>
          <cell r="G2702">
            <v>839</v>
          </cell>
          <cell r="H2702" t="str">
            <v>ttk</v>
          </cell>
          <cell r="I2702">
            <v>250</v>
          </cell>
          <cell r="J2702">
            <v>209750</v>
          </cell>
          <cell r="K2702">
            <v>209750</v>
          </cell>
        </row>
        <row r="2703">
          <cell r="C2703" t="str">
            <v>rupb1589</v>
          </cell>
          <cell r="F2703" t="str">
            <v xml:space="preserve"> -  Pasang Stek Kp</v>
          </cell>
          <cell r="G2703">
            <v>170</v>
          </cell>
          <cell r="H2703" t="str">
            <v>bh</v>
          </cell>
          <cell r="I2703">
            <v>1000</v>
          </cell>
          <cell r="J2703">
            <v>170000</v>
          </cell>
          <cell r="K2703">
            <v>170000</v>
          </cell>
        </row>
        <row r="2704">
          <cell r="C2704" t="str">
            <v>rupb1590</v>
          </cell>
          <cell r="F2704" t="str">
            <v xml:space="preserve"> -  Finish Antara Kolom &amp; Dinding Bata</v>
          </cell>
          <cell r="G2704">
            <v>52</v>
          </cell>
          <cell r="H2704" t="str">
            <v>m'</v>
          </cell>
          <cell r="I2704">
            <v>6750</v>
          </cell>
          <cell r="J2704">
            <v>351000</v>
          </cell>
          <cell r="K2704">
            <v>351000</v>
          </cell>
        </row>
        <row r="2705">
          <cell r="C2705" t="str">
            <v>rupb1591</v>
          </cell>
          <cell r="F2705" t="str">
            <v xml:space="preserve"> -  Pasang Bata Meja Los Ayam</v>
          </cell>
          <cell r="G2705">
            <v>34.340000000000003</v>
          </cell>
          <cell r="H2705" t="str">
            <v>m3</v>
          </cell>
          <cell r="I2705">
            <v>10500</v>
          </cell>
          <cell r="J2705">
            <v>360570</v>
          </cell>
          <cell r="K2705">
            <v>360570</v>
          </cell>
        </row>
        <row r="2706">
          <cell r="C2706" t="str">
            <v>rupb1592</v>
          </cell>
          <cell r="F2706" t="str">
            <v xml:space="preserve"> -  Bongkar &amp; Pasang Scafolding u/ Bata</v>
          </cell>
          <cell r="G2706">
            <v>125.97</v>
          </cell>
          <cell r="H2706" t="str">
            <v>m2</v>
          </cell>
          <cell r="I2706">
            <v>3500</v>
          </cell>
          <cell r="J2706">
            <v>440895</v>
          </cell>
          <cell r="K2706">
            <v>440895</v>
          </cell>
        </row>
        <row r="2707">
          <cell r="C2707" t="str">
            <v>rupb1593</v>
          </cell>
          <cell r="F2707" t="str">
            <v xml:space="preserve"> -  Cor Plat Meja Los Ayam</v>
          </cell>
          <cell r="G2707">
            <v>6.9</v>
          </cell>
          <cell r="H2707" t="str">
            <v>m3</v>
          </cell>
          <cell r="I2707">
            <v>65000</v>
          </cell>
          <cell r="J2707">
            <v>448500</v>
          </cell>
          <cell r="K2707">
            <v>448500</v>
          </cell>
        </row>
        <row r="2708">
          <cell r="C2708" t="str">
            <v>rupb1594</v>
          </cell>
          <cell r="F2708" t="str">
            <v xml:space="preserve"> -  Sconengan Balok,Kolom &amp; Gutter</v>
          </cell>
          <cell r="G2708">
            <v>2122.88</v>
          </cell>
          <cell r="H2708" t="str">
            <v>m'</v>
          </cell>
          <cell r="I2708">
            <v>2500</v>
          </cell>
          <cell r="J2708">
            <v>5307200</v>
          </cell>
          <cell r="K2708">
            <v>5307200</v>
          </cell>
        </row>
        <row r="2710">
          <cell r="E2710" t="str">
            <v>Suratman</v>
          </cell>
        </row>
        <row r="2711">
          <cell r="E2711" t="str">
            <v>090/SPB/NK-PPS/05/2005</v>
          </cell>
          <cell r="F2711" t="str">
            <v>Upah Borongan Pekerjaan :</v>
          </cell>
        </row>
        <row r="2712">
          <cell r="C2712" t="str">
            <v>rupb1595</v>
          </cell>
          <cell r="F2712" t="str">
            <v xml:space="preserve"> -  Pasang Bata Kios</v>
          </cell>
          <cell r="G2712">
            <v>1175.24</v>
          </cell>
          <cell r="H2712" t="str">
            <v>m2</v>
          </cell>
          <cell r="I2712">
            <v>9000</v>
          </cell>
          <cell r="J2712">
            <v>10577160</v>
          </cell>
          <cell r="K2712">
            <v>10577160</v>
          </cell>
        </row>
        <row r="2713">
          <cell r="C2713" t="str">
            <v>rupb1596</v>
          </cell>
          <cell r="F2713" t="str">
            <v xml:space="preserve"> -  Cor Kolom Praktis &amp; Ring Balok</v>
          </cell>
          <cell r="G2713">
            <v>706.56</v>
          </cell>
          <cell r="H2713" t="str">
            <v>m'</v>
          </cell>
          <cell r="I2713">
            <v>7500</v>
          </cell>
          <cell r="J2713">
            <v>5299200</v>
          </cell>
          <cell r="K2713">
            <v>5299200</v>
          </cell>
        </row>
        <row r="2714">
          <cell r="C2714" t="str">
            <v>rupb1597</v>
          </cell>
          <cell r="F2714" t="str">
            <v xml:space="preserve"> -  Bor U/ Stek</v>
          </cell>
          <cell r="G2714">
            <v>505</v>
          </cell>
          <cell r="H2714" t="str">
            <v>ttk</v>
          </cell>
          <cell r="I2714">
            <v>250</v>
          </cell>
          <cell r="J2714">
            <v>126250</v>
          </cell>
          <cell r="K2714">
            <v>126250</v>
          </cell>
        </row>
        <row r="2715">
          <cell r="C2715" t="str">
            <v>rupb1598</v>
          </cell>
          <cell r="F2715" t="str">
            <v xml:space="preserve"> -  Pasang Stek u/ Kolom</v>
          </cell>
          <cell r="G2715">
            <v>102</v>
          </cell>
          <cell r="H2715" t="str">
            <v>bh</v>
          </cell>
          <cell r="I2715">
            <v>1000</v>
          </cell>
          <cell r="J2715">
            <v>102000</v>
          </cell>
          <cell r="K2715">
            <v>102000</v>
          </cell>
        </row>
        <row r="2716">
          <cell r="C2716" t="str">
            <v>rupb1599</v>
          </cell>
          <cell r="F2716" t="str">
            <v xml:space="preserve"> -  Plester Dinding</v>
          </cell>
          <cell r="G2716">
            <v>1012.84</v>
          </cell>
          <cell r="H2716" t="str">
            <v>m2</v>
          </cell>
          <cell r="I2716">
            <v>6500</v>
          </cell>
          <cell r="J2716">
            <v>6583460</v>
          </cell>
          <cell r="K2716">
            <v>6583460</v>
          </cell>
        </row>
        <row r="2717">
          <cell r="C2717" t="str">
            <v>rupb1600</v>
          </cell>
          <cell r="F2717" t="str">
            <v xml:space="preserve"> -  Acian Dinding</v>
          </cell>
          <cell r="G2717">
            <v>306.43</v>
          </cell>
          <cell r="H2717" t="str">
            <v>m2</v>
          </cell>
          <cell r="I2717">
            <v>4000</v>
          </cell>
          <cell r="J2717">
            <v>1225720</v>
          </cell>
          <cell r="K2717">
            <v>1225720</v>
          </cell>
        </row>
        <row r="2718">
          <cell r="C2718" t="str">
            <v>rupb1601</v>
          </cell>
          <cell r="F2718" t="str">
            <v xml:space="preserve"> -  Expose Balok &amp; Kolom</v>
          </cell>
          <cell r="G2718">
            <v>464.79</v>
          </cell>
          <cell r="H2718" t="str">
            <v>m2</v>
          </cell>
          <cell r="I2718">
            <v>3000</v>
          </cell>
          <cell r="J2718">
            <v>1394370</v>
          </cell>
          <cell r="K2718">
            <v>1394370</v>
          </cell>
        </row>
        <row r="2719">
          <cell r="C2719" t="str">
            <v>rupb1602</v>
          </cell>
          <cell r="F2719" t="str">
            <v xml:space="preserve"> -  Sconengan Balok &amp; Kolom</v>
          </cell>
          <cell r="G2719">
            <v>708.74</v>
          </cell>
          <cell r="H2719" t="str">
            <v>m'</v>
          </cell>
          <cell r="I2719">
            <v>2500</v>
          </cell>
          <cell r="J2719">
            <v>1771850</v>
          </cell>
          <cell r="K2719">
            <v>1771850</v>
          </cell>
        </row>
        <row r="2720">
          <cell r="C2720" t="str">
            <v>rupb1603</v>
          </cell>
          <cell r="F2720" t="str">
            <v xml:space="preserve"> -  Pembersihan lokasi lt.dasar</v>
          </cell>
          <cell r="G2720">
            <v>1</v>
          </cell>
          <cell r="H2720" t="str">
            <v>ls</v>
          </cell>
          <cell r="I2720">
            <v>1105000</v>
          </cell>
          <cell r="J2720">
            <v>1105000</v>
          </cell>
          <cell r="K2720">
            <v>1105000</v>
          </cell>
        </row>
        <row r="2722">
          <cell r="E2722" t="str">
            <v>Muklis</v>
          </cell>
        </row>
        <row r="2723">
          <cell r="E2723" t="str">
            <v>086/SPB/NK-PPS/05/2005</v>
          </cell>
          <cell r="F2723" t="str">
            <v>Upah Borongan Pekerjaan :</v>
          </cell>
        </row>
        <row r="2724">
          <cell r="F2724" t="str">
            <v>Pekerjaan Finishing</v>
          </cell>
        </row>
        <row r="2725">
          <cell r="C2725" t="str">
            <v>rupb1604</v>
          </cell>
          <cell r="F2725" t="str">
            <v xml:space="preserve"> -  Pasang Bata Kios Block B</v>
          </cell>
          <cell r="G2725">
            <v>490.46</v>
          </cell>
          <cell r="H2725" t="str">
            <v>m2</v>
          </cell>
          <cell r="I2725">
            <v>9000</v>
          </cell>
          <cell r="J2725">
            <v>4414140</v>
          </cell>
          <cell r="K2725">
            <v>4414140</v>
          </cell>
        </row>
        <row r="2726">
          <cell r="C2726" t="str">
            <v>rupb1605</v>
          </cell>
          <cell r="F2726" t="str">
            <v xml:space="preserve"> -  Cor Kolom Praktis</v>
          </cell>
          <cell r="G2726">
            <v>656.64</v>
          </cell>
          <cell r="H2726" t="str">
            <v>m2</v>
          </cell>
          <cell r="I2726">
            <v>7500</v>
          </cell>
          <cell r="J2726">
            <v>4924800</v>
          </cell>
          <cell r="K2726">
            <v>4924800</v>
          </cell>
        </row>
        <row r="2727">
          <cell r="C2727" t="str">
            <v>rupb1606</v>
          </cell>
          <cell r="F2727" t="str">
            <v xml:space="preserve"> -  Expose Balok &amp; Kolom</v>
          </cell>
          <cell r="G2727">
            <v>493.15</v>
          </cell>
          <cell r="H2727" t="str">
            <v>m2</v>
          </cell>
          <cell r="I2727">
            <v>3000</v>
          </cell>
          <cell r="J2727">
            <v>1479450</v>
          </cell>
          <cell r="K2727">
            <v>1479450</v>
          </cell>
        </row>
        <row r="2728">
          <cell r="C2728" t="str">
            <v>rupb1607</v>
          </cell>
          <cell r="F2728" t="str">
            <v xml:space="preserve"> -  Scanongan &amp; Sudutan</v>
          </cell>
          <cell r="G2728">
            <v>1039.76</v>
          </cell>
          <cell r="H2728" t="str">
            <v>m'</v>
          </cell>
          <cell r="I2728">
            <v>2500</v>
          </cell>
          <cell r="J2728">
            <v>2599400</v>
          </cell>
          <cell r="K2728">
            <v>2599400</v>
          </cell>
        </row>
        <row r="2729">
          <cell r="C2729" t="str">
            <v>rupb1608</v>
          </cell>
          <cell r="F2729" t="str">
            <v xml:space="preserve"> -  Bor U/ Stek</v>
          </cell>
          <cell r="G2729">
            <v>405</v>
          </cell>
          <cell r="H2729" t="str">
            <v>ttk</v>
          </cell>
          <cell r="I2729">
            <v>250</v>
          </cell>
          <cell r="J2729">
            <v>101250</v>
          </cell>
          <cell r="K2729">
            <v>101250</v>
          </cell>
        </row>
        <row r="2730">
          <cell r="C2730" t="str">
            <v>rupb1609</v>
          </cell>
          <cell r="F2730" t="str">
            <v xml:space="preserve"> -  Pasang Stek Kolom </v>
          </cell>
          <cell r="G2730">
            <v>84</v>
          </cell>
          <cell r="H2730" t="str">
            <v>Kl</v>
          </cell>
          <cell r="I2730">
            <v>1000</v>
          </cell>
          <cell r="J2730">
            <v>84000</v>
          </cell>
          <cell r="K2730">
            <v>84000</v>
          </cell>
        </row>
        <row r="2731">
          <cell r="C2731" t="str">
            <v>rupb1610</v>
          </cell>
          <cell r="F2731" t="str">
            <v xml:space="preserve"> -  Pembersihan </v>
          </cell>
          <cell r="G2731">
            <v>1</v>
          </cell>
          <cell r="H2731" t="str">
            <v>Hk</v>
          </cell>
          <cell r="I2731">
            <v>365000</v>
          </cell>
          <cell r="J2731">
            <v>365000</v>
          </cell>
          <cell r="K2731">
            <v>365000</v>
          </cell>
        </row>
        <row r="2737">
          <cell r="G2737" t="str">
            <v>Sub Jumlah     Rp.</v>
          </cell>
          <cell r="J2737">
            <v>271340216.60000002</v>
          </cell>
          <cell r="K2737">
            <v>271340216.60000002</v>
          </cell>
        </row>
        <row r="2742">
          <cell r="I2742" t="str">
            <v>Pekanbaru, 10 Juli 2005</v>
          </cell>
        </row>
        <row r="2744">
          <cell r="I2744" t="str">
            <v>Pembuat Daftar</v>
          </cell>
        </row>
        <row r="2749">
          <cell r="I2749" t="str">
            <v>PAHOTAN SITORUS, SE</v>
          </cell>
        </row>
        <row r="2750">
          <cell r="I2750" t="str">
            <v>Adm/Keu Proyek</v>
          </cell>
        </row>
        <row r="2751">
          <cell r="E2751" t="str">
            <v>Sub Jumlah Dipindah</v>
          </cell>
          <cell r="J2751">
            <v>271340216.60000002</v>
          </cell>
          <cell r="K2751">
            <v>271340216.60000002</v>
          </cell>
        </row>
        <row r="2753">
          <cell r="E2753" t="str">
            <v>Yudi Purwanto</v>
          </cell>
        </row>
        <row r="2754">
          <cell r="E2754" t="str">
            <v>088/SPB/NK-PPS/05/2005</v>
          </cell>
          <cell r="F2754" t="str">
            <v>Upah Borongan Pekerjaan :</v>
          </cell>
        </row>
        <row r="2755">
          <cell r="F2755" t="str">
            <v>Block C</v>
          </cell>
        </row>
        <row r="2756">
          <cell r="C2756" t="str">
            <v>rupb1611</v>
          </cell>
          <cell r="F2756" t="str">
            <v xml:space="preserve"> -  Expose Balok &amp; Kolom lt.1</v>
          </cell>
          <cell r="G2756">
            <v>199.49</v>
          </cell>
          <cell r="H2756" t="str">
            <v>m2</v>
          </cell>
          <cell r="I2756">
            <v>3000</v>
          </cell>
          <cell r="J2756">
            <v>598470</v>
          </cell>
          <cell r="K2756">
            <v>598470</v>
          </cell>
        </row>
        <row r="2757">
          <cell r="C2757" t="str">
            <v>rupb1612</v>
          </cell>
          <cell r="F2757" t="str">
            <v xml:space="preserve"> -  Sconengan Balok &amp; Kolom lt.1</v>
          </cell>
          <cell r="G2757">
            <v>352.4</v>
          </cell>
          <cell r="H2757" t="str">
            <v>m'</v>
          </cell>
          <cell r="I2757">
            <v>2500</v>
          </cell>
          <cell r="J2757">
            <v>881000</v>
          </cell>
          <cell r="K2757">
            <v>881000</v>
          </cell>
        </row>
        <row r="2758">
          <cell r="F2758" t="str">
            <v>Block B</v>
          </cell>
        </row>
        <row r="2759">
          <cell r="C2759" t="str">
            <v>rupb1613</v>
          </cell>
          <cell r="F2759" t="str">
            <v xml:space="preserve"> -  Expose Balok &amp; Kolom lt.1</v>
          </cell>
          <cell r="G2759">
            <v>306.52</v>
          </cell>
          <cell r="H2759" t="str">
            <v>m2</v>
          </cell>
          <cell r="I2759">
            <v>3000</v>
          </cell>
          <cell r="J2759">
            <v>919560</v>
          </cell>
          <cell r="K2759">
            <v>919560</v>
          </cell>
        </row>
        <row r="2760">
          <cell r="C2760" t="str">
            <v>rupb1614</v>
          </cell>
          <cell r="F2760" t="str">
            <v xml:space="preserve"> -  Sconengan Balok &amp; Kolom lt.1</v>
          </cell>
          <cell r="G2760">
            <v>490.18</v>
          </cell>
          <cell r="H2760" t="str">
            <v>m'</v>
          </cell>
          <cell r="I2760">
            <v>2500</v>
          </cell>
          <cell r="J2760">
            <v>1225450</v>
          </cell>
          <cell r="K2760">
            <v>1225450</v>
          </cell>
        </row>
        <row r="2762">
          <cell r="E2762" t="str">
            <v>Bambang Budiono</v>
          </cell>
          <cell r="F2762" t="str">
            <v xml:space="preserve"> -  Upah harian bobok, chiping sambungan lantai atap</v>
          </cell>
        </row>
        <row r="2763">
          <cell r="C2763" t="str">
            <v>rupb1615</v>
          </cell>
          <cell r="F2763" t="str">
            <v xml:space="preserve"> -  Upah harian bobok, chiping sambungan lantai atap</v>
          </cell>
          <cell r="J2763">
            <v>182000</v>
          </cell>
          <cell r="K2763">
            <v>182000</v>
          </cell>
        </row>
        <row r="2764">
          <cell r="C2764" t="str">
            <v>rupb1616</v>
          </cell>
          <cell r="E2764" t="str">
            <v>Suyoto</v>
          </cell>
          <cell r="F2764" t="str">
            <v xml:space="preserve"> -  Upah harian tutup lubang pipa air hujan &amp; cor</v>
          </cell>
          <cell r="J2764">
            <v>40000</v>
          </cell>
          <cell r="K2764">
            <v>40000</v>
          </cell>
        </row>
        <row r="2766">
          <cell r="C2766" t="str">
            <v>rupb1617</v>
          </cell>
          <cell r="E2766" t="str">
            <v>Suminta</v>
          </cell>
          <cell r="F2766" t="str">
            <v xml:space="preserve"> -  Upah harian perbaikan pagar proyek samping blok B</v>
          </cell>
          <cell r="J2766">
            <v>210000</v>
          </cell>
          <cell r="K2766">
            <v>210000</v>
          </cell>
        </row>
        <row r="2768">
          <cell r="E2768" t="str">
            <v>Karmidi</v>
          </cell>
          <cell r="F2768" t="str">
            <v xml:space="preserve"> -  Upah harian pancang dan meruncingkan kayu dolken untuk turap di Blok D</v>
          </cell>
        </row>
        <row r="2769">
          <cell r="C2769" t="str">
            <v>rupb1618</v>
          </cell>
          <cell r="F2769" t="str">
            <v xml:space="preserve"> -  Upah harian pancang dan meruncingkan kayu dolken untuk turap di Blok D</v>
          </cell>
          <cell r="J2769">
            <v>3045000</v>
          </cell>
          <cell r="K2769">
            <v>3045000</v>
          </cell>
        </row>
        <row r="2770">
          <cell r="C2770" t="str">
            <v>rupb1619</v>
          </cell>
          <cell r="E2770" t="str">
            <v>Bambang Budiono</v>
          </cell>
          <cell r="F2770" t="str">
            <v xml:space="preserve"> -  Upah harian pancang lantai kerja dengan kayu dolken</v>
          </cell>
          <cell r="J2770">
            <v>175000</v>
          </cell>
          <cell r="K2770">
            <v>175000</v>
          </cell>
        </row>
        <row r="2771">
          <cell r="C2771" t="str">
            <v>rupb1620</v>
          </cell>
          <cell r="E2771" t="str">
            <v>Bambang Budiono</v>
          </cell>
          <cell r="F2771" t="str">
            <v xml:space="preserve"> -  Upah harian potong kayu dolken &amp; sortir triplek untuk bekisting</v>
          </cell>
          <cell r="J2771">
            <v>140000</v>
          </cell>
          <cell r="K2771">
            <v>140000</v>
          </cell>
        </row>
        <row r="2773">
          <cell r="C2773" t="str">
            <v>rupb1621</v>
          </cell>
          <cell r="E2773" t="str">
            <v>Sugianto</v>
          </cell>
          <cell r="F2773" t="str">
            <v xml:space="preserve"> -  Penggantian tiket mibilisasi pekerja dari Purwodadi ke Pekanbaru</v>
          </cell>
          <cell r="J2773">
            <v>2951000</v>
          </cell>
          <cell r="K2773">
            <v>2951000</v>
          </cell>
        </row>
        <row r="2776">
          <cell r="G2776" t="str">
            <v>Sub Jumlah     Rp.</v>
          </cell>
          <cell r="J2776">
            <v>281707696.60000002</v>
          </cell>
          <cell r="K2776">
            <v>281707696.60000002</v>
          </cell>
        </row>
        <row r="2777">
          <cell r="G2777" t="str">
            <v>T o  t  a  l        Rp.</v>
          </cell>
          <cell r="J2777">
            <v>281820196.60000002</v>
          </cell>
          <cell r="K2777">
            <v>281820196.60000002</v>
          </cell>
        </row>
        <row r="2780">
          <cell r="C2780" t="str">
            <v/>
          </cell>
          <cell r="D2780" t="str">
            <v>DP : 16</v>
          </cell>
        </row>
        <row r="2781">
          <cell r="E2781" t="str">
            <v>Bambang Budiono</v>
          </cell>
          <cell r="F2781" t="str">
            <v>Upah Borongan Pekerjaan :</v>
          </cell>
        </row>
        <row r="2782">
          <cell r="C2782" t="str">
            <v>rupb1622</v>
          </cell>
          <cell r="E2782" t="str">
            <v>078/SPB/NK-PPS/05/2005</v>
          </cell>
          <cell r="F2782" t="str">
            <v xml:space="preserve"> - Pembersihan lt.2 &amp; lt. Atap</v>
          </cell>
          <cell r="G2782">
            <v>376</v>
          </cell>
          <cell r="H2782">
            <v>1250</v>
          </cell>
          <cell r="J2782">
            <v>470000</v>
          </cell>
          <cell r="K2782">
            <v>470000</v>
          </cell>
        </row>
        <row r="2784">
          <cell r="E2784" t="str">
            <v>Mirza Noor</v>
          </cell>
          <cell r="F2784" t="str">
            <v xml:space="preserve"> - Upah Pekerja harian :</v>
          </cell>
        </row>
        <row r="2785">
          <cell r="C2785" t="str">
            <v>rupb1623</v>
          </cell>
          <cell r="F2785" t="str">
            <v xml:space="preserve"> - Upah Pekerja harian :</v>
          </cell>
          <cell r="J2785">
            <v>504000</v>
          </cell>
          <cell r="K2785">
            <v>504000</v>
          </cell>
        </row>
        <row r="2787">
          <cell r="C2787" t="str">
            <v>rupb1624</v>
          </cell>
          <cell r="E2787" t="str">
            <v>Mirza Noor</v>
          </cell>
          <cell r="F2787" t="str">
            <v xml:space="preserve"> -  Upah Harian Pembersihan 27 Juni - 11 Juli 05</v>
          </cell>
          <cell r="J2787">
            <v>8852000</v>
          </cell>
          <cell r="K2787">
            <v>8852000</v>
          </cell>
        </row>
        <row r="2789">
          <cell r="E2789" t="str">
            <v>Suminta</v>
          </cell>
          <cell r="F2789" t="str">
            <v xml:space="preserve"> - Upah Harian Pembersihan lt. basement block C</v>
          </cell>
        </row>
        <row r="2790">
          <cell r="C2790" t="str">
            <v>rupb1625</v>
          </cell>
          <cell r="F2790" t="str">
            <v xml:space="preserve"> - Upah Harian Pembersihan lt. basement block C</v>
          </cell>
          <cell r="J2790">
            <v>140000</v>
          </cell>
          <cell r="K2790">
            <v>140000</v>
          </cell>
        </row>
        <row r="2792">
          <cell r="C2792" t="str">
            <v>rupb1626</v>
          </cell>
          <cell r="E2792" t="str">
            <v>Suyoto</v>
          </cell>
          <cell r="F2792" t="str">
            <v xml:space="preserve"> - Upah harian membantu surveyor u/ pembersihan lokasi</v>
          </cell>
          <cell r="J2792">
            <v>135000</v>
          </cell>
          <cell r="K2792">
            <v>135000</v>
          </cell>
        </row>
        <row r="2794">
          <cell r="E2794" t="str">
            <v>Suyoto</v>
          </cell>
          <cell r="F2794" t="str">
            <v xml:space="preserve"> - Upah harian pembersihan area ruang mesin rt. Atap</v>
          </cell>
        </row>
        <row r="2795">
          <cell r="C2795" t="str">
            <v>rupb1627</v>
          </cell>
          <cell r="F2795" t="str">
            <v xml:space="preserve"> - Upah harian pembersihan area ruang mesin rt. Atap</v>
          </cell>
          <cell r="J2795">
            <v>140000</v>
          </cell>
          <cell r="K2795">
            <v>140000</v>
          </cell>
        </row>
        <row r="2797">
          <cell r="C2797" t="str">
            <v>rupb1628</v>
          </cell>
          <cell r="E2797" t="str">
            <v>Karmidi</v>
          </cell>
          <cell r="F2797" t="str">
            <v xml:space="preserve"> - Upah harian pembersihan kayu didepan toilet block B</v>
          </cell>
          <cell r="J2797">
            <v>75000</v>
          </cell>
          <cell r="K2797">
            <v>75000</v>
          </cell>
        </row>
        <row r="2799">
          <cell r="E2799" t="str">
            <v>Karmidi</v>
          </cell>
          <cell r="F2799" t="str">
            <v xml:space="preserve"> - Upah/lembur harian pembersihan lt dasar block C</v>
          </cell>
        </row>
        <row r="2800">
          <cell r="C2800" t="str">
            <v>rupb1629</v>
          </cell>
          <cell r="F2800" t="str">
            <v xml:space="preserve"> - Upah/lembur harian pembersihan lt dasar block C</v>
          </cell>
          <cell r="J2800">
            <v>1256250</v>
          </cell>
          <cell r="K2800">
            <v>1256250</v>
          </cell>
        </row>
        <row r="2802">
          <cell r="E2802" t="str">
            <v>Suminta</v>
          </cell>
          <cell r="F2802" t="str">
            <v xml:space="preserve"> - Upah  pembersihan buat toilet block B, kamar mandi pasar &amp; pengecatan</v>
          </cell>
        </row>
        <row r="2803">
          <cell r="C2803" t="str">
            <v>rupb1630</v>
          </cell>
          <cell r="F2803" t="str">
            <v xml:space="preserve"> - Upah  pembersihan buat toilet block B, kamar mandi pasar &amp; pengecatan</v>
          </cell>
          <cell r="J2803">
            <v>1417500</v>
          </cell>
          <cell r="K2803">
            <v>1417500</v>
          </cell>
        </row>
        <row r="2805">
          <cell r="E2805" t="str">
            <v>UPAH BONGKAR/MUAT BARANG</v>
          </cell>
        </row>
        <row r="2806">
          <cell r="C2806" t="str">
            <v>rupb1631</v>
          </cell>
          <cell r="F2806" t="str">
            <v xml:space="preserve"> - Upah bongkar semen 2880 zak</v>
          </cell>
          <cell r="J2806">
            <v>1620000</v>
          </cell>
          <cell r="K2806">
            <v>1620000</v>
          </cell>
        </row>
        <row r="2808">
          <cell r="C2808" t="str">
            <v>rupb1632</v>
          </cell>
          <cell r="E2808" t="str">
            <v>P.Sitorus</v>
          </cell>
          <cell r="F2808" t="str">
            <v xml:space="preserve"> - Kompensasi SPTI 670 ton besi beton ( Pelunasan)</v>
          </cell>
          <cell r="J2808">
            <v>2250000</v>
          </cell>
          <cell r="K2808">
            <v>2250000</v>
          </cell>
        </row>
        <row r="2810">
          <cell r="C2810" t="str">
            <v>rupb1633</v>
          </cell>
          <cell r="E2810" t="str">
            <v>Suyoto</v>
          </cell>
          <cell r="F2810" t="str">
            <v xml:space="preserve"> - Upah pelebaran ruang pos jaga security</v>
          </cell>
          <cell r="J2810">
            <v>280000</v>
          </cell>
          <cell r="K2810">
            <v>280000</v>
          </cell>
        </row>
        <row r="2812">
          <cell r="C2812" t="str">
            <v>rupb1634</v>
          </cell>
          <cell r="E2812" t="str">
            <v>Suminta</v>
          </cell>
          <cell r="F2812" t="str">
            <v xml:space="preserve"> - Upah harian mengumpulkan sparator diblock B</v>
          </cell>
          <cell r="J2812">
            <v>270000</v>
          </cell>
          <cell r="K2812">
            <v>270000</v>
          </cell>
        </row>
        <row r="2814">
          <cell r="E2814" t="str">
            <v>Suminta</v>
          </cell>
          <cell r="F2814" t="str">
            <v xml:space="preserve"> - Upah harian mengumpulkan kayu bekisting</v>
          </cell>
        </row>
        <row r="2815">
          <cell r="C2815" t="str">
            <v>rupb1635</v>
          </cell>
          <cell r="F2815" t="str">
            <v xml:space="preserve"> - Upah harian mengumpulkan kayu bekisting</v>
          </cell>
          <cell r="J2815">
            <v>262500</v>
          </cell>
          <cell r="K2815">
            <v>262500</v>
          </cell>
        </row>
        <row r="2817">
          <cell r="C2817" t="str">
            <v>rupb1636</v>
          </cell>
          <cell r="E2817" t="str">
            <v>Karmidi</v>
          </cell>
          <cell r="F2817" t="str">
            <v xml:space="preserve"> - Upah harian langsir bekisting biblock B</v>
          </cell>
          <cell r="J2817">
            <v>75000</v>
          </cell>
          <cell r="K2817">
            <v>75000</v>
          </cell>
        </row>
        <row r="2819">
          <cell r="C2819" t="str">
            <v>rupb1637</v>
          </cell>
          <cell r="E2819" t="str">
            <v>Suminta</v>
          </cell>
          <cell r="F2819" t="str">
            <v xml:space="preserve"> - Upah harian pengumpulan jackbase, join pin diblock B &amp; C</v>
          </cell>
          <cell r="J2819">
            <v>1190000</v>
          </cell>
          <cell r="K2819">
            <v>1190000</v>
          </cell>
        </row>
        <row r="2821">
          <cell r="E2821" t="str">
            <v>Suyoto</v>
          </cell>
          <cell r="F2821" t="str">
            <v xml:space="preserve"> - Upah harian pasang scafolding u/ kolom sirip</v>
          </cell>
        </row>
        <row r="2822">
          <cell r="C2822" t="str">
            <v>rupb1638</v>
          </cell>
          <cell r="F2822" t="str">
            <v xml:space="preserve"> - Upah harian pasang scafolding u/ kolom sirip</v>
          </cell>
          <cell r="J2822">
            <v>700000</v>
          </cell>
          <cell r="K2822">
            <v>700000</v>
          </cell>
        </row>
        <row r="2824">
          <cell r="E2824" t="str">
            <v>Bambang budiono</v>
          </cell>
          <cell r="F2824" t="str">
            <v xml:space="preserve"> - Upah harian pasang scafolding balok parapet</v>
          </cell>
        </row>
        <row r="2825">
          <cell r="C2825" t="str">
            <v>rupb1639</v>
          </cell>
          <cell r="F2825" t="str">
            <v xml:space="preserve"> - Upah harian pasang scafolding balok parapet</v>
          </cell>
          <cell r="J2825">
            <v>140000</v>
          </cell>
          <cell r="K2825">
            <v>140000</v>
          </cell>
        </row>
        <row r="2827">
          <cell r="E2827" t="str">
            <v>Bambang budiono</v>
          </cell>
          <cell r="F2827" t="str">
            <v xml:space="preserve"> - Upah harian buat steck &amp; tutup bekisting</v>
          </cell>
        </row>
        <row r="2828">
          <cell r="C2828" t="str">
            <v>rupb1640</v>
          </cell>
          <cell r="F2828" t="str">
            <v xml:space="preserve"> - Upah harian buat steck &amp; tutup bekisting</v>
          </cell>
          <cell r="J2828">
            <v>140000</v>
          </cell>
          <cell r="K2828">
            <v>140000</v>
          </cell>
        </row>
        <row r="2830">
          <cell r="E2830" t="str">
            <v>Bambang budiono</v>
          </cell>
          <cell r="F2830" t="str">
            <v xml:space="preserve"> - Upah harian pabrikasi bekisting f. cap &amp; kolom</v>
          </cell>
        </row>
        <row r="2831">
          <cell r="C2831" t="str">
            <v>rupb1641</v>
          </cell>
          <cell r="F2831" t="str">
            <v xml:space="preserve"> - Upah harian pabrikasi bekisting f. cap &amp; kolom</v>
          </cell>
          <cell r="J2831">
            <v>787500</v>
          </cell>
          <cell r="K2831">
            <v>787500</v>
          </cell>
        </row>
        <row r="2833">
          <cell r="E2833" t="str">
            <v>Kahar</v>
          </cell>
          <cell r="F2833" t="str">
            <v xml:space="preserve"> - Upah harian bongkar kembali bekisting f.cap &amp; tie beam block D</v>
          </cell>
        </row>
        <row r="2834">
          <cell r="C2834" t="str">
            <v>rupb1642</v>
          </cell>
          <cell r="F2834" t="str">
            <v xml:space="preserve"> - Upah harian bongkar kembali bekisting f.cap &amp; tie beam block D</v>
          </cell>
          <cell r="J2834">
            <v>787500</v>
          </cell>
          <cell r="K2834">
            <v>787500</v>
          </cell>
        </row>
        <row r="2836">
          <cell r="C2836" t="str">
            <v>rupb1643</v>
          </cell>
          <cell r="E2836" t="str">
            <v>Suminta</v>
          </cell>
          <cell r="F2836" t="str">
            <v xml:space="preserve"> - Upah harian repair bekisting tie beam yang rusak</v>
          </cell>
          <cell r="J2836">
            <v>140000</v>
          </cell>
          <cell r="K2836">
            <v>140000</v>
          </cell>
        </row>
        <row r="2838">
          <cell r="C2838" t="str">
            <v>rupb1644</v>
          </cell>
          <cell r="E2838" t="str">
            <v>Suminta</v>
          </cell>
          <cell r="F2838" t="str">
            <v xml:space="preserve"> - Upah harian bongkar &amp; stel bekisting pricest 5 unit block B</v>
          </cell>
          <cell r="J2838">
            <v>70000</v>
          </cell>
          <cell r="K2838">
            <v>70000</v>
          </cell>
        </row>
        <row r="2840">
          <cell r="E2840" t="str">
            <v>Suyoto</v>
          </cell>
          <cell r="F2840" t="str">
            <v xml:space="preserve"> - Upah harian pekerja bongkar tangga darurat ke lt. atap</v>
          </cell>
        </row>
        <row r="2841">
          <cell r="C2841" t="str">
            <v>rupb1645</v>
          </cell>
          <cell r="F2841" t="str">
            <v xml:space="preserve"> - Upah harian pekerja bongkar tangga darurat ke lt. atap</v>
          </cell>
          <cell r="J2841">
            <v>125000</v>
          </cell>
          <cell r="K2841">
            <v>125000</v>
          </cell>
        </row>
        <row r="2843">
          <cell r="E2843" t="str">
            <v>Suyoto</v>
          </cell>
          <cell r="F2843" t="str">
            <v xml:space="preserve"> - Upah harian bongkar pasang bekisting balok &amp; parapet</v>
          </cell>
        </row>
        <row r="2844">
          <cell r="C2844" t="str">
            <v>rupb1646</v>
          </cell>
          <cell r="F2844" t="str">
            <v xml:space="preserve"> - Upah harian bongkar pasang bekisting balok &amp; parapet</v>
          </cell>
          <cell r="J2844">
            <v>1925000</v>
          </cell>
          <cell r="K2844">
            <v>1925000</v>
          </cell>
        </row>
        <row r="2846">
          <cell r="E2846" t="str">
            <v>Suyoto</v>
          </cell>
          <cell r="F2846" t="str">
            <v xml:space="preserve"> - Upah harian bongkar pasang bekisting balok &amp; parapet</v>
          </cell>
        </row>
        <row r="2847">
          <cell r="C2847" t="str">
            <v>rupb1647</v>
          </cell>
          <cell r="F2847" t="str">
            <v xml:space="preserve"> - Upah harian bongkar pasang bekisting balok &amp; parapet</v>
          </cell>
          <cell r="J2847">
            <v>1680000</v>
          </cell>
          <cell r="K2847">
            <v>1680000</v>
          </cell>
        </row>
        <row r="2849">
          <cell r="G2849" t="str">
            <v>Sub Jumlah     Rp.</v>
          </cell>
          <cell r="J2849">
            <v>25432250</v>
          </cell>
          <cell r="K2849">
            <v>25432250</v>
          </cell>
        </row>
        <row r="2851">
          <cell r="I2851" t="str">
            <v>Pekanbaru, 25 Juli 2005</v>
          </cell>
        </row>
        <row r="2853">
          <cell r="I2853" t="str">
            <v>Pembuat Daftar</v>
          </cell>
        </row>
        <row r="2858">
          <cell r="I2858" t="str">
            <v>PAHOTAN SITORUS, SE</v>
          </cell>
        </row>
        <row r="2859">
          <cell r="I2859" t="str">
            <v>Adm/Keu Proyek</v>
          </cell>
        </row>
        <row r="2861">
          <cell r="E2861" t="str">
            <v>Sub Jumlah Dipindah</v>
          </cell>
          <cell r="J2861">
            <v>25432250</v>
          </cell>
          <cell r="K2861">
            <v>25432250</v>
          </cell>
        </row>
        <row r="2863">
          <cell r="C2863" t="str">
            <v>rupb1648</v>
          </cell>
          <cell r="E2863" t="str">
            <v>Bambang budiono</v>
          </cell>
          <cell r="F2863" t="str">
            <v xml:space="preserve"> - Upah harian buat talang cor</v>
          </cell>
          <cell r="J2863">
            <v>59500</v>
          </cell>
          <cell r="K2863">
            <v>59500</v>
          </cell>
        </row>
        <row r="2865">
          <cell r="E2865" t="str">
            <v>Suminta</v>
          </cell>
          <cell r="F2865" t="str">
            <v>Upah Borongan Pekerjaan :</v>
          </cell>
        </row>
        <row r="2866">
          <cell r="E2866" t="str">
            <v>106/SPB/NK-PPS/06/2005</v>
          </cell>
          <cell r="F2866" t="str">
            <v>Block A</v>
          </cell>
        </row>
        <row r="2867">
          <cell r="F2867" t="str">
            <v xml:space="preserve"> -  Pile Cap PC 2</v>
          </cell>
        </row>
        <row r="2868">
          <cell r="F2868" t="str">
            <v xml:space="preserve"> -  Bongkar bekisitng</v>
          </cell>
          <cell r="G2868">
            <v>50.76</v>
          </cell>
          <cell r="H2868">
            <v>1500</v>
          </cell>
          <cell r="I2868">
            <v>76140</v>
          </cell>
        </row>
        <row r="2869">
          <cell r="F2869" t="str">
            <v xml:space="preserve"> -  Pile Cap PC 3</v>
          </cell>
          <cell r="I2869">
            <v>0</v>
          </cell>
        </row>
        <row r="2870">
          <cell r="F2870" t="str">
            <v xml:space="preserve"> -  Bongkar bekisitng</v>
          </cell>
          <cell r="G2870">
            <v>182.84</v>
          </cell>
          <cell r="H2870">
            <v>1500</v>
          </cell>
          <cell r="I2870">
            <v>274260</v>
          </cell>
        </row>
        <row r="2871">
          <cell r="F2871" t="str">
            <v xml:space="preserve"> -  Lantai Kerja</v>
          </cell>
          <cell r="G2871">
            <v>27.09</v>
          </cell>
          <cell r="H2871">
            <v>758.42</v>
          </cell>
          <cell r="I2871">
            <v>20545.5978</v>
          </cell>
        </row>
        <row r="2872">
          <cell r="F2872" t="str">
            <v xml:space="preserve"> -  Pile Cap PC 3A</v>
          </cell>
          <cell r="I2872">
            <v>0</v>
          </cell>
        </row>
        <row r="2873">
          <cell r="F2873" t="str">
            <v xml:space="preserve"> -  Bongkar Bekisiting</v>
          </cell>
          <cell r="G2873">
            <v>12.92</v>
          </cell>
          <cell r="H2873">
            <v>1500</v>
          </cell>
          <cell r="I2873">
            <v>19380</v>
          </cell>
        </row>
        <row r="2874">
          <cell r="F2874" t="str">
            <v xml:space="preserve"> -  Tie Beam</v>
          </cell>
          <cell r="I2874">
            <v>0</v>
          </cell>
        </row>
        <row r="2875">
          <cell r="F2875" t="str">
            <v xml:space="preserve"> -  Fabrikasi Bekisting</v>
          </cell>
          <cell r="G2875">
            <v>359.8</v>
          </cell>
          <cell r="H2875">
            <v>3500</v>
          </cell>
          <cell r="I2875">
            <v>1259300</v>
          </cell>
        </row>
        <row r="2876">
          <cell r="F2876" t="str">
            <v xml:space="preserve"> -  Stell Bekisiting</v>
          </cell>
          <cell r="G2876">
            <v>359.8</v>
          </cell>
          <cell r="H2876">
            <v>11000</v>
          </cell>
          <cell r="I2876">
            <v>3957800</v>
          </cell>
        </row>
        <row r="2877">
          <cell r="F2877" t="str">
            <v xml:space="preserve"> -  Cor Pile Cap + Tie beam</v>
          </cell>
          <cell r="G2877">
            <v>173</v>
          </cell>
          <cell r="H2877">
            <v>15000</v>
          </cell>
          <cell r="I2877">
            <v>2595000</v>
          </cell>
        </row>
        <row r="2878">
          <cell r="F2878" t="str">
            <v xml:space="preserve"> -  Stop cor balok</v>
          </cell>
          <cell r="G2878">
            <v>12</v>
          </cell>
          <cell r="H2878">
            <v>5000</v>
          </cell>
          <cell r="I2878">
            <v>60000</v>
          </cell>
        </row>
        <row r="2879">
          <cell r="C2879" t="str">
            <v>rupb1649</v>
          </cell>
          <cell r="F2879" t="str">
            <v xml:space="preserve"> -  Talang cor</v>
          </cell>
          <cell r="G2879">
            <v>80</v>
          </cell>
          <cell r="H2879">
            <v>5000</v>
          </cell>
          <cell r="I2879">
            <v>400000</v>
          </cell>
          <cell r="J2879">
            <v>8662425.5977999996</v>
          </cell>
          <cell r="K2879">
            <v>8662425.5977999996</v>
          </cell>
        </row>
        <row r="2881">
          <cell r="E2881" t="str">
            <v>Suyoto</v>
          </cell>
          <cell r="F2881" t="str">
            <v>Upah Borongan Pekerjaan :</v>
          </cell>
        </row>
        <row r="2882">
          <cell r="E2882" t="str">
            <v>110/SPB/NK-PPS/06/2005</v>
          </cell>
          <cell r="F2882" t="str">
            <v xml:space="preserve"> -  Cor TC</v>
          </cell>
          <cell r="G2882">
            <v>51.3</v>
          </cell>
          <cell r="H2882">
            <v>15000</v>
          </cell>
          <cell r="I2882">
            <v>769500</v>
          </cell>
        </row>
        <row r="2883">
          <cell r="F2883" t="str">
            <v xml:space="preserve"> -  Floor Hardneer</v>
          </cell>
          <cell r="G2883">
            <v>49.13</v>
          </cell>
          <cell r="H2883">
            <v>10000</v>
          </cell>
          <cell r="I2883">
            <v>491300</v>
          </cell>
        </row>
        <row r="2884">
          <cell r="F2884" t="str">
            <v xml:space="preserve"> -  Stel Bongkar bekisting</v>
          </cell>
          <cell r="G2884">
            <v>96.741</v>
          </cell>
          <cell r="H2884">
            <v>12500</v>
          </cell>
          <cell r="I2884">
            <v>1209262.5</v>
          </cell>
        </row>
        <row r="2885">
          <cell r="F2885" t="str">
            <v xml:space="preserve"> -  Pabrikasi &amp; service bekisting</v>
          </cell>
          <cell r="G2885">
            <v>96.741</v>
          </cell>
          <cell r="H2885">
            <v>3500</v>
          </cell>
          <cell r="I2885">
            <v>338593.5</v>
          </cell>
        </row>
        <row r="2886">
          <cell r="F2886" t="str">
            <v xml:space="preserve"> -  Kepala Kolom</v>
          </cell>
          <cell r="G2886">
            <v>8</v>
          </cell>
          <cell r="H2886">
            <v>20000</v>
          </cell>
          <cell r="I2886">
            <v>160000</v>
          </cell>
        </row>
        <row r="2887">
          <cell r="F2887" t="str">
            <v xml:space="preserve"> -  Stell &amp; bgkr+Fbksi parapet canopy</v>
          </cell>
          <cell r="G2887">
            <v>23.484000000000002</v>
          </cell>
          <cell r="H2887">
            <v>16000</v>
          </cell>
          <cell r="I2887">
            <v>375744</v>
          </cell>
        </row>
        <row r="2888">
          <cell r="F2888" t="str">
            <v xml:space="preserve"> -  Pasang tanggulan /Bts cor</v>
          </cell>
          <cell r="G2888">
            <v>13.1</v>
          </cell>
          <cell r="H2888">
            <v>5000</v>
          </cell>
          <cell r="I2888">
            <v>65500</v>
          </cell>
        </row>
        <row r="2889">
          <cell r="F2889" t="str">
            <v xml:space="preserve"> -  Plat lt. Conventional</v>
          </cell>
          <cell r="G2889">
            <v>119.38</v>
          </cell>
          <cell r="H2889">
            <v>14500</v>
          </cell>
          <cell r="I2889">
            <v>1731010</v>
          </cell>
        </row>
        <row r="2890">
          <cell r="F2890" t="str">
            <v xml:space="preserve"> -  Scafolding lantai</v>
          </cell>
          <cell r="G2890">
            <v>201.58</v>
          </cell>
          <cell r="H2890">
            <v>2500</v>
          </cell>
          <cell r="I2890">
            <v>503950</v>
          </cell>
        </row>
        <row r="2891">
          <cell r="F2891" t="str">
            <v xml:space="preserve"> -  Psg perkuatan pipa lt.Entrance </v>
          </cell>
          <cell r="G2891">
            <v>1</v>
          </cell>
          <cell r="H2891">
            <v>350000</v>
          </cell>
          <cell r="I2891">
            <v>350000</v>
          </cell>
        </row>
        <row r="2892">
          <cell r="F2892" t="str">
            <v xml:space="preserve"> -  Tatakan bodemen perkuatan lt. Entrance</v>
          </cell>
          <cell r="G2892">
            <v>13.1</v>
          </cell>
          <cell r="H2892">
            <v>5000</v>
          </cell>
          <cell r="I2892">
            <v>65500</v>
          </cell>
        </row>
        <row r="2893">
          <cell r="F2893" t="str">
            <v xml:space="preserve"> -  Plat lt. bondeks</v>
          </cell>
          <cell r="G2893">
            <v>69.56</v>
          </cell>
          <cell r="H2893">
            <v>4000</v>
          </cell>
          <cell r="I2893">
            <v>278240</v>
          </cell>
        </row>
        <row r="2894">
          <cell r="F2894" t="str">
            <v>Balok Lantai</v>
          </cell>
          <cell r="I2894">
            <v>0</v>
          </cell>
        </row>
        <row r="2895">
          <cell r="F2895" t="str">
            <v xml:space="preserve"> -  Fabrikasi</v>
          </cell>
          <cell r="G2895">
            <v>65.45</v>
          </cell>
          <cell r="H2895">
            <v>11000</v>
          </cell>
          <cell r="I2895">
            <v>719950</v>
          </cell>
        </row>
        <row r="2896">
          <cell r="F2896" t="str">
            <v xml:space="preserve"> -  Stell</v>
          </cell>
          <cell r="G2896">
            <v>65.45</v>
          </cell>
          <cell r="H2896">
            <v>3500</v>
          </cell>
          <cell r="I2896">
            <v>229075</v>
          </cell>
        </row>
        <row r="2897">
          <cell r="F2897" t="str">
            <v xml:space="preserve"> -  Bkstg kupingan sisi luar</v>
          </cell>
          <cell r="G2897">
            <v>7.75</v>
          </cell>
          <cell r="H2897">
            <v>2500</v>
          </cell>
          <cell r="I2897">
            <v>19375</v>
          </cell>
        </row>
        <row r="2898">
          <cell r="F2898" t="str">
            <v>Lantai 3 Block B</v>
          </cell>
          <cell r="I2898">
            <v>0</v>
          </cell>
        </row>
        <row r="2899">
          <cell r="F2899" t="str">
            <v xml:space="preserve"> -  Tangga 6 As B2/B3-BG/BF,lt 2 ke 3</v>
          </cell>
          <cell r="G2899">
            <v>1</v>
          </cell>
          <cell r="H2899">
            <v>2000000</v>
          </cell>
          <cell r="I2899">
            <v>2000000</v>
          </cell>
        </row>
        <row r="2900">
          <cell r="F2900" t="str">
            <v xml:space="preserve"> -  Pembuatan Railing darurat escal</v>
          </cell>
          <cell r="G2900">
            <v>86.1</v>
          </cell>
          <cell r="H2900">
            <v>1000</v>
          </cell>
          <cell r="I2900">
            <v>86100</v>
          </cell>
        </row>
        <row r="2901">
          <cell r="F2901" t="str">
            <v>Lantai Atap , Gudang dll Block B</v>
          </cell>
          <cell r="I2901">
            <v>0</v>
          </cell>
        </row>
        <row r="2902">
          <cell r="F2902" t="str">
            <v xml:space="preserve"> -  Bongkar Bekisting Balok Dak W.Tank</v>
          </cell>
          <cell r="G2902">
            <v>1309.43</v>
          </cell>
          <cell r="H2902">
            <v>1500</v>
          </cell>
          <cell r="I2902">
            <v>1964145</v>
          </cell>
        </row>
        <row r="2903">
          <cell r="F2903" t="str">
            <v xml:space="preserve"> -  Cor dengan TC</v>
          </cell>
          <cell r="G2903">
            <v>38.020000000000003</v>
          </cell>
          <cell r="H2903">
            <v>15000</v>
          </cell>
          <cell r="I2903">
            <v>570300</v>
          </cell>
        </row>
        <row r="2904">
          <cell r="F2904" t="str">
            <v xml:space="preserve"> -  Floor Hardneer</v>
          </cell>
          <cell r="G2904">
            <v>155.33199999999999</v>
          </cell>
          <cell r="H2904">
            <v>10000</v>
          </cell>
          <cell r="I2904">
            <v>1553320</v>
          </cell>
        </row>
        <row r="2905">
          <cell r="F2905" t="str">
            <v xml:space="preserve"> -  Stell &amp; Bongkar bekisting</v>
          </cell>
          <cell r="G2905">
            <v>102.02800000000001</v>
          </cell>
          <cell r="H2905">
            <v>12500</v>
          </cell>
          <cell r="I2905">
            <v>1275350</v>
          </cell>
        </row>
        <row r="2906">
          <cell r="F2906" t="str">
            <v xml:space="preserve"> -  Fabrikasi+Service bkstg blk</v>
          </cell>
          <cell r="G2906">
            <v>102.02800000000001</v>
          </cell>
          <cell r="H2906">
            <v>3500</v>
          </cell>
          <cell r="I2906">
            <v>357098</v>
          </cell>
        </row>
        <row r="2907">
          <cell r="F2907" t="str">
            <v xml:space="preserve"> -  Kepala Kolom</v>
          </cell>
          <cell r="G2907">
            <v>4</v>
          </cell>
          <cell r="H2907">
            <v>20000</v>
          </cell>
          <cell r="I2907">
            <v>80000</v>
          </cell>
        </row>
        <row r="2908">
          <cell r="F2908" t="str">
            <v xml:space="preserve"> -  Plat lantai Conventional+Fabrikasi</v>
          </cell>
          <cell r="G2908">
            <v>144.77000000000001</v>
          </cell>
          <cell r="H2908">
            <v>14500</v>
          </cell>
          <cell r="I2908">
            <v>2099165</v>
          </cell>
        </row>
        <row r="2909">
          <cell r="F2909" t="str">
            <v xml:space="preserve"> -  Kolom K1 &amp; 2</v>
          </cell>
          <cell r="G2909">
            <v>44</v>
          </cell>
          <cell r="H2909">
            <v>100000</v>
          </cell>
          <cell r="I2909">
            <v>4400000</v>
          </cell>
        </row>
        <row r="2910">
          <cell r="F2910" t="str">
            <v xml:space="preserve"> -  Scafolding lt. Conventional</v>
          </cell>
          <cell r="G2910">
            <v>365.92</v>
          </cell>
          <cell r="H2910">
            <v>2500</v>
          </cell>
          <cell r="I2910">
            <v>914800</v>
          </cell>
        </row>
        <row r="2911">
          <cell r="F2911" t="str">
            <v xml:space="preserve"> -  Bekisting Tanggulan 8/27</v>
          </cell>
          <cell r="G2911">
            <v>21.15</v>
          </cell>
          <cell r="H2911">
            <v>5000</v>
          </cell>
          <cell r="I2911">
            <v>105750</v>
          </cell>
        </row>
        <row r="2912">
          <cell r="F2912" t="str">
            <v xml:space="preserve"> -  Dinding Parapet</v>
          </cell>
          <cell r="G2912">
            <v>25.08</v>
          </cell>
          <cell r="H2912">
            <v>16000</v>
          </cell>
          <cell r="I2912">
            <v>401280</v>
          </cell>
        </row>
        <row r="2913">
          <cell r="F2913" t="str">
            <v xml:space="preserve"> -  Plat lantai Conventional</v>
          </cell>
          <cell r="G2913">
            <v>10.199999999999999</v>
          </cell>
          <cell r="H2913">
            <v>16000</v>
          </cell>
          <cell r="I2913">
            <v>163200</v>
          </cell>
        </row>
        <row r="2914">
          <cell r="F2914" t="str">
            <v xml:space="preserve"> -  Bkstg Balok/Tanggulan &amp; dinding Prapet</v>
          </cell>
          <cell r="G2914">
            <v>96.9</v>
          </cell>
          <cell r="H2914">
            <v>10000</v>
          </cell>
          <cell r="I2914">
            <v>969000</v>
          </cell>
        </row>
        <row r="2915">
          <cell r="F2915" t="str">
            <v xml:space="preserve"> -  Bor+psg Stek kolom 8X7 klm</v>
          </cell>
          <cell r="G2915">
            <v>42.9</v>
          </cell>
          <cell r="H2915">
            <v>1000</v>
          </cell>
          <cell r="I2915">
            <v>42900</v>
          </cell>
        </row>
        <row r="2916">
          <cell r="F2916" t="str">
            <v xml:space="preserve"> -  Galian tanah Block A, </v>
          </cell>
          <cell r="G2916">
            <v>8.24</v>
          </cell>
          <cell r="H2916">
            <v>13500</v>
          </cell>
          <cell r="I2916">
            <v>111240</v>
          </cell>
        </row>
        <row r="2917">
          <cell r="F2917" t="str">
            <v>Gedung Block D :</v>
          </cell>
          <cell r="I2917">
            <v>0</v>
          </cell>
        </row>
        <row r="2918">
          <cell r="F2918" t="str">
            <v xml:space="preserve"> -  Cor Kolom </v>
          </cell>
          <cell r="G2918">
            <v>7.1040000000000001</v>
          </cell>
          <cell r="H2918">
            <v>15000</v>
          </cell>
          <cell r="I2918">
            <v>106560</v>
          </cell>
        </row>
        <row r="2919">
          <cell r="F2919" t="str">
            <v xml:space="preserve"> -  Cor Tie beam &amp; Pile cap</v>
          </cell>
          <cell r="G2919">
            <v>13.19</v>
          </cell>
          <cell r="H2919">
            <v>15000</v>
          </cell>
          <cell r="I2919">
            <v>197850</v>
          </cell>
        </row>
        <row r="2920">
          <cell r="F2920" t="str">
            <v xml:space="preserve"> -  Stell Bongkar kolom</v>
          </cell>
          <cell r="G2920">
            <v>40.32</v>
          </cell>
          <cell r="H2920">
            <v>12500</v>
          </cell>
          <cell r="I2920">
            <v>504000</v>
          </cell>
        </row>
        <row r="2921">
          <cell r="F2921" t="str">
            <v>Jumlah</v>
          </cell>
          <cell r="I2921">
            <v>25209058</v>
          </cell>
        </row>
        <row r="2922">
          <cell r="F2922" t="str">
            <v>Potongan retensi</v>
          </cell>
          <cell r="I2922">
            <v>1097051</v>
          </cell>
        </row>
        <row r="2923">
          <cell r="C2923" t="str">
            <v>rupb1650</v>
          </cell>
          <cell r="F2923" t="str">
            <v>Upah Borongan Pekerjaan :</v>
          </cell>
          <cell r="J2923">
            <v>24112007</v>
          </cell>
          <cell r="K2923">
            <v>24112007</v>
          </cell>
        </row>
        <row r="2924">
          <cell r="E2924" t="str">
            <v>Suyoto</v>
          </cell>
          <cell r="F2924" t="str">
            <v xml:space="preserve"> - Upah harian cor kolom sirip</v>
          </cell>
        </row>
        <row r="2925">
          <cell r="C2925" t="str">
            <v>rupb1651</v>
          </cell>
          <cell r="F2925" t="str">
            <v xml:space="preserve"> - Upah harian cor kolom sirip</v>
          </cell>
          <cell r="J2925">
            <v>1050000</v>
          </cell>
          <cell r="K2925">
            <v>1050000</v>
          </cell>
        </row>
        <row r="2927">
          <cell r="C2927" t="str">
            <v>rupb1652</v>
          </cell>
          <cell r="E2927" t="str">
            <v>Kahar</v>
          </cell>
          <cell r="F2927" t="str">
            <v xml:space="preserve"> - Upah harian buat lantai kerja block D</v>
          </cell>
          <cell r="J2927">
            <v>318750</v>
          </cell>
          <cell r="K2927">
            <v>318750</v>
          </cell>
        </row>
        <row r="2929">
          <cell r="C2929" t="str">
            <v>rupb1653</v>
          </cell>
          <cell r="E2929" t="str">
            <v>Suminta</v>
          </cell>
          <cell r="F2929" t="str">
            <v xml:space="preserve"> - Upah harian &amp; lembur cor basement block C</v>
          </cell>
          <cell r="J2929">
            <v>135000</v>
          </cell>
          <cell r="K2929">
            <v>135000</v>
          </cell>
        </row>
        <row r="2930">
          <cell r="G2930" t="str">
            <v>Sub Jumlah     Rp.</v>
          </cell>
          <cell r="J2930">
            <v>59769932.597800002</v>
          </cell>
          <cell r="K2930">
            <v>59769932.597800002</v>
          </cell>
        </row>
        <row r="2933">
          <cell r="I2933" t="str">
            <v>Pekanbaru, 25 Juli 2005</v>
          </cell>
        </row>
        <row r="2935">
          <cell r="I2935" t="str">
            <v>Pembuat Daftar</v>
          </cell>
        </row>
        <row r="2941">
          <cell r="I2941" t="str">
            <v>PAHOTAN SITORUS, SE</v>
          </cell>
        </row>
        <row r="2942">
          <cell r="I2942" t="str">
            <v>Adm/Keu Proyek</v>
          </cell>
        </row>
        <row r="2946">
          <cell r="E2946" t="str">
            <v>Sub Jumlah Dipindah</v>
          </cell>
          <cell r="J2946">
            <v>59769932.597800002</v>
          </cell>
          <cell r="K2946">
            <v>59769932.597800002</v>
          </cell>
        </row>
        <row r="2948">
          <cell r="E2948" t="str">
            <v>Bambang Budiono</v>
          </cell>
          <cell r="F2948" t="str">
            <v>Upah Borongan Pekerjaan :</v>
          </cell>
        </row>
        <row r="2949">
          <cell r="E2949" t="str">
            <v>095/SPB/NK-PPS/05/2005</v>
          </cell>
          <cell r="F2949" t="str">
            <v xml:space="preserve"> - Fabrikasi</v>
          </cell>
          <cell r="G2949">
            <v>101.6</v>
          </cell>
          <cell r="H2949">
            <v>3500</v>
          </cell>
          <cell r="I2949">
            <v>355600</v>
          </cell>
        </row>
        <row r="2950">
          <cell r="F2950" t="str">
            <v xml:space="preserve"> - Pas.Bkstg,Stell &amp; Bongkar</v>
          </cell>
          <cell r="G2950">
            <v>101.6</v>
          </cell>
          <cell r="H2950">
            <v>12500</v>
          </cell>
          <cell r="I2950">
            <v>1270000</v>
          </cell>
        </row>
        <row r="2951">
          <cell r="F2951" t="str">
            <v xml:space="preserve"> - Pembersihan </v>
          </cell>
          <cell r="G2951">
            <v>317.64999999999998</v>
          </cell>
          <cell r="H2951">
            <v>1250</v>
          </cell>
          <cell r="I2951">
            <v>397062.5</v>
          </cell>
        </row>
        <row r="2952">
          <cell r="F2952" t="str">
            <v xml:space="preserve"> - Pas.Scafolding Eksternal</v>
          </cell>
          <cell r="G2952">
            <v>484.43</v>
          </cell>
          <cell r="H2952">
            <v>2000</v>
          </cell>
          <cell r="I2952">
            <v>968860</v>
          </cell>
        </row>
        <row r="2953">
          <cell r="F2953" t="str">
            <v xml:space="preserve"> - Stell &amp; Bongkar</v>
          </cell>
          <cell r="G2953">
            <v>29.632000000000001</v>
          </cell>
          <cell r="H2953">
            <v>17500</v>
          </cell>
          <cell r="I2953">
            <v>518560</v>
          </cell>
        </row>
        <row r="2954">
          <cell r="F2954" t="str">
            <v xml:space="preserve"> - Stell &amp; Bongkar Stager4</v>
          </cell>
          <cell r="G2954">
            <v>74.91</v>
          </cell>
          <cell r="H2954">
            <v>2500</v>
          </cell>
          <cell r="I2954">
            <v>187275</v>
          </cell>
        </row>
        <row r="2955">
          <cell r="C2955" t="str">
            <v>rupb1654</v>
          </cell>
          <cell r="F2955" t="str">
            <v>Upah Borongan Pekerjaan :</v>
          </cell>
          <cell r="J2955">
            <v>3697357.5</v>
          </cell>
          <cell r="K2955">
            <v>3697357.5</v>
          </cell>
        </row>
        <row r="2956">
          <cell r="E2956" t="str">
            <v>Bambang Budiono</v>
          </cell>
          <cell r="F2956" t="str">
            <v>Upah Borongan Pekerjaan :</v>
          </cell>
        </row>
        <row r="2957">
          <cell r="E2957" t="str">
            <v>112/SPB/NK-PPS/06/2005</v>
          </cell>
          <cell r="F2957" t="str">
            <v xml:space="preserve">Gedung C  </v>
          </cell>
        </row>
        <row r="2958">
          <cell r="F2958" t="str">
            <v xml:space="preserve"> -  Fabrikasi ornamen As C1 </v>
          </cell>
          <cell r="G2958">
            <v>129.63200000000001</v>
          </cell>
          <cell r="H2958">
            <v>3500</v>
          </cell>
          <cell r="I2958">
            <v>453712</v>
          </cell>
        </row>
        <row r="2959">
          <cell r="F2959" t="str">
            <v xml:space="preserve"> -  Stel &amp; Bongkar Bkstg Ornamen As C1</v>
          </cell>
          <cell r="G2959">
            <v>129.63200000000001</v>
          </cell>
          <cell r="H2959">
            <v>17500</v>
          </cell>
          <cell r="I2959">
            <v>2268560</v>
          </cell>
        </row>
        <row r="2960">
          <cell r="F2960" t="str">
            <v xml:space="preserve"> -  Cor Ornamen</v>
          </cell>
          <cell r="G2960">
            <v>11.5</v>
          </cell>
          <cell r="H2960">
            <v>15000</v>
          </cell>
          <cell r="I2960">
            <v>172500</v>
          </cell>
        </row>
        <row r="2961">
          <cell r="F2961" t="str">
            <v xml:space="preserve"> -  Pek. Finish hardener</v>
          </cell>
          <cell r="G2961">
            <v>22.5</v>
          </cell>
          <cell r="H2961">
            <v>3500</v>
          </cell>
          <cell r="I2961">
            <v>78750</v>
          </cell>
        </row>
        <row r="2962">
          <cell r="F2962" t="str">
            <v xml:space="preserve"> -  Psg steiger diatas</v>
          </cell>
          <cell r="G2962">
            <v>224.91</v>
          </cell>
          <cell r="H2962">
            <v>2500</v>
          </cell>
          <cell r="I2962">
            <v>562275</v>
          </cell>
        </row>
        <row r="2963">
          <cell r="F2963" t="str">
            <v xml:space="preserve"> -  Bikin lt. kerja </v>
          </cell>
          <cell r="G2963">
            <v>32</v>
          </cell>
          <cell r="H2963">
            <v>3500</v>
          </cell>
          <cell r="I2963">
            <v>112000</v>
          </cell>
        </row>
        <row r="2964">
          <cell r="F2964" t="str">
            <v xml:space="preserve"> -  Bikin block out u/ lift pit</v>
          </cell>
          <cell r="G2964">
            <v>10</v>
          </cell>
          <cell r="H2964">
            <v>5000</v>
          </cell>
          <cell r="I2964">
            <v>50000</v>
          </cell>
        </row>
        <row r="2965">
          <cell r="F2965" t="str">
            <v xml:space="preserve"> -  Bor stek pd dinding ornamen</v>
          </cell>
          <cell r="G2965">
            <v>96</v>
          </cell>
          <cell r="H2965">
            <v>500</v>
          </cell>
          <cell r="I2965">
            <v>48000</v>
          </cell>
        </row>
        <row r="2966">
          <cell r="F2966" t="str">
            <v xml:space="preserve"> -  Bikin kepala kolom pada plat</v>
          </cell>
          <cell r="G2966">
            <v>8</v>
          </cell>
          <cell r="H2966">
            <v>20000</v>
          </cell>
          <cell r="I2966">
            <v>160000</v>
          </cell>
        </row>
        <row r="2967">
          <cell r="F2967" t="str">
            <v>Pekerjaan Lt. Atap gedung b &amp; cC</v>
          </cell>
          <cell r="I2967">
            <v>0</v>
          </cell>
        </row>
        <row r="2968">
          <cell r="F2968" t="str">
            <v xml:space="preserve"> -  Fabrikasi bekisting kolom</v>
          </cell>
          <cell r="G2968">
            <v>219.39</v>
          </cell>
          <cell r="H2968">
            <v>3500</v>
          </cell>
          <cell r="I2968">
            <v>767865</v>
          </cell>
        </row>
        <row r="2969">
          <cell r="F2969" t="str">
            <v xml:space="preserve"> -  Stel &amp; Bongkar kolom</v>
          </cell>
          <cell r="G2969">
            <v>216.93</v>
          </cell>
          <cell r="H2969">
            <v>12500</v>
          </cell>
          <cell r="I2969">
            <v>2711625</v>
          </cell>
        </row>
        <row r="2970">
          <cell r="F2970" t="str">
            <v xml:space="preserve"> -  Cor Kolom, balok &amp; Plat </v>
          </cell>
          <cell r="G2970">
            <v>226.06</v>
          </cell>
          <cell r="H2970">
            <v>15000</v>
          </cell>
          <cell r="I2970">
            <v>3390900</v>
          </cell>
        </row>
        <row r="2971">
          <cell r="F2971" t="str">
            <v xml:space="preserve"> -  Pek. Finish hardener plat</v>
          </cell>
          <cell r="G2971">
            <v>81.040000000000006</v>
          </cell>
          <cell r="H2971">
            <v>3500</v>
          </cell>
          <cell r="I2971">
            <v>283640</v>
          </cell>
        </row>
        <row r="2972">
          <cell r="F2972" t="str">
            <v xml:space="preserve"> -  Pek. Finish ornamen As CB</v>
          </cell>
          <cell r="G2972">
            <v>22.5</v>
          </cell>
          <cell r="H2972">
            <v>3500</v>
          </cell>
          <cell r="I2972">
            <v>78750</v>
          </cell>
        </row>
        <row r="2973">
          <cell r="F2973" t="str">
            <v xml:space="preserve"> -  Pasang Scpldng Exterl As CA/C1-C2</v>
          </cell>
          <cell r="G2973">
            <v>91.8</v>
          </cell>
          <cell r="H2973">
            <v>2000</v>
          </cell>
          <cell r="I2973">
            <v>183600</v>
          </cell>
        </row>
        <row r="2974">
          <cell r="F2974" t="str">
            <v xml:space="preserve"> -  Talang Cor</v>
          </cell>
          <cell r="G2974">
            <v>6</v>
          </cell>
          <cell r="H2974">
            <v>5000</v>
          </cell>
          <cell r="I2974">
            <v>30000</v>
          </cell>
        </row>
        <row r="2975">
          <cell r="F2975" t="str">
            <v xml:space="preserve"> -  Kolom Sirip</v>
          </cell>
          <cell r="G2975">
            <v>7</v>
          </cell>
          <cell r="H2975">
            <v>100000</v>
          </cell>
          <cell r="I2975">
            <v>700000</v>
          </cell>
        </row>
        <row r="2976">
          <cell r="F2976" t="str">
            <v xml:space="preserve"> -  Bongkar bekisting lt. atap</v>
          </cell>
          <cell r="G2976">
            <v>448.51</v>
          </cell>
          <cell r="H2976">
            <v>1309.42</v>
          </cell>
          <cell r="I2976">
            <v>587287.96420000005</v>
          </cell>
        </row>
        <row r="2977">
          <cell r="F2977" t="str">
            <v>Jumlah</v>
          </cell>
          <cell r="I2977">
            <v>12639464.964199999</v>
          </cell>
        </row>
        <row r="2978">
          <cell r="F2978" t="str">
            <v>Potong Retensi 5%</v>
          </cell>
          <cell r="I2978">
            <v>806543</v>
          </cell>
        </row>
        <row r="2979">
          <cell r="C2979" t="str">
            <v>rupb1655</v>
          </cell>
          <cell r="F2979" t="str">
            <v>Upah Borongan Pekerjaan :</v>
          </cell>
          <cell r="J2979">
            <v>11832921.964199999</v>
          </cell>
          <cell r="K2979">
            <v>11832921.964199999</v>
          </cell>
        </row>
        <row r="2981">
          <cell r="C2981" t="str">
            <v>rupb1656</v>
          </cell>
          <cell r="E2981" t="str">
            <v>Singgih Hernawan</v>
          </cell>
          <cell r="F2981" t="str">
            <v xml:space="preserve"> - Upah harian bongkar floor Hardiner</v>
          </cell>
          <cell r="J2981">
            <v>20000</v>
          </cell>
          <cell r="K2981">
            <v>20000</v>
          </cell>
        </row>
        <row r="2983">
          <cell r="E2983" t="str">
            <v>Kahar</v>
          </cell>
          <cell r="F2983" t="str">
            <v xml:space="preserve"> - Upah harian buat lt. kerja block D</v>
          </cell>
        </row>
        <row r="2984">
          <cell r="C2984" t="str">
            <v>rupb1657</v>
          </cell>
          <cell r="F2984" t="str">
            <v xml:space="preserve"> - Upah harian buat lt. kerja block D</v>
          </cell>
          <cell r="J2984">
            <v>300000</v>
          </cell>
          <cell r="K2984">
            <v>300000</v>
          </cell>
        </row>
        <row r="2986">
          <cell r="E2986" t="str">
            <v>Kahar</v>
          </cell>
          <cell r="F2986" t="str">
            <v xml:space="preserve"> - Upah harian pengumpulan besi siku block B &amp; dibawa ke gudang</v>
          </cell>
        </row>
        <row r="2987">
          <cell r="C2987" t="str">
            <v>rupb1658</v>
          </cell>
          <cell r="F2987" t="str">
            <v xml:space="preserve"> - Upah harian pengumpulan besi siku block B &amp; dibawa ke gudang</v>
          </cell>
          <cell r="J2987">
            <v>560000</v>
          </cell>
          <cell r="K2987">
            <v>560000</v>
          </cell>
        </row>
        <row r="2989">
          <cell r="E2989" t="str">
            <v>Karmidi</v>
          </cell>
          <cell r="F2989" t="str">
            <v xml:space="preserve"> - Upah / lembur harian meluruskan besi D.22 u/ block A</v>
          </cell>
        </row>
        <row r="2990">
          <cell r="C2990" t="str">
            <v>rupb1659</v>
          </cell>
          <cell r="F2990" t="str">
            <v xml:space="preserve"> - Upah / lembur harian meluruskan besi D.22 u/ block A</v>
          </cell>
          <cell r="J2990">
            <v>487500</v>
          </cell>
          <cell r="K2990">
            <v>487500</v>
          </cell>
        </row>
        <row r="2992">
          <cell r="E2992" t="str">
            <v>Kahar</v>
          </cell>
          <cell r="F2992" t="str">
            <v xml:space="preserve"> - Upah harian meluruskan steck besi bore pile file cap block D</v>
          </cell>
        </row>
        <row r="2993">
          <cell r="C2993" t="str">
            <v>rupb1660</v>
          </cell>
          <cell r="F2993" t="str">
            <v xml:space="preserve"> - Upah harian meluruskan steck besi bore pile file cap block D</v>
          </cell>
          <cell r="J2993">
            <v>450000</v>
          </cell>
          <cell r="K2993">
            <v>450000</v>
          </cell>
        </row>
        <row r="2995">
          <cell r="E2995" t="str">
            <v>Kahar</v>
          </cell>
          <cell r="F2995" t="str">
            <v xml:space="preserve"> - Upah harian bongkar kembali besi bore pile D.25 karena tidak jadi pakai block D</v>
          </cell>
        </row>
        <row r="2996">
          <cell r="C2996" t="str">
            <v>rupb1661</v>
          </cell>
          <cell r="F2996" t="str">
            <v xml:space="preserve"> - Upah harian bongkar kembali besi bore pile D.25 karena tidak jadi pakai block D</v>
          </cell>
          <cell r="J2996">
            <v>712500</v>
          </cell>
          <cell r="K2996">
            <v>712500</v>
          </cell>
        </row>
        <row r="2998">
          <cell r="C2998" t="str">
            <v>rupb1662</v>
          </cell>
          <cell r="E2998" t="str">
            <v>Kahar</v>
          </cell>
          <cell r="F2998" t="str">
            <v xml:space="preserve"> - Upah harian pemindahan besi &amp; pembersihan saluran di block C</v>
          </cell>
          <cell r="J2998">
            <v>112500</v>
          </cell>
          <cell r="K2998">
            <v>112500</v>
          </cell>
        </row>
        <row r="3000">
          <cell r="E3000" t="str">
            <v>Kahar</v>
          </cell>
          <cell r="F3000" t="str">
            <v>Upah Borongan Pekerjaan :</v>
          </cell>
        </row>
        <row r="3001">
          <cell r="E3001" t="str">
            <v>055/SPB/NK-PPS/04/2005</v>
          </cell>
          <cell r="F3001" t="str">
            <v>Balok</v>
          </cell>
        </row>
        <row r="3002">
          <cell r="F3002" t="str">
            <v xml:space="preserve"> -  Ø  10 &amp; 13</v>
          </cell>
          <cell r="G3002">
            <v>1312.43</v>
          </cell>
          <cell r="H3002">
            <v>325</v>
          </cell>
          <cell r="I3002">
            <v>426539.75</v>
          </cell>
        </row>
        <row r="3003">
          <cell r="F3003" t="str">
            <v xml:space="preserve"> -  Ø  22</v>
          </cell>
          <cell r="G3003">
            <v>2223.6</v>
          </cell>
          <cell r="H3003">
            <v>250</v>
          </cell>
          <cell r="I3003">
            <v>555900</v>
          </cell>
        </row>
        <row r="3004">
          <cell r="F3004" t="str">
            <v xml:space="preserve"> -  Porepet,lisplank Canopy &amp; Platnya Ø 10</v>
          </cell>
          <cell r="G3004">
            <v>2002.08</v>
          </cell>
          <cell r="H3004">
            <v>325</v>
          </cell>
          <cell r="I3004">
            <v>650676</v>
          </cell>
        </row>
        <row r="3005">
          <cell r="F3005" t="str">
            <v xml:space="preserve"> -  Balok Ø  10</v>
          </cell>
          <cell r="G3005">
            <v>3500</v>
          </cell>
          <cell r="H3005">
            <v>375</v>
          </cell>
          <cell r="I3005">
            <v>1312500</v>
          </cell>
        </row>
        <row r="3006">
          <cell r="F3006" t="str">
            <v xml:space="preserve"> -  Plat Konvensional Canopy Ø 10 </v>
          </cell>
          <cell r="G3006">
            <v>1741.8</v>
          </cell>
          <cell r="H3006">
            <v>375</v>
          </cell>
          <cell r="I3006">
            <v>653175</v>
          </cell>
        </row>
        <row r="3007">
          <cell r="C3007" t="str">
            <v>rupb1663</v>
          </cell>
          <cell r="F3007" t="str">
            <v>Upah Borongan Pekerjaan :</v>
          </cell>
          <cell r="J3007">
            <v>3598790.75</v>
          </cell>
          <cell r="K3007">
            <v>3598790.75</v>
          </cell>
        </row>
        <row r="3008">
          <cell r="E3008" t="str">
            <v>Kahar</v>
          </cell>
          <cell r="F3008" t="str">
            <v>Upah Borongan Pekerjaan :</v>
          </cell>
        </row>
        <row r="3009">
          <cell r="E3009" t="str">
            <v>094/SPB/NK-PPS/05/2005</v>
          </cell>
          <cell r="F3009" t="str">
            <v xml:space="preserve"> -  Ø  10 &amp; 13</v>
          </cell>
          <cell r="G3009">
            <v>991.6</v>
          </cell>
          <cell r="H3009">
            <v>325</v>
          </cell>
          <cell r="I3009">
            <v>322270</v>
          </cell>
        </row>
        <row r="3010">
          <cell r="C3010" t="str">
            <v>rupb1664</v>
          </cell>
          <cell r="F3010" t="str">
            <v>Upah Borongan Pekerjaan Pembesian:</v>
          </cell>
          <cell r="J3010">
            <v>322270</v>
          </cell>
          <cell r="K3010">
            <v>322270</v>
          </cell>
        </row>
        <row r="3011">
          <cell r="G3011" t="str">
            <v>Sub Jumlah     Rp.</v>
          </cell>
          <cell r="J3011">
            <v>81863772.812000006</v>
          </cell>
          <cell r="K3011">
            <v>81863772.812000006</v>
          </cell>
        </row>
        <row r="3013">
          <cell r="I3013" t="str">
            <v>Pekanbaru, 25 Juli 2005</v>
          </cell>
        </row>
        <row r="3015">
          <cell r="I3015" t="str">
            <v>Pembuat Daftar</v>
          </cell>
        </row>
        <row r="3020">
          <cell r="I3020" t="str">
            <v>PAHOTAN SITORUS, SE</v>
          </cell>
        </row>
        <row r="3021">
          <cell r="I3021" t="str">
            <v>Adm/Keu Proyek</v>
          </cell>
        </row>
        <row r="3031">
          <cell r="E3031" t="str">
            <v>Sub Jumlah Dipindah</v>
          </cell>
          <cell r="J3031">
            <v>81863772.812000006</v>
          </cell>
          <cell r="K3031">
            <v>81863772.812000006</v>
          </cell>
        </row>
        <row r="3033">
          <cell r="E3033" t="str">
            <v>Kahar</v>
          </cell>
          <cell r="F3033" t="str">
            <v>Upah Borongan Pekerjaan :</v>
          </cell>
        </row>
        <row r="3034">
          <cell r="E3034" t="str">
            <v>107/SPB/NK-PPS/06/2005</v>
          </cell>
          <cell r="F3034" t="str">
            <v>Kolom Praktis &amp; Ring Balok</v>
          </cell>
        </row>
        <row r="3035">
          <cell r="F3035" t="str">
            <v xml:space="preserve"> -  Pek klm Praktis &amp; Ring blk lt.2 block C</v>
          </cell>
          <cell r="G3035">
            <v>1500</v>
          </cell>
          <cell r="H3035">
            <v>2500</v>
          </cell>
          <cell r="I3035">
            <v>3750000</v>
          </cell>
        </row>
        <row r="3036">
          <cell r="F3036" t="str">
            <v xml:space="preserve"> -  Pek klm praktis &amp; ring blk lt.1 block c</v>
          </cell>
          <cell r="G3036">
            <v>2000</v>
          </cell>
          <cell r="H3036">
            <v>2500</v>
          </cell>
          <cell r="I3036">
            <v>5000000</v>
          </cell>
        </row>
        <row r="3037">
          <cell r="F3037" t="str">
            <v>Lantai atap gedung C</v>
          </cell>
          <cell r="I3037">
            <v>0</v>
          </cell>
        </row>
        <row r="3038">
          <cell r="F3038" t="str">
            <v xml:space="preserve"> -  Pek. Ornamen As C8</v>
          </cell>
          <cell r="G3038">
            <v>1278.56</v>
          </cell>
          <cell r="H3038">
            <v>325</v>
          </cell>
          <cell r="I3038">
            <v>415532</v>
          </cell>
        </row>
        <row r="3039">
          <cell r="F3039" t="str">
            <v xml:space="preserve"> -  Pek. Ornamen As C1</v>
          </cell>
          <cell r="G3039">
            <v>1270.56</v>
          </cell>
          <cell r="H3039">
            <v>325</v>
          </cell>
          <cell r="I3039">
            <v>412932</v>
          </cell>
        </row>
        <row r="3040">
          <cell r="F3040" t="str">
            <v xml:space="preserve"> -  Plat &amp; Blk R.mesin EL+17,05</v>
          </cell>
          <cell r="G3040">
            <v>832.226</v>
          </cell>
          <cell r="H3040">
            <v>325</v>
          </cell>
          <cell r="I3040">
            <v>270473.45</v>
          </cell>
        </row>
        <row r="3041">
          <cell r="F3041" t="str">
            <v xml:space="preserve"> -  Plat &amp; Blk tutup lift EL+19,65</v>
          </cell>
          <cell r="G3041">
            <v>649.03</v>
          </cell>
          <cell r="H3041">
            <v>325</v>
          </cell>
          <cell r="I3041">
            <v>210934.75</v>
          </cell>
        </row>
        <row r="3042">
          <cell r="F3042" t="str">
            <v>Pekerjaan Gedung D</v>
          </cell>
          <cell r="I3042">
            <v>0</v>
          </cell>
        </row>
        <row r="3043">
          <cell r="F3043" t="str">
            <v>Pembesiaan Pile Cap</v>
          </cell>
          <cell r="I3043">
            <v>0</v>
          </cell>
        </row>
        <row r="3044">
          <cell r="F3044" t="str">
            <v xml:space="preserve"> -  Ø 25</v>
          </cell>
          <cell r="G3044">
            <v>15324.88</v>
          </cell>
          <cell r="H3044">
            <v>250</v>
          </cell>
          <cell r="I3044">
            <v>3831220</v>
          </cell>
        </row>
        <row r="3045">
          <cell r="F3045" t="str">
            <v xml:space="preserve"> -  Ø 16</v>
          </cell>
          <cell r="G3045">
            <v>413.27</v>
          </cell>
          <cell r="H3045">
            <v>250</v>
          </cell>
          <cell r="I3045">
            <v>103317.5</v>
          </cell>
        </row>
        <row r="3046">
          <cell r="F3046" t="str">
            <v xml:space="preserve"> -  Ø 10</v>
          </cell>
          <cell r="G3046">
            <v>78.236000000000004</v>
          </cell>
          <cell r="H3046">
            <v>325</v>
          </cell>
          <cell r="I3046">
            <v>25426.7</v>
          </cell>
        </row>
        <row r="3047">
          <cell r="F3047" t="str">
            <v>Pembesiaan balok,RW &amp; Klm</v>
          </cell>
          <cell r="I3047">
            <v>0</v>
          </cell>
        </row>
        <row r="3048">
          <cell r="F3048" t="str">
            <v xml:space="preserve"> -  Ø 25</v>
          </cell>
          <cell r="G3048">
            <v>8021.174</v>
          </cell>
          <cell r="H3048">
            <v>250</v>
          </cell>
          <cell r="I3048">
            <v>2005293.5</v>
          </cell>
        </row>
        <row r="3049">
          <cell r="F3049" t="str">
            <v xml:space="preserve"> -  Ø 22</v>
          </cell>
          <cell r="G3049">
            <v>1314.18</v>
          </cell>
          <cell r="H3049">
            <v>250</v>
          </cell>
          <cell r="I3049">
            <v>328545</v>
          </cell>
        </row>
        <row r="3050">
          <cell r="F3050" t="str">
            <v xml:space="preserve"> -  Ø 16</v>
          </cell>
          <cell r="G3050">
            <v>302.976</v>
          </cell>
          <cell r="H3050">
            <v>250</v>
          </cell>
          <cell r="I3050">
            <v>75744</v>
          </cell>
        </row>
        <row r="3051">
          <cell r="F3051" t="str">
            <v xml:space="preserve"> -  Ø 13 &amp; 10</v>
          </cell>
          <cell r="G3051">
            <v>1177.48</v>
          </cell>
          <cell r="H3051">
            <v>325</v>
          </cell>
          <cell r="I3051">
            <v>382681</v>
          </cell>
        </row>
        <row r="3052">
          <cell r="F3052" t="str">
            <v>Pembesian stek kolom Ø 70 &amp; Klm KW</v>
          </cell>
          <cell r="I3052">
            <v>0</v>
          </cell>
        </row>
        <row r="3053">
          <cell r="F3053" t="str">
            <v xml:space="preserve"> -  Ø 22</v>
          </cell>
          <cell r="G3053">
            <v>1835.68</v>
          </cell>
          <cell r="H3053">
            <v>250</v>
          </cell>
          <cell r="I3053">
            <v>458920</v>
          </cell>
        </row>
        <row r="3054">
          <cell r="F3054" t="str">
            <v>Sarana Pekerjaan</v>
          </cell>
          <cell r="I3054">
            <v>0</v>
          </cell>
        </row>
        <row r="3055">
          <cell r="F3055" t="str">
            <v xml:space="preserve"> -  Bore stek &amp; pasang stek diatap water tank</v>
          </cell>
          <cell r="G3055">
            <v>120</v>
          </cell>
          <cell r="H3055">
            <v>500</v>
          </cell>
          <cell r="I3055">
            <v>60000</v>
          </cell>
        </row>
        <row r="3056">
          <cell r="F3056" t="str">
            <v>Block B</v>
          </cell>
          <cell r="I3056">
            <v>0</v>
          </cell>
        </row>
        <row r="3057">
          <cell r="F3057" t="str">
            <v xml:space="preserve"> -  Pek. Tangga As Bl &amp; BA dr lt.3 ke lt. atap</v>
          </cell>
          <cell r="G3057">
            <v>2</v>
          </cell>
          <cell r="H3057">
            <v>500000</v>
          </cell>
          <cell r="I3057">
            <v>1000000</v>
          </cell>
        </row>
        <row r="3058">
          <cell r="F3058" t="str">
            <v xml:space="preserve"> -  Pek. Tangga Tengah dr lt.2 ke lt. 3</v>
          </cell>
          <cell r="G3058">
            <v>1</v>
          </cell>
          <cell r="H3058">
            <v>1000000</v>
          </cell>
          <cell r="I3058">
            <v>1000000</v>
          </cell>
        </row>
        <row r="3059">
          <cell r="F3059" t="str">
            <v>Jumlah</v>
          </cell>
          <cell r="I3059">
            <v>19331019.899999999</v>
          </cell>
        </row>
        <row r="3060">
          <cell r="C3060" t="str">
            <v>rupb1665</v>
          </cell>
          <cell r="F3060" t="str">
            <v>Pembesian Potong Retensi  5%</v>
          </cell>
          <cell r="I3060">
            <v>1330547</v>
          </cell>
          <cell r="J3060">
            <v>18000472.899999999</v>
          </cell>
          <cell r="K3060">
            <v>18000472.899999999</v>
          </cell>
        </row>
        <row r="3062">
          <cell r="E3062" t="str">
            <v>Karmidi</v>
          </cell>
          <cell r="F3062" t="str">
            <v>Upah Borongan Pekerjaan :</v>
          </cell>
        </row>
        <row r="3063">
          <cell r="E3063" t="str">
            <v>108/SPB/NK-PPS/06/2005</v>
          </cell>
          <cell r="F3063" t="str">
            <v>Block A</v>
          </cell>
        </row>
        <row r="3064">
          <cell r="F3064" t="str">
            <v>Stek Kolom</v>
          </cell>
        </row>
        <row r="3065">
          <cell r="F3065" t="str">
            <v xml:space="preserve"> -  Besi Ø 22</v>
          </cell>
          <cell r="G3065">
            <v>3065.96</v>
          </cell>
          <cell r="H3065">
            <v>250</v>
          </cell>
          <cell r="I3065">
            <v>766490</v>
          </cell>
        </row>
        <row r="3066">
          <cell r="F3066" t="str">
            <v>Tie Beam</v>
          </cell>
          <cell r="I3066">
            <v>0</v>
          </cell>
        </row>
        <row r="3067">
          <cell r="F3067" t="str">
            <v xml:space="preserve"> -  Besi Ø 10</v>
          </cell>
          <cell r="G3067">
            <v>3364.24</v>
          </cell>
          <cell r="H3067">
            <v>325</v>
          </cell>
          <cell r="I3067">
            <v>1093378</v>
          </cell>
        </row>
        <row r="3068">
          <cell r="F3068" t="str">
            <v xml:space="preserve"> -  Besi Ø 22</v>
          </cell>
          <cell r="G3068">
            <v>15347.77</v>
          </cell>
          <cell r="H3068">
            <v>250</v>
          </cell>
          <cell r="I3068">
            <v>3836942.5</v>
          </cell>
        </row>
        <row r="3069">
          <cell r="F3069" t="str">
            <v>Retaining Wall</v>
          </cell>
          <cell r="I3069">
            <v>0</v>
          </cell>
        </row>
        <row r="3070">
          <cell r="F3070" t="str">
            <v xml:space="preserve"> -  Besi Ø 10</v>
          </cell>
          <cell r="G3070">
            <v>141.49</v>
          </cell>
          <cell r="H3070">
            <v>325</v>
          </cell>
          <cell r="I3070">
            <v>45984.25</v>
          </cell>
        </row>
        <row r="3071">
          <cell r="F3071" t="str">
            <v xml:space="preserve"> -  Besi Ø 13</v>
          </cell>
          <cell r="G3071">
            <v>1150.24</v>
          </cell>
          <cell r="H3071">
            <v>325</v>
          </cell>
          <cell r="I3071">
            <v>373828</v>
          </cell>
        </row>
        <row r="3072">
          <cell r="F3072" t="str">
            <v>Block B Lt Atap</v>
          </cell>
          <cell r="I3072">
            <v>0</v>
          </cell>
        </row>
        <row r="3073">
          <cell r="F3073" t="str">
            <v xml:space="preserve"> -  Plat lt. atap dak EL+19.95 As B3-B4</v>
          </cell>
          <cell r="G3073">
            <v>1063.4929999999999</v>
          </cell>
          <cell r="H3073">
            <v>325</v>
          </cell>
          <cell r="I3073">
            <v>345635.22499999998</v>
          </cell>
        </row>
        <row r="3074">
          <cell r="F3074" t="str">
            <v xml:space="preserve"> -  Balok atap dak R.gudang EL+19.95</v>
          </cell>
          <cell r="G3074">
            <v>73.599999999999994</v>
          </cell>
          <cell r="H3074">
            <v>8500</v>
          </cell>
          <cell r="I3074">
            <v>625600</v>
          </cell>
        </row>
        <row r="3075">
          <cell r="F3075" t="str">
            <v xml:space="preserve"> -  Balok atap dak R.gudang EL+21.80</v>
          </cell>
          <cell r="G3075">
            <v>513.02</v>
          </cell>
          <cell r="H3075">
            <v>325</v>
          </cell>
          <cell r="I3075">
            <v>166731.5</v>
          </cell>
        </row>
        <row r="3076">
          <cell r="F3076" t="str">
            <v xml:space="preserve"> -  Balok atap dak R.mesin EL+21.80</v>
          </cell>
          <cell r="G3076">
            <v>35.799999999999997</v>
          </cell>
          <cell r="H3076">
            <v>8500</v>
          </cell>
          <cell r="I3076">
            <v>304300</v>
          </cell>
        </row>
        <row r="3077">
          <cell r="F3077" t="str">
            <v xml:space="preserve"> -  Besi Balok diatas dinding parapet</v>
          </cell>
          <cell r="G3077">
            <v>60</v>
          </cell>
          <cell r="H3077">
            <v>8500</v>
          </cell>
          <cell r="I3077">
            <v>510000</v>
          </cell>
        </row>
        <row r="3078">
          <cell r="F3078" t="str">
            <v xml:space="preserve"> -  Besi balok dikolom lift pit</v>
          </cell>
          <cell r="G3078">
            <v>30.25</v>
          </cell>
          <cell r="H3078">
            <v>8500</v>
          </cell>
          <cell r="I3078">
            <v>257125</v>
          </cell>
        </row>
        <row r="3079">
          <cell r="F3079" t="str">
            <v xml:space="preserve"> -  Psg stek di klm lift,klm parapet,AsBL</v>
          </cell>
          <cell r="G3079">
            <v>176</v>
          </cell>
          <cell r="H3079">
            <v>1000</v>
          </cell>
          <cell r="I3079">
            <v>176000</v>
          </cell>
        </row>
        <row r="3080">
          <cell r="F3080" t="str">
            <v xml:space="preserve"> -  Balok tanggulan diEl+19.95 lt.atap</v>
          </cell>
          <cell r="G3080">
            <v>27.5</v>
          </cell>
          <cell r="H3080">
            <v>3000</v>
          </cell>
          <cell r="I3080">
            <v>82500</v>
          </cell>
        </row>
        <row r="3081">
          <cell r="F3081" t="str">
            <v xml:space="preserve"> -  Balok Ornamen Kaca,besi 10</v>
          </cell>
          <cell r="G3081">
            <v>30.4</v>
          </cell>
          <cell r="H3081">
            <v>8500</v>
          </cell>
          <cell r="I3081">
            <v>258400</v>
          </cell>
        </row>
        <row r="3082">
          <cell r="F3082" t="str">
            <v xml:space="preserve"> -  Plat lt. ornamen kaca besi 10</v>
          </cell>
          <cell r="G3082">
            <v>416.863</v>
          </cell>
          <cell r="H3082">
            <v>325</v>
          </cell>
          <cell r="I3082">
            <v>135480.47500000001</v>
          </cell>
        </row>
        <row r="3083">
          <cell r="F3083" t="str">
            <v xml:space="preserve"> -  Dinding Parapet ornamen kaca besi 10</v>
          </cell>
          <cell r="G3083">
            <v>416.863</v>
          </cell>
          <cell r="H3083">
            <v>325</v>
          </cell>
          <cell r="I3083">
            <v>135480.47500000001</v>
          </cell>
        </row>
        <row r="3084">
          <cell r="F3084" t="str">
            <v xml:space="preserve"> -  Kolom lift El+19.95 ke El+24,70</v>
          </cell>
          <cell r="G3084">
            <v>39.700000000000003</v>
          </cell>
          <cell r="H3084">
            <v>8500</v>
          </cell>
          <cell r="I3084">
            <v>337450</v>
          </cell>
        </row>
        <row r="3085">
          <cell r="F3085" t="str">
            <v xml:space="preserve"> -  Kolom ornamen As B2-B3/BL</v>
          </cell>
          <cell r="G3085">
            <v>3</v>
          </cell>
          <cell r="H3085">
            <v>35000</v>
          </cell>
          <cell r="I3085">
            <v>105000</v>
          </cell>
        </row>
        <row r="3086">
          <cell r="F3086" t="str">
            <v xml:space="preserve"> -  Kolom As BL,BL 6,9X8 EL+23.75</v>
          </cell>
          <cell r="G3086">
            <v>55.2</v>
          </cell>
          <cell r="H3086">
            <v>8500</v>
          </cell>
          <cell r="I3086">
            <v>469200</v>
          </cell>
        </row>
        <row r="3087">
          <cell r="F3087" t="str">
            <v xml:space="preserve"> -  Pembuatan besi u/ klm praktis 10/10</v>
          </cell>
          <cell r="G3087">
            <v>464</v>
          </cell>
          <cell r="H3087">
            <v>3000</v>
          </cell>
          <cell r="I3087">
            <v>1392000</v>
          </cell>
        </row>
        <row r="3088">
          <cell r="F3088" t="str">
            <v xml:space="preserve"> -  Pembuatan besi u/ ring balok 10/15</v>
          </cell>
          <cell r="G3088">
            <v>522</v>
          </cell>
          <cell r="H3088">
            <v>4000</v>
          </cell>
          <cell r="I3088">
            <v>2088000</v>
          </cell>
        </row>
        <row r="3089">
          <cell r="F3089" t="str">
            <v>Pekerjaan Borongan</v>
          </cell>
        </row>
        <row r="3090">
          <cell r="F3090" t="str">
            <v xml:space="preserve"> -  Bongkar Besi </v>
          </cell>
          <cell r="G3090">
            <v>696099.25600000005</v>
          </cell>
          <cell r="H3090">
            <v>20</v>
          </cell>
          <cell r="I3090">
            <v>13921985.120000001</v>
          </cell>
        </row>
        <row r="3091">
          <cell r="F3091" t="str">
            <v>Jumlah</v>
          </cell>
          <cell r="I3091">
            <v>27427510.545000002</v>
          </cell>
        </row>
        <row r="3092">
          <cell r="C3092" t="str">
            <v>rupb1666</v>
          </cell>
          <cell r="F3092" t="str">
            <v>Upah borongan pekerjaan Potong Retensi 5%</v>
          </cell>
          <cell r="I3092">
            <v>1639592</v>
          </cell>
          <cell r="J3092">
            <v>25787918.545000002</v>
          </cell>
          <cell r="K3092">
            <v>25787918.545000002</v>
          </cell>
        </row>
        <row r="3095">
          <cell r="E3095" t="str">
            <v>Karmidi</v>
          </cell>
          <cell r="F3095" t="str">
            <v>Upah Borongan Pekerjaan :</v>
          </cell>
        </row>
        <row r="3096">
          <cell r="E3096" t="str">
            <v>084/SPB/NK-PPS/06/2005</v>
          </cell>
          <cell r="F3096" t="str">
            <v>Pekerjaan pembesian :</v>
          </cell>
        </row>
        <row r="3097">
          <cell r="F3097" t="str">
            <v xml:space="preserve">       Ø 10</v>
          </cell>
          <cell r="G3097">
            <v>204.95</v>
          </cell>
          <cell r="H3097">
            <v>325</v>
          </cell>
          <cell r="I3097">
            <v>66608.75</v>
          </cell>
        </row>
        <row r="3098">
          <cell r="F3098" t="str">
            <v xml:space="preserve">       Ø 16</v>
          </cell>
          <cell r="G3098">
            <v>1323.34</v>
          </cell>
          <cell r="H3098">
            <v>325</v>
          </cell>
          <cell r="I3098">
            <v>430085.5</v>
          </cell>
        </row>
        <row r="3099">
          <cell r="F3099" t="str">
            <v xml:space="preserve">       Ø 25</v>
          </cell>
          <cell r="G3099">
            <v>9678.5</v>
          </cell>
          <cell r="H3099">
            <v>250</v>
          </cell>
          <cell r="I3099">
            <v>2419625</v>
          </cell>
        </row>
        <row r="3100">
          <cell r="C3100" t="str">
            <v>rupb1667</v>
          </cell>
          <cell r="F3100" t="str">
            <v>Pekerjaan pembesian :</v>
          </cell>
          <cell r="J3100">
            <v>2916319.25</v>
          </cell>
          <cell r="K3100">
            <v>2916319.25</v>
          </cell>
        </row>
        <row r="3102">
          <cell r="C3102" t="str">
            <v>rupb1668</v>
          </cell>
          <cell r="E3102" t="str">
            <v>Karmidi</v>
          </cell>
          <cell r="F3102" t="str">
            <v xml:space="preserve"> - Upah/ lembur bobok beton gatter &amp; bkgr bekisting</v>
          </cell>
          <cell r="J3102">
            <v>393750</v>
          </cell>
          <cell r="K3102">
            <v>393750</v>
          </cell>
        </row>
        <row r="3104">
          <cell r="G3104" t="str">
            <v>Sub Jumlah     Rp.</v>
          </cell>
          <cell r="J3104">
            <v>128962233.50700001</v>
          </cell>
          <cell r="K3104">
            <v>128962233.50700001</v>
          </cell>
        </row>
        <row r="3106">
          <cell r="I3106" t="str">
            <v>Pekanbaru, 25 Juli 2005</v>
          </cell>
        </row>
        <row r="3108">
          <cell r="I3108" t="str">
            <v>Pembuat Daftar</v>
          </cell>
        </row>
        <row r="3113">
          <cell r="I3113" t="str">
            <v>PAHOTAN SITORUS, SE</v>
          </cell>
        </row>
        <row r="3114">
          <cell r="I3114" t="str">
            <v>Adm/Keu Proyek</v>
          </cell>
        </row>
        <row r="3116">
          <cell r="E3116" t="str">
            <v>Sub Jumlah Dipindah</v>
          </cell>
          <cell r="J3116">
            <v>128962233.50700001</v>
          </cell>
          <cell r="K3116">
            <v>128962233.50700001</v>
          </cell>
        </row>
        <row r="3118">
          <cell r="C3118" t="str">
            <v>rupb1669</v>
          </cell>
          <cell r="E3118" t="str">
            <v>Suminta</v>
          </cell>
          <cell r="F3118" t="str">
            <v xml:space="preserve"> - Upah pasang sparing pipa diblock C</v>
          </cell>
          <cell r="J3118">
            <v>245000</v>
          </cell>
          <cell r="K3118">
            <v>245000</v>
          </cell>
        </row>
        <row r="3120">
          <cell r="C3120" t="str">
            <v>rupb1670</v>
          </cell>
          <cell r="E3120" t="str">
            <v>Suminta</v>
          </cell>
          <cell r="F3120" t="str">
            <v xml:space="preserve"> - Upah harian grating sparing pipa block C</v>
          </cell>
          <cell r="J3120">
            <v>105000</v>
          </cell>
          <cell r="K3120">
            <v>105000</v>
          </cell>
        </row>
        <row r="3122">
          <cell r="E3122" t="str">
            <v>Heri</v>
          </cell>
          <cell r="F3122" t="str">
            <v>Upah Borongan Pekerjaan :</v>
          </cell>
        </row>
        <row r="3123">
          <cell r="E3123" t="str">
            <v>101/SPB/NK-PPS/06/2005</v>
          </cell>
          <cell r="F3123" t="str">
            <v>Block C</v>
          </cell>
        </row>
        <row r="3124">
          <cell r="F3124" t="str">
            <v xml:space="preserve"> -  Lt. Dasar</v>
          </cell>
          <cell r="I3124">
            <v>0</v>
          </cell>
        </row>
        <row r="3125">
          <cell r="F3125" t="str">
            <v xml:space="preserve"> -  Psg Keramik meja los </v>
          </cell>
          <cell r="G3125">
            <v>196.79</v>
          </cell>
          <cell r="H3125">
            <v>17500</v>
          </cell>
          <cell r="I3125">
            <v>3443825</v>
          </cell>
        </row>
        <row r="3126">
          <cell r="F3126" t="str">
            <v xml:space="preserve"> -  Psg kermik tanggulan meja</v>
          </cell>
          <cell r="G3126">
            <v>99.4</v>
          </cell>
          <cell r="H3126">
            <v>20000</v>
          </cell>
          <cell r="I3126">
            <v>1988000</v>
          </cell>
        </row>
        <row r="3127">
          <cell r="F3127" t="str">
            <v xml:space="preserve"> -  Cor bawah meja los</v>
          </cell>
          <cell r="G3127">
            <v>19.239999999999998</v>
          </cell>
          <cell r="H3127">
            <v>65000</v>
          </cell>
          <cell r="I3127">
            <v>1250600</v>
          </cell>
        </row>
        <row r="3128">
          <cell r="F3128" t="str">
            <v xml:space="preserve"> -  Acian dinding dlm meja</v>
          </cell>
          <cell r="G3128">
            <v>634.05999999999995</v>
          </cell>
          <cell r="H3128">
            <v>4000</v>
          </cell>
          <cell r="I3128">
            <v>2536240</v>
          </cell>
        </row>
        <row r="3129">
          <cell r="F3129" t="str">
            <v xml:space="preserve"> -  Basement</v>
          </cell>
          <cell r="I3129">
            <v>0</v>
          </cell>
        </row>
        <row r="3130">
          <cell r="F3130" t="str">
            <v xml:space="preserve"> -  Acian dinding dalam meja</v>
          </cell>
          <cell r="G3130">
            <v>343.26</v>
          </cell>
          <cell r="H3130">
            <v>4000</v>
          </cell>
          <cell r="I3130">
            <v>1373040</v>
          </cell>
        </row>
        <row r="3131">
          <cell r="F3131" t="str">
            <v>Block B</v>
          </cell>
          <cell r="I3131">
            <v>0</v>
          </cell>
        </row>
        <row r="3132">
          <cell r="F3132" t="str">
            <v>Lantai 1</v>
          </cell>
          <cell r="I3132">
            <v>0</v>
          </cell>
        </row>
        <row r="3133">
          <cell r="F3133" t="str">
            <v xml:space="preserve"> -  Expose kolom &amp; Balok</v>
          </cell>
          <cell r="G3133">
            <v>104.62</v>
          </cell>
          <cell r="H3133">
            <v>3000</v>
          </cell>
          <cell r="I3133">
            <v>313860</v>
          </cell>
        </row>
        <row r="3134">
          <cell r="F3134" t="str">
            <v xml:space="preserve"> -  Sconengan Kolom &amp; Balok</v>
          </cell>
          <cell r="G3134">
            <v>159.52000000000001</v>
          </cell>
          <cell r="H3134">
            <v>2500</v>
          </cell>
          <cell r="I3134">
            <v>398800</v>
          </cell>
        </row>
        <row r="3135">
          <cell r="F3135" t="str">
            <v xml:space="preserve"> -  Cor Bawah Meja</v>
          </cell>
          <cell r="G3135">
            <v>1.96</v>
          </cell>
          <cell r="H3135">
            <v>65000</v>
          </cell>
          <cell r="I3135">
            <v>127400</v>
          </cell>
        </row>
        <row r="3136">
          <cell r="F3136" t="str">
            <v xml:space="preserve"> -  Bobokan &amp; Finishing sudutan blk</v>
          </cell>
          <cell r="G3136">
            <v>293.60000000000002</v>
          </cell>
          <cell r="H3136">
            <v>2500</v>
          </cell>
          <cell r="I3136">
            <v>734000</v>
          </cell>
        </row>
        <row r="3137">
          <cell r="F3137" t="str">
            <v xml:space="preserve"> -  Acian Dinding dlm meja los</v>
          </cell>
          <cell r="G3137">
            <v>93.49</v>
          </cell>
          <cell r="H3137">
            <v>4000</v>
          </cell>
          <cell r="I3137">
            <v>373960</v>
          </cell>
        </row>
        <row r="3138">
          <cell r="F3138" t="str">
            <v xml:space="preserve"> -  Cor Bawah meja &amp; plat meja</v>
          </cell>
          <cell r="G3138">
            <v>6.29</v>
          </cell>
          <cell r="H3138">
            <v>65000</v>
          </cell>
          <cell r="I3138">
            <v>408850</v>
          </cell>
        </row>
        <row r="3139">
          <cell r="F3139" t="str">
            <v xml:space="preserve"> -  Prostekan keramik</v>
          </cell>
          <cell r="G3139">
            <v>61.2</v>
          </cell>
          <cell r="H3139">
            <v>3000</v>
          </cell>
          <cell r="I3139">
            <v>183600</v>
          </cell>
        </row>
        <row r="3140">
          <cell r="C3140" t="str">
            <v>rupb1671</v>
          </cell>
          <cell r="F3140" t="str">
            <v>Upah Borongan Pekerjaan :</v>
          </cell>
          <cell r="J3140">
            <v>13132175</v>
          </cell>
          <cell r="K3140">
            <v>13132175</v>
          </cell>
        </row>
        <row r="3142">
          <cell r="E3142" t="str">
            <v>Iksan</v>
          </cell>
          <cell r="F3142" t="str">
            <v>Upah Borongan Pekerjaan :</v>
          </cell>
        </row>
        <row r="3143">
          <cell r="E3143" t="str">
            <v>098/SPB/NK-PPS/06/2005</v>
          </cell>
          <cell r="F3143" t="str">
            <v>Block C</v>
          </cell>
        </row>
        <row r="3144">
          <cell r="F3144" t="str">
            <v>Lantai Dasar</v>
          </cell>
        </row>
        <row r="3145">
          <cell r="F3145" t="str">
            <v xml:space="preserve"> -  Expose Kolom</v>
          </cell>
          <cell r="G3145">
            <v>170.1</v>
          </cell>
          <cell r="H3145">
            <v>3000</v>
          </cell>
          <cell r="I3145">
            <v>510300</v>
          </cell>
        </row>
        <row r="3146">
          <cell r="F3146" t="str">
            <v xml:space="preserve"> -  Sconengan Kolom</v>
          </cell>
          <cell r="G3146">
            <v>321.39999999999998</v>
          </cell>
          <cell r="H3146">
            <v>2500</v>
          </cell>
          <cell r="I3146">
            <v>803500</v>
          </cell>
        </row>
        <row r="3147">
          <cell r="F3147" t="str">
            <v>Lantai - 1</v>
          </cell>
          <cell r="I3147">
            <v>0</v>
          </cell>
        </row>
        <row r="3148">
          <cell r="F3148" t="str">
            <v xml:space="preserve"> -  Pasang Bata dinding </v>
          </cell>
          <cell r="I3148">
            <v>0</v>
          </cell>
        </row>
        <row r="3149">
          <cell r="F3149" t="str">
            <v xml:space="preserve"> -  Blok ,B,C,D,E,F,G,R</v>
          </cell>
          <cell r="G3149">
            <v>817.8</v>
          </cell>
          <cell r="H3149">
            <v>9000</v>
          </cell>
          <cell r="I3149">
            <v>7360200</v>
          </cell>
        </row>
        <row r="3150">
          <cell r="F3150" t="str">
            <v xml:space="preserve"> -  Plester Dinding Kios Internal luar &amp;</v>
          </cell>
          <cell r="I3150">
            <v>0</v>
          </cell>
        </row>
        <row r="3151">
          <cell r="F3151" t="str">
            <v xml:space="preserve">    Blok B,C,D,E,F,G,H,I,J,L,M,N,O,S</v>
          </cell>
          <cell r="G3151">
            <v>1970.3</v>
          </cell>
          <cell r="H3151">
            <v>6500</v>
          </cell>
          <cell r="I3151">
            <v>12806950</v>
          </cell>
        </row>
        <row r="3152">
          <cell r="F3152" t="str">
            <v xml:space="preserve"> -  Cor Kolom Praktis &amp; Ring balok</v>
          </cell>
          <cell r="G3152">
            <v>610.4</v>
          </cell>
          <cell r="H3152">
            <v>7500</v>
          </cell>
          <cell r="I3152">
            <v>4578000</v>
          </cell>
        </row>
        <row r="3153">
          <cell r="F3153" t="str">
            <v xml:space="preserve"> -  Acian dinding internal Blok A s/d T</v>
          </cell>
          <cell r="G3153">
            <v>492.7</v>
          </cell>
          <cell r="H3153">
            <v>4000</v>
          </cell>
          <cell r="I3153">
            <v>1970800</v>
          </cell>
        </row>
        <row r="3154">
          <cell r="F3154" t="str">
            <v xml:space="preserve"> -  Bor u/ Steck K.P &amp; RB</v>
          </cell>
          <cell r="G3154">
            <v>2700</v>
          </cell>
          <cell r="H3154">
            <v>250</v>
          </cell>
          <cell r="I3154">
            <v>675000</v>
          </cell>
        </row>
        <row r="3155">
          <cell r="F3155" t="str">
            <v xml:space="preserve"> -  Pasang steck u/ K.Praktis</v>
          </cell>
          <cell r="G3155">
            <v>390</v>
          </cell>
          <cell r="H3155">
            <v>1000</v>
          </cell>
          <cell r="I3155">
            <v>390000</v>
          </cell>
        </row>
        <row r="3156">
          <cell r="F3156" t="str">
            <v>Lantai - 2</v>
          </cell>
          <cell r="I3156">
            <v>0</v>
          </cell>
        </row>
        <row r="3157">
          <cell r="F3157" t="str">
            <v xml:space="preserve">Pasang Bata dinding </v>
          </cell>
          <cell r="I3157">
            <v>0</v>
          </cell>
        </row>
        <row r="3158">
          <cell r="F3158" t="str">
            <v xml:space="preserve"> -  A,B,C,D,S,R,Q,Toilet,Tangga External</v>
          </cell>
          <cell r="G3158">
            <v>520.29999999999995</v>
          </cell>
          <cell r="H3158">
            <v>9000</v>
          </cell>
          <cell r="I3158">
            <v>4682700</v>
          </cell>
        </row>
        <row r="3159">
          <cell r="F3159" t="str">
            <v xml:space="preserve"> -  Cor Kolom Praktis &amp; Ring balok</v>
          </cell>
          <cell r="G3159">
            <v>304.3</v>
          </cell>
          <cell r="H3159">
            <v>7500</v>
          </cell>
          <cell r="I3159">
            <v>2282250</v>
          </cell>
        </row>
        <row r="3160">
          <cell r="F3160" t="str">
            <v>External tampak Kiri</v>
          </cell>
          <cell r="I3160">
            <v>0</v>
          </cell>
        </row>
        <row r="3161">
          <cell r="F3161" t="str">
            <v xml:space="preserve"> -  Plester dinding bata  Beton luar</v>
          </cell>
          <cell r="G3161">
            <v>535.9</v>
          </cell>
          <cell r="H3161">
            <v>12500</v>
          </cell>
          <cell r="I3161">
            <v>6698750</v>
          </cell>
        </row>
        <row r="3162">
          <cell r="F3162" t="str">
            <v xml:space="preserve"> -  Finishing openingan external</v>
          </cell>
          <cell r="G3162">
            <v>320.60000000000002</v>
          </cell>
          <cell r="H3162">
            <v>7500</v>
          </cell>
          <cell r="I3162">
            <v>2404500</v>
          </cell>
        </row>
        <row r="3163">
          <cell r="F3163" t="str">
            <v xml:space="preserve"> -  Acian dinding luar</v>
          </cell>
          <cell r="G3163">
            <v>535.9</v>
          </cell>
          <cell r="H3163">
            <v>4000</v>
          </cell>
          <cell r="I3163">
            <v>2143600</v>
          </cell>
        </row>
        <row r="3164">
          <cell r="F3164" t="str">
            <v xml:space="preserve"> -  Bobok kupingan beton luar</v>
          </cell>
          <cell r="G3164">
            <v>11.8</v>
          </cell>
          <cell r="H3164">
            <v>8750</v>
          </cell>
          <cell r="I3164">
            <v>103250</v>
          </cell>
        </row>
        <row r="3165">
          <cell r="F3165" t="str">
            <v>Cor &amp; Finishing antara dinding B.Bata</v>
          </cell>
          <cell r="I3165">
            <v>0</v>
          </cell>
        </row>
        <row r="3166">
          <cell r="F3166" t="str">
            <v xml:space="preserve"> -  Kolom/Lisplank</v>
          </cell>
          <cell r="G3166">
            <v>72.900000000000006</v>
          </cell>
          <cell r="H3166">
            <v>5000</v>
          </cell>
          <cell r="I3166">
            <v>364500</v>
          </cell>
        </row>
        <row r="3167">
          <cell r="F3167" t="str">
            <v xml:space="preserve"> -  Cor Balok dengan 35/15 pd lift</v>
          </cell>
          <cell r="G3167">
            <v>19.440000000000001</v>
          </cell>
          <cell r="H3167">
            <v>15000</v>
          </cell>
          <cell r="I3167">
            <v>291600</v>
          </cell>
        </row>
        <row r="3168">
          <cell r="F3168" t="str">
            <v xml:space="preserve"> -  Pasang lt kerja u/Plester External</v>
          </cell>
          <cell r="G3168">
            <v>192.7</v>
          </cell>
          <cell r="H3168">
            <v>3250</v>
          </cell>
          <cell r="I3168">
            <v>626275</v>
          </cell>
        </row>
        <row r="3169">
          <cell r="F3169" t="str">
            <v>External Tampak Depan</v>
          </cell>
          <cell r="I3169">
            <v>0</v>
          </cell>
        </row>
        <row r="3170">
          <cell r="F3170" t="str">
            <v xml:space="preserve"> -  Plester dinding bata &amp; Beton</v>
          </cell>
          <cell r="G3170">
            <v>168.8</v>
          </cell>
          <cell r="H3170">
            <v>12500</v>
          </cell>
          <cell r="I3170">
            <v>2110000</v>
          </cell>
        </row>
        <row r="3171">
          <cell r="F3171" t="str">
            <v xml:space="preserve"> -  Acian dinding Bata &amp; Beton</v>
          </cell>
          <cell r="G3171">
            <v>168.8</v>
          </cell>
          <cell r="H3171">
            <v>4000</v>
          </cell>
          <cell r="I3171">
            <v>675200</v>
          </cell>
        </row>
        <row r="3172">
          <cell r="F3172" t="str">
            <v>Jumlah</v>
          </cell>
          <cell r="I3172">
            <v>51477375</v>
          </cell>
        </row>
        <row r="3173">
          <cell r="F3173" t="str">
            <v>Potong Retensi 5%</v>
          </cell>
          <cell r="I3173">
            <v>2573869</v>
          </cell>
        </row>
        <row r="3174">
          <cell r="C3174" t="str">
            <v>rupb1672</v>
          </cell>
          <cell r="F3174" t="str">
            <v>Upah Borongan Pekerjaan :</v>
          </cell>
          <cell r="J3174">
            <v>48903506</v>
          </cell>
          <cell r="K3174">
            <v>48903506</v>
          </cell>
        </row>
        <row r="3175">
          <cell r="E3175" t="str">
            <v>Livianto</v>
          </cell>
          <cell r="F3175" t="str">
            <v>Upah Borongan Pekerjaan :</v>
          </cell>
        </row>
        <row r="3176">
          <cell r="E3176" t="str">
            <v>104/SPB/NK-PPS/06/2005</v>
          </cell>
          <cell r="F3176" t="str">
            <v>Finishing</v>
          </cell>
        </row>
        <row r="3177">
          <cell r="F3177" t="str">
            <v>Lantai 2 Block B</v>
          </cell>
        </row>
        <row r="3178">
          <cell r="F3178" t="str">
            <v xml:space="preserve"> -  Psg Batu Bata </v>
          </cell>
          <cell r="G3178">
            <v>367.81</v>
          </cell>
          <cell r="H3178">
            <v>9000</v>
          </cell>
          <cell r="I3178">
            <v>3310290</v>
          </cell>
        </row>
        <row r="3179">
          <cell r="F3179" t="str">
            <v xml:space="preserve"> -  Kolom Praktis</v>
          </cell>
          <cell r="G3179">
            <v>105.81</v>
          </cell>
          <cell r="H3179">
            <v>7500</v>
          </cell>
          <cell r="I3179">
            <v>793575</v>
          </cell>
        </row>
        <row r="3180">
          <cell r="F3180" t="str">
            <v xml:space="preserve"> -  Bor u/ Stek</v>
          </cell>
          <cell r="G3180">
            <v>80</v>
          </cell>
          <cell r="H3180">
            <v>1000</v>
          </cell>
          <cell r="I3180">
            <v>80000</v>
          </cell>
        </row>
        <row r="3181">
          <cell r="F3181" t="str">
            <v xml:space="preserve"> -  Bor u/ kolom praktis</v>
          </cell>
          <cell r="G3181">
            <v>48</v>
          </cell>
          <cell r="H3181">
            <v>250</v>
          </cell>
          <cell r="I3181">
            <v>12000</v>
          </cell>
        </row>
        <row r="3182">
          <cell r="F3182" t="str">
            <v>Lantai Basement</v>
          </cell>
          <cell r="I3182">
            <v>0</v>
          </cell>
        </row>
        <row r="3183">
          <cell r="F3183" t="str">
            <v xml:space="preserve"> -  Plesteran</v>
          </cell>
          <cell r="G3183">
            <v>105.745</v>
          </cell>
          <cell r="H3183">
            <v>7500</v>
          </cell>
          <cell r="I3183">
            <v>793087.5</v>
          </cell>
        </row>
        <row r="3184">
          <cell r="F3184" t="str">
            <v>Jumlah</v>
          </cell>
          <cell r="I3184">
            <v>4988952.5</v>
          </cell>
        </row>
        <row r="3185">
          <cell r="F3185" t="str">
            <v>Potong Retensi 5%</v>
          </cell>
          <cell r="I3185">
            <v>249448</v>
          </cell>
        </row>
        <row r="3186">
          <cell r="C3186" t="str">
            <v>rupb1673</v>
          </cell>
          <cell r="F3186" t="str">
            <v>Upah Borongan Pekerjaan :</v>
          </cell>
          <cell r="J3186">
            <v>4739504.5</v>
          </cell>
          <cell r="K3186">
            <v>4739504.5</v>
          </cell>
        </row>
        <row r="3187">
          <cell r="G3187" t="str">
            <v>Sub Jumlah     Rp.</v>
          </cell>
          <cell r="J3187">
            <v>196087419.00700003</v>
          </cell>
          <cell r="K3187">
            <v>196087419.00700003</v>
          </cell>
        </row>
        <row r="3190">
          <cell r="I3190" t="str">
            <v>Pekanbaru, 25 Juli 2005</v>
          </cell>
        </row>
        <row r="3192">
          <cell r="I3192" t="str">
            <v>Pembuat Daftar</v>
          </cell>
        </row>
        <row r="3197">
          <cell r="I3197" t="str">
            <v>PAHOTAN SITORUS, SE</v>
          </cell>
        </row>
        <row r="3198">
          <cell r="I3198" t="str">
            <v>Adm/Keu Proyek</v>
          </cell>
        </row>
        <row r="3201">
          <cell r="E3201" t="str">
            <v>Sub Jumlah Dipindah</v>
          </cell>
          <cell r="J3201">
            <v>196087419.00700003</v>
          </cell>
          <cell r="K3201">
            <v>196087419.00700003</v>
          </cell>
        </row>
        <row r="3203">
          <cell r="E3203" t="str">
            <v>Alian</v>
          </cell>
          <cell r="F3203" t="str">
            <v>Upah Borongan Pekerjaan :</v>
          </cell>
        </row>
        <row r="3204">
          <cell r="E3204" t="str">
            <v>100/SPB/NK-PPS/06/2005</v>
          </cell>
          <cell r="F3204" t="str">
            <v>Block C</v>
          </cell>
        </row>
        <row r="3205">
          <cell r="F3205" t="str">
            <v xml:space="preserve"> -  Pasang Bata Lt.1 Block B</v>
          </cell>
          <cell r="G3205">
            <v>836.13</v>
          </cell>
          <cell r="H3205">
            <v>9000</v>
          </cell>
          <cell r="I3205">
            <v>7525170</v>
          </cell>
        </row>
        <row r="3206">
          <cell r="F3206" t="str">
            <v xml:space="preserve"> -  Kolom Praktis &amp; Ring Balok</v>
          </cell>
          <cell r="G3206">
            <v>372.82</v>
          </cell>
          <cell r="H3206">
            <v>7500</v>
          </cell>
          <cell r="I3206">
            <v>2796150</v>
          </cell>
        </row>
        <row r="3207">
          <cell r="F3207" t="str">
            <v xml:space="preserve"> -  Bor U/Steck</v>
          </cell>
          <cell r="G3207">
            <v>240</v>
          </cell>
          <cell r="H3207">
            <v>1000</v>
          </cell>
          <cell r="I3207">
            <v>240000</v>
          </cell>
        </row>
        <row r="3208">
          <cell r="F3208" t="str">
            <v xml:space="preserve"> -  Bor u/  Kolom</v>
          </cell>
          <cell r="G3208">
            <v>196</v>
          </cell>
          <cell r="H3208">
            <v>250</v>
          </cell>
          <cell r="I3208">
            <v>49000</v>
          </cell>
        </row>
        <row r="3209">
          <cell r="F3209" t="str">
            <v xml:space="preserve"> -  Pleteran</v>
          </cell>
          <cell r="G3209">
            <v>533.37</v>
          </cell>
          <cell r="H3209">
            <v>6500</v>
          </cell>
          <cell r="I3209">
            <v>3466905</v>
          </cell>
        </row>
        <row r="3210">
          <cell r="C3210" t="str">
            <v>rupb1674</v>
          </cell>
          <cell r="F3210" t="str">
            <v>Upah Borongan Pekerjaan :</v>
          </cell>
          <cell r="J3210">
            <v>14077225</v>
          </cell>
          <cell r="K3210">
            <v>14077225</v>
          </cell>
        </row>
        <row r="3213">
          <cell r="E3213" t="str">
            <v>Suratman</v>
          </cell>
          <cell r="F3213" t="str">
            <v>Upah Borongan Pekerjaan :</v>
          </cell>
        </row>
        <row r="3214">
          <cell r="E3214" t="str">
            <v>107/SPB/NK-PPS/06/2005</v>
          </cell>
          <cell r="F3214" t="str">
            <v>Lantai 2 Block B</v>
          </cell>
        </row>
        <row r="3215">
          <cell r="F3215" t="str">
            <v xml:space="preserve"> -  Psg Batu Bata</v>
          </cell>
          <cell r="G3215">
            <v>882.41</v>
          </cell>
          <cell r="H3215">
            <v>9000</v>
          </cell>
          <cell r="I3215">
            <v>7941690</v>
          </cell>
        </row>
        <row r="3216">
          <cell r="F3216" t="str">
            <v xml:space="preserve"> -  Bor u/ Stek</v>
          </cell>
          <cell r="G3216">
            <v>184</v>
          </cell>
          <cell r="H3216">
            <v>1000</v>
          </cell>
          <cell r="I3216">
            <v>184000</v>
          </cell>
        </row>
        <row r="3217">
          <cell r="F3217" t="str">
            <v xml:space="preserve"> -  Bor u/ Kolom</v>
          </cell>
          <cell r="G3217">
            <v>288</v>
          </cell>
          <cell r="H3217">
            <v>250</v>
          </cell>
          <cell r="I3217">
            <v>72000</v>
          </cell>
        </row>
        <row r="3218">
          <cell r="F3218" t="str">
            <v xml:space="preserve"> -  Kolom X Balok Praktis</v>
          </cell>
          <cell r="G3218">
            <v>377.9</v>
          </cell>
          <cell r="H3218">
            <v>7500</v>
          </cell>
          <cell r="I3218">
            <v>2834250</v>
          </cell>
        </row>
        <row r="3219">
          <cell r="F3219" t="str">
            <v xml:space="preserve"> -  Pasang bata lt dasar</v>
          </cell>
          <cell r="G3219">
            <v>100.2</v>
          </cell>
          <cell r="H3219">
            <v>9000</v>
          </cell>
          <cell r="I3219">
            <v>901800</v>
          </cell>
        </row>
        <row r="3220">
          <cell r="F3220" t="str">
            <v xml:space="preserve"> -  Cor kolom Praktis</v>
          </cell>
          <cell r="G3220">
            <v>44.7</v>
          </cell>
          <cell r="H3220">
            <v>7500</v>
          </cell>
          <cell r="I3220">
            <v>335250</v>
          </cell>
        </row>
        <row r="3221">
          <cell r="F3221" t="str">
            <v xml:space="preserve"> -  Plester dinding bata</v>
          </cell>
          <cell r="G3221">
            <v>1994.6</v>
          </cell>
          <cell r="H3221">
            <v>6500</v>
          </cell>
          <cell r="I3221">
            <v>12964900</v>
          </cell>
        </row>
        <row r="3222">
          <cell r="F3222" t="str">
            <v xml:space="preserve"> -  Acian dinding bata</v>
          </cell>
          <cell r="G3222">
            <v>654.29999999999995</v>
          </cell>
          <cell r="H3222">
            <v>4000</v>
          </cell>
          <cell r="I3222">
            <v>2617200</v>
          </cell>
        </row>
        <row r="3223">
          <cell r="F3223" t="str">
            <v xml:space="preserve"> -  Finish Opening Rolling door</v>
          </cell>
          <cell r="G3223">
            <v>27.8</v>
          </cell>
          <cell r="H3223">
            <v>7500</v>
          </cell>
          <cell r="I3223">
            <v>208500</v>
          </cell>
        </row>
        <row r="3224">
          <cell r="C3224" t="str">
            <v>rupb1675</v>
          </cell>
          <cell r="F3224" t="str">
            <v>Upah Borongan Pekerjaan :</v>
          </cell>
          <cell r="J3224">
            <v>28059590</v>
          </cell>
          <cell r="K3224">
            <v>28059590</v>
          </cell>
        </row>
        <row r="3226">
          <cell r="E3226" t="str">
            <v>Kharis</v>
          </cell>
          <cell r="F3226" t="str">
            <v>Upah Borongan Pekerjaan :</v>
          </cell>
        </row>
        <row r="3227">
          <cell r="E3227" t="str">
            <v>103/SPB/NK-PPS/06/2005</v>
          </cell>
          <cell r="F3227" t="str">
            <v>Lantai 1 Block B</v>
          </cell>
        </row>
        <row r="3228">
          <cell r="F3228" t="str">
            <v xml:space="preserve"> -  Psg Batu Bata</v>
          </cell>
          <cell r="G3228">
            <v>646.49</v>
          </cell>
          <cell r="H3228">
            <v>9000</v>
          </cell>
          <cell r="I3228">
            <v>5818410</v>
          </cell>
        </row>
        <row r="3229">
          <cell r="F3229" t="str">
            <v xml:space="preserve"> -  Kolom X Balok Praktis</v>
          </cell>
          <cell r="G3229">
            <v>258.04000000000002</v>
          </cell>
          <cell r="H3229">
            <v>7500</v>
          </cell>
          <cell r="I3229">
            <v>1935300</v>
          </cell>
        </row>
        <row r="3230">
          <cell r="F3230" t="str">
            <v xml:space="preserve"> -  Bor u/ stek</v>
          </cell>
          <cell r="G3230">
            <v>96</v>
          </cell>
          <cell r="H3230">
            <v>1000</v>
          </cell>
          <cell r="I3230">
            <v>96000</v>
          </cell>
        </row>
        <row r="3231">
          <cell r="F3231" t="str">
            <v xml:space="preserve"> -  Bor u/ Kolom</v>
          </cell>
          <cell r="G3231">
            <v>160</v>
          </cell>
          <cell r="H3231">
            <v>250</v>
          </cell>
          <cell r="I3231">
            <v>40000</v>
          </cell>
        </row>
        <row r="3232">
          <cell r="F3232" t="str">
            <v>Upah Borongan Pekerjaan :</v>
          </cell>
          <cell r="G3232">
            <v>65.680000000000007</v>
          </cell>
          <cell r="H3232">
            <v>7500</v>
          </cell>
          <cell r="I3232">
            <v>492600</v>
          </cell>
        </row>
        <row r="3233">
          <cell r="C3233" t="str">
            <v>rupb1676</v>
          </cell>
          <cell r="F3233" t="str">
            <v>Upah Borongan Pekerjaan :</v>
          </cell>
          <cell r="J3233">
            <v>8382310</v>
          </cell>
          <cell r="K3233">
            <v>8382310</v>
          </cell>
        </row>
        <row r="3234">
          <cell r="F3234" t="str">
            <v>Upah Borongan Pekerjaan :</v>
          </cell>
        </row>
        <row r="3235">
          <cell r="E3235" t="str">
            <v>Usman</v>
          </cell>
          <cell r="F3235" t="str">
            <v>Upah Borongan Pekerjaan :</v>
          </cell>
        </row>
        <row r="3236">
          <cell r="E3236" t="str">
            <v>105/SPB/NK-PPS/06/2005</v>
          </cell>
          <cell r="F3236" t="str">
            <v>Finishing</v>
          </cell>
        </row>
        <row r="3237">
          <cell r="F3237" t="str">
            <v>Lantai 2 Block B</v>
          </cell>
        </row>
        <row r="3238">
          <cell r="F3238" t="str">
            <v xml:space="preserve"> -  Pasang Batu Bata</v>
          </cell>
          <cell r="G3238">
            <v>254.34</v>
          </cell>
          <cell r="H3238">
            <v>9000</v>
          </cell>
          <cell r="I3238">
            <v>2289060</v>
          </cell>
        </row>
        <row r="3239">
          <cell r="F3239" t="str">
            <v xml:space="preserve"> -  Kolom Praktis</v>
          </cell>
          <cell r="G3239">
            <v>40.799999999999997</v>
          </cell>
          <cell r="H3239">
            <v>750</v>
          </cell>
          <cell r="I3239">
            <v>30600</v>
          </cell>
        </row>
        <row r="3240">
          <cell r="F3240" t="str">
            <v xml:space="preserve"> -  Bor u/ Kolom Praktis</v>
          </cell>
          <cell r="G3240">
            <v>68</v>
          </cell>
          <cell r="H3240">
            <v>250</v>
          </cell>
          <cell r="I3240">
            <v>17000</v>
          </cell>
        </row>
        <row r="3241">
          <cell r="C3241" t="str">
            <v>rupb1677</v>
          </cell>
          <cell r="F3241" t="str">
            <v>Upah Borongan Pekerjaan :</v>
          </cell>
          <cell r="J3241">
            <v>2336660</v>
          </cell>
          <cell r="K3241">
            <v>2336660</v>
          </cell>
        </row>
        <row r="3243">
          <cell r="E3243" t="str">
            <v>Nasoka</v>
          </cell>
          <cell r="F3243" t="str">
            <v>Upah Borongan Pekerjaan :</v>
          </cell>
        </row>
        <row r="3244">
          <cell r="E3244" t="str">
            <v>111/SPB/NK-PPS/06/2005</v>
          </cell>
          <cell r="F3244" t="str">
            <v>Finishing</v>
          </cell>
        </row>
        <row r="3245">
          <cell r="F3245" t="str">
            <v xml:space="preserve"> -  Pasang keramik meja los</v>
          </cell>
          <cell r="G3245">
            <v>472.13</v>
          </cell>
          <cell r="H3245">
            <v>17500</v>
          </cell>
          <cell r="I3245">
            <v>8262275</v>
          </cell>
        </row>
        <row r="3246">
          <cell r="F3246" t="str">
            <v xml:space="preserve"> -  Pasang keramik tanggulan</v>
          </cell>
          <cell r="G3246">
            <v>380.72</v>
          </cell>
          <cell r="H3246">
            <v>20000</v>
          </cell>
          <cell r="I3246">
            <v>7614400.0000000009</v>
          </cell>
        </row>
        <row r="3247">
          <cell r="F3247" t="str">
            <v xml:space="preserve"> -  Psg keramik meja los lt. basement</v>
          </cell>
          <cell r="G3247">
            <v>96.81</v>
          </cell>
          <cell r="H3247">
            <v>17500</v>
          </cell>
          <cell r="I3247">
            <v>1694175</v>
          </cell>
        </row>
        <row r="3248">
          <cell r="F3248" t="str">
            <v xml:space="preserve"> -  Bongkar &amp; Psg keramik meja los</v>
          </cell>
          <cell r="G3248">
            <v>15.78</v>
          </cell>
          <cell r="H3248">
            <v>17500</v>
          </cell>
          <cell r="I3248">
            <v>276150</v>
          </cell>
        </row>
        <row r="3249">
          <cell r="F3249" t="str">
            <v xml:space="preserve"> -  Acian dinding dlm meja los</v>
          </cell>
          <cell r="G3249">
            <v>57.86</v>
          </cell>
          <cell r="H3249">
            <v>4000</v>
          </cell>
          <cell r="I3249">
            <v>231440</v>
          </cell>
        </row>
        <row r="3250">
          <cell r="C3250" t="str">
            <v>rupb1678</v>
          </cell>
          <cell r="F3250" t="str">
            <v>Upah Borongan Pekerjaan :</v>
          </cell>
          <cell r="J3250">
            <v>18078440</v>
          </cell>
          <cell r="K3250">
            <v>18078440</v>
          </cell>
        </row>
        <row r="3252">
          <cell r="E3252" t="str">
            <v>Muklis</v>
          </cell>
          <cell r="F3252" t="str">
            <v>Upah Borongan Pekerjaan :</v>
          </cell>
        </row>
        <row r="3253">
          <cell r="E3253" t="str">
            <v>099/SPB/NK-PPS/06/2005</v>
          </cell>
          <cell r="F3253" t="str">
            <v>Block B</v>
          </cell>
        </row>
        <row r="3254">
          <cell r="F3254" t="str">
            <v xml:space="preserve"> -  Pasang Bata Kios </v>
          </cell>
          <cell r="G3254">
            <v>680.09</v>
          </cell>
          <cell r="H3254">
            <v>9000</v>
          </cell>
          <cell r="I3254">
            <v>6120810</v>
          </cell>
        </row>
        <row r="3255">
          <cell r="F3255" t="str">
            <v xml:space="preserve"> -  Plesteran</v>
          </cell>
          <cell r="G3255">
            <v>1617.0160000000001</v>
          </cell>
          <cell r="H3255">
            <v>7500</v>
          </cell>
          <cell r="I3255">
            <v>12127620</v>
          </cell>
        </row>
        <row r="3256">
          <cell r="F3256" t="str">
            <v xml:space="preserve"> -  Acian</v>
          </cell>
          <cell r="G3256">
            <v>1175.18</v>
          </cell>
          <cell r="H3256">
            <v>3000</v>
          </cell>
          <cell r="I3256">
            <v>3525540</v>
          </cell>
        </row>
        <row r="3257">
          <cell r="F3257" t="str">
            <v xml:space="preserve"> -  Expose balok &amp; kolom</v>
          </cell>
          <cell r="G3257">
            <v>51.96</v>
          </cell>
          <cell r="H3257">
            <v>3000</v>
          </cell>
          <cell r="I3257">
            <v>155880</v>
          </cell>
        </row>
        <row r="3258">
          <cell r="F3258" t="str">
            <v xml:space="preserve"> -  Sconengan &amp; Sudutan</v>
          </cell>
          <cell r="G3258">
            <v>76.400000000000006</v>
          </cell>
          <cell r="H3258">
            <v>2500</v>
          </cell>
          <cell r="I3258">
            <v>191000</v>
          </cell>
        </row>
        <row r="3259">
          <cell r="F3259" t="str">
            <v xml:space="preserve"> -  Bor U/ kolom praktis</v>
          </cell>
          <cell r="G3259">
            <v>140</v>
          </cell>
          <cell r="H3259">
            <v>250</v>
          </cell>
          <cell r="I3259">
            <v>35000</v>
          </cell>
        </row>
        <row r="3260">
          <cell r="F3260" t="str">
            <v xml:space="preserve"> -  Bor u/steck</v>
          </cell>
          <cell r="G3260">
            <v>148</v>
          </cell>
          <cell r="H3260">
            <v>1000</v>
          </cell>
          <cell r="I3260">
            <v>148000</v>
          </cell>
        </row>
        <row r="3261">
          <cell r="F3261" t="str">
            <v xml:space="preserve"> -  Kolom &amp; Balok  Praktis</v>
          </cell>
          <cell r="G3261">
            <v>274.86</v>
          </cell>
          <cell r="H3261">
            <v>7500</v>
          </cell>
          <cell r="I3261">
            <v>2061450</v>
          </cell>
        </row>
        <row r="3262">
          <cell r="F3262" t="str">
            <v xml:space="preserve"> -  Sudutan</v>
          </cell>
          <cell r="G3262">
            <v>72.400000000000006</v>
          </cell>
          <cell r="H3262">
            <v>2500</v>
          </cell>
          <cell r="I3262">
            <v>181000</v>
          </cell>
        </row>
        <row r="3263">
          <cell r="F3263" t="str">
            <v xml:space="preserve"> -  Bobok Balok</v>
          </cell>
          <cell r="G3263">
            <v>119.6</v>
          </cell>
          <cell r="H3263">
            <v>2500</v>
          </cell>
          <cell r="I3263">
            <v>299000</v>
          </cell>
        </row>
        <row r="3264">
          <cell r="F3264" t="str">
            <v xml:space="preserve"> -  Pembersihan</v>
          </cell>
          <cell r="G3264">
            <v>45.36</v>
          </cell>
          <cell r="H3264">
            <v>1500</v>
          </cell>
          <cell r="I3264">
            <v>68040</v>
          </cell>
        </row>
        <row r="3265">
          <cell r="F3265" t="str">
            <v>Jumlah</v>
          </cell>
          <cell r="I3265">
            <v>24913340</v>
          </cell>
        </row>
        <row r="3266">
          <cell r="F3266" t="str">
            <v>Potong Retensi 5%</v>
          </cell>
          <cell r="I3266">
            <v>1245667</v>
          </cell>
        </row>
        <row r="3267">
          <cell r="C3267" t="str">
            <v>rupb1679</v>
          </cell>
          <cell r="F3267" t="str">
            <v>Upah Borongan Pekerjaan :</v>
          </cell>
          <cell r="J3267">
            <v>23667673</v>
          </cell>
          <cell r="K3267">
            <v>23667673</v>
          </cell>
        </row>
        <row r="3271">
          <cell r="G3271" t="str">
            <v>Sub Jumlah     Rp.</v>
          </cell>
          <cell r="J3271">
            <v>290689317.00700003</v>
          </cell>
          <cell r="K3271">
            <v>290689317.00700003</v>
          </cell>
        </row>
        <row r="3274">
          <cell r="I3274" t="str">
            <v>Pekanbaru, 25 Juli 2005</v>
          </cell>
        </row>
        <row r="3276">
          <cell r="I3276" t="str">
            <v>Pembuat Daftar</v>
          </cell>
        </row>
        <row r="3281">
          <cell r="I3281" t="str">
            <v>PAHOTAN SITORUS, SE</v>
          </cell>
        </row>
        <row r="3282">
          <cell r="I3282" t="str">
            <v>Adm/Keu Proyek</v>
          </cell>
        </row>
        <row r="3287">
          <cell r="E3287" t="str">
            <v>Sub Jumlah Dipindah</v>
          </cell>
          <cell r="J3287">
            <v>290689317.00700003</v>
          </cell>
          <cell r="K3287">
            <v>290689317.00700003</v>
          </cell>
        </row>
        <row r="3289">
          <cell r="E3289" t="str">
            <v>Dwika</v>
          </cell>
          <cell r="F3289" t="str">
            <v>Upah Borongan Pekerjaan :</v>
          </cell>
        </row>
        <row r="3290">
          <cell r="E3290" t="str">
            <v>102/SPB/NK-PPS/06/2005</v>
          </cell>
          <cell r="F3290" t="str">
            <v>Lantai 1 Block B</v>
          </cell>
        </row>
        <row r="3291">
          <cell r="F3291" t="str">
            <v xml:space="preserve"> -  Psg Batu bata</v>
          </cell>
          <cell r="G3291">
            <v>1589.914</v>
          </cell>
          <cell r="H3291">
            <v>9000</v>
          </cell>
          <cell r="I3291">
            <v>14309226</v>
          </cell>
        </row>
        <row r="3292">
          <cell r="F3292" t="str">
            <v xml:space="preserve"> -  Kolom X Balok Praktis</v>
          </cell>
          <cell r="G3292">
            <v>811.82</v>
          </cell>
          <cell r="H3292">
            <v>7500</v>
          </cell>
          <cell r="I3292">
            <v>6088650</v>
          </cell>
        </row>
        <row r="3293">
          <cell r="F3293" t="str">
            <v xml:space="preserve"> -  Bor u/ stek </v>
          </cell>
          <cell r="G3293">
            <v>224</v>
          </cell>
          <cell r="H3293">
            <v>1000</v>
          </cell>
          <cell r="I3293">
            <v>224000</v>
          </cell>
        </row>
        <row r="3294">
          <cell r="F3294" t="str">
            <v xml:space="preserve"> -  Bor u/ kolom praktis</v>
          </cell>
          <cell r="G3294">
            <v>656</v>
          </cell>
          <cell r="H3294">
            <v>250</v>
          </cell>
          <cell r="I3294">
            <v>164000</v>
          </cell>
        </row>
        <row r="3295">
          <cell r="F3295" t="str">
            <v xml:space="preserve"> -  Plesteran</v>
          </cell>
          <cell r="G3295">
            <v>232.96</v>
          </cell>
          <cell r="H3295">
            <v>7500</v>
          </cell>
          <cell r="I3295">
            <v>1747200</v>
          </cell>
        </row>
        <row r="3296">
          <cell r="F3296" t="str">
            <v xml:space="preserve"> -  Expose</v>
          </cell>
          <cell r="G3296">
            <v>129.5</v>
          </cell>
          <cell r="H3296">
            <v>3000</v>
          </cell>
          <cell r="I3296">
            <v>388500</v>
          </cell>
        </row>
        <row r="3297">
          <cell r="F3297" t="str">
            <v xml:space="preserve"> -  Sudutan</v>
          </cell>
          <cell r="G3297">
            <v>195.84</v>
          </cell>
          <cell r="H3297">
            <v>250</v>
          </cell>
          <cell r="I3297">
            <v>48960</v>
          </cell>
        </row>
        <row r="3298">
          <cell r="F3298" t="str">
            <v>Lantai 2 Block C</v>
          </cell>
          <cell r="I3298">
            <v>0</v>
          </cell>
        </row>
        <row r="3299">
          <cell r="F3299" t="str">
            <v xml:space="preserve"> -  Pasang Dinding Bata</v>
          </cell>
          <cell r="G3299">
            <v>1121.7</v>
          </cell>
          <cell r="H3299">
            <v>9000</v>
          </cell>
          <cell r="I3299">
            <v>10095300</v>
          </cell>
        </row>
        <row r="3300">
          <cell r="F3300" t="str">
            <v xml:space="preserve"> -  Plester dinding Bata</v>
          </cell>
          <cell r="G3300">
            <v>849.26</v>
          </cell>
          <cell r="H3300">
            <v>6500</v>
          </cell>
          <cell r="I3300">
            <v>5520190</v>
          </cell>
        </row>
        <row r="3301">
          <cell r="F3301" t="str">
            <v xml:space="preserve"> -  Cor kolom praktis</v>
          </cell>
          <cell r="G3301">
            <v>370.67</v>
          </cell>
          <cell r="H3301">
            <v>7500</v>
          </cell>
          <cell r="I3301">
            <v>2780025</v>
          </cell>
        </row>
        <row r="3302">
          <cell r="F3302" t="str">
            <v xml:space="preserve"> -  Bor u/ stek </v>
          </cell>
          <cell r="G3302">
            <v>661</v>
          </cell>
          <cell r="H3302">
            <v>250</v>
          </cell>
          <cell r="I3302">
            <v>165250</v>
          </cell>
        </row>
        <row r="3303">
          <cell r="F3303" t="str">
            <v xml:space="preserve"> -  Pasang stek</v>
          </cell>
          <cell r="G3303">
            <v>212</v>
          </cell>
          <cell r="H3303">
            <v>1000</v>
          </cell>
          <cell r="I3303">
            <v>212000</v>
          </cell>
        </row>
        <row r="3304">
          <cell r="F3304" t="str">
            <v>Jumlah</v>
          </cell>
          <cell r="I3304">
            <v>41743301</v>
          </cell>
        </row>
        <row r="3305">
          <cell r="F3305" t="str">
            <v>Potong Retensi 5%</v>
          </cell>
          <cell r="I3305">
            <v>2087165</v>
          </cell>
        </row>
        <row r="3306">
          <cell r="C3306" t="str">
            <v>rupb1680</v>
          </cell>
          <cell r="F3306" t="str">
            <v>Upah Borongan Pekerjaan :</v>
          </cell>
          <cell r="J3306">
            <v>39656136</v>
          </cell>
          <cell r="K3306">
            <v>39656136</v>
          </cell>
        </row>
        <row r="3307">
          <cell r="E3307" t="str">
            <v>Suminta</v>
          </cell>
          <cell r="F3307" t="str">
            <v xml:space="preserve"> - Upah harian mengeringkan air diblock A &amp; D</v>
          </cell>
        </row>
        <row r="3308">
          <cell r="C3308" t="str">
            <v>rupb1681</v>
          </cell>
          <cell r="F3308" t="str">
            <v xml:space="preserve"> - Upah harian mengeringkan air diblock A &amp; D</v>
          </cell>
          <cell r="J3308">
            <v>507500</v>
          </cell>
          <cell r="K3308">
            <v>507500</v>
          </cell>
        </row>
        <row r="3311">
          <cell r="E3311" t="str">
            <v>Suyoto</v>
          </cell>
          <cell r="F3311" t="str">
            <v xml:space="preserve"> - Upah galian &amp; Perataan tanah lt kerja block A</v>
          </cell>
        </row>
        <row r="3312">
          <cell r="C3312" t="str">
            <v>rupb1682</v>
          </cell>
          <cell r="F3312" t="str">
            <v xml:space="preserve"> - Upah galian &amp; Perataan tanah lt kerja block A</v>
          </cell>
          <cell r="J3312">
            <v>1155000</v>
          </cell>
          <cell r="K3312">
            <v>1155000</v>
          </cell>
        </row>
        <row r="3314">
          <cell r="E3314" t="str">
            <v>Suminta</v>
          </cell>
          <cell r="F3314" t="str">
            <v xml:space="preserve"> - Upah galian perapihan u/ bkstg balok &amp; pile cap</v>
          </cell>
        </row>
        <row r="3315">
          <cell r="C3315" t="str">
            <v>rupb1683</v>
          </cell>
          <cell r="F3315" t="str">
            <v xml:space="preserve"> - Upah galian perapihan u/ bkstg balok &amp; pile cap</v>
          </cell>
          <cell r="J3315">
            <v>7291250</v>
          </cell>
          <cell r="K3315">
            <v>7291250</v>
          </cell>
        </row>
        <row r="3317">
          <cell r="C3317" t="str">
            <v>rupb1684</v>
          </cell>
          <cell r="E3317" t="str">
            <v>Bambang Budiono</v>
          </cell>
          <cell r="F3317" t="str">
            <v xml:space="preserve"> - Upah perataan gundukan sampah</v>
          </cell>
          <cell r="J3317">
            <v>70000</v>
          </cell>
          <cell r="K3317">
            <v>70000</v>
          </cell>
        </row>
        <row r="3319">
          <cell r="E3319" t="str">
            <v>Suminta</v>
          </cell>
          <cell r="F3319" t="str">
            <v xml:space="preserve"> - Upah harian urugan tanah ditoilet pasar</v>
          </cell>
        </row>
        <row r="3320">
          <cell r="C3320" t="str">
            <v>rupb1685</v>
          </cell>
          <cell r="F3320" t="str">
            <v xml:space="preserve"> - Upah harian urugan tanah ditoilet pasar</v>
          </cell>
          <cell r="J3320">
            <v>280000</v>
          </cell>
          <cell r="K3320">
            <v>280000</v>
          </cell>
        </row>
        <row r="3322">
          <cell r="E3322" t="str">
            <v>Kahar</v>
          </cell>
          <cell r="F3322" t="str">
            <v xml:space="preserve"> - Upah harian buat beton deking</v>
          </cell>
        </row>
        <row r="3323">
          <cell r="C3323" t="str">
            <v>rupb1686</v>
          </cell>
          <cell r="F3323" t="str">
            <v xml:space="preserve"> - Upah harian buat beton deking</v>
          </cell>
          <cell r="J3323">
            <v>562500</v>
          </cell>
          <cell r="K3323">
            <v>562500</v>
          </cell>
        </row>
        <row r="3325">
          <cell r="C3325" t="str">
            <v>rupb1687</v>
          </cell>
          <cell r="E3325" t="str">
            <v>Karmidi</v>
          </cell>
          <cell r="F3325" t="str">
            <v xml:space="preserve"> - Upah harian pasang h.beam u/perataan tanah</v>
          </cell>
          <cell r="J3325">
            <v>37500</v>
          </cell>
          <cell r="K3325">
            <v>37500</v>
          </cell>
        </row>
        <row r="3327">
          <cell r="C3327" t="str">
            <v>rupb1688</v>
          </cell>
          <cell r="E3327" t="str">
            <v>Kahar</v>
          </cell>
          <cell r="F3327" t="str">
            <v xml:space="preserve"> - Upah pasang h.beam u/ penahan tanah diblock D</v>
          </cell>
          <cell r="J3327">
            <v>112500</v>
          </cell>
          <cell r="K3327">
            <v>112500</v>
          </cell>
        </row>
        <row r="3329">
          <cell r="C3329" t="str">
            <v>rupb1689</v>
          </cell>
          <cell r="E3329" t="str">
            <v>Karmidi</v>
          </cell>
          <cell r="F3329" t="str">
            <v xml:space="preserve"> - Upah langsir &amp; pancang dolken u/ tembok penahan</v>
          </cell>
          <cell r="J3329">
            <v>203500</v>
          </cell>
          <cell r="K3329">
            <v>203500</v>
          </cell>
        </row>
        <row r="3331">
          <cell r="C3331" t="str">
            <v>rupb1690</v>
          </cell>
          <cell r="E3331" t="str">
            <v>Suminta</v>
          </cell>
          <cell r="F3331" t="str">
            <v xml:space="preserve"> - Upah harian lembur potong patok diblock D</v>
          </cell>
          <cell r="J3331">
            <v>80000</v>
          </cell>
          <cell r="K3331">
            <v>80000</v>
          </cell>
        </row>
        <row r="3333">
          <cell r="E3333" t="str">
            <v>Mobilisasi Pekerja mandor</v>
          </cell>
        </row>
        <row r="3334">
          <cell r="C3334" t="str">
            <v>rupb1691</v>
          </cell>
          <cell r="E3334" t="str">
            <v>Heri</v>
          </cell>
          <cell r="F3334" t="str">
            <v xml:space="preserve"> - Pembayaran penggantian trasportasi tenaga kerja</v>
          </cell>
          <cell r="J3334">
            <v>2000000</v>
          </cell>
          <cell r="K3334">
            <v>2000000</v>
          </cell>
        </row>
        <row r="3335">
          <cell r="C3335" t="str">
            <v>rupb1692</v>
          </cell>
          <cell r="E3335" t="str">
            <v>Iksan</v>
          </cell>
          <cell r="F3335" t="str">
            <v xml:space="preserve"> - Pembayaran penggantian trasportasi tenaga kerja</v>
          </cell>
          <cell r="J3335">
            <v>7200000</v>
          </cell>
          <cell r="K3335">
            <v>7200000</v>
          </cell>
        </row>
        <row r="3336">
          <cell r="C3336" t="str">
            <v>rupb1693</v>
          </cell>
          <cell r="E3336" t="str">
            <v>P.Sitorus</v>
          </cell>
          <cell r="F3336" t="str">
            <v xml:space="preserve"> - Mobilisasi tenaga kerja dr padang ke pekanbaru</v>
          </cell>
          <cell r="J3336">
            <v>1000000</v>
          </cell>
          <cell r="K3336">
            <v>1000000</v>
          </cell>
        </row>
        <row r="3337">
          <cell r="C3337" t="str">
            <v>rupb1694</v>
          </cell>
          <cell r="E3337" t="str">
            <v>P.Sitorus</v>
          </cell>
          <cell r="F3337" t="str">
            <v xml:space="preserve"> - Mobilisasi tenaga Pekerja mandor dr padang</v>
          </cell>
          <cell r="J3337">
            <v>2875000</v>
          </cell>
          <cell r="K3337">
            <v>2875000</v>
          </cell>
        </row>
        <row r="3340">
          <cell r="G3340" t="str">
            <v>Sub Jumlah     Rp.</v>
          </cell>
          <cell r="J3340">
            <v>353720203.00700003</v>
          </cell>
          <cell r="K3340">
            <v>353720203.00700003</v>
          </cell>
        </row>
        <row r="3341">
          <cell r="G3341" t="str">
            <v>T o  t  a  l        Rp.</v>
          </cell>
          <cell r="J3341">
            <v>353720203.00700003</v>
          </cell>
          <cell r="K3341">
            <v>353720203.00700003</v>
          </cell>
        </row>
        <row r="3344">
          <cell r="C3344" t="str">
            <v/>
          </cell>
          <cell r="D3344" t="str">
            <v>DP : 19</v>
          </cell>
        </row>
        <row r="3346">
          <cell r="E3346" t="str">
            <v>Karmidi</v>
          </cell>
          <cell r="F3346" t="str">
            <v>Upah Harian Pembersiahn Kayu Bekas</v>
          </cell>
        </row>
        <row r="3347">
          <cell r="C3347" t="str">
            <v>rupb1695</v>
          </cell>
          <cell r="F3347" t="str">
            <v>Upah Harian Pembersiahn Kayu Bekas</v>
          </cell>
          <cell r="K3347">
            <v>700000</v>
          </cell>
        </row>
        <row r="3349">
          <cell r="E3349" t="str">
            <v>Karmidi</v>
          </cell>
          <cell r="F3349" t="str">
            <v>Upah Harian Pekerjaan menyusun steger &amp; scafolding block B</v>
          </cell>
        </row>
        <row r="3350">
          <cell r="C3350" t="str">
            <v>rupb1696</v>
          </cell>
          <cell r="F3350" t="str">
            <v>Upah Harian Pekerjaan menyusun steger &amp; scafolding block B</v>
          </cell>
          <cell r="K3350">
            <v>210000</v>
          </cell>
        </row>
        <row r="3352">
          <cell r="C3352" t="str">
            <v>rupb1697</v>
          </cell>
          <cell r="E3352" t="str">
            <v>Dwi Tantomo</v>
          </cell>
          <cell r="F3352" t="str">
            <v>Upah Bongkar/muat semen</v>
          </cell>
          <cell r="K3352">
            <v>1850000</v>
          </cell>
        </row>
        <row r="3354">
          <cell r="E3354" t="str">
            <v>Indra A.</v>
          </cell>
          <cell r="F3354" t="str">
            <v>Upah harian storing pompa air di blok D &amp; A</v>
          </cell>
        </row>
        <row r="3355">
          <cell r="C3355" t="str">
            <v>rupb1698</v>
          </cell>
          <cell r="F3355" t="str">
            <v>Upah harian storing pompa air di blok D &amp; A</v>
          </cell>
          <cell r="K3355">
            <v>1827000</v>
          </cell>
        </row>
        <row r="3357">
          <cell r="E3357" t="str">
            <v>Sugiono</v>
          </cell>
          <cell r="F3357" t="str">
            <v>Upah Harian Menaikkan Semen</v>
          </cell>
        </row>
        <row r="3358">
          <cell r="C3358" t="str">
            <v>rupb1699</v>
          </cell>
          <cell r="F3358" t="str">
            <v>Upah Harian Menaikkan Semen</v>
          </cell>
          <cell r="K3358">
            <v>1230000</v>
          </cell>
        </row>
        <row r="3360">
          <cell r="E3360" t="str">
            <v>Sugiono</v>
          </cell>
          <cell r="F3360" t="str">
            <v>Upah Harian Menaikkan Semen</v>
          </cell>
        </row>
        <row r="3361">
          <cell r="C3361" t="str">
            <v>rupb1700</v>
          </cell>
          <cell r="F3361" t="str">
            <v>Upah Harian Menaikkan Semen</v>
          </cell>
          <cell r="K3361">
            <v>2610000</v>
          </cell>
        </row>
        <row r="3363">
          <cell r="E3363" t="str">
            <v>Sugiono</v>
          </cell>
          <cell r="F3363" t="str">
            <v>Upah Harian Pasang keramik &amp; Finishing block C</v>
          </cell>
        </row>
        <row r="3364">
          <cell r="C3364" t="str">
            <v>rupb1701</v>
          </cell>
          <cell r="F3364" t="str">
            <v>Upah Harian Pasang keramik &amp; Finishing block C</v>
          </cell>
          <cell r="K3364">
            <v>3270000</v>
          </cell>
        </row>
        <row r="3366">
          <cell r="E3366" t="str">
            <v>Sugiono</v>
          </cell>
          <cell r="F3366" t="str">
            <v>Upah Harian Menaikkan besi</v>
          </cell>
        </row>
        <row r="3367">
          <cell r="C3367" t="str">
            <v>rupb1702</v>
          </cell>
          <cell r="F3367" t="str">
            <v>Upah Harian Menaikkan besi</v>
          </cell>
          <cell r="K3367">
            <v>780000</v>
          </cell>
        </row>
        <row r="3369">
          <cell r="E3369" t="str">
            <v>Sugiono</v>
          </cell>
          <cell r="F3369" t="str">
            <v>Upah Harian Bobok Lantai</v>
          </cell>
        </row>
        <row r="3370">
          <cell r="C3370" t="str">
            <v>rupb1703</v>
          </cell>
          <cell r="F3370" t="str">
            <v>Upah Harian Bobok Lantai</v>
          </cell>
          <cell r="K3370">
            <v>240000</v>
          </cell>
        </row>
        <row r="3372">
          <cell r="E3372" t="str">
            <v>Sugiono</v>
          </cell>
          <cell r="F3372" t="str">
            <v>Upah Harian Kebersihan block A,B &amp; C</v>
          </cell>
        </row>
        <row r="3373">
          <cell r="C3373" t="str">
            <v>rupb1704</v>
          </cell>
          <cell r="F3373" t="str">
            <v>Upah Harian Kebersihan block A,B &amp; C</v>
          </cell>
          <cell r="K3373">
            <v>2370000</v>
          </cell>
        </row>
        <row r="3375">
          <cell r="E3375" t="str">
            <v>Suminta</v>
          </cell>
          <cell r="F3375" t="str">
            <v>Retensi Pekerjaan :</v>
          </cell>
        </row>
        <row r="3376">
          <cell r="C3376" t="str">
            <v>rupb1705</v>
          </cell>
          <cell r="E3376" t="str">
            <v>132/NK-PPS/SPB/07/2005</v>
          </cell>
          <cell r="F3376" t="str">
            <v>Suminta</v>
          </cell>
          <cell r="K3376">
            <v>1870663</v>
          </cell>
        </row>
        <row r="3377">
          <cell r="C3377" t="str">
            <v>rupb1706</v>
          </cell>
          <cell r="E3377" t="str">
            <v>142/NK-PPS/SPB/08/2005</v>
          </cell>
          <cell r="F3377" t="str">
            <v>Suminta</v>
          </cell>
          <cell r="K3377">
            <v>897207</v>
          </cell>
        </row>
        <row r="3379">
          <cell r="E3379" t="str">
            <v>Iksan</v>
          </cell>
          <cell r="F3379" t="str">
            <v>Upah Borong Pekerjaan</v>
          </cell>
        </row>
        <row r="3380">
          <cell r="E3380" t="str">
            <v>193/NK-PPS/SPB/08/2005</v>
          </cell>
          <cell r="F3380" t="str">
            <v>Blok C</v>
          </cell>
        </row>
        <row r="3381">
          <cell r="F3381" t="str">
            <v xml:space="preserve"> -</v>
          </cell>
          <cell r="G3381" t="str">
            <v>Pasang Bata</v>
          </cell>
          <cell r="H3381">
            <v>211.25</v>
          </cell>
          <cell r="I3381" t="str">
            <v>m2</v>
          </cell>
          <cell r="J3381">
            <v>9000</v>
          </cell>
        </row>
        <row r="3382">
          <cell r="F3382" t="str">
            <v xml:space="preserve"> -</v>
          </cell>
          <cell r="G3382" t="str">
            <v>Cor kolom praktis</v>
          </cell>
          <cell r="H3382">
            <v>185.1</v>
          </cell>
          <cell r="I3382" t="str">
            <v>m'</v>
          </cell>
          <cell r="J3382">
            <v>7500</v>
          </cell>
        </row>
        <row r="3383">
          <cell r="F3383" t="str">
            <v xml:space="preserve"> -</v>
          </cell>
          <cell r="G3383" t="str">
            <v>Plester dinding bata</v>
          </cell>
          <cell r="H3383">
            <v>781.77</v>
          </cell>
          <cell r="I3383" t="str">
            <v>m2</v>
          </cell>
          <cell r="J3383">
            <v>6500</v>
          </cell>
        </row>
        <row r="3384">
          <cell r="F3384" t="str">
            <v xml:space="preserve"> -</v>
          </cell>
          <cell r="G3384" t="str">
            <v>Acian dinding bata</v>
          </cell>
          <cell r="H3384">
            <v>1554.28</v>
          </cell>
          <cell r="I3384" t="str">
            <v>m2</v>
          </cell>
          <cell r="J3384">
            <v>4000</v>
          </cell>
        </row>
        <row r="3385">
          <cell r="F3385" t="str">
            <v xml:space="preserve"> -</v>
          </cell>
          <cell r="G3385" t="str">
            <v>Finish Openingan rolling door</v>
          </cell>
          <cell r="H3385">
            <v>458.97</v>
          </cell>
          <cell r="I3385" t="str">
            <v>m'</v>
          </cell>
          <cell r="J3385">
            <v>7500</v>
          </cell>
        </row>
        <row r="3386">
          <cell r="F3386" t="str">
            <v xml:space="preserve"> -</v>
          </cell>
          <cell r="G3386" t="str">
            <v>Bongkar scafolding external</v>
          </cell>
          <cell r="H3386">
            <v>665.04</v>
          </cell>
          <cell r="I3386" t="str">
            <v>m2</v>
          </cell>
          <cell r="J3386">
            <v>2000</v>
          </cell>
        </row>
        <row r="3387">
          <cell r="F3387" t="str">
            <v xml:space="preserve"> -</v>
          </cell>
          <cell r="G3387" t="str">
            <v>Bor u/ stek kolom praktis</v>
          </cell>
          <cell r="H3387">
            <v>96</v>
          </cell>
          <cell r="I3387" t="str">
            <v>titik</v>
          </cell>
          <cell r="J3387">
            <v>250</v>
          </cell>
        </row>
        <row r="3388">
          <cell r="F3388" t="str">
            <v xml:space="preserve"> -</v>
          </cell>
          <cell r="G3388" t="str">
            <v>Pasang stek u/ kolom praktis</v>
          </cell>
          <cell r="H3388">
            <v>22</v>
          </cell>
          <cell r="I3388" t="str">
            <v>bh</v>
          </cell>
          <cell r="J3388">
            <v>1000</v>
          </cell>
        </row>
        <row r="3389">
          <cell r="F3389" t="str">
            <v xml:space="preserve"> -</v>
          </cell>
          <cell r="G3389" t="str">
            <v>Finish kepala kolom</v>
          </cell>
          <cell r="H3389">
            <v>7</v>
          </cell>
          <cell r="I3389" t="str">
            <v>bh</v>
          </cell>
          <cell r="J3389">
            <v>12500</v>
          </cell>
        </row>
        <row r="3390">
          <cell r="F3390" t="str">
            <v xml:space="preserve"> -</v>
          </cell>
          <cell r="G3390" t="str">
            <v>Plester beton balok R.lift</v>
          </cell>
          <cell r="H3390">
            <v>43.5</v>
          </cell>
          <cell r="I3390" t="str">
            <v>m2</v>
          </cell>
          <cell r="J3390">
            <v>12500</v>
          </cell>
        </row>
        <row r="3391">
          <cell r="F3391" t="str">
            <v xml:space="preserve"> -</v>
          </cell>
          <cell r="G3391" t="str">
            <v>Screed lantai R. lift</v>
          </cell>
          <cell r="H3391">
            <v>25.77</v>
          </cell>
          <cell r="I3391" t="str">
            <v>m2</v>
          </cell>
          <cell r="J3391">
            <v>4000</v>
          </cell>
        </row>
        <row r="3392">
          <cell r="F3392" t="str">
            <v xml:space="preserve"> -</v>
          </cell>
          <cell r="G3392" t="str">
            <v>Floor hardineer</v>
          </cell>
          <cell r="H3392">
            <v>25.77</v>
          </cell>
          <cell r="I3392" t="str">
            <v>m2</v>
          </cell>
          <cell r="J3392">
            <v>3000</v>
          </cell>
        </row>
        <row r="3393">
          <cell r="F3393" t="str">
            <v xml:space="preserve"> -</v>
          </cell>
          <cell r="G3393" t="str">
            <v>Expose R. lift</v>
          </cell>
          <cell r="H3393">
            <v>648.65</v>
          </cell>
          <cell r="I3393" t="str">
            <v>m2</v>
          </cell>
          <cell r="J3393">
            <v>3000</v>
          </cell>
        </row>
        <row r="3394">
          <cell r="F3394" t="str">
            <v xml:space="preserve"> -</v>
          </cell>
          <cell r="G3394" t="str">
            <v>Sconengan &amp; sudutan balok</v>
          </cell>
          <cell r="H3394">
            <v>1743.52</v>
          </cell>
          <cell r="I3394" t="str">
            <v>m'</v>
          </cell>
          <cell r="J3394">
            <v>2500</v>
          </cell>
        </row>
        <row r="3395">
          <cell r="F3395" t="str">
            <v xml:space="preserve"> -</v>
          </cell>
          <cell r="G3395" t="str">
            <v>Plester &amp; acian beton kolom ornamen</v>
          </cell>
          <cell r="H3395">
            <v>356.16</v>
          </cell>
          <cell r="I3395" t="str">
            <v>m2</v>
          </cell>
          <cell r="J3395">
            <v>16500</v>
          </cell>
        </row>
        <row r="3396">
          <cell r="F3396" t="str">
            <v xml:space="preserve"> -</v>
          </cell>
          <cell r="G3396" t="str">
            <v>Pasang keramik lt. koridor</v>
          </cell>
          <cell r="H3396">
            <v>347</v>
          </cell>
          <cell r="I3396" t="str">
            <v>m2</v>
          </cell>
          <cell r="J3396">
            <v>12500</v>
          </cell>
        </row>
        <row r="3397">
          <cell r="F3397" t="str">
            <v xml:space="preserve"> -</v>
          </cell>
          <cell r="G3397" t="str">
            <v>Bongkar scafolding external</v>
          </cell>
          <cell r="H3397">
            <v>82.68</v>
          </cell>
          <cell r="I3397" t="str">
            <v>m2</v>
          </cell>
          <cell r="J3397">
            <v>3500</v>
          </cell>
        </row>
        <row r="3398">
          <cell r="F3398" t="str">
            <v xml:space="preserve"> -</v>
          </cell>
          <cell r="G3398" t="str">
            <v>Pasang keramik lt. kios</v>
          </cell>
          <cell r="H3398">
            <v>44.7</v>
          </cell>
          <cell r="I3398" t="str">
            <v>m2</v>
          </cell>
          <cell r="J3398">
            <v>10000</v>
          </cell>
        </row>
        <row r="3399">
          <cell r="F3399" t="str">
            <v xml:space="preserve"> -</v>
          </cell>
          <cell r="G3399" t="str">
            <v>Pasang plint keramik area koridor</v>
          </cell>
          <cell r="H3399">
            <v>300</v>
          </cell>
          <cell r="I3399" t="str">
            <v>m'</v>
          </cell>
          <cell r="J3399">
            <v>3000</v>
          </cell>
        </row>
        <row r="3400">
          <cell r="F3400" t="str">
            <v xml:space="preserve"> -</v>
          </cell>
          <cell r="G3400" t="str">
            <v>Bobok &amp; finish sudutan balok</v>
          </cell>
          <cell r="H3400">
            <v>389</v>
          </cell>
          <cell r="I3400" t="str">
            <v>m'</v>
          </cell>
          <cell r="J3400">
            <v>2500</v>
          </cell>
        </row>
        <row r="3401">
          <cell r="F3401" t="str">
            <v xml:space="preserve"> -</v>
          </cell>
          <cell r="G3401" t="str">
            <v>Pembersihan sblm psg keramik</v>
          </cell>
          <cell r="H3401">
            <v>1555.66</v>
          </cell>
          <cell r="I3401" t="str">
            <v>m2</v>
          </cell>
          <cell r="J3401">
            <v>500</v>
          </cell>
        </row>
        <row r="3402">
          <cell r="F3402" t="str">
            <v xml:space="preserve"> -</v>
          </cell>
          <cell r="G3402" t="str">
            <v>Plester &amp; acian kupingan kolom</v>
          </cell>
          <cell r="H3402">
            <v>99.07</v>
          </cell>
          <cell r="I3402" t="str">
            <v>m2</v>
          </cell>
          <cell r="J3402">
            <v>10500</v>
          </cell>
        </row>
        <row r="3403">
          <cell r="F3403" t="str">
            <v>Jumlah</v>
          </cell>
        </row>
        <row r="3404">
          <cell r="F3404" t="str">
            <v>Pot. Retensi</v>
          </cell>
        </row>
        <row r="3405">
          <cell r="C3405" t="str">
            <v>rupb1707</v>
          </cell>
          <cell r="F3405" t="str">
            <v>Upah Borong Pekerjaan</v>
          </cell>
          <cell r="K3405">
            <v>39983390</v>
          </cell>
        </row>
        <row r="3406">
          <cell r="E3406" t="str">
            <v>Iksan</v>
          </cell>
          <cell r="F3406" t="str">
            <v>Upah Borong Pekerjaan</v>
          </cell>
        </row>
        <row r="3407">
          <cell r="E3407" t="str">
            <v>148/NK-PPS/SPB/08/2005</v>
          </cell>
          <cell r="F3407" t="str">
            <v>Blok C</v>
          </cell>
        </row>
        <row r="3408">
          <cell r="F3408" t="str">
            <v>Lantai Atap</v>
          </cell>
        </row>
        <row r="3409">
          <cell r="F3409" t="str">
            <v xml:space="preserve"> -</v>
          </cell>
          <cell r="G3409" t="str">
            <v>Pasang keramik Lt. kios</v>
          </cell>
          <cell r="H3409">
            <v>320</v>
          </cell>
          <cell r="I3409" t="str">
            <v>m2</v>
          </cell>
          <cell r="J3409">
            <v>10000</v>
          </cell>
        </row>
        <row r="3410">
          <cell r="F3410" t="str">
            <v xml:space="preserve"> -</v>
          </cell>
          <cell r="G3410" t="str">
            <v>Pasang plint keramik dlm kios</v>
          </cell>
          <cell r="H3410">
            <v>810</v>
          </cell>
          <cell r="I3410" t="str">
            <v>m'</v>
          </cell>
          <cell r="J3410">
            <v>3000</v>
          </cell>
        </row>
        <row r="3411">
          <cell r="C3411" t="str">
            <v>rupb1708</v>
          </cell>
          <cell r="F3411" t="str">
            <v>Upah Borong Pekerjaan</v>
          </cell>
          <cell r="K3411">
            <v>5630000</v>
          </cell>
        </row>
        <row r="3413">
          <cell r="H3413" t="str">
            <v>Sub Jumlah     Rp.</v>
          </cell>
          <cell r="K3413">
            <v>63468260</v>
          </cell>
        </row>
        <row r="3425">
          <cell r="E3425" t="str">
            <v>Sub Jumlah Dipindah</v>
          </cell>
          <cell r="K3425">
            <v>63468260</v>
          </cell>
        </row>
        <row r="3427">
          <cell r="E3427" t="str">
            <v>Iksan</v>
          </cell>
          <cell r="F3427" t="str">
            <v>Upah Borong Pekerjaan</v>
          </cell>
        </row>
        <row r="3428">
          <cell r="E3428" t="str">
            <v>119/NK-PPS/SPB/07/2005</v>
          </cell>
          <cell r="F3428" t="str">
            <v>Block C</v>
          </cell>
        </row>
        <row r="3429">
          <cell r="F3429" t="str">
            <v xml:space="preserve"> -</v>
          </cell>
          <cell r="G3429" t="str">
            <v xml:space="preserve">Pasang dinding bata </v>
          </cell>
          <cell r="H3429">
            <v>44.29</v>
          </cell>
          <cell r="I3429" t="str">
            <v>m2</v>
          </cell>
          <cell r="J3429">
            <v>9000</v>
          </cell>
        </row>
        <row r="3430">
          <cell r="F3430" t="str">
            <v xml:space="preserve"> -</v>
          </cell>
          <cell r="G3430" t="str">
            <v xml:space="preserve">Plester Dinding bata internal </v>
          </cell>
          <cell r="H3430">
            <v>228.2</v>
          </cell>
          <cell r="I3430" t="str">
            <v>m2</v>
          </cell>
          <cell r="J3430">
            <v>6500</v>
          </cell>
        </row>
        <row r="3431">
          <cell r="F3431" t="str">
            <v xml:space="preserve"> -</v>
          </cell>
          <cell r="G3431" t="str">
            <v xml:space="preserve">Acian dinding bata internal </v>
          </cell>
          <cell r="H3431">
            <v>890.5</v>
          </cell>
          <cell r="I3431" t="str">
            <v>m2</v>
          </cell>
          <cell r="J3431">
            <v>4000</v>
          </cell>
        </row>
        <row r="3432">
          <cell r="F3432" t="str">
            <v xml:space="preserve"> -</v>
          </cell>
          <cell r="G3432" t="str">
            <v xml:space="preserve">Cor klm praktis &amp; ring balok </v>
          </cell>
          <cell r="H3432">
            <v>22.36</v>
          </cell>
          <cell r="I3432" t="str">
            <v>m'</v>
          </cell>
          <cell r="J3432">
            <v>7500</v>
          </cell>
        </row>
        <row r="3433">
          <cell r="F3433" t="str">
            <v xml:space="preserve"> -</v>
          </cell>
          <cell r="G3433" t="str">
            <v>Fininshing Opening rolling door</v>
          </cell>
          <cell r="H3433">
            <v>170</v>
          </cell>
          <cell r="I3433" t="str">
            <v>m'</v>
          </cell>
          <cell r="J3433">
            <v>7500</v>
          </cell>
        </row>
        <row r="3434">
          <cell r="C3434" t="str">
            <v>rupb1709</v>
          </cell>
          <cell r="F3434" t="str">
            <v>Upah Borong Pekerjaan</v>
          </cell>
          <cell r="K3434">
            <v>6886610</v>
          </cell>
        </row>
        <row r="3436">
          <cell r="E3436" t="str">
            <v>Iksan</v>
          </cell>
          <cell r="F3436" t="str">
            <v>Upah Borong Pekerjaan</v>
          </cell>
        </row>
        <row r="3437">
          <cell r="E3437" t="str">
            <v>148/NK-PPS/SPB/08/2005</v>
          </cell>
          <cell r="F3437" t="str">
            <v>Blok C</v>
          </cell>
        </row>
        <row r="3438">
          <cell r="F3438" t="str">
            <v>Lantai Atap</v>
          </cell>
        </row>
        <row r="3439">
          <cell r="F3439" t="str">
            <v xml:space="preserve"> -</v>
          </cell>
          <cell r="G3439" t="str">
            <v xml:space="preserve">Plester &amp; Acian beton kolom sirip </v>
          </cell>
          <cell r="H3439">
            <v>109.2</v>
          </cell>
          <cell r="I3439" t="str">
            <v>m2</v>
          </cell>
          <cell r="J3439">
            <v>21500</v>
          </cell>
        </row>
        <row r="3440">
          <cell r="F3440" t="str">
            <v xml:space="preserve"> -</v>
          </cell>
          <cell r="G3440" t="str">
            <v>Cor Ring Balok diatas parapet</v>
          </cell>
          <cell r="H3440">
            <v>111.5</v>
          </cell>
          <cell r="I3440" t="str">
            <v>m'</v>
          </cell>
          <cell r="J3440">
            <v>7500</v>
          </cell>
        </row>
        <row r="3441">
          <cell r="F3441" t="str">
            <v>Lantai Satu</v>
          </cell>
        </row>
        <row r="3442">
          <cell r="F3442" t="str">
            <v xml:space="preserve"> -</v>
          </cell>
          <cell r="G3442" t="str">
            <v>Sconengan &amp; Sudutan</v>
          </cell>
          <cell r="H3442">
            <v>266.64</v>
          </cell>
          <cell r="I3442" t="str">
            <v>m'</v>
          </cell>
          <cell r="J3442">
            <v>2500</v>
          </cell>
        </row>
        <row r="3443">
          <cell r="F3443" t="str">
            <v xml:space="preserve"> -</v>
          </cell>
          <cell r="G3443" t="str">
            <v>Bongkar &amp; Pasang scafolding</v>
          </cell>
          <cell r="H3443">
            <v>217.1</v>
          </cell>
          <cell r="I3443" t="str">
            <v>m2</v>
          </cell>
          <cell r="J3443">
            <v>3500</v>
          </cell>
        </row>
        <row r="3444">
          <cell r="F3444" t="str">
            <v xml:space="preserve"> -</v>
          </cell>
          <cell r="G3444" t="str">
            <v>Pasang keramik Lt. kios</v>
          </cell>
          <cell r="H3444">
            <v>391.67</v>
          </cell>
          <cell r="I3444" t="str">
            <v>m2</v>
          </cell>
          <cell r="J3444">
            <v>10000</v>
          </cell>
        </row>
        <row r="3445">
          <cell r="F3445" t="str">
            <v xml:space="preserve"> -</v>
          </cell>
          <cell r="G3445" t="str">
            <v>Pasang plint keramik dlm kios</v>
          </cell>
          <cell r="H3445">
            <v>220.6</v>
          </cell>
          <cell r="I3445" t="str">
            <v>m'</v>
          </cell>
          <cell r="J3445">
            <v>3000</v>
          </cell>
        </row>
        <row r="3446">
          <cell r="F3446" t="str">
            <v xml:space="preserve"> -</v>
          </cell>
          <cell r="G3446" t="str">
            <v>Plester &amp; acian dinding beton</v>
          </cell>
          <cell r="H3446">
            <v>134.77000000000001</v>
          </cell>
          <cell r="I3446" t="str">
            <v>m2</v>
          </cell>
          <cell r="J3446">
            <v>16500</v>
          </cell>
        </row>
        <row r="3447">
          <cell r="F3447" t="str">
            <v xml:space="preserve"> -</v>
          </cell>
          <cell r="G3447" t="str">
            <v>Sconengan atas parapet</v>
          </cell>
          <cell r="H3447">
            <v>104</v>
          </cell>
          <cell r="I3447" t="str">
            <v>m'</v>
          </cell>
          <cell r="J3447">
            <v>2500</v>
          </cell>
        </row>
        <row r="3448">
          <cell r="F3448" t="str">
            <v xml:space="preserve"> -</v>
          </cell>
          <cell r="G3448" t="str">
            <v>Finish openingan louver</v>
          </cell>
          <cell r="H3448">
            <v>106</v>
          </cell>
          <cell r="I3448" t="str">
            <v>m'</v>
          </cell>
          <cell r="J3448">
            <v>7500</v>
          </cell>
        </row>
        <row r="3449">
          <cell r="F3449" t="str">
            <v xml:space="preserve"> -</v>
          </cell>
          <cell r="G3449" t="str">
            <v>Plester dinding bata</v>
          </cell>
          <cell r="H3449">
            <v>184.54</v>
          </cell>
          <cell r="I3449" t="str">
            <v>m2</v>
          </cell>
          <cell r="J3449">
            <v>6500</v>
          </cell>
        </row>
        <row r="3450">
          <cell r="F3450" t="str">
            <v xml:space="preserve"> -</v>
          </cell>
          <cell r="G3450" t="str">
            <v>Finish Janggutan lisplank beton</v>
          </cell>
          <cell r="H3450">
            <v>63.68</v>
          </cell>
          <cell r="I3450" t="str">
            <v>m'</v>
          </cell>
          <cell r="J3450">
            <v>7500</v>
          </cell>
        </row>
        <row r="3451">
          <cell r="F3451" t="str">
            <v xml:space="preserve"> -</v>
          </cell>
          <cell r="G3451" t="str">
            <v>Plester beton plat tangga darurat</v>
          </cell>
          <cell r="H3451">
            <v>100.59</v>
          </cell>
          <cell r="I3451" t="str">
            <v>m2</v>
          </cell>
          <cell r="J3451">
            <v>12500</v>
          </cell>
        </row>
        <row r="3452">
          <cell r="F3452" t="str">
            <v xml:space="preserve"> -</v>
          </cell>
          <cell r="G3452" t="str">
            <v>Pasang bata box hidrant</v>
          </cell>
          <cell r="H3452">
            <v>15.7</v>
          </cell>
          <cell r="I3452" t="str">
            <v>m2</v>
          </cell>
          <cell r="J3452">
            <v>9000</v>
          </cell>
        </row>
        <row r="3453">
          <cell r="F3453" t="str">
            <v xml:space="preserve"> -</v>
          </cell>
          <cell r="G3453" t="str">
            <v>Plesteran &amp; acian dinding</v>
          </cell>
          <cell r="H3453">
            <v>15.7</v>
          </cell>
          <cell r="I3453" t="str">
            <v>m2</v>
          </cell>
          <cell r="J3453">
            <v>10500</v>
          </cell>
        </row>
        <row r="3454">
          <cell r="F3454" t="str">
            <v xml:space="preserve"> -</v>
          </cell>
          <cell r="G3454" t="str">
            <v>Openingan box hidrant</v>
          </cell>
          <cell r="H3454">
            <v>8</v>
          </cell>
          <cell r="I3454" t="str">
            <v>m'</v>
          </cell>
          <cell r="J3454">
            <v>7500</v>
          </cell>
        </row>
        <row r="3455">
          <cell r="F3455" t="str">
            <v xml:space="preserve"> -</v>
          </cell>
          <cell r="G3455" t="str">
            <v>Cor kolom praktis &amp; ring balok</v>
          </cell>
          <cell r="H3455">
            <v>19.72</v>
          </cell>
          <cell r="I3455" t="str">
            <v>m'</v>
          </cell>
          <cell r="J3455">
            <v>7500</v>
          </cell>
        </row>
        <row r="3456">
          <cell r="F3456" t="str">
            <v>Jumlah</v>
          </cell>
        </row>
        <row r="3457">
          <cell r="F3457" t="str">
            <v>Angsuran 1</v>
          </cell>
          <cell r="J3457">
            <v>6435475</v>
          </cell>
        </row>
        <row r="3458">
          <cell r="C3458" t="str">
            <v>rupb1710</v>
          </cell>
          <cell r="F3458" t="str">
            <v>Upah Borong Pekerjaan</v>
          </cell>
          <cell r="J3458">
            <v>2174038</v>
          </cell>
          <cell r="K3458">
            <v>7306727</v>
          </cell>
        </row>
        <row r="3460">
          <cell r="E3460" t="str">
            <v>Iksan</v>
          </cell>
          <cell r="F3460" t="str">
            <v>Retensi Pekerjaan :</v>
          </cell>
        </row>
        <row r="3461">
          <cell r="E3461" t="str">
            <v>098/NK-PPS/SPB/06/2005</v>
          </cell>
        </row>
        <row r="3462">
          <cell r="C3462" t="str">
            <v>rupb1711</v>
          </cell>
          <cell r="E3462" t="str">
            <v>119/NK-PPS/SPB/07/2005</v>
          </cell>
          <cell r="F3462" t="str">
            <v>Iksan</v>
          </cell>
          <cell r="K3462">
            <v>4994329</v>
          </cell>
        </row>
        <row r="3464">
          <cell r="E3464" t="str">
            <v>Suyoto</v>
          </cell>
          <cell r="F3464" t="str">
            <v>Upah Borong Pekerjaan</v>
          </cell>
        </row>
        <row r="3465">
          <cell r="E3465" t="str">
            <v>195/NK-PPS/SPB/08/2005</v>
          </cell>
          <cell r="G3465" t="str">
            <v>Block A</v>
          </cell>
        </row>
        <row r="3466">
          <cell r="F3466" t="str">
            <v xml:space="preserve"> -</v>
          </cell>
          <cell r="G3466" t="str">
            <v>Urugan tanah slab lantai</v>
          </cell>
          <cell r="H3466">
            <v>274.83999999999997</v>
          </cell>
          <cell r="I3466" t="str">
            <v>m3</v>
          </cell>
          <cell r="J3466">
            <v>17500</v>
          </cell>
        </row>
        <row r="3467">
          <cell r="F3467" t="str">
            <v xml:space="preserve"> -</v>
          </cell>
          <cell r="G3467" t="str">
            <v>Stell &amp; bongkar</v>
          </cell>
          <cell r="H3467">
            <v>17.29</v>
          </cell>
          <cell r="I3467" t="str">
            <v>m2</v>
          </cell>
          <cell r="J3467">
            <v>12500</v>
          </cell>
        </row>
        <row r="3468">
          <cell r="F3468" t="str">
            <v xml:space="preserve"> -</v>
          </cell>
          <cell r="G3468" t="str">
            <v>Psg bkstg bata T.beam</v>
          </cell>
          <cell r="H3468">
            <v>2.6</v>
          </cell>
          <cell r="I3468" t="str">
            <v>m2</v>
          </cell>
          <cell r="J3468">
            <v>8000</v>
          </cell>
        </row>
        <row r="3469">
          <cell r="F3469" t="str">
            <v xml:space="preserve"> -</v>
          </cell>
          <cell r="G3469" t="str">
            <v>Cor C.P</v>
          </cell>
          <cell r="H3469">
            <v>2.1</v>
          </cell>
          <cell r="I3469" t="str">
            <v>m2</v>
          </cell>
          <cell r="J3469">
            <v>15000</v>
          </cell>
        </row>
        <row r="3470">
          <cell r="F3470" t="str">
            <v xml:space="preserve"> -</v>
          </cell>
          <cell r="G3470" t="str">
            <v>Cor plat lantai</v>
          </cell>
          <cell r="H3470">
            <v>252</v>
          </cell>
          <cell r="I3470" t="str">
            <v>m2</v>
          </cell>
          <cell r="J3470">
            <v>10000</v>
          </cell>
        </row>
        <row r="3471">
          <cell r="F3471" t="str">
            <v xml:space="preserve"> -</v>
          </cell>
          <cell r="G3471" t="str">
            <v>Galian tanah T. beam</v>
          </cell>
          <cell r="H3471">
            <v>60.3</v>
          </cell>
          <cell r="I3471" t="str">
            <v>m3</v>
          </cell>
          <cell r="J3471">
            <v>35000</v>
          </cell>
        </row>
        <row r="3472">
          <cell r="F3472" t="str">
            <v xml:space="preserve"> -</v>
          </cell>
          <cell r="G3472" t="str">
            <v>Pemb. Sebelum cor</v>
          </cell>
          <cell r="H3472">
            <v>604.79999999999995</v>
          </cell>
          <cell r="I3472" t="str">
            <v>m2</v>
          </cell>
          <cell r="J3472">
            <v>1250</v>
          </cell>
        </row>
        <row r="3473">
          <cell r="F3473" t="str">
            <v xml:space="preserve"> -</v>
          </cell>
          <cell r="G3473" t="str">
            <v>Chiping/potong plat lt. u/ sambgn</v>
          </cell>
          <cell r="H3473">
            <v>41.6</v>
          </cell>
          <cell r="I3473" t="str">
            <v>m2</v>
          </cell>
          <cell r="J3473">
            <v>1200</v>
          </cell>
        </row>
        <row r="3474">
          <cell r="F3474" t="str">
            <v xml:space="preserve"> -</v>
          </cell>
          <cell r="G3474" t="str">
            <v>Bongkar bekisting Fit Lift</v>
          </cell>
          <cell r="H3474">
            <v>36.96</v>
          </cell>
          <cell r="I3474" t="str">
            <v>m2</v>
          </cell>
          <cell r="J3474">
            <v>1500</v>
          </cell>
        </row>
        <row r="3475">
          <cell r="F3475" t="str">
            <v xml:space="preserve"> -</v>
          </cell>
          <cell r="G3475" t="str">
            <v>Cor manual balok lift</v>
          </cell>
          <cell r="H3475">
            <v>0.25</v>
          </cell>
          <cell r="I3475" t="str">
            <v>m2</v>
          </cell>
          <cell r="J3475">
            <v>400000</v>
          </cell>
        </row>
        <row r="3476">
          <cell r="F3476" t="str">
            <v xml:space="preserve"> -</v>
          </cell>
          <cell r="G3476" t="str">
            <v>Fabrikasi bekisting</v>
          </cell>
          <cell r="H3476">
            <v>13.3</v>
          </cell>
          <cell r="I3476" t="str">
            <v>m2</v>
          </cell>
          <cell r="J3476">
            <v>3500</v>
          </cell>
        </row>
        <row r="3477">
          <cell r="F3477" t="str">
            <v xml:space="preserve"> -</v>
          </cell>
          <cell r="G3477" t="str">
            <v>Psg plat siku kayu</v>
          </cell>
          <cell r="H3477">
            <v>8.4</v>
          </cell>
          <cell r="I3477" t="str">
            <v>m'</v>
          </cell>
          <cell r="J3477">
            <v>2500</v>
          </cell>
        </row>
        <row r="3478">
          <cell r="F3478" t="str">
            <v xml:space="preserve"> -</v>
          </cell>
          <cell r="G3478" t="str">
            <v>Bobok bore pile</v>
          </cell>
          <cell r="H3478">
            <v>12</v>
          </cell>
          <cell r="I3478" t="str">
            <v>m2</v>
          </cell>
          <cell r="J3478">
            <v>80000</v>
          </cell>
        </row>
        <row r="3479">
          <cell r="G3479" t="str">
            <v>Block D</v>
          </cell>
        </row>
        <row r="3480">
          <cell r="F3480" t="str">
            <v xml:space="preserve"> -</v>
          </cell>
          <cell r="G3480" t="str">
            <v xml:space="preserve">Cor plat lt. R. genset </v>
          </cell>
          <cell r="H3480">
            <v>262</v>
          </cell>
          <cell r="I3480" t="str">
            <v>m3</v>
          </cell>
          <cell r="J3480">
            <v>15000</v>
          </cell>
        </row>
        <row r="3481">
          <cell r="F3481" t="str">
            <v xml:space="preserve"> -</v>
          </cell>
          <cell r="G3481" t="str">
            <v>Buat talangan utk ngecor plat</v>
          </cell>
          <cell r="H3481">
            <v>4</v>
          </cell>
          <cell r="I3481" t="str">
            <v>m2</v>
          </cell>
          <cell r="J3481">
            <v>5000</v>
          </cell>
        </row>
        <row r="3482">
          <cell r="G3482" t="str">
            <v>Block C</v>
          </cell>
        </row>
        <row r="3483">
          <cell r="F3483" t="str">
            <v xml:space="preserve"> -</v>
          </cell>
          <cell r="G3483" t="str">
            <v>Bongkar psg scafolding ornamen eksternal</v>
          </cell>
          <cell r="H3483">
            <v>1499.65</v>
          </cell>
          <cell r="I3483" t="str">
            <v>m2</v>
          </cell>
          <cell r="J3483">
            <v>2000</v>
          </cell>
        </row>
        <row r="3484">
          <cell r="C3484" t="str">
            <v>rupb1712</v>
          </cell>
          <cell r="F3484" t="str">
            <v>Upah Borong Pekerjaan</v>
          </cell>
          <cell r="G3484" t="str">
            <v>Jumlah</v>
          </cell>
          <cell r="K3484">
            <v>18646835</v>
          </cell>
        </row>
        <row r="3486">
          <cell r="E3486" t="str">
            <v>Awal</v>
          </cell>
        </row>
        <row r="3487">
          <cell r="C3487" t="str">
            <v>rupb1713</v>
          </cell>
          <cell r="E3487" t="str">
            <v>119/NK-PPS/SPB/07/2005</v>
          </cell>
          <cell r="F3487" t="str">
            <v>Awal</v>
          </cell>
          <cell r="K3487">
            <v>361131</v>
          </cell>
        </row>
        <row r="3494">
          <cell r="H3494" t="str">
            <v>Sub Jumlah     Rp.</v>
          </cell>
          <cell r="K3494">
            <v>101663892</v>
          </cell>
        </row>
        <row r="3510">
          <cell r="E3510" t="str">
            <v>Sub Jumlah Dipindah</v>
          </cell>
          <cell r="K3510">
            <v>101663892</v>
          </cell>
        </row>
        <row r="3512">
          <cell r="E3512" t="str">
            <v>Suyoto</v>
          </cell>
          <cell r="F3512" t="str">
            <v>Upah Borong Pekerjaan</v>
          </cell>
        </row>
        <row r="3513">
          <cell r="E3513" t="str">
            <v>133/NK-PPS/SPB/07/2005</v>
          </cell>
          <cell r="G3513" t="str">
            <v>Block D : R.Trafo &amp; R Genset.</v>
          </cell>
        </row>
        <row r="3514">
          <cell r="F3514" t="str">
            <v xml:space="preserve"> -</v>
          </cell>
          <cell r="G3514" t="str">
            <v>Stel &amp;  Bongkar bekisting</v>
          </cell>
          <cell r="H3514">
            <v>741.9</v>
          </cell>
          <cell r="I3514" t="str">
            <v>m2</v>
          </cell>
          <cell r="J3514">
            <v>12500</v>
          </cell>
        </row>
        <row r="3515">
          <cell r="F3515" t="str">
            <v xml:space="preserve"> -</v>
          </cell>
          <cell r="G3515" t="str">
            <v>Pabrikasi bekisting P.Cup - 2</v>
          </cell>
          <cell r="H3515">
            <v>29.61</v>
          </cell>
          <cell r="I3515" t="str">
            <v>m2</v>
          </cell>
          <cell r="J3515">
            <v>3500</v>
          </cell>
        </row>
        <row r="3516">
          <cell r="F3516" t="str">
            <v xml:space="preserve"> -</v>
          </cell>
          <cell r="G3516" t="str">
            <v>Stel bekisting P.Cup - 2</v>
          </cell>
          <cell r="H3516">
            <v>42.3</v>
          </cell>
          <cell r="I3516" t="str">
            <v>m2</v>
          </cell>
          <cell r="J3516">
            <v>11000</v>
          </cell>
        </row>
        <row r="3517">
          <cell r="F3517" t="str">
            <v xml:space="preserve"> -</v>
          </cell>
          <cell r="G3517" t="str">
            <v>Lantai Kerja P.Cup -2</v>
          </cell>
          <cell r="H3517">
            <v>30.4</v>
          </cell>
          <cell r="I3517" t="str">
            <v>m2</v>
          </cell>
          <cell r="J3517">
            <v>2500</v>
          </cell>
        </row>
        <row r="3518">
          <cell r="F3518" t="str">
            <v xml:space="preserve"> -</v>
          </cell>
          <cell r="G3518" t="str">
            <v>Pabrikasi bekisting P.Cup - 3</v>
          </cell>
          <cell r="H3518">
            <v>42.66</v>
          </cell>
          <cell r="I3518" t="str">
            <v>m2</v>
          </cell>
          <cell r="J3518">
            <v>3500</v>
          </cell>
        </row>
        <row r="3519">
          <cell r="F3519" t="str">
            <v xml:space="preserve"> -</v>
          </cell>
          <cell r="G3519" t="str">
            <v>Stel bekisting P.Cup - 3</v>
          </cell>
          <cell r="H3519">
            <v>60.95</v>
          </cell>
          <cell r="I3519" t="str">
            <v>m2</v>
          </cell>
          <cell r="J3519">
            <v>11000</v>
          </cell>
        </row>
        <row r="3520">
          <cell r="F3520" t="str">
            <v xml:space="preserve"> -</v>
          </cell>
          <cell r="G3520" t="str">
            <v>Lantai Kerja P.Cup -3</v>
          </cell>
          <cell r="H3520">
            <v>81.260000000000005</v>
          </cell>
          <cell r="I3520" t="str">
            <v>m2</v>
          </cell>
          <cell r="J3520">
            <v>2500</v>
          </cell>
        </row>
        <row r="3521">
          <cell r="C3521" t="str">
            <v>rupb1714</v>
          </cell>
          <cell r="F3521" t="str">
            <v>Upah Borong Pekerjaan</v>
          </cell>
          <cell r="G3521" t="str">
            <v>Jumlah</v>
          </cell>
          <cell r="K3521">
            <v>10941595</v>
          </cell>
        </row>
        <row r="3523">
          <cell r="E3523" t="str">
            <v>Suyoto</v>
          </cell>
          <cell r="F3523" t="str">
            <v>Upah Borong Pekerjaan</v>
          </cell>
        </row>
        <row r="3524">
          <cell r="E3524" t="str">
            <v>194/NK-PPS/SPB/08/2005</v>
          </cell>
          <cell r="G3524" t="str">
            <v>Block D</v>
          </cell>
        </row>
        <row r="3525">
          <cell r="F3525" t="str">
            <v xml:space="preserve"> -</v>
          </cell>
          <cell r="G3525" t="str">
            <v>Stell bongkar kolom</v>
          </cell>
          <cell r="H3525">
            <v>356.82</v>
          </cell>
          <cell r="I3525" t="str">
            <v>m2</v>
          </cell>
          <cell r="J3525">
            <v>12500</v>
          </cell>
        </row>
        <row r="3526">
          <cell r="F3526" t="str">
            <v xml:space="preserve"> -</v>
          </cell>
          <cell r="G3526" t="str">
            <v>Pengecoran retaining wall STP</v>
          </cell>
          <cell r="H3526">
            <v>235.41</v>
          </cell>
          <cell r="I3526" t="str">
            <v>m3</v>
          </cell>
          <cell r="J3526">
            <v>15000</v>
          </cell>
        </row>
        <row r="3527">
          <cell r="F3527" t="str">
            <v xml:space="preserve"> -</v>
          </cell>
          <cell r="G3527" t="str">
            <v>Bobok Bore pile</v>
          </cell>
          <cell r="H3527">
            <v>4</v>
          </cell>
          <cell r="I3527" t="str">
            <v>ttk</v>
          </cell>
          <cell r="J3527">
            <v>80000</v>
          </cell>
        </row>
        <row r="3528">
          <cell r="F3528" t="str">
            <v xml:space="preserve"> -</v>
          </cell>
          <cell r="G3528" t="str">
            <v>Fabrikasi kolom dia 70</v>
          </cell>
          <cell r="H3528">
            <v>50.774000000000001</v>
          </cell>
          <cell r="I3528" t="str">
            <v>m2</v>
          </cell>
          <cell r="J3528">
            <v>4500</v>
          </cell>
        </row>
        <row r="3529">
          <cell r="F3529" t="str">
            <v xml:space="preserve"> -</v>
          </cell>
          <cell r="G3529" t="str">
            <v>Lantai kerja kabel trench</v>
          </cell>
          <cell r="H3529">
            <v>25.68</v>
          </cell>
          <cell r="I3529" t="str">
            <v>m2</v>
          </cell>
          <cell r="J3529">
            <v>2500</v>
          </cell>
        </row>
        <row r="3530">
          <cell r="F3530" t="str">
            <v xml:space="preserve"> -</v>
          </cell>
          <cell r="G3530" t="str">
            <v>Pasang &amp; bongkar stop cor sisir</v>
          </cell>
          <cell r="H3530">
            <v>73.75</v>
          </cell>
          <cell r="I3530" t="str">
            <v>m2</v>
          </cell>
          <cell r="J3530">
            <v>5000</v>
          </cell>
        </row>
        <row r="3531">
          <cell r="F3531" t="str">
            <v xml:space="preserve"> -</v>
          </cell>
          <cell r="G3531" t="str">
            <v>Pek. Tangga dr lt. basement</v>
          </cell>
          <cell r="H3531">
            <v>1</v>
          </cell>
          <cell r="I3531" t="str">
            <v>m2</v>
          </cell>
          <cell r="J3531">
            <v>750000</v>
          </cell>
        </row>
        <row r="3532">
          <cell r="F3532" t="str">
            <v xml:space="preserve"> -</v>
          </cell>
          <cell r="G3532" t="str">
            <v>Fabrikasi bekisting wall</v>
          </cell>
          <cell r="H3532">
            <v>49.9</v>
          </cell>
          <cell r="I3532" t="str">
            <v>m2</v>
          </cell>
          <cell r="J3532">
            <v>3500</v>
          </cell>
        </row>
        <row r="3533">
          <cell r="F3533" t="str">
            <v xml:space="preserve"> -</v>
          </cell>
          <cell r="G3533" t="str">
            <v>Pekerjaan pondasi pompa</v>
          </cell>
          <cell r="H3533">
            <v>11</v>
          </cell>
          <cell r="I3533" t="str">
            <v>m2</v>
          </cell>
          <cell r="J3533">
            <v>12500</v>
          </cell>
        </row>
        <row r="3534">
          <cell r="F3534" t="str">
            <v xml:space="preserve"> -</v>
          </cell>
          <cell r="G3534" t="str">
            <v>Bor bekisting u/ stek</v>
          </cell>
          <cell r="H3534">
            <v>28</v>
          </cell>
          <cell r="I3534" t="str">
            <v>m3</v>
          </cell>
          <cell r="J3534">
            <v>500</v>
          </cell>
        </row>
        <row r="3535">
          <cell r="G3535" t="str">
            <v>Block A : PC,T.B, Kolom &amp; R.Wall</v>
          </cell>
        </row>
        <row r="3536">
          <cell r="F3536" t="str">
            <v xml:space="preserve"> -</v>
          </cell>
          <cell r="G3536" t="str">
            <v xml:space="preserve">Bongkar bekisting </v>
          </cell>
          <cell r="H3536">
            <v>378.48</v>
          </cell>
          <cell r="I3536" t="str">
            <v>m2</v>
          </cell>
          <cell r="J3536">
            <v>1500</v>
          </cell>
        </row>
        <row r="3537">
          <cell r="F3537" t="str">
            <v xml:space="preserve"> -</v>
          </cell>
          <cell r="G3537" t="str">
            <v xml:space="preserve">Fabrikasi Bekisting </v>
          </cell>
          <cell r="H3537">
            <v>657.49350000000004</v>
          </cell>
          <cell r="I3537" t="str">
            <v>m2</v>
          </cell>
          <cell r="J3537">
            <v>3500</v>
          </cell>
        </row>
        <row r="3538">
          <cell r="F3538" t="str">
            <v xml:space="preserve"> -</v>
          </cell>
          <cell r="G3538" t="str">
            <v xml:space="preserve">Stel bekisting </v>
          </cell>
          <cell r="H3538">
            <v>68.03</v>
          </cell>
          <cell r="I3538" t="str">
            <v>m2</v>
          </cell>
          <cell r="J3538">
            <v>11000</v>
          </cell>
        </row>
        <row r="3539">
          <cell r="F3539" t="str">
            <v xml:space="preserve"> -</v>
          </cell>
          <cell r="G3539" t="str">
            <v xml:space="preserve">Lantai kerja </v>
          </cell>
          <cell r="H3539">
            <v>1152.02</v>
          </cell>
          <cell r="I3539" t="str">
            <v>m'</v>
          </cell>
          <cell r="J3539">
            <v>2500</v>
          </cell>
        </row>
        <row r="3540">
          <cell r="F3540" t="str">
            <v xml:space="preserve"> -</v>
          </cell>
          <cell r="G3540" t="str">
            <v>Stell &amp; bongkar</v>
          </cell>
          <cell r="H3540">
            <v>708.61800000000005</v>
          </cell>
          <cell r="I3540" t="str">
            <v>m2</v>
          </cell>
          <cell r="J3540">
            <v>12500</v>
          </cell>
        </row>
        <row r="3541">
          <cell r="F3541" t="str">
            <v xml:space="preserve"> -</v>
          </cell>
          <cell r="G3541" t="str">
            <v>Cor pile cap + tie beam</v>
          </cell>
          <cell r="H3541">
            <v>179.37</v>
          </cell>
          <cell r="I3541" t="str">
            <v>m3</v>
          </cell>
          <cell r="J3541">
            <v>15000</v>
          </cell>
        </row>
        <row r="3542">
          <cell r="F3542" t="str">
            <v xml:space="preserve"> -</v>
          </cell>
          <cell r="G3542" t="str">
            <v>Stop cor balok</v>
          </cell>
          <cell r="H3542">
            <v>31</v>
          </cell>
          <cell r="I3542" t="str">
            <v>m3</v>
          </cell>
          <cell r="J3542">
            <v>5000</v>
          </cell>
        </row>
        <row r="3543">
          <cell r="G3543" t="str">
            <v>Lantai atap block B</v>
          </cell>
        </row>
        <row r="3544">
          <cell r="F3544" t="str">
            <v xml:space="preserve"> -</v>
          </cell>
          <cell r="G3544" t="str">
            <v>Bongkar bekisting balok canopy lt. atap</v>
          </cell>
          <cell r="H3544">
            <v>104.715</v>
          </cell>
          <cell r="I3544" t="str">
            <v>m2</v>
          </cell>
          <cell r="J3544">
            <v>1500</v>
          </cell>
        </row>
        <row r="3545">
          <cell r="F3545" t="str">
            <v xml:space="preserve"> -</v>
          </cell>
          <cell r="G3545" t="str">
            <v>Bekisting dinding parapet ramp lt. atap</v>
          </cell>
          <cell r="H3545">
            <v>66.510000000000005</v>
          </cell>
          <cell r="I3545" t="str">
            <v>m2</v>
          </cell>
          <cell r="J3545">
            <v>16000</v>
          </cell>
        </row>
        <row r="3546">
          <cell r="F3546" t="str">
            <v xml:space="preserve"> -</v>
          </cell>
          <cell r="G3546" t="str">
            <v>Pasang scafolding external block B</v>
          </cell>
          <cell r="H3546">
            <v>3539.4</v>
          </cell>
          <cell r="I3546" t="str">
            <v>m2</v>
          </cell>
          <cell r="J3546">
            <v>2000</v>
          </cell>
        </row>
        <row r="3547">
          <cell r="F3547" t="str">
            <v xml:space="preserve"> -</v>
          </cell>
          <cell r="G3547" t="str">
            <v>Fabrikasi bekisting klm pit lift lt. basement</v>
          </cell>
          <cell r="H3547">
            <v>15.84</v>
          </cell>
          <cell r="I3547" t="str">
            <v>m2</v>
          </cell>
          <cell r="J3547">
            <v>3500</v>
          </cell>
        </row>
        <row r="3548">
          <cell r="F3548" t="str">
            <v xml:space="preserve"> -</v>
          </cell>
          <cell r="G3548" t="str">
            <v>Stel &amp; bongkar klm pit lift lt.basement</v>
          </cell>
          <cell r="H3548">
            <v>15.84</v>
          </cell>
          <cell r="I3548" t="str">
            <v>m2</v>
          </cell>
          <cell r="J3548">
            <v>12500</v>
          </cell>
        </row>
        <row r="3549">
          <cell r="F3549" t="str">
            <v xml:space="preserve"> -</v>
          </cell>
          <cell r="G3549" t="str">
            <v>Cor</v>
          </cell>
          <cell r="H3549">
            <v>2.5</v>
          </cell>
          <cell r="I3549" t="str">
            <v>m3</v>
          </cell>
          <cell r="J3549">
            <v>15000</v>
          </cell>
        </row>
        <row r="3550">
          <cell r="F3550" t="str">
            <v xml:space="preserve"> -</v>
          </cell>
          <cell r="G3550" t="str">
            <v>Bor steck balok</v>
          </cell>
          <cell r="H3550">
            <v>12</v>
          </cell>
          <cell r="I3550" t="str">
            <v>m3</v>
          </cell>
          <cell r="J3550">
            <v>500</v>
          </cell>
        </row>
        <row r="3551">
          <cell r="C3551" t="str">
            <v>rupb1715</v>
          </cell>
          <cell r="F3551" t="str">
            <v>Upah Borong Pekerjaan</v>
          </cell>
          <cell r="G3551" t="str">
            <v>Jumlah</v>
          </cell>
          <cell r="K3551">
            <v>36846557.75</v>
          </cell>
        </row>
        <row r="3553">
          <cell r="E3553" t="str">
            <v>Karmidi</v>
          </cell>
          <cell r="F3553" t="str">
            <v>Upah Borong Pekerjaan</v>
          </cell>
        </row>
        <row r="3554">
          <cell r="E3554" t="str">
            <v>190/NK-PPS/SPB/08/2005</v>
          </cell>
          <cell r="G3554" t="str">
            <v>Block A</v>
          </cell>
        </row>
        <row r="3555">
          <cell r="F3555" t="str">
            <v xml:space="preserve"> -</v>
          </cell>
          <cell r="G3555" t="str">
            <v>Kolom Basement block A</v>
          </cell>
        </row>
        <row r="3556">
          <cell r="F3556" t="str">
            <v xml:space="preserve"> -</v>
          </cell>
          <cell r="G3556" t="str">
            <v>Besi Ø 10</v>
          </cell>
          <cell r="H3556">
            <v>699</v>
          </cell>
          <cell r="I3556" t="str">
            <v>Kg</v>
          </cell>
          <cell r="J3556">
            <v>325</v>
          </cell>
        </row>
        <row r="3557">
          <cell r="F3557" t="str">
            <v xml:space="preserve"> -</v>
          </cell>
          <cell r="G3557" t="str">
            <v>Besi Ø 22</v>
          </cell>
          <cell r="H3557">
            <v>1324.002</v>
          </cell>
          <cell r="I3557" t="str">
            <v>Kg</v>
          </cell>
          <cell r="J3557">
            <v>250</v>
          </cell>
        </row>
        <row r="3558">
          <cell r="F3558" t="str">
            <v xml:space="preserve"> -</v>
          </cell>
          <cell r="G3558" t="str">
            <v>Kolom Lt. Dasar</v>
          </cell>
        </row>
        <row r="3559">
          <cell r="F3559" t="str">
            <v xml:space="preserve"> -</v>
          </cell>
          <cell r="G3559" t="str">
            <v>Besi Ø 10</v>
          </cell>
          <cell r="H3559">
            <v>1583.28</v>
          </cell>
          <cell r="I3559" t="str">
            <v>Kg</v>
          </cell>
          <cell r="J3559">
            <v>325</v>
          </cell>
        </row>
        <row r="3560">
          <cell r="F3560" t="str">
            <v xml:space="preserve"> -</v>
          </cell>
          <cell r="G3560" t="str">
            <v>Besi Ø 22</v>
          </cell>
          <cell r="H3560">
            <v>8153.28</v>
          </cell>
          <cell r="I3560" t="str">
            <v>Kg</v>
          </cell>
          <cell r="J3560">
            <v>250</v>
          </cell>
        </row>
        <row r="3561">
          <cell r="F3561" t="str">
            <v xml:space="preserve"> -</v>
          </cell>
          <cell r="G3561" t="str">
            <v>Balok Lt. Dasar As Ak s/d AI/A7 s/d A4</v>
          </cell>
        </row>
        <row r="3562">
          <cell r="F3562" t="str">
            <v xml:space="preserve"> -</v>
          </cell>
          <cell r="G3562" t="str">
            <v>Besi Ø 22</v>
          </cell>
          <cell r="H3562">
            <v>209.96</v>
          </cell>
          <cell r="I3562" t="str">
            <v>Kg</v>
          </cell>
          <cell r="J3562">
            <v>250</v>
          </cell>
        </row>
        <row r="3563">
          <cell r="F3563" t="str">
            <v xml:space="preserve"> -</v>
          </cell>
          <cell r="G3563" t="str">
            <v>Besi Ø 10</v>
          </cell>
          <cell r="H3563">
            <v>220.01599999999999</v>
          </cell>
          <cell r="I3563" t="str">
            <v>Kg</v>
          </cell>
          <cell r="J3563">
            <v>325</v>
          </cell>
        </row>
        <row r="3564">
          <cell r="F3564" t="str">
            <v xml:space="preserve"> -</v>
          </cell>
          <cell r="G3564" t="str">
            <v xml:space="preserve">Plat Lt. Basement </v>
          </cell>
        </row>
        <row r="3565">
          <cell r="F3565" t="str">
            <v xml:space="preserve"> -</v>
          </cell>
          <cell r="G3565" t="str">
            <v>Besi Ø 10</v>
          </cell>
          <cell r="H3565">
            <v>5476</v>
          </cell>
          <cell r="I3565" t="str">
            <v>Kg</v>
          </cell>
          <cell r="J3565">
            <v>325</v>
          </cell>
        </row>
        <row r="3566">
          <cell r="F3566" t="str">
            <v xml:space="preserve"> -</v>
          </cell>
          <cell r="G3566" t="str">
            <v>Balok Lt. Dasar As Ak s/d AI/A7' s/d A4'</v>
          </cell>
        </row>
        <row r="3567">
          <cell r="F3567" t="str">
            <v xml:space="preserve"> -</v>
          </cell>
          <cell r="G3567" t="str">
            <v>Besi Ø 10</v>
          </cell>
          <cell r="H3567">
            <v>1058.0999999999999</v>
          </cell>
          <cell r="I3567" t="str">
            <v>Kg</v>
          </cell>
          <cell r="J3567">
            <v>325</v>
          </cell>
        </row>
        <row r="3568">
          <cell r="F3568" t="str">
            <v xml:space="preserve"> -</v>
          </cell>
          <cell r="G3568" t="str">
            <v>Besi Ø 22</v>
          </cell>
          <cell r="H3568">
            <v>4090.22</v>
          </cell>
          <cell r="I3568" t="str">
            <v>Kg</v>
          </cell>
          <cell r="J3568">
            <v>250</v>
          </cell>
        </row>
        <row r="3569">
          <cell r="F3569" t="str">
            <v xml:space="preserve"> -</v>
          </cell>
          <cell r="G3569" t="str">
            <v>Kolom Sirip ( Tonjolan Kolom )</v>
          </cell>
        </row>
        <row r="3570">
          <cell r="F3570" t="str">
            <v xml:space="preserve"> -</v>
          </cell>
          <cell r="G3570" t="str">
            <v>As B1/BA s/d B2</v>
          </cell>
          <cell r="H3570">
            <v>264</v>
          </cell>
          <cell r="I3570" t="str">
            <v>m'</v>
          </cell>
          <cell r="J3570">
            <v>6500</v>
          </cell>
        </row>
        <row r="3571">
          <cell r="F3571" t="str">
            <v xml:space="preserve"> -</v>
          </cell>
          <cell r="G3571" t="str">
            <v>Balok lift block B</v>
          </cell>
          <cell r="H3571">
            <v>19.5</v>
          </cell>
          <cell r="I3571" t="str">
            <v>m'</v>
          </cell>
          <cell r="J3571">
            <v>6500</v>
          </cell>
        </row>
        <row r="3572">
          <cell r="F3572" t="str">
            <v xml:space="preserve"> -</v>
          </cell>
          <cell r="G3572" t="str">
            <v>Bor steck blk lift + pasang</v>
          </cell>
          <cell r="H3572">
            <v>24</v>
          </cell>
          <cell r="I3572" t="str">
            <v>ttk</v>
          </cell>
          <cell r="J3572">
            <v>500</v>
          </cell>
        </row>
        <row r="3573">
          <cell r="F3573" t="str">
            <v xml:space="preserve"> -</v>
          </cell>
          <cell r="G3573" t="str">
            <v>Besi balok opening lift</v>
          </cell>
          <cell r="H3573">
            <v>33.6</v>
          </cell>
          <cell r="I3573" t="str">
            <v>m'</v>
          </cell>
          <cell r="J3573">
            <v>6500</v>
          </cell>
        </row>
        <row r="3574">
          <cell r="F3574" t="str">
            <v xml:space="preserve"> -</v>
          </cell>
          <cell r="G3574" t="str">
            <v>Cakar ayam plat Lt. basement</v>
          </cell>
        </row>
        <row r="3575">
          <cell r="F3575" t="str">
            <v xml:space="preserve"> -</v>
          </cell>
          <cell r="G3575" t="str">
            <v>As A2 s/d A4 / AK /AH</v>
          </cell>
          <cell r="H3575">
            <v>384</v>
          </cell>
          <cell r="I3575" t="str">
            <v>bh</v>
          </cell>
          <cell r="J3575">
            <v>350</v>
          </cell>
        </row>
        <row r="3576">
          <cell r="F3576" t="str">
            <v xml:space="preserve"> -</v>
          </cell>
          <cell r="G3576" t="str">
            <v>Beton Deking</v>
          </cell>
          <cell r="H3576">
            <v>456</v>
          </cell>
          <cell r="I3576" t="str">
            <v>bh</v>
          </cell>
          <cell r="J3576">
            <v>350</v>
          </cell>
        </row>
        <row r="3577">
          <cell r="F3577" t="str">
            <v xml:space="preserve"> -</v>
          </cell>
          <cell r="G3577" t="str">
            <v>Fabrikasi Besi balok + steck &amp; besi plat</v>
          </cell>
          <cell r="H3577">
            <v>261.45999999999998</v>
          </cell>
          <cell r="I3577" t="str">
            <v>Kg</v>
          </cell>
          <cell r="J3577">
            <v>325</v>
          </cell>
        </row>
        <row r="3578">
          <cell r="F3578" t="str">
            <v xml:space="preserve"> -</v>
          </cell>
          <cell r="G3578" t="str">
            <v>kolom praktis + ring balok</v>
          </cell>
          <cell r="H3578">
            <v>572</v>
          </cell>
          <cell r="I3578" t="str">
            <v>m'</v>
          </cell>
          <cell r="J3578">
            <v>2500</v>
          </cell>
        </row>
        <row r="3579">
          <cell r="G3579" t="str">
            <v>Jumlah</v>
          </cell>
        </row>
        <row r="3580">
          <cell r="C3580" t="str">
            <v>rupb1716</v>
          </cell>
          <cell r="F3580" t="str">
            <v>Upah Borong Pekerjaan</v>
          </cell>
          <cell r="G3580" t="str">
            <v>Pot. Retensi</v>
          </cell>
          <cell r="K3580">
            <v>9646329.6999999993</v>
          </cell>
        </row>
        <row r="3583">
          <cell r="H3583" t="str">
            <v>Sub Jumlah     Rp.</v>
          </cell>
          <cell r="K3583">
            <v>159098374.44999999</v>
          </cell>
        </row>
        <row r="3595">
          <cell r="E3595" t="str">
            <v>Sub Jumlah Dipindah</v>
          </cell>
          <cell r="K3595">
            <v>159098374.44999999</v>
          </cell>
        </row>
        <row r="3597">
          <cell r="E3597" t="str">
            <v>Karmidi</v>
          </cell>
          <cell r="F3597" t="str">
            <v>Upah Harian Pekerjaan potong besi menhole,stel plat, stel besi</v>
          </cell>
        </row>
        <row r="3598">
          <cell r="F3598" t="str">
            <v>plat samping STP dan serong STP block D</v>
          </cell>
        </row>
        <row r="3599">
          <cell r="C3599" t="str">
            <v>rupb1717</v>
          </cell>
          <cell r="F3599" t="str">
            <v>Upah Harian Pekerjaan potong besi menhole,stel plat, stel besi</v>
          </cell>
          <cell r="K3599">
            <v>3710000</v>
          </cell>
        </row>
        <row r="3601">
          <cell r="E3601" t="str">
            <v>Sugiono</v>
          </cell>
          <cell r="F3601" t="str">
            <v>Upah Borong Pekerjaan</v>
          </cell>
        </row>
        <row r="3602">
          <cell r="E3602" t="str">
            <v>101/SPB/NK-PPS/08/2005</v>
          </cell>
          <cell r="G3602" t="str">
            <v>Pekerjaan Pasang Keramik Meja los Block C</v>
          </cell>
        </row>
        <row r="3603">
          <cell r="F3603" t="str">
            <v xml:space="preserve"> -</v>
          </cell>
          <cell r="G3603" t="str">
            <v>Block A Meja</v>
          </cell>
          <cell r="H3603">
            <v>1.8</v>
          </cell>
          <cell r="I3603" t="str">
            <v>Unt</v>
          </cell>
          <cell r="J3603">
            <v>600000</v>
          </cell>
        </row>
        <row r="3604">
          <cell r="F3604" t="str">
            <v xml:space="preserve"> -</v>
          </cell>
          <cell r="G3604" t="str">
            <v>Block B Meja</v>
          </cell>
          <cell r="H3604">
            <v>1.8</v>
          </cell>
          <cell r="I3604" t="str">
            <v>Unt</v>
          </cell>
          <cell r="J3604">
            <v>700000</v>
          </cell>
        </row>
        <row r="3605">
          <cell r="F3605" t="str">
            <v xml:space="preserve"> -</v>
          </cell>
          <cell r="G3605" t="str">
            <v>Block C Meja</v>
          </cell>
          <cell r="H3605">
            <v>1.6</v>
          </cell>
          <cell r="I3605" t="str">
            <v>Unt</v>
          </cell>
          <cell r="J3605">
            <v>1300000</v>
          </cell>
        </row>
        <row r="3606">
          <cell r="F3606" t="str">
            <v xml:space="preserve"> -</v>
          </cell>
          <cell r="G3606" t="str">
            <v>Tambahan Meja block C</v>
          </cell>
          <cell r="H3606">
            <v>1.8</v>
          </cell>
          <cell r="I3606" t="str">
            <v>Unt</v>
          </cell>
          <cell r="J3606">
            <v>150000</v>
          </cell>
        </row>
        <row r="3607">
          <cell r="F3607" t="str">
            <v xml:space="preserve"> -</v>
          </cell>
          <cell r="G3607" t="str">
            <v>Block D &amp; Block E</v>
          </cell>
          <cell r="H3607">
            <v>3.2</v>
          </cell>
          <cell r="I3607" t="str">
            <v>Unt</v>
          </cell>
          <cell r="J3607">
            <v>400000</v>
          </cell>
        </row>
        <row r="3608">
          <cell r="F3608" t="str">
            <v xml:space="preserve"> -</v>
          </cell>
          <cell r="G3608" t="str">
            <v>Block F, G, H &amp; I</v>
          </cell>
          <cell r="H3608">
            <v>7.2</v>
          </cell>
          <cell r="I3608" t="str">
            <v>Unt</v>
          </cell>
          <cell r="J3608">
            <v>400000</v>
          </cell>
        </row>
        <row r="3609">
          <cell r="F3609" t="str">
            <v xml:space="preserve"> -</v>
          </cell>
          <cell r="G3609" t="str">
            <v>Block V</v>
          </cell>
          <cell r="H3609">
            <v>0.95</v>
          </cell>
          <cell r="I3609" t="str">
            <v>Unt</v>
          </cell>
          <cell r="J3609">
            <v>600000</v>
          </cell>
        </row>
        <row r="3610">
          <cell r="F3610" t="str">
            <v xml:space="preserve"> -</v>
          </cell>
          <cell r="G3610" t="str">
            <v>Block S</v>
          </cell>
          <cell r="H3610">
            <v>1.5</v>
          </cell>
          <cell r="I3610" t="str">
            <v>Unt</v>
          </cell>
          <cell r="J3610">
            <v>400000</v>
          </cell>
        </row>
        <row r="3611">
          <cell r="F3611" t="str">
            <v xml:space="preserve"> -</v>
          </cell>
          <cell r="G3611" t="str">
            <v>Block R &amp; Q</v>
          </cell>
          <cell r="H3611">
            <v>3.2</v>
          </cell>
          <cell r="I3611" t="str">
            <v>Unt</v>
          </cell>
          <cell r="J3611">
            <v>400000</v>
          </cell>
        </row>
        <row r="3612">
          <cell r="F3612" t="str">
            <v xml:space="preserve"> -</v>
          </cell>
          <cell r="G3612" t="str">
            <v>Block P &amp; O</v>
          </cell>
          <cell r="H3612">
            <v>1.8</v>
          </cell>
          <cell r="I3612" t="str">
            <v>Unt</v>
          </cell>
          <cell r="J3612">
            <v>350000</v>
          </cell>
        </row>
        <row r="3613">
          <cell r="F3613" t="str">
            <v xml:space="preserve"> -</v>
          </cell>
          <cell r="G3613" t="str">
            <v>Los Ayam block L, M, N</v>
          </cell>
          <cell r="H3613">
            <v>19.55</v>
          </cell>
          <cell r="I3613" t="str">
            <v>Unt</v>
          </cell>
          <cell r="J3613">
            <v>450000</v>
          </cell>
        </row>
        <row r="3614">
          <cell r="G3614" t="str">
            <v>Jumlah</v>
          </cell>
        </row>
        <row r="3615">
          <cell r="C3615" t="str">
            <v>rupb1718</v>
          </cell>
          <cell r="F3615" t="str">
            <v>Upah Borong Pekerjaan</v>
          </cell>
          <cell r="G3615" t="str">
            <v>Pot. Retensi</v>
          </cell>
          <cell r="K3615">
            <v>19641125</v>
          </cell>
        </row>
        <row r="3617">
          <cell r="E3617" t="str">
            <v>Karmidi</v>
          </cell>
          <cell r="F3617" t="str">
            <v>Retensi Pekerjaan :</v>
          </cell>
        </row>
        <row r="3618">
          <cell r="E3618" t="str">
            <v>131/SPB/NK-PPS/07/2005</v>
          </cell>
        </row>
        <row r="3619">
          <cell r="C3619" t="str">
            <v>rupb1719</v>
          </cell>
          <cell r="E3619" t="str">
            <v>108/SPB/NK-PPS/06/2005</v>
          </cell>
          <cell r="F3619" t="str">
            <v>Karmidi</v>
          </cell>
          <cell r="K3619">
            <v>2909721</v>
          </cell>
        </row>
        <row r="3621">
          <cell r="E3621" t="str">
            <v>Darpono</v>
          </cell>
          <cell r="F3621" t="str">
            <v>Upah Borong Pekerjaan</v>
          </cell>
        </row>
        <row r="3622">
          <cell r="E3622" t="str">
            <v>201/SPB/NK-PPS/08/2005</v>
          </cell>
          <cell r="G3622" t="str">
            <v>Pekerjaan Block B</v>
          </cell>
        </row>
        <row r="3623">
          <cell r="G3623" t="str">
            <v>Lt. Basement As - B1</v>
          </cell>
        </row>
        <row r="3624">
          <cell r="F3624" t="str">
            <v xml:space="preserve"> -</v>
          </cell>
          <cell r="G3624" t="str">
            <v>Toilet Pria</v>
          </cell>
          <cell r="H3624">
            <v>0.74</v>
          </cell>
          <cell r="I3624" t="str">
            <v>Unit</v>
          </cell>
          <cell r="J3624">
            <v>3000000</v>
          </cell>
        </row>
        <row r="3625">
          <cell r="F3625" t="str">
            <v xml:space="preserve"> -</v>
          </cell>
          <cell r="G3625" t="str">
            <v>Toilet Wanita</v>
          </cell>
          <cell r="H3625">
            <v>0.4</v>
          </cell>
          <cell r="I3625" t="str">
            <v>Unit</v>
          </cell>
          <cell r="J3625">
            <v>3000000</v>
          </cell>
        </row>
        <row r="3626">
          <cell r="G3626" t="str">
            <v>Lt. Dasar As - Ba</v>
          </cell>
        </row>
        <row r="3627">
          <cell r="F3627" t="str">
            <v xml:space="preserve"> -</v>
          </cell>
          <cell r="G3627" t="str">
            <v>Toilet Pria</v>
          </cell>
          <cell r="H3627">
            <v>0.4</v>
          </cell>
          <cell r="I3627" t="str">
            <v>Unit</v>
          </cell>
          <cell r="J3627">
            <v>3000000</v>
          </cell>
        </row>
        <row r="3628">
          <cell r="F3628" t="str">
            <v xml:space="preserve"> -</v>
          </cell>
          <cell r="G3628" t="str">
            <v>Toilet Wanita</v>
          </cell>
          <cell r="H3628">
            <v>0.4</v>
          </cell>
          <cell r="I3628" t="str">
            <v>Unit</v>
          </cell>
          <cell r="J3628">
            <v>3000000</v>
          </cell>
        </row>
        <row r="3629">
          <cell r="F3629" t="str">
            <v xml:space="preserve"> -</v>
          </cell>
          <cell r="G3629" t="str">
            <v>Pasang bata</v>
          </cell>
          <cell r="H3629">
            <v>37.71</v>
          </cell>
          <cell r="I3629" t="str">
            <v>m2</v>
          </cell>
          <cell r="J3629">
            <v>18000</v>
          </cell>
        </row>
        <row r="3630">
          <cell r="F3630" t="str">
            <v xml:space="preserve"> -</v>
          </cell>
          <cell r="G3630" t="str">
            <v>Plesteran &amp; Acian</v>
          </cell>
          <cell r="H3630">
            <v>113.93</v>
          </cell>
          <cell r="I3630" t="str">
            <v>m2</v>
          </cell>
          <cell r="J3630">
            <v>21000</v>
          </cell>
        </row>
        <row r="3631">
          <cell r="F3631" t="str">
            <v xml:space="preserve"> -</v>
          </cell>
          <cell r="G3631" t="str">
            <v>Cor Kolom &amp; Ring balok Praktis</v>
          </cell>
          <cell r="H3631">
            <v>0.27800000000000002</v>
          </cell>
          <cell r="I3631" t="str">
            <v>m3</v>
          </cell>
          <cell r="J3631">
            <v>900000</v>
          </cell>
        </row>
        <row r="3632">
          <cell r="F3632" t="str">
            <v xml:space="preserve"> -</v>
          </cell>
          <cell r="G3632" t="str">
            <v>Openingan Lift</v>
          </cell>
          <cell r="H3632">
            <v>8</v>
          </cell>
          <cell r="I3632" t="str">
            <v>Hr</v>
          </cell>
          <cell r="J3632">
            <v>45000</v>
          </cell>
        </row>
        <row r="3633">
          <cell r="C3633" t="str">
            <v>rupb1720</v>
          </cell>
          <cell r="F3633" t="str">
            <v>Upah Borong Pekerjaan</v>
          </cell>
          <cell r="G3633" t="str">
            <v>Jumlah</v>
          </cell>
          <cell r="K3633">
            <v>9501510</v>
          </cell>
        </row>
        <row r="3635">
          <cell r="E3635" t="str">
            <v>Awal</v>
          </cell>
          <cell r="F3635" t="str">
            <v>Upah Borong Pekerjaan</v>
          </cell>
        </row>
        <row r="3636">
          <cell r="E3636" t="str">
            <v>144/SPB/NK-PPS/08/2005</v>
          </cell>
          <cell r="G3636" t="str">
            <v>Pekerjaan Gedung B &amp; C</v>
          </cell>
        </row>
        <row r="3637">
          <cell r="C3637" t="str">
            <v>rupb1721</v>
          </cell>
          <cell r="F3637" t="str">
            <v xml:space="preserve"> -</v>
          </cell>
          <cell r="G3637" t="str">
            <v xml:space="preserve">Toilet Wanita As Ba </v>
          </cell>
          <cell r="H3637">
            <v>0.4</v>
          </cell>
          <cell r="I3637" t="str">
            <v>unt</v>
          </cell>
          <cell r="J3637">
            <v>2000000</v>
          </cell>
          <cell r="K3637">
            <v>800000</v>
          </cell>
        </row>
        <row r="3640">
          <cell r="H3640" t="str">
            <v>Sub Jumlah     Rp.</v>
          </cell>
          <cell r="K3640">
            <v>195660730.44999999</v>
          </cell>
        </row>
        <row r="3651">
          <cell r="E3651" t="str">
            <v>Sub Jumlah Dipindah</v>
          </cell>
          <cell r="K3651">
            <v>195660730.44999999</v>
          </cell>
        </row>
        <row r="3653">
          <cell r="E3653" t="str">
            <v>Awal</v>
          </cell>
          <cell r="F3653" t="str">
            <v>Upah Borong Pekerjaan</v>
          </cell>
        </row>
        <row r="3654">
          <cell r="E3654" t="str">
            <v>198/SPB/NK-PPS/08/2005</v>
          </cell>
          <cell r="G3654" t="str">
            <v>Block B</v>
          </cell>
        </row>
        <row r="3655">
          <cell r="F3655" t="str">
            <v xml:space="preserve"> -</v>
          </cell>
          <cell r="G3655" t="str">
            <v>Pasang bata</v>
          </cell>
          <cell r="H3655">
            <v>212.18</v>
          </cell>
          <cell r="I3655" t="str">
            <v>m2</v>
          </cell>
          <cell r="J3655">
            <v>9000</v>
          </cell>
        </row>
        <row r="3656">
          <cell r="F3656" t="str">
            <v xml:space="preserve"> -</v>
          </cell>
          <cell r="G3656" t="str">
            <v>Pasang bata</v>
          </cell>
          <cell r="H3656">
            <v>27.54</v>
          </cell>
          <cell r="I3656" t="str">
            <v>m2</v>
          </cell>
          <cell r="J3656">
            <v>13500</v>
          </cell>
        </row>
        <row r="3657">
          <cell r="F3657" t="str">
            <v xml:space="preserve"> -</v>
          </cell>
          <cell r="G3657" t="str">
            <v>Pasang bata</v>
          </cell>
          <cell r="H3657">
            <v>11.6</v>
          </cell>
          <cell r="I3657" t="str">
            <v>m2</v>
          </cell>
          <cell r="J3657">
            <v>10000</v>
          </cell>
        </row>
        <row r="3658">
          <cell r="F3658" t="str">
            <v xml:space="preserve"> -</v>
          </cell>
          <cell r="G3658" t="str">
            <v>Plester/Aci</v>
          </cell>
          <cell r="H3658">
            <v>44.3</v>
          </cell>
          <cell r="I3658" t="str">
            <v>m2</v>
          </cell>
          <cell r="J3658">
            <v>15750</v>
          </cell>
        </row>
        <row r="3659">
          <cell r="F3659" t="str">
            <v xml:space="preserve"> -</v>
          </cell>
          <cell r="G3659" t="str">
            <v>Acian</v>
          </cell>
          <cell r="H3659">
            <v>22.04</v>
          </cell>
          <cell r="I3659" t="str">
            <v>m2</v>
          </cell>
          <cell r="J3659">
            <v>6000</v>
          </cell>
        </row>
        <row r="3660">
          <cell r="F3660" t="str">
            <v xml:space="preserve"> -</v>
          </cell>
          <cell r="G3660" t="str">
            <v>Plesteran</v>
          </cell>
          <cell r="H3660">
            <v>5.72</v>
          </cell>
          <cell r="I3660" t="str">
            <v>m2</v>
          </cell>
          <cell r="J3660">
            <v>9750</v>
          </cell>
        </row>
        <row r="3661">
          <cell r="F3661" t="str">
            <v xml:space="preserve"> -</v>
          </cell>
          <cell r="G3661" t="str">
            <v>Plesteran</v>
          </cell>
          <cell r="H3661">
            <v>144.1</v>
          </cell>
          <cell r="I3661" t="str">
            <v>m2</v>
          </cell>
          <cell r="J3661">
            <v>6500</v>
          </cell>
        </row>
        <row r="3662">
          <cell r="F3662" t="str">
            <v xml:space="preserve"> -</v>
          </cell>
          <cell r="G3662" t="str">
            <v>Acian</v>
          </cell>
          <cell r="H3662">
            <v>278.20999999999998</v>
          </cell>
          <cell r="I3662" t="str">
            <v>m2</v>
          </cell>
          <cell r="J3662">
            <v>4000</v>
          </cell>
        </row>
        <row r="3663">
          <cell r="F3663" t="str">
            <v xml:space="preserve"> -</v>
          </cell>
          <cell r="G3663" t="str">
            <v>Plester/Aci</v>
          </cell>
          <cell r="H3663">
            <v>143.44</v>
          </cell>
          <cell r="I3663" t="str">
            <v>m2</v>
          </cell>
          <cell r="J3663">
            <v>10500</v>
          </cell>
        </row>
        <row r="3664">
          <cell r="F3664" t="str">
            <v xml:space="preserve"> -</v>
          </cell>
          <cell r="G3664" t="str">
            <v>Acian</v>
          </cell>
          <cell r="H3664">
            <v>667.58</v>
          </cell>
          <cell r="I3664" t="str">
            <v>m2</v>
          </cell>
          <cell r="J3664">
            <v>4000</v>
          </cell>
        </row>
        <row r="3665">
          <cell r="F3665" t="str">
            <v xml:space="preserve"> -</v>
          </cell>
          <cell r="G3665" t="str">
            <v>Plesteran</v>
          </cell>
          <cell r="H3665">
            <v>804.56</v>
          </cell>
          <cell r="I3665" t="str">
            <v>m2</v>
          </cell>
          <cell r="J3665">
            <v>6500</v>
          </cell>
        </row>
        <row r="3666">
          <cell r="F3666" t="str">
            <v xml:space="preserve"> -</v>
          </cell>
          <cell r="G3666" t="str">
            <v>Cor balok</v>
          </cell>
          <cell r="H3666">
            <v>5.8500000000000003E-2</v>
          </cell>
          <cell r="I3666" t="str">
            <v>m3</v>
          </cell>
          <cell r="J3666">
            <v>675000</v>
          </cell>
        </row>
        <row r="3667">
          <cell r="F3667" t="str">
            <v xml:space="preserve"> -</v>
          </cell>
          <cell r="G3667" t="str">
            <v>Pasang Keramik</v>
          </cell>
          <cell r="H3667">
            <v>277.82400000000001</v>
          </cell>
          <cell r="I3667" t="str">
            <v>m2</v>
          </cell>
          <cell r="J3667">
            <v>10000</v>
          </cell>
        </row>
        <row r="3668">
          <cell r="F3668" t="str">
            <v xml:space="preserve"> -</v>
          </cell>
          <cell r="G3668" t="str">
            <v>Cor kolom</v>
          </cell>
          <cell r="H3668">
            <v>121.25</v>
          </cell>
          <cell r="I3668" t="str">
            <v>m'</v>
          </cell>
          <cell r="J3668">
            <v>8000</v>
          </cell>
        </row>
        <row r="3669">
          <cell r="F3669" t="str">
            <v xml:space="preserve"> -</v>
          </cell>
          <cell r="G3669" t="str">
            <v>Plester/aci tiang openingan</v>
          </cell>
          <cell r="H3669">
            <v>13</v>
          </cell>
          <cell r="I3669" t="str">
            <v>bh</v>
          </cell>
          <cell r="J3669">
            <v>60000</v>
          </cell>
        </row>
        <row r="3670">
          <cell r="F3670" t="str">
            <v xml:space="preserve"> -</v>
          </cell>
          <cell r="G3670" t="str">
            <v>Toilet wanita</v>
          </cell>
          <cell r="H3670">
            <v>0.65</v>
          </cell>
          <cell r="I3670" t="str">
            <v>unit</v>
          </cell>
          <cell r="J3670">
            <v>2000000</v>
          </cell>
        </row>
        <row r="3671">
          <cell r="F3671" t="str">
            <v xml:space="preserve"> -</v>
          </cell>
          <cell r="G3671" t="str">
            <v>Finishing Meja</v>
          </cell>
          <cell r="H3671">
            <v>27</v>
          </cell>
          <cell r="I3671" t="str">
            <v>unit</v>
          </cell>
          <cell r="J3671">
            <v>225000</v>
          </cell>
        </row>
        <row r="3672">
          <cell r="F3672" t="str">
            <v xml:space="preserve"> -</v>
          </cell>
          <cell r="G3672" t="str">
            <v>Tiang kios</v>
          </cell>
          <cell r="H3672">
            <v>4</v>
          </cell>
          <cell r="I3672" t="str">
            <v>unit</v>
          </cell>
          <cell r="J3672">
            <v>77660</v>
          </cell>
        </row>
        <row r="3673">
          <cell r="F3673" t="str">
            <v xml:space="preserve"> -</v>
          </cell>
          <cell r="G3673" t="str">
            <v>Openingan</v>
          </cell>
          <cell r="H3673">
            <v>7.95</v>
          </cell>
          <cell r="I3673" t="str">
            <v>m'</v>
          </cell>
          <cell r="J3673">
            <v>7500</v>
          </cell>
        </row>
        <row r="3674">
          <cell r="F3674" t="str">
            <v xml:space="preserve"> -</v>
          </cell>
          <cell r="G3674" t="str">
            <v>Cor ring balok</v>
          </cell>
          <cell r="H3674">
            <v>94.15</v>
          </cell>
          <cell r="I3674" t="str">
            <v>m'</v>
          </cell>
          <cell r="J3674">
            <v>7500</v>
          </cell>
        </row>
        <row r="3675">
          <cell r="F3675" t="str">
            <v xml:space="preserve"> -</v>
          </cell>
          <cell r="G3675" t="str">
            <v>Sudut runcing</v>
          </cell>
          <cell r="H3675">
            <v>32.4</v>
          </cell>
          <cell r="I3675" t="str">
            <v>m'</v>
          </cell>
          <cell r="J3675">
            <v>2500</v>
          </cell>
        </row>
        <row r="3676">
          <cell r="F3676" t="str">
            <v xml:space="preserve"> -</v>
          </cell>
          <cell r="G3676" t="str">
            <v>Pasang scafolding</v>
          </cell>
          <cell r="H3676">
            <v>32.4</v>
          </cell>
          <cell r="I3676" t="str">
            <v>m2</v>
          </cell>
          <cell r="J3676">
            <v>2000</v>
          </cell>
        </row>
        <row r="3677">
          <cell r="F3677" t="str">
            <v xml:space="preserve"> -</v>
          </cell>
          <cell r="G3677" t="str">
            <v>Kamprot pas kawat ayam</v>
          </cell>
          <cell r="H3677">
            <v>179.76</v>
          </cell>
          <cell r="I3677" t="str">
            <v>m2</v>
          </cell>
          <cell r="J3677">
            <v>4500</v>
          </cell>
        </row>
        <row r="3678">
          <cell r="F3678" t="str">
            <v xml:space="preserve"> -</v>
          </cell>
          <cell r="G3678" t="str">
            <v>Pemasangan perancah &amp; scafolding</v>
          </cell>
          <cell r="H3678">
            <v>1</v>
          </cell>
          <cell r="I3678" t="str">
            <v>Ls</v>
          </cell>
          <cell r="J3678">
            <v>125000</v>
          </cell>
        </row>
        <row r="3679">
          <cell r="F3679" t="str">
            <v xml:space="preserve"> -</v>
          </cell>
          <cell r="G3679" t="str">
            <v>Pasang bata 15,92 m2, cor ring balok 25,2</v>
          </cell>
          <cell r="H3679">
            <v>2</v>
          </cell>
          <cell r="I3679" t="str">
            <v>LS</v>
          </cell>
          <cell r="J3679">
            <v>300000</v>
          </cell>
        </row>
        <row r="3680">
          <cell r="F3680" t="str">
            <v xml:space="preserve"> -</v>
          </cell>
          <cell r="G3680" t="str">
            <v xml:space="preserve">Pasang keramik lt. diagional </v>
          </cell>
          <cell r="H3680">
            <v>368.79500000000002</v>
          </cell>
          <cell r="I3680" t="str">
            <v>m2</v>
          </cell>
          <cell r="J3680">
            <v>12500</v>
          </cell>
        </row>
        <row r="3681">
          <cell r="F3681" t="str">
            <v xml:space="preserve"> -</v>
          </cell>
          <cell r="G3681" t="str">
            <v>Stel kusen tiolet</v>
          </cell>
          <cell r="H3681">
            <v>2</v>
          </cell>
          <cell r="I3681" t="str">
            <v>bh</v>
          </cell>
          <cell r="J3681">
            <v>25000</v>
          </cell>
        </row>
        <row r="3682">
          <cell r="F3682" t="str">
            <v xml:space="preserve"> -</v>
          </cell>
          <cell r="G3682" t="str">
            <v>Pasang keramik meja</v>
          </cell>
          <cell r="H3682">
            <v>27</v>
          </cell>
          <cell r="I3682" t="str">
            <v>unit</v>
          </cell>
          <cell r="J3682">
            <v>250000</v>
          </cell>
        </row>
        <row r="3683">
          <cell r="F3683" t="str">
            <v xml:space="preserve"> -</v>
          </cell>
          <cell r="G3683" t="str">
            <v>Harian menaikan material</v>
          </cell>
          <cell r="H3683">
            <v>1</v>
          </cell>
          <cell r="I3683" t="str">
            <v>Ls</v>
          </cell>
          <cell r="J3683">
            <v>600000</v>
          </cell>
        </row>
        <row r="3684">
          <cell r="F3684" t="str">
            <v xml:space="preserve"> -</v>
          </cell>
          <cell r="G3684" t="str">
            <v>Plesteran external</v>
          </cell>
          <cell r="H3684">
            <v>540.29999999999995</v>
          </cell>
          <cell r="I3684" t="str">
            <v>m2</v>
          </cell>
          <cell r="J3684">
            <v>12500</v>
          </cell>
        </row>
        <row r="3685">
          <cell r="F3685" t="str">
            <v>Jumlah</v>
          </cell>
        </row>
        <row r="3686">
          <cell r="F3686" t="str">
            <v>Pot. Retensi</v>
          </cell>
        </row>
        <row r="3687">
          <cell r="F3687" t="str">
            <v xml:space="preserve">Sisa Upah </v>
          </cell>
        </row>
        <row r="3688">
          <cell r="C3688" t="str">
            <v>rupb1722</v>
          </cell>
          <cell r="F3688" t="str">
            <v>Pembayaran saat ini ( Angsuran 1 ) Upah borong</v>
          </cell>
          <cell r="K3688">
            <v>37642479</v>
          </cell>
        </row>
        <row r="3689">
          <cell r="F3689" t="str">
            <v>Sisa Upah saat ini</v>
          </cell>
        </row>
        <row r="3691">
          <cell r="E3691" t="str">
            <v>Dwika</v>
          </cell>
          <cell r="F3691" t="str">
            <v>Upah Borong Pekerjaan</v>
          </cell>
        </row>
        <row r="3692">
          <cell r="E3692" t="str">
            <v>118/SPB/NK-PPS/07/2005</v>
          </cell>
          <cell r="G3692" t="str">
            <v>Pot. Retensi</v>
          </cell>
        </row>
        <row r="3693">
          <cell r="C3693" t="str">
            <v>rupb1723</v>
          </cell>
          <cell r="F3693" t="str">
            <v>Upah Borong Pekerjaan</v>
          </cell>
          <cell r="G3693" t="str">
            <v>Angsuran 1</v>
          </cell>
          <cell r="K3693">
            <v>4609920</v>
          </cell>
        </row>
        <row r="3695">
          <cell r="C3695" t="str">
            <v>rupb1724</v>
          </cell>
          <cell r="E3695" t="str">
            <v>Suratman</v>
          </cell>
          <cell r="F3695" t="str">
            <v>Upah Borong Pekerjaan</v>
          </cell>
          <cell r="K3695">
            <v>1398413</v>
          </cell>
        </row>
        <row r="3696">
          <cell r="E3696" t="str">
            <v>143/SPB/NK-PPS/08/2005</v>
          </cell>
        </row>
        <row r="3698">
          <cell r="E3698" t="str">
            <v>Suratman</v>
          </cell>
          <cell r="F3698" t="str">
            <v>Upah Borong Pekerjaan</v>
          </cell>
        </row>
        <row r="3699">
          <cell r="E3699" t="str">
            <v>143/SPB/NK-PPS/08/2005</v>
          </cell>
          <cell r="G3699" t="str">
            <v>Lantai dasar blok B</v>
          </cell>
        </row>
        <row r="3700">
          <cell r="F3700" t="str">
            <v xml:space="preserve"> -</v>
          </cell>
          <cell r="G3700" t="str">
            <v xml:space="preserve">Acian </v>
          </cell>
          <cell r="H3700">
            <v>504.89</v>
          </cell>
          <cell r="I3700" t="str">
            <v>m2</v>
          </cell>
          <cell r="J3700">
            <v>4000</v>
          </cell>
        </row>
        <row r="3701">
          <cell r="G3701" t="str">
            <v>Lantai 1 Blok B</v>
          </cell>
        </row>
        <row r="3702">
          <cell r="F3702" t="str">
            <v xml:space="preserve"> -</v>
          </cell>
          <cell r="G3702" t="str">
            <v>Pasangan batu bata</v>
          </cell>
          <cell r="H3702">
            <v>45</v>
          </cell>
          <cell r="I3702" t="str">
            <v>m2</v>
          </cell>
          <cell r="J3702">
            <v>9000</v>
          </cell>
        </row>
        <row r="3703">
          <cell r="F3703" t="str">
            <v xml:space="preserve"> -</v>
          </cell>
          <cell r="G3703" t="str">
            <v>Plesteran</v>
          </cell>
          <cell r="H3703">
            <v>100</v>
          </cell>
          <cell r="I3703" t="str">
            <v>m2</v>
          </cell>
          <cell r="J3703">
            <v>6500</v>
          </cell>
        </row>
        <row r="3704">
          <cell r="F3704" t="str">
            <v xml:space="preserve"> -</v>
          </cell>
          <cell r="G3704" t="str">
            <v xml:space="preserve">Acian </v>
          </cell>
          <cell r="H3704">
            <v>363.74</v>
          </cell>
          <cell r="I3704" t="str">
            <v>m2</v>
          </cell>
          <cell r="J3704">
            <v>4000</v>
          </cell>
        </row>
        <row r="3705">
          <cell r="F3705" t="str">
            <v xml:space="preserve"> -</v>
          </cell>
          <cell r="G3705" t="str">
            <v>Openingan</v>
          </cell>
          <cell r="H3705">
            <v>85.8</v>
          </cell>
          <cell r="I3705" t="str">
            <v>ls</v>
          </cell>
          <cell r="J3705">
            <v>7500</v>
          </cell>
        </row>
        <row r="3706">
          <cell r="F3706" t="str">
            <v xml:space="preserve"> -</v>
          </cell>
          <cell r="G3706" t="str">
            <v>Sudutan</v>
          </cell>
          <cell r="H3706">
            <v>288</v>
          </cell>
          <cell r="I3706" t="str">
            <v>m'</v>
          </cell>
          <cell r="J3706">
            <v>2500</v>
          </cell>
        </row>
        <row r="3707">
          <cell r="G3707" t="str">
            <v>Lantai 2 blok B</v>
          </cell>
        </row>
        <row r="3708">
          <cell r="F3708" t="str">
            <v xml:space="preserve"> -</v>
          </cell>
          <cell r="G3708" t="str">
            <v>Plesteran</v>
          </cell>
          <cell r="H3708">
            <v>1060.3</v>
          </cell>
          <cell r="I3708" t="str">
            <v>m2</v>
          </cell>
          <cell r="J3708">
            <v>6500</v>
          </cell>
        </row>
        <row r="3709">
          <cell r="C3709" t="str">
            <v>rupb1725</v>
          </cell>
          <cell r="F3709" t="str">
            <v>Upah Borong Pekerjaan</v>
          </cell>
          <cell r="G3709" t="str">
            <v>Jumlah</v>
          </cell>
          <cell r="K3709">
            <v>12784970</v>
          </cell>
        </row>
        <row r="3712">
          <cell r="H3712" t="str">
            <v>Sub Jumlah     Rp.</v>
          </cell>
          <cell r="K3712">
            <v>252096512.44999999</v>
          </cell>
        </row>
        <row r="3724">
          <cell r="E3724" t="str">
            <v>Sub Jumlah Dipindah</v>
          </cell>
          <cell r="K3724">
            <v>252096512.44999999</v>
          </cell>
        </row>
        <row r="3726">
          <cell r="E3726" t="str">
            <v>Suratman</v>
          </cell>
          <cell r="F3726" t="str">
            <v>Upah Borong Pekerjaan</v>
          </cell>
        </row>
        <row r="3727">
          <cell r="E3727" t="str">
            <v>193/SPB/NK-PPS/08/2005</v>
          </cell>
          <cell r="G3727" t="str">
            <v>Block B</v>
          </cell>
        </row>
        <row r="3728">
          <cell r="F3728" t="str">
            <v xml:space="preserve"> -</v>
          </cell>
          <cell r="G3728" t="str">
            <v>Openingan</v>
          </cell>
          <cell r="H3728">
            <v>366.3</v>
          </cell>
          <cell r="I3728" t="str">
            <v>m'</v>
          </cell>
          <cell r="J3728">
            <v>7500</v>
          </cell>
        </row>
        <row r="3729">
          <cell r="F3729" t="str">
            <v xml:space="preserve"> -</v>
          </cell>
          <cell r="G3729" t="str">
            <v>Sudutan</v>
          </cell>
          <cell r="H3729">
            <v>771.9</v>
          </cell>
          <cell r="I3729" t="str">
            <v>m'</v>
          </cell>
          <cell r="J3729">
            <v>2500</v>
          </cell>
        </row>
        <row r="3730">
          <cell r="F3730" t="str">
            <v xml:space="preserve"> -</v>
          </cell>
          <cell r="G3730" t="str">
            <v>Finishing sisipan bobok,plester &amp; acian</v>
          </cell>
          <cell r="H3730">
            <v>1</v>
          </cell>
          <cell r="I3730" t="str">
            <v>Ls</v>
          </cell>
          <cell r="J3730">
            <v>4300000</v>
          </cell>
        </row>
        <row r="3731">
          <cell r="F3731" t="str">
            <v xml:space="preserve"> -</v>
          </cell>
          <cell r="G3731" t="str">
            <v>Plester luar/dalam 8,04m2, acian 8,04m2</v>
          </cell>
          <cell r="H3731">
            <v>0</v>
          </cell>
        </row>
        <row r="3732">
          <cell r="G3732" t="str">
            <v>openingan 5,025 m'</v>
          </cell>
          <cell r="H3732">
            <v>1</v>
          </cell>
          <cell r="I3732" t="str">
            <v>Ls</v>
          </cell>
          <cell r="J3732">
            <v>300000</v>
          </cell>
        </row>
        <row r="3733">
          <cell r="F3733" t="str">
            <v xml:space="preserve"> -</v>
          </cell>
          <cell r="G3733" t="str">
            <v>Psg dinding hebel 6,425 m2,plester 8,04 m2</v>
          </cell>
          <cell r="H3733">
            <v>0</v>
          </cell>
        </row>
        <row r="3734">
          <cell r="G3734" t="str">
            <v>openingan 5,025 m'</v>
          </cell>
          <cell r="H3734">
            <v>1</v>
          </cell>
          <cell r="I3734" t="str">
            <v>Ls</v>
          </cell>
          <cell r="J3734">
            <v>350000</v>
          </cell>
        </row>
        <row r="3735">
          <cell r="F3735" t="str">
            <v xml:space="preserve"> -</v>
          </cell>
          <cell r="G3735" t="str">
            <v>Cor kolom praktis 0,04 m3, plester 4 m2</v>
          </cell>
          <cell r="H3735">
            <v>0</v>
          </cell>
        </row>
        <row r="3736">
          <cell r="G3736" t="str">
            <v>Pas bata 25,5 m2, plester 51 m2, cor kolom</v>
          </cell>
          <cell r="H3736">
            <v>0</v>
          </cell>
        </row>
        <row r="3737">
          <cell r="G3737" t="str">
            <v>praktis 0,12 m3</v>
          </cell>
          <cell r="H3737">
            <v>1</v>
          </cell>
          <cell r="I3737" t="str">
            <v>Ls</v>
          </cell>
          <cell r="J3737">
            <v>800000</v>
          </cell>
        </row>
        <row r="3738">
          <cell r="F3738" t="str">
            <v xml:space="preserve"> -</v>
          </cell>
          <cell r="G3738" t="str">
            <v>Cor kolom 0,78 m3, pas bata 13,34 m2</v>
          </cell>
          <cell r="H3738">
            <v>0</v>
          </cell>
        </row>
        <row r="3739">
          <cell r="G3739" t="str">
            <v>Acian 13,34 m2</v>
          </cell>
          <cell r="H3739">
            <v>1</v>
          </cell>
          <cell r="I3739" t="str">
            <v>Ls</v>
          </cell>
          <cell r="J3739">
            <v>400000</v>
          </cell>
        </row>
        <row r="3740">
          <cell r="F3740" t="str">
            <v xml:space="preserve"> -</v>
          </cell>
          <cell r="G3740" t="str">
            <v>Cor klm praktis 0,08 m3, cor ring balok 0,039 m3</v>
          </cell>
          <cell r="H3740">
            <v>0</v>
          </cell>
        </row>
        <row r="3741">
          <cell r="G3741" t="str">
            <v>pas bata 4,82 m3, plester 9,65 m2, openingan</v>
          </cell>
          <cell r="H3741">
            <v>0</v>
          </cell>
        </row>
        <row r="3742">
          <cell r="G3742" t="str">
            <v>2,65 m'</v>
          </cell>
          <cell r="H3742">
            <v>2</v>
          </cell>
          <cell r="I3742" t="str">
            <v>Ls</v>
          </cell>
          <cell r="J3742">
            <v>600000</v>
          </cell>
        </row>
        <row r="3743">
          <cell r="F3743" t="str">
            <v xml:space="preserve"> -</v>
          </cell>
          <cell r="G3743" t="str">
            <v>Finishing openingan</v>
          </cell>
          <cell r="H3743">
            <v>10.6</v>
          </cell>
          <cell r="I3743" t="str">
            <v>Ls</v>
          </cell>
          <cell r="J3743">
            <v>37736</v>
          </cell>
        </row>
        <row r="3744">
          <cell r="F3744" t="str">
            <v xml:space="preserve"> -</v>
          </cell>
          <cell r="G3744" t="str">
            <v>Pas bata 3,19 m2, plester 3,52 m2, cor kolom</v>
          </cell>
          <cell r="H3744">
            <v>0</v>
          </cell>
        </row>
        <row r="3745">
          <cell r="F3745" t="str">
            <v xml:space="preserve"> -</v>
          </cell>
          <cell r="G3745" t="str">
            <v>praktis 0,08 m3, acian 3,19 m2</v>
          </cell>
          <cell r="H3745">
            <v>1</v>
          </cell>
          <cell r="I3745" t="str">
            <v>Ls</v>
          </cell>
          <cell r="J3745">
            <v>400000</v>
          </cell>
        </row>
        <row r="3746">
          <cell r="F3746" t="str">
            <v xml:space="preserve"> -</v>
          </cell>
          <cell r="G3746" t="str">
            <v xml:space="preserve">Pas bata 3,84 m2, plester 8,48 m2, openigan </v>
          </cell>
          <cell r="H3746">
            <v>0</v>
          </cell>
        </row>
        <row r="3747">
          <cell r="G3747" t="str">
            <v>2,65 m2, plester aci kolom I unit</v>
          </cell>
          <cell r="H3747">
            <v>1</v>
          </cell>
          <cell r="I3747" t="str">
            <v>Ls</v>
          </cell>
          <cell r="J3747">
            <v>350000</v>
          </cell>
        </row>
        <row r="3748">
          <cell r="F3748" t="str">
            <v xml:space="preserve"> -</v>
          </cell>
          <cell r="G3748" t="str">
            <v>Finishing bobok kolom</v>
          </cell>
          <cell r="H3748">
            <v>2</v>
          </cell>
          <cell r="I3748" t="str">
            <v>bh</v>
          </cell>
          <cell r="J3748">
            <v>37500</v>
          </cell>
        </row>
        <row r="3749">
          <cell r="F3749" t="str">
            <v xml:space="preserve"> -</v>
          </cell>
          <cell r="G3749" t="str">
            <v>Finishing kolom plester/ aci</v>
          </cell>
          <cell r="H3749">
            <v>4</v>
          </cell>
          <cell r="I3749" t="str">
            <v>unt</v>
          </cell>
          <cell r="J3749">
            <v>12500</v>
          </cell>
        </row>
        <row r="3750">
          <cell r="F3750" t="str">
            <v xml:space="preserve"> -</v>
          </cell>
          <cell r="G3750" t="str">
            <v>Plester/aci bekas plesteran/bobok</v>
          </cell>
          <cell r="H3750">
            <v>1</v>
          </cell>
          <cell r="I3750" t="str">
            <v>unt</v>
          </cell>
          <cell r="J3750">
            <v>50000</v>
          </cell>
        </row>
        <row r="3751">
          <cell r="F3751" t="str">
            <v xml:space="preserve"> -</v>
          </cell>
          <cell r="G3751" t="str">
            <v>Finishing bobok dinding atas</v>
          </cell>
          <cell r="H3751">
            <v>1</v>
          </cell>
          <cell r="I3751" t="str">
            <v>unt</v>
          </cell>
          <cell r="J3751">
            <v>250000</v>
          </cell>
        </row>
        <row r="3752">
          <cell r="F3752" t="str">
            <v xml:space="preserve"> -</v>
          </cell>
          <cell r="G3752" t="str">
            <v>Plester/ aci sconengan</v>
          </cell>
          <cell r="H3752">
            <v>0.49</v>
          </cell>
          <cell r="I3752" t="str">
            <v>unt</v>
          </cell>
          <cell r="J3752">
            <v>102040</v>
          </cell>
        </row>
        <row r="3753">
          <cell r="F3753" t="str">
            <v xml:space="preserve"> -</v>
          </cell>
          <cell r="G3753" t="str">
            <v>Pasangan Keramik</v>
          </cell>
          <cell r="H3753">
            <v>55.6</v>
          </cell>
          <cell r="I3753" t="str">
            <v>m2</v>
          </cell>
          <cell r="J3753">
            <v>10000</v>
          </cell>
        </row>
        <row r="3754">
          <cell r="F3754" t="str">
            <v xml:space="preserve"> -</v>
          </cell>
          <cell r="G3754" t="str">
            <v>Plin</v>
          </cell>
          <cell r="H3754">
            <v>59.14</v>
          </cell>
          <cell r="I3754" t="str">
            <v>m2</v>
          </cell>
          <cell r="J3754">
            <v>2750</v>
          </cell>
        </row>
        <row r="3755">
          <cell r="F3755" t="str">
            <v xml:space="preserve"> -</v>
          </cell>
          <cell r="G3755" t="str">
            <v>Plesteran</v>
          </cell>
          <cell r="H3755">
            <v>1615.09</v>
          </cell>
          <cell r="I3755" t="str">
            <v>m2</v>
          </cell>
          <cell r="J3755">
            <v>6500</v>
          </cell>
        </row>
        <row r="3756">
          <cell r="F3756" t="str">
            <v xml:space="preserve"> -</v>
          </cell>
          <cell r="G3756" t="str">
            <v>Pasangan bata</v>
          </cell>
          <cell r="H3756">
            <v>1054.4100000000001</v>
          </cell>
          <cell r="I3756" t="str">
            <v>m2</v>
          </cell>
          <cell r="J3756">
            <v>9000</v>
          </cell>
        </row>
        <row r="3757">
          <cell r="F3757" t="str">
            <v xml:space="preserve"> -</v>
          </cell>
          <cell r="G3757" t="str">
            <v>Kolom &amp; Balok Praktis</v>
          </cell>
          <cell r="H3757">
            <v>432.1</v>
          </cell>
          <cell r="I3757" t="str">
            <v>m'</v>
          </cell>
          <cell r="J3757">
            <v>7500</v>
          </cell>
        </row>
        <row r="3758">
          <cell r="F3758" t="str">
            <v xml:space="preserve"> -</v>
          </cell>
          <cell r="G3758" t="str">
            <v>Bor u/ kolom</v>
          </cell>
          <cell r="H3758">
            <v>304</v>
          </cell>
          <cell r="I3758" t="str">
            <v>ttk</v>
          </cell>
          <cell r="J3758">
            <v>250</v>
          </cell>
        </row>
        <row r="3759">
          <cell r="F3759" t="str">
            <v xml:space="preserve"> -</v>
          </cell>
          <cell r="G3759" t="str">
            <v>Acian</v>
          </cell>
          <cell r="H3759">
            <v>1838.15</v>
          </cell>
          <cell r="I3759" t="str">
            <v>m2</v>
          </cell>
          <cell r="J3759">
            <v>4000</v>
          </cell>
        </row>
        <row r="3760">
          <cell r="F3760" t="str">
            <v xml:space="preserve"> -</v>
          </cell>
          <cell r="G3760" t="str">
            <v>Openingan</v>
          </cell>
          <cell r="H3760">
            <v>114.2</v>
          </cell>
          <cell r="I3760" t="str">
            <v>m2</v>
          </cell>
          <cell r="J3760">
            <v>7500</v>
          </cell>
        </row>
        <row r="3761">
          <cell r="G3761" t="str">
            <v>Jumlah</v>
          </cell>
        </row>
        <row r="3762">
          <cell r="C3762" t="str">
            <v>rupb1726</v>
          </cell>
          <cell r="F3762" t="str">
            <v>Upah Borong Pekerjaan</v>
          </cell>
          <cell r="G3762" t="str">
            <v>Pot. Retensi</v>
          </cell>
          <cell r="K3762">
            <v>42860789.200000003</v>
          </cell>
        </row>
        <row r="3765">
          <cell r="E3765" t="str">
            <v>Heri</v>
          </cell>
          <cell r="F3765" t="str">
            <v>Upah Borong Pekerjaan</v>
          </cell>
        </row>
        <row r="3766">
          <cell r="E3766" t="str">
            <v>120/SPB/NK-PPS/07/2005</v>
          </cell>
          <cell r="G3766" t="str">
            <v>Block C</v>
          </cell>
        </row>
        <row r="3767">
          <cell r="F3767" t="str">
            <v xml:space="preserve"> -</v>
          </cell>
          <cell r="G3767" t="str">
            <v xml:space="preserve">Pasang keramik meja los </v>
          </cell>
          <cell r="H3767">
            <v>55.92</v>
          </cell>
          <cell r="I3767" t="str">
            <v>m2</v>
          </cell>
          <cell r="J3767">
            <v>12500</v>
          </cell>
        </row>
        <row r="3768">
          <cell r="F3768" t="str">
            <v xml:space="preserve"> -</v>
          </cell>
          <cell r="G3768" t="str">
            <v>Pasang keramik tanggulan meja los</v>
          </cell>
          <cell r="H3768">
            <v>26</v>
          </cell>
          <cell r="I3768" t="str">
            <v>m'</v>
          </cell>
          <cell r="J3768">
            <v>17500</v>
          </cell>
        </row>
        <row r="3769">
          <cell r="F3769" t="str">
            <v xml:space="preserve"> -</v>
          </cell>
          <cell r="G3769" t="str">
            <v xml:space="preserve">Bobok &amp; finish sudutan balok </v>
          </cell>
          <cell r="H3769">
            <v>127.2</v>
          </cell>
          <cell r="I3769" t="str">
            <v>m'</v>
          </cell>
          <cell r="J3769">
            <v>2500</v>
          </cell>
        </row>
        <row r="3770">
          <cell r="C3770" t="str">
            <v>rupb1727</v>
          </cell>
          <cell r="F3770" t="str">
            <v>Upah Borong Pekerjaan</v>
          </cell>
          <cell r="G3770" t="str">
            <v>Jumlah</v>
          </cell>
          <cell r="K3770">
            <v>1472000</v>
          </cell>
        </row>
        <row r="3772">
          <cell r="E3772" t="str">
            <v>Heri</v>
          </cell>
          <cell r="F3772" t="str">
            <v>Upah Borong Pekerjaan</v>
          </cell>
        </row>
        <row r="3773">
          <cell r="E3773" t="str">
            <v>192/SPB/NK-PPS/08/2005</v>
          </cell>
          <cell r="G3773" t="str">
            <v>Block C</v>
          </cell>
        </row>
        <row r="3774">
          <cell r="G3774" t="str">
            <v>Lantai Dua</v>
          </cell>
        </row>
        <row r="3775">
          <cell r="F3775" t="str">
            <v xml:space="preserve"> -</v>
          </cell>
          <cell r="G3775" t="str">
            <v xml:space="preserve">Plester &amp; acian dinding bata exsternal </v>
          </cell>
          <cell r="H3775">
            <v>50</v>
          </cell>
          <cell r="I3775" t="str">
            <v>m2</v>
          </cell>
          <cell r="J3775">
            <v>16500</v>
          </cell>
        </row>
        <row r="3776">
          <cell r="F3776" t="str">
            <v xml:space="preserve"> -</v>
          </cell>
          <cell r="G3776" t="str">
            <v xml:space="preserve">Pasang bata </v>
          </cell>
          <cell r="H3776">
            <v>30</v>
          </cell>
          <cell r="I3776" t="str">
            <v>m2</v>
          </cell>
          <cell r="J3776">
            <v>9000</v>
          </cell>
        </row>
        <row r="3777">
          <cell r="F3777" t="str">
            <v xml:space="preserve"> -</v>
          </cell>
          <cell r="G3777" t="str">
            <v>Plester dinding bata</v>
          </cell>
          <cell r="H3777">
            <v>661.4</v>
          </cell>
          <cell r="I3777" t="str">
            <v>m2</v>
          </cell>
          <cell r="J3777">
            <v>6500</v>
          </cell>
        </row>
        <row r="3778">
          <cell r="F3778" t="str">
            <v xml:space="preserve"> -</v>
          </cell>
          <cell r="G3778" t="str">
            <v>Acian dinding  bata</v>
          </cell>
          <cell r="H3778">
            <v>1194.3</v>
          </cell>
          <cell r="I3778" t="str">
            <v>m2</v>
          </cell>
          <cell r="J3778">
            <v>4000</v>
          </cell>
        </row>
        <row r="3779">
          <cell r="F3779" t="str">
            <v xml:space="preserve"> -</v>
          </cell>
          <cell r="G3779" t="str">
            <v>Pemb. Lt sblm psg keramik</v>
          </cell>
          <cell r="I3779" t="str">
            <v>m2</v>
          </cell>
        </row>
        <row r="3780">
          <cell r="F3780" t="str">
            <v xml:space="preserve"> -</v>
          </cell>
          <cell r="G3780" t="str">
            <v>Finish openingan rolling door</v>
          </cell>
          <cell r="H3780">
            <v>134.80000000000001</v>
          </cell>
          <cell r="I3780" t="str">
            <v>m2</v>
          </cell>
          <cell r="J3780">
            <v>7500</v>
          </cell>
        </row>
        <row r="3781">
          <cell r="G3781" t="str">
            <v>Lantai dasar</v>
          </cell>
        </row>
        <row r="3782">
          <cell r="F3782" t="str">
            <v xml:space="preserve"> -</v>
          </cell>
          <cell r="G3782" t="str">
            <v>Pasang keramik lt. diagonal</v>
          </cell>
          <cell r="H3782">
            <v>449.6</v>
          </cell>
          <cell r="I3782" t="str">
            <v>m2</v>
          </cell>
          <cell r="J3782">
            <v>12500</v>
          </cell>
        </row>
        <row r="3783">
          <cell r="F3783" t="str">
            <v xml:space="preserve"> -</v>
          </cell>
          <cell r="G3783" t="str">
            <v>Pasang keramik lt. area penjual</v>
          </cell>
          <cell r="H3783">
            <v>431</v>
          </cell>
          <cell r="I3783" t="str">
            <v>m2</v>
          </cell>
          <cell r="J3783">
            <v>10000</v>
          </cell>
        </row>
        <row r="3784">
          <cell r="F3784" t="str">
            <v xml:space="preserve"> -</v>
          </cell>
          <cell r="G3784" t="str">
            <v>Plester &amp; acian dinding beton</v>
          </cell>
          <cell r="H3784">
            <v>40.950000000000003</v>
          </cell>
          <cell r="I3784" t="str">
            <v>m2</v>
          </cell>
          <cell r="J3784">
            <v>16500</v>
          </cell>
        </row>
        <row r="3785">
          <cell r="F3785" t="str">
            <v xml:space="preserve"> -</v>
          </cell>
          <cell r="G3785" t="str">
            <v>Plester Beton kolom</v>
          </cell>
          <cell r="H3785">
            <v>20.9</v>
          </cell>
          <cell r="I3785" t="str">
            <v>m2</v>
          </cell>
          <cell r="J3785">
            <v>12500</v>
          </cell>
        </row>
        <row r="3786">
          <cell r="F3786" t="str">
            <v xml:space="preserve"> -</v>
          </cell>
          <cell r="G3786" t="str">
            <v>Acian dinding &amp; beton</v>
          </cell>
          <cell r="H3786">
            <v>60.35</v>
          </cell>
          <cell r="I3786" t="str">
            <v>m2</v>
          </cell>
          <cell r="J3786">
            <v>4000</v>
          </cell>
        </row>
        <row r="3787">
          <cell r="F3787" t="str">
            <v xml:space="preserve"> -</v>
          </cell>
          <cell r="G3787" t="str">
            <v>Expose kolom</v>
          </cell>
          <cell r="H3787">
            <v>77.28</v>
          </cell>
          <cell r="I3787" t="str">
            <v>m2</v>
          </cell>
          <cell r="J3787">
            <v>3000</v>
          </cell>
        </row>
        <row r="3788">
          <cell r="F3788" t="str">
            <v xml:space="preserve"> -</v>
          </cell>
          <cell r="G3788" t="str">
            <v xml:space="preserve">Sconengan kolom </v>
          </cell>
          <cell r="H3788">
            <v>172.96</v>
          </cell>
          <cell r="I3788" t="str">
            <v>m2</v>
          </cell>
          <cell r="J3788">
            <v>2500</v>
          </cell>
        </row>
        <row r="3789">
          <cell r="G3789" t="str">
            <v>Exsternal Ac C7/CB - CA &amp; C1/Cc - Cd</v>
          </cell>
          <cell r="H3789">
            <v>0</v>
          </cell>
        </row>
        <row r="3790">
          <cell r="F3790" t="str">
            <v xml:space="preserve"> -</v>
          </cell>
          <cell r="G3790" t="str">
            <v>Plester beton balok ornamen</v>
          </cell>
          <cell r="H3790">
            <v>31.21</v>
          </cell>
          <cell r="I3790" t="str">
            <v>m2</v>
          </cell>
          <cell r="J3790">
            <v>12500</v>
          </cell>
        </row>
        <row r="3791">
          <cell r="F3791" t="str">
            <v xml:space="preserve"> -</v>
          </cell>
          <cell r="G3791" t="str">
            <v>Plester dinding bata external'</v>
          </cell>
          <cell r="H3791">
            <v>18.809999999999999</v>
          </cell>
          <cell r="I3791" t="str">
            <v>m2</v>
          </cell>
          <cell r="J3791">
            <v>12500</v>
          </cell>
        </row>
        <row r="3792">
          <cell r="F3792" t="str">
            <v xml:space="preserve"> -</v>
          </cell>
          <cell r="G3792" t="str">
            <v>Acian dinding bata &amp; beton</v>
          </cell>
          <cell r="H3792">
            <v>72</v>
          </cell>
          <cell r="I3792" t="str">
            <v>m2</v>
          </cell>
          <cell r="J3792">
            <v>4000</v>
          </cell>
        </row>
        <row r="3793">
          <cell r="F3793" t="str">
            <v xml:space="preserve"> -</v>
          </cell>
          <cell r="G3793" t="str">
            <v>Sconengan balok &amp; kolom</v>
          </cell>
          <cell r="H3793">
            <v>103.84</v>
          </cell>
          <cell r="I3793" t="str">
            <v>m2</v>
          </cell>
          <cell r="J3793">
            <v>2500</v>
          </cell>
        </row>
        <row r="3794">
          <cell r="C3794" t="str">
            <v>rupb1728</v>
          </cell>
          <cell r="F3794" t="str">
            <v>Upah Borong Pekerjaan</v>
          </cell>
          <cell r="G3794" t="str">
            <v>Jumlah</v>
          </cell>
          <cell r="K3794">
            <v>24127715</v>
          </cell>
        </row>
        <row r="3798">
          <cell r="H3798" t="str">
            <v>Sub Jumlah     Rp.</v>
          </cell>
          <cell r="K3798">
            <v>320557016.64999998</v>
          </cell>
        </row>
        <row r="3809">
          <cell r="E3809" t="str">
            <v>Sub Jumlah Dipindah</v>
          </cell>
          <cell r="K3809">
            <v>320557016.64999998</v>
          </cell>
        </row>
        <row r="3811">
          <cell r="E3811" t="str">
            <v>Kharis</v>
          </cell>
          <cell r="F3811" t="str">
            <v>Upah Borong Pekerjaan</v>
          </cell>
        </row>
        <row r="3812">
          <cell r="E3812" t="str">
            <v>197/SPB/NK-PPS/08/2005</v>
          </cell>
          <cell r="G3812" t="str">
            <v>Gedung B</v>
          </cell>
        </row>
        <row r="3813">
          <cell r="F3813" t="str">
            <v xml:space="preserve"> -</v>
          </cell>
          <cell r="G3813" t="str">
            <v>Pasang bata</v>
          </cell>
          <cell r="H3813">
            <v>97.25</v>
          </cell>
          <cell r="I3813" t="str">
            <v>m2</v>
          </cell>
          <cell r="J3813">
            <v>9000</v>
          </cell>
        </row>
        <row r="3814">
          <cell r="F3814" t="str">
            <v xml:space="preserve"> -</v>
          </cell>
          <cell r="G3814" t="str">
            <v>Kolom X Balok Praktis</v>
          </cell>
          <cell r="H3814">
            <v>44.8</v>
          </cell>
          <cell r="I3814" t="str">
            <v>m'</v>
          </cell>
          <cell r="J3814">
            <v>7500</v>
          </cell>
        </row>
        <row r="3815">
          <cell r="F3815" t="str">
            <v xml:space="preserve"> -</v>
          </cell>
          <cell r="G3815" t="str">
            <v>Plesteran</v>
          </cell>
          <cell r="H3815">
            <v>101.184</v>
          </cell>
          <cell r="I3815" t="str">
            <v>m2</v>
          </cell>
          <cell r="J3815">
            <v>6500</v>
          </cell>
        </row>
        <row r="3816">
          <cell r="F3816" t="str">
            <v xml:space="preserve"> -</v>
          </cell>
          <cell r="G3816" t="str">
            <v>Bor u/ kolom</v>
          </cell>
          <cell r="H3816">
            <v>64</v>
          </cell>
          <cell r="I3816" t="str">
            <v>ttk</v>
          </cell>
          <cell r="J3816">
            <v>250</v>
          </cell>
        </row>
        <row r="3817">
          <cell r="F3817" t="str">
            <v xml:space="preserve"> -</v>
          </cell>
          <cell r="G3817" t="str">
            <v>Boru/ stek</v>
          </cell>
          <cell r="H3817">
            <v>32</v>
          </cell>
          <cell r="I3817" t="str">
            <v>ttk</v>
          </cell>
          <cell r="J3817">
            <v>1000</v>
          </cell>
        </row>
        <row r="3818">
          <cell r="F3818" t="str">
            <v xml:space="preserve"> -</v>
          </cell>
          <cell r="G3818" t="str">
            <v>Kolom praktis</v>
          </cell>
          <cell r="H3818">
            <v>36.700000000000003</v>
          </cell>
          <cell r="I3818" t="str">
            <v>m'</v>
          </cell>
          <cell r="J3818">
            <v>7500</v>
          </cell>
        </row>
        <row r="3819">
          <cell r="F3819" t="str">
            <v xml:space="preserve"> -</v>
          </cell>
          <cell r="G3819" t="str">
            <v>Pasang hebal</v>
          </cell>
          <cell r="H3819">
            <v>7.5</v>
          </cell>
          <cell r="I3819" t="str">
            <v>m2</v>
          </cell>
          <cell r="J3819">
            <v>10000</v>
          </cell>
        </row>
        <row r="3820">
          <cell r="F3820" t="str">
            <v xml:space="preserve"> -</v>
          </cell>
          <cell r="G3820" t="str">
            <v>Cor kolom praktis</v>
          </cell>
          <cell r="H3820">
            <v>1.5</v>
          </cell>
          <cell r="I3820" t="str">
            <v>m'</v>
          </cell>
          <cell r="J3820">
            <v>8000</v>
          </cell>
        </row>
        <row r="3821">
          <cell r="F3821" t="str">
            <v xml:space="preserve"> -</v>
          </cell>
          <cell r="G3821" t="str">
            <v>Pasang stegar</v>
          </cell>
          <cell r="H3821">
            <v>1</v>
          </cell>
          <cell r="I3821" t="str">
            <v>ls</v>
          </cell>
          <cell r="J3821">
            <v>13000</v>
          </cell>
        </row>
        <row r="3822">
          <cell r="F3822" t="str">
            <v xml:space="preserve"> -</v>
          </cell>
          <cell r="G3822" t="str">
            <v>Toilet Pria Lt.basement</v>
          </cell>
          <cell r="H3822">
            <v>0.5</v>
          </cell>
          <cell r="I3822" t="str">
            <v>unt</v>
          </cell>
          <cell r="J3822">
            <v>2000000</v>
          </cell>
        </row>
        <row r="3823">
          <cell r="F3823" t="str">
            <v xml:space="preserve"> -</v>
          </cell>
          <cell r="G3823" t="str">
            <v>Toilet Pria Lt. Dua</v>
          </cell>
          <cell r="H3823">
            <v>0.5</v>
          </cell>
          <cell r="I3823" t="str">
            <v>unt</v>
          </cell>
          <cell r="J3823">
            <v>2000000</v>
          </cell>
        </row>
        <row r="3824">
          <cell r="G3824" t="str">
            <v>Lantai Basement</v>
          </cell>
        </row>
        <row r="3825">
          <cell r="F3825" t="str">
            <v xml:space="preserve"> -</v>
          </cell>
          <cell r="G3825" t="str">
            <v>Acian</v>
          </cell>
          <cell r="H3825">
            <v>8.16</v>
          </cell>
          <cell r="I3825" t="str">
            <v>m2</v>
          </cell>
          <cell r="J3825">
            <v>4000</v>
          </cell>
        </row>
        <row r="3826">
          <cell r="F3826" t="str">
            <v xml:space="preserve"> -</v>
          </cell>
          <cell r="G3826" t="str">
            <v>Plesteran</v>
          </cell>
          <cell r="H3826">
            <v>38.104999999999997</v>
          </cell>
          <cell r="I3826" t="str">
            <v>m2</v>
          </cell>
          <cell r="J3826">
            <v>6500</v>
          </cell>
        </row>
        <row r="3827">
          <cell r="F3827" t="str">
            <v xml:space="preserve"> -</v>
          </cell>
          <cell r="G3827" t="str">
            <v>Bobok retaining wall</v>
          </cell>
          <cell r="H3827">
            <v>7</v>
          </cell>
          <cell r="I3827" t="str">
            <v>m'</v>
          </cell>
          <cell r="J3827">
            <v>5000</v>
          </cell>
        </row>
        <row r="3828">
          <cell r="F3828" t="str">
            <v xml:space="preserve"> -</v>
          </cell>
          <cell r="G3828" t="str">
            <v>Opening Kios</v>
          </cell>
          <cell r="H3828">
            <v>11.5</v>
          </cell>
          <cell r="I3828" t="str">
            <v>m'</v>
          </cell>
          <cell r="J3828">
            <v>5000</v>
          </cell>
        </row>
        <row r="3829">
          <cell r="F3829" t="str">
            <v xml:space="preserve"> -</v>
          </cell>
          <cell r="G3829" t="str">
            <v>Opening Pintu lift</v>
          </cell>
          <cell r="H3829">
            <v>1</v>
          </cell>
          <cell r="I3829" t="str">
            <v>ls</v>
          </cell>
          <cell r="J3829">
            <v>85000</v>
          </cell>
        </row>
        <row r="3830">
          <cell r="G3830" t="str">
            <v>Pekerjaan Tambahan</v>
          </cell>
        </row>
        <row r="3831">
          <cell r="F3831" t="str">
            <v xml:space="preserve"> -</v>
          </cell>
          <cell r="G3831" t="str">
            <v>Toilet I</v>
          </cell>
        </row>
        <row r="3832">
          <cell r="F3832" t="str">
            <v xml:space="preserve"> -</v>
          </cell>
          <cell r="G3832" t="str">
            <v>Pasang bata</v>
          </cell>
          <cell r="H3832">
            <v>3.38</v>
          </cell>
          <cell r="I3832" t="str">
            <v>m2</v>
          </cell>
          <cell r="J3832">
            <v>10000</v>
          </cell>
        </row>
        <row r="3833">
          <cell r="F3833" t="str">
            <v xml:space="preserve"> -</v>
          </cell>
          <cell r="G3833" t="str">
            <v>Cor kolom Praktis</v>
          </cell>
          <cell r="H3833">
            <v>6.4</v>
          </cell>
          <cell r="I3833" t="str">
            <v>m'</v>
          </cell>
          <cell r="J3833">
            <v>8000</v>
          </cell>
        </row>
        <row r="3834">
          <cell r="G3834" t="str">
            <v>Toilet II</v>
          </cell>
        </row>
        <row r="3835">
          <cell r="F3835" t="str">
            <v xml:space="preserve"> -</v>
          </cell>
          <cell r="G3835" t="str">
            <v>Pasang bata</v>
          </cell>
          <cell r="H3835">
            <v>18.600000000000001</v>
          </cell>
          <cell r="I3835" t="str">
            <v>m2</v>
          </cell>
          <cell r="J3835">
            <v>10000</v>
          </cell>
        </row>
        <row r="3836">
          <cell r="F3836" t="str">
            <v xml:space="preserve"> -</v>
          </cell>
          <cell r="G3836" t="str">
            <v>Cor kolom praktis</v>
          </cell>
          <cell r="H3836">
            <v>21.6</v>
          </cell>
          <cell r="I3836" t="str">
            <v>m'</v>
          </cell>
          <cell r="J3836">
            <v>8000</v>
          </cell>
        </row>
        <row r="3837">
          <cell r="C3837" t="str">
            <v>rupb1729</v>
          </cell>
          <cell r="F3837" t="str">
            <v>Upah Borong Pekerjaan</v>
          </cell>
          <cell r="G3837" t="str">
            <v>Jumlah</v>
          </cell>
          <cell r="K3837">
            <v>5193818.5</v>
          </cell>
        </row>
        <row r="3839">
          <cell r="E3839" t="str">
            <v>Kharis</v>
          </cell>
          <cell r="F3839" t="str">
            <v>Upah Borong Pekerjaan</v>
          </cell>
        </row>
        <row r="3840">
          <cell r="E3840" t="str">
            <v>144/SPB/NK-PPS/08/2005</v>
          </cell>
          <cell r="G3840" t="str">
            <v>Gedung B</v>
          </cell>
        </row>
        <row r="3841">
          <cell r="G3841" t="str">
            <v xml:space="preserve">Lantai Dasar </v>
          </cell>
        </row>
        <row r="3842">
          <cell r="F3842" t="str">
            <v xml:space="preserve"> -</v>
          </cell>
          <cell r="G3842" t="str">
            <v>Pasang Keramik Lantai</v>
          </cell>
          <cell r="H3842">
            <v>396.38</v>
          </cell>
          <cell r="I3842" t="str">
            <v>m2</v>
          </cell>
          <cell r="J3842">
            <v>10000</v>
          </cell>
        </row>
        <row r="3843">
          <cell r="F3843" t="str">
            <v xml:space="preserve"> -</v>
          </cell>
          <cell r="G3843" t="str">
            <v>Pasangan Pkn</v>
          </cell>
          <cell r="H3843">
            <v>365.1</v>
          </cell>
          <cell r="I3843" t="str">
            <v>m'</v>
          </cell>
          <cell r="J3843">
            <v>2750</v>
          </cell>
        </row>
        <row r="3844">
          <cell r="G3844" t="str">
            <v>Lantai Satu</v>
          </cell>
        </row>
        <row r="3845">
          <cell r="F3845" t="str">
            <v xml:space="preserve"> -</v>
          </cell>
          <cell r="G3845" t="str">
            <v>Toilet Wanita</v>
          </cell>
          <cell r="H3845">
            <v>0.4</v>
          </cell>
          <cell r="I3845" t="str">
            <v>unt</v>
          </cell>
          <cell r="J3845">
            <v>2000000</v>
          </cell>
        </row>
        <row r="3846">
          <cell r="F3846" t="str">
            <v xml:space="preserve"> -</v>
          </cell>
          <cell r="G3846" t="str">
            <v>Toilet Pria</v>
          </cell>
          <cell r="H3846">
            <v>0.25</v>
          </cell>
          <cell r="I3846" t="str">
            <v>unt</v>
          </cell>
          <cell r="J3846">
            <v>2000000</v>
          </cell>
        </row>
        <row r="3847">
          <cell r="G3847" t="str">
            <v>Lantai Dua</v>
          </cell>
        </row>
        <row r="3848">
          <cell r="F3848" t="str">
            <v xml:space="preserve"> -</v>
          </cell>
          <cell r="G3848" t="str">
            <v>Plesteran</v>
          </cell>
          <cell r="H3848">
            <v>150</v>
          </cell>
          <cell r="I3848" t="str">
            <v>m2</v>
          </cell>
          <cell r="J3848">
            <v>6500</v>
          </cell>
        </row>
        <row r="3849">
          <cell r="F3849" t="str">
            <v xml:space="preserve"> -</v>
          </cell>
          <cell r="G3849" t="str">
            <v>Pasang Batu bata</v>
          </cell>
          <cell r="H3849">
            <v>54.45</v>
          </cell>
          <cell r="I3849" t="str">
            <v>m2</v>
          </cell>
          <cell r="J3849">
            <v>9000</v>
          </cell>
        </row>
        <row r="3850">
          <cell r="F3850" t="str">
            <v xml:space="preserve"> -</v>
          </cell>
          <cell r="G3850" t="str">
            <v>Acian</v>
          </cell>
          <cell r="H3850">
            <v>140</v>
          </cell>
          <cell r="I3850" t="str">
            <v>m2</v>
          </cell>
          <cell r="J3850">
            <v>4000</v>
          </cell>
        </row>
        <row r="3851">
          <cell r="F3851" t="str">
            <v xml:space="preserve"> -</v>
          </cell>
          <cell r="G3851" t="str">
            <v>Kios I - K</v>
          </cell>
        </row>
        <row r="3852">
          <cell r="F3852" t="str">
            <v xml:space="preserve"> -</v>
          </cell>
          <cell r="G3852" t="str">
            <v>Pasangan Bata</v>
          </cell>
          <cell r="H3852">
            <v>23.61</v>
          </cell>
          <cell r="I3852" t="str">
            <v>m2</v>
          </cell>
          <cell r="J3852">
            <v>9000</v>
          </cell>
        </row>
        <row r="3853">
          <cell r="F3853" t="str">
            <v xml:space="preserve"> -</v>
          </cell>
          <cell r="G3853" t="str">
            <v xml:space="preserve">Plesteran </v>
          </cell>
          <cell r="H3853">
            <v>171.4</v>
          </cell>
          <cell r="I3853" t="str">
            <v>m2</v>
          </cell>
          <cell r="J3853">
            <v>6500</v>
          </cell>
        </row>
        <row r="3854">
          <cell r="F3854" t="str">
            <v xml:space="preserve"> -</v>
          </cell>
          <cell r="G3854" t="str">
            <v>Acian</v>
          </cell>
          <cell r="H3854">
            <v>161.19999999999999</v>
          </cell>
          <cell r="I3854" t="str">
            <v>m2</v>
          </cell>
          <cell r="J3854">
            <v>4000</v>
          </cell>
        </row>
        <row r="3855">
          <cell r="F3855" t="str">
            <v xml:space="preserve"> -</v>
          </cell>
          <cell r="G3855" t="str">
            <v>Sudutan</v>
          </cell>
          <cell r="H3855">
            <v>48</v>
          </cell>
          <cell r="I3855" t="str">
            <v>m'</v>
          </cell>
          <cell r="J3855">
            <v>2500</v>
          </cell>
        </row>
        <row r="3856">
          <cell r="G3856" t="str">
            <v>Jumlah</v>
          </cell>
        </row>
        <row r="3857">
          <cell r="C3857" t="str">
            <v>rupb1730</v>
          </cell>
          <cell r="F3857" t="str">
            <v>Upah Borong Pekerjaan</v>
          </cell>
          <cell r="G3857" t="str">
            <v>Pot. Retensi</v>
          </cell>
          <cell r="K3857">
            <v>9642619</v>
          </cell>
        </row>
        <row r="3884">
          <cell r="H3884" t="str">
            <v>Sub Jumlah     Rp.</v>
          </cell>
          <cell r="K3884">
            <v>335393454.14999998</v>
          </cell>
        </row>
        <row r="3893">
          <cell r="D3893" t="str">
            <v>SURACHMAN, ST</v>
          </cell>
        </row>
        <row r="3894">
          <cell r="D3894" t="str">
            <v>Kepala Proyek</v>
          </cell>
        </row>
        <row r="3895">
          <cell r="E3895" t="str">
            <v>Sub Jumlah Dipindah</v>
          </cell>
          <cell r="K3895">
            <v>335393454.14999998</v>
          </cell>
        </row>
        <row r="3897">
          <cell r="E3897" t="str">
            <v>Nofrizal</v>
          </cell>
          <cell r="F3897" t="str">
            <v>Upah Borong Pekerjaan</v>
          </cell>
        </row>
        <row r="3898">
          <cell r="E3898" t="str">
            <v>199/SPB/NK-PPS/08/2005</v>
          </cell>
          <cell r="G3898" t="str">
            <v>Block B,Lt.Basmen,dsr,satu,dua, Tiga &amp; lt Atap</v>
          </cell>
        </row>
        <row r="3899">
          <cell r="F3899" t="str">
            <v xml:space="preserve"> -</v>
          </cell>
          <cell r="G3899" t="str">
            <v>Floor / plester lantai Basmen</v>
          </cell>
          <cell r="H3899">
            <v>26</v>
          </cell>
          <cell r="I3899" t="str">
            <v>m2</v>
          </cell>
          <cell r="J3899">
            <v>6500</v>
          </cell>
        </row>
        <row r="3900">
          <cell r="F3900" t="str">
            <v xml:space="preserve"> -</v>
          </cell>
          <cell r="G3900" t="str">
            <v>Sconeng runcing Lantai Basmen</v>
          </cell>
          <cell r="H3900">
            <v>13.75</v>
          </cell>
          <cell r="I3900" t="str">
            <v>m'</v>
          </cell>
          <cell r="J3900">
            <v>2500</v>
          </cell>
        </row>
        <row r="3901">
          <cell r="F3901" t="str">
            <v xml:space="preserve"> -</v>
          </cell>
          <cell r="G3901" t="str">
            <v xml:space="preserve">Finishing kios </v>
          </cell>
          <cell r="H3901">
            <v>5</v>
          </cell>
          <cell r="I3901" t="str">
            <v>unit</v>
          </cell>
          <cell r="J3901">
            <v>629000</v>
          </cell>
        </row>
        <row r="3902">
          <cell r="F3902" t="str">
            <v xml:space="preserve"> -</v>
          </cell>
          <cell r="G3902" t="str">
            <v>Plester aci dinding</v>
          </cell>
          <cell r="H3902">
            <v>181.54</v>
          </cell>
          <cell r="I3902" t="str">
            <v>m2</v>
          </cell>
          <cell r="J3902">
            <v>12500</v>
          </cell>
        </row>
        <row r="3903">
          <cell r="F3903" t="str">
            <v xml:space="preserve"> -</v>
          </cell>
          <cell r="G3903" t="str">
            <v>Kolom &amp; balok praktis</v>
          </cell>
          <cell r="H3903">
            <v>7</v>
          </cell>
          <cell r="I3903" t="str">
            <v>m'</v>
          </cell>
          <cell r="J3903">
            <v>20000</v>
          </cell>
        </row>
        <row r="3904">
          <cell r="F3904" t="str">
            <v xml:space="preserve"> -</v>
          </cell>
          <cell r="G3904" t="str">
            <v>External cover kanan</v>
          </cell>
          <cell r="H3904">
            <v>9</v>
          </cell>
          <cell r="I3904" t="str">
            <v>Hr</v>
          </cell>
          <cell r="J3904">
            <v>35000</v>
          </cell>
        </row>
        <row r="3905">
          <cell r="F3905" t="str">
            <v xml:space="preserve"> -</v>
          </cell>
          <cell r="G3905" t="str">
            <v>Pasang keramik lantai - 2</v>
          </cell>
          <cell r="H3905">
            <v>120</v>
          </cell>
          <cell r="I3905" t="str">
            <v>m2</v>
          </cell>
          <cell r="J3905">
            <v>10000</v>
          </cell>
        </row>
        <row r="3906">
          <cell r="F3906" t="str">
            <v xml:space="preserve"> -</v>
          </cell>
          <cell r="G3906" t="str">
            <v>Pasangan bata</v>
          </cell>
          <cell r="H3906">
            <v>449.76</v>
          </cell>
          <cell r="I3906" t="str">
            <v>m2</v>
          </cell>
          <cell r="J3906">
            <v>9000</v>
          </cell>
        </row>
        <row r="3907">
          <cell r="F3907" t="str">
            <v xml:space="preserve"> -</v>
          </cell>
          <cell r="G3907" t="str">
            <v>Pasang bata tiang</v>
          </cell>
          <cell r="H3907">
            <v>4</v>
          </cell>
          <cell r="I3907" t="str">
            <v>bh</v>
          </cell>
          <cell r="J3907">
            <v>21600</v>
          </cell>
        </row>
        <row r="3908">
          <cell r="F3908" t="str">
            <v xml:space="preserve"> -</v>
          </cell>
          <cell r="G3908" t="str">
            <v>Pasang kolom praktis</v>
          </cell>
          <cell r="H3908">
            <v>57</v>
          </cell>
          <cell r="I3908" t="str">
            <v>bh</v>
          </cell>
          <cell r="J3908">
            <v>1000</v>
          </cell>
        </row>
        <row r="3909">
          <cell r="F3909" t="str">
            <v xml:space="preserve"> -</v>
          </cell>
          <cell r="G3909" t="str">
            <v>Bor stek kolom praktis</v>
          </cell>
          <cell r="H3909">
            <v>120</v>
          </cell>
          <cell r="I3909" t="str">
            <v>titik</v>
          </cell>
          <cell r="J3909">
            <v>250</v>
          </cell>
        </row>
        <row r="3910">
          <cell r="F3910" t="str">
            <v xml:space="preserve"> -</v>
          </cell>
          <cell r="G3910" t="str">
            <v xml:space="preserve">Cor </v>
          </cell>
          <cell r="H3910">
            <v>70.2</v>
          </cell>
          <cell r="I3910" t="str">
            <v>m'</v>
          </cell>
          <cell r="J3910">
            <v>7500</v>
          </cell>
        </row>
        <row r="3911">
          <cell r="F3911" t="str">
            <v xml:space="preserve"> -</v>
          </cell>
          <cell r="G3911" t="str">
            <v>Plaster</v>
          </cell>
          <cell r="H3911">
            <v>774.54</v>
          </cell>
          <cell r="I3911" t="str">
            <v>m2</v>
          </cell>
          <cell r="J3911">
            <v>6500</v>
          </cell>
        </row>
        <row r="3912">
          <cell r="F3912" t="str">
            <v xml:space="preserve"> -</v>
          </cell>
          <cell r="G3912" t="str">
            <v>Kolom &amp; balok praktis</v>
          </cell>
          <cell r="H3912">
            <v>99.6</v>
          </cell>
          <cell r="I3912" t="str">
            <v>m'</v>
          </cell>
          <cell r="J3912">
            <v>7500</v>
          </cell>
        </row>
        <row r="3913">
          <cell r="F3913" t="str">
            <v xml:space="preserve"> -</v>
          </cell>
          <cell r="G3913" t="str">
            <v>Sudutan</v>
          </cell>
          <cell r="H3913">
            <v>55</v>
          </cell>
          <cell r="I3913" t="str">
            <v>m'</v>
          </cell>
          <cell r="J3913">
            <v>2500</v>
          </cell>
        </row>
        <row r="3914">
          <cell r="F3914" t="str">
            <v xml:space="preserve"> -</v>
          </cell>
          <cell r="G3914" t="str">
            <v>Screed</v>
          </cell>
          <cell r="H3914">
            <v>24.3</v>
          </cell>
          <cell r="I3914" t="str">
            <v>m2</v>
          </cell>
          <cell r="J3914">
            <v>4000</v>
          </cell>
        </row>
        <row r="3915">
          <cell r="F3915" t="str">
            <v xml:space="preserve"> -</v>
          </cell>
          <cell r="G3915" t="str">
            <v>Hardener</v>
          </cell>
          <cell r="H3915">
            <v>24.3</v>
          </cell>
          <cell r="I3915" t="str">
            <v>m2</v>
          </cell>
          <cell r="J3915">
            <v>3000</v>
          </cell>
        </row>
        <row r="3916">
          <cell r="F3916" t="str">
            <v xml:space="preserve"> -</v>
          </cell>
          <cell r="G3916" t="str">
            <v>Expose</v>
          </cell>
          <cell r="H3916">
            <v>24.3</v>
          </cell>
          <cell r="I3916" t="str">
            <v>m2</v>
          </cell>
          <cell r="J3916">
            <v>5000</v>
          </cell>
        </row>
        <row r="3917">
          <cell r="F3917" t="str">
            <v xml:space="preserve"> -</v>
          </cell>
          <cell r="G3917" t="str">
            <v>Acian</v>
          </cell>
          <cell r="H3917">
            <v>270.33</v>
          </cell>
          <cell r="I3917" t="str">
            <v>m2</v>
          </cell>
          <cell r="J3917">
            <v>4000</v>
          </cell>
        </row>
        <row r="3918">
          <cell r="F3918" t="str">
            <v xml:space="preserve"> -</v>
          </cell>
          <cell r="G3918" t="str">
            <v>Plester &amp; aci</v>
          </cell>
          <cell r="H3918">
            <v>10500</v>
          </cell>
          <cell r="I3918" t="str">
            <v>m2</v>
          </cell>
          <cell r="J3918">
            <v>101.65</v>
          </cell>
        </row>
        <row r="3919">
          <cell r="F3919" t="str">
            <v xml:space="preserve"> -</v>
          </cell>
          <cell r="G3919" t="str">
            <v>Sconengan</v>
          </cell>
          <cell r="H3919">
            <v>7500</v>
          </cell>
          <cell r="I3919" t="str">
            <v>m'</v>
          </cell>
          <cell r="J3919">
            <v>94.32</v>
          </cell>
        </row>
        <row r="3920">
          <cell r="F3920" t="str">
            <v xml:space="preserve"> -</v>
          </cell>
          <cell r="G3920" t="str">
            <v>Pasang &amp; bongkar scafolding</v>
          </cell>
          <cell r="H3920">
            <v>3500</v>
          </cell>
          <cell r="I3920" t="str">
            <v>m2</v>
          </cell>
          <cell r="J3920">
            <v>29.7</v>
          </cell>
        </row>
        <row r="3921">
          <cell r="F3921" t="str">
            <v xml:space="preserve"> -</v>
          </cell>
          <cell r="G3921" t="str">
            <v>Buang tanah fit lift &amp; groting</v>
          </cell>
          <cell r="H3921">
            <v>900000</v>
          </cell>
          <cell r="I3921" t="str">
            <v>Ls</v>
          </cell>
          <cell r="J3921">
            <v>1</v>
          </cell>
        </row>
        <row r="3922">
          <cell r="G3922" t="str">
            <v>Block C</v>
          </cell>
        </row>
        <row r="3923">
          <cell r="F3923" t="str">
            <v xml:space="preserve"> -</v>
          </cell>
          <cell r="G3923" t="str">
            <v xml:space="preserve">Finishing kios </v>
          </cell>
          <cell r="H3923">
            <v>129000</v>
          </cell>
          <cell r="I3923" t="str">
            <v>unit</v>
          </cell>
          <cell r="J3923">
            <v>9</v>
          </cell>
        </row>
        <row r="3924">
          <cell r="G3924" t="str">
            <v>Jumlah</v>
          </cell>
        </row>
        <row r="3925">
          <cell r="C3925" t="str">
            <v>rupb1731</v>
          </cell>
          <cell r="F3925" t="str">
            <v>Upah Borong Pekerjaan</v>
          </cell>
          <cell r="G3925" t="str">
            <v>Pot. Retensi</v>
          </cell>
          <cell r="K3925">
            <v>22089347</v>
          </cell>
        </row>
        <row r="3927">
          <cell r="E3927" t="str">
            <v>Dwika</v>
          </cell>
          <cell r="F3927" t="str">
            <v>Retensi Pekerjaan :</v>
          </cell>
        </row>
        <row r="3928">
          <cell r="E3928" t="str">
            <v>102/SPB/NK-PPS/06/2005</v>
          </cell>
        </row>
        <row r="3929">
          <cell r="C3929" t="str">
            <v>rupb1732</v>
          </cell>
          <cell r="E3929" t="str">
            <v>118/SPB/NK-PPS/07/2005</v>
          </cell>
          <cell r="F3929" t="str">
            <v>Upah Borong Pekerjaan</v>
          </cell>
          <cell r="K3929">
            <v>4664065</v>
          </cell>
        </row>
        <row r="3931">
          <cell r="E3931" t="str">
            <v>Dwika</v>
          </cell>
          <cell r="F3931" t="str">
            <v>Upah Borong Pekerjaan</v>
          </cell>
        </row>
        <row r="3932">
          <cell r="E3932" t="str">
            <v>140/SPB/NK-PPS/08/2005</v>
          </cell>
          <cell r="G3932" t="str">
            <v>Lantai 1 Blok B</v>
          </cell>
        </row>
        <row r="3933">
          <cell r="F3933" t="str">
            <v xml:space="preserve"> -</v>
          </cell>
          <cell r="G3933" t="str">
            <v xml:space="preserve">Pasang Batu bata </v>
          </cell>
          <cell r="H3933">
            <v>51.22</v>
          </cell>
          <cell r="I3933" t="str">
            <v>m2</v>
          </cell>
          <cell r="J3933">
            <v>9000</v>
          </cell>
        </row>
        <row r="3934">
          <cell r="F3934" t="str">
            <v xml:space="preserve"> -</v>
          </cell>
          <cell r="G3934" t="str">
            <v>Kolom X balok praktis</v>
          </cell>
          <cell r="H3934">
            <v>70.099999999999994</v>
          </cell>
          <cell r="I3934" t="str">
            <v>m'</v>
          </cell>
          <cell r="J3934">
            <v>7500</v>
          </cell>
        </row>
        <row r="3935">
          <cell r="F3935" t="str">
            <v xml:space="preserve"> -</v>
          </cell>
          <cell r="G3935" t="str">
            <v>Bor u/ stek</v>
          </cell>
          <cell r="H3935">
            <v>16</v>
          </cell>
          <cell r="I3935" t="str">
            <v>ttk</v>
          </cell>
          <cell r="J3935">
            <v>1000</v>
          </cell>
        </row>
        <row r="3936">
          <cell r="F3936" t="str">
            <v xml:space="preserve"> -</v>
          </cell>
          <cell r="G3936" t="str">
            <v>Bor u/ Kolom</v>
          </cell>
          <cell r="H3936">
            <v>40</v>
          </cell>
          <cell r="I3936" t="str">
            <v>ttk</v>
          </cell>
          <cell r="J3936">
            <v>250</v>
          </cell>
        </row>
        <row r="3937">
          <cell r="F3937" t="str">
            <v xml:space="preserve"> -</v>
          </cell>
          <cell r="G3937" t="str">
            <v>Plesteran</v>
          </cell>
          <cell r="H3937">
            <v>149.29</v>
          </cell>
          <cell r="I3937" t="str">
            <v>m2</v>
          </cell>
          <cell r="J3937">
            <v>6500</v>
          </cell>
        </row>
        <row r="3938">
          <cell r="F3938" t="str">
            <v xml:space="preserve"> -</v>
          </cell>
          <cell r="G3938" t="str">
            <v>Acian</v>
          </cell>
          <cell r="H3938">
            <v>1800.8</v>
          </cell>
          <cell r="I3938" t="str">
            <v>m2</v>
          </cell>
          <cell r="J3938">
            <v>4000</v>
          </cell>
        </row>
        <row r="3939">
          <cell r="G3939" t="str">
            <v>Lantai 2 Blok B</v>
          </cell>
        </row>
        <row r="3940">
          <cell r="F3940" t="str">
            <v xml:space="preserve"> -</v>
          </cell>
          <cell r="G3940" t="str">
            <v xml:space="preserve">Pasang Batu bata </v>
          </cell>
          <cell r="H3940">
            <v>158</v>
          </cell>
          <cell r="I3940" t="str">
            <v>m2</v>
          </cell>
          <cell r="J3940">
            <v>9000</v>
          </cell>
        </row>
        <row r="3941">
          <cell r="F3941" t="str">
            <v xml:space="preserve"> -</v>
          </cell>
          <cell r="G3941" t="str">
            <v>Kolom X balok praktis</v>
          </cell>
          <cell r="H3941">
            <v>124.36</v>
          </cell>
          <cell r="I3941" t="str">
            <v>m'</v>
          </cell>
          <cell r="J3941">
            <v>7500</v>
          </cell>
        </row>
        <row r="3942">
          <cell r="F3942" t="str">
            <v xml:space="preserve"> -</v>
          </cell>
          <cell r="G3942" t="str">
            <v>Bor u/ stek</v>
          </cell>
          <cell r="H3942">
            <v>32</v>
          </cell>
          <cell r="I3942" t="str">
            <v>ttk</v>
          </cell>
          <cell r="J3942">
            <v>1000</v>
          </cell>
        </row>
        <row r="3943">
          <cell r="F3943" t="str">
            <v xml:space="preserve"> -</v>
          </cell>
          <cell r="G3943" t="str">
            <v>Bor u/ Kolom</v>
          </cell>
          <cell r="H3943">
            <v>60</v>
          </cell>
          <cell r="I3943" t="str">
            <v>ttk</v>
          </cell>
          <cell r="J3943">
            <v>250</v>
          </cell>
        </row>
        <row r="3944">
          <cell r="F3944" t="str">
            <v xml:space="preserve"> -</v>
          </cell>
          <cell r="G3944" t="str">
            <v>Plesteran</v>
          </cell>
          <cell r="H3944">
            <v>273.56</v>
          </cell>
          <cell r="I3944" t="str">
            <v>m2</v>
          </cell>
          <cell r="J3944">
            <v>6500</v>
          </cell>
        </row>
        <row r="3945">
          <cell r="G3945" t="str">
            <v>Jumlah</v>
          </cell>
        </row>
        <row r="3946">
          <cell r="C3946" t="str">
            <v>rupb1733</v>
          </cell>
          <cell r="F3946" t="str">
            <v>Upah Borong Pekerjaan</v>
          </cell>
          <cell r="G3946" t="str">
            <v>Pot. Retensi</v>
          </cell>
          <cell r="K3946">
            <v>13035125</v>
          </cell>
        </row>
        <row r="3965">
          <cell r="H3965" t="str">
            <v>Sub Jumlah     Rp.</v>
          </cell>
          <cell r="K3965">
            <v>375181991.14999998</v>
          </cell>
        </row>
        <row r="3980">
          <cell r="E3980" t="str">
            <v>Sub Jumlah Dipindah</v>
          </cell>
          <cell r="K3980">
            <v>375181991.14999998</v>
          </cell>
        </row>
        <row r="3982">
          <cell r="E3982" t="str">
            <v>Dwika</v>
          </cell>
          <cell r="F3982" t="str">
            <v>Upah Borong Pekerjaan</v>
          </cell>
        </row>
        <row r="3983">
          <cell r="E3983" t="str">
            <v>196/SPB/NK-PPS/08/2005</v>
          </cell>
          <cell r="G3983" t="str">
            <v>Block B</v>
          </cell>
        </row>
        <row r="3984">
          <cell r="F3984" t="str">
            <v xml:space="preserve"> -</v>
          </cell>
          <cell r="G3984" t="str">
            <v>Openingan  Lt- 1</v>
          </cell>
          <cell r="H3984">
            <v>221.65</v>
          </cell>
          <cell r="I3984" t="str">
            <v>m'</v>
          </cell>
          <cell r="J3984">
            <v>7500</v>
          </cell>
        </row>
        <row r="3985">
          <cell r="F3985" t="str">
            <v xml:space="preserve"> -</v>
          </cell>
          <cell r="G3985" t="str">
            <v>Sudutan lt- 1</v>
          </cell>
          <cell r="H3985">
            <v>515.4</v>
          </cell>
          <cell r="I3985" t="str">
            <v>m'</v>
          </cell>
          <cell r="J3985">
            <v>2500</v>
          </cell>
        </row>
        <row r="3986">
          <cell r="G3986" t="str">
            <v>Finishing Lt Dasar</v>
          </cell>
        </row>
        <row r="3987">
          <cell r="F3987" t="str">
            <v xml:space="preserve"> -</v>
          </cell>
          <cell r="G3987" t="str">
            <v>Openingan /Sudutan dalam Kios 10,6 m'</v>
          </cell>
          <cell r="H3987">
            <v>4</v>
          </cell>
          <cell r="I3987" t="str">
            <v>unit</v>
          </cell>
          <cell r="J3987">
            <v>150000</v>
          </cell>
        </row>
        <row r="3988">
          <cell r="F3988" t="str">
            <v xml:space="preserve"> -</v>
          </cell>
          <cell r="G3988" t="str">
            <v xml:space="preserve">Bobok atas tiang 1 m Plester/aci atas tiang </v>
          </cell>
          <cell r="H3988">
            <v>1</v>
          </cell>
          <cell r="I3988" t="str">
            <v>unit</v>
          </cell>
          <cell r="J3988">
            <v>50000</v>
          </cell>
        </row>
        <row r="3989">
          <cell r="F3989" t="str">
            <v xml:space="preserve"> -</v>
          </cell>
          <cell r="G3989" t="str">
            <v>Pasang bata tiang 0,96 m2, Plester/Aci tiang 3,096 m2,</v>
          </cell>
          <cell r="H3989">
            <v>0</v>
          </cell>
        </row>
        <row r="3990">
          <cell r="G3990" t="str">
            <v>Cor kolom Praktis 0,04 m3 &amp; skonengan 9,6 m'</v>
          </cell>
          <cell r="H3990">
            <v>1</v>
          </cell>
          <cell r="I3990" t="str">
            <v>Ls</v>
          </cell>
          <cell r="J3990">
            <v>150000</v>
          </cell>
        </row>
        <row r="3991">
          <cell r="F3991" t="str">
            <v xml:space="preserve"> -</v>
          </cell>
          <cell r="G3991" t="str">
            <v xml:space="preserve">Pas Bata tiang 1 sisi 0,48 m2, Plester/aci Dinding + </v>
          </cell>
          <cell r="H3991">
            <v>0</v>
          </cell>
        </row>
        <row r="3992">
          <cell r="G3992" t="str">
            <v>Tiang kolom, &amp; dinding atas 4,35 m2, Skonengan 6,8 m'</v>
          </cell>
          <cell r="H3992">
            <v>1</v>
          </cell>
          <cell r="I3992" t="str">
            <v>Ls</v>
          </cell>
          <cell r="J3992">
            <v>200000</v>
          </cell>
        </row>
        <row r="3993">
          <cell r="F3993" t="str">
            <v xml:space="preserve"> -</v>
          </cell>
          <cell r="G3993" t="str">
            <v>Bobok , Plester/aci  kolom kios</v>
          </cell>
          <cell r="H3993">
            <v>1</v>
          </cell>
          <cell r="I3993" t="str">
            <v>unit</v>
          </cell>
          <cell r="J3993">
            <v>50000</v>
          </cell>
        </row>
        <row r="3994">
          <cell r="F3994" t="str">
            <v xml:space="preserve"> -</v>
          </cell>
          <cell r="G3994" t="str">
            <v>Plester /aci,  tiang &amp; Dinding atas 1,43 m, Bobok Ujung</v>
          </cell>
          <cell r="H3994">
            <v>0</v>
          </cell>
        </row>
        <row r="3995">
          <cell r="G3995" t="str">
            <v>tiang 0,2 m dan Skonengan sudut 2 m'</v>
          </cell>
          <cell r="H3995">
            <v>2</v>
          </cell>
          <cell r="I3995" t="str">
            <v>Ls</v>
          </cell>
          <cell r="J3995">
            <v>150000</v>
          </cell>
        </row>
        <row r="3996">
          <cell r="F3996" t="str">
            <v xml:space="preserve"> -</v>
          </cell>
          <cell r="G3996" t="str">
            <v xml:space="preserve">Plester /Aci &amp; sisip tiang </v>
          </cell>
          <cell r="H3996">
            <v>2</v>
          </cell>
          <cell r="I3996" t="str">
            <v>m2</v>
          </cell>
          <cell r="J3996">
            <v>12500</v>
          </cell>
        </row>
        <row r="3997">
          <cell r="F3997" t="str">
            <v xml:space="preserve"> -</v>
          </cell>
          <cell r="G3997" t="str">
            <v xml:space="preserve">Plester / Aci Dinding </v>
          </cell>
          <cell r="H3997">
            <v>7</v>
          </cell>
          <cell r="I3997" t="str">
            <v>m2</v>
          </cell>
          <cell r="J3997">
            <v>17857</v>
          </cell>
        </row>
        <row r="3998">
          <cell r="F3998" t="str">
            <v xml:space="preserve"> -</v>
          </cell>
          <cell r="G3998" t="str">
            <v>Openingan &amp; perapian 12 m', finishing kolom tdk rapi,</v>
          </cell>
          <cell r="H3998">
            <v>0</v>
          </cell>
        </row>
        <row r="3999">
          <cell r="G3999" t="str">
            <v>plester / aci sudutan dalam 6 unit</v>
          </cell>
          <cell r="H3999">
            <v>12</v>
          </cell>
          <cell r="I3999" t="str">
            <v>m'</v>
          </cell>
          <cell r="J3999">
            <v>50000</v>
          </cell>
        </row>
        <row r="4000">
          <cell r="F4000" t="str">
            <v xml:space="preserve"> -</v>
          </cell>
          <cell r="G4000" t="str">
            <v>Acian luar / dalam lubang dakting, merapikan sudutan</v>
          </cell>
          <cell r="H4000">
            <v>0</v>
          </cell>
        </row>
        <row r="4001">
          <cell r="F4001" t="str">
            <v xml:space="preserve"> -</v>
          </cell>
          <cell r="G4001" t="str">
            <v>dalam</v>
          </cell>
          <cell r="H4001">
            <v>6.73</v>
          </cell>
          <cell r="I4001" t="str">
            <v>m2</v>
          </cell>
          <cell r="J4001">
            <v>14859</v>
          </cell>
        </row>
        <row r="4002">
          <cell r="F4002" t="str">
            <v xml:space="preserve"> -</v>
          </cell>
          <cell r="G4002" t="str">
            <v>Pas bata 4,027 m2, plester /aci luar dlm 8,29 m2,</v>
          </cell>
          <cell r="H4002">
            <v>0</v>
          </cell>
        </row>
        <row r="4003">
          <cell r="G4003" t="str">
            <v>Openingan 15 cm 2,2 m', cor ring balok &amp; klm praktis 5,667 m'</v>
          </cell>
          <cell r="H4003">
            <v>1</v>
          </cell>
          <cell r="I4003" t="str">
            <v>Ls</v>
          </cell>
          <cell r="J4003">
            <v>800000</v>
          </cell>
        </row>
        <row r="4004">
          <cell r="F4004" t="str">
            <v xml:space="preserve"> -</v>
          </cell>
          <cell r="G4004" t="str">
            <v xml:space="preserve">Atas pintu / dinding diaci </v>
          </cell>
          <cell r="H4004">
            <v>2.4</v>
          </cell>
          <cell r="I4004" t="str">
            <v>m'</v>
          </cell>
          <cell r="J4004">
            <v>83333</v>
          </cell>
        </row>
        <row r="4005">
          <cell r="F4005" t="str">
            <v xml:space="preserve"> -</v>
          </cell>
          <cell r="G4005" t="str">
            <v>Plester / aci kolom dinding atas, sconengan</v>
          </cell>
          <cell r="H4005">
            <v>1</v>
          </cell>
          <cell r="I4005" t="str">
            <v>m2</v>
          </cell>
          <cell r="J4005">
            <v>150000</v>
          </cell>
        </row>
        <row r="4006">
          <cell r="F4006" t="str">
            <v xml:space="preserve"> -</v>
          </cell>
          <cell r="G4006" t="str">
            <v>Finishing dekat pintu atas + plester aci</v>
          </cell>
          <cell r="H4006">
            <v>1</v>
          </cell>
          <cell r="I4006" t="str">
            <v>m2</v>
          </cell>
          <cell r="J4006">
            <v>100000</v>
          </cell>
        </row>
        <row r="4007">
          <cell r="F4007" t="str">
            <v xml:space="preserve"> -</v>
          </cell>
          <cell r="G4007" t="str">
            <v>Naikan Keramik Lt. Dasar block B</v>
          </cell>
          <cell r="H4007">
            <v>1</v>
          </cell>
          <cell r="I4007" t="str">
            <v>Ls</v>
          </cell>
          <cell r="J4007">
            <v>60000</v>
          </cell>
        </row>
        <row r="4008">
          <cell r="G4008" t="str">
            <v>Block C</v>
          </cell>
          <cell r="H4008">
            <v>0</v>
          </cell>
        </row>
        <row r="4009">
          <cell r="F4009" t="str">
            <v xml:space="preserve"> -</v>
          </cell>
          <cell r="G4009" t="str">
            <v>Finish Openingan rolling door</v>
          </cell>
          <cell r="H4009">
            <v>286.8</v>
          </cell>
          <cell r="I4009" t="str">
            <v>m'</v>
          </cell>
          <cell r="J4009">
            <v>7500</v>
          </cell>
        </row>
        <row r="4010">
          <cell r="F4010" t="str">
            <v xml:space="preserve"> -</v>
          </cell>
          <cell r="G4010" t="str">
            <v>Plester beton parapet exsternal</v>
          </cell>
          <cell r="H4010">
            <v>25.25</v>
          </cell>
          <cell r="I4010" t="str">
            <v>m2</v>
          </cell>
          <cell r="J4010">
            <v>12500</v>
          </cell>
        </row>
        <row r="4011">
          <cell r="F4011" t="str">
            <v xml:space="preserve"> -</v>
          </cell>
          <cell r="G4011" t="str">
            <v>Acian dinding parapet &amp; dinding bata</v>
          </cell>
          <cell r="H4011">
            <v>71.849999999999994</v>
          </cell>
          <cell r="I4011" t="str">
            <v>m2</v>
          </cell>
          <cell r="J4011">
            <v>4000</v>
          </cell>
        </row>
        <row r="4012">
          <cell r="C4012" t="str">
            <v>rupb1734</v>
          </cell>
          <cell r="F4012" t="str">
            <v>Upah Borong Pekerjaan</v>
          </cell>
          <cell r="G4012" t="str">
            <v>Jumlah</v>
          </cell>
          <cell r="K4012">
            <v>9214899.2699999996</v>
          </cell>
        </row>
        <row r="4014">
          <cell r="E4014" t="str">
            <v>Dwika</v>
          </cell>
          <cell r="F4014" t="str">
            <v>Upah Borong Pekerjaan</v>
          </cell>
        </row>
        <row r="4015">
          <cell r="E4015" t="str">
            <v>118/SPB/NK-PPS/07/2005</v>
          </cell>
          <cell r="G4015" t="str">
            <v>Block C lt. 2</v>
          </cell>
        </row>
        <row r="4016">
          <cell r="F4016" t="str">
            <v xml:space="preserve"> -</v>
          </cell>
          <cell r="G4016" t="str">
            <v>Plester  Dinding bata</v>
          </cell>
          <cell r="H4016">
            <v>127.4</v>
          </cell>
          <cell r="I4016" t="str">
            <v>M2</v>
          </cell>
          <cell r="J4016">
            <v>6500</v>
          </cell>
        </row>
        <row r="4017">
          <cell r="F4017" t="str">
            <v xml:space="preserve"> -</v>
          </cell>
          <cell r="G4017" t="str">
            <v>Acian Dinding bata</v>
          </cell>
          <cell r="H4017">
            <v>1274.5999999999999</v>
          </cell>
          <cell r="I4017" t="str">
            <v>M2</v>
          </cell>
          <cell r="J4017">
            <v>4000</v>
          </cell>
        </row>
        <row r="4018">
          <cell r="F4018" t="str">
            <v xml:space="preserve"> -</v>
          </cell>
          <cell r="G4018" t="str">
            <v>Cor kolom praktis &amp; Ring balok</v>
          </cell>
          <cell r="H4018">
            <v>51.2</v>
          </cell>
          <cell r="I4018" t="str">
            <v>m'</v>
          </cell>
          <cell r="J4018">
            <v>7500</v>
          </cell>
        </row>
        <row r="4019">
          <cell r="C4019" t="str">
            <v>rupb1735</v>
          </cell>
          <cell r="F4019" t="str">
            <v>Upah Borong Pekerjaan</v>
          </cell>
          <cell r="G4019" t="str">
            <v>Jumlah</v>
          </cell>
          <cell r="K4019">
            <v>6310500</v>
          </cell>
        </row>
        <row r="4021">
          <cell r="C4021" t="str">
            <v>rupb1736</v>
          </cell>
          <cell r="E4021" t="str">
            <v>Karmidi</v>
          </cell>
          <cell r="F4021" t="str">
            <v>Upah Harian pekerjaan pengurasan lumpur block D</v>
          </cell>
          <cell r="K4021">
            <v>1820000</v>
          </cell>
        </row>
        <row r="4023">
          <cell r="E4023" t="str">
            <v>Karmidi</v>
          </cell>
          <cell r="F4023" t="str">
            <v>Upah Harian Perataan Tanah di Lt. basement gedung B</v>
          </cell>
        </row>
        <row r="4024">
          <cell r="C4024" t="str">
            <v>rupb1737</v>
          </cell>
          <cell r="F4024" t="str">
            <v>Upah Harian Perataan Tanah di Lt. basement gedung B</v>
          </cell>
          <cell r="K4024">
            <v>245000</v>
          </cell>
        </row>
        <row r="4026">
          <cell r="E4026" t="str">
            <v>Karmidi</v>
          </cell>
          <cell r="F4026" t="str">
            <v>Upah Harian Pekerjaan pasang pipa dranase block D</v>
          </cell>
        </row>
        <row r="4027">
          <cell r="C4027" t="str">
            <v>rupb1738</v>
          </cell>
          <cell r="F4027" t="str">
            <v>Upah Harian Pekerjaan pasang pipa dranase block D</v>
          </cell>
          <cell r="K4027">
            <v>490000</v>
          </cell>
        </row>
        <row r="4031">
          <cell r="H4031" t="str">
            <v>Sub Jumlah     Rp.</v>
          </cell>
          <cell r="K4031">
            <v>393262390.41999996</v>
          </cell>
        </row>
        <row r="4032">
          <cell r="H4032" t="str">
            <v>T o  t  a  l        Rp.</v>
          </cell>
          <cell r="K4032">
            <v>393262390.41999996</v>
          </cell>
        </row>
        <row r="4035">
          <cell r="D4035" t="str">
            <v>DP : 20</v>
          </cell>
        </row>
        <row r="4036">
          <cell r="C4036" t="str">
            <v/>
          </cell>
        </row>
        <row r="4038">
          <cell r="E4038" t="str">
            <v>Arif</v>
          </cell>
          <cell r="F4038" t="str">
            <v xml:space="preserve">Upah Harian Pembersiha dan Pprasarana </v>
          </cell>
        </row>
        <row r="4039">
          <cell r="C4039" t="str">
            <v>rupb1739</v>
          </cell>
          <cell r="F4039" t="str">
            <v>Di Block C. ( 28/8/05 s/d 13/09/05 )</v>
          </cell>
          <cell r="K4039">
            <v>20580000</v>
          </cell>
        </row>
        <row r="4041">
          <cell r="C4041" t="str">
            <v>rupb1740</v>
          </cell>
          <cell r="E4041" t="str">
            <v>Dwi Tantomo</v>
          </cell>
          <cell r="F4041" t="str">
            <v xml:space="preserve">Upah bongkar semen </v>
          </cell>
          <cell r="K4041">
            <v>1480000</v>
          </cell>
        </row>
        <row r="4043">
          <cell r="C4043" t="str">
            <v>rupb1741</v>
          </cell>
          <cell r="E4043" t="str">
            <v>Karmidi</v>
          </cell>
          <cell r="F4043" t="str">
            <v xml:space="preserve">Upah harian Langsir Skapulding </v>
          </cell>
          <cell r="K4043">
            <v>300000</v>
          </cell>
        </row>
        <row r="4045">
          <cell r="E4045" t="str">
            <v>Karmidi</v>
          </cell>
          <cell r="F4045" t="str">
            <v>Block A</v>
          </cell>
          <cell r="G4045" t="str">
            <v>Block A</v>
          </cell>
        </row>
        <row r="4046">
          <cell r="E4046" t="str">
            <v>206/SPB/NK-PPS/08/05</v>
          </cell>
          <cell r="F4046" t="str">
            <v>Potong Bore Pile</v>
          </cell>
          <cell r="G4046" t="str">
            <v>Potong Bore Pile</v>
          </cell>
          <cell r="H4046">
            <v>28</v>
          </cell>
          <cell r="I4046" t="str">
            <v>Titik</v>
          </cell>
          <cell r="J4046">
            <v>80000</v>
          </cell>
        </row>
        <row r="4047">
          <cell r="F4047" t="str">
            <v>Block D</v>
          </cell>
          <cell r="G4047" t="str">
            <v>Block D</v>
          </cell>
        </row>
        <row r="4048">
          <cell r="F4048" t="str">
            <v>Stell Tangga Basment block As Aa &amp; Bl</v>
          </cell>
          <cell r="G4048" t="str">
            <v>Stell Tangga Basment block As Aa &amp; Bl</v>
          </cell>
          <cell r="H4048">
            <v>2</v>
          </cell>
          <cell r="I4048" t="str">
            <v>Unit</v>
          </cell>
          <cell r="J4048">
            <v>250000</v>
          </cell>
        </row>
        <row r="4049">
          <cell r="F4049" t="str">
            <v xml:space="preserve">Pembesian dr ruang Trafo Block D ke A </v>
          </cell>
          <cell r="G4049" t="str">
            <v xml:space="preserve">Pembesian dr ruang Trafo Block D ke A </v>
          </cell>
          <cell r="H4049">
            <v>1</v>
          </cell>
          <cell r="I4049" t="str">
            <v>Unit</v>
          </cell>
          <cell r="J4049">
            <v>350000</v>
          </cell>
        </row>
        <row r="4050">
          <cell r="F4050" t="str">
            <v>Stel fabrikasi ring balok + kolom praktis</v>
          </cell>
          <cell r="G4050" t="str">
            <v>Stel fabrikasi ring balok + kolom praktis</v>
          </cell>
          <cell r="H4050">
            <v>72</v>
          </cell>
          <cell r="I4050" t="str">
            <v>m'</v>
          </cell>
          <cell r="J4050">
            <v>2500</v>
          </cell>
        </row>
        <row r="4051">
          <cell r="F4051" t="str">
            <v>Fabrikasi Balok 4 X 11</v>
          </cell>
          <cell r="G4051" t="str">
            <v>Fabrikasi Balok 4 X 11</v>
          </cell>
          <cell r="H4051">
            <v>44</v>
          </cell>
          <cell r="I4051" t="str">
            <v>m'</v>
          </cell>
          <cell r="J4051">
            <v>2500</v>
          </cell>
        </row>
        <row r="4052">
          <cell r="C4052" t="str">
            <v>rupb1742</v>
          </cell>
          <cell r="F4052" t="str">
            <v>Fabrikasi Balok 3 X 24</v>
          </cell>
          <cell r="G4052" t="str">
            <v>Fabrikasi Balok 3 X 24</v>
          </cell>
          <cell r="H4052">
            <v>188</v>
          </cell>
          <cell r="I4052" t="str">
            <v>m'</v>
          </cell>
          <cell r="J4052">
            <v>2500</v>
          </cell>
          <cell r="K4052">
            <v>3850000</v>
          </cell>
        </row>
        <row r="4054">
          <cell r="E4054" t="str">
            <v>Suminta</v>
          </cell>
          <cell r="F4054" t="str">
            <v>Block A</v>
          </cell>
          <cell r="G4054" t="str">
            <v>Block A</v>
          </cell>
        </row>
        <row r="4055">
          <cell r="E4055" t="str">
            <v>204/SPB/NK-PPS/08/05</v>
          </cell>
          <cell r="F4055" t="str">
            <v>Bongkar bekisting (PC 2 &amp; 3)</v>
          </cell>
          <cell r="G4055" t="str">
            <v>Bongkar bekisting (PC 2 &amp; 3)</v>
          </cell>
          <cell r="H4055">
            <v>162.38</v>
          </cell>
          <cell r="I4055" t="str">
            <v>m2</v>
          </cell>
          <cell r="J4055">
            <v>1500</v>
          </cell>
        </row>
        <row r="4056">
          <cell r="F4056" t="str">
            <v xml:space="preserve">Fabrikasi Bekisitng </v>
          </cell>
          <cell r="G4056" t="str">
            <v xml:space="preserve">Fabrikasi Bekisitng </v>
          </cell>
          <cell r="H4056">
            <v>1058.53</v>
          </cell>
          <cell r="I4056" t="str">
            <v>m2</v>
          </cell>
          <cell r="J4056">
            <v>3500</v>
          </cell>
        </row>
        <row r="4057">
          <cell r="F4057" t="str">
            <v>Stell bekisting</v>
          </cell>
          <cell r="G4057" t="str">
            <v>Stell bekisting</v>
          </cell>
          <cell r="H4057">
            <v>12.19</v>
          </cell>
          <cell r="I4057" t="str">
            <v>m2</v>
          </cell>
          <cell r="J4057">
            <v>11000</v>
          </cell>
        </row>
        <row r="4058">
          <cell r="F4058" t="str">
            <v>Lantai Kerja</v>
          </cell>
          <cell r="G4058" t="str">
            <v>Lantai Kerja</v>
          </cell>
          <cell r="H4058">
            <v>299.83</v>
          </cell>
          <cell r="I4058" t="str">
            <v>m2</v>
          </cell>
          <cell r="J4058">
            <v>2500</v>
          </cell>
        </row>
        <row r="4059">
          <cell r="F4059" t="str">
            <v>Cor pile cap + tie beam</v>
          </cell>
          <cell r="G4059" t="str">
            <v>Cor pile cap + tie beam</v>
          </cell>
          <cell r="H4059">
            <v>66.5</v>
          </cell>
          <cell r="I4059" t="str">
            <v>m3</v>
          </cell>
          <cell r="J4059">
            <v>15000</v>
          </cell>
        </row>
        <row r="4060">
          <cell r="F4060" t="str">
            <v>Stop cor balok</v>
          </cell>
          <cell r="G4060" t="str">
            <v>Stop cor balok</v>
          </cell>
          <cell r="H4060">
            <v>10.199999999999999</v>
          </cell>
          <cell r="I4060" t="str">
            <v>m3</v>
          </cell>
          <cell r="J4060">
            <v>5000</v>
          </cell>
        </row>
        <row r="4061">
          <cell r="F4061" t="str">
            <v>Urugan tanah slab lantai</v>
          </cell>
          <cell r="G4061" t="str">
            <v>Urugan tanah slab lantai</v>
          </cell>
          <cell r="H4061">
            <v>349.72</v>
          </cell>
          <cell r="I4061" t="str">
            <v>m3</v>
          </cell>
          <cell r="J4061">
            <v>12500</v>
          </cell>
        </row>
        <row r="4062">
          <cell r="F4062" t="str">
            <v>Galian tanah T. Beam</v>
          </cell>
          <cell r="G4062" t="str">
            <v>Galian tanah T. Beam</v>
          </cell>
          <cell r="H4062">
            <v>3.57</v>
          </cell>
          <cell r="I4062" t="str">
            <v>m3</v>
          </cell>
          <cell r="J4062">
            <v>13500</v>
          </cell>
        </row>
        <row r="4063">
          <cell r="F4063" t="str">
            <v>Stell bkstg gutter + fabrikasi</v>
          </cell>
          <cell r="G4063" t="str">
            <v>Stell bkstg gutter + fabrikasi</v>
          </cell>
          <cell r="H4063">
            <v>19.8</v>
          </cell>
          <cell r="I4063" t="str">
            <v>m2</v>
          </cell>
          <cell r="J4063">
            <v>16000</v>
          </cell>
        </row>
        <row r="4064">
          <cell r="F4064" t="str">
            <v>Stell Bekisting</v>
          </cell>
          <cell r="G4064" t="str">
            <v>Stell Bekisting</v>
          </cell>
          <cell r="H4064">
            <v>162.5</v>
          </cell>
          <cell r="I4064" t="str">
            <v>m2</v>
          </cell>
          <cell r="J4064">
            <v>11000</v>
          </cell>
        </row>
        <row r="4065">
          <cell r="F4065" t="str">
            <v>Bor stek balok</v>
          </cell>
          <cell r="G4065" t="str">
            <v>Bor stek balok</v>
          </cell>
          <cell r="H4065">
            <v>48</v>
          </cell>
          <cell r="I4065" t="str">
            <v>m2</v>
          </cell>
          <cell r="J4065">
            <v>250</v>
          </cell>
        </row>
        <row r="4066">
          <cell r="F4066" t="str">
            <v>Block C</v>
          </cell>
          <cell r="G4066" t="str">
            <v>Block C</v>
          </cell>
        </row>
        <row r="4067">
          <cell r="F4067" t="str">
            <v>Pasang rangka + plapon triplek</v>
          </cell>
          <cell r="G4067" t="str">
            <v>Pasang rangka + plapon triplek</v>
          </cell>
          <cell r="H4067">
            <v>40</v>
          </cell>
          <cell r="I4067" t="str">
            <v>m2</v>
          </cell>
          <cell r="J4067">
            <v>15000</v>
          </cell>
        </row>
        <row r="4068">
          <cell r="F4068" t="str">
            <v>Pasang rangka u/ plafon</v>
          </cell>
          <cell r="G4068" t="str">
            <v>Pasang rangka u/ plafon</v>
          </cell>
          <cell r="H4068">
            <v>27.95</v>
          </cell>
          <cell r="I4068" t="str">
            <v>m2</v>
          </cell>
          <cell r="J4068">
            <v>7500</v>
          </cell>
        </row>
        <row r="4069">
          <cell r="F4069" t="str">
            <v>Cat Meni Rangka plafon</v>
          </cell>
          <cell r="G4069" t="str">
            <v>Cat Meni Rangka plafon</v>
          </cell>
          <cell r="H4069">
            <v>27.95</v>
          </cell>
          <cell r="I4069" t="str">
            <v>m2</v>
          </cell>
          <cell r="J4069">
            <v>1000</v>
          </cell>
        </row>
        <row r="4070">
          <cell r="F4070" t="str">
            <v>Block B</v>
          </cell>
          <cell r="G4070" t="str">
            <v>Block B</v>
          </cell>
        </row>
        <row r="4071">
          <cell r="C4071" t="str">
            <v>rupb1743</v>
          </cell>
          <cell r="F4071" t="str">
            <v>Stel tangga dr basement</v>
          </cell>
          <cell r="G4071" t="str">
            <v>Stel tangga dr basement</v>
          </cell>
          <cell r="H4071">
            <v>2</v>
          </cell>
          <cell r="I4071" t="str">
            <v>unt</v>
          </cell>
          <cell r="J4071">
            <v>850000</v>
          </cell>
          <cell r="K4071">
            <v>14954160</v>
          </cell>
        </row>
        <row r="4073">
          <cell r="E4073" t="str">
            <v>Suminta</v>
          </cell>
          <cell r="F4073" t="str">
            <v>Block A</v>
          </cell>
          <cell r="G4073" t="str">
            <v>Block A</v>
          </cell>
        </row>
        <row r="4074">
          <cell r="E4074" t="str">
            <v>091/SPB/NK-PPS/05/05</v>
          </cell>
          <cell r="F4074" t="str">
            <v>Tie beam</v>
          </cell>
          <cell r="G4074" t="str">
            <v>Tie beam</v>
          </cell>
        </row>
        <row r="4075">
          <cell r="F4075" t="str">
            <v>Fabrikasi Bekisitng</v>
          </cell>
          <cell r="G4075" t="str">
            <v>Fabrikasi Bekisitng</v>
          </cell>
          <cell r="H4075">
            <v>13.08</v>
          </cell>
          <cell r="I4075" t="str">
            <v>m2</v>
          </cell>
          <cell r="J4075">
            <v>3500</v>
          </cell>
        </row>
        <row r="4076">
          <cell r="C4076" t="str">
            <v>rupb1744</v>
          </cell>
          <cell r="F4076" t="str">
            <v>Stell Bekisting</v>
          </cell>
          <cell r="G4076" t="str">
            <v>Stell Bekisting</v>
          </cell>
          <cell r="H4076">
            <v>13.08</v>
          </cell>
          <cell r="I4076" t="str">
            <v>m2</v>
          </cell>
          <cell r="J4076">
            <v>11000</v>
          </cell>
          <cell r="K4076">
            <v>189660</v>
          </cell>
        </row>
        <row r="4078">
          <cell r="E4078" t="str">
            <v>Karmidi</v>
          </cell>
          <cell r="F4078" t="str">
            <v>Upah Pengumpulan Besi U/ di angkut Ke Medan</v>
          </cell>
          <cell r="G4078" t="str">
            <v>Upah Pengumpulan Besi U/ di angkut Ke Medan</v>
          </cell>
        </row>
        <row r="4079">
          <cell r="C4079" t="str">
            <v>rupb1745</v>
          </cell>
          <cell r="F4079" t="str">
            <v>Upah Pengumpulan Besi U/ di angkut Ke Medan</v>
          </cell>
          <cell r="G4079" t="str">
            <v>Upah Pengumpulan Besi U/ di angkut Ke Medan</v>
          </cell>
          <cell r="K4079">
            <v>539000</v>
          </cell>
        </row>
        <row r="4081">
          <cell r="C4081" t="str">
            <v>rupb1746</v>
          </cell>
          <cell r="E4081" t="str">
            <v>Karmidi</v>
          </cell>
          <cell r="F4081" t="str">
            <v>Upah Bobok Lantai u/ Pasang Ram  di Block D</v>
          </cell>
          <cell r="G4081" t="str">
            <v>Upah Bobok Lantai u/ Pasang Ram  di Block D</v>
          </cell>
          <cell r="K4081">
            <v>350000</v>
          </cell>
        </row>
        <row r="4083">
          <cell r="E4083" t="str">
            <v>Kahar</v>
          </cell>
          <cell r="F4083" t="str">
            <v xml:space="preserve">Upah Bongkar Pasang Tulangan dinding untuk </v>
          </cell>
          <cell r="G4083" t="str">
            <v xml:space="preserve">Upah Bongkar Pasang Tulangan dinding untuk </v>
          </cell>
        </row>
        <row r="4084">
          <cell r="F4084" t="str">
            <v>masukan tanah ke Ruang Trapo dgn Excavatot</v>
          </cell>
          <cell r="G4084" t="str">
            <v>masukan tanah ke Ruang Trapo dgn Excavatot</v>
          </cell>
        </row>
        <row r="4085">
          <cell r="C4085" t="str">
            <v>rupb1747</v>
          </cell>
          <cell r="F4085" t="str">
            <v>di Block D</v>
          </cell>
          <cell r="G4085" t="str">
            <v>di Block D</v>
          </cell>
          <cell r="K4085">
            <v>112500</v>
          </cell>
        </row>
        <row r="4087">
          <cell r="C4087" t="str">
            <v>rupb1748</v>
          </cell>
          <cell r="E4087" t="str">
            <v>Karmidi</v>
          </cell>
          <cell r="F4087" t="str">
            <v>Upah Pemindahan Besi dr Block A ke Block C</v>
          </cell>
          <cell r="G4087" t="str">
            <v>Upah Pemindahan Besi dr Block A ke Block C</v>
          </cell>
          <cell r="K4087">
            <v>490000</v>
          </cell>
        </row>
        <row r="4089">
          <cell r="C4089" t="str">
            <v>rupb1749</v>
          </cell>
          <cell r="E4089" t="str">
            <v>Kahar</v>
          </cell>
          <cell r="F4089" t="str">
            <v>Upah buat beton Deking</v>
          </cell>
          <cell r="G4089" t="str">
            <v>Upah buat beton Deking</v>
          </cell>
          <cell r="K4089">
            <v>375000</v>
          </cell>
        </row>
        <row r="4091">
          <cell r="E4091" t="str">
            <v>Kahar</v>
          </cell>
          <cell r="F4091" t="str">
            <v>Block A</v>
          </cell>
          <cell r="G4091" t="str">
            <v>Block A</v>
          </cell>
        </row>
        <row r="4092">
          <cell r="E4092" t="str">
            <v>205/SPB/NK-PPS/09/05</v>
          </cell>
          <cell r="F4092" t="str">
            <v>Pembesian Po4 ( 3 bh)</v>
          </cell>
          <cell r="G4092" t="str">
            <v>Pembesian Po4 ( 3 bh)</v>
          </cell>
          <cell r="H4092">
            <v>4859.25</v>
          </cell>
          <cell r="I4092" t="str">
            <v>kg</v>
          </cell>
          <cell r="J4092">
            <v>250</v>
          </cell>
        </row>
        <row r="4093">
          <cell r="F4093" t="str">
            <v>Pembesian plat lt. basement</v>
          </cell>
          <cell r="G4093" t="str">
            <v>Pembesian plat lt. basement</v>
          </cell>
          <cell r="H4093">
            <v>27000</v>
          </cell>
          <cell r="I4093" t="str">
            <v>kg</v>
          </cell>
          <cell r="J4093">
            <v>325</v>
          </cell>
        </row>
        <row r="4094">
          <cell r="F4094" t="str">
            <v>Block D</v>
          </cell>
          <cell r="G4094" t="str">
            <v>Block D</v>
          </cell>
        </row>
        <row r="4095">
          <cell r="F4095" t="str">
            <v>Fabrikasi &amp; stel balok Stp - R.Genset</v>
          </cell>
          <cell r="G4095" t="str">
            <v>Fabrikasi &amp; stel balok Stp - R.Genset</v>
          </cell>
          <cell r="H4095">
            <v>13874.76</v>
          </cell>
          <cell r="I4095" t="str">
            <v>kg</v>
          </cell>
          <cell r="J4095">
            <v>250</v>
          </cell>
        </row>
        <row r="4096">
          <cell r="F4096" t="str">
            <v>Fabrikasi &amp; stel besi plat R.Trafo</v>
          </cell>
          <cell r="G4096" t="str">
            <v>Fabrikasi &amp; stel besi plat R.Trafo</v>
          </cell>
          <cell r="H4096">
            <v>5000</v>
          </cell>
          <cell r="I4096" t="str">
            <v>kg</v>
          </cell>
          <cell r="J4096">
            <v>325</v>
          </cell>
        </row>
        <row r="4097">
          <cell r="F4097" t="str">
            <v>Fabrikasi &amp; stel besi kolom</v>
          </cell>
          <cell r="G4097" t="str">
            <v>Fabrikasi &amp; stel besi kolom</v>
          </cell>
          <cell r="H4097">
            <v>10181.66</v>
          </cell>
          <cell r="I4097" t="str">
            <v>kg</v>
          </cell>
          <cell r="J4097">
            <v>250</v>
          </cell>
        </row>
        <row r="4098">
          <cell r="H4098" t="str">
            <v>Jumlah</v>
          </cell>
        </row>
        <row r="4099">
          <cell r="H4099" t="str">
            <v>Potong Retensi</v>
          </cell>
        </row>
        <row r="4100">
          <cell r="H4100" t="str">
            <v xml:space="preserve">Pembayaran </v>
          </cell>
        </row>
        <row r="4101">
          <cell r="C4101" t="str">
            <v>rupb1750</v>
          </cell>
          <cell r="F4101" t="str">
            <v>Pembesian Po4 ( 3 bh)</v>
          </cell>
          <cell r="G4101" t="str">
            <v>Pembesian Po4 ( 3 bh)</v>
          </cell>
          <cell r="H4101" t="str">
            <v>Dibayarkan</v>
          </cell>
          <cell r="K4101">
            <v>828256</v>
          </cell>
        </row>
        <row r="4102">
          <cell r="H4102" t="str">
            <v>Sisa Pembayaran</v>
          </cell>
        </row>
        <row r="4105">
          <cell r="H4105" t="str">
            <v>Sub Jumlah     Rp.</v>
          </cell>
          <cell r="K4105">
            <v>44048576</v>
          </cell>
        </row>
        <row r="4108">
          <cell r="E4108" t="str">
            <v>Sub Jumlah Dipindah</v>
          </cell>
          <cell r="K4108">
            <v>44048576</v>
          </cell>
        </row>
        <row r="4110">
          <cell r="E4110" t="str">
            <v>Kahar</v>
          </cell>
          <cell r="F4110" t="str">
            <v>Gedung A</v>
          </cell>
          <cell r="G4110" t="str">
            <v>Gedung A</v>
          </cell>
        </row>
        <row r="4111">
          <cell r="E4111" t="str">
            <v>147/SPB/NK-PPS/08/05</v>
          </cell>
          <cell r="F4111" t="str">
            <v xml:space="preserve">T Beam  </v>
          </cell>
          <cell r="G4111" t="str">
            <v xml:space="preserve">T Beam  </v>
          </cell>
          <cell r="H4111">
            <v>10000</v>
          </cell>
          <cell r="I4111" t="str">
            <v>kg</v>
          </cell>
          <cell r="J4111">
            <v>250</v>
          </cell>
        </row>
        <row r="4112">
          <cell r="F4112" t="str">
            <v>Retaining Wall</v>
          </cell>
          <cell r="G4112" t="str">
            <v>Retaining Wall</v>
          </cell>
          <cell r="H4112">
            <v>3500</v>
          </cell>
          <cell r="I4112" t="str">
            <v>kg</v>
          </cell>
          <cell r="J4112">
            <v>325</v>
          </cell>
        </row>
        <row r="4113">
          <cell r="F4113" t="str">
            <v>Kolom Steck</v>
          </cell>
          <cell r="G4113" t="str">
            <v>Kolom Steck</v>
          </cell>
          <cell r="H4113">
            <v>2500</v>
          </cell>
          <cell r="I4113" t="str">
            <v>kg</v>
          </cell>
          <cell r="J4113">
            <v>250</v>
          </cell>
        </row>
        <row r="4114">
          <cell r="F4114" t="str">
            <v>Kolom Lt. basement ke lt. dsr</v>
          </cell>
          <cell r="G4114" t="str">
            <v>Kolom Lt. basement ke lt. dsr</v>
          </cell>
          <cell r="H4114">
            <v>7000</v>
          </cell>
          <cell r="I4114" t="str">
            <v>kg</v>
          </cell>
          <cell r="J4114">
            <v>250</v>
          </cell>
        </row>
        <row r="4115">
          <cell r="F4115" t="str">
            <v>Gedung D</v>
          </cell>
          <cell r="G4115" t="str">
            <v>Gedung D</v>
          </cell>
        </row>
        <row r="4116">
          <cell r="C4116" t="str">
            <v>rupb1751</v>
          </cell>
          <cell r="F4116" t="str">
            <v>R.Wall,Plat,Gutter,. Kabel Tanch</v>
          </cell>
          <cell r="G4116" t="str">
            <v>R.Wall,Plat,Gutter,. Kabel Tanch</v>
          </cell>
          <cell r="H4116">
            <v>2824.6</v>
          </cell>
          <cell r="I4116" t="str">
            <v>kg</v>
          </cell>
          <cell r="J4116">
            <v>325</v>
          </cell>
          <cell r="K4116">
            <v>6930495</v>
          </cell>
        </row>
        <row r="4118">
          <cell r="E4118" t="str">
            <v>Kahar</v>
          </cell>
          <cell r="G4118" t="str">
            <v>Upah Bongkar Pasang Pembesian dinding &amp; Balok</v>
          </cell>
        </row>
        <row r="4119">
          <cell r="C4119" t="str">
            <v>rupb1752</v>
          </cell>
          <cell r="F4119" t="str">
            <v>Karena Perubahan Gambar</v>
          </cell>
          <cell r="K4119">
            <v>131250</v>
          </cell>
        </row>
        <row r="4121">
          <cell r="E4121" t="str">
            <v>Kahar</v>
          </cell>
          <cell r="G4121" t="str">
            <v>Gedung A ( As AA - AF / Ao - Ab )</v>
          </cell>
        </row>
        <row r="4122">
          <cell r="C4122" t="str">
            <v>rupb1753</v>
          </cell>
          <cell r="E4122" t="str">
            <v>128/SPB/NK-PPS/07/05</v>
          </cell>
          <cell r="F4122" t="str">
            <v>Kahar Pembesian</v>
          </cell>
          <cell r="G4122" t="str">
            <v>Ø 25 &amp; 16</v>
          </cell>
          <cell r="H4122">
            <v>4000</v>
          </cell>
          <cell r="I4122" t="str">
            <v>kg</v>
          </cell>
          <cell r="J4122">
            <v>250</v>
          </cell>
          <cell r="K4122">
            <v>1000000</v>
          </cell>
        </row>
        <row r="4124">
          <cell r="C4124" t="str">
            <v>rupb1754</v>
          </cell>
          <cell r="E4124" t="str">
            <v>Kahar</v>
          </cell>
          <cell r="F4124" t="str">
            <v>Upah bobok meja Los Ayam lt Basment Blok C</v>
          </cell>
          <cell r="G4124" t="str">
            <v>Upah bobok meja Los Ayam lt Basment Blok C</v>
          </cell>
          <cell r="K4124">
            <v>622500</v>
          </cell>
        </row>
        <row r="4126">
          <cell r="E4126" t="str">
            <v>Suratman</v>
          </cell>
          <cell r="F4126" t="str">
            <v>Lantai dasar blok B</v>
          </cell>
          <cell r="G4126" t="str">
            <v>Lantai dasar blok B</v>
          </cell>
        </row>
        <row r="4127">
          <cell r="E4127" t="str">
            <v>143/SPB/NK-PPS/08/05</v>
          </cell>
          <cell r="F4127" t="str">
            <v>Plesteran</v>
          </cell>
          <cell r="G4127" t="str">
            <v>Plesteran</v>
          </cell>
          <cell r="H4127">
            <v>10</v>
          </cell>
          <cell r="I4127" t="str">
            <v>m2</v>
          </cell>
          <cell r="J4127">
            <v>6500</v>
          </cell>
        </row>
        <row r="4128">
          <cell r="F4128" t="str">
            <v xml:space="preserve">Acian </v>
          </cell>
          <cell r="G4128" t="str">
            <v xml:space="preserve">Acian </v>
          </cell>
          <cell r="H4128">
            <v>91</v>
          </cell>
          <cell r="I4128" t="str">
            <v>m2</v>
          </cell>
          <cell r="J4128">
            <v>4000</v>
          </cell>
        </row>
        <row r="4129">
          <cell r="F4129" t="str">
            <v>Lantai 2 blok B</v>
          </cell>
          <cell r="G4129" t="str">
            <v>Lantai 2 blok B</v>
          </cell>
        </row>
        <row r="4130">
          <cell r="F4130" t="str">
            <v>Pasangan batu bata</v>
          </cell>
          <cell r="G4130" t="str">
            <v>Pasangan batu bata</v>
          </cell>
          <cell r="H4130">
            <v>18.48</v>
          </cell>
          <cell r="I4130" t="str">
            <v>m2</v>
          </cell>
          <cell r="J4130">
            <v>9000</v>
          </cell>
        </row>
        <row r="4131">
          <cell r="C4131" t="str">
            <v>rupb1755</v>
          </cell>
          <cell r="F4131" t="str">
            <v>Plesteran</v>
          </cell>
          <cell r="G4131" t="str">
            <v>Plesteran</v>
          </cell>
          <cell r="H4131">
            <v>1070</v>
          </cell>
          <cell r="I4131" t="str">
            <v>m2</v>
          </cell>
          <cell r="J4131">
            <v>6500</v>
          </cell>
          <cell r="K4131">
            <v>7550320</v>
          </cell>
        </row>
        <row r="4133">
          <cell r="E4133" t="str">
            <v>Suratman</v>
          </cell>
          <cell r="F4133" t="str">
            <v>Block B</v>
          </cell>
          <cell r="G4133" t="str">
            <v>Block B</v>
          </cell>
        </row>
        <row r="4134">
          <cell r="E4134" t="str">
            <v>193/SPB/NK-PPS/08/05</v>
          </cell>
          <cell r="F4134" t="str">
            <v>Openingan</v>
          </cell>
          <cell r="G4134" t="str">
            <v>Openingan</v>
          </cell>
          <cell r="H4134">
            <v>173</v>
          </cell>
          <cell r="I4134" t="str">
            <v>m2</v>
          </cell>
          <cell r="J4134">
            <v>7500</v>
          </cell>
        </row>
        <row r="4135">
          <cell r="C4135" t="str">
            <v>rupb1756</v>
          </cell>
          <cell r="F4135" t="str">
            <v>Acian</v>
          </cell>
          <cell r="G4135" t="str">
            <v>Acian</v>
          </cell>
          <cell r="H4135">
            <v>2635</v>
          </cell>
          <cell r="I4135" t="str">
            <v>m2</v>
          </cell>
          <cell r="J4135">
            <v>4000</v>
          </cell>
          <cell r="K4135">
            <v>11837500</v>
          </cell>
        </row>
        <row r="4137">
          <cell r="E4137" t="str">
            <v>Suratman</v>
          </cell>
          <cell r="F4137" t="str">
            <v>Block B</v>
          </cell>
          <cell r="G4137" t="str">
            <v>Block B</v>
          </cell>
        </row>
        <row r="4138">
          <cell r="E4138" t="str">
            <v>208/SPB/NK-PPS/09/05</v>
          </cell>
          <cell r="F4138" t="str">
            <v>Lantai Satu</v>
          </cell>
          <cell r="G4138" t="str">
            <v>Lantai Satu</v>
          </cell>
        </row>
        <row r="4139">
          <cell r="F4139" t="str">
            <v>Pasang bata</v>
          </cell>
          <cell r="G4139" t="str">
            <v>Pasang bata</v>
          </cell>
          <cell r="H4139">
            <v>88.54</v>
          </cell>
          <cell r="I4139" t="str">
            <v>m2</v>
          </cell>
          <cell r="J4139">
            <v>9000</v>
          </cell>
        </row>
        <row r="4140">
          <cell r="F4140" t="str">
            <v>Kolom &amp; balok praktis</v>
          </cell>
          <cell r="G4140" t="str">
            <v>Kolom &amp; balok praktis</v>
          </cell>
          <cell r="H4140">
            <v>43</v>
          </cell>
          <cell r="I4140" t="str">
            <v>m2</v>
          </cell>
          <cell r="J4140">
            <v>7500</v>
          </cell>
        </row>
        <row r="4141">
          <cell r="F4141" t="str">
            <v>Bor u/ kolom</v>
          </cell>
          <cell r="G4141" t="str">
            <v>Bor u/ kolom</v>
          </cell>
          <cell r="H4141">
            <v>192</v>
          </cell>
          <cell r="I4141" t="str">
            <v>m'</v>
          </cell>
          <cell r="J4141">
            <v>250</v>
          </cell>
        </row>
        <row r="4142">
          <cell r="F4142" t="str">
            <v>Plesteran &amp; acian</v>
          </cell>
          <cell r="G4142" t="str">
            <v>Plesteran &amp; acian</v>
          </cell>
          <cell r="H4142">
            <v>346.83</v>
          </cell>
          <cell r="I4142" t="str">
            <v>m2</v>
          </cell>
          <cell r="J4142">
            <v>10500</v>
          </cell>
        </row>
        <row r="4143">
          <cell r="F4143" t="str">
            <v>Openingan</v>
          </cell>
          <cell r="G4143" t="str">
            <v>Openingan</v>
          </cell>
          <cell r="H4143">
            <v>87.75</v>
          </cell>
          <cell r="I4143" t="str">
            <v>m2</v>
          </cell>
          <cell r="J4143">
            <v>7500</v>
          </cell>
        </row>
        <row r="4144">
          <cell r="F4144" t="str">
            <v>Sudutan</v>
          </cell>
          <cell r="G4144" t="str">
            <v>Sudutan</v>
          </cell>
          <cell r="H4144">
            <v>105.6</v>
          </cell>
          <cell r="I4144" t="str">
            <v>m2</v>
          </cell>
          <cell r="J4144">
            <v>2500</v>
          </cell>
        </row>
        <row r="4145">
          <cell r="F4145" t="str">
            <v>Acian</v>
          </cell>
          <cell r="G4145" t="str">
            <v>Acian</v>
          </cell>
          <cell r="H4145">
            <v>58.9</v>
          </cell>
          <cell r="I4145" t="str">
            <v>m2</v>
          </cell>
          <cell r="J4145">
            <v>4000</v>
          </cell>
        </row>
        <row r="4146">
          <cell r="F4146" t="str">
            <v>Plester exsternal</v>
          </cell>
          <cell r="G4146" t="str">
            <v>Plester exsternal</v>
          </cell>
          <cell r="H4146">
            <v>40</v>
          </cell>
          <cell r="I4146" t="str">
            <v>m2</v>
          </cell>
          <cell r="J4146">
            <v>16500</v>
          </cell>
        </row>
        <row r="4147">
          <cell r="F4147" t="str">
            <v>Lantai Dua</v>
          </cell>
          <cell r="G4147" t="str">
            <v>Lantai Dua</v>
          </cell>
        </row>
        <row r="4148">
          <cell r="F4148" t="str">
            <v>Openingan</v>
          </cell>
          <cell r="G4148" t="str">
            <v>Openingan</v>
          </cell>
          <cell r="H4148">
            <v>400.2</v>
          </cell>
          <cell r="I4148" t="str">
            <v>m'</v>
          </cell>
          <cell r="J4148">
            <v>7500</v>
          </cell>
        </row>
        <row r="4149">
          <cell r="F4149" t="str">
            <v>Sudutan</v>
          </cell>
          <cell r="G4149" t="str">
            <v>Sudutan</v>
          </cell>
          <cell r="H4149">
            <v>963.4</v>
          </cell>
          <cell r="I4149" t="str">
            <v>m'</v>
          </cell>
          <cell r="J4149">
            <v>2500</v>
          </cell>
        </row>
        <row r="4150">
          <cell r="F4150" t="str">
            <v>Keramik kios</v>
          </cell>
          <cell r="G4150" t="str">
            <v>Keramik kios</v>
          </cell>
          <cell r="H4150">
            <v>148</v>
          </cell>
          <cell r="I4150" t="str">
            <v>m'</v>
          </cell>
          <cell r="J4150">
            <v>12000</v>
          </cell>
        </row>
        <row r="4151">
          <cell r="F4151" t="str">
            <v>Plin</v>
          </cell>
          <cell r="G4151" t="str">
            <v>Plin</v>
          </cell>
          <cell r="H4151">
            <v>154.4</v>
          </cell>
          <cell r="I4151" t="str">
            <v>m2</v>
          </cell>
          <cell r="J4151">
            <v>2750</v>
          </cell>
        </row>
        <row r="4152">
          <cell r="F4152" t="str">
            <v>Plesteran &amp; acian</v>
          </cell>
          <cell r="G4152" t="str">
            <v>Plesteran &amp; acian</v>
          </cell>
          <cell r="H4152">
            <v>46.78</v>
          </cell>
          <cell r="I4152" t="str">
            <v>m'</v>
          </cell>
          <cell r="J4152">
            <v>10500</v>
          </cell>
        </row>
        <row r="4153">
          <cell r="F4153" t="str">
            <v>Pasang bata</v>
          </cell>
          <cell r="G4153" t="str">
            <v>Pasang bata</v>
          </cell>
          <cell r="H4153">
            <v>13</v>
          </cell>
          <cell r="I4153" t="str">
            <v>m2</v>
          </cell>
          <cell r="J4153">
            <v>9000</v>
          </cell>
        </row>
        <row r="4154">
          <cell r="F4154" t="str">
            <v>Kolom &amp; balok praktis</v>
          </cell>
          <cell r="G4154" t="str">
            <v>Kolom &amp; balok praktis</v>
          </cell>
          <cell r="H4154">
            <v>28.8</v>
          </cell>
          <cell r="I4154" t="str">
            <v>m'</v>
          </cell>
          <cell r="J4154">
            <v>7500</v>
          </cell>
        </row>
        <row r="4155">
          <cell r="F4155" t="str">
            <v>Lantai Tiga</v>
          </cell>
          <cell r="G4155" t="str">
            <v>Lantai Tiga</v>
          </cell>
        </row>
        <row r="4156">
          <cell r="F4156" t="str">
            <v>Pasang bata</v>
          </cell>
          <cell r="G4156" t="str">
            <v>Pasang bata</v>
          </cell>
          <cell r="H4156">
            <v>324.24</v>
          </cell>
          <cell r="I4156" t="str">
            <v>m2</v>
          </cell>
          <cell r="J4156">
            <v>9000</v>
          </cell>
        </row>
        <row r="4157">
          <cell r="F4157" t="str">
            <v>Kolom &amp; balok praktis</v>
          </cell>
          <cell r="G4157" t="str">
            <v>Kolom &amp; balok praktis</v>
          </cell>
          <cell r="H4157">
            <v>312.57</v>
          </cell>
          <cell r="I4157" t="str">
            <v>m2</v>
          </cell>
          <cell r="J4157">
            <v>7500</v>
          </cell>
        </row>
        <row r="4158">
          <cell r="F4158" t="str">
            <v>Plesteran &amp; acian</v>
          </cell>
          <cell r="G4158" t="str">
            <v>Plesteran &amp; acian</v>
          </cell>
          <cell r="H4158">
            <v>1074.48</v>
          </cell>
          <cell r="I4158" t="str">
            <v>m2</v>
          </cell>
          <cell r="J4158">
            <v>10500</v>
          </cell>
        </row>
        <row r="4159">
          <cell r="F4159" t="str">
            <v>Bor u/ kolom</v>
          </cell>
          <cell r="G4159" t="str">
            <v>Bor u/ kolom</v>
          </cell>
          <cell r="H4159">
            <v>186</v>
          </cell>
          <cell r="I4159" t="str">
            <v>m2</v>
          </cell>
          <cell r="J4159">
            <v>250</v>
          </cell>
        </row>
        <row r="4160">
          <cell r="F4160" t="str">
            <v>Bor u/ stek</v>
          </cell>
          <cell r="G4160" t="str">
            <v>Bor u/ stek</v>
          </cell>
          <cell r="H4160">
            <v>90</v>
          </cell>
          <cell r="I4160" t="str">
            <v>m'</v>
          </cell>
          <cell r="J4160">
            <v>1000</v>
          </cell>
        </row>
        <row r="4161">
          <cell r="F4161" t="str">
            <v>Openingan</v>
          </cell>
          <cell r="G4161" t="str">
            <v>Openingan</v>
          </cell>
          <cell r="H4161">
            <v>82</v>
          </cell>
          <cell r="I4161" t="str">
            <v>m'</v>
          </cell>
          <cell r="J4161">
            <v>7500</v>
          </cell>
        </row>
        <row r="4162">
          <cell r="F4162" t="str">
            <v>Sudutan</v>
          </cell>
          <cell r="G4162" t="str">
            <v>Sudutan</v>
          </cell>
          <cell r="H4162">
            <v>100</v>
          </cell>
          <cell r="I4162" t="str">
            <v>m'</v>
          </cell>
          <cell r="J4162">
            <v>2500</v>
          </cell>
        </row>
        <row r="4163">
          <cell r="F4163" t="str">
            <v>Pengecoran Balok Sirip</v>
          </cell>
          <cell r="G4163" t="str">
            <v>Pengecoran Balok Sirip</v>
          </cell>
        </row>
        <row r="4164">
          <cell r="F4164" t="str">
            <v>Exsternal manual</v>
          </cell>
          <cell r="G4164" t="str">
            <v>Exsternal manual</v>
          </cell>
          <cell r="H4164">
            <v>0.72</v>
          </cell>
          <cell r="I4164" t="str">
            <v>m2</v>
          </cell>
          <cell r="J4164">
            <v>85000</v>
          </cell>
        </row>
        <row r="4165">
          <cell r="F4165" t="str">
            <v>Pengecoran kusen</v>
          </cell>
          <cell r="G4165" t="str">
            <v>Pengecoran kusen</v>
          </cell>
          <cell r="H4165">
            <v>12.6</v>
          </cell>
          <cell r="I4165" t="str">
            <v>m3</v>
          </cell>
          <cell r="J4165">
            <v>7500</v>
          </cell>
        </row>
        <row r="4166">
          <cell r="F4166" t="str">
            <v>Bobok Beton</v>
          </cell>
          <cell r="G4166" t="str">
            <v>Bobok Beton</v>
          </cell>
          <cell r="H4166">
            <v>1</v>
          </cell>
          <cell r="I4166" t="str">
            <v>m'</v>
          </cell>
          <cell r="J4166">
            <v>35000</v>
          </cell>
        </row>
        <row r="4167">
          <cell r="F4167" t="str">
            <v>Tampak Belakang Plesteran</v>
          </cell>
          <cell r="G4167" t="str">
            <v>Tampak Belakang Plesteran</v>
          </cell>
          <cell r="H4167">
            <v>466.44499999999999</v>
          </cell>
          <cell r="I4167" t="str">
            <v>ttk</v>
          </cell>
          <cell r="J4167">
            <v>23000</v>
          </cell>
        </row>
        <row r="4168">
          <cell r="F4168" t="str">
            <v>Tampak Belakang Perancah</v>
          </cell>
          <cell r="G4168" t="str">
            <v>Tampak Belakang Perancah</v>
          </cell>
          <cell r="H4168">
            <v>537.64</v>
          </cell>
          <cell r="I4168" t="str">
            <v>m2</v>
          </cell>
          <cell r="J4168">
            <v>3500</v>
          </cell>
        </row>
        <row r="4169">
          <cell r="F4169" t="str">
            <v>Tampak Samping kanan plesteran</v>
          </cell>
          <cell r="G4169" t="str">
            <v>Tampak Samping kanan plesteran</v>
          </cell>
          <cell r="H4169">
            <v>106.52</v>
          </cell>
          <cell r="I4169" t="str">
            <v>m2</v>
          </cell>
          <cell r="J4169">
            <v>23000</v>
          </cell>
        </row>
        <row r="4170">
          <cell r="F4170" t="str">
            <v>Tampak Samping kanan perancah</v>
          </cell>
          <cell r="G4170" t="str">
            <v>Tampak Samping kanan perancah</v>
          </cell>
          <cell r="H4170">
            <v>106.52</v>
          </cell>
          <cell r="I4170" t="str">
            <v>m2</v>
          </cell>
          <cell r="J4170">
            <v>3500</v>
          </cell>
        </row>
        <row r="4171">
          <cell r="F4171" t="str">
            <v>Tampak depan plesteran</v>
          </cell>
          <cell r="G4171" t="str">
            <v>Tampak depan plesteran</v>
          </cell>
          <cell r="H4171">
            <v>35.35</v>
          </cell>
          <cell r="I4171" t="str">
            <v>m2</v>
          </cell>
          <cell r="J4171">
            <v>23000</v>
          </cell>
        </row>
        <row r="4172">
          <cell r="F4172" t="str">
            <v>Jumlah</v>
          </cell>
          <cell r="G4172" t="str">
            <v>Jumlah</v>
          </cell>
        </row>
        <row r="4173">
          <cell r="F4173" t="str">
            <v>Potong Retensi</v>
          </cell>
          <cell r="G4173" t="str">
            <v>Potong Retensi</v>
          </cell>
        </row>
        <row r="4174">
          <cell r="F4174" t="str">
            <v>Pembayaran</v>
          </cell>
          <cell r="G4174" t="str">
            <v>Pembayaran</v>
          </cell>
        </row>
        <row r="4175">
          <cell r="C4175" t="str">
            <v>rupb1757</v>
          </cell>
          <cell r="F4175" t="str">
            <v>Dibayarkan saat ini Suratman</v>
          </cell>
          <cell r="G4175" t="str">
            <v>Dibayarkan saat ini</v>
          </cell>
          <cell r="K4175">
            <v>17359405</v>
          </cell>
        </row>
        <row r="4176">
          <cell r="F4176" t="str">
            <v>Sisa Pembayaran</v>
          </cell>
          <cell r="G4176" t="str">
            <v>Sisa Pembayaran</v>
          </cell>
        </row>
        <row r="4177">
          <cell r="H4177" t="str">
            <v>Sub Jumlah     Rp.</v>
          </cell>
          <cell r="K4177">
            <v>89480046</v>
          </cell>
        </row>
        <row r="4193">
          <cell r="E4193" t="str">
            <v>Sub Jumlah Dipindah</v>
          </cell>
          <cell r="K4193">
            <v>89480046</v>
          </cell>
        </row>
        <row r="4195">
          <cell r="E4195" t="str">
            <v>Dwika</v>
          </cell>
          <cell r="F4195" t="str">
            <v>Block B lt. 1 &amp; 2</v>
          </cell>
          <cell r="G4195" t="str">
            <v>Block B lt. 1 &amp; 2</v>
          </cell>
        </row>
        <row r="4196">
          <cell r="E4196" t="str">
            <v>118/SPB/NK-PPS/07/05</v>
          </cell>
          <cell r="F4196" t="str">
            <v>Pasang batu bata</v>
          </cell>
          <cell r="G4196" t="str">
            <v>Pasang batu bata</v>
          </cell>
          <cell r="H4196">
            <v>66.900000000000006</v>
          </cell>
          <cell r="I4196" t="str">
            <v>m2</v>
          </cell>
          <cell r="J4196">
            <v>9000</v>
          </cell>
        </row>
        <row r="4197">
          <cell r="F4197" t="str">
            <v>Kolom &amp; balok praktis</v>
          </cell>
          <cell r="G4197" t="str">
            <v>Kolom &amp; balok praktis</v>
          </cell>
          <cell r="H4197">
            <v>142</v>
          </cell>
          <cell r="I4197" t="str">
            <v>m'</v>
          </cell>
          <cell r="J4197">
            <v>7500</v>
          </cell>
        </row>
        <row r="4198">
          <cell r="F4198" t="str">
            <v>Plester &amp; aci</v>
          </cell>
          <cell r="G4198" t="str">
            <v>Plester &amp; aci</v>
          </cell>
          <cell r="H4198">
            <v>1302.9960000000001</v>
          </cell>
          <cell r="I4198" t="str">
            <v>m2</v>
          </cell>
          <cell r="J4198">
            <v>10500</v>
          </cell>
        </row>
        <row r="4199">
          <cell r="F4199" t="str">
            <v>Bor u/ stek</v>
          </cell>
          <cell r="G4199" t="str">
            <v>Bor u/ stek</v>
          </cell>
          <cell r="H4199">
            <v>10</v>
          </cell>
          <cell r="I4199" t="str">
            <v>ttk</v>
          </cell>
          <cell r="J4199">
            <v>1000</v>
          </cell>
        </row>
        <row r="4200">
          <cell r="F4200" t="str">
            <v>Bor u/ kolom praktis</v>
          </cell>
          <cell r="G4200" t="str">
            <v>Bor u/ kolom praktis</v>
          </cell>
          <cell r="H4200">
            <v>78</v>
          </cell>
          <cell r="I4200" t="str">
            <v>ttk</v>
          </cell>
          <cell r="J4200">
            <v>250</v>
          </cell>
        </row>
        <row r="4201">
          <cell r="F4201" t="str">
            <v>Openingan</v>
          </cell>
          <cell r="G4201" t="str">
            <v>Openingan</v>
          </cell>
          <cell r="H4201">
            <v>278</v>
          </cell>
          <cell r="I4201" t="str">
            <v>m'</v>
          </cell>
          <cell r="J4201">
            <v>7500</v>
          </cell>
        </row>
        <row r="4202">
          <cell r="F4202" t="str">
            <v>Sudutan</v>
          </cell>
          <cell r="G4202" t="str">
            <v>Sudutan</v>
          </cell>
          <cell r="H4202">
            <v>563</v>
          </cell>
          <cell r="I4202" t="str">
            <v>m'</v>
          </cell>
          <cell r="J4202">
            <v>2500</v>
          </cell>
        </row>
        <row r="4203">
          <cell r="C4203" t="str">
            <v>rupb1758</v>
          </cell>
          <cell r="F4203" t="str">
            <v>Block B lt. 1 &amp; 2</v>
          </cell>
          <cell r="G4203" t="str">
            <v>Jumlah</v>
          </cell>
          <cell r="K4203">
            <v>18870558</v>
          </cell>
        </row>
        <row r="4205">
          <cell r="E4205" t="str">
            <v>Nofrizal</v>
          </cell>
          <cell r="G4205" t="str">
            <v>Block B,Lt.Basmen,dsr,satu,dua, Tiga &amp; lt Atap</v>
          </cell>
        </row>
        <row r="4206">
          <cell r="E4206" t="str">
            <v>199/SPB/NK-PPS/08/05</v>
          </cell>
          <cell r="G4206" t="str">
            <v>Pasang keramik lantai - 2</v>
          </cell>
          <cell r="H4206">
            <v>50.75</v>
          </cell>
          <cell r="I4206" t="str">
            <v>m2</v>
          </cell>
          <cell r="J4206">
            <v>10000</v>
          </cell>
        </row>
        <row r="4207">
          <cell r="C4207" t="str">
            <v>rupb1759</v>
          </cell>
          <cell r="F4207" t="str">
            <v>Block B,Lt.Basmen,dsr,satu,dua, Tiga &amp; lt Atap</v>
          </cell>
          <cell r="G4207" t="str">
            <v>Jumlah</v>
          </cell>
          <cell r="K4207">
            <v>507500</v>
          </cell>
        </row>
        <row r="4209">
          <cell r="E4209" t="str">
            <v>Zainal</v>
          </cell>
        </row>
        <row r="4210">
          <cell r="E4210" t="str">
            <v>305/SPB/NK-PPS/09/05</v>
          </cell>
          <cell r="F4210" t="str">
            <v>Block B</v>
          </cell>
          <cell r="G4210" t="str">
            <v>Block B</v>
          </cell>
        </row>
        <row r="4211">
          <cell r="F4211" t="str">
            <v>Lantai Dasar :</v>
          </cell>
          <cell r="G4211" t="str">
            <v>Lantai Dasar :</v>
          </cell>
        </row>
        <row r="4212">
          <cell r="F4212" t="str">
            <v>Pasang bata</v>
          </cell>
          <cell r="G4212" t="str">
            <v>Pasang bata</v>
          </cell>
          <cell r="H4212">
            <v>165.97</v>
          </cell>
          <cell r="J4212">
            <v>9000</v>
          </cell>
        </row>
        <row r="4213">
          <cell r="F4213" t="str">
            <v>Plester &amp; acian</v>
          </cell>
          <cell r="G4213" t="str">
            <v>Plester &amp; acian</v>
          </cell>
          <cell r="H4213">
            <v>332.4409</v>
          </cell>
          <cell r="J4213">
            <v>10500</v>
          </cell>
        </row>
        <row r="4214">
          <cell r="F4214" t="str">
            <v>Acian</v>
          </cell>
          <cell r="G4214" t="str">
            <v>Acian</v>
          </cell>
          <cell r="H4214">
            <v>2035.38</v>
          </cell>
          <cell r="J4214">
            <v>4000</v>
          </cell>
        </row>
        <row r="4215">
          <cell r="F4215" t="str">
            <v>Plester</v>
          </cell>
          <cell r="G4215" t="str">
            <v>Plester</v>
          </cell>
          <cell r="H4215">
            <v>302.7</v>
          </cell>
          <cell r="J4215">
            <v>6500</v>
          </cell>
        </row>
        <row r="4216">
          <cell r="F4216" t="str">
            <v>Plester</v>
          </cell>
          <cell r="G4216" t="str">
            <v>Plester</v>
          </cell>
          <cell r="H4216">
            <v>720.34</v>
          </cell>
          <cell r="J4216">
            <v>12500</v>
          </cell>
        </row>
        <row r="4217">
          <cell r="F4217" t="str">
            <v>Tiang Kios</v>
          </cell>
          <cell r="G4217" t="str">
            <v>Tiang Kios</v>
          </cell>
          <cell r="H4217">
            <v>5</v>
          </cell>
          <cell r="J4217">
            <v>65148</v>
          </cell>
        </row>
        <row r="4218">
          <cell r="F4218" t="str">
            <v>Tiang Kios lt -1</v>
          </cell>
          <cell r="G4218" t="str">
            <v>Tiang Kios lt -1</v>
          </cell>
          <cell r="H4218">
            <v>1</v>
          </cell>
          <cell r="J4218">
            <v>70000</v>
          </cell>
        </row>
        <row r="4219">
          <cell r="F4219" t="str">
            <v>Openingan Pintu Kios</v>
          </cell>
          <cell r="G4219" t="str">
            <v>Openingan Pintu Kios</v>
          </cell>
          <cell r="H4219">
            <v>247.55</v>
          </cell>
          <cell r="J4219">
            <v>7500</v>
          </cell>
        </row>
        <row r="4220">
          <cell r="F4220" t="str">
            <v>Pasang Batu</v>
          </cell>
          <cell r="G4220" t="str">
            <v>Pasang Batu</v>
          </cell>
          <cell r="H4220">
            <v>12.664999999999999</v>
          </cell>
          <cell r="J4220">
            <v>6500</v>
          </cell>
        </row>
        <row r="4221">
          <cell r="F4221" t="str">
            <v>Cor Balok &amp; Tiang</v>
          </cell>
          <cell r="G4221" t="str">
            <v>Cor Balok &amp; Tiang</v>
          </cell>
          <cell r="H4221">
            <v>16.8</v>
          </cell>
          <cell r="J4221">
            <v>8000</v>
          </cell>
        </row>
        <row r="4222">
          <cell r="F4222" t="str">
            <v>Sconengan</v>
          </cell>
          <cell r="G4222" t="str">
            <v>Sconengan</v>
          </cell>
          <cell r="H4222">
            <v>2.5499999999999998</v>
          </cell>
          <cell r="J4222">
            <v>12500</v>
          </cell>
        </row>
        <row r="4223">
          <cell r="F4223" t="str">
            <v>Penebalan Kawat Ayam</v>
          </cell>
          <cell r="G4223" t="str">
            <v>Penebalan Kawat Ayam</v>
          </cell>
          <cell r="H4223">
            <v>474</v>
          </cell>
          <cell r="J4223">
            <v>4500</v>
          </cell>
        </row>
        <row r="4224">
          <cell r="F4224" t="str">
            <v>Pasang Balok Injak</v>
          </cell>
          <cell r="G4224" t="str">
            <v>Pasang Balok Injak</v>
          </cell>
          <cell r="H4224">
            <v>411.6</v>
          </cell>
          <cell r="J4224">
            <v>2500</v>
          </cell>
        </row>
        <row r="4225">
          <cell r="F4225" t="str">
            <v>Sudutan</v>
          </cell>
          <cell r="G4225" t="str">
            <v>Sudutan</v>
          </cell>
          <cell r="H4225">
            <v>54</v>
          </cell>
          <cell r="J4225">
            <v>2500</v>
          </cell>
        </row>
        <row r="4226">
          <cell r="F4226" t="str">
            <v>Pasang Scapulding</v>
          </cell>
          <cell r="G4226" t="str">
            <v>Pasang Scapulding</v>
          </cell>
          <cell r="H4226">
            <v>250.7</v>
          </cell>
          <cell r="J4226">
            <v>3000</v>
          </cell>
        </row>
        <row r="4227">
          <cell r="F4227" t="str">
            <v>Pasang Bata</v>
          </cell>
          <cell r="G4227" t="str">
            <v>Pasang Bata</v>
          </cell>
          <cell r="H4227">
            <v>12.78</v>
          </cell>
          <cell r="J4227">
            <v>12000</v>
          </cell>
        </row>
        <row r="4228">
          <cell r="F4228" t="str">
            <v>Kolom Praktis</v>
          </cell>
          <cell r="G4228" t="str">
            <v>Kolom Praktis</v>
          </cell>
          <cell r="H4228">
            <v>173.5</v>
          </cell>
          <cell r="J4228">
            <v>7500</v>
          </cell>
        </row>
        <row r="4229">
          <cell r="F4229" t="str">
            <v>Bongkar Sisa Bekisting</v>
          </cell>
          <cell r="G4229" t="str">
            <v>Bongkar Sisa Bekisting</v>
          </cell>
          <cell r="H4229">
            <v>22.8</v>
          </cell>
          <cell r="J4229">
            <v>10000</v>
          </cell>
        </row>
        <row r="4230">
          <cell r="F4230" t="str">
            <v>Cor Balok &amp; Tiang</v>
          </cell>
          <cell r="G4230" t="str">
            <v>Cor Balok &amp; Tiang</v>
          </cell>
          <cell r="H4230">
            <v>1</v>
          </cell>
          <cell r="J4230">
            <v>80000</v>
          </cell>
        </row>
        <row r="4231">
          <cell r="F4231" t="str">
            <v>Bobokan</v>
          </cell>
          <cell r="G4231" t="str">
            <v>Bobokan</v>
          </cell>
          <cell r="H4231">
            <v>227</v>
          </cell>
          <cell r="J4231">
            <v>5000</v>
          </cell>
        </row>
        <row r="4232">
          <cell r="F4232" t="str">
            <v>Cor &amp; Bekisting</v>
          </cell>
          <cell r="G4232" t="str">
            <v>Cor &amp; Bekisting</v>
          </cell>
          <cell r="H4232">
            <v>0.16800000000000001</v>
          </cell>
          <cell r="J4232">
            <v>400000</v>
          </cell>
        </row>
        <row r="4233">
          <cell r="F4233" t="str">
            <v>Pembesian</v>
          </cell>
          <cell r="G4233" t="str">
            <v>Pembesian</v>
          </cell>
          <cell r="H4233">
            <v>2.7</v>
          </cell>
          <cell r="J4233">
            <v>3500</v>
          </cell>
        </row>
        <row r="4234">
          <cell r="F4234" t="str">
            <v>Scapulding</v>
          </cell>
          <cell r="G4234" t="str">
            <v>Scapulding</v>
          </cell>
          <cell r="H4234">
            <v>16.2</v>
          </cell>
          <cell r="J4234">
            <v>3500</v>
          </cell>
        </row>
        <row r="4235">
          <cell r="F4235" t="str">
            <v>Balok Gantung</v>
          </cell>
          <cell r="G4235" t="str">
            <v>Balok Gantung</v>
          </cell>
        </row>
        <row r="4236">
          <cell r="F4236" t="str">
            <v>Pletser &amp; aci</v>
          </cell>
          <cell r="G4236" t="str">
            <v>Pletser &amp; aci</v>
          </cell>
          <cell r="H4236">
            <v>32.5</v>
          </cell>
          <cell r="J4236">
            <v>18000</v>
          </cell>
        </row>
        <row r="4237">
          <cell r="F4237" t="str">
            <v>Sudutan</v>
          </cell>
          <cell r="G4237" t="str">
            <v>Sudutan</v>
          </cell>
          <cell r="H4237">
            <v>100</v>
          </cell>
          <cell r="J4237">
            <v>2500</v>
          </cell>
        </row>
        <row r="4238">
          <cell r="F4238" t="str">
            <v>Block C Lt - 2</v>
          </cell>
          <cell r="G4238" t="str">
            <v>Block C Lt - 2</v>
          </cell>
        </row>
        <row r="4239">
          <cell r="F4239" t="str">
            <v>Pasang Keramik lt Kios</v>
          </cell>
          <cell r="G4239" t="str">
            <v>Pasang Keramik lt Kios</v>
          </cell>
          <cell r="H4239">
            <v>348.2</v>
          </cell>
          <cell r="J4239">
            <v>10000</v>
          </cell>
        </row>
        <row r="4240">
          <cell r="F4240" t="str">
            <v xml:space="preserve">Pasang Plin Keramik </v>
          </cell>
          <cell r="G4240" t="str">
            <v xml:space="preserve">Pasang Plin Keramik </v>
          </cell>
          <cell r="H4240">
            <v>209.6</v>
          </cell>
          <cell r="J4240">
            <v>3000</v>
          </cell>
        </row>
        <row r="4241">
          <cell r="F4241" t="str">
            <v>Jumlah</v>
          </cell>
          <cell r="G4241" t="str">
            <v>Jumlah</v>
          </cell>
        </row>
        <row r="4242">
          <cell r="F4242" t="str">
            <v>Pot. Retensi</v>
          </cell>
          <cell r="G4242" t="str">
            <v>Pot. Retensi</v>
          </cell>
        </row>
        <row r="4243">
          <cell r="F4243" t="str">
            <v>Pembayaran</v>
          </cell>
          <cell r="G4243" t="str">
            <v>Pembayaran</v>
          </cell>
        </row>
        <row r="4244">
          <cell r="C4244" t="str">
            <v>rupb1760</v>
          </cell>
          <cell r="F4244" t="str">
            <v>Dibayarkan saat ini Zainal</v>
          </cell>
          <cell r="G4244" t="str">
            <v>Dibayarkan saat ini</v>
          </cell>
          <cell r="K4244">
            <v>27406852</v>
          </cell>
        </row>
        <row r="4245">
          <cell r="F4245" t="str">
            <v>Sisa pembayaran</v>
          </cell>
          <cell r="G4245" t="str">
            <v>Sisa pembayaran</v>
          </cell>
        </row>
        <row r="4250">
          <cell r="H4250" t="str">
            <v>Sub Jumlah     Rp.</v>
          </cell>
          <cell r="K4250">
            <v>136264956</v>
          </cell>
        </row>
        <row r="4262">
          <cell r="E4262" t="str">
            <v>Sub Jumlah Dipindah</v>
          </cell>
          <cell r="K4262">
            <v>136264956</v>
          </cell>
        </row>
        <row r="4264">
          <cell r="E4264" t="str">
            <v>Nofrizal</v>
          </cell>
          <cell r="G4264" t="str">
            <v>Block B</v>
          </cell>
        </row>
        <row r="4265">
          <cell r="E4265" t="str">
            <v>300/SPB/NK-PPS/09/05</v>
          </cell>
          <cell r="G4265" t="str">
            <v>Lantai Dasar, Exclator,Interna,</v>
          </cell>
        </row>
        <row r="4266">
          <cell r="G4266" t="str">
            <v>External &amp; Lantai atap</v>
          </cell>
        </row>
        <row r="4267">
          <cell r="G4267" t="str">
            <v>Perapihan pertemuan Balok &amp; Bondek</v>
          </cell>
          <cell r="H4267">
            <v>467.3</v>
          </cell>
          <cell r="I4267" t="str">
            <v>m'</v>
          </cell>
          <cell r="J4267">
            <v>5000</v>
          </cell>
        </row>
        <row r="4268">
          <cell r="G4268" t="str">
            <v>Expose Balok</v>
          </cell>
          <cell r="H4268">
            <v>1399.33</v>
          </cell>
          <cell r="I4268" t="str">
            <v>m2</v>
          </cell>
          <cell r="J4268">
            <v>4000</v>
          </cell>
        </row>
        <row r="4269">
          <cell r="G4269" t="str">
            <v>Sudutan</v>
          </cell>
          <cell r="H4269">
            <v>1616</v>
          </cell>
          <cell r="I4269" t="str">
            <v>m'</v>
          </cell>
          <cell r="J4269">
            <v>2500</v>
          </cell>
        </row>
        <row r="4270">
          <cell r="G4270" t="str">
            <v>Plester/Acian beton</v>
          </cell>
          <cell r="H4270">
            <v>355.6</v>
          </cell>
          <cell r="I4270" t="str">
            <v>m2</v>
          </cell>
          <cell r="J4270">
            <v>16500</v>
          </cell>
        </row>
        <row r="4271">
          <cell r="G4271" t="str">
            <v>Openingan</v>
          </cell>
          <cell r="H4271">
            <v>251.1</v>
          </cell>
          <cell r="I4271" t="str">
            <v>m'</v>
          </cell>
          <cell r="J4271">
            <v>7500</v>
          </cell>
        </row>
        <row r="4272">
          <cell r="G4272" t="str">
            <v>Pasang Kramik lantai Kios Lt - 1</v>
          </cell>
          <cell r="H4272">
            <v>68.192999999999998</v>
          </cell>
          <cell r="I4272" t="str">
            <v>m2</v>
          </cell>
          <cell r="J4272">
            <v>10000</v>
          </cell>
        </row>
        <row r="4273">
          <cell r="G4273" t="str">
            <v>Bongkar pasang Scapolding</v>
          </cell>
          <cell r="H4273">
            <v>667.56</v>
          </cell>
          <cell r="I4273" t="str">
            <v>m2</v>
          </cell>
          <cell r="J4273">
            <v>3500</v>
          </cell>
        </row>
        <row r="4274">
          <cell r="G4274" t="str">
            <v>Bobok Tiang</v>
          </cell>
          <cell r="H4274">
            <v>1</v>
          </cell>
          <cell r="I4274" t="str">
            <v>unit</v>
          </cell>
          <cell r="J4274">
            <v>40000</v>
          </cell>
        </row>
        <row r="4275">
          <cell r="G4275" t="str">
            <v>Block - C</v>
          </cell>
        </row>
        <row r="4276">
          <cell r="G4276" t="str">
            <v>Bobok &amp; Finishing Sudutan Balok</v>
          </cell>
        </row>
        <row r="4277">
          <cell r="G4277" t="str">
            <v>antara balok &amp; Combidek lt dasar</v>
          </cell>
          <cell r="H4277">
            <v>275.26</v>
          </cell>
          <cell r="I4277" t="str">
            <v>m'</v>
          </cell>
          <cell r="J4277">
            <v>5000</v>
          </cell>
        </row>
        <row r="4278">
          <cell r="G4278" t="str">
            <v>Expose Balok</v>
          </cell>
          <cell r="H4278">
            <v>178.65</v>
          </cell>
          <cell r="I4278" t="str">
            <v>m'</v>
          </cell>
          <cell r="J4278">
            <v>3000</v>
          </cell>
        </row>
        <row r="4279">
          <cell r="G4279" t="str">
            <v>Sconengan Balok</v>
          </cell>
          <cell r="H4279">
            <v>297.33999999999997</v>
          </cell>
          <cell r="I4279" t="str">
            <v>m'</v>
          </cell>
          <cell r="J4279">
            <v>2500</v>
          </cell>
        </row>
        <row r="4280">
          <cell r="G4280" t="str">
            <v>Bgkr psg Scapolding u/ Internal Balok</v>
          </cell>
          <cell r="H4280">
            <v>20</v>
          </cell>
          <cell r="I4280" t="str">
            <v>m2</v>
          </cell>
          <cell r="J4280">
            <v>3500</v>
          </cell>
        </row>
        <row r="4281">
          <cell r="G4281" t="str">
            <v>Finishing Janggutan Lisplank Internal</v>
          </cell>
          <cell r="H4281">
            <v>7.4</v>
          </cell>
          <cell r="I4281" t="str">
            <v>m'</v>
          </cell>
          <cell r="J4281">
            <v>7500</v>
          </cell>
        </row>
        <row r="4282">
          <cell r="G4282" t="str">
            <v>Pasang dinding bata Box Hidran</v>
          </cell>
          <cell r="H4282">
            <v>3.91</v>
          </cell>
          <cell r="I4282" t="str">
            <v>m2</v>
          </cell>
          <cell r="J4282">
            <v>9000</v>
          </cell>
        </row>
        <row r="4283">
          <cell r="G4283" t="str">
            <v>Plester dinding Bata</v>
          </cell>
          <cell r="H4283">
            <v>3.91</v>
          </cell>
          <cell r="I4283" t="str">
            <v>m2</v>
          </cell>
          <cell r="J4283">
            <v>6500</v>
          </cell>
        </row>
        <row r="4284">
          <cell r="G4284" t="str">
            <v>Plester dinding Beton</v>
          </cell>
          <cell r="H4284">
            <v>5.6</v>
          </cell>
          <cell r="I4284" t="str">
            <v>m2</v>
          </cell>
          <cell r="J4284">
            <v>12500</v>
          </cell>
        </row>
        <row r="4285">
          <cell r="G4285" t="str">
            <v>Acian</v>
          </cell>
          <cell r="H4285">
            <v>9.51</v>
          </cell>
          <cell r="I4285" t="str">
            <v>m2</v>
          </cell>
          <cell r="J4285">
            <v>4000</v>
          </cell>
        </row>
        <row r="4286">
          <cell r="G4286" t="str">
            <v>Pasang Keramik lantai Block J</v>
          </cell>
          <cell r="H4286">
            <v>75</v>
          </cell>
          <cell r="I4286" t="str">
            <v>m2</v>
          </cell>
          <cell r="J4286">
            <v>10000</v>
          </cell>
        </row>
        <row r="4287">
          <cell r="G4287" t="str">
            <v>Finishing Granito Koridor</v>
          </cell>
          <cell r="H4287">
            <v>150</v>
          </cell>
          <cell r="I4287" t="str">
            <v>m'</v>
          </cell>
          <cell r="J4287">
            <v>12500</v>
          </cell>
        </row>
        <row r="4288">
          <cell r="G4288" t="str">
            <v>Jumlah</v>
          </cell>
        </row>
        <row r="4289">
          <cell r="G4289" t="str">
            <v>Potong Retensi</v>
          </cell>
        </row>
        <row r="4290">
          <cell r="G4290" t="str">
            <v>Pembayaran</v>
          </cell>
        </row>
        <row r="4291">
          <cell r="C4291" t="str">
            <v>rupb1761</v>
          </cell>
          <cell r="F4291" t="str">
            <v>Pembayaran kepada Nofrizal</v>
          </cell>
          <cell r="G4291" t="str">
            <v>Dibayarkan saat ini</v>
          </cell>
          <cell r="K4291">
            <v>5518120</v>
          </cell>
        </row>
        <row r="4292">
          <cell r="G4292" t="str">
            <v>Sisa Pembayaran</v>
          </cell>
        </row>
        <row r="4294">
          <cell r="E4294" t="str">
            <v>Kharis</v>
          </cell>
          <cell r="G4294" t="str">
            <v>Gedung B</v>
          </cell>
        </row>
        <row r="4295">
          <cell r="E4295" t="str">
            <v>197/SPB/NK-PPS/08/05</v>
          </cell>
          <cell r="G4295" t="str">
            <v>Toilet Pria Lt.basement</v>
          </cell>
          <cell r="H4295">
            <v>0.16250000000000001</v>
          </cell>
          <cell r="I4295" t="str">
            <v>Unt</v>
          </cell>
          <cell r="J4295">
            <v>2000000</v>
          </cell>
        </row>
        <row r="4296">
          <cell r="C4296" t="str">
            <v>rupb1762</v>
          </cell>
          <cell r="F4296" t="str">
            <v>Kharis</v>
          </cell>
          <cell r="G4296" t="str">
            <v>Jumlah</v>
          </cell>
          <cell r="K4296">
            <v>325000</v>
          </cell>
        </row>
        <row r="4298">
          <cell r="E4298" t="str">
            <v>Kharis</v>
          </cell>
          <cell r="G4298" t="str">
            <v>Gedung B</v>
          </cell>
        </row>
        <row r="4299">
          <cell r="E4299" t="str">
            <v>144/SPB/NK-PPS/08/05</v>
          </cell>
          <cell r="G4299" t="str">
            <v xml:space="preserve">Lantai Dasar </v>
          </cell>
        </row>
        <row r="4300">
          <cell r="G4300" t="str">
            <v>Pasang Keramik Lantai</v>
          </cell>
          <cell r="H4300">
            <v>444.5</v>
          </cell>
          <cell r="I4300" t="str">
            <v>m2</v>
          </cell>
          <cell r="J4300">
            <v>10000</v>
          </cell>
        </row>
        <row r="4301">
          <cell r="G4301" t="str">
            <v>Pasangan Pkn</v>
          </cell>
          <cell r="H4301">
            <v>574.5</v>
          </cell>
          <cell r="I4301" t="str">
            <v>m'</v>
          </cell>
          <cell r="J4301">
            <v>2750</v>
          </cell>
        </row>
        <row r="4302">
          <cell r="G4302" t="str">
            <v>Lantai Dua</v>
          </cell>
        </row>
        <row r="4303">
          <cell r="G4303" t="str">
            <v>Kios H, I</v>
          </cell>
        </row>
        <row r="4304">
          <cell r="G4304" t="str">
            <v>Plesteran</v>
          </cell>
          <cell r="H4304">
            <v>20</v>
          </cell>
          <cell r="I4304" t="str">
            <v>m2</v>
          </cell>
          <cell r="J4304">
            <v>6500</v>
          </cell>
        </row>
        <row r="4305">
          <cell r="G4305" t="str">
            <v>Acian</v>
          </cell>
          <cell r="H4305">
            <v>403</v>
          </cell>
          <cell r="I4305" t="str">
            <v>m2</v>
          </cell>
          <cell r="J4305">
            <v>4000</v>
          </cell>
        </row>
        <row r="4306">
          <cell r="C4306" t="str">
            <v>rupb1763</v>
          </cell>
          <cell r="F4306" t="str">
            <v>Kharis</v>
          </cell>
          <cell r="G4306" t="str">
            <v>Jumlah</v>
          </cell>
          <cell r="K4306">
            <v>7766875</v>
          </cell>
        </row>
        <row r="4308">
          <cell r="E4308" t="str">
            <v>Iyon</v>
          </cell>
          <cell r="G4308" t="str">
            <v>Block B</v>
          </cell>
        </row>
        <row r="4309">
          <cell r="E4309" t="str">
            <v>302/SPB/NK-PPS/09/05</v>
          </cell>
          <cell r="G4309" t="str">
            <v>Lantai Tiga Block B</v>
          </cell>
        </row>
        <row r="4310">
          <cell r="G4310" t="str">
            <v>Pasang bata</v>
          </cell>
          <cell r="H4310">
            <v>30.32</v>
          </cell>
          <cell r="I4310" t="str">
            <v>m2</v>
          </cell>
          <cell r="J4310">
            <v>9000</v>
          </cell>
        </row>
        <row r="4311">
          <cell r="G4311" t="str">
            <v>Kolom &amp; balok Praktis</v>
          </cell>
          <cell r="H4311">
            <v>8.1999999999999993</v>
          </cell>
          <cell r="I4311" t="str">
            <v>m'</v>
          </cell>
          <cell r="J4311">
            <v>8000</v>
          </cell>
        </row>
        <row r="4312">
          <cell r="G4312" t="str">
            <v>Plesteran &amp; Acian</v>
          </cell>
          <cell r="H4312">
            <v>215.78</v>
          </cell>
          <cell r="I4312" t="str">
            <v>m2</v>
          </cell>
          <cell r="J4312">
            <v>10500</v>
          </cell>
        </row>
        <row r="4313">
          <cell r="G4313" t="str">
            <v>Openingan</v>
          </cell>
          <cell r="H4313">
            <v>57.2</v>
          </cell>
          <cell r="I4313" t="str">
            <v>m'</v>
          </cell>
          <cell r="J4313">
            <v>7500</v>
          </cell>
        </row>
        <row r="4314">
          <cell r="G4314" t="str">
            <v>Sudutan</v>
          </cell>
          <cell r="H4314">
            <v>114.4</v>
          </cell>
          <cell r="I4314" t="str">
            <v>m'</v>
          </cell>
          <cell r="J4314">
            <v>2500</v>
          </cell>
        </row>
        <row r="4315">
          <cell r="G4315" t="str">
            <v>Lantai Tiga Block D</v>
          </cell>
        </row>
        <row r="4316">
          <cell r="G4316" t="str">
            <v>Pasang bata</v>
          </cell>
          <cell r="I4316" t="str">
            <v>m2</v>
          </cell>
          <cell r="J4316">
            <v>9000</v>
          </cell>
        </row>
        <row r="4317">
          <cell r="G4317" t="str">
            <v>Kolom &amp; balok Praktis</v>
          </cell>
          <cell r="H4317">
            <v>22.2</v>
          </cell>
          <cell r="I4317" t="str">
            <v>m'</v>
          </cell>
          <cell r="J4317">
            <v>8000</v>
          </cell>
        </row>
        <row r="4318">
          <cell r="G4318" t="str">
            <v>Plesteran &amp; Acian</v>
          </cell>
          <cell r="H4318">
            <v>157.63</v>
          </cell>
          <cell r="I4318" t="str">
            <v>m2</v>
          </cell>
          <cell r="J4318">
            <v>10500</v>
          </cell>
        </row>
        <row r="4319">
          <cell r="G4319" t="str">
            <v>Openingan</v>
          </cell>
          <cell r="H4319">
            <v>28.6</v>
          </cell>
          <cell r="I4319" t="str">
            <v>m'</v>
          </cell>
          <cell r="J4319">
            <v>7500</v>
          </cell>
        </row>
        <row r="4320">
          <cell r="G4320" t="str">
            <v>Sudutan</v>
          </cell>
          <cell r="H4320">
            <v>57</v>
          </cell>
          <cell r="I4320" t="str">
            <v>m'</v>
          </cell>
          <cell r="J4320">
            <v>2500</v>
          </cell>
        </row>
        <row r="4321">
          <cell r="G4321" t="str">
            <v>Esternal</v>
          </cell>
        </row>
        <row r="4322">
          <cell r="G4322" t="str">
            <v>Plester &amp; acian</v>
          </cell>
          <cell r="H4322">
            <v>72.8</v>
          </cell>
          <cell r="I4322" t="str">
            <v>m2</v>
          </cell>
          <cell r="J4322">
            <v>16500</v>
          </cell>
        </row>
        <row r="4323">
          <cell r="G4323" t="str">
            <v>Penebalan</v>
          </cell>
          <cell r="H4323">
            <v>72.8</v>
          </cell>
          <cell r="I4323" t="str">
            <v>m2</v>
          </cell>
          <cell r="J4323">
            <v>4500</v>
          </cell>
        </row>
        <row r="4324">
          <cell r="G4324" t="str">
            <v>Plat Injak</v>
          </cell>
          <cell r="H4324">
            <v>29</v>
          </cell>
          <cell r="I4324" t="str">
            <v>m2</v>
          </cell>
          <cell r="J4324">
            <v>2500</v>
          </cell>
        </row>
        <row r="4325">
          <cell r="G4325" t="str">
            <v>Lantai Dua</v>
          </cell>
        </row>
        <row r="4326">
          <cell r="G4326" t="str">
            <v>Acian</v>
          </cell>
        </row>
        <row r="4327">
          <cell r="G4327" t="str">
            <v>Block C</v>
          </cell>
        </row>
        <row r="4328">
          <cell r="G4328" t="str">
            <v>Expose Balok</v>
          </cell>
          <cell r="H4328">
            <v>350</v>
          </cell>
          <cell r="I4328" t="str">
            <v>m2</v>
          </cell>
          <cell r="J4328">
            <v>3000</v>
          </cell>
        </row>
        <row r="4329">
          <cell r="G4329" t="str">
            <v>Finish Sconengan balok</v>
          </cell>
          <cell r="H4329">
            <v>567</v>
          </cell>
          <cell r="I4329" t="str">
            <v>m'</v>
          </cell>
          <cell r="J4329">
            <v>2500</v>
          </cell>
        </row>
        <row r="4330">
          <cell r="G4330" t="str">
            <v>Bobok &amp; finish balok</v>
          </cell>
          <cell r="H4330">
            <v>567</v>
          </cell>
          <cell r="I4330" t="str">
            <v>m'</v>
          </cell>
          <cell r="J4330">
            <v>2500</v>
          </cell>
        </row>
        <row r="4331">
          <cell r="G4331" t="str">
            <v>Plester &amp; Acian Kolom</v>
          </cell>
          <cell r="H4331">
            <v>8.4</v>
          </cell>
          <cell r="I4331" t="str">
            <v>m2</v>
          </cell>
          <cell r="J4331">
            <v>16500</v>
          </cell>
        </row>
        <row r="4332">
          <cell r="G4332" t="str">
            <v>Expose Kolom</v>
          </cell>
          <cell r="H4332">
            <v>220</v>
          </cell>
          <cell r="I4332" t="str">
            <v>m2</v>
          </cell>
          <cell r="J4332">
            <v>3000</v>
          </cell>
        </row>
        <row r="4333">
          <cell r="G4333" t="str">
            <v>Finish Sconengan kolom</v>
          </cell>
          <cell r="H4333">
            <v>360</v>
          </cell>
          <cell r="I4333" t="str">
            <v>m'</v>
          </cell>
          <cell r="J4333">
            <v>2500</v>
          </cell>
        </row>
        <row r="4334">
          <cell r="G4334" t="str">
            <v>Bongkar &amp; pasang scafolding</v>
          </cell>
          <cell r="H4334">
            <v>41.6</v>
          </cell>
          <cell r="I4334" t="str">
            <v>m2</v>
          </cell>
          <cell r="J4334">
            <v>3500</v>
          </cell>
        </row>
        <row r="4335">
          <cell r="G4335" t="str">
            <v>Jumlah</v>
          </cell>
        </row>
        <row r="4336">
          <cell r="G4336" t="str">
            <v>Potong Retensi</v>
          </cell>
        </row>
        <row r="4337">
          <cell r="C4337" t="str">
            <v>rupb1764</v>
          </cell>
          <cell r="F4337" t="str">
            <v>Iyon</v>
          </cell>
          <cell r="G4337" t="str">
            <v>Sisa Upah</v>
          </cell>
          <cell r="K4337">
            <v>12237998</v>
          </cell>
        </row>
        <row r="4339">
          <cell r="H4339" t="str">
            <v>Sub Jumlah     Rp.</v>
          </cell>
          <cell r="K4339">
            <v>162112949</v>
          </cell>
        </row>
        <row r="4350">
          <cell r="E4350" t="str">
            <v>Sub Jumlah Dipindah</v>
          </cell>
          <cell r="K4350">
            <v>162112949</v>
          </cell>
        </row>
        <row r="4352">
          <cell r="E4352" t="str">
            <v>Sugito</v>
          </cell>
          <cell r="F4352" t="str">
            <v>Block B</v>
          </cell>
          <cell r="G4352" t="str">
            <v>Block B</v>
          </cell>
        </row>
        <row r="4353">
          <cell r="E4353" t="str">
            <v>304/SPB/NK-PPS/09/05</v>
          </cell>
          <cell r="F4353" t="str">
            <v>Lantai Dasar</v>
          </cell>
          <cell r="G4353" t="str">
            <v>Lantai Dasar</v>
          </cell>
        </row>
        <row r="4354">
          <cell r="F4354" t="str">
            <v>Pasang Bata</v>
          </cell>
          <cell r="G4354" t="str">
            <v>Pasang Bata</v>
          </cell>
          <cell r="H4354">
            <v>2.73</v>
          </cell>
          <cell r="I4354" t="str">
            <v>m2</v>
          </cell>
          <cell r="J4354">
            <v>9000</v>
          </cell>
        </row>
        <row r="4355">
          <cell r="F4355" t="str">
            <v>Acian</v>
          </cell>
          <cell r="G4355" t="str">
            <v>Acian</v>
          </cell>
          <cell r="H4355">
            <v>231.99</v>
          </cell>
          <cell r="I4355" t="str">
            <v>m2</v>
          </cell>
          <cell r="J4355">
            <v>4000</v>
          </cell>
        </row>
        <row r="4356">
          <cell r="F4356" t="str">
            <v>Plesteran</v>
          </cell>
          <cell r="G4356" t="str">
            <v>Plesteran</v>
          </cell>
          <cell r="H4356">
            <v>15.6</v>
          </cell>
          <cell r="I4356" t="str">
            <v>m2</v>
          </cell>
          <cell r="J4356">
            <v>6500</v>
          </cell>
        </row>
        <row r="4357">
          <cell r="F4357" t="str">
            <v>Finishing Tiang</v>
          </cell>
          <cell r="G4357" t="str">
            <v>Finishing Tiang</v>
          </cell>
          <cell r="H4357">
            <v>7.9</v>
          </cell>
          <cell r="I4357" t="str">
            <v>Unt</v>
          </cell>
          <cell r="J4357">
            <v>70000</v>
          </cell>
        </row>
        <row r="4358">
          <cell r="F4358" t="str">
            <v>Lantai Dua</v>
          </cell>
          <cell r="G4358" t="str">
            <v>Lantai Dua</v>
          </cell>
        </row>
        <row r="4359">
          <cell r="F4359" t="str">
            <v>Acian</v>
          </cell>
          <cell r="G4359" t="str">
            <v>Acian</v>
          </cell>
          <cell r="H4359">
            <v>127.81</v>
          </cell>
          <cell r="I4359" t="str">
            <v>m2</v>
          </cell>
          <cell r="J4359">
            <v>4000</v>
          </cell>
        </row>
        <row r="4360">
          <cell r="F4360" t="str">
            <v>Plester aci tiang</v>
          </cell>
          <cell r="G4360" t="str">
            <v>Plester aci tiang</v>
          </cell>
          <cell r="H4360">
            <v>9.2899999999999991</v>
          </cell>
          <cell r="I4360" t="str">
            <v>m2</v>
          </cell>
          <cell r="J4360">
            <v>10500</v>
          </cell>
        </row>
        <row r="4361">
          <cell r="F4361" t="str">
            <v>Sconengan</v>
          </cell>
          <cell r="G4361" t="str">
            <v>Sconengan</v>
          </cell>
          <cell r="H4361">
            <v>28.8</v>
          </cell>
          <cell r="I4361" t="str">
            <v>m'</v>
          </cell>
          <cell r="J4361">
            <v>2500</v>
          </cell>
        </row>
        <row r="4362">
          <cell r="F4362" t="str">
            <v>Lantai Tiga</v>
          </cell>
          <cell r="G4362" t="str">
            <v>Lantai Tiga</v>
          </cell>
        </row>
        <row r="4363">
          <cell r="F4363" t="str">
            <v>Plester &amp; Aci</v>
          </cell>
          <cell r="G4363" t="str">
            <v>Plester &amp; Aci</v>
          </cell>
          <cell r="H4363">
            <v>691.87</v>
          </cell>
          <cell r="I4363" t="str">
            <v>m2</v>
          </cell>
          <cell r="J4363">
            <v>10500</v>
          </cell>
        </row>
        <row r="4364">
          <cell r="F4364" t="str">
            <v>Plester Aci Tiang</v>
          </cell>
          <cell r="G4364" t="str">
            <v>Plester Aci Tiang</v>
          </cell>
          <cell r="H4364">
            <v>46.44</v>
          </cell>
          <cell r="I4364" t="str">
            <v>m2</v>
          </cell>
          <cell r="J4364">
            <v>10500</v>
          </cell>
        </row>
        <row r="4365">
          <cell r="F4365" t="str">
            <v>Sconengan Tiang</v>
          </cell>
          <cell r="G4365" t="str">
            <v>Sconengan Tiang</v>
          </cell>
          <cell r="H4365">
            <v>144</v>
          </cell>
          <cell r="I4365" t="str">
            <v>m'</v>
          </cell>
          <cell r="J4365">
            <v>2500</v>
          </cell>
        </row>
        <row r="4366">
          <cell r="F4366" t="str">
            <v>Acian</v>
          </cell>
          <cell r="G4366" t="str">
            <v>Acian</v>
          </cell>
          <cell r="H4366">
            <v>797.43</v>
          </cell>
          <cell r="I4366" t="str">
            <v>m2</v>
          </cell>
          <cell r="J4366">
            <v>4000</v>
          </cell>
        </row>
        <row r="4367">
          <cell r="F4367" t="str">
            <v>Acian tiang &amp; sconengan</v>
          </cell>
          <cell r="G4367" t="str">
            <v>Acian tiang &amp; sconengan</v>
          </cell>
          <cell r="H4367">
            <v>15</v>
          </cell>
          <cell r="I4367" t="str">
            <v>Unt</v>
          </cell>
          <cell r="J4367">
            <v>36384</v>
          </cell>
        </row>
        <row r="4368">
          <cell r="F4368" t="str">
            <v>Plester Aci &amp; sconengan tiang kios</v>
          </cell>
          <cell r="G4368" t="str">
            <v>Plester Aci &amp; sconengan tiang kios</v>
          </cell>
          <cell r="H4368">
            <v>22</v>
          </cell>
          <cell r="I4368" t="str">
            <v>Unt</v>
          </cell>
          <cell r="J4368">
            <v>56508</v>
          </cell>
        </row>
        <row r="4369">
          <cell r="F4369" t="str">
            <v>Cor kolom praktis</v>
          </cell>
          <cell r="G4369" t="str">
            <v>Cor kolom praktis</v>
          </cell>
          <cell r="H4369">
            <v>0.33400000000000002</v>
          </cell>
          <cell r="I4369" t="str">
            <v>m3</v>
          </cell>
          <cell r="J4369">
            <v>450000</v>
          </cell>
        </row>
        <row r="4370">
          <cell r="C4370" t="str">
            <v>rupb1765</v>
          </cell>
          <cell r="F4370" t="str">
            <v>Sugito</v>
          </cell>
          <cell r="G4370" t="str">
            <v>Jumlah</v>
          </cell>
          <cell r="K4370">
            <v>15528926</v>
          </cell>
        </row>
        <row r="4372">
          <cell r="E4372" t="str">
            <v>Kharis</v>
          </cell>
          <cell r="G4372" t="str">
            <v>Block B</v>
          </cell>
        </row>
        <row r="4373">
          <cell r="E4373" t="str">
            <v>301/SPB/NK-PPS/09/05</v>
          </cell>
          <cell r="G4373" t="str">
            <v>Pasangan bata</v>
          </cell>
          <cell r="H4373">
            <v>96.69</v>
          </cell>
          <cell r="I4373" t="str">
            <v>m2</v>
          </cell>
          <cell r="J4373">
            <v>9000</v>
          </cell>
        </row>
        <row r="4374">
          <cell r="G4374" t="str">
            <v>Cor Kolom Praktis</v>
          </cell>
          <cell r="H4374">
            <v>27.9</v>
          </cell>
          <cell r="I4374" t="str">
            <v>m3</v>
          </cell>
          <cell r="J4374">
            <v>7500</v>
          </cell>
        </row>
        <row r="4375">
          <cell r="G4375" t="str">
            <v>Cor Peninggian lantai</v>
          </cell>
          <cell r="H4375">
            <v>2.2999999999999998</v>
          </cell>
          <cell r="I4375" t="str">
            <v>m3</v>
          </cell>
          <cell r="J4375">
            <v>250000</v>
          </cell>
        </row>
        <row r="4376">
          <cell r="G4376" t="str">
            <v>Toilet Pria</v>
          </cell>
          <cell r="H4376">
            <v>0.27300000000000002</v>
          </cell>
          <cell r="I4376" t="str">
            <v>Ls</v>
          </cell>
          <cell r="J4376">
            <v>1100000</v>
          </cell>
        </row>
        <row r="4377">
          <cell r="G4377" t="str">
            <v>Toilet Wanita</v>
          </cell>
          <cell r="H4377">
            <v>0.3</v>
          </cell>
          <cell r="I4377" t="str">
            <v>Ls</v>
          </cell>
          <cell r="J4377">
            <v>1000000</v>
          </cell>
        </row>
        <row r="4378">
          <cell r="G4378" t="str">
            <v>Acian</v>
          </cell>
          <cell r="H4378">
            <v>120.8</v>
          </cell>
          <cell r="I4378" t="str">
            <v>m2</v>
          </cell>
          <cell r="J4378">
            <v>3000</v>
          </cell>
        </row>
        <row r="4379">
          <cell r="G4379" t="str">
            <v>Runcingan</v>
          </cell>
          <cell r="H4379">
            <v>167</v>
          </cell>
          <cell r="I4379" t="str">
            <v>m2</v>
          </cell>
          <cell r="J4379">
            <v>2500</v>
          </cell>
        </row>
        <row r="4380">
          <cell r="G4380" t="str">
            <v>Pasang bata + plester</v>
          </cell>
          <cell r="H4380">
            <v>9.08</v>
          </cell>
          <cell r="I4380" t="str">
            <v>m2</v>
          </cell>
          <cell r="J4380">
            <v>19500</v>
          </cell>
        </row>
        <row r="4381">
          <cell r="G4381" t="str">
            <v>Potong Besi</v>
          </cell>
          <cell r="H4381">
            <v>602</v>
          </cell>
          <cell r="I4381" t="str">
            <v>bh</v>
          </cell>
          <cell r="J4381">
            <v>100</v>
          </cell>
        </row>
        <row r="4382">
          <cell r="G4382" t="str">
            <v>Runcingan</v>
          </cell>
          <cell r="H4382">
            <v>42</v>
          </cell>
          <cell r="I4382" t="str">
            <v>m2</v>
          </cell>
          <cell r="J4382">
            <v>5000</v>
          </cell>
        </row>
        <row r="4383">
          <cell r="G4383" t="str">
            <v>Grouting Toliet Pria</v>
          </cell>
          <cell r="H4383">
            <v>35</v>
          </cell>
          <cell r="I4383" t="str">
            <v>ttk</v>
          </cell>
          <cell r="J4383">
            <v>20000</v>
          </cell>
        </row>
        <row r="4384">
          <cell r="G4384" t="str">
            <v>Waterprofing toilet pria</v>
          </cell>
          <cell r="H4384">
            <v>77.94</v>
          </cell>
          <cell r="I4384" t="str">
            <v>m2</v>
          </cell>
          <cell r="J4384">
            <v>20000</v>
          </cell>
        </row>
        <row r="4385">
          <cell r="G4385" t="str">
            <v>Pasang Keramik</v>
          </cell>
          <cell r="H4385">
            <v>312.8</v>
          </cell>
          <cell r="I4385" t="str">
            <v>m2</v>
          </cell>
          <cell r="J4385">
            <v>12000</v>
          </cell>
        </row>
        <row r="4386">
          <cell r="G4386" t="str">
            <v>Pasang Plin</v>
          </cell>
          <cell r="H4386">
            <v>304.60000000000002</v>
          </cell>
          <cell r="I4386" t="str">
            <v>m2</v>
          </cell>
          <cell r="J4386">
            <v>2750</v>
          </cell>
        </row>
        <row r="4387">
          <cell r="G4387" t="str">
            <v>Toilet Pria</v>
          </cell>
          <cell r="H4387">
            <v>0.16700000000000001</v>
          </cell>
          <cell r="I4387" t="str">
            <v>Ls</v>
          </cell>
          <cell r="J4387">
            <v>1200000</v>
          </cell>
        </row>
        <row r="4388">
          <cell r="G4388" t="str">
            <v>Openingan</v>
          </cell>
          <cell r="H4388">
            <v>100</v>
          </cell>
          <cell r="I4388" t="str">
            <v>m'</v>
          </cell>
          <cell r="J4388">
            <v>7500</v>
          </cell>
        </row>
        <row r="4389">
          <cell r="G4389" t="str">
            <v>Block C</v>
          </cell>
        </row>
        <row r="4390">
          <cell r="G4390" t="str">
            <v>Keramik Tanggulan</v>
          </cell>
          <cell r="H4390">
            <v>29.7</v>
          </cell>
          <cell r="I4390" t="str">
            <v>m2</v>
          </cell>
          <cell r="J4390">
            <v>25000</v>
          </cell>
        </row>
        <row r="4391">
          <cell r="G4391" t="str">
            <v>Keramik Lantai</v>
          </cell>
          <cell r="H4391">
            <v>30</v>
          </cell>
          <cell r="I4391" t="str">
            <v>m2</v>
          </cell>
          <cell r="J4391">
            <v>12500</v>
          </cell>
        </row>
        <row r="4392">
          <cell r="G4392" t="str">
            <v>Jumlah</v>
          </cell>
        </row>
        <row r="4393">
          <cell r="G4393" t="str">
            <v>Potong Retensi</v>
          </cell>
        </row>
        <row r="4394">
          <cell r="C4394" t="str">
            <v>rupb1766</v>
          </cell>
          <cell r="F4394" t="str">
            <v>Kharis</v>
          </cell>
          <cell r="K4394">
            <v>11513729</v>
          </cell>
        </row>
        <row r="4396">
          <cell r="E4396" t="str">
            <v>Heri</v>
          </cell>
          <cell r="G4396" t="str">
            <v>Block C</v>
          </cell>
        </row>
        <row r="4397">
          <cell r="E4397" t="str">
            <v>192/SPB/NK-PPS/08/05</v>
          </cell>
          <cell r="G4397" t="str">
            <v>Lantai Dua</v>
          </cell>
        </row>
        <row r="4398">
          <cell r="G4398" t="str">
            <v xml:space="preserve">Plester &amp; acian dinding bata exsternal </v>
          </cell>
          <cell r="I4398" t="str">
            <v>m2</v>
          </cell>
        </row>
        <row r="4399">
          <cell r="G4399" t="str">
            <v xml:space="preserve">Pasang bata </v>
          </cell>
          <cell r="H4399">
            <v>31.45</v>
          </cell>
          <cell r="I4399" t="str">
            <v>m2</v>
          </cell>
          <cell r="J4399">
            <v>9000</v>
          </cell>
        </row>
        <row r="4400">
          <cell r="G4400" t="str">
            <v>Plester dinding bata</v>
          </cell>
          <cell r="H4400">
            <v>76.66</v>
          </cell>
          <cell r="I4400" t="str">
            <v>m2</v>
          </cell>
          <cell r="J4400">
            <v>6500</v>
          </cell>
        </row>
        <row r="4401">
          <cell r="G4401" t="str">
            <v>Acian dinding  bata</v>
          </cell>
          <cell r="H4401">
            <v>100</v>
          </cell>
          <cell r="I4401" t="str">
            <v>m2</v>
          </cell>
          <cell r="J4401">
            <v>4000</v>
          </cell>
        </row>
        <row r="4402">
          <cell r="G4402" t="str">
            <v>Pemb. Lt sblm psg keramik</v>
          </cell>
          <cell r="H4402">
            <v>1196.31</v>
          </cell>
          <cell r="I4402" t="str">
            <v>m2</v>
          </cell>
          <cell r="J4402">
            <v>500</v>
          </cell>
        </row>
        <row r="4403">
          <cell r="G4403" t="str">
            <v>Finish openingan rolling door</v>
          </cell>
          <cell r="H4403">
            <v>121.6</v>
          </cell>
          <cell r="I4403" t="str">
            <v>m2</v>
          </cell>
          <cell r="J4403">
            <v>7500</v>
          </cell>
        </row>
        <row r="4404">
          <cell r="G4404" t="str">
            <v>Lantai dasar</v>
          </cell>
        </row>
        <row r="4405">
          <cell r="G4405" t="str">
            <v>Pasang keramik lt. diagonal</v>
          </cell>
          <cell r="H4405">
            <v>140</v>
          </cell>
          <cell r="I4405" t="str">
            <v>m2</v>
          </cell>
          <cell r="J4405">
            <v>12500</v>
          </cell>
        </row>
        <row r="4406">
          <cell r="G4406" t="str">
            <v>Pasang keramik lt. area penjual</v>
          </cell>
          <cell r="H4406">
            <v>70</v>
          </cell>
          <cell r="I4406" t="str">
            <v>m2</v>
          </cell>
          <cell r="J4406">
            <v>10000</v>
          </cell>
        </row>
        <row r="4407">
          <cell r="C4407" t="str">
            <v>rupb1767</v>
          </cell>
          <cell r="F4407" t="str">
            <v>Heri</v>
          </cell>
          <cell r="G4407" t="str">
            <v>Jumlah</v>
          </cell>
          <cell r="K4407">
            <v>5141495</v>
          </cell>
        </row>
        <row r="4409">
          <cell r="E4409" t="str">
            <v>Eko</v>
          </cell>
          <cell r="G4409" t="str">
            <v>Block C</v>
          </cell>
        </row>
        <row r="4410">
          <cell r="E4410" t="str">
            <v>303/SPB/NK-PPS/09/05</v>
          </cell>
          <cell r="G4410" t="str">
            <v>Bobok &amp; pasang keramik pada gutter</v>
          </cell>
          <cell r="H4410">
            <v>300</v>
          </cell>
          <cell r="I4410" t="str">
            <v>m'</v>
          </cell>
          <cell r="J4410">
            <v>17500</v>
          </cell>
        </row>
        <row r="4411">
          <cell r="G4411" t="str">
            <v>Pasang plin keramik</v>
          </cell>
          <cell r="H4411">
            <v>120</v>
          </cell>
          <cell r="I4411" t="str">
            <v>m'</v>
          </cell>
          <cell r="J4411">
            <v>3000</v>
          </cell>
        </row>
        <row r="4412">
          <cell r="G4412" t="str">
            <v>Pasang border keramik</v>
          </cell>
          <cell r="H4412">
            <v>110</v>
          </cell>
          <cell r="I4412" t="str">
            <v>m'</v>
          </cell>
          <cell r="J4412">
            <v>1750</v>
          </cell>
        </row>
        <row r="4413">
          <cell r="G4413" t="str">
            <v>Screed + aci meja los</v>
          </cell>
          <cell r="H4413">
            <v>250.27</v>
          </cell>
          <cell r="I4413" t="str">
            <v>m2</v>
          </cell>
          <cell r="J4413">
            <v>4000</v>
          </cell>
        </row>
        <row r="4414">
          <cell r="G4414" t="str">
            <v>Pasang plin meja los</v>
          </cell>
          <cell r="H4414">
            <v>390</v>
          </cell>
          <cell r="I4414" t="str">
            <v>m'</v>
          </cell>
          <cell r="J4414">
            <v>3000</v>
          </cell>
        </row>
        <row r="4415">
          <cell r="G4415" t="str">
            <v>Pasang keramik finish grill pada gutter</v>
          </cell>
          <cell r="H4415">
            <v>21</v>
          </cell>
          <cell r="I4415" t="str">
            <v>m'</v>
          </cell>
          <cell r="J4415">
            <v>22500</v>
          </cell>
        </row>
        <row r="4416">
          <cell r="G4416" t="str">
            <v>Pasang keramik tangga</v>
          </cell>
          <cell r="H4416">
            <v>0.8</v>
          </cell>
          <cell r="I4416" t="str">
            <v>unt</v>
          </cell>
          <cell r="J4416">
            <v>1500000</v>
          </cell>
        </row>
        <row r="4417">
          <cell r="G4417" t="str">
            <v>Pasang &amp; bongkar keramik tangga</v>
          </cell>
          <cell r="H4417">
            <v>1</v>
          </cell>
          <cell r="I4417" t="str">
            <v>unt</v>
          </cell>
          <cell r="J4417">
            <v>440000</v>
          </cell>
        </row>
        <row r="4418">
          <cell r="G4418" t="str">
            <v>Pasang meja lt. basement</v>
          </cell>
          <cell r="H4418">
            <v>55.92</v>
          </cell>
          <cell r="I4418" t="str">
            <v>m2</v>
          </cell>
          <cell r="J4418">
            <v>12500</v>
          </cell>
        </row>
        <row r="4419">
          <cell r="G4419" t="str">
            <v>Pasang Keramik tanggulan meja los</v>
          </cell>
          <cell r="H4419">
            <v>26</v>
          </cell>
          <cell r="I4419" t="str">
            <v>m'</v>
          </cell>
          <cell r="J4419">
            <v>17500</v>
          </cell>
        </row>
        <row r="4420">
          <cell r="G4420" t="str">
            <v>Pasang keramik lantai kios</v>
          </cell>
          <cell r="H4420">
            <v>60</v>
          </cell>
          <cell r="I4420" t="str">
            <v>m2</v>
          </cell>
          <cell r="J4420">
            <v>10000</v>
          </cell>
        </row>
        <row r="4421">
          <cell r="G4421" t="str">
            <v>Jumlah</v>
          </cell>
        </row>
        <row r="4422">
          <cell r="G4422" t="str">
            <v>Potong Retensi</v>
          </cell>
        </row>
        <row r="4423">
          <cell r="C4423" t="str">
            <v>rupb1768</v>
          </cell>
          <cell r="F4423" t="str">
            <v>Eko</v>
          </cell>
          <cell r="G4423" t="str">
            <v>Pembayaran saat ini</v>
          </cell>
          <cell r="K4423">
            <v>10842080</v>
          </cell>
        </row>
        <row r="4425">
          <cell r="E4425" t="str">
            <v>Heri</v>
          </cell>
          <cell r="G4425" t="str">
            <v>Pekerjaan Toilet Lt. Basement,Lt. dasar,</v>
          </cell>
        </row>
        <row r="4426">
          <cell r="E4426" t="str">
            <v>142/SPB/NK-PPS/08/05</v>
          </cell>
          <cell r="G4426" t="str">
            <v>Lt. 1 &amp; Lt. 2</v>
          </cell>
        </row>
        <row r="4427">
          <cell r="G4427" t="str">
            <v>Plester Acian dinding diatas pas keramik</v>
          </cell>
          <cell r="H4427">
            <v>1</v>
          </cell>
          <cell r="I4427" t="str">
            <v>unt</v>
          </cell>
          <cell r="J4427">
            <v>3000000</v>
          </cell>
        </row>
        <row r="4428">
          <cell r="C4428" t="str">
            <v>rupb1769</v>
          </cell>
          <cell r="F4428" t="str">
            <v>Heri</v>
          </cell>
          <cell r="G4428" t="str">
            <v>Jumlah</v>
          </cell>
          <cell r="K4428">
            <v>3000000</v>
          </cell>
        </row>
        <row r="4431">
          <cell r="H4431" t="str">
            <v>Sub Jumlah     Rp.</v>
          </cell>
          <cell r="K4431">
            <v>208139179</v>
          </cell>
        </row>
        <row r="4443">
          <cell r="E4443" t="str">
            <v>Sub Jumlah Dipindah</v>
          </cell>
          <cell r="K4443">
            <v>208139179</v>
          </cell>
        </row>
        <row r="4445">
          <cell r="C4445" t="str">
            <v>rupb1770</v>
          </cell>
          <cell r="E4445" t="str">
            <v>Kharis</v>
          </cell>
          <cell r="F4445" t="str">
            <v>Retensi Pekerjaan Kharis</v>
          </cell>
          <cell r="K4445">
            <v>457731</v>
          </cell>
        </row>
        <row r="4446">
          <cell r="E4446" t="str">
            <v>112/SPB/NK-PPS/07/05</v>
          </cell>
        </row>
        <row r="4448">
          <cell r="E4448" t="str">
            <v>Suratman</v>
          </cell>
        </row>
        <row r="4449">
          <cell r="E4449" t="str">
            <v>125/SPB/NK-PPS/07/05</v>
          </cell>
          <cell r="G4449" t="str">
            <v>Retensi Pekerjaan</v>
          </cell>
        </row>
        <row r="4450">
          <cell r="E4450" t="str">
            <v>143/SPB/NK-PPS/08/05</v>
          </cell>
          <cell r="G4450" t="str">
            <v>Retensi Pekerjaan</v>
          </cell>
        </row>
        <row r="4451">
          <cell r="E4451" t="str">
            <v>193/SPB/NK-PPS/08/05</v>
          </cell>
          <cell r="G4451" t="str">
            <v>Retensi Pekerjaan</v>
          </cell>
        </row>
        <row r="4452">
          <cell r="C4452" t="str">
            <v>rupb1771</v>
          </cell>
          <cell r="F4452" t="str">
            <v>Suratman</v>
          </cell>
          <cell r="K4452">
            <v>4379462</v>
          </cell>
        </row>
        <row r="4454">
          <cell r="E4454" t="str">
            <v>Karmidi</v>
          </cell>
          <cell r="G4454" t="str">
            <v>Upah Harian :</v>
          </cell>
        </row>
        <row r="4455">
          <cell r="G4455" t="str">
            <v xml:space="preserve">Bobok Bongkar Pemasangan pipa saluran meja Lt. </v>
          </cell>
        </row>
        <row r="4456">
          <cell r="C4456" t="str">
            <v>rupb1772</v>
          </cell>
          <cell r="F4456" t="str">
            <v>Karmidi</v>
          </cell>
          <cell r="G4456" t="str">
            <v>Basement &amp; Lt. Dasar Block C</v>
          </cell>
          <cell r="K4456">
            <v>4330000</v>
          </cell>
        </row>
        <row r="4458">
          <cell r="E4458" t="str">
            <v>Aris</v>
          </cell>
          <cell r="G4458" t="str">
            <v>Pasang &amp; Pinishing gantungan meja</v>
          </cell>
        </row>
        <row r="4459">
          <cell r="E4459" t="str">
            <v>306/SPB/NK-PPS/09/05</v>
          </cell>
          <cell r="G4459" t="str">
            <v>Los Lt Dasar</v>
          </cell>
          <cell r="H4459">
            <v>427</v>
          </cell>
          <cell r="I4459" t="str">
            <v>m'</v>
          </cell>
          <cell r="J4459">
            <v>45000</v>
          </cell>
        </row>
        <row r="4460">
          <cell r="C4460" t="str">
            <v>rupb1773</v>
          </cell>
          <cell r="F4460" t="str">
            <v>Aris</v>
          </cell>
          <cell r="G4460" t="str">
            <v>Jumlah</v>
          </cell>
          <cell r="K4460">
            <v>19215000</v>
          </cell>
        </row>
        <row r="4463">
          <cell r="H4463" t="str">
            <v>Sub Jumlah     Rp.</v>
          </cell>
          <cell r="K4463">
            <v>236521372</v>
          </cell>
        </row>
        <row r="4464">
          <cell r="H4464" t="str">
            <v>T o  t  a  l        Rp.</v>
          </cell>
          <cell r="K4464">
            <v>236521372</v>
          </cell>
        </row>
      </sheetData>
      <sheetData sheetId="2" refreshError="1">
        <row r="9">
          <cell r="B9" t="str">
            <v>rbum001</v>
          </cell>
          <cell r="C9" t="str">
            <v/>
          </cell>
          <cell r="D9" t="str">
            <v>Pembelian &amp; pemasangan Listrik dan AC untuk Direksi</v>
          </cell>
          <cell r="K9">
            <v>5000000</v>
          </cell>
          <cell r="L9">
            <v>5000000</v>
          </cell>
        </row>
        <row r="10">
          <cell r="B10" t="str">
            <v/>
          </cell>
          <cell r="C10" t="str">
            <v/>
          </cell>
          <cell r="D10" t="str">
            <v/>
          </cell>
        </row>
        <row r="11">
          <cell r="B11" t="str">
            <v/>
          </cell>
          <cell r="C11" t="str">
            <v/>
          </cell>
          <cell r="D11" t="str">
            <v/>
          </cell>
        </row>
        <row r="12">
          <cell r="B12" t="str">
            <v/>
          </cell>
          <cell r="C12" t="str">
            <v/>
          </cell>
          <cell r="D12" t="str">
            <v/>
          </cell>
        </row>
        <row r="13">
          <cell r="B13" t="str">
            <v/>
          </cell>
          <cell r="C13" t="str">
            <v/>
          </cell>
          <cell r="D13" t="str">
            <v/>
          </cell>
        </row>
        <row r="14">
          <cell r="B14" t="str">
            <v/>
          </cell>
          <cell r="C14" t="str">
            <v/>
          </cell>
          <cell r="D14" t="str">
            <v/>
          </cell>
        </row>
        <row r="15">
          <cell r="B15" t="str">
            <v/>
          </cell>
          <cell r="C15" t="str">
            <v/>
          </cell>
          <cell r="D15" t="str">
            <v/>
          </cell>
        </row>
        <row r="16">
          <cell r="B16" t="str">
            <v/>
          </cell>
          <cell r="C16" t="str">
            <v/>
          </cell>
          <cell r="D16" t="str">
            <v/>
          </cell>
        </row>
        <row r="17">
          <cell r="B17" t="str">
            <v/>
          </cell>
          <cell r="C17" t="str">
            <v/>
          </cell>
          <cell r="D17" t="str">
            <v/>
          </cell>
        </row>
        <row r="18">
          <cell r="L18">
            <v>5000000</v>
          </cell>
        </row>
        <row r="19">
          <cell r="B19" t="str">
            <v/>
          </cell>
        </row>
        <row r="20">
          <cell r="B20" t="str">
            <v>rbum002</v>
          </cell>
          <cell r="D20" t="str">
            <v>Biaya Makan Lembur karyawan</v>
          </cell>
          <cell r="K20">
            <v>920500</v>
          </cell>
        </row>
        <row r="21">
          <cell r="B21" t="str">
            <v>rbum003</v>
          </cell>
          <cell r="D21" t="str">
            <v>Biaya Telefon &amp; Voucher Karyawan</v>
          </cell>
          <cell r="K21">
            <v>3267000</v>
          </cell>
        </row>
        <row r="22">
          <cell r="B22" t="str">
            <v>rbum004</v>
          </cell>
          <cell r="D22" t="str">
            <v>Biaya Minum Karyawan</v>
          </cell>
          <cell r="K22">
            <v>127500</v>
          </cell>
        </row>
        <row r="23">
          <cell r="B23" t="str">
            <v>rbum005</v>
          </cell>
          <cell r="D23" t="str">
            <v>Biaya Perlengkapan Mes &amp; Dapur</v>
          </cell>
          <cell r="K23">
            <v>943825</v>
          </cell>
        </row>
        <row r="24">
          <cell r="B24" t="str">
            <v>rbum006</v>
          </cell>
          <cell r="D24" t="str">
            <v>Biaya Administrasi &amp; Keuangan</v>
          </cell>
          <cell r="K24">
            <v>1004150</v>
          </cell>
        </row>
        <row r="25">
          <cell r="B25" t="str">
            <v>rbum007</v>
          </cell>
          <cell r="D25" t="str">
            <v>Biaya Obat - obatan</v>
          </cell>
          <cell r="K25">
            <v>213100</v>
          </cell>
        </row>
        <row r="26">
          <cell r="B26" t="str">
            <v>rbum008</v>
          </cell>
          <cell r="D26" t="str">
            <v>Biaya Makan Bersama Direksi</v>
          </cell>
          <cell r="K26">
            <v>896300</v>
          </cell>
        </row>
        <row r="27">
          <cell r="B27" t="str">
            <v>rbum009</v>
          </cell>
          <cell r="D27" t="str">
            <v>Biaya BBM, Servis, dan sparepart kendaraan</v>
          </cell>
          <cell r="K27">
            <v>99000</v>
          </cell>
        </row>
        <row r="28">
          <cell r="B28" t="str">
            <v>rbum010</v>
          </cell>
          <cell r="D28" t="str">
            <v>Biaya Pemakaian Kendaraan operasional</v>
          </cell>
          <cell r="K28">
            <v>355000</v>
          </cell>
        </row>
        <row r="29">
          <cell r="B29" t="str">
            <v>rbum011</v>
          </cell>
          <cell r="D29" t="str">
            <v>Biaya Mobilisasi Staff &amp; Karyawan</v>
          </cell>
          <cell r="K29">
            <v>967000</v>
          </cell>
        </row>
        <row r="30">
          <cell r="B30" t="str">
            <v>rbum012</v>
          </cell>
          <cell r="D30" t="str">
            <v>Biaya Pemakaian Mess Kryawan</v>
          </cell>
          <cell r="K30">
            <v>550000</v>
          </cell>
        </row>
        <row r="31">
          <cell r="B31" t="str">
            <v>rbum013</v>
          </cell>
          <cell r="D31" t="str">
            <v>Biaya makan staff &amp; karyawan</v>
          </cell>
          <cell r="K31">
            <v>2812500</v>
          </cell>
        </row>
        <row r="32">
          <cell r="B32" t="str">
            <v>rbum014</v>
          </cell>
          <cell r="D32" t="str">
            <v>Biaya Peralatan kantor Direksi</v>
          </cell>
          <cell r="K32">
            <v>9570000</v>
          </cell>
        </row>
        <row r="33">
          <cell r="B33" t="str">
            <v>rbum015</v>
          </cell>
          <cell r="D33" t="str">
            <v>Perlengkapan Mes Karyawan</v>
          </cell>
          <cell r="K33">
            <v>8670000</v>
          </cell>
        </row>
        <row r="34">
          <cell r="D34" t="str">
            <v xml:space="preserve"> -</v>
          </cell>
          <cell r="E34" t="str">
            <v>Order No. 044</v>
          </cell>
          <cell r="J34">
            <v>2460000</v>
          </cell>
        </row>
        <row r="35">
          <cell r="D35" t="str">
            <v xml:space="preserve"> -</v>
          </cell>
          <cell r="E35" t="str">
            <v>Order No. 045</v>
          </cell>
          <cell r="J35">
            <v>2700000</v>
          </cell>
        </row>
        <row r="36">
          <cell r="D36" t="str">
            <v xml:space="preserve"> -</v>
          </cell>
          <cell r="E36" t="str">
            <v>Order No. 046</v>
          </cell>
          <cell r="J36">
            <v>3510000</v>
          </cell>
        </row>
        <row r="37">
          <cell r="E37" t="str">
            <v>Sub Jumlah</v>
          </cell>
        </row>
        <row r="42">
          <cell r="K42">
            <v>30395875</v>
          </cell>
          <cell r="L42">
            <v>30395875</v>
          </cell>
        </row>
        <row r="43">
          <cell r="C43" t="str">
            <v>Tiga puluh lima juta tiga ratus sembilan puluh lima ribu delapan ratus tujuh puluh lima rupiah,-</v>
          </cell>
          <cell r="L43">
            <v>35395875</v>
          </cell>
        </row>
        <row r="46">
          <cell r="C46" t="str">
            <v>DP - 02</v>
          </cell>
        </row>
        <row r="47">
          <cell r="B47" t="str">
            <v>rbum016</v>
          </cell>
          <cell r="C47" t="str">
            <v/>
          </cell>
          <cell r="D47" t="str">
            <v>Pembayaran 1 (satu) unit komputer P IV</v>
          </cell>
          <cell r="K47">
            <v>6925000</v>
          </cell>
          <cell r="L47">
            <v>6925000</v>
          </cell>
        </row>
        <row r="48">
          <cell r="B48" t="str">
            <v/>
          </cell>
          <cell r="C48" t="str">
            <v/>
          </cell>
          <cell r="L48">
            <v>0</v>
          </cell>
        </row>
        <row r="49">
          <cell r="B49" t="str">
            <v/>
          </cell>
          <cell r="C49" t="str">
            <v/>
          </cell>
          <cell r="L49">
            <v>0</v>
          </cell>
        </row>
        <row r="50">
          <cell r="B50" t="str">
            <v/>
          </cell>
          <cell r="C50" t="str">
            <v/>
          </cell>
          <cell r="D50" t="str">
            <v/>
          </cell>
          <cell r="L50">
            <v>0</v>
          </cell>
        </row>
        <row r="51">
          <cell r="B51" t="str">
            <v/>
          </cell>
          <cell r="C51" t="str">
            <v/>
          </cell>
          <cell r="D51" t="str">
            <v/>
          </cell>
          <cell r="L51">
            <v>0</v>
          </cell>
        </row>
        <row r="52">
          <cell r="B52" t="str">
            <v/>
          </cell>
          <cell r="C52" t="str">
            <v/>
          </cell>
          <cell r="D52" t="str">
            <v/>
          </cell>
          <cell r="L52">
            <v>0</v>
          </cell>
        </row>
        <row r="53">
          <cell r="L53">
            <v>6925000</v>
          </cell>
        </row>
        <row r="54">
          <cell r="B54" t="str">
            <v/>
          </cell>
        </row>
        <row r="55">
          <cell r="B55" t="str">
            <v>rbum017</v>
          </cell>
          <cell r="D55" t="str">
            <v>Biaya Makan Lembur karyawan</v>
          </cell>
          <cell r="K55">
            <v>3626245</v>
          </cell>
        </row>
        <row r="56">
          <cell r="B56" t="str">
            <v>rbum018</v>
          </cell>
          <cell r="D56" t="str">
            <v xml:space="preserve">Biaya Telefon &amp; Voucher Karyawan </v>
          </cell>
          <cell r="K56">
            <v>10932302</v>
          </cell>
        </row>
        <row r="57">
          <cell r="B57" t="str">
            <v>rbum019</v>
          </cell>
          <cell r="D57" t="str">
            <v>Biaya Minum Karyawan</v>
          </cell>
          <cell r="K57">
            <v>403000</v>
          </cell>
        </row>
        <row r="58">
          <cell r="B58" t="str">
            <v>rbum020</v>
          </cell>
          <cell r="D58" t="str">
            <v xml:space="preserve">Biaya Perlengkapan Mes &amp; Dapur </v>
          </cell>
          <cell r="K58">
            <v>11295624</v>
          </cell>
        </row>
        <row r="59">
          <cell r="B59" t="str">
            <v>rbum021</v>
          </cell>
          <cell r="D59" t="str">
            <v xml:space="preserve">Biaya Administrasi &amp; Keuangan </v>
          </cell>
          <cell r="K59">
            <v>1091800</v>
          </cell>
        </row>
        <row r="60">
          <cell r="B60" t="str">
            <v>rbum022</v>
          </cell>
          <cell r="D60" t="str">
            <v xml:space="preserve">Biaya Pengobatan </v>
          </cell>
          <cell r="K60">
            <v>494050</v>
          </cell>
        </row>
        <row r="61">
          <cell r="B61" t="str">
            <v>rbum023</v>
          </cell>
          <cell r="D61" t="str">
            <v xml:space="preserve">Biaya Makan Bersama Direksi </v>
          </cell>
          <cell r="K61">
            <v>1587650</v>
          </cell>
        </row>
        <row r="62">
          <cell r="B62" t="str">
            <v>rbum024</v>
          </cell>
          <cell r="D62" t="str">
            <v xml:space="preserve">Biaya BBM, Servis, dan Sparepart Kendaraan </v>
          </cell>
          <cell r="K62">
            <v>1489190</v>
          </cell>
        </row>
        <row r="63">
          <cell r="B63" t="str">
            <v>rbum025</v>
          </cell>
          <cell r="D63" t="str">
            <v xml:space="preserve">Biaya Mobilisasi Staff &amp; Karyawan </v>
          </cell>
          <cell r="K63">
            <v>1593000</v>
          </cell>
        </row>
        <row r="64">
          <cell r="B64" t="str">
            <v>rbum026</v>
          </cell>
          <cell r="D64" t="str">
            <v xml:space="preserve">Biaya Pemakaian Mess Kryawan </v>
          </cell>
          <cell r="K64">
            <v>1558000</v>
          </cell>
        </row>
        <row r="65">
          <cell r="B65" t="str">
            <v>rbum027</v>
          </cell>
          <cell r="D65" t="str">
            <v xml:space="preserve">Biaya makan staff &amp; karyawan </v>
          </cell>
          <cell r="K65">
            <v>4875000</v>
          </cell>
        </row>
        <row r="66">
          <cell r="B66" t="str">
            <v>rbum028</v>
          </cell>
          <cell r="D66" t="str">
            <v xml:space="preserve">Biaya Perlengkapan Kantor </v>
          </cell>
          <cell r="K66">
            <v>2057700</v>
          </cell>
        </row>
        <row r="67">
          <cell r="D67" t="str">
            <v>Perlengkapan Mes Karyawan</v>
          </cell>
        </row>
        <row r="68">
          <cell r="B68" t="str">
            <v>rbum029</v>
          </cell>
          <cell r="D68" t="str">
            <v>Perlengkapan Mes Karyawan</v>
          </cell>
          <cell r="E68" t="str">
            <v>Order No.     /NK-PPS/ORD/XII/2004</v>
          </cell>
          <cell r="K68">
            <v>1378000</v>
          </cell>
        </row>
        <row r="69">
          <cell r="B69" t="str">
            <v>rbum030</v>
          </cell>
          <cell r="D69" t="str">
            <v>Perlengkapan Mes Karyawan</v>
          </cell>
          <cell r="E69" t="str">
            <v>Order No. 098/NK-PPS/ORD/XII/2004</v>
          </cell>
          <cell r="K69">
            <v>5615000</v>
          </cell>
        </row>
        <row r="70">
          <cell r="B70" t="str">
            <v>rbum031</v>
          </cell>
          <cell r="D70" t="str">
            <v>Perlengkapan Mes Karyawan</v>
          </cell>
          <cell r="E70" t="str">
            <v>Orrder No.070/NK-PPS/XII/2004</v>
          </cell>
          <cell r="K70">
            <v>2860000</v>
          </cell>
        </row>
        <row r="71">
          <cell r="B71" t="str">
            <v>rbum032</v>
          </cell>
          <cell r="D71" t="str">
            <v>Perlengkapan Mes Karyawan</v>
          </cell>
          <cell r="E71" t="str">
            <v>Order No.073/NK-PPS/ORD/XII/2004</v>
          </cell>
          <cell r="K71">
            <v>1400000</v>
          </cell>
        </row>
        <row r="72">
          <cell r="B72" t="str">
            <v>rbum033</v>
          </cell>
          <cell r="D72" t="str">
            <v xml:space="preserve">Pembelian 1 (satu) Unit Komputer </v>
          </cell>
          <cell r="K72">
            <v>4800000</v>
          </cell>
        </row>
        <row r="73">
          <cell r="B73" t="str">
            <v>rbum034</v>
          </cell>
          <cell r="D73" t="str">
            <v>Biaya Pemasangan 1 Unit Telfon Flexi</v>
          </cell>
          <cell r="K73">
            <v>1850000</v>
          </cell>
        </row>
        <row r="74">
          <cell r="B74" t="str">
            <v>rbum035</v>
          </cell>
          <cell r="D74" t="str">
            <v>Perlengkapan Kantor Direksi</v>
          </cell>
          <cell r="K74">
            <v>247500</v>
          </cell>
        </row>
        <row r="75">
          <cell r="B75" t="str">
            <v>rbum036</v>
          </cell>
          <cell r="D75" t="str">
            <v>Pembelian Meja untuk Direksi</v>
          </cell>
          <cell r="K75">
            <v>950000</v>
          </cell>
        </row>
        <row r="76">
          <cell r="B76" t="str">
            <v>rbum037</v>
          </cell>
          <cell r="D76" t="str">
            <v xml:space="preserve">OKP </v>
          </cell>
          <cell r="K76">
            <v>275000</v>
          </cell>
        </row>
        <row r="77">
          <cell r="B77" t="str">
            <v>rbum038</v>
          </cell>
          <cell r="D77" t="str">
            <v xml:space="preserve">Gaji Office Boy Periode 14 Des - 28 Des 04 </v>
          </cell>
          <cell r="K77">
            <v>300000</v>
          </cell>
        </row>
        <row r="78">
          <cell r="B78" t="str">
            <v>rbum039</v>
          </cell>
          <cell r="D78" t="str">
            <v xml:space="preserve">Biaya Pembuatan neon box PT. NK </v>
          </cell>
          <cell r="K78">
            <v>2900000</v>
          </cell>
        </row>
        <row r="79">
          <cell r="B79" t="str">
            <v>rbum040</v>
          </cell>
          <cell r="D79" t="str">
            <v>Seragam Karyawan Proyek</v>
          </cell>
          <cell r="K79">
            <v>6812800</v>
          </cell>
        </row>
        <row r="80">
          <cell r="B80" t="str">
            <v>rbum041</v>
          </cell>
          <cell r="D80" t="str">
            <v>Honor Pembayaran Pengawas</v>
          </cell>
          <cell r="K80">
            <v>1100000</v>
          </cell>
        </row>
        <row r="81">
          <cell r="B81" t="str">
            <v>rbum042</v>
          </cell>
          <cell r="D81" t="str">
            <v>Biaya Perjalanan Dinas a.n. Verzian Sofyan</v>
          </cell>
          <cell r="K81">
            <v>2381000</v>
          </cell>
        </row>
        <row r="82">
          <cell r="B82" t="str">
            <v>rbum043</v>
          </cell>
          <cell r="D82" t="str">
            <v>Papan nama NK</v>
          </cell>
          <cell r="K82">
            <v>5500000</v>
          </cell>
        </row>
        <row r="84">
          <cell r="K84">
            <v>79372861</v>
          </cell>
          <cell r="L84">
            <v>79372861</v>
          </cell>
        </row>
        <row r="86">
          <cell r="C86" t="str">
            <v>DP - 03</v>
          </cell>
        </row>
        <row r="87">
          <cell r="D87" t="str">
            <v>Perlengkapan Mess :</v>
          </cell>
        </row>
        <row r="88">
          <cell r="B88" t="str">
            <v>rbum044</v>
          </cell>
          <cell r="C88" t="str">
            <v/>
          </cell>
          <cell r="D88" t="str">
            <v>Kasur, Bantal, Guling, Sprai</v>
          </cell>
          <cell r="K88">
            <v>900000</v>
          </cell>
          <cell r="L88">
            <v>900000</v>
          </cell>
        </row>
        <row r="89">
          <cell r="B89" t="str">
            <v/>
          </cell>
          <cell r="C89" t="str">
            <v/>
          </cell>
          <cell r="L89">
            <v>0</v>
          </cell>
        </row>
        <row r="90">
          <cell r="B90" t="str">
            <v/>
          </cell>
          <cell r="C90" t="str">
            <v/>
          </cell>
          <cell r="L90">
            <v>0</v>
          </cell>
        </row>
        <row r="91">
          <cell r="B91" t="str">
            <v/>
          </cell>
          <cell r="C91" t="str">
            <v/>
          </cell>
          <cell r="D91" t="str">
            <v/>
          </cell>
          <cell r="L91">
            <v>0</v>
          </cell>
        </row>
        <row r="92">
          <cell r="B92" t="str">
            <v/>
          </cell>
          <cell r="C92" t="str">
            <v/>
          </cell>
          <cell r="D92" t="str">
            <v/>
          </cell>
          <cell r="L92">
            <v>0</v>
          </cell>
        </row>
        <row r="93">
          <cell r="B93" t="str">
            <v/>
          </cell>
          <cell r="C93" t="str">
            <v/>
          </cell>
          <cell r="D93" t="str">
            <v/>
          </cell>
          <cell r="L93">
            <v>0</v>
          </cell>
        </row>
        <row r="94">
          <cell r="L94">
            <v>900000</v>
          </cell>
        </row>
        <row r="95">
          <cell r="B95" t="str">
            <v/>
          </cell>
        </row>
        <row r="96">
          <cell r="D96" t="str">
            <v>Biaya Pengawasan / Lembur MK :</v>
          </cell>
        </row>
        <row r="97">
          <cell r="B97" t="str">
            <v>rbum045</v>
          </cell>
          <cell r="D97" t="str">
            <v>Angs - 1 Honor Pengawas Konsultan</v>
          </cell>
          <cell r="K97">
            <v>7500000</v>
          </cell>
          <cell r="L97">
            <v>7500000</v>
          </cell>
        </row>
        <row r="98">
          <cell r="D98" t="str">
            <v>Gaji Karyawan Proyek :</v>
          </cell>
        </row>
        <row r="99">
          <cell r="B99" t="str">
            <v>rbum046</v>
          </cell>
          <cell r="D99" t="str">
            <v>Gaji Karyawan Bln desember 2004</v>
          </cell>
          <cell r="K99">
            <v>20025000</v>
          </cell>
          <cell r="L99">
            <v>20025000</v>
          </cell>
        </row>
        <row r="100">
          <cell r="D100" t="str">
            <v>Pengobatan Karyawan :</v>
          </cell>
        </row>
        <row r="101">
          <cell r="B101" t="str">
            <v>rbum047</v>
          </cell>
          <cell r="D101" t="str">
            <v>Pengobatan karyawan</v>
          </cell>
          <cell r="K101">
            <v>194400</v>
          </cell>
          <cell r="L101">
            <v>194400</v>
          </cell>
        </row>
        <row r="102">
          <cell r="D102" t="str">
            <v>ADM &amp; Keuangan Proyek :</v>
          </cell>
        </row>
        <row r="103">
          <cell r="B103" t="str">
            <v>rbum048</v>
          </cell>
          <cell r="D103" t="str">
            <v>F.Copy dan ATK</v>
          </cell>
          <cell r="K103">
            <v>2195100</v>
          </cell>
        </row>
        <row r="104">
          <cell r="B104" t="str">
            <v>rbum049</v>
          </cell>
          <cell r="D104" t="str">
            <v>Batray Kamera U/ Dokumentasi</v>
          </cell>
          <cell r="K104">
            <v>56000</v>
          </cell>
          <cell r="L104">
            <v>2251100</v>
          </cell>
        </row>
        <row r="105">
          <cell r="D105" t="str">
            <v>Insentif Tripida/tripika &amp; OKP :</v>
          </cell>
        </row>
        <row r="106">
          <cell r="B106" t="str">
            <v>rbum050</v>
          </cell>
          <cell r="D106" t="str">
            <v>Honor OKP</v>
          </cell>
          <cell r="K106">
            <v>2500000</v>
          </cell>
        </row>
        <row r="107">
          <cell r="B107" t="str">
            <v>rbum051</v>
          </cell>
          <cell r="D107" t="str">
            <v>Honor J.Malam Ret. Sampah</v>
          </cell>
          <cell r="K107">
            <v>42000</v>
          </cell>
          <cell r="L107">
            <v>2542000</v>
          </cell>
        </row>
        <row r="108">
          <cell r="D108" t="str">
            <v>Perlengkapan Mess :</v>
          </cell>
        </row>
        <row r="109">
          <cell r="B109" t="str">
            <v>rbum052</v>
          </cell>
          <cell r="D109" t="str">
            <v>T.tidur, lemari dll u/Mess karyawan</v>
          </cell>
          <cell r="K109">
            <v>889000</v>
          </cell>
        </row>
        <row r="110">
          <cell r="B110" t="str">
            <v>rbum053</v>
          </cell>
          <cell r="D110" t="str">
            <v>Gelas, piring dll u/Perlengkapan kantor</v>
          </cell>
          <cell r="K110">
            <v>365000</v>
          </cell>
          <cell r="L110">
            <v>1254000</v>
          </cell>
        </row>
        <row r="111">
          <cell r="D111" t="str">
            <v>Rekening Telepon :</v>
          </cell>
        </row>
        <row r="112">
          <cell r="B112" t="str">
            <v>rbum054</v>
          </cell>
          <cell r="D112" t="str">
            <v>Rek Telp ( voucher )</v>
          </cell>
          <cell r="K112">
            <v>778196</v>
          </cell>
          <cell r="L112">
            <v>778196</v>
          </cell>
        </row>
        <row r="113">
          <cell r="D113" t="str">
            <v>Makan Minum Karyawan :</v>
          </cell>
        </row>
        <row r="114">
          <cell r="B114" t="str">
            <v>rbum055</v>
          </cell>
          <cell r="D114" t="str">
            <v>Uang Makan Karyawan 1 Jan 05 s/d 10 Jan 05</v>
          </cell>
          <cell r="K114">
            <v>3450000</v>
          </cell>
        </row>
        <row r="115">
          <cell r="B115" t="str">
            <v>rbum056</v>
          </cell>
          <cell r="D115" t="str">
            <v>Akomodasi minum kantor Proyek</v>
          </cell>
          <cell r="K115">
            <v>388300</v>
          </cell>
        </row>
        <row r="116">
          <cell r="B116" t="str">
            <v>rbum057</v>
          </cell>
          <cell r="D116" t="str">
            <v>Makan Lembur Karyawan ( 20 Des 04 s/d 10 Jan 05 )</v>
          </cell>
          <cell r="K116">
            <v>2156800</v>
          </cell>
        </row>
        <row r="117">
          <cell r="B117" t="str">
            <v>rbum058</v>
          </cell>
          <cell r="D117" t="str">
            <v>Akomodasi tamu &amp; Rapat mingguan Owner</v>
          </cell>
          <cell r="K117">
            <v>419250</v>
          </cell>
          <cell r="L117">
            <v>6414350</v>
          </cell>
        </row>
        <row r="118">
          <cell r="D118" t="str">
            <v>Kendaraan Dinas Proyek :</v>
          </cell>
        </row>
        <row r="119">
          <cell r="D119" t="str">
            <v>CV.Citra Sarana Rent Car :</v>
          </cell>
        </row>
        <row r="120">
          <cell r="B120" t="str">
            <v>rbum059</v>
          </cell>
          <cell r="D120" t="str">
            <v xml:space="preserve">Sewa mobil Pick Up 1 bln       </v>
          </cell>
          <cell r="I120" t="str">
            <v>Rp.</v>
          </cell>
          <cell r="J120">
            <v>4500000</v>
          </cell>
          <cell r="K120">
            <v>4635000</v>
          </cell>
        </row>
        <row r="121">
          <cell r="E121" t="str">
            <v xml:space="preserve">PPh . . . . . . . . . . . . . .      </v>
          </cell>
          <cell r="I121" t="str">
            <v>Rp</v>
          </cell>
          <cell r="J121">
            <v>135000</v>
          </cell>
        </row>
        <row r="122">
          <cell r="D122" t="str">
            <v>HERLINDA</v>
          </cell>
        </row>
        <row r="123">
          <cell r="B123" t="str">
            <v>rbum060</v>
          </cell>
          <cell r="D123" t="str">
            <v>Sewa Mobil Hiline 1 bln</v>
          </cell>
          <cell r="I123" t="str">
            <v>Rp</v>
          </cell>
          <cell r="J123">
            <v>5000000</v>
          </cell>
          <cell r="K123">
            <v>5150000</v>
          </cell>
        </row>
        <row r="124">
          <cell r="E124" t="str">
            <v xml:space="preserve">PPh . . . . . . . . . . . . . .      </v>
          </cell>
          <cell r="I124" t="str">
            <v>Rp</v>
          </cell>
          <cell r="J124">
            <v>150000</v>
          </cell>
        </row>
        <row r="125">
          <cell r="D125" t="str">
            <v>SUZUKI SUKARNO - HATTA</v>
          </cell>
        </row>
        <row r="126">
          <cell r="B126" t="str">
            <v>rbum061</v>
          </cell>
          <cell r="D126" t="str">
            <v>Uang Muka 2 unit  Sp.Motor</v>
          </cell>
          <cell r="K126">
            <v>5000000</v>
          </cell>
        </row>
        <row r="127">
          <cell r="B127" t="str">
            <v>rbum062</v>
          </cell>
          <cell r="D127" t="str">
            <v>Biaya administrasi Pengurusan STNK 2 Unt Sp Motor</v>
          </cell>
          <cell r="K127">
            <v>200000</v>
          </cell>
        </row>
        <row r="128">
          <cell r="B128" t="str">
            <v>rbum063</v>
          </cell>
          <cell r="D128" t="str">
            <v>BBM, Sp Part Kendaraan dinas Proyek</v>
          </cell>
          <cell r="K128">
            <v>498214</v>
          </cell>
          <cell r="L128">
            <v>10848214</v>
          </cell>
        </row>
        <row r="130">
          <cell r="J130" t="str">
            <v>Sub Jumlah                          Rp.</v>
          </cell>
          <cell r="L130">
            <v>51807260</v>
          </cell>
        </row>
        <row r="131">
          <cell r="J131" t="str">
            <v>T  o  t   a  l                           Rp.</v>
          </cell>
          <cell r="L131">
            <v>52707260</v>
          </cell>
        </row>
        <row r="132">
          <cell r="C132" t="str">
            <v>DP - 04</v>
          </cell>
        </row>
        <row r="133">
          <cell r="D133" t="str">
            <v>Pembuatan kantor Konsultan</v>
          </cell>
        </row>
        <row r="134">
          <cell r="B134" t="str">
            <v>rbum064</v>
          </cell>
          <cell r="D134" t="str">
            <v>Kunci Pintu  stop kontak listrik</v>
          </cell>
          <cell r="K134">
            <v>193000</v>
          </cell>
          <cell r="L134">
            <v>193000</v>
          </cell>
        </row>
        <row r="135">
          <cell r="D135" t="str">
            <v>Air Minum Pekerja</v>
          </cell>
        </row>
        <row r="136">
          <cell r="B136" t="str">
            <v>rbum065</v>
          </cell>
          <cell r="D136" t="str">
            <v xml:space="preserve">Minum Karyawan </v>
          </cell>
          <cell r="K136">
            <v>253500</v>
          </cell>
          <cell r="L136">
            <v>253500</v>
          </cell>
        </row>
        <row r="137">
          <cell r="D137" t="str">
            <v>Mobilisasi Karyawan :</v>
          </cell>
        </row>
        <row r="138">
          <cell r="B138" t="str">
            <v>rbum066</v>
          </cell>
          <cell r="D138" t="str">
            <v xml:space="preserve">Transport Karyawan </v>
          </cell>
          <cell r="K138">
            <v>390000</v>
          </cell>
          <cell r="L138">
            <v>390000</v>
          </cell>
        </row>
        <row r="139">
          <cell r="D139" t="str">
            <v>Perjalanan Dinas :</v>
          </cell>
        </row>
        <row r="140">
          <cell r="B140" t="str">
            <v>rbum067</v>
          </cell>
          <cell r="D140" t="str">
            <v>Penggantian U.Saku  Dinas Verzian ke Jakarta</v>
          </cell>
          <cell r="K140">
            <v>275000</v>
          </cell>
        </row>
        <row r="141">
          <cell r="B141" t="str">
            <v>rbum068</v>
          </cell>
          <cell r="D141" t="str">
            <v>Penggan tian By  dinas Mirza ke medan</v>
          </cell>
          <cell r="K141">
            <v>1048000</v>
          </cell>
          <cell r="L141">
            <v>1323000</v>
          </cell>
        </row>
        <row r="142">
          <cell r="D142" t="str">
            <v>Gaji harian Lapangan :</v>
          </cell>
        </row>
        <row r="143">
          <cell r="B143" t="str">
            <v>rbum069</v>
          </cell>
          <cell r="D143" t="str">
            <v>Upah harian Proyek</v>
          </cell>
          <cell r="K143">
            <v>3547000</v>
          </cell>
          <cell r="L143">
            <v>3547000</v>
          </cell>
        </row>
        <row r="144">
          <cell r="D144" t="str">
            <v>Akomodasi Rapat &amp; tamu</v>
          </cell>
        </row>
        <row r="145">
          <cell r="B145" t="str">
            <v>rbum070</v>
          </cell>
          <cell r="D145" t="str">
            <v>Akomodasi rapat dengan direksi</v>
          </cell>
          <cell r="K145">
            <v>290800</v>
          </cell>
          <cell r="L145">
            <v>290800</v>
          </cell>
        </row>
        <row r="146">
          <cell r="D146" t="str">
            <v>Pengobatan Karyawan :</v>
          </cell>
        </row>
        <row r="147">
          <cell r="B147" t="str">
            <v>rbum071</v>
          </cell>
          <cell r="D147" t="str">
            <v>Pengobatan karyawan</v>
          </cell>
          <cell r="K147">
            <v>307366</v>
          </cell>
          <cell r="L147">
            <v>307366</v>
          </cell>
        </row>
        <row r="148">
          <cell r="D148" t="str">
            <v>Safety Helm + Protective Clothing :</v>
          </cell>
        </row>
        <row r="149">
          <cell r="B149" t="str">
            <v>rbum072</v>
          </cell>
          <cell r="D149" t="str">
            <v>Helm dan stiker</v>
          </cell>
          <cell r="K149">
            <v>450000</v>
          </cell>
          <cell r="L149">
            <v>450000</v>
          </cell>
        </row>
        <row r="150">
          <cell r="D150" t="str">
            <v>Seragam kerja Proyek</v>
          </cell>
        </row>
        <row r="151">
          <cell r="B151" t="str">
            <v>rbum073</v>
          </cell>
          <cell r="D151" t="str">
            <v>Pakaian seragam Karyawan</v>
          </cell>
          <cell r="K151">
            <v>453000</v>
          </cell>
          <cell r="L151">
            <v>453000</v>
          </cell>
        </row>
        <row r="152">
          <cell r="D152" t="str">
            <v>ADM &amp; Keuangan Proyek :</v>
          </cell>
        </row>
        <row r="153">
          <cell r="B153" t="str">
            <v>rbum074</v>
          </cell>
          <cell r="D153" t="str">
            <v>F.Copy dan ATK</v>
          </cell>
          <cell r="K153">
            <v>3615750</v>
          </cell>
        </row>
        <row r="154">
          <cell r="B154" t="str">
            <v>rbum075</v>
          </cell>
          <cell r="D154" t="str">
            <v>Batray Kamera U/ Dokumentasi</v>
          </cell>
          <cell r="K154">
            <v>23500</v>
          </cell>
          <cell r="L154">
            <v>3639250</v>
          </cell>
        </row>
        <row r="155">
          <cell r="D155" t="str">
            <v>Insentif Tripida/tripika &amp; OKP :</v>
          </cell>
        </row>
        <row r="156">
          <cell r="B156" t="str">
            <v>rbum076</v>
          </cell>
          <cell r="D156" t="str">
            <v>Honor OKP di Pembuangan</v>
          </cell>
          <cell r="K156">
            <v>1500000</v>
          </cell>
        </row>
        <row r="157">
          <cell r="B157" t="str">
            <v>rbum077</v>
          </cell>
          <cell r="D157" t="str">
            <v>Akomodasi Kord Kamanan</v>
          </cell>
          <cell r="K157">
            <v>300000</v>
          </cell>
          <cell r="L157">
            <v>1800000</v>
          </cell>
        </row>
        <row r="158">
          <cell r="D158" t="str">
            <v>Sewa Mess :</v>
          </cell>
        </row>
        <row r="159">
          <cell r="B159" t="str">
            <v>rbum078</v>
          </cell>
          <cell r="D159" t="str">
            <v>By Penginapan  Pekerja Mess bln Pebruari 2005</v>
          </cell>
          <cell r="K159">
            <v>100000</v>
          </cell>
          <cell r="L159">
            <v>100000</v>
          </cell>
        </row>
        <row r="160">
          <cell r="D160" t="str">
            <v>Perlengkapan Mess :</v>
          </cell>
        </row>
        <row r="161">
          <cell r="B161" t="str">
            <v>rbum079</v>
          </cell>
          <cell r="D161" t="str">
            <v>Keset, stop kontak,jam dinding , Spanduk  dll</v>
          </cell>
          <cell r="K161">
            <v>1396500</v>
          </cell>
        </row>
        <row r="162">
          <cell r="B162" t="str">
            <v>rbum080</v>
          </cell>
          <cell r="D162" t="str">
            <v>Galon, Rantang lemari ,T.Tidur dll</v>
          </cell>
          <cell r="K162">
            <v>1212525</v>
          </cell>
        </row>
        <row r="163">
          <cell r="B163" t="str">
            <v>rbum081</v>
          </cell>
          <cell r="D163" t="str">
            <v>By Pembuatan rak untuk  logistik</v>
          </cell>
          <cell r="K163">
            <v>200000</v>
          </cell>
        </row>
        <row r="164">
          <cell r="B164" t="str">
            <v>rbum082</v>
          </cell>
          <cell r="D164" t="str">
            <v>By Penambahan Daya Listrik Kantor</v>
          </cell>
          <cell r="K164">
            <v>9676400</v>
          </cell>
          <cell r="L164">
            <v>12485425</v>
          </cell>
        </row>
        <row r="165">
          <cell r="D165" t="str">
            <v>Rekening Telepon :</v>
          </cell>
        </row>
        <row r="166">
          <cell r="B166" t="str">
            <v>rbum083</v>
          </cell>
          <cell r="D166" t="str">
            <v>Rek Telp ( voucher )</v>
          </cell>
          <cell r="K166">
            <v>3011925</v>
          </cell>
        </row>
        <row r="167">
          <cell r="B167" t="str">
            <v>rbum084</v>
          </cell>
          <cell r="D167" t="str">
            <v xml:space="preserve">Perbaikan Jaringa telp Yg rusak di Pembuangan </v>
          </cell>
          <cell r="K167">
            <v>300000</v>
          </cell>
          <cell r="L167">
            <v>3311925</v>
          </cell>
        </row>
        <row r="168">
          <cell r="D168" t="str">
            <v>Makan Minum Karyawan  kerja normal</v>
          </cell>
        </row>
        <row r="169">
          <cell r="B169" t="str">
            <v>rbum085</v>
          </cell>
          <cell r="D169" t="str">
            <v>Uang Makan Karyawan 1 Jan 05 s/d 10 Jan 05</v>
          </cell>
          <cell r="K169">
            <v>5812500</v>
          </cell>
          <cell r="L169">
            <v>5812500</v>
          </cell>
        </row>
        <row r="170">
          <cell r="D170" t="str">
            <v>Makan Minum Karyawan  kerja lembur</v>
          </cell>
        </row>
        <row r="171">
          <cell r="B171" t="str">
            <v>rbum086</v>
          </cell>
          <cell r="D171" t="str">
            <v>Makan Minum Karyawan  Lembur</v>
          </cell>
          <cell r="K171">
            <v>1237000</v>
          </cell>
          <cell r="L171">
            <v>1237000</v>
          </cell>
        </row>
        <row r="172">
          <cell r="D172" t="str">
            <v>Tinta Printer</v>
          </cell>
        </row>
        <row r="173">
          <cell r="B173" t="str">
            <v>rbum087</v>
          </cell>
          <cell r="D173" t="str">
            <v xml:space="preserve">Tinta Printer </v>
          </cell>
          <cell r="K173">
            <v>235000</v>
          </cell>
          <cell r="L173">
            <v>235000</v>
          </cell>
        </row>
        <row r="174">
          <cell r="D174" t="str">
            <v>Kendaraan Dinas Proyek :</v>
          </cell>
        </row>
        <row r="175">
          <cell r="B175" t="str">
            <v>rbum088</v>
          </cell>
          <cell r="D175" t="str">
            <v>Angsuran kendaraan speda Motor 2 unit</v>
          </cell>
          <cell r="K175">
            <v>1551000</v>
          </cell>
        </row>
        <row r="176">
          <cell r="B176" t="str">
            <v>rbum089</v>
          </cell>
          <cell r="D176" t="str">
            <v>BBM dan s.part Kendaraan dinas</v>
          </cell>
          <cell r="K176">
            <v>703961</v>
          </cell>
          <cell r="L176">
            <v>2254961</v>
          </cell>
        </row>
        <row r="186">
          <cell r="J186" t="str">
            <v>Sub Jumlah                          Rp.</v>
          </cell>
          <cell r="L186">
            <v>38083727</v>
          </cell>
        </row>
        <row r="187">
          <cell r="J187" t="str">
            <v xml:space="preserve">T  o  t   a  l                           </v>
          </cell>
          <cell r="K187" t="str">
            <v>Rp.</v>
          </cell>
          <cell r="L187">
            <v>38083727</v>
          </cell>
        </row>
        <row r="189">
          <cell r="C189" t="str">
            <v>DP - 05</v>
          </cell>
        </row>
        <row r="191">
          <cell r="B191" t="str">
            <v/>
          </cell>
          <cell r="C191" t="str">
            <v/>
          </cell>
          <cell r="D191" t="str">
            <v>SR. ADVERTISING</v>
          </cell>
        </row>
        <row r="192">
          <cell r="B192" t="str">
            <v>rbum090</v>
          </cell>
          <cell r="C192" t="str">
            <v/>
          </cell>
          <cell r="D192" t="str">
            <v>029/NK-PPS/ORD/01/05, Papan Proyek</v>
          </cell>
          <cell r="K192">
            <v>5500000</v>
          </cell>
        </row>
        <row r="193">
          <cell r="B193" t="str">
            <v/>
          </cell>
          <cell r="C193" t="str">
            <v/>
          </cell>
        </row>
        <row r="194">
          <cell r="D194" t="str">
            <v>TOBA MAKMUR PERKASA</v>
          </cell>
        </row>
        <row r="195">
          <cell r="B195" t="str">
            <v>rbum091</v>
          </cell>
          <cell r="D195" t="str">
            <v>Alat tulis</v>
          </cell>
          <cell r="K195">
            <v>2315250</v>
          </cell>
        </row>
        <row r="196">
          <cell r="B196" t="str">
            <v>rbum092</v>
          </cell>
          <cell r="D196" t="str">
            <v>Tinta Printer</v>
          </cell>
          <cell r="K196">
            <v>75000</v>
          </cell>
        </row>
        <row r="197">
          <cell r="B197" t="str">
            <v>rbum093</v>
          </cell>
          <cell r="D197" t="str">
            <v>Alat tulis</v>
          </cell>
          <cell r="K197">
            <v>173000</v>
          </cell>
        </row>
        <row r="198">
          <cell r="B198" t="str">
            <v/>
          </cell>
          <cell r="C198" t="str">
            <v/>
          </cell>
        </row>
        <row r="200">
          <cell r="B200" t="str">
            <v>rbum094</v>
          </cell>
          <cell r="D200" t="str">
            <v>Angsur HT  6 unit</v>
          </cell>
          <cell r="K200">
            <v>3000000</v>
          </cell>
        </row>
        <row r="202">
          <cell r="D202" t="str">
            <v>Angs - 2 ( Lunas )</v>
          </cell>
        </row>
        <row r="203">
          <cell r="B203" t="str">
            <v>rbum095</v>
          </cell>
          <cell r="D203" t="str">
            <v>Kasur,bantal &amp; Sprei</v>
          </cell>
          <cell r="K203">
            <v>1657500</v>
          </cell>
        </row>
        <row r="204">
          <cell r="B204" t="str">
            <v/>
          </cell>
          <cell r="C204" t="str">
            <v/>
          </cell>
          <cell r="D204" t="str">
            <v/>
          </cell>
        </row>
        <row r="205">
          <cell r="B205" t="str">
            <v/>
          </cell>
          <cell r="C205" t="str">
            <v/>
          </cell>
          <cell r="D205" t="str">
            <v/>
          </cell>
        </row>
        <row r="206">
          <cell r="K206">
            <v>12720750</v>
          </cell>
          <cell r="L206">
            <v>0</v>
          </cell>
        </row>
        <row r="207">
          <cell r="B207" t="str">
            <v/>
          </cell>
        </row>
        <row r="208">
          <cell r="D208" t="str">
            <v>Pengujian Bahan</v>
          </cell>
        </row>
        <row r="209">
          <cell r="B209" t="str">
            <v>rbum096</v>
          </cell>
          <cell r="D209" t="str">
            <v>Tes kubus beton</v>
          </cell>
          <cell r="K209">
            <v>280000</v>
          </cell>
        </row>
        <row r="210">
          <cell r="D210" t="str">
            <v>Pembuatan kantor Konsultan</v>
          </cell>
        </row>
        <row r="211">
          <cell r="B211" t="str">
            <v>rbum097</v>
          </cell>
          <cell r="D211" t="str">
            <v xml:space="preserve">Baut,U/ rak dan Kunci pintu </v>
          </cell>
          <cell r="K211">
            <v>117500</v>
          </cell>
        </row>
        <row r="212">
          <cell r="D212" t="str">
            <v>Air Minum Pekerja</v>
          </cell>
        </row>
        <row r="213">
          <cell r="B213" t="str">
            <v>rbum098</v>
          </cell>
          <cell r="D213" t="str">
            <v xml:space="preserve">Minum Karyawan </v>
          </cell>
          <cell r="K213">
            <v>757500</v>
          </cell>
        </row>
        <row r="214">
          <cell r="B214" t="str">
            <v>rbum099</v>
          </cell>
          <cell r="D214" t="str">
            <v>Rek air Mess Putri</v>
          </cell>
          <cell r="K214">
            <v>23225</v>
          </cell>
        </row>
        <row r="215">
          <cell r="D215" t="str">
            <v>Mobilisasi Karyawan :</v>
          </cell>
        </row>
        <row r="216">
          <cell r="B216" t="str">
            <v>rbum100</v>
          </cell>
          <cell r="D216" t="str">
            <v>Transport  Karsono P.Baru - Jakarta PP</v>
          </cell>
          <cell r="K216">
            <v>857700</v>
          </cell>
        </row>
        <row r="217">
          <cell r="D217" t="str">
            <v>Perjalanan Dinas :</v>
          </cell>
        </row>
        <row r="218">
          <cell r="B218" t="str">
            <v>rbum101</v>
          </cell>
          <cell r="D218" t="str">
            <v>Penggantian  Transpot Nurul WS</v>
          </cell>
          <cell r="K218">
            <v>20000</v>
          </cell>
        </row>
        <row r="220">
          <cell r="D220" t="str">
            <v>Gaji harian Lapangan :</v>
          </cell>
        </row>
        <row r="221">
          <cell r="B221" t="str">
            <v>rbum102</v>
          </cell>
          <cell r="D221" t="str">
            <v>Upah harian Proyek bulan Januari 2005</v>
          </cell>
          <cell r="K221">
            <v>32000000</v>
          </cell>
        </row>
        <row r="222">
          <cell r="D222" t="str">
            <v>Akomodasi Rapat &amp; tamu</v>
          </cell>
        </row>
        <row r="223">
          <cell r="B223" t="str">
            <v>rbum103</v>
          </cell>
          <cell r="D223" t="str">
            <v>Akomodasi rapat dengan direksi</v>
          </cell>
          <cell r="K223">
            <v>698000</v>
          </cell>
        </row>
        <row r="224">
          <cell r="B224" t="str">
            <v>rbum104</v>
          </cell>
          <cell r="D224" t="str">
            <v>Akomodasi tamu Direksi &amp; Konsultan</v>
          </cell>
          <cell r="K224">
            <v>769700</v>
          </cell>
        </row>
        <row r="225">
          <cell r="D225" t="str">
            <v>Pengobatan Karyawan :</v>
          </cell>
        </row>
        <row r="226">
          <cell r="B226" t="str">
            <v>rbum105</v>
          </cell>
          <cell r="D226" t="str">
            <v>Pengobatan karyawan</v>
          </cell>
          <cell r="K226">
            <v>362100</v>
          </cell>
        </row>
        <row r="227">
          <cell r="D227" t="str">
            <v>Safety Helm + Protective Clothing :</v>
          </cell>
        </row>
        <row r="228">
          <cell r="D228" t="str">
            <v>Helm dan stiker</v>
          </cell>
        </row>
        <row r="229">
          <cell r="D229" t="str">
            <v>Seragam kerja Proyek</v>
          </cell>
        </row>
        <row r="230">
          <cell r="B230" t="str">
            <v>rbum106</v>
          </cell>
          <cell r="D230" t="str">
            <v>Pakaian seragam Karyawan</v>
          </cell>
          <cell r="K230">
            <v>69900</v>
          </cell>
        </row>
        <row r="232">
          <cell r="D232" t="str">
            <v>ADM &amp; Keuangan Proyek :</v>
          </cell>
        </row>
        <row r="233">
          <cell r="B233" t="str">
            <v>rbum107</v>
          </cell>
          <cell r="D233" t="str">
            <v>F.Copy dan ATK</v>
          </cell>
          <cell r="K233">
            <v>4350250</v>
          </cell>
        </row>
        <row r="234">
          <cell r="B234" t="str">
            <v>rbum108</v>
          </cell>
          <cell r="D234" t="str">
            <v>Batray Kamera U/ Dokumentasi</v>
          </cell>
          <cell r="K234">
            <v>62500</v>
          </cell>
        </row>
        <row r="235">
          <cell r="B235" t="str">
            <v>rbum109</v>
          </cell>
          <cell r="D235" t="str">
            <v>Pembuatan CD Proyek'</v>
          </cell>
          <cell r="K235">
            <v>1000000</v>
          </cell>
        </row>
        <row r="236">
          <cell r="D236" t="str">
            <v>Insentif Tripida/tripika &amp; OKP :</v>
          </cell>
        </row>
        <row r="237">
          <cell r="B237" t="str">
            <v>rbum110</v>
          </cell>
          <cell r="D237" t="str">
            <v>Honor OKP di Pembuangan</v>
          </cell>
          <cell r="K237">
            <v>520000</v>
          </cell>
        </row>
        <row r="238">
          <cell r="D238" t="str">
            <v>Akomodasi Kord Kamanan</v>
          </cell>
        </row>
        <row r="239">
          <cell r="D239" t="str">
            <v>Sewa Mess :</v>
          </cell>
        </row>
        <row r="240">
          <cell r="D240" t="str">
            <v>By Penginapan  Pekerja Mess bln Pebruari 2005</v>
          </cell>
        </row>
        <row r="241">
          <cell r="D241" t="str">
            <v>Perlengkapan Mess :</v>
          </cell>
        </row>
        <row r="242">
          <cell r="B242" t="str">
            <v>rbum111</v>
          </cell>
          <cell r="D242" t="str">
            <v>Kaca meja , Stiker dan gembok,kaca helm u/Kantor</v>
          </cell>
          <cell r="K242">
            <v>115500</v>
          </cell>
        </row>
        <row r="243">
          <cell r="B243" t="str">
            <v>rbum112</v>
          </cell>
          <cell r="D243" t="str">
            <v>Lemari, tempat tidur,bantal dan sprei</v>
          </cell>
          <cell r="K243">
            <v>941000</v>
          </cell>
        </row>
        <row r="246">
          <cell r="D246" t="str">
            <v>Rekening Telepon :</v>
          </cell>
        </row>
        <row r="247">
          <cell r="B247" t="str">
            <v>rbum113</v>
          </cell>
          <cell r="D247" t="str">
            <v>Rek Telp ( voucher )</v>
          </cell>
          <cell r="K247">
            <v>1081665</v>
          </cell>
        </row>
        <row r="249">
          <cell r="D249" t="str">
            <v>Rekening Listrik</v>
          </cell>
        </row>
        <row r="250">
          <cell r="B250" t="str">
            <v>rbum114</v>
          </cell>
          <cell r="D250" t="str">
            <v>Rekening listrik  Mess Putra</v>
          </cell>
          <cell r="K250">
            <v>75200</v>
          </cell>
        </row>
        <row r="251">
          <cell r="D251" t="str">
            <v>Makan Minum Karyawan  kerja normal</v>
          </cell>
        </row>
        <row r="252">
          <cell r="B252" t="str">
            <v>rbum115</v>
          </cell>
          <cell r="D252" t="str">
            <v>Uang Makan Karyawan 26 Jan 05 s/d 10 Peb 05</v>
          </cell>
          <cell r="K252">
            <v>5962500</v>
          </cell>
        </row>
        <row r="253">
          <cell r="D253" t="str">
            <v>Makan Minum Karyawan  kerja lembur</v>
          </cell>
        </row>
        <row r="254">
          <cell r="B254" t="str">
            <v>rbum116</v>
          </cell>
          <cell r="D254" t="str">
            <v>Makan Minum Karyawan  Lembur</v>
          </cell>
          <cell r="K254">
            <v>2140000</v>
          </cell>
        </row>
        <row r="255">
          <cell r="D255" t="str">
            <v>Tinta Printer</v>
          </cell>
        </row>
        <row r="256">
          <cell r="B256" t="str">
            <v>rbum117</v>
          </cell>
          <cell r="D256" t="str">
            <v xml:space="preserve">Tinta Printer </v>
          </cell>
          <cell r="K256">
            <v>175000</v>
          </cell>
        </row>
        <row r="257">
          <cell r="D257" t="str">
            <v>Sewa Kendaraan dinas</v>
          </cell>
        </row>
        <row r="258">
          <cell r="D258" t="str">
            <v>CV.Citra Rental</v>
          </cell>
        </row>
        <row r="259">
          <cell r="D259" t="str">
            <v>003/NK-PPS/SPSM/XII/2004</v>
          </cell>
        </row>
        <row r="260">
          <cell r="B260" t="str">
            <v>rbum118</v>
          </cell>
          <cell r="D260" t="str">
            <v>Total sewa Mobil Kijang  mini Bus</v>
          </cell>
          <cell r="K260">
            <v>5150000</v>
          </cell>
          <cell r="L260">
            <v>150000</v>
          </cell>
        </row>
        <row r="263">
          <cell r="D263" t="str">
            <v>Kendaraan Dinas Proyek :</v>
          </cell>
        </row>
        <row r="264">
          <cell r="B264" t="str">
            <v>rbum119</v>
          </cell>
          <cell r="D264" t="str">
            <v>BBM dan s.part Kendaraan dinas</v>
          </cell>
          <cell r="K264">
            <v>645540</v>
          </cell>
        </row>
        <row r="269">
          <cell r="J269" t="str">
            <v xml:space="preserve">Sub Jumlah                          </v>
          </cell>
          <cell r="K269">
            <v>58174780</v>
          </cell>
          <cell r="L269">
            <v>150000</v>
          </cell>
        </row>
        <row r="270">
          <cell r="J270" t="str">
            <v xml:space="preserve">T  o  t   a  l                           </v>
          </cell>
          <cell r="K270">
            <v>70895530</v>
          </cell>
          <cell r="L270">
            <v>150000</v>
          </cell>
        </row>
        <row r="272">
          <cell r="C272" t="str">
            <v>DP - 06</v>
          </cell>
        </row>
        <row r="273">
          <cell r="D273" t="str">
            <v>Utama komputer :</v>
          </cell>
        </row>
        <row r="274">
          <cell r="D274" t="str">
            <v>057//NK-PPS/ORD/XII/04 : Disk,Ups, Skanner 50</v>
          </cell>
          <cell r="K274">
            <v>2405000</v>
          </cell>
        </row>
        <row r="275">
          <cell r="D275" t="str">
            <v>028//NK-PPS/ORD/I/05 :,Ups, Printer, Cd Blank</v>
          </cell>
          <cell r="K275">
            <v>1675000</v>
          </cell>
        </row>
        <row r="276">
          <cell r="D276" t="str">
            <v>006//NK-PPS/ORD/I/05 :,Angs-1 Printer dll</v>
          </cell>
          <cell r="K276">
            <v>950000</v>
          </cell>
        </row>
        <row r="288">
          <cell r="B288" t="str">
            <v>rbum120</v>
          </cell>
          <cell r="D288" t="str">
            <v>Utama komputer :</v>
          </cell>
          <cell r="K288">
            <v>5030000</v>
          </cell>
        </row>
        <row r="290">
          <cell r="B290" t="str">
            <v>rbum121</v>
          </cell>
          <cell r="D290" t="str">
            <v>Keamanan Proyek :</v>
          </cell>
          <cell r="K290">
            <v>300000</v>
          </cell>
        </row>
        <row r="291">
          <cell r="D291" t="str">
            <v>Honor Kord.  Keamanan Proyek</v>
          </cell>
        </row>
        <row r="292">
          <cell r="D292" t="str">
            <v>Pemb.Kantor Konsultan :</v>
          </cell>
        </row>
        <row r="293">
          <cell r="B293" t="str">
            <v>rbum122</v>
          </cell>
          <cell r="D293" t="str">
            <v>Kunci,Las Kursi,Sun Bed dll</v>
          </cell>
          <cell r="K293">
            <v>671760</v>
          </cell>
        </row>
        <row r="294">
          <cell r="D294" t="str">
            <v>Gudang &amp; MCK</v>
          </cell>
        </row>
        <row r="295">
          <cell r="B295" t="str">
            <v>rbum123</v>
          </cell>
          <cell r="D295" t="str">
            <v xml:space="preserve">Grendel,engsel &amp; hak angin </v>
          </cell>
          <cell r="K295">
            <v>16000</v>
          </cell>
        </row>
        <row r="296">
          <cell r="D296" t="str">
            <v>Air Minum</v>
          </cell>
        </row>
        <row r="297">
          <cell r="B297" t="str">
            <v>rbum124</v>
          </cell>
          <cell r="D297" t="str">
            <v>Rek air mess Mess Putri</v>
          </cell>
          <cell r="K297">
            <v>18225</v>
          </cell>
        </row>
        <row r="298">
          <cell r="B298" t="str">
            <v>rbum125</v>
          </cell>
          <cell r="D298" t="str">
            <v>Air mineral</v>
          </cell>
          <cell r="K298">
            <v>1050000</v>
          </cell>
        </row>
        <row r="300">
          <cell r="D300" t="str">
            <v>Mobilisasi Tenaga Kerja</v>
          </cell>
        </row>
        <row r="301">
          <cell r="B301" t="str">
            <v>rbum126</v>
          </cell>
          <cell r="D301" t="str">
            <v>BY. Perjalanan Pindah Desto Ekonugroho</v>
          </cell>
          <cell r="K301">
            <v>212500</v>
          </cell>
        </row>
        <row r="303">
          <cell r="B303" t="str">
            <v>rbum127</v>
          </cell>
          <cell r="D303" t="str">
            <v>Ongkos angkut barang pindahan Destonugroho</v>
          </cell>
          <cell r="K303">
            <v>625000</v>
          </cell>
        </row>
        <row r="305">
          <cell r="D305" t="str">
            <v>Perjalanan dinas</v>
          </cell>
        </row>
        <row r="306">
          <cell r="B306" t="str">
            <v>rbum128</v>
          </cell>
          <cell r="D306" t="str">
            <v>Transport Lilik supriyanto dan Bambang Suryanto</v>
          </cell>
          <cell r="K306">
            <v>1871000</v>
          </cell>
        </row>
        <row r="307">
          <cell r="B307" t="str">
            <v>rbum129</v>
          </cell>
          <cell r="D307" t="str">
            <v>Transport P.Sitorus ke Medan ( PP )</v>
          </cell>
          <cell r="K307">
            <v>546000</v>
          </cell>
        </row>
        <row r="308">
          <cell r="B308" t="str">
            <v>rbum130</v>
          </cell>
          <cell r="D308" t="str">
            <v>Transport Sodikin ke Jakarta</v>
          </cell>
          <cell r="K308">
            <v>420000</v>
          </cell>
        </row>
        <row r="309">
          <cell r="D309" t="str">
            <v>Papan Nama Proyek</v>
          </cell>
        </row>
        <row r="310">
          <cell r="B310" t="str">
            <v>rbum131</v>
          </cell>
          <cell r="D310" t="str">
            <v xml:space="preserve">Upah buat papan nama Safety </v>
          </cell>
          <cell r="K310">
            <v>700000</v>
          </cell>
        </row>
        <row r="314">
          <cell r="D314" t="str">
            <v>Gaji Harian Proyek</v>
          </cell>
        </row>
        <row r="315">
          <cell r="B315" t="str">
            <v>rbum132</v>
          </cell>
          <cell r="D315" t="str">
            <v>Gaji Karyawan proyek  Bln Januari 2005</v>
          </cell>
          <cell r="K315">
            <v>2255000</v>
          </cell>
        </row>
        <row r="317">
          <cell r="D317" t="str">
            <v>Akomodasi Tamu &amp; Rapat :</v>
          </cell>
        </row>
        <row r="318">
          <cell r="B318" t="str">
            <v>rbum133</v>
          </cell>
          <cell r="D318" t="str">
            <v>By akomodasi Tamu  dan rapat mingguan  Proyek</v>
          </cell>
          <cell r="K318">
            <v>2900001</v>
          </cell>
        </row>
        <row r="320">
          <cell r="D320" t="str">
            <v>Pengobatan Karyawan :</v>
          </cell>
        </row>
        <row r="321">
          <cell r="B321" t="str">
            <v>rbum134</v>
          </cell>
          <cell r="D321" t="str">
            <v>By Pengobatan karyawan</v>
          </cell>
          <cell r="K321">
            <v>161500</v>
          </cell>
        </row>
        <row r="326">
          <cell r="D326" t="str">
            <v>Adm &amp; Keuangan proyek :</v>
          </cell>
        </row>
        <row r="327">
          <cell r="B327" t="str">
            <v>rbum135</v>
          </cell>
          <cell r="D327" t="str">
            <v>F.Copy,alat tulis dan meterai</v>
          </cell>
          <cell r="K327">
            <v>963900</v>
          </cell>
        </row>
        <row r="328">
          <cell r="B328" t="str">
            <v>rbum136</v>
          </cell>
          <cell r="D328" t="str">
            <v>Batrai Kamera u/ Dokumentasi Proyek</v>
          </cell>
          <cell r="K328">
            <v>48000</v>
          </cell>
        </row>
        <row r="331">
          <cell r="D331" t="str">
            <v>Sewa mess :</v>
          </cell>
        </row>
        <row r="332">
          <cell r="B332" t="str">
            <v>rbum137</v>
          </cell>
          <cell r="D332" t="str">
            <v>sewa mess u/ Pekerja mess Proyek</v>
          </cell>
          <cell r="K332">
            <v>100000</v>
          </cell>
        </row>
        <row r="334">
          <cell r="D334" t="str">
            <v>Perlengkapan Kantor &amp; Mess :</v>
          </cell>
        </row>
        <row r="335">
          <cell r="B335" t="str">
            <v>rbum138</v>
          </cell>
          <cell r="D335" t="str">
            <v>Strika,rantang, Dispenser dll</v>
          </cell>
          <cell r="K335">
            <v>458500</v>
          </cell>
        </row>
        <row r="336">
          <cell r="D336" t="str">
            <v>Rekening Listrik :</v>
          </cell>
        </row>
        <row r="337">
          <cell r="B337" t="str">
            <v>rbum139</v>
          </cell>
          <cell r="D337" t="str">
            <v>Adaptor  &amp; sika  &amp; rekening listrik Mess putri</v>
          </cell>
          <cell r="K337">
            <v>202000</v>
          </cell>
        </row>
        <row r="338">
          <cell r="D338" t="str">
            <v>Rekening Telepon Proyek:</v>
          </cell>
        </row>
        <row r="339">
          <cell r="B339" t="str">
            <v>rbum140</v>
          </cell>
          <cell r="D339" t="str">
            <v>Telepon Kantor Proyek</v>
          </cell>
          <cell r="K339">
            <v>2777054</v>
          </cell>
        </row>
        <row r="340">
          <cell r="D340" t="str">
            <v>Rekening Telepon Direksi &amp; Konsultan:</v>
          </cell>
        </row>
        <row r="341">
          <cell r="B341" t="str">
            <v>rbum141</v>
          </cell>
          <cell r="D341" t="str">
            <v>Rekening  &amp; Voucher Owner</v>
          </cell>
          <cell r="K341">
            <v>647331</v>
          </cell>
        </row>
        <row r="342">
          <cell r="B342" t="str">
            <v>rbum142</v>
          </cell>
          <cell r="D342" t="str">
            <v>Rekening telepon konsultan</v>
          </cell>
          <cell r="K342">
            <v>686268</v>
          </cell>
        </row>
        <row r="344">
          <cell r="D344" t="str">
            <v>Makan Minum karyawan kerja Normal :</v>
          </cell>
        </row>
        <row r="345">
          <cell r="B345" t="str">
            <v>rbum143</v>
          </cell>
          <cell r="D345" t="str">
            <v>Uang Makan Karyawan  ( 11 Peb 05 s/d 25 Peb 05 )</v>
          </cell>
          <cell r="K345">
            <v>5512500</v>
          </cell>
        </row>
        <row r="348">
          <cell r="D348" t="str">
            <v>Makan Minum karyawan kerja Lembur :</v>
          </cell>
        </row>
        <row r="349">
          <cell r="B349" t="str">
            <v>rbum144</v>
          </cell>
          <cell r="D349" t="str">
            <v xml:space="preserve">Makan Minum karyawan &amp; Pekerja Lembur </v>
          </cell>
          <cell r="K349">
            <v>2469250</v>
          </cell>
        </row>
        <row r="350">
          <cell r="D350" t="str">
            <v>Tinta Printer :</v>
          </cell>
        </row>
        <row r="351">
          <cell r="B351" t="str">
            <v>rbum145</v>
          </cell>
          <cell r="D351" t="str">
            <v>Tinta Printer :</v>
          </cell>
          <cell r="K351">
            <v>310000</v>
          </cell>
        </row>
        <row r="352">
          <cell r="D352" t="str">
            <v>Sewa/Pengadaan Kendaraan dinas :</v>
          </cell>
        </row>
        <row r="353">
          <cell r="D353" t="str">
            <v>CV.Citra Sarana rent Car</v>
          </cell>
        </row>
        <row r="354">
          <cell r="B354" t="str">
            <v>rbum146</v>
          </cell>
          <cell r="D354" t="str">
            <v>sewa mobil Kijang Pick Up</v>
          </cell>
          <cell r="K354">
            <v>4635000</v>
          </cell>
        </row>
        <row r="355">
          <cell r="D355" t="str">
            <v>PT.Swadharma.</v>
          </cell>
        </row>
        <row r="356">
          <cell r="B356" t="str">
            <v>rbum147</v>
          </cell>
          <cell r="D356" t="str">
            <v>Angsuran  3 unit Speda motor</v>
          </cell>
          <cell r="K356">
            <v>2363800</v>
          </cell>
        </row>
        <row r="357">
          <cell r="B357" t="str">
            <v>rbum148</v>
          </cell>
          <cell r="D357" t="str">
            <v>BBM / Spare Part dan service kend dinas</v>
          </cell>
          <cell r="K357">
            <v>642250</v>
          </cell>
        </row>
        <row r="359">
          <cell r="B359" t="str">
            <v>rbum149</v>
          </cell>
          <cell r="D359" t="str">
            <v xml:space="preserve">Retribusi kebersihan lingkungan </v>
          </cell>
          <cell r="K359">
            <v>200000</v>
          </cell>
        </row>
        <row r="364">
          <cell r="J364" t="str">
            <v xml:space="preserve">Sub Jumlah                          </v>
          </cell>
          <cell r="K364">
            <v>33762839</v>
          </cell>
          <cell r="L364">
            <v>38792839</v>
          </cell>
        </row>
        <row r="365">
          <cell r="J365" t="str">
            <v xml:space="preserve">T  o  t   a  l                           </v>
          </cell>
          <cell r="K365">
            <v>38792839</v>
          </cell>
        </row>
        <row r="367">
          <cell r="C367" t="str">
            <v>DP - 07</v>
          </cell>
        </row>
        <row r="369">
          <cell r="B369" t="str">
            <v/>
          </cell>
          <cell r="C369" t="str">
            <v/>
          </cell>
          <cell r="D369" t="str">
            <v xml:space="preserve">Honor Konsultan </v>
          </cell>
        </row>
        <row r="370">
          <cell r="B370" t="str">
            <v>rbum150</v>
          </cell>
          <cell r="C370" t="str">
            <v/>
          </cell>
          <cell r="D370" t="str">
            <v>Honor Konsultan Angs. 1 Bulan Januari 2005</v>
          </cell>
          <cell r="K370">
            <v>7500000</v>
          </cell>
        </row>
        <row r="371">
          <cell r="B371" t="str">
            <v/>
          </cell>
          <cell r="C371" t="str">
            <v/>
          </cell>
        </row>
        <row r="372">
          <cell r="D372" t="str">
            <v>Perjalanan Dinas</v>
          </cell>
        </row>
        <row r="373">
          <cell r="B373" t="str">
            <v>rbum151</v>
          </cell>
          <cell r="D373" t="str">
            <v>PT. Malibu Jaya Berwisata (Tiket a.n. Hernawan Chandra Pku - Jkt)</v>
          </cell>
          <cell r="K373">
            <v>300000</v>
          </cell>
        </row>
        <row r="375">
          <cell r="D375" t="str">
            <v>Makan Minum karyawan kerja Lembur :</v>
          </cell>
        </row>
        <row r="376">
          <cell r="B376" t="str">
            <v>rbum152</v>
          </cell>
          <cell r="D376" t="str">
            <v>Café Zhi-Zhi (Sakir)</v>
          </cell>
          <cell r="K376">
            <v>3338500</v>
          </cell>
        </row>
        <row r="378">
          <cell r="K378">
            <v>11138500</v>
          </cell>
        </row>
        <row r="379">
          <cell r="B379" t="str">
            <v/>
          </cell>
        </row>
        <row r="380">
          <cell r="D380" t="str">
            <v xml:space="preserve">Honor Konsultan </v>
          </cell>
        </row>
        <row r="381">
          <cell r="B381" t="str">
            <v>rbum153</v>
          </cell>
          <cell r="D381" t="str">
            <v>Makan Konsultan &amp; Owner Periode 26 feb - 10 Maret 2005</v>
          </cell>
          <cell r="K381">
            <v>1300000</v>
          </cell>
          <cell r="L381">
            <v>1300000</v>
          </cell>
        </row>
        <row r="383">
          <cell r="D383" t="str">
            <v>Keamanan Proyek :</v>
          </cell>
        </row>
        <row r="384">
          <cell r="B384" t="str">
            <v>rbum154</v>
          </cell>
          <cell r="D384" t="str">
            <v>Honor Keamanan mess II Periode Maret - April 2005</v>
          </cell>
          <cell r="K384">
            <v>500000</v>
          </cell>
          <cell r="L384">
            <v>500000</v>
          </cell>
        </row>
        <row r="385">
          <cell r="B385" t="str">
            <v>rbum155</v>
          </cell>
          <cell r="D385" t="str">
            <v>Honor Keamanan mess Putri Bl. Maret 2005</v>
          </cell>
          <cell r="K385">
            <v>20000</v>
          </cell>
          <cell r="L385">
            <v>20000</v>
          </cell>
        </row>
        <row r="386">
          <cell r="B386" t="str">
            <v>rbum156</v>
          </cell>
          <cell r="D386" t="str">
            <v>Kompensasi SPSI</v>
          </cell>
          <cell r="K386">
            <v>500000</v>
          </cell>
          <cell r="L386">
            <v>500000</v>
          </cell>
        </row>
        <row r="387">
          <cell r="B387" t="str">
            <v>rbum157</v>
          </cell>
          <cell r="D387" t="str">
            <v>Honor Keamanan Proyek (POLTABES)</v>
          </cell>
          <cell r="K387">
            <v>500000</v>
          </cell>
          <cell r="L387">
            <v>500000</v>
          </cell>
        </row>
        <row r="388">
          <cell r="B388" t="str">
            <v>rbum158</v>
          </cell>
          <cell r="D388" t="str">
            <v>Honor Keamanan Bl. Maret a.n. Galingging</v>
          </cell>
          <cell r="K388">
            <v>300000</v>
          </cell>
          <cell r="L388">
            <v>300000</v>
          </cell>
        </row>
        <row r="390">
          <cell r="D390" t="str">
            <v>Pemeriksaan &amp; Pengujian Bahan</v>
          </cell>
        </row>
        <row r="391">
          <cell r="B391" t="str">
            <v>rbum159</v>
          </cell>
          <cell r="D391" t="str">
            <v>Tes Kubus 12 Sampel</v>
          </cell>
          <cell r="K391">
            <v>240000</v>
          </cell>
          <cell r="L391">
            <v>240000</v>
          </cell>
        </row>
        <row r="392">
          <cell r="B392" t="str">
            <v>rbum160</v>
          </cell>
          <cell r="D392" t="str">
            <v>Tes Kubus 14 Sampel</v>
          </cell>
          <cell r="K392">
            <v>280000</v>
          </cell>
          <cell r="L392">
            <v>280000</v>
          </cell>
        </row>
        <row r="394">
          <cell r="D394" t="str">
            <v>Pemb.Kantor Konsultan :</v>
          </cell>
        </row>
        <row r="395">
          <cell r="B395" t="str">
            <v>rbum161</v>
          </cell>
          <cell r="D395" t="str">
            <v>Karpet, Gorden, dll</v>
          </cell>
          <cell r="K395">
            <v>684500</v>
          </cell>
          <cell r="L395">
            <v>684500</v>
          </cell>
        </row>
        <row r="397">
          <cell r="D397" t="str">
            <v>Pembuatan Gudang</v>
          </cell>
        </row>
        <row r="398">
          <cell r="B398" t="str">
            <v>rbum162</v>
          </cell>
          <cell r="D398" t="str">
            <v>Upah Harian Pekerjaan Pembuatan Rak, Peti, &amp; meja barang di gudang proyek</v>
          </cell>
          <cell r="K398">
            <v>997500</v>
          </cell>
          <cell r="L398">
            <v>997500</v>
          </cell>
        </row>
        <row r="399">
          <cell r="B399" t="str">
            <v>rbum163</v>
          </cell>
          <cell r="D399" t="str">
            <v>Upah Harian Pekerjaan Pembuatan gudang proyek</v>
          </cell>
          <cell r="K399">
            <v>5174000</v>
          </cell>
          <cell r="L399">
            <v>5174000</v>
          </cell>
        </row>
        <row r="400">
          <cell r="B400" t="str">
            <v>rbum164</v>
          </cell>
          <cell r="D400" t="str">
            <v>Upah Harian Pekerjaan Pembuatan Barak  proyek</v>
          </cell>
          <cell r="K400">
            <v>1170000</v>
          </cell>
          <cell r="L400">
            <v>1170000</v>
          </cell>
        </row>
        <row r="402">
          <cell r="D402" t="str">
            <v>Air Minum Pekerja (Akomodasi Kantor)</v>
          </cell>
        </row>
        <row r="403">
          <cell r="B403" t="str">
            <v>rbum165</v>
          </cell>
          <cell r="D403" t="str">
            <v xml:space="preserve">Rek Air Mess 1 Putra </v>
          </cell>
          <cell r="K403">
            <v>18225</v>
          </cell>
          <cell r="L403">
            <v>18225</v>
          </cell>
        </row>
        <row r="404">
          <cell r="B404" t="str">
            <v>rbum166</v>
          </cell>
          <cell r="D404" t="str">
            <v>Air mineral</v>
          </cell>
          <cell r="K404">
            <v>1497500</v>
          </cell>
          <cell r="L404">
            <v>1497500</v>
          </cell>
        </row>
        <row r="406">
          <cell r="D406" t="str">
            <v>Mobilisasi Tenaga Kerja</v>
          </cell>
        </row>
        <row r="407">
          <cell r="B407" t="str">
            <v>rbum167</v>
          </cell>
          <cell r="D407" t="str">
            <v>Mobilisasi a.n. Sodikin Jkt - Pku</v>
          </cell>
          <cell r="K407">
            <v>479000</v>
          </cell>
          <cell r="L407">
            <v>479000</v>
          </cell>
        </row>
        <row r="409">
          <cell r="D409" t="str">
            <v>Transportasi Karyawan</v>
          </cell>
        </row>
        <row r="410">
          <cell r="B410" t="str">
            <v>rbum168</v>
          </cell>
          <cell r="D410" t="str">
            <v>Transport a.n. Kusmayadi</v>
          </cell>
          <cell r="K410">
            <v>140000</v>
          </cell>
          <cell r="L410">
            <v>140000</v>
          </cell>
        </row>
        <row r="411">
          <cell r="B411" t="str">
            <v>rbum169</v>
          </cell>
          <cell r="D411" t="str">
            <v>Transport a.n. Hernawan Chandra Jkt - Pku</v>
          </cell>
          <cell r="K411">
            <v>699000</v>
          </cell>
          <cell r="L411">
            <v>699000</v>
          </cell>
        </row>
        <row r="413">
          <cell r="D413" t="str">
            <v>Jamsostek Proyek</v>
          </cell>
        </row>
        <row r="414">
          <cell r="B414" t="str">
            <v>rbum170</v>
          </cell>
          <cell r="D414" t="str">
            <v>Jamsostek Proyek Angsuran - 1</v>
          </cell>
          <cell r="K414">
            <v>2000000</v>
          </cell>
          <cell r="L414">
            <v>2000000</v>
          </cell>
        </row>
        <row r="416">
          <cell r="D416" t="str">
            <v>Gaji Harian Proyek</v>
          </cell>
        </row>
        <row r="417">
          <cell r="B417" t="str">
            <v>rbum171</v>
          </cell>
          <cell r="D417" t="str">
            <v>Gaji Karyawan proyek  Bln Februari 2005</v>
          </cell>
          <cell r="K417">
            <v>32150000</v>
          </cell>
          <cell r="L417">
            <v>32150000</v>
          </cell>
        </row>
        <row r="419">
          <cell r="D419" t="str">
            <v>Akomodasi Tamu &amp; Rapat :</v>
          </cell>
        </row>
        <row r="420">
          <cell r="B420" t="str">
            <v>rbum172</v>
          </cell>
          <cell r="D420" t="str">
            <v>By akomodasi Tamu  dan Rapat  Proyek</v>
          </cell>
          <cell r="K420">
            <v>3181550</v>
          </cell>
          <cell r="L420">
            <v>3181550</v>
          </cell>
        </row>
        <row r="422">
          <cell r="D422" t="str">
            <v>Pengobatan Karyawan :</v>
          </cell>
        </row>
        <row r="423">
          <cell r="B423" t="str">
            <v>rbum173</v>
          </cell>
          <cell r="D423" t="str">
            <v>By Pengobatan karyawan</v>
          </cell>
          <cell r="K423">
            <v>1437600</v>
          </cell>
          <cell r="L423">
            <v>1437600</v>
          </cell>
        </row>
        <row r="425">
          <cell r="D425" t="str">
            <v>Seragam Kerja Proyek</v>
          </cell>
        </row>
        <row r="426">
          <cell r="B426" t="str">
            <v>rbum174</v>
          </cell>
          <cell r="D426" t="str">
            <v xml:space="preserve">Hari Priyadi </v>
          </cell>
          <cell r="K426">
            <v>240000</v>
          </cell>
          <cell r="L426">
            <v>240000</v>
          </cell>
        </row>
        <row r="427">
          <cell r="B427" t="str">
            <v>rbum175</v>
          </cell>
          <cell r="D427" t="str">
            <v>Ramturi (Security)</v>
          </cell>
          <cell r="K427">
            <v>270000</v>
          </cell>
          <cell r="L427">
            <v>270000</v>
          </cell>
        </row>
        <row r="429">
          <cell r="D429" t="str">
            <v>Adm &amp; Keuangan proyek :</v>
          </cell>
        </row>
        <row r="430">
          <cell r="B430" t="str">
            <v>rbum176</v>
          </cell>
          <cell r="D430" t="str">
            <v>F.Copy,alat tulis dan meterai</v>
          </cell>
          <cell r="K430">
            <v>1306225</v>
          </cell>
          <cell r="L430">
            <v>1306225</v>
          </cell>
        </row>
        <row r="431">
          <cell r="B431" t="str">
            <v>rbum177</v>
          </cell>
          <cell r="D431" t="str">
            <v>Batrai Kamera u/ Dokumentasi Proyek</v>
          </cell>
          <cell r="K431">
            <v>8000</v>
          </cell>
          <cell r="L431">
            <v>8000</v>
          </cell>
        </row>
        <row r="433">
          <cell r="D433" t="str">
            <v>Perlengkapan Kantor &amp; Mess :</v>
          </cell>
        </row>
        <row r="434">
          <cell r="B434" t="str">
            <v>rbum178</v>
          </cell>
          <cell r="D434" t="str">
            <v>Perlengkapan Mess (Kasur, Ember, Tikar, dll)</v>
          </cell>
          <cell r="K434">
            <v>1909500</v>
          </cell>
          <cell r="L434">
            <v>1909500</v>
          </cell>
        </row>
        <row r="435">
          <cell r="B435" t="str">
            <v>rbum179</v>
          </cell>
          <cell r="D435" t="str">
            <v>Perlengkapan Kantor (Lampu, Bendera, Gelas, dll)</v>
          </cell>
          <cell r="K435">
            <v>237000</v>
          </cell>
          <cell r="L435">
            <v>237000</v>
          </cell>
        </row>
        <row r="437">
          <cell r="D437" t="str">
            <v>Rekening Listrik :</v>
          </cell>
        </row>
        <row r="438">
          <cell r="B438" t="str">
            <v>rbum180</v>
          </cell>
          <cell r="D438" t="str">
            <v>Rekening Listrik Mess Putri Bl. Februari 2005</v>
          </cell>
          <cell r="K438">
            <v>164200</v>
          </cell>
          <cell r="L438">
            <v>164200</v>
          </cell>
        </row>
        <row r="439">
          <cell r="B439" t="str">
            <v>rbum181</v>
          </cell>
          <cell r="D439" t="str">
            <v>Rekening Listrik Mess Putra (2) Bl. Januari &amp; Februari 2005</v>
          </cell>
          <cell r="K439">
            <v>549180</v>
          </cell>
          <cell r="L439">
            <v>549180</v>
          </cell>
        </row>
        <row r="440">
          <cell r="B440" t="str">
            <v>rbum182</v>
          </cell>
          <cell r="D440" t="str">
            <v>Rekening Listrik Kantor Bl. Januari &amp; Februari 2005</v>
          </cell>
          <cell r="K440">
            <v>145190</v>
          </cell>
          <cell r="L440">
            <v>145190</v>
          </cell>
        </row>
        <row r="442">
          <cell r="I442" t="str">
            <v xml:space="preserve">Sub Jumlah Dipindah                          </v>
          </cell>
          <cell r="L442">
            <v>58098170</v>
          </cell>
        </row>
        <row r="445">
          <cell r="D445" t="str">
            <v>Rekening Telepon Proyek:</v>
          </cell>
        </row>
        <row r="446">
          <cell r="B446" t="str">
            <v>rbum183</v>
          </cell>
          <cell r="D446" t="str">
            <v>Rek. Telfon Mess  Bl. Januari &amp; Februari  2005</v>
          </cell>
          <cell r="K446">
            <v>824940</v>
          </cell>
        </row>
        <row r="447">
          <cell r="B447" t="str">
            <v>rbum184</v>
          </cell>
          <cell r="D447" t="str">
            <v>Voucher Karyawan</v>
          </cell>
          <cell r="K447">
            <v>998000</v>
          </cell>
        </row>
        <row r="448">
          <cell r="B448" t="str">
            <v>rbum185</v>
          </cell>
          <cell r="D448" t="str">
            <v>Biaya Faximile</v>
          </cell>
          <cell r="K448">
            <v>21000</v>
          </cell>
        </row>
        <row r="450">
          <cell r="D450" t="str">
            <v>Rekening Telepon Direksi &amp; Konsultan:</v>
          </cell>
        </row>
        <row r="451">
          <cell r="B451" t="str">
            <v>rbum186</v>
          </cell>
          <cell r="D451" t="str">
            <v>Voucher Owner</v>
          </cell>
          <cell r="K451">
            <v>100000</v>
          </cell>
        </row>
        <row r="453">
          <cell r="D453" t="str">
            <v>Makan Minum karyawan kerja Normal :</v>
          </cell>
        </row>
        <row r="454">
          <cell r="B454" t="str">
            <v>rbum187</v>
          </cell>
          <cell r="D454" t="str">
            <v>Uang Makan Karyawan  ( 26 Feb 05 s/d 10 Feb 05 )</v>
          </cell>
          <cell r="K454">
            <v>5125000</v>
          </cell>
        </row>
        <row r="456">
          <cell r="D456" t="str">
            <v>Makan Minum karyawan kerja Lembur :</v>
          </cell>
        </row>
        <row r="457">
          <cell r="B457" t="str">
            <v>rbum188</v>
          </cell>
          <cell r="D457" t="str">
            <v>Makan Lembur Karyawan</v>
          </cell>
          <cell r="K457">
            <v>4484500</v>
          </cell>
        </row>
        <row r="459">
          <cell r="D459" t="str">
            <v xml:space="preserve">Tinta Printer </v>
          </cell>
        </row>
        <row r="460">
          <cell r="B460" t="str">
            <v>rbum189</v>
          </cell>
          <cell r="D460" t="str">
            <v xml:space="preserve">Tinta Printer </v>
          </cell>
          <cell r="K460">
            <v>200000</v>
          </cell>
        </row>
        <row r="462">
          <cell r="D462" t="str">
            <v>Sewa/Pengadaan Kendaraan Dinas</v>
          </cell>
        </row>
        <row r="463">
          <cell r="B463" t="str">
            <v>rbum190</v>
          </cell>
          <cell r="D463" t="str">
            <v>Sewa Mobil Kijang Pick Up Periode : 27 Feb - 14 Mar 2005</v>
          </cell>
          <cell r="K463">
            <v>2317500</v>
          </cell>
        </row>
        <row r="465">
          <cell r="B465" t="str">
            <v>rbum191</v>
          </cell>
          <cell r="D465" t="str">
            <v>BBM / Spare Part dan service kend dinas</v>
          </cell>
          <cell r="K465">
            <v>675878</v>
          </cell>
        </row>
        <row r="467">
          <cell r="K467">
            <v>83983488</v>
          </cell>
        </row>
        <row r="469">
          <cell r="C469" t="str">
            <v>DP - 08</v>
          </cell>
        </row>
        <row r="470">
          <cell r="B470" t="str">
            <v>Hutang</v>
          </cell>
        </row>
        <row r="471">
          <cell r="B471" t="str">
            <v/>
          </cell>
          <cell r="C471" t="str">
            <v/>
          </cell>
          <cell r="D471" t="str">
            <v xml:space="preserve">Adm &amp; Keuangan </v>
          </cell>
        </row>
        <row r="472">
          <cell r="B472" t="str">
            <v/>
          </cell>
          <cell r="C472" t="str">
            <v/>
          </cell>
          <cell r="D472" t="str">
            <v>PT.Toba Makmur Perkasa</v>
          </cell>
        </row>
        <row r="473">
          <cell r="B473" t="str">
            <v>rbum192</v>
          </cell>
          <cell r="D473" t="str">
            <v>Alat tulis kantor</v>
          </cell>
          <cell r="K473">
            <v>2474815</v>
          </cell>
        </row>
        <row r="474">
          <cell r="B474" t="str">
            <v>rbum193</v>
          </cell>
          <cell r="D474" t="str">
            <v>Alat tulis kantor</v>
          </cell>
          <cell r="K474">
            <v>349800</v>
          </cell>
        </row>
        <row r="475">
          <cell r="B475" t="str">
            <v>rbum194</v>
          </cell>
          <cell r="D475" t="str">
            <v>Alat tulis kantor</v>
          </cell>
          <cell r="K475">
            <v>2109550</v>
          </cell>
        </row>
        <row r="477">
          <cell r="D477" t="str">
            <v>Transport Karyawan</v>
          </cell>
        </row>
        <row r="478">
          <cell r="D478" t="str">
            <v>PT. Malibu Jaya Berwisata</v>
          </cell>
        </row>
        <row r="479">
          <cell r="B479" t="str">
            <v>rbum195</v>
          </cell>
          <cell r="D479" t="str">
            <v>PT. Malibu Jaya Berwisata</v>
          </cell>
          <cell r="E479" t="str">
            <v>a.n. Kusmayadi</v>
          </cell>
          <cell r="K479">
            <v>300000</v>
          </cell>
        </row>
        <row r="480">
          <cell r="B480" t="str">
            <v>rbum196</v>
          </cell>
          <cell r="D480" t="str">
            <v>PT. Malibu Jaya Berwisata</v>
          </cell>
          <cell r="E480" t="str">
            <v>a.n. Dian Pramana</v>
          </cell>
          <cell r="K480">
            <v>1185000</v>
          </cell>
        </row>
        <row r="483">
          <cell r="K483">
            <v>6419165</v>
          </cell>
          <cell r="L483">
            <v>0</v>
          </cell>
        </row>
        <row r="484">
          <cell r="B484" t="str">
            <v/>
          </cell>
        </row>
        <row r="485">
          <cell r="D485" t="str">
            <v xml:space="preserve">Honor Konsultan </v>
          </cell>
        </row>
        <row r="486">
          <cell r="B486" t="str">
            <v>rbum197</v>
          </cell>
          <cell r="D486" t="str">
            <v>Makan Konsultan &amp; Owner Periode 11 Maret 05 - 25  Maret 2005</v>
          </cell>
          <cell r="K486">
            <v>1500000</v>
          </cell>
        </row>
        <row r="487">
          <cell r="B487" t="str">
            <v>rbum198</v>
          </cell>
          <cell r="D487" t="str">
            <v>Makan lembur Konsultan</v>
          </cell>
          <cell r="K487">
            <v>1131500</v>
          </cell>
        </row>
        <row r="489">
          <cell r="D489" t="str">
            <v>Pemb.Kantor Konsultan :</v>
          </cell>
        </row>
        <row r="490">
          <cell r="B490" t="str">
            <v>rbum199</v>
          </cell>
          <cell r="D490" t="str">
            <v>TV untuk owner sesuai order no.155/NK-PPS/ORD/03/05</v>
          </cell>
          <cell r="K490">
            <v>1500000</v>
          </cell>
        </row>
        <row r="492">
          <cell r="D492" t="str">
            <v>Air Bersih</v>
          </cell>
        </row>
        <row r="493">
          <cell r="B493" t="str">
            <v>rbum200</v>
          </cell>
          <cell r="D493" t="str">
            <v>Air Mineral untuk Karyawan</v>
          </cell>
          <cell r="K493">
            <v>1950500</v>
          </cell>
        </row>
        <row r="494">
          <cell r="B494" t="str">
            <v>rbum201</v>
          </cell>
          <cell r="D494" t="str">
            <v>Rekening air Mess Putri Bl. Feb 05</v>
          </cell>
          <cell r="K494">
            <v>18225</v>
          </cell>
        </row>
        <row r="496">
          <cell r="D496" t="str">
            <v>Mobilisasi Tenaga Kerja</v>
          </cell>
        </row>
        <row r="497">
          <cell r="B497" t="str">
            <v>rbum202</v>
          </cell>
          <cell r="D497" t="str">
            <v>Ongkos tenaga kerja dr Padang ke P.Baru</v>
          </cell>
          <cell r="K497">
            <v>800000</v>
          </cell>
        </row>
        <row r="498">
          <cell r="B498" t="str">
            <v>rbum203</v>
          </cell>
          <cell r="D498" t="str">
            <v>Ongkos tenaga kerja dr Proy. Ciputra ke Senapelan</v>
          </cell>
          <cell r="K498">
            <v>50000</v>
          </cell>
        </row>
        <row r="500">
          <cell r="D500" t="str">
            <v>Transport Karyawan.</v>
          </cell>
        </row>
        <row r="501">
          <cell r="B501" t="str">
            <v>rbum204</v>
          </cell>
          <cell r="D501" t="str">
            <v>By perongkosan Karsono dari Jakarta ke P.Baru</v>
          </cell>
          <cell r="K501">
            <v>477700</v>
          </cell>
        </row>
        <row r="502">
          <cell r="B502" t="str">
            <v>rbum205</v>
          </cell>
          <cell r="D502" t="str">
            <v>Ongkos perjalanan Dinas Nurul WS</v>
          </cell>
          <cell r="K502">
            <v>20000</v>
          </cell>
        </row>
        <row r="504">
          <cell r="D504" t="str">
            <v>Gaji Karyawan Proyek</v>
          </cell>
        </row>
        <row r="505">
          <cell r="B505" t="str">
            <v>rbum206</v>
          </cell>
          <cell r="D505" t="str">
            <v>Upah /Lembur harian Tk Las 6 hr ( 23 Peb 05 s/d 28 Maret 05 )</v>
          </cell>
          <cell r="K505">
            <v>334000</v>
          </cell>
        </row>
        <row r="506">
          <cell r="B506" t="str">
            <v>rbum207</v>
          </cell>
          <cell r="D506" t="str">
            <v>Gaji dan pesangon karyawan a/n Supriadi</v>
          </cell>
          <cell r="K506">
            <v>1800000</v>
          </cell>
        </row>
        <row r="508">
          <cell r="D508" t="str">
            <v>Akomodasi Tamu &amp; Rapat</v>
          </cell>
        </row>
        <row r="509">
          <cell r="B509" t="str">
            <v>rbum208</v>
          </cell>
          <cell r="D509" t="str">
            <v>Akomodasi rapat dg Konsultan/direksi</v>
          </cell>
          <cell r="K509">
            <v>831241</v>
          </cell>
        </row>
        <row r="510">
          <cell r="B510" t="str">
            <v>rbum209</v>
          </cell>
          <cell r="D510" t="str">
            <v>Akomodasi Tamu Direksi &amp; rombongan penyaksian Cor perdana</v>
          </cell>
          <cell r="K510">
            <v>7616500</v>
          </cell>
        </row>
        <row r="511">
          <cell r="B511" t="str">
            <v>rbum210</v>
          </cell>
          <cell r="D511" t="str">
            <v>By. Penginapan tamu Proyek</v>
          </cell>
          <cell r="K511">
            <v>559900</v>
          </cell>
        </row>
        <row r="512">
          <cell r="B512" t="str">
            <v>rbum211</v>
          </cell>
          <cell r="D512" t="str">
            <v>By Pas masuk Bandara</v>
          </cell>
          <cell r="K512">
            <v>35150</v>
          </cell>
        </row>
        <row r="514">
          <cell r="D514" t="str">
            <v>Pengobatan Karyawan</v>
          </cell>
        </row>
        <row r="515">
          <cell r="B515" t="str">
            <v>rbum212</v>
          </cell>
          <cell r="D515" t="str">
            <v>By Perobatan Karyawan /Pekerja</v>
          </cell>
          <cell r="K515">
            <v>545520</v>
          </cell>
        </row>
        <row r="517">
          <cell r="D517" t="str">
            <v>Adm/Keuangan Proyek</v>
          </cell>
        </row>
        <row r="518">
          <cell r="B518" t="str">
            <v>rbum213</v>
          </cell>
          <cell r="D518" t="str">
            <v>Alat - alat tulis dan f.Copy</v>
          </cell>
          <cell r="K518">
            <v>1110600</v>
          </cell>
        </row>
        <row r="519">
          <cell r="B519" t="str">
            <v>rbum214</v>
          </cell>
          <cell r="D519" t="str">
            <v xml:space="preserve">Batry  Kamera untuk dokumentasi proyek </v>
          </cell>
          <cell r="K519">
            <v>24500</v>
          </cell>
        </row>
        <row r="521">
          <cell r="D521" t="str">
            <v>Insentif Tripida</v>
          </cell>
        </row>
        <row r="522">
          <cell r="B522" t="str">
            <v>rbum215</v>
          </cell>
          <cell r="D522" t="str">
            <v>Bantuan untuk LSM dan Wara Wuri Polri</v>
          </cell>
          <cell r="K522">
            <v>600000</v>
          </cell>
        </row>
        <row r="523">
          <cell r="B523" t="str">
            <v>rbum216</v>
          </cell>
          <cell r="D523" t="str">
            <v>Retribusi kerbersihan lingkungan</v>
          </cell>
          <cell r="K523">
            <v>100000</v>
          </cell>
        </row>
        <row r="525">
          <cell r="D525" t="str">
            <v>Sewa mess</v>
          </cell>
        </row>
        <row r="526">
          <cell r="B526" t="str">
            <v>rbum217</v>
          </cell>
          <cell r="D526" t="str">
            <v>By Perbaikan Mess putri</v>
          </cell>
          <cell r="K526">
            <v>20000</v>
          </cell>
        </row>
        <row r="527">
          <cell r="B527" t="str">
            <v>rbum218</v>
          </cell>
          <cell r="D527" t="str">
            <v>By Pemondokan Perkerja Mess 1 bln</v>
          </cell>
          <cell r="K527">
            <v>100000</v>
          </cell>
        </row>
        <row r="528">
          <cell r="B528" t="str">
            <v>rbum219</v>
          </cell>
          <cell r="D528" t="str">
            <v>Sewa Rumah untuk pekerja 1 thn di Jl.Teratai ( No.15/SPSM/03/05)</v>
          </cell>
          <cell r="K528">
            <v>5500000</v>
          </cell>
        </row>
        <row r="529">
          <cell r="B529" t="str">
            <v>rbum220</v>
          </cell>
          <cell r="D529" t="str">
            <v>Sewa Rumah untuk pekerja 1 thn di Jl.Melati ( No.17/SPSM/03/05)</v>
          </cell>
          <cell r="K529">
            <v>5500000</v>
          </cell>
          <cell r="L529">
            <v>1000000</v>
          </cell>
        </row>
        <row r="531">
          <cell r="D531" t="str">
            <v>Perlengkapan Mess &amp; kantor</v>
          </cell>
        </row>
        <row r="532">
          <cell r="B532" t="str">
            <v>rbum221</v>
          </cell>
          <cell r="D532" t="str">
            <v xml:space="preserve">Kunci,Tikar ,termos dll untuk Mes </v>
          </cell>
          <cell r="K532">
            <v>2025500</v>
          </cell>
        </row>
        <row r="533">
          <cell r="B533" t="str">
            <v>rbum222</v>
          </cell>
          <cell r="D533" t="str">
            <v>Lampu,Sendok dll u/Kantor</v>
          </cell>
          <cell r="K533">
            <v>124000</v>
          </cell>
        </row>
        <row r="535">
          <cell r="D535" t="str">
            <v>Telepon Kontraktor</v>
          </cell>
        </row>
        <row r="536">
          <cell r="B536" t="str">
            <v>rbum223</v>
          </cell>
          <cell r="D536" t="str">
            <v>By Telepon kantor,mess dan voucher</v>
          </cell>
          <cell r="K536">
            <v>2935079</v>
          </cell>
        </row>
        <row r="538">
          <cell r="D538" t="str">
            <v>Telepon Konsultan &amp; Owner</v>
          </cell>
        </row>
        <row r="539">
          <cell r="B539" t="str">
            <v>rbum224</v>
          </cell>
          <cell r="D539" t="str">
            <v>Telepon &amp; Voucher Konsultan,Owner</v>
          </cell>
          <cell r="K539">
            <v>1768124</v>
          </cell>
        </row>
        <row r="541">
          <cell r="D541" t="str">
            <v>Listrik</v>
          </cell>
        </row>
        <row r="542">
          <cell r="B542" t="str">
            <v>rbum225</v>
          </cell>
          <cell r="D542" t="str">
            <v>Rekening Listrik Kantor &amp; mess</v>
          </cell>
          <cell r="K542">
            <v>476020</v>
          </cell>
        </row>
        <row r="544">
          <cell r="I544" t="str">
            <v xml:space="preserve">Sub Jumlah Dipindah                          </v>
          </cell>
          <cell r="K544">
            <v>39454059</v>
          </cell>
          <cell r="L544">
            <v>1000000</v>
          </cell>
        </row>
        <row r="546">
          <cell r="K546" t="str">
            <v>Pekanbaru, 25 Maret 2005</v>
          </cell>
        </row>
        <row r="548">
          <cell r="K548" t="str">
            <v>Pembuat Daftar</v>
          </cell>
        </row>
        <row r="552">
          <cell r="K552" t="str">
            <v>PAHOTAN SITORUS, SE</v>
          </cell>
        </row>
        <row r="553">
          <cell r="K553" t="str">
            <v>Adm/Keu Proyek</v>
          </cell>
        </row>
        <row r="554">
          <cell r="J554" t="str">
            <v>DP.   No. :</v>
          </cell>
          <cell r="K554" t="str">
            <v>08/NK-PPS/DP/III/2005</v>
          </cell>
        </row>
        <row r="555">
          <cell r="J555" t="str">
            <v>WO. No. :</v>
          </cell>
          <cell r="K555">
            <v>327</v>
          </cell>
        </row>
        <row r="559">
          <cell r="E559" t="str">
            <v xml:space="preserve">Proyek  </v>
          </cell>
          <cell r="F559" t="str">
            <v>:</v>
          </cell>
          <cell r="G559" t="str">
            <v>PROYEK PEREMAJAAN PASAR SENAPELAN</v>
          </cell>
        </row>
        <row r="560">
          <cell r="E560" t="str">
            <v>Periode</v>
          </cell>
          <cell r="F560" t="str">
            <v>:</v>
          </cell>
          <cell r="G560">
            <v>38422</v>
          </cell>
          <cell r="I560" t="str">
            <v>s/d</v>
          </cell>
          <cell r="J560">
            <v>38436</v>
          </cell>
        </row>
        <row r="562">
          <cell r="B562" t="str">
            <v>Nomor</v>
          </cell>
          <cell r="D562" t="str">
            <v>Uraian</v>
          </cell>
          <cell r="K562" t="str">
            <v xml:space="preserve">J u m l a h </v>
          </cell>
          <cell r="L562" t="str">
            <v>PPN/PPh</v>
          </cell>
        </row>
        <row r="563">
          <cell r="B563" t="str">
            <v>Kode</v>
          </cell>
        </row>
        <row r="564">
          <cell r="B564" t="str">
            <v>R.A.P</v>
          </cell>
          <cell r="K564" t="str">
            <v>( Rp )</v>
          </cell>
          <cell r="L564" t="str">
            <v>( Rp )</v>
          </cell>
        </row>
        <row r="565">
          <cell r="D565" t="str">
            <v>Pindahan Sub Jumlah</v>
          </cell>
          <cell r="K565">
            <v>39454059</v>
          </cell>
          <cell r="L565">
            <v>1000000</v>
          </cell>
        </row>
        <row r="567">
          <cell r="D567" t="str">
            <v>Makan minum Karyawan kerja Normal</v>
          </cell>
        </row>
        <row r="568">
          <cell r="B568" t="str">
            <v>rbum226</v>
          </cell>
          <cell r="D568" t="str">
            <v>Makan karyawan Proyek ( 11 Maret 05 s/d 25 Maret 05 )</v>
          </cell>
          <cell r="K568">
            <v>6437500</v>
          </cell>
        </row>
        <row r="569">
          <cell r="B569" t="str">
            <v>rbum227</v>
          </cell>
          <cell r="D569" t="str">
            <v xml:space="preserve">Makan Operator Pompa </v>
          </cell>
          <cell r="K569">
            <v>611000</v>
          </cell>
        </row>
        <row r="571">
          <cell r="D571" t="str">
            <v>Makan/minum pekerja lembur</v>
          </cell>
        </row>
        <row r="572">
          <cell r="B572" t="str">
            <v>rbum228</v>
          </cell>
          <cell r="D572" t="str">
            <v>Makan pekerja lembur malam</v>
          </cell>
          <cell r="K572">
            <v>2800000</v>
          </cell>
        </row>
        <row r="573">
          <cell r="B573" t="str">
            <v>rbum229</v>
          </cell>
          <cell r="D573" t="str">
            <v>Minum pekerja lembur malam</v>
          </cell>
          <cell r="K573">
            <v>1190900</v>
          </cell>
        </row>
        <row r="575">
          <cell r="D575" t="str">
            <v>Tinta Printer</v>
          </cell>
        </row>
        <row r="576">
          <cell r="B576" t="str">
            <v>rbum230</v>
          </cell>
          <cell r="D576" t="str">
            <v>Tinta printer</v>
          </cell>
          <cell r="K576">
            <v>330000</v>
          </cell>
        </row>
        <row r="578">
          <cell r="D578" t="str">
            <v>Kendaraan dinas</v>
          </cell>
        </row>
        <row r="579">
          <cell r="B579" t="str">
            <v>rbum231</v>
          </cell>
          <cell r="D579" t="str">
            <v>Angsuran-1 Beli Mobil Pick Up Merk Daihatsu Pick Up thn 1995</v>
          </cell>
          <cell r="K579">
            <v>44000000</v>
          </cell>
        </row>
        <row r="580">
          <cell r="B580" t="str">
            <v>rbum232</v>
          </cell>
          <cell r="D580" t="str">
            <v>Angsuran sepeda motor (3)</v>
          </cell>
          <cell r="K580">
            <v>2387000</v>
          </cell>
        </row>
        <row r="581">
          <cell r="B581" t="str">
            <v>rbum233</v>
          </cell>
          <cell r="D581" t="str">
            <v>Ongkos pakai 1 hr Mobil Pick Up</v>
          </cell>
          <cell r="K581">
            <v>250000</v>
          </cell>
        </row>
        <row r="583">
          <cell r="D583" t="str">
            <v>BBM Kendaraan Dinas</v>
          </cell>
        </row>
        <row r="584">
          <cell r="B584" t="str">
            <v>rbum234</v>
          </cell>
          <cell r="D584" t="str">
            <v>BBM Kendaraan Dinas</v>
          </cell>
          <cell r="K584">
            <v>761000</v>
          </cell>
        </row>
        <row r="587">
          <cell r="J587" t="str">
            <v xml:space="preserve">Sub Jumlah                          </v>
          </cell>
          <cell r="K587">
            <v>98221459</v>
          </cell>
          <cell r="L587">
            <v>1000000</v>
          </cell>
        </row>
        <row r="588">
          <cell r="J588" t="str">
            <v xml:space="preserve">T  o  t   a  l                           </v>
          </cell>
          <cell r="K588">
            <v>104640624</v>
          </cell>
          <cell r="L588">
            <v>1000000</v>
          </cell>
        </row>
        <row r="590">
          <cell r="C590" t="str">
            <v>DP - 09</v>
          </cell>
        </row>
        <row r="592">
          <cell r="B592" t="str">
            <v>Hutang</v>
          </cell>
        </row>
        <row r="593">
          <cell r="B593" t="str">
            <v/>
          </cell>
          <cell r="C593" t="str">
            <v/>
          </cell>
          <cell r="D593" t="str">
            <v>Transport Karyawan</v>
          </cell>
        </row>
        <row r="594">
          <cell r="B594" t="str">
            <v/>
          </cell>
          <cell r="C594" t="str">
            <v/>
          </cell>
          <cell r="D594" t="str">
            <v>PT. Malibu Jaya Berwisata</v>
          </cell>
        </row>
        <row r="595">
          <cell r="B595" t="str">
            <v>rbum235</v>
          </cell>
          <cell r="D595" t="str">
            <v>PT. Malibu Jaya Berwisata</v>
          </cell>
          <cell r="E595" t="str">
            <v>a.n. Pahotan Sitorus</v>
          </cell>
          <cell r="K595">
            <v>817100</v>
          </cell>
        </row>
        <row r="596">
          <cell r="B596" t="str">
            <v>rbum236</v>
          </cell>
          <cell r="D596" t="str">
            <v>PT. Malibu Jaya Berwisata</v>
          </cell>
          <cell r="E596" t="str">
            <v>a.n. Mukri &amp; gesang (Operator TC)</v>
          </cell>
          <cell r="K596">
            <v>600000</v>
          </cell>
        </row>
        <row r="598">
          <cell r="D598" t="str">
            <v>CV. GORA MA AU</v>
          </cell>
        </row>
        <row r="599">
          <cell r="B599" t="str">
            <v>rbum237</v>
          </cell>
          <cell r="D599" t="str">
            <v>041/NK-PPS/ORD/XII/04 (Instalasi AC)</v>
          </cell>
          <cell r="K599">
            <v>5000000</v>
          </cell>
        </row>
        <row r="601">
          <cell r="K601">
            <v>6417100</v>
          </cell>
          <cell r="L601">
            <v>0</v>
          </cell>
        </row>
        <row r="602">
          <cell r="B602" t="str">
            <v/>
          </cell>
        </row>
        <row r="603">
          <cell r="D603" t="str">
            <v xml:space="preserve">Honor Konsultan </v>
          </cell>
        </row>
        <row r="604">
          <cell r="B604" t="str">
            <v>rbum238</v>
          </cell>
          <cell r="D604" t="str">
            <v>Makan Kerja Normal Konsultan &amp; Owner</v>
          </cell>
          <cell r="K604">
            <v>1800000</v>
          </cell>
        </row>
        <row r="605">
          <cell r="B605" t="str">
            <v>rbum239</v>
          </cell>
          <cell r="D605" t="str">
            <v>Makan lembur Konsultan</v>
          </cell>
          <cell r="K605">
            <v>893000</v>
          </cell>
        </row>
        <row r="607">
          <cell r="D607" t="str">
            <v>Pemeriksaan dan Pengujian Bahan</v>
          </cell>
        </row>
        <row r="608">
          <cell r="B608" t="str">
            <v>rbum240</v>
          </cell>
          <cell r="D608" t="str">
            <v>Tes Kubus sebanyak 20 buah &amp; Tes baja beton</v>
          </cell>
          <cell r="K608">
            <v>2200000</v>
          </cell>
        </row>
        <row r="609">
          <cell r="B609" t="str">
            <v>rbum241</v>
          </cell>
          <cell r="D609" t="str">
            <v>Upah pembersihan Kolom Kubus beton</v>
          </cell>
          <cell r="K609">
            <v>70000</v>
          </cell>
        </row>
        <row r="611">
          <cell r="D611" t="str">
            <v>Air Bersih</v>
          </cell>
        </row>
        <row r="612">
          <cell r="B612" t="str">
            <v>rbum242</v>
          </cell>
          <cell r="D612" t="str">
            <v>Air Mineral untuk Karyawan</v>
          </cell>
          <cell r="K612">
            <v>442000</v>
          </cell>
        </row>
        <row r="614">
          <cell r="D614" t="str">
            <v>Mobilisasi Tenaga Kerja</v>
          </cell>
        </row>
        <row r="615">
          <cell r="B615" t="str">
            <v>rbum243</v>
          </cell>
          <cell r="D615" t="str">
            <v>Mobilisasi Tenaga Kerja dari Jawa (Pati) ke Pekanbaru</v>
          </cell>
          <cell r="K615">
            <v>3500000</v>
          </cell>
        </row>
        <row r="616">
          <cell r="B616" t="str">
            <v>rbum244</v>
          </cell>
          <cell r="D616" t="str">
            <v>Mobilisasi Tenaga Kerja dari Jawa (Magelang) ke Pekanbaru</v>
          </cell>
          <cell r="K616">
            <v>3060000</v>
          </cell>
        </row>
        <row r="617">
          <cell r="B617" t="str">
            <v>rbum245</v>
          </cell>
          <cell r="D617" t="str">
            <v>Mobilisasi Tenaga Kerja dari Cirebon  ke Pekanbaru</v>
          </cell>
          <cell r="K617">
            <v>4900000</v>
          </cell>
        </row>
        <row r="619">
          <cell r="D619" t="str">
            <v>Transport Karyawan.</v>
          </cell>
        </row>
        <row r="620">
          <cell r="B620" t="str">
            <v>rbum246</v>
          </cell>
          <cell r="D620" t="str">
            <v>Zaharis dari Pku - Jkt</v>
          </cell>
          <cell r="K620">
            <v>387000</v>
          </cell>
        </row>
        <row r="621">
          <cell r="B621" t="str">
            <v>rbum247</v>
          </cell>
          <cell r="D621" t="str">
            <v>Biaya Penginapan a.n. Mirza Noor di Medan</v>
          </cell>
          <cell r="K621">
            <v>312500</v>
          </cell>
        </row>
        <row r="623">
          <cell r="D623" t="str">
            <v>Gaji Karyawan Proyek</v>
          </cell>
        </row>
        <row r="624">
          <cell r="B624" t="str">
            <v>rbum248</v>
          </cell>
          <cell r="D624" t="str">
            <v>Gaji Karyawan Periode : 26 Feb - 25 Mar 2005</v>
          </cell>
          <cell r="K624">
            <v>35860000</v>
          </cell>
        </row>
        <row r="626">
          <cell r="D626" t="str">
            <v>Akomodasi Tamu &amp; Rapat</v>
          </cell>
        </row>
        <row r="627">
          <cell r="B627" t="str">
            <v>rbum249</v>
          </cell>
          <cell r="D627" t="str">
            <v xml:space="preserve">Akomodasi tamu </v>
          </cell>
          <cell r="K627">
            <v>675000</v>
          </cell>
        </row>
        <row r="628">
          <cell r="B628" t="str">
            <v>rbum250</v>
          </cell>
          <cell r="D628" t="str">
            <v>Akomodasi Tamu Direksi &amp; Penginapan</v>
          </cell>
          <cell r="K628">
            <v>1112815</v>
          </cell>
        </row>
        <row r="630">
          <cell r="D630" t="str">
            <v>Pengobatan Karyawan</v>
          </cell>
        </row>
        <row r="631">
          <cell r="B631" t="str">
            <v>rbum251</v>
          </cell>
          <cell r="D631" t="str">
            <v>By Perobatan Karyawan /Pekerja (Obat-obatan &amp; Kotak P3K)</v>
          </cell>
          <cell r="K631">
            <v>1643700</v>
          </cell>
        </row>
        <row r="633">
          <cell r="D633" t="str">
            <v>Seragam Kerja Proyek</v>
          </cell>
        </row>
        <row r="634">
          <cell r="B634" t="str">
            <v>rbum252</v>
          </cell>
          <cell r="D634" t="str">
            <v>Seragam kerja karyawan</v>
          </cell>
          <cell r="K634">
            <v>937800</v>
          </cell>
        </row>
        <row r="636">
          <cell r="D636" t="str">
            <v>Adm/Keuangan Proyek</v>
          </cell>
        </row>
        <row r="637">
          <cell r="B637" t="str">
            <v>rbum253</v>
          </cell>
          <cell r="D637" t="str">
            <v>Alat - alat tulis dan Percetakan</v>
          </cell>
          <cell r="K637">
            <v>886300</v>
          </cell>
        </row>
        <row r="638">
          <cell r="B638" t="str">
            <v>rbum254</v>
          </cell>
          <cell r="D638" t="str">
            <v xml:space="preserve">Batry  Kamera untuk dokumentasi proyek </v>
          </cell>
          <cell r="K638">
            <v>39000</v>
          </cell>
        </row>
        <row r="640">
          <cell r="D640" t="str">
            <v>Insentif Tripida</v>
          </cell>
        </row>
        <row r="641">
          <cell r="B641" t="str">
            <v>rbum255</v>
          </cell>
          <cell r="D641" t="str">
            <v>Retribusi Keamanan Mess Putri bl. Maret 2005</v>
          </cell>
          <cell r="K641">
            <v>20000</v>
          </cell>
        </row>
        <row r="642">
          <cell r="B642" t="str">
            <v>rbum256</v>
          </cell>
          <cell r="D642" t="str">
            <v>Honor Keamanan Polisi</v>
          </cell>
          <cell r="K642">
            <v>250000</v>
          </cell>
        </row>
        <row r="643">
          <cell r="B643" t="str">
            <v>rbum257</v>
          </cell>
          <cell r="D643" t="str">
            <v>Honor Keamanan a.n. Galingging Bl. Mar 2005</v>
          </cell>
          <cell r="K643">
            <v>300000</v>
          </cell>
        </row>
        <row r="644">
          <cell r="B644" t="str">
            <v>rbum258</v>
          </cell>
          <cell r="D644" t="str">
            <v>Dinas kebersihan Kodya Pekan Baru</v>
          </cell>
          <cell r="K644">
            <v>1000000</v>
          </cell>
        </row>
        <row r="646">
          <cell r="D646" t="str">
            <v>Perlengkapan Mess &amp; kantor</v>
          </cell>
        </row>
        <row r="647">
          <cell r="B647" t="str">
            <v>rbum259</v>
          </cell>
          <cell r="D647" t="str">
            <v>Upah buat Rak gudang kantor</v>
          </cell>
          <cell r="K647">
            <v>70000</v>
          </cell>
        </row>
        <row r="648">
          <cell r="B648" t="str">
            <v>rbum260</v>
          </cell>
          <cell r="D648" t="str">
            <v>Perlengkapan Mess (Duplikat kunci,kasur, dll)</v>
          </cell>
          <cell r="K648">
            <v>159000</v>
          </cell>
        </row>
        <row r="649">
          <cell r="B649" t="str">
            <v>rbum261</v>
          </cell>
          <cell r="D649" t="str">
            <v>Perlengkapan Kantor (Lampu Sirine, dll)</v>
          </cell>
          <cell r="K649">
            <v>634575</v>
          </cell>
        </row>
        <row r="651">
          <cell r="D651" t="str">
            <v>Telepon Kontraktor</v>
          </cell>
        </row>
        <row r="652">
          <cell r="B652" t="str">
            <v>rbum262</v>
          </cell>
          <cell r="D652" t="str">
            <v>Voucher Karyawan</v>
          </cell>
          <cell r="K652">
            <v>668969</v>
          </cell>
        </row>
        <row r="655">
          <cell r="I655" t="str">
            <v xml:space="preserve">Sub Jumlah Dipindah                          </v>
          </cell>
          <cell r="K655">
            <v>61821659</v>
          </cell>
          <cell r="L655">
            <v>0</v>
          </cell>
        </row>
        <row r="657">
          <cell r="K657" t="str">
            <v>Pekanbaru, 10 April 2005</v>
          </cell>
        </row>
        <row r="659">
          <cell r="K659" t="str">
            <v>Pembuat Daftar</v>
          </cell>
        </row>
        <row r="663">
          <cell r="K663" t="str">
            <v>PAHOTAN SITORUS, SE</v>
          </cell>
        </row>
        <row r="664">
          <cell r="K664" t="str">
            <v>Adm/Keu Proyek</v>
          </cell>
        </row>
        <row r="665">
          <cell r="J665" t="str">
            <v>DP.   No. :</v>
          </cell>
          <cell r="K665" t="str">
            <v>09/NK-PPS/DP/IV/2005</v>
          </cell>
        </row>
        <row r="666">
          <cell r="J666" t="str">
            <v>WO. No. :</v>
          </cell>
          <cell r="K666">
            <v>327</v>
          </cell>
        </row>
        <row r="670">
          <cell r="E670" t="str">
            <v xml:space="preserve">Proyek  </v>
          </cell>
          <cell r="F670" t="str">
            <v>:</v>
          </cell>
          <cell r="G670" t="str">
            <v>PROYEK PEREMAJAAN PASAR SENAPELAN</v>
          </cell>
        </row>
        <row r="671">
          <cell r="E671" t="str">
            <v>Periode</v>
          </cell>
          <cell r="F671" t="str">
            <v>:</v>
          </cell>
          <cell r="G671">
            <v>38437</v>
          </cell>
          <cell r="I671" t="str">
            <v>s/d</v>
          </cell>
          <cell r="J671">
            <v>38452</v>
          </cell>
        </row>
        <row r="673">
          <cell r="B673" t="str">
            <v>Nomor</v>
          </cell>
          <cell r="D673" t="str">
            <v>Uraian</v>
          </cell>
          <cell r="K673" t="str">
            <v xml:space="preserve">J u m l a h </v>
          </cell>
          <cell r="L673" t="str">
            <v>PPN/PPh</v>
          </cell>
        </row>
        <row r="674">
          <cell r="B674" t="str">
            <v>Kode</v>
          </cell>
        </row>
        <row r="675">
          <cell r="B675" t="str">
            <v>R.A.P</v>
          </cell>
          <cell r="K675" t="str">
            <v>( Rp )</v>
          </cell>
          <cell r="L675" t="str">
            <v>( Rp )</v>
          </cell>
        </row>
        <row r="676">
          <cell r="D676" t="str">
            <v>Pindahan Sub Jumlah</v>
          </cell>
          <cell r="K676">
            <v>61821659</v>
          </cell>
          <cell r="L676">
            <v>0</v>
          </cell>
        </row>
        <row r="678">
          <cell r="D678" t="str">
            <v>Makan minum Karyawan kerja Normal</v>
          </cell>
        </row>
        <row r="679">
          <cell r="B679" t="str">
            <v>rbum263</v>
          </cell>
          <cell r="D679" t="str">
            <v>Makan karyawan Proyek ( 26 Maret 05 s/d 10 April 05 )</v>
          </cell>
          <cell r="K679">
            <v>7112500</v>
          </cell>
        </row>
        <row r="680">
          <cell r="B680" t="str">
            <v>rbum264</v>
          </cell>
          <cell r="D680" t="str">
            <v>Makan Operator Pompa pada waktu pengecoran</v>
          </cell>
          <cell r="K680">
            <v>484000</v>
          </cell>
        </row>
        <row r="681">
          <cell r="B681" t="str">
            <v>rbum265</v>
          </cell>
          <cell r="D681" t="str">
            <v>Makan Operator Crane pada waktu pengecoran</v>
          </cell>
          <cell r="K681">
            <v>621000</v>
          </cell>
        </row>
        <row r="683">
          <cell r="D683" t="str">
            <v>Makan/minum pekerja lembur</v>
          </cell>
        </row>
        <row r="684">
          <cell r="B684" t="str">
            <v>rbum266</v>
          </cell>
          <cell r="D684" t="str">
            <v>Makan/Minum  Karyawan &amp; pekerja lembur malam</v>
          </cell>
          <cell r="K684">
            <v>4850500</v>
          </cell>
        </row>
        <row r="686">
          <cell r="D686" t="str">
            <v>Pengadaan Komputer P4 Dekstop</v>
          </cell>
        </row>
        <row r="687">
          <cell r="B687" t="str">
            <v>rbum267</v>
          </cell>
          <cell r="D687" t="str">
            <v>Servis Komputer</v>
          </cell>
          <cell r="K687">
            <v>175000</v>
          </cell>
        </row>
        <row r="689">
          <cell r="D689" t="str">
            <v>Tinta Printer</v>
          </cell>
        </row>
        <row r="690">
          <cell r="B690" t="str">
            <v>rbum268</v>
          </cell>
          <cell r="D690" t="str">
            <v>Tinta printer</v>
          </cell>
          <cell r="K690">
            <v>120000</v>
          </cell>
        </row>
        <row r="692">
          <cell r="D692" t="str">
            <v>BBM Kendaraan Dinas</v>
          </cell>
        </row>
        <row r="693">
          <cell r="B693" t="str">
            <v>rbum269</v>
          </cell>
          <cell r="D693" t="str">
            <v>BBM, servis, dan sparepart kendaraan dinas</v>
          </cell>
          <cell r="K693">
            <v>1112400</v>
          </cell>
        </row>
        <row r="696">
          <cell r="J696" t="str">
            <v xml:space="preserve">Sub Jumlah                          </v>
          </cell>
          <cell r="K696">
            <v>76297059</v>
          </cell>
          <cell r="L696">
            <v>0</v>
          </cell>
        </row>
        <row r="697">
          <cell r="J697" t="str">
            <v xml:space="preserve">T  o  t   a  l                           </v>
          </cell>
          <cell r="K697">
            <v>82714159</v>
          </cell>
          <cell r="L697">
            <v>0</v>
          </cell>
        </row>
        <row r="698">
          <cell r="C698" t="str">
            <v>DP - 10</v>
          </cell>
        </row>
        <row r="699">
          <cell r="B699" t="str">
            <v>Hutang</v>
          </cell>
        </row>
        <row r="700">
          <cell r="B700" t="str">
            <v/>
          </cell>
          <cell r="C700" t="str">
            <v/>
          </cell>
          <cell r="D700" t="str">
            <v>Transport Karyawan</v>
          </cell>
        </row>
        <row r="701">
          <cell r="B701" t="str">
            <v/>
          </cell>
          <cell r="C701" t="str">
            <v/>
          </cell>
          <cell r="D701" t="str">
            <v>PT. Malibu Jaya Berwisata</v>
          </cell>
        </row>
        <row r="702">
          <cell r="B702" t="str">
            <v>rbum270</v>
          </cell>
          <cell r="D702" t="str">
            <v>PT. Malibu Jaya Berwisata</v>
          </cell>
          <cell r="E702" t="str">
            <v>a.n. Karsono</v>
          </cell>
          <cell r="K702">
            <v>280000</v>
          </cell>
        </row>
        <row r="703">
          <cell r="B703" t="str">
            <v>rbum271</v>
          </cell>
          <cell r="D703" t="str">
            <v>PT. Malibu Jaya Berwisata</v>
          </cell>
          <cell r="E703" t="str">
            <v>a.n. Zaharis</v>
          </cell>
          <cell r="K703">
            <v>300000</v>
          </cell>
        </row>
        <row r="704">
          <cell r="B704" t="str">
            <v>rbum272</v>
          </cell>
          <cell r="D704" t="str">
            <v>PT. Malibu Jaya Berwisata</v>
          </cell>
          <cell r="E704" t="str">
            <v>Bambang &amp; Elisabet</v>
          </cell>
          <cell r="K704">
            <v>2700000</v>
          </cell>
        </row>
        <row r="708">
          <cell r="K708">
            <v>3280000</v>
          </cell>
          <cell r="L708">
            <v>0</v>
          </cell>
        </row>
        <row r="709">
          <cell r="B709" t="str">
            <v/>
          </cell>
        </row>
        <row r="710">
          <cell r="D710" t="str">
            <v xml:space="preserve">Honor Konsultan </v>
          </cell>
        </row>
        <row r="711">
          <cell r="B711" t="str">
            <v>rbum273</v>
          </cell>
          <cell r="D711" t="str">
            <v>Makan Kerja Normal Konsultan &amp; Owner</v>
          </cell>
          <cell r="K711">
            <v>1687500</v>
          </cell>
        </row>
        <row r="712">
          <cell r="B712" t="str">
            <v>rbum274</v>
          </cell>
          <cell r="D712" t="str">
            <v>Makan lembur Konsultan</v>
          </cell>
          <cell r="K712">
            <v>2929000</v>
          </cell>
        </row>
        <row r="713">
          <cell r="B713" t="str">
            <v>rbum275</v>
          </cell>
          <cell r="D713" t="str">
            <v xml:space="preserve">Honor Konsultan </v>
          </cell>
          <cell r="K713">
            <v>11276000</v>
          </cell>
        </row>
        <row r="714">
          <cell r="D714" t="str">
            <v>Pemeriksaan dan Pengujian Bahan</v>
          </cell>
        </row>
        <row r="715">
          <cell r="B715" t="str">
            <v>rbum276</v>
          </cell>
          <cell r="D715" t="str">
            <v>Tes Kubus sebanyak 20 buah &amp; Tes baja beton</v>
          </cell>
          <cell r="K715">
            <v>1700000</v>
          </cell>
        </row>
        <row r="717">
          <cell r="D717" t="str">
            <v>Air Bersih</v>
          </cell>
        </row>
        <row r="718">
          <cell r="B718" t="str">
            <v>rbum277</v>
          </cell>
          <cell r="D718" t="str">
            <v>Air Mineral untuk Karyawan</v>
          </cell>
          <cell r="K718">
            <v>1989350</v>
          </cell>
        </row>
        <row r="720">
          <cell r="D720" t="str">
            <v>Mobilisasi Tenaga Kerja</v>
          </cell>
        </row>
        <row r="721">
          <cell r="B721" t="str">
            <v>rbum278</v>
          </cell>
          <cell r="D721" t="str">
            <v xml:space="preserve">Demebilisasi  Tenaga Kerja ke Jawa (Pati) </v>
          </cell>
          <cell r="K721">
            <v>960000</v>
          </cell>
        </row>
        <row r="722">
          <cell r="B722" t="str">
            <v>rbum279</v>
          </cell>
          <cell r="D722" t="str">
            <v>Mobilisasi Tenaga Kerja dari Cirebon  ke Pekanbaru</v>
          </cell>
          <cell r="K722">
            <v>750000</v>
          </cell>
        </row>
        <row r="723">
          <cell r="B723" t="str">
            <v>rbum280</v>
          </cell>
          <cell r="D723" t="str">
            <v>Panjar Mobilisasi Tenaga Kerja dari Jawa (Pati) ke Pekanbaru</v>
          </cell>
          <cell r="K723">
            <v>3000000</v>
          </cell>
        </row>
        <row r="724">
          <cell r="D724" t="str">
            <v>Transport Karyawan.</v>
          </cell>
        </row>
        <row r="725">
          <cell r="B725" t="str">
            <v>rbum281</v>
          </cell>
          <cell r="D725" t="str">
            <v>Budi Setiawan</v>
          </cell>
          <cell r="K725">
            <v>800000</v>
          </cell>
        </row>
        <row r="726">
          <cell r="B726" t="str">
            <v>rbum282</v>
          </cell>
          <cell r="D726" t="str">
            <v>Budi Setiawan</v>
          </cell>
          <cell r="K726">
            <v>180000</v>
          </cell>
        </row>
        <row r="728">
          <cell r="D728" t="str">
            <v>Gaji Karyawan Proyek</v>
          </cell>
        </row>
        <row r="729">
          <cell r="B729" t="str">
            <v>rbum283</v>
          </cell>
          <cell r="D729" t="str">
            <v>Gaji Karyawan Periode : 26 Maret - 12 April 2005</v>
          </cell>
          <cell r="K729">
            <v>390000</v>
          </cell>
        </row>
        <row r="731">
          <cell r="D731" t="str">
            <v>Perjalanan Dinas</v>
          </cell>
        </row>
        <row r="732">
          <cell r="B732" t="str">
            <v>rbum284</v>
          </cell>
          <cell r="D732" t="str">
            <v>Karsono urusan M C Proyek Sena pelan ke Jakarta</v>
          </cell>
          <cell r="K732">
            <v>1493000</v>
          </cell>
        </row>
        <row r="734">
          <cell r="D734" t="str">
            <v>Akomodasi Tamu &amp; Rapat</v>
          </cell>
        </row>
        <row r="735">
          <cell r="B735" t="str">
            <v>rbum285</v>
          </cell>
          <cell r="D735" t="str">
            <v>Akomodasi tamu  &amp; Rapat</v>
          </cell>
          <cell r="K735">
            <v>2401403</v>
          </cell>
        </row>
        <row r="737">
          <cell r="D737" t="str">
            <v>Pengobatan Karyawan</v>
          </cell>
        </row>
        <row r="738">
          <cell r="B738" t="str">
            <v>rbum286</v>
          </cell>
          <cell r="D738" t="str">
            <v>By Perobatan Karyawan /Pekerja (Obat-obatan &amp; Kotak P3K)</v>
          </cell>
          <cell r="K738">
            <v>913000</v>
          </cell>
        </row>
        <row r="740">
          <cell r="D740" t="str">
            <v>Sefty Helm</v>
          </cell>
        </row>
        <row r="741">
          <cell r="B741" t="str">
            <v>rbum287</v>
          </cell>
          <cell r="D741" t="str">
            <v xml:space="preserve">Tali pengaman </v>
          </cell>
          <cell r="K741">
            <v>95000</v>
          </cell>
        </row>
        <row r="743">
          <cell r="D743" t="str">
            <v>Seragam Kerja Proyek</v>
          </cell>
        </row>
        <row r="744">
          <cell r="B744" t="str">
            <v>rbum288</v>
          </cell>
          <cell r="D744" t="str">
            <v>Seragam kerja karyawan</v>
          </cell>
          <cell r="K744">
            <v>460400</v>
          </cell>
        </row>
        <row r="746">
          <cell r="D746" t="str">
            <v>Adm/Keuangan Proyek</v>
          </cell>
        </row>
        <row r="747">
          <cell r="B747" t="str">
            <v>rbum289</v>
          </cell>
          <cell r="D747" t="str">
            <v>Alat - alat tulis dan Percetakan meterai</v>
          </cell>
          <cell r="K747">
            <v>946250</v>
          </cell>
        </row>
        <row r="748">
          <cell r="B748" t="str">
            <v>rbum290</v>
          </cell>
          <cell r="D748" t="str">
            <v>Angsuran - 1 Mesin F.Copy</v>
          </cell>
          <cell r="K748">
            <v>710000</v>
          </cell>
        </row>
        <row r="750">
          <cell r="D750" t="str">
            <v>Insentif Tripida</v>
          </cell>
        </row>
        <row r="751">
          <cell r="B751" t="str">
            <v>rbum291</v>
          </cell>
          <cell r="D751" t="str">
            <v>Retribusi Keamanan Mess Putri bl. Maret 2005</v>
          </cell>
          <cell r="K751">
            <v>100000</v>
          </cell>
        </row>
        <row r="752">
          <cell r="B752" t="str">
            <v>rbum292</v>
          </cell>
          <cell r="D752" t="str">
            <v>Honor Keamanan Polisi</v>
          </cell>
          <cell r="K752">
            <v>500000</v>
          </cell>
        </row>
        <row r="753">
          <cell r="B753" t="str">
            <v>rbum293</v>
          </cell>
          <cell r="D753" t="str">
            <v>Organisasi Pemuda</v>
          </cell>
          <cell r="K753">
            <v>250000</v>
          </cell>
        </row>
        <row r="755">
          <cell r="D755" t="str">
            <v xml:space="preserve">Sewa Mess </v>
          </cell>
        </row>
        <row r="756">
          <cell r="B756" t="str">
            <v>rbum294</v>
          </cell>
          <cell r="D756" t="str">
            <v>By Pemondokan Pekerja mess bulan April 1 bln</v>
          </cell>
          <cell r="K756">
            <v>100000</v>
          </cell>
        </row>
        <row r="757">
          <cell r="D757" t="str">
            <v>Sewa Rumah 1 thn ( 11 April 2005 s/d 10 April 2006)</v>
          </cell>
        </row>
        <row r="758">
          <cell r="B758" t="str">
            <v>rbum295</v>
          </cell>
          <cell r="D758" t="str">
            <v>Surat perjanjian No.018/NK-PPS/SPSR/IV/05</v>
          </cell>
          <cell r="K758">
            <v>5500000</v>
          </cell>
          <cell r="L758">
            <v>500000</v>
          </cell>
        </row>
        <row r="759">
          <cell r="D759" t="str">
            <v>Sewa Rumah 1 thn ( 27 Des 2005 s/d 26  Des 2006)</v>
          </cell>
        </row>
        <row r="760">
          <cell r="B760" t="str">
            <v>rbum296</v>
          </cell>
          <cell r="D760" t="str">
            <v>Surat perjanjian No.012/NK-PPS/SPSR/XII/04</v>
          </cell>
          <cell r="K760">
            <v>9900000</v>
          </cell>
          <cell r="L760">
            <v>900000</v>
          </cell>
        </row>
        <row r="762">
          <cell r="D762" t="str">
            <v>Perlengkapan Mess &amp; kantor</v>
          </cell>
        </row>
        <row r="763">
          <cell r="B763" t="str">
            <v>rbum297</v>
          </cell>
          <cell r="D763" t="str">
            <v>Upah buat Rak dan Meja di Mess, Karpet,Bahlam dll</v>
          </cell>
          <cell r="K763">
            <v>916000</v>
          </cell>
        </row>
        <row r="769">
          <cell r="I769" t="str">
            <v xml:space="preserve">Sub Jumlah Dipindah                          </v>
          </cell>
          <cell r="K769">
            <v>49946903</v>
          </cell>
          <cell r="L769">
            <v>1400000</v>
          </cell>
        </row>
        <row r="771">
          <cell r="K771" t="str">
            <v>Pekanbaru, 25 April 2005</v>
          </cell>
        </row>
        <row r="773">
          <cell r="K773" t="str">
            <v>Pembuat Daftar</v>
          </cell>
        </row>
        <row r="777">
          <cell r="K777" t="str">
            <v>PAHOTAN SITORUS, SE</v>
          </cell>
        </row>
        <row r="778">
          <cell r="K778" t="str">
            <v>Adm/Keu Proyek</v>
          </cell>
        </row>
        <row r="779">
          <cell r="J779" t="str">
            <v>DP.   No. :</v>
          </cell>
          <cell r="K779" t="str">
            <v>10/NK-PPS/DP/IV/2005</v>
          </cell>
        </row>
        <row r="780">
          <cell r="J780" t="str">
            <v>WO. No. :</v>
          </cell>
          <cell r="K780">
            <v>327</v>
          </cell>
        </row>
        <row r="784">
          <cell r="E784" t="str">
            <v xml:space="preserve">Proyek  </v>
          </cell>
          <cell r="F784" t="str">
            <v>:</v>
          </cell>
          <cell r="G784" t="str">
            <v>PROYEK PEREMAJAAN PASAR SENAPELAN</v>
          </cell>
        </row>
        <row r="785">
          <cell r="E785" t="str">
            <v>Periode</v>
          </cell>
          <cell r="F785" t="str">
            <v>:</v>
          </cell>
          <cell r="G785">
            <v>38453</v>
          </cell>
          <cell r="I785" t="str">
            <v>s/d</v>
          </cell>
          <cell r="J785">
            <v>38467</v>
          </cell>
        </row>
        <row r="787">
          <cell r="B787" t="str">
            <v>Nomor</v>
          </cell>
          <cell r="D787" t="str">
            <v>Uraian</v>
          </cell>
          <cell r="K787" t="str">
            <v xml:space="preserve">J u m l a h </v>
          </cell>
          <cell r="L787" t="str">
            <v>PPN/PPh</v>
          </cell>
        </row>
        <row r="788">
          <cell r="B788" t="str">
            <v>Kode</v>
          </cell>
        </row>
        <row r="789">
          <cell r="B789" t="str">
            <v>R.A.P</v>
          </cell>
          <cell r="K789" t="str">
            <v>( Rp )</v>
          </cell>
          <cell r="L789" t="str">
            <v>( Rp )</v>
          </cell>
        </row>
        <row r="790">
          <cell r="D790" t="str">
            <v>Pindahan Sub Jumlah</v>
          </cell>
          <cell r="K790">
            <v>49946903</v>
          </cell>
          <cell r="L790">
            <v>1400000</v>
          </cell>
        </row>
        <row r="792">
          <cell r="D792" t="str">
            <v>Telepon Kontraktor</v>
          </cell>
        </row>
        <row r="793">
          <cell r="B793" t="str">
            <v>rbum298</v>
          </cell>
          <cell r="D793" t="str">
            <v>Voucher Karyawan &amp; Tlp Umum</v>
          </cell>
          <cell r="K793">
            <v>402851</v>
          </cell>
        </row>
        <row r="794">
          <cell r="B794" t="str">
            <v>rbum299</v>
          </cell>
          <cell r="D794" t="str">
            <v>Rek Tlp Mess Putri</v>
          </cell>
          <cell r="K794">
            <v>83801</v>
          </cell>
        </row>
        <row r="795">
          <cell r="B795" t="str">
            <v>rbum300</v>
          </cell>
          <cell r="D795" t="str">
            <v>Rek Tlp Mess Putra</v>
          </cell>
          <cell r="K795">
            <v>38060</v>
          </cell>
        </row>
        <row r="796">
          <cell r="B796" t="str">
            <v>rbum301</v>
          </cell>
          <cell r="D796" t="str">
            <v>Rek Tlp Ruangan Keuangan proyek</v>
          </cell>
          <cell r="K796">
            <v>336871</v>
          </cell>
        </row>
        <row r="797">
          <cell r="B797" t="str">
            <v>rbum302</v>
          </cell>
          <cell r="D797" t="str">
            <v>Rek Tlp Ruangan Teknik  proyek</v>
          </cell>
          <cell r="K797">
            <v>1916982</v>
          </cell>
        </row>
        <row r="798">
          <cell r="B798" t="str">
            <v>rbum303</v>
          </cell>
          <cell r="D798" t="str">
            <v>Rek Fax</v>
          </cell>
          <cell r="K798">
            <v>6000</v>
          </cell>
        </row>
        <row r="800">
          <cell r="D800" t="str">
            <v>Telepon Konsultan &amp; Ownher</v>
          </cell>
        </row>
        <row r="801">
          <cell r="B801" t="str">
            <v>rbum304</v>
          </cell>
          <cell r="D801" t="str">
            <v>Telp Konsultan</v>
          </cell>
          <cell r="K801">
            <v>1096273</v>
          </cell>
        </row>
        <row r="802">
          <cell r="B802" t="str">
            <v>rbum305</v>
          </cell>
          <cell r="D802" t="str">
            <v>Voucher telp Ownher</v>
          </cell>
          <cell r="K802">
            <v>988410</v>
          </cell>
        </row>
        <row r="804">
          <cell r="D804" t="str">
            <v>Rekening L:istrik</v>
          </cell>
        </row>
        <row r="805">
          <cell r="B805" t="str">
            <v>rbum306</v>
          </cell>
          <cell r="D805" t="str">
            <v>Listrik kantor</v>
          </cell>
          <cell r="K805">
            <v>71095</v>
          </cell>
        </row>
        <row r="807">
          <cell r="D807" t="str">
            <v>Makan minum Karyawan kerja Normal</v>
          </cell>
        </row>
        <row r="808">
          <cell r="B808" t="str">
            <v>rbum307</v>
          </cell>
          <cell r="D808" t="str">
            <v>Makan karyawan Proyek ( 11 April 05 s/d 25  April 05 )</v>
          </cell>
          <cell r="K808">
            <v>6837500</v>
          </cell>
        </row>
        <row r="810">
          <cell r="D810" t="str">
            <v>Makan/minum pekerja lembur</v>
          </cell>
        </row>
        <row r="811">
          <cell r="B811" t="str">
            <v>rbum308</v>
          </cell>
          <cell r="D811" t="str">
            <v>Makan/Minum  Karyawan &amp; pekerja lembur malam</v>
          </cell>
          <cell r="K811">
            <v>6844200</v>
          </cell>
        </row>
        <row r="813">
          <cell r="D813" t="str">
            <v>Pengadaan Komputer P4 Dekstop</v>
          </cell>
        </row>
        <row r="814">
          <cell r="B814" t="str">
            <v>rbum309</v>
          </cell>
          <cell r="D814" t="str">
            <v>Servis Komputer</v>
          </cell>
          <cell r="K814">
            <v>65000</v>
          </cell>
        </row>
        <row r="816">
          <cell r="D816" t="str">
            <v>Sewa /Pengadaan kendaraan dinas</v>
          </cell>
        </row>
        <row r="817">
          <cell r="B817" t="str">
            <v>rbum310</v>
          </cell>
          <cell r="D817" t="str">
            <v>Angs- 2 ( Lunas )  Pembelian 1 unit Mobil Hailane Pic Up</v>
          </cell>
          <cell r="K817">
            <v>11000000</v>
          </cell>
        </row>
        <row r="818">
          <cell r="B818" t="str">
            <v>rbum311</v>
          </cell>
          <cell r="D818" t="str">
            <v>Angsuran  4 unit Spd Motor</v>
          </cell>
          <cell r="K818">
            <v>3149600</v>
          </cell>
        </row>
        <row r="820">
          <cell r="D820" t="str">
            <v>BBM Kendaraan Dinas</v>
          </cell>
        </row>
        <row r="821">
          <cell r="B821" t="str">
            <v>rbum312</v>
          </cell>
          <cell r="D821" t="str">
            <v>BBM, servis, dan sparepart kendaraan dinas</v>
          </cell>
          <cell r="K821">
            <v>1002000</v>
          </cell>
        </row>
        <row r="823">
          <cell r="D823" t="str">
            <v>Paket Barang</v>
          </cell>
        </row>
        <row r="824">
          <cell r="B824" t="str">
            <v>rbum313</v>
          </cell>
          <cell r="D824" t="str">
            <v>By Penyimpanan dan Pas masuk pengambilan barang</v>
          </cell>
          <cell r="K824">
            <v>258052</v>
          </cell>
        </row>
        <row r="826">
          <cell r="J826" t="str">
            <v xml:space="preserve">Sub Jumlah                          </v>
          </cell>
          <cell r="K826">
            <v>84043598</v>
          </cell>
          <cell r="L826">
            <v>1400000</v>
          </cell>
        </row>
        <row r="827">
          <cell r="J827" t="str">
            <v xml:space="preserve">T  o  t   a  l                           </v>
          </cell>
          <cell r="K827">
            <v>87323598</v>
          </cell>
          <cell r="L827">
            <v>1400000</v>
          </cell>
        </row>
        <row r="828">
          <cell r="C828" t="str">
            <v>DP - 11</v>
          </cell>
        </row>
        <row r="830">
          <cell r="B830" t="str">
            <v/>
          </cell>
          <cell r="C830" t="str">
            <v>Perlengkapan Mess &amp; kantor</v>
          </cell>
        </row>
        <row r="831">
          <cell r="B831" t="str">
            <v>rbum314</v>
          </cell>
          <cell r="C831" t="str">
            <v xml:space="preserve">GORA MA AU </v>
          </cell>
          <cell r="D831" t="str">
            <v>Perlengkapan Mess &amp; kantor</v>
          </cell>
          <cell r="J831">
            <v>1850000</v>
          </cell>
          <cell r="K831">
            <v>1850000</v>
          </cell>
        </row>
        <row r="832">
          <cell r="C832" t="str">
            <v>Order no : 041A/NK-PPS/ORD/XII/2004</v>
          </cell>
          <cell r="D832" t="str">
            <v>Perlengkapan Mess &amp; kantor</v>
          </cell>
        </row>
        <row r="833">
          <cell r="C833" t="str">
            <v>Angsuran ke-5 (Lunas)</v>
          </cell>
          <cell r="D833" t="str">
            <v>Perlengkapan Mess &amp; kantor</v>
          </cell>
          <cell r="L833">
            <v>0</v>
          </cell>
        </row>
        <row r="834">
          <cell r="B834" t="str">
            <v>rbum315</v>
          </cell>
          <cell r="C834" t="str">
            <v>Order no : 133/NK-PPS/ORD/05/2005</v>
          </cell>
          <cell r="D834" t="str">
            <v>Perlengkapan Mess &amp; kantor</v>
          </cell>
          <cell r="J834">
            <v>3150000</v>
          </cell>
          <cell r="K834">
            <v>3150000</v>
          </cell>
          <cell r="L834">
            <v>5000000</v>
          </cell>
        </row>
        <row r="838">
          <cell r="J838">
            <v>5000000</v>
          </cell>
          <cell r="K838">
            <v>5000000</v>
          </cell>
          <cell r="L838">
            <v>5000000</v>
          </cell>
        </row>
        <row r="840">
          <cell r="C840" t="str">
            <v xml:space="preserve">Honor Konsultan </v>
          </cell>
          <cell r="D840" t="str">
            <v xml:space="preserve">Honor Konsultan </v>
          </cell>
        </row>
        <row r="841">
          <cell r="B841" t="str">
            <v>rbum316</v>
          </cell>
          <cell r="C841" t="str">
            <v>Makan Kerja Normal Konsultan &amp; Owner</v>
          </cell>
          <cell r="D841" t="str">
            <v>Makan Kerja Normal Konsultan &amp; Owner</v>
          </cell>
          <cell r="J841">
            <v>1575000</v>
          </cell>
          <cell r="K841">
            <v>1575000</v>
          </cell>
        </row>
        <row r="842">
          <cell r="B842" t="str">
            <v>rbum317</v>
          </cell>
          <cell r="C842" t="str">
            <v>Makan lembur Konsultan</v>
          </cell>
          <cell r="D842" t="str">
            <v>Makan lembur Konsultan</v>
          </cell>
          <cell r="J842">
            <v>3010400</v>
          </cell>
          <cell r="K842">
            <v>3010400</v>
          </cell>
        </row>
        <row r="843">
          <cell r="B843" t="str">
            <v>rbum318</v>
          </cell>
          <cell r="C843" t="str">
            <v xml:space="preserve">Honor Konsultan </v>
          </cell>
          <cell r="D843" t="str">
            <v xml:space="preserve">Honor Konsultan </v>
          </cell>
          <cell r="J843">
            <v>13750000</v>
          </cell>
          <cell r="K843">
            <v>13750000</v>
          </cell>
          <cell r="L843">
            <v>18335400</v>
          </cell>
        </row>
        <row r="845">
          <cell r="C845" t="str">
            <v>Pemeriksaan dan Pengujian Bahan</v>
          </cell>
          <cell r="D845" t="str">
            <v>Pemeriksaan dan Pengujian Bahan</v>
          </cell>
        </row>
        <row r="846">
          <cell r="B846" t="str">
            <v>rbum319</v>
          </cell>
          <cell r="C846" t="str">
            <v xml:space="preserve">Tes Kubus sebanyak 15 buah </v>
          </cell>
          <cell r="D846" t="str">
            <v xml:space="preserve">Tes Kubus sebanyak 15 buah </v>
          </cell>
          <cell r="J846">
            <v>300000</v>
          </cell>
          <cell r="K846">
            <v>300000</v>
          </cell>
          <cell r="L846">
            <v>300000</v>
          </cell>
        </row>
        <row r="848">
          <cell r="C848" t="str">
            <v>Air Bersih</v>
          </cell>
          <cell r="D848" t="str">
            <v>Air Bersih</v>
          </cell>
        </row>
        <row r="849">
          <cell r="B849" t="str">
            <v>rbum320</v>
          </cell>
          <cell r="C849" t="str">
            <v>Air Mineral untuk Karyawan</v>
          </cell>
          <cell r="D849" t="str">
            <v>Air Mineral untuk Karyawan</v>
          </cell>
          <cell r="J849">
            <v>2279000</v>
          </cell>
          <cell r="K849">
            <v>2279000</v>
          </cell>
          <cell r="L849">
            <v>2279000</v>
          </cell>
        </row>
        <row r="851">
          <cell r="C851" t="str">
            <v>Mobilisasi Tenaga Kerja</v>
          </cell>
          <cell r="D851" t="str">
            <v>Mobilisasi Tenaga Kerja</v>
          </cell>
        </row>
        <row r="852">
          <cell r="B852" t="str">
            <v>rbum321</v>
          </cell>
          <cell r="C852" t="str">
            <v>Mobilisasi Operator TC a.n. Januri Jur : Jkt - Pku</v>
          </cell>
          <cell r="D852" t="str">
            <v>Mobilisasi Operator TC a.n. Januri Jur : Jkt - Pku</v>
          </cell>
          <cell r="J852">
            <v>469000</v>
          </cell>
          <cell r="K852">
            <v>469000</v>
          </cell>
        </row>
        <row r="853">
          <cell r="B853" t="str">
            <v>rbum322</v>
          </cell>
          <cell r="C853" t="str">
            <v>Mobilisasi Tenaga Kerja dari Jawa (Pati) ke Pku</v>
          </cell>
          <cell r="D853" t="str">
            <v>Mobilisasi Tenaga Kerja dari Jawa (Pati) ke Pku</v>
          </cell>
          <cell r="J853">
            <v>2500000</v>
          </cell>
          <cell r="K853">
            <v>2500000</v>
          </cell>
        </row>
        <row r="854">
          <cell r="B854" t="str">
            <v>rbum323</v>
          </cell>
          <cell r="C854" t="str">
            <v>Mobilisasi Tenaga Kerja dari Pekalongan ke Pku</v>
          </cell>
          <cell r="D854" t="str">
            <v>Mobilisasi Tenaga Kerja dari Pekalongan ke Pku</v>
          </cell>
          <cell r="J854">
            <v>3290000</v>
          </cell>
          <cell r="K854">
            <v>3290000</v>
          </cell>
        </row>
        <row r="855">
          <cell r="L855">
            <v>6259000</v>
          </cell>
        </row>
        <row r="856">
          <cell r="C856" t="str">
            <v>Transport Karyawan.</v>
          </cell>
          <cell r="D856" t="str">
            <v>Transport Karyawan.</v>
          </cell>
        </row>
        <row r="858">
          <cell r="C858" t="str">
            <v>Gaji Karyawan Proyek</v>
          </cell>
          <cell r="D858" t="str">
            <v>Gaji Karyawan Proyek</v>
          </cell>
        </row>
        <row r="859">
          <cell r="B859" t="str">
            <v>rbum324</v>
          </cell>
          <cell r="C859" t="str">
            <v>Gaji Karyawan Periode : 26 Maret - 25 April 2005</v>
          </cell>
          <cell r="D859" t="str">
            <v>Gaji Karyawan Periode : 26 Maret - 25 April 2005</v>
          </cell>
          <cell r="J859">
            <v>37287500</v>
          </cell>
          <cell r="K859">
            <v>37287500</v>
          </cell>
          <cell r="L859">
            <v>37287500</v>
          </cell>
        </row>
        <row r="861">
          <cell r="C861" t="str">
            <v>Perjalanan Dinas</v>
          </cell>
          <cell r="D861" t="str">
            <v>Perjalanan Dinas</v>
          </cell>
        </row>
        <row r="862">
          <cell r="B862" t="str">
            <v>rbum325</v>
          </cell>
          <cell r="C862" t="str">
            <v>a.n. Pahotan Sitorus (Taksi &amp; Boarding Pass)</v>
          </cell>
          <cell r="D862" t="str">
            <v>a.n. Pahotan Sitorus (Taksi &amp; Boarding Pass)</v>
          </cell>
          <cell r="J862">
            <v>55000</v>
          </cell>
          <cell r="K862">
            <v>55000</v>
          </cell>
          <cell r="L862">
            <v>55000</v>
          </cell>
        </row>
        <row r="864">
          <cell r="C864" t="str">
            <v>Akomodasi Tamu &amp; Rapat</v>
          </cell>
          <cell r="D864" t="str">
            <v>Akomodasi Tamu &amp; Rapat</v>
          </cell>
        </row>
        <row r="865">
          <cell r="B865" t="str">
            <v>rbum326</v>
          </cell>
          <cell r="C865" t="str">
            <v>Akomodasi Rapat</v>
          </cell>
          <cell r="D865" t="str">
            <v>Akomodasi Rapat</v>
          </cell>
          <cell r="J865">
            <v>315650</v>
          </cell>
          <cell r="K865">
            <v>315650</v>
          </cell>
        </row>
        <row r="866">
          <cell r="B866" t="str">
            <v>rbum327</v>
          </cell>
          <cell r="C866" t="str">
            <v>Akomodasi Tamu</v>
          </cell>
          <cell r="D866" t="str">
            <v>Akomodasi Tamu</v>
          </cell>
          <cell r="J866">
            <v>1588450</v>
          </cell>
          <cell r="K866">
            <v>1588450</v>
          </cell>
        </row>
        <row r="867">
          <cell r="B867" t="str">
            <v>rbum328</v>
          </cell>
          <cell r="C867" t="str">
            <v>Biaya Penginapan a.n. Sudarno (QS dari Jakarta)</v>
          </cell>
          <cell r="D867" t="str">
            <v>Biaya Penginapan a.n. Sudarno (QS dari Jakarta)</v>
          </cell>
          <cell r="J867">
            <v>280170</v>
          </cell>
          <cell r="K867">
            <v>280170</v>
          </cell>
        </row>
        <row r="868">
          <cell r="L868">
            <v>2184270</v>
          </cell>
        </row>
        <row r="870">
          <cell r="C870" t="str">
            <v>Pengobatan Karyawan</v>
          </cell>
          <cell r="D870" t="str">
            <v>Pengobatan Karyawan</v>
          </cell>
        </row>
        <row r="871">
          <cell r="B871" t="str">
            <v>rbum329</v>
          </cell>
          <cell r="C871" t="str">
            <v xml:space="preserve">By Pengobatan Karyawan /Pekerja </v>
          </cell>
          <cell r="D871" t="str">
            <v xml:space="preserve">By Pengobatan Karyawan /Pekerja </v>
          </cell>
          <cell r="J871">
            <v>705900</v>
          </cell>
          <cell r="K871">
            <v>705900</v>
          </cell>
          <cell r="L871">
            <v>705900</v>
          </cell>
        </row>
        <row r="873">
          <cell r="C873" t="str">
            <v>Safety Helm+Protective Clothing</v>
          </cell>
          <cell r="D873" t="str">
            <v>Safety Helm+Protective Clothing</v>
          </cell>
        </row>
        <row r="874">
          <cell r="B874" t="str">
            <v>rbum330</v>
          </cell>
          <cell r="C874" t="str">
            <v>Perbaikan Handy Talky</v>
          </cell>
          <cell r="D874" t="str">
            <v>Perbaikan Handy Talky</v>
          </cell>
          <cell r="J874">
            <v>225000</v>
          </cell>
          <cell r="K874">
            <v>225000</v>
          </cell>
        </row>
        <row r="875">
          <cell r="B875" t="str">
            <v>rbum331</v>
          </cell>
          <cell r="C875" t="str">
            <v>Payung u/ Surveyor</v>
          </cell>
          <cell r="D875" t="str">
            <v>Payung u/ Surveyor</v>
          </cell>
          <cell r="J875">
            <v>112500</v>
          </cell>
          <cell r="K875">
            <v>112500</v>
          </cell>
        </row>
        <row r="876">
          <cell r="L876">
            <v>337500</v>
          </cell>
        </row>
        <row r="878">
          <cell r="C878" t="str">
            <v>Seragam Kerja Proyek</v>
          </cell>
          <cell r="D878" t="str">
            <v>Seragam Kerja Proyek</v>
          </cell>
        </row>
        <row r="879">
          <cell r="B879" t="str">
            <v>rbum332</v>
          </cell>
          <cell r="C879" t="str">
            <v>Seragam kerja karyawati</v>
          </cell>
          <cell r="D879" t="str">
            <v>Seragam kerja karyawati</v>
          </cell>
          <cell r="J879">
            <v>209700</v>
          </cell>
          <cell r="K879">
            <v>209700</v>
          </cell>
          <cell r="L879">
            <v>209700</v>
          </cell>
        </row>
        <row r="881">
          <cell r="C881" t="str">
            <v>Adm/Keuangan Proyek</v>
          </cell>
          <cell r="D881" t="str">
            <v>Adm/Keuangan Proyek</v>
          </cell>
        </row>
        <row r="882">
          <cell r="B882" t="str">
            <v>rbum333</v>
          </cell>
          <cell r="C882" t="str">
            <v>Alat-alat tulis kantor, Percetakan, dan Materai</v>
          </cell>
          <cell r="D882" t="str">
            <v>Alat-alat tulis kantor, Percetakan, dan Materai</v>
          </cell>
          <cell r="J882">
            <v>1272550</v>
          </cell>
          <cell r="K882">
            <v>1272550</v>
          </cell>
        </row>
        <row r="883">
          <cell r="B883" t="str">
            <v>rbum334</v>
          </cell>
          <cell r="C883" t="str">
            <v>Biaya Kirim Surat</v>
          </cell>
          <cell r="D883" t="str">
            <v>Biaya Kirim Surat</v>
          </cell>
          <cell r="J883">
            <v>13000</v>
          </cell>
          <cell r="K883">
            <v>13000</v>
          </cell>
          <cell r="L883">
            <v>1285550</v>
          </cell>
        </row>
        <row r="885">
          <cell r="C885" t="str">
            <v>Insentif Tripida</v>
          </cell>
          <cell r="D885" t="str">
            <v>Insentif Tripida</v>
          </cell>
        </row>
        <row r="886">
          <cell r="B886" t="str">
            <v>rbum335</v>
          </cell>
          <cell r="C886" t="str">
            <v>Retribusi Keamanan Mess Putra bl. April 2005</v>
          </cell>
          <cell r="D886" t="str">
            <v>Retribusi Keamanan Mess Putra bl. April 2005</v>
          </cell>
          <cell r="J886">
            <v>100000</v>
          </cell>
          <cell r="K886">
            <v>100000</v>
          </cell>
        </row>
        <row r="887">
          <cell r="B887" t="str">
            <v>rbum336</v>
          </cell>
          <cell r="C887" t="str">
            <v>Honor Keamanan Mess 2 Bl. Mei - Juni 2005</v>
          </cell>
          <cell r="D887" t="str">
            <v>Honor Keamanan Mess 2 Bl. Mei - Juni 2005</v>
          </cell>
          <cell r="J887">
            <v>500000</v>
          </cell>
          <cell r="K887">
            <v>500000</v>
          </cell>
        </row>
        <row r="888">
          <cell r="B888" t="str">
            <v>rbum337</v>
          </cell>
          <cell r="C888" t="str">
            <v>Honor Keamanan Mess Jl. Kenanga Bl. Mei 2005</v>
          </cell>
          <cell r="D888" t="str">
            <v>Honor Keamanan Mess Jl. Kenanga Bl. Mei 2005</v>
          </cell>
          <cell r="J888">
            <v>250000</v>
          </cell>
          <cell r="K888">
            <v>250000</v>
          </cell>
        </row>
        <row r="889">
          <cell r="B889" t="str">
            <v>rbum338</v>
          </cell>
          <cell r="C889" t="str">
            <v>Honor Keamanan Proyek</v>
          </cell>
          <cell r="D889" t="str">
            <v>Honor Keamanan Proyek</v>
          </cell>
          <cell r="J889">
            <v>300000</v>
          </cell>
          <cell r="K889">
            <v>300000</v>
          </cell>
        </row>
        <row r="890">
          <cell r="B890" t="str">
            <v>rbum339</v>
          </cell>
          <cell r="C890" t="str">
            <v>Honor Keamanan Pospol Proyek Bl. April 2005</v>
          </cell>
          <cell r="D890" t="str">
            <v>Honor Keamanan Pospol Proyek Bl. April 2005</v>
          </cell>
          <cell r="J890">
            <v>450000</v>
          </cell>
          <cell r="K890">
            <v>450000</v>
          </cell>
        </row>
        <row r="891">
          <cell r="B891" t="str">
            <v>rbum340</v>
          </cell>
          <cell r="C891" t="str">
            <v>Honor Keamanan Mess 1 Bl. Mei - Agustus 2005</v>
          </cell>
          <cell r="D891" t="str">
            <v>Honor Keamanan Mess 1 Bl. Mei - Agustus 2005</v>
          </cell>
          <cell r="J891">
            <v>1000000</v>
          </cell>
          <cell r="K891">
            <v>1000000</v>
          </cell>
        </row>
        <row r="892">
          <cell r="L892">
            <v>2600000</v>
          </cell>
        </row>
        <row r="894">
          <cell r="C894" t="str">
            <v xml:space="preserve">Sewa Mess </v>
          </cell>
          <cell r="D894" t="str">
            <v xml:space="preserve">Sewa Mess </v>
          </cell>
        </row>
        <row r="895">
          <cell r="B895" t="str">
            <v>rbum341</v>
          </cell>
          <cell r="C895" t="str">
            <v xml:space="preserve">Biaya Pemakaian Mess Pekerja Bl. Mei 2005 </v>
          </cell>
          <cell r="D895" t="str">
            <v xml:space="preserve">Biaya Pemakaian Mess Pekerja Bl. Mei 2005 </v>
          </cell>
          <cell r="J895">
            <v>150000</v>
          </cell>
          <cell r="K895">
            <v>150000</v>
          </cell>
          <cell r="L895">
            <v>150000</v>
          </cell>
        </row>
        <row r="897">
          <cell r="C897" t="str">
            <v>Perlengkapan Mess &amp; kantor</v>
          </cell>
          <cell r="D897" t="str">
            <v>Perlengkapan Mess &amp; kantor</v>
          </cell>
        </row>
        <row r="898">
          <cell r="B898" t="str">
            <v>rbum342</v>
          </cell>
          <cell r="C898" t="str">
            <v>Kipas Angin, Kasur, dll u/ mess &amp; Kantor</v>
          </cell>
          <cell r="D898" t="str">
            <v>Kipas Angin, Kasur, dll u/ mess &amp; Kantor</v>
          </cell>
          <cell r="J898">
            <v>1034000</v>
          </cell>
          <cell r="K898">
            <v>1034000</v>
          </cell>
        </row>
        <row r="899">
          <cell r="B899" t="str">
            <v>rbum343</v>
          </cell>
          <cell r="C899" t="str">
            <v>Televisi 20" Merk LG u/ Kantor</v>
          </cell>
          <cell r="D899" t="str">
            <v>Televisi 20" Merk LG u/ Kantor</v>
          </cell>
          <cell r="J899">
            <v>1400000</v>
          </cell>
          <cell r="K899">
            <v>1400000</v>
          </cell>
        </row>
        <row r="900">
          <cell r="L900">
            <v>2434000</v>
          </cell>
        </row>
        <row r="902">
          <cell r="H902" t="str">
            <v xml:space="preserve">Sub Jumlah Dipindah                          </v>
          </cell>
          <cell r="J902">
            <v>74422820</v>
          </cell>
          <cell r="K902">
            <v>74422820</v>
          </cell>
          <cell r="L902">
            <v>74422820</v>
          </cell>
        </row>
        <row r="904">
          <cell r="J904" t="str">
            <v>Pekanbaru, 10 Mei 2005</v>
          </cell>
        </row>
        <row r="906">
          <cell r="J906" t="str">
            <v>Pembuat Daftar</v>
          </cell>
        </row>
        <row r="910">
          <cell r="J910" t="str">
            <v>PAHOTAN SITORUS, SE</v>
          </cell>
        </row>
        <row r="911">
          <cell r="J911" t="str">
            <v>Adm/Keu Proyek</v>
          </cell>
        </row>
        <row r="912">
          <cell r="I912" t="str">
            <v>DP.   No. :</v>
          </cell>
          <cell r="J912" t="str">
            <v>11/NK-PPS/DP/V/2005</v>
          </cell>
        </row>
        <row r="913">
          <cell r="I913" t="str">
            <v>WO. No. :</v>
          </cell>
          <cell r="J913">
            <v>327</v>
          </cell>
        </row>
        <row r="917">
          <cell r="D917" t="str">
            <v xml:space="preserve">Proyek  </v>
          </cell>
          <cell r="E917" t="str">
            <v>:</v>
          </cell>
          <cell r="F917" t="str">
            <v>PROYEK PEREMAJAAN PASAR SENAPELAN</v>
          </cell>
        </row>
        <row r="918">
          <cell r="D918" t="str">
            <v>Periode</v>
          </cell>
          <cell r="E918" t="str">
            <v>:</v>
          </cell>
          <cell r="F918">
            <v>38453</v>
          </cell>
          <cell r="H918" t="str">
            <v>s/d</v>
          </cell>
          <cell r="I918">
            <v>38467</v>
          </cell>
        </row>
        <row r="920">
          <cell r="C920" t="str">
            <v>Uraian</v>
          </cell>
          <cell r="J920" t="str">
            <v xml:space="preserve">J u m l a h </v>
          </cell>
          <cell r="K920" t="str">
            <v>PPN/PPh</v>
          </cell>
          <cell r="L920" t="str">
            <v xml:space="preserve">Sub-Jumlah </v>
          </cell>
        </row>
        <row r="922">
          <cell r="J922" t="str">
            <v>( Rp )</v>
          </cell>
          <cell r="K922" t="str">
            <v>( Rp )</v>
          </cell>
          <cell r="L922" t="str">
            <v>( Rp )</v>
          </cell>
        </row>
        <row r="923">
          <cell r="C923" t="str">
            <v>Pindahan Sub Jumlah</v>
          </cell>
          <cell r="J923">
            <v>74422820</v>
          </cell>
          <cell r="K923">
            <v>74422820</v>
          </cell>
          <cell r="L923">
            <v>74422820</v>
          </cell>
        </row>
        <row r="925">
          <cell r="C925" t="str">
            <v>Telepon Kontraktor</v>
          </cell>
          <cell r="D925" t="str">
            <v>Telepon Kontraktor</v>
          </cell>
        </row>
        <row r="926">
          <cell r="B926" t="str">
            <v>rbum344</v>
          </cell>
          <cell r="C926" t="str">
            <v>Fax</v>
          </cell>
          <cell r="D926" t="str">
            <v>Fax</v>
          </cell>
          <cell r="J926">
            <v>22000</v>
          </cell>
          <cell r="K926">
            <v>22000</v>
          </cell>
        </row>
        <row r="927">
          <cell r="B927" t="str">
            <v>rbum345</v>
          </cell>
          <cell r="C927" t="str">
            <v>Voucher Karyawan</v>
          </cell>
          <cell r="D927" t="str">
            <v>Voucher Karyawan</v>
          </cell>
          <cell r="J927">
            <v>1521000</v>
          </cell>
          <cell r="K927">
            <v>1521000</v>
          </cell>
        </row>
        <row r="928">
          <cell r="L928">
            <v>1543000</v>
          </cell>
        </row>
        <row r="930">
          <cell r="C930" t="str">
            <v>Telepon Konsultan &amp; Ownher</v>
          </cell>
          <cell r="D930" t="str">
            <v>Telepon Konsultan &amp; Ownher</v>
          </cell>
        </row>
        <row r="931">
          <cell r="B931" t="str">
            <v>rbum346</v>
          </cell>
          <cell r="C931" t="str">
            <v>Voucher Owner</v>
          </cell>
          <cell r="D931" t="str">
            <v>Voucher Owner</v>
          </cell>
          <cell r="J931">
            <v>198000</v>
          </cell>
          <cell r="K931">
            <v>198000</v>
          </cell>
          <cell r="L931">
            <v>198000</v>
          </cell>
        </row>
        <row r="933">
          <cell r="C933" t="str">
            <v>Rekening L:istrik</v>
          </cell>
          <cell r="D933" t="str">
            <v>Rekening L:istrik</v>
          </cell>
        </row>
        <row r="934">
          <cell r="B934" t="str">
            <v>rbum347</v>
          </cell>
          <cell r="C934" t="str">
            <v>Rek. Listrik Mess Putri Bl. April 2005</v>
          </cell>
          <cell r="D934" t="str">
            <v>Rek. Listrik Mess Putri Bl. April 2005</v>
          </cell>
          <cell r="J934">
            <v>145310</v>
          </cell>
          <cell r="K934">
            <v>145310</v>
          </cell>
        </row>
        <row r="935">
          <cell r="B935" t="str">
            <v>rbum348</v>
          </cell>
          <cell r="C935" t="str">
            <v>Rek. Listrik Mess Pekerja Bl. Maret &amp; April 2005</v>
          </cell>
          <cell r="D935" t="str">
            <v>Rek. Listrik Mess Pekerja Bl. Maret &amp; April 2005</v>
          </cell>
          <cell r="J935">
            <v>45110</v>
          </cell>
          <cell r="K935">
            <v>45110</v>
          </cell>
        </row>
        <row r="936">
          <cell r="B936" t="str">
            <v>rbum349</v>
          </cell>
          <cell r="C936" t="str">
            <v>Rek. Listrik Mess Pekerja Bl. April 2005</v>
          </cell>
          <cell r="D936" t="str">
            <v>Rek. Listrik Mess Pekerja Bl. April 2005</v>
          </cell>
          <cell r="J936">
            <v>19080</v>
          </cell>
          <cell r="K936">
            <v>19080</v>
          </cell>
        </row>
        <row r="937">
          <cell r="L937">
            <v>209500</v>
          </cell>
        </row>
        <row r="939">
          <cell r="C939" t="str">
            <v>Makan minum Karyawan kerja Normal</v>
          </cell>
          <cell r="D939" t="str">
            <v>Makan minum Karyawan kerja Normal</v>
          </cell>
        </row>
        <row r="940">
          <cell r="B940" t="str">
            <v>rbum350</v>
          </cell>
          <cell r="C940" t="str">
            <v>Makan karyawan Proyek ( 26 April 05 s/d 10 Mei 05 )</v>
          </cell>
          <cell r="D940" t="str">
            <v>Makan karyawan Proyek ( 26 April 05 s/d 10 Mei 05 )</v>
          </cell>
          <cell r="J940">
            <v>6887500</v>
          </cell>
          <cell r="K940">
            <v>6887500</v>
          </cell>
          <cell r="L940">
            <v>6887500</v>
          </cell>
        </row>
        <row r="942">
          <cell r="C942" t="str">
            <v>Makan/minum pekerja lembur</v>
          </cell>
          <cell r="D942" t="str">
            <v>Makan/minum pekerja lembur</v>
          </cell>
        </row>
        <row r="943">
          <cell r="B943" t="str">
            <v>rbum351</v>
          </cell>
          <cell r="C943" t="str">
            <v>Makan/Minum  Karyawan &amp; pekerja lembur malam</v>
          </cell>
          <cell r="D943" t="str">
            <v>Makan/Minum  Karyawan &amp; pekerja lembur malam</v>
          </cell>
          <cell r="J943">
            <v>4072000</v>
          </cell>
          <cell r="K943">
            <v>4072000</v>
          </cell>
          <cell r="L943">
            <v>4072000</v>
          </cell>
        </row>
        <row r="945">
          <cell r="C945" t="str">
            <v>Pengadaan Komputer P4 Dekstop</v>
          </cell>
          <cell r="D945" t="str">
            <v>Pengadaan Komputer P4 Dekstop</v>
          </cell>
        </row>
        <row r="947">
          <cell r="C947" t="str">
            <v>Tinta Printer</v>
          </cell>
          <cell r="D947" t="str">
            <v>Tinta Printer</v>
          </cell>
        </row>
        <row r="948">
          <cell r="B948" t="str">
            <v>rbum352</v>
          </cell>
          <cell r="C948" t="str">
            <v>Tinta Printer</v>
          </cell>
          <cell r="D948" t="str">
            <v>Tinta Printer</v>
          </cell>
          <cell r="J948">
            <v>71500</v>
          </cell>
          <cell r="K948">
            <v>71500</v>
          </cell>
          <cell r="L948">
            <v>71500</v>
          </cell>
        </row>
        <row r="950">
          <cell r="C950" t="str">
            <v>Sewa /Pengadaan kendaraan dinas</v>
          </cell>
          <cell r="D950" t="str">
            <v>Sewa /Pengadaan kendaraan dinas</v>
          </cell>
        </row>
        <row r="951">
          <cell r="C951" t="str">
            <v>Citra Sarana Rent Car</v>
          </cell>
          <cell r="D951" t="str">
            <v>Citra Sarana Rent Car</v>
          </cell>
        </row>
        <row r="952">
          <cell r="C952" t="str">
            <v>SPSM No. 003/NK-PPS/SPSM/XII/2004</v>
          </cell>
          <cell r="D952" t="str">
            <v>SPSM No. 003/NK-PPS/SPSM/XII/2004</v>
          </cell>
        </row>
        <row r="953">
          <cell r="B953" t="str">
            <v>rbum353</v>
          </cell>
          <cell r="C953" t="str">
            <v>Periode : 9 Maret - 9 April 2005</v>
          </cell>
          <cell r="D953" t="str">
            <v>Periode : 9 Maret - 9 April 2005</v>
          </cell>
          <cell r="J953">
            <v>5150000</v>
          </cell>
          <cell r="K953">
            <v>5150000</v>
          </cell>
          <cell r="L953">
            <v>5000000</v>
          </cell>
        </row>
        <row r="955">
          <cell r="C955" t="str">
            <v>BBM Kendaraan Dinas</v>
          </cell>
          <cell r="D955" t="str">
            <v>BBM Kendaraan Dinas</v>
          </cell>
        </row>
        <row r="956">
          <cell r="B956" t="str">
            <v>rbum354</v>
          </cell>
          <cell r="C956" t="str">
            <v>BBM, servis, dan sparepart kendaraan dinas</v>
          </cell>
          <cell r="D956" t="str">
            <v>BBM, servis, dan sparepart kendaraan dinas</v>
          </cell>
          <cell r="J956">
            <v>1525000</v>
          </cell>
          <cell r="K956">
            <v>1525000</v>
          </cell>
          <cell r="L956">
            <v>1525000</v>
          </cell>
        </row>
        <row r="959">
          <cell r="I959" t="str">
            <v xml:space="preserve">Sub Jumlah                          </v>
          </cell>
          <cell r="J959">
            <v>94079320</v>
          </cell>
          <cell r="K959">
            <v>94079320</v>
          </cell>
          <cell r="L959">
            <v>93929320</v>
          </cell>
        </row>
        <row r="960">
          <cell r="I960" t="str">
            <v xml:space="preserve">T  o  t   a  l                           </v>
          </cell>
          <cell r="J960">
            <v>99079320</v>
          </cell>
          <cell r="K960">
            <v>99079320</v>
          </cell>
          <cell r="L960">
            <v>98929320</v>
          </cell>
        </row>
        <row r="962">
          <cell r="C962" t="str">
            <v>DP - 13</v>
          </cell>
        </row>
        <row r="964">
          <cell r="D964" t="str">
            <v>Toko INJAYA</v>
          </cell>
        </row>
        <row r="965">
          <cell r="B965" t="str">
            <v>rbum355</v>
          </cell>
          <cell r="D965" t="str">
            <v>278/NK-PPS/ORD/04/05 : Seng Gelombang u/ Gudang</v>
          </cell>
          <cell r="K965">
            <v>2130000</v>
          </cell>
        </row>
        <row r="969">
          <cell r="K969">
            <v>2130000</v>
          </cell>
          <cell r="L969">
            <v>0</v>
          </cell>
        </row>
        <row r="970">
          <cell r="B970" t="str">
            <v/>
          </cell>
        </row>
        <row r="971">
          <cell r="D971" t="str">
            <v xml:space="preserve">Honor Konsultan </v>
          </cell>
        </row>
        <row r="972">
          <cell r="B972" t="str">
            <v>rbum356</v>
          </cell>
          <cell r="D972" t="str">
            <v>Biaya makan &amp; Minum Owner/Konsultan untuk kerja lembur</v>
          </cell>
          <cell r="K972">
            <v>1728000</v>
          </cell>
        </row>
        <row r="973">
          <cell r="B973" t="str">
            <v>rbum357</v>
          </cell>
          <cell r="D973" t="str">
            <v>Biaya makan &amp; Minum Owner/Konsultan untuk kerja normal</v>
          </cell>
          <cell r="K973">
            <v>1800000</v>
          </cell>
        </row>
        <row r="976">
          <cell r="D976" t="str">
            <v>Pemeriksaan dan Pengujian Bahan</v>
          </cell>
        </row>
        <row r="977">
          <cell r="B977" t="str">
            <v>rbum358</v>
          </cell>
          <cell r="D977" t="str">
            <v>Pengujian Tarik Baja Tulangan Beton</v>
          </cell>
          <cell r="K977">
            <v>900000</v>
          </cell>
        </row>
        <row r="979">
          <cell r="D979" t="str">
            <v>Pembuatan Kantor Proyek</v>
          </cell>
        </row>
        <row r="982">
          <cell r="D982" t="str">
            <v>Air Bersih</v>
          </cell>
        </row>
        <row r="983">
          <cell r="B983" t="str">
            <v>rbum359</v>
          </cell>
          <cell r="D983" t="str">
            <v>Rekening Air Mess Putri bl. Maret 2005</v>
          </cell>
          <cell r="K983">
            <v>23225</v>
          </cell>
        </row>
        <row r="984">
          <cell r="B984" t="str">
            <v>rbum360</v>
          </cell>
          <cell r="D984" t="str">
            <v>Air Mineral</v>
          </cell>
          <cell r="K984">
            <v>1479500</v>
          </cell>
        </row>
        <row r="986">
          <cell r="D986" t="str">
            <v>Mobilisasi Tenaga Kerja</v>
          </cell>
        </row>
        <row r="987">
          <cell r="B987" t="str">
            <v>rbum361</v>
          </cell>
          <cell r="D987" t="str">
            <v>Mobilisasi pekerja dari Purwodadi ke Pekanbaru</v>
          </cell>
          <cell r="K987">
            <v>1850000</v>
          </cell>
        </row>
        <row r="989">
          <cell r="D989" t="str">
            <v>Transport Karyawan.</v>
          </cell>
        </row>
        <row r="990">
          <cell r="B990" t="str">
            <v>rbum362</v>
          </cell>
          <cell r="D990" t="str">
            <v>Transportasi a.n. Hari Priyadi dari Pku - Surabaya</v>
          </cell>
          <cell r="K990">
            <v>776000</v>
          </cell>
        </row>
        <row r="991">
          <cell r="B991" t="str">
            <v>rbum363</v>
          </cell>
          <cell r="D991" t="str">
            <v>Transportasi a.n. Mirza Noor dari Palembang - Pekanbaru (pp)</v>
          </cell>
          <cell r="K991">
            <v>1015000</v>
          </cell>
        </row>
        <row r="992">
          <cell r="B992" t="str">
            <v>rbum364</v>
          </cell>
          <cell r="D992" t="str">
            <v>Ongkos Taksi Karyawan</v>
          </cell>
          <cell r="K992">
            <v>115000</v>
          </cell>
        </row>
        <row r="994">
          <cell r="D994" t="str">
            <v>Gaji Karyawan Proyek</v>
          </cell>
        </row>
        <row r="995">
          <cell r="B995" t="str">
            <v>rbum365</v>
          </cell>
          <cell r="D995" t="str">
            <v>Gaji Office Boy 2 orang periode : 26 mei - 4 juni 2005</v>
          </cell>
          <cell r="K995">
            <v>300000</v>
          </cell>
        </row>
        <row r="996">
          <cell r="B996" t="str">
            <v>rbum366</v>
          </cell>
          <cell r="D996" t="str">
            <v>Gaji Karyawan periode : 26 April 25 Mei 2005</v>
          </cell>
          <cell r="K996">
            <v>39000000</v>
          </cell>
        </row>
        <row r="998">
          <cell r="D998" t="str">
            <v>Akomodasi Tamu &amp; Rapat</v>
          </cell>
        </row>
        <row r="999">
          <cell r="B999" t="str">
            <v>rbum367</v>
          </cell>
          <cell r="D999" t="str">
            <v>Akomodasi Tamu &amp; Rapat</v>
          </cell>
          <cell r="K999">
            <v>2434200</v>
          </cell>
        </row>
        <row r="1001">
          <cell r="D1001" t="str">
            <v>Pengobatan Karyawan</v>
          </cell>
        </row>
        <row r="1002">
          <cell r="B1002" t="str">
            <v>rbum368</v>
          </cell>
          <cell r="D1002" t="str">
            <v>Biaya pengobatan karyawan dan pekerja</v>
          </cell>
          <cell r="K1002">
            <v>976950</v>
          </cell>
        </row>
        <row r="1004">
          <cell r="D1004" t="str">
            <v>Pesangon KKWT Proyek</v>
          </cell>
        </row>
        <row r="1005">
          <cell r="B1005" t="str">
            <v>rbum369</v>
          </cell>
          <cell r="D1005" t="str">
            <v>Pesangon Office Boy 2 orang</v>
          </cell>
          <cell r="K1005">
            <v>450000</v>
          </cell>
        </row>
        <row r="1007">
          <cell r="D1007" t="str">
            <v>Handy Talky</v>
          </cell>
        </row>
        <row r="1008">
          <cell r="B1008" t="str">
            <v>rbum370</v>
          </cell>
          <cell r="D1008" t="str">
            <v>Ongkos Perbaikan HT</v>
          </cell>
          <cell r="K1008">
            <v>175000</v>
          </cell>
        </row>
        <row r="1010">
          <cell r="D1010" t="str">
            <v>Seragam Kerja Proyek</v>
          </cell>
        </row>
        <row r="1011">
          <cell r="B1011" t="str">
            <v>rbum371</v>
          </cell>
          <cell r="D1011" t="str">
            <v>Seragam kerja a.n. Dwi Tantomo &amp; Sumadi</v>
          </cell>
          <cell r="K1011">
            <v>890000</v>
          </cell>
        </row>
        <row r="1013">
          <cell r="D1013" t="str">
            <v>Adm/Keuangan Proyek</v>
          </cell>
        </row>
        <row r="1014">
          <cell r="B1014" t="str">
            <v>rbum372</v>
          </cell>
          <cell r="D1014" t="str">
            <v>Alat tulis kantor, dan materai</v>
          </cell>
          <cell r="K1014">
            <v>618500</v>
          </cell>
        </row>
        <row r="1015">
          <cell r="B1015" t="str">
            <v>rbum373</v>
          </cell>
          <cell r="D1015" t="str">
            <v>Ongkos Kirim dokumen ke PT. Tripak Fastindo</v>
          </cell>
          <cell r="K1015">
            <v>13000</v>
          </cell>
        </row>
        <row r="1016">
          <cell r="B1016" t="str">
            <v>rbum374</v>
          </cell>
          <cell r="D1016" t="str">
            <v>Kalkulator u/ surveyor</v>
          </cell>
          <cell r="K1016">
            <v>447000</v>
          </cell>
        </row>
        <row r="1018">
          <cell r="D1018" t="str">
            <v>Insentif Tripida</v>
          </cell>
        </row>
        <row r="1019">
          <cell r="B1019" t="str">
            <v>rbum375</v>
          </cell>
          <cell r="D1019" t="str">
            <v>Honor keamanan Proyek bl. Mei a.n. Galingging</v>
          </cell>
          <cell r="K1019">
            <v>300000</v>
          </cell>
        </row>
        <row r="1020">
          <cell r="B1020" t="str">
            <v>rbum376</v>
          </cell>
          <cell r="D1020" t="str">
            <v xml:space="preserve">Honor keamanan Mess Putri bl. Mei </v>
          </cell>
          <cell r="K1020">
            <v>20000</v>
          </cell>
        </row>
        <row r="1023">
          <cell r="I1023" t="str">
            <v xml:space="preserve">Sub Jumlah Dipindah                          </v>
          </cell>
          <cell r="K1023">
            <v>55311375</v>
          </cell>
          <cell r="L1023">
            <v>0</v>
          </cell>
        </row>
        <row r="1025">
          <cell r="K1025" t="str">
            <v>Pekanbaru, 10 Juni 2005</v>
          </cell>
        </row>
        <row r="1027">
          <cell r="K1027" t="str">
            <v>Pembuat Daftar</v>
          </cell>
        </row>
        <row r="1031">
          <cell r="K1031" t="str">
            <v>PAHOTAN SITORUS, SE</v>
          </cell>
        </row>
        <row r="1032">
          <cell r="K1032" t="str">
            <v>Adm/Keu Proyek</v>
          </cell>
        </row>
        <row r="1033">
          <cell r="J1033" t="str">
            <v>DP.   No. :</v>
          </cell>
          <cell r="K1033" t="str">
            <v>13/NK-PPS/DP/VI/2005</v>
          </cell>
        </row>
        <row r="1034">
          <cell r="J1034" t="str">
            <v>WO. No. :</v>
          </cell>
          <cell r="K1034">
            <v>327</v>
          </cell>
        </row>
        <row r="1038">
          <cell r="E1038" t="str">
            <v xml:space="preserve">Proyek  </v>
          </cell>
          <cell r="F1038" t="str">
            <v>:</v>
          </cell>
          <cell r="G1038" t="str">
            <v>Peremajaan Pasar Senapelan</v>
          </cell>
        </row>
        <row r="1039">
          <cell r="E1039" t="str">
            <v>Periode</v>
          </cell>
          <cell r="F1039" t="str">
            <v>:</v>
          </cell>
          <cell r="G1039">
            <v>38497</v>
          </cell>
          <cell r="I1039" t="str">
            <v>s/d</v>
          </cell>
          <cell r="J1039">
            <v>38513</v>
          </cell>
        </row>
        <row r="1041">
          <cell r="B1041" t="str">
            <v>Nomor</v>
          </cell>
          <cell r="D1041" t="str">
            <v>Uraian</v>
          </cell>
          <cell r="K1041" t="str">
            <v xml:space="preserve">J u m l a h </v>
          </cell>
          <cell r="L1041" t="str">
            <v>PPN/PPh</v>
          </cell>
        </row>
        <row r="1042">
          <cell r="B1042" t="str">
            <v>Kode</v>
          </cell>
        </row>
        <row r="1043">
          <cell r="B1043" t="str">
            <v>R.A.P</v>
          </cell>
          <cell r="K1043" t="str">
            <v>( Rp )</v>
          </cell>
          <cell r="L1043" t="str">
            <v>( Rp )</v>
          </cell>
        </row>
        <row r="1044">
          <cell r="D1044" t="str">
            <v>Pindahan Sub Jumlah</v>
          </cell>
          <cell r="K1044">
            <v>55311375</v>
          </cell>
          <cell r="L1044">
            <v>0</v>
          </cell>
        </row>
        <row r="1046">
          <cell r="D1046" t="str">
            <v>Sewa Mess Proyek</v>
          </cell>
        </row>
        <row r="1047">
          <cell r="D1047" t="str">
            <v>Sewa Ruko 1 ( satu ) unit Periode : 30 mei 2005 - 29 mei 2006</v>
          </cell>
        </row>
        <row r="1048">
          <cell r="B1048" t="str">
            <v>rbum377</v>
          </cell>
          <cell r="D1048" t="str">
            <v>019/SPSM/KEU/NK-PPS/V/2005</v>
          </cell>
          <cell r="K1048">
            <v>13200000</v>
          </cell>
          <cell r="L1048">
            <v>1200000</v>
          </cell>
        </row>
        <row r="1049">
          <cell r="B1049" t="str">
            <v>rbum378</v>
          </cell>
          <cell r="D1049" t="str">
            <v>Biaya pemakaian pemondokan pekerja 1 bulan</v>
          </cell>
          <cell r="K1049">
            <v>150000</v>
          </cell>
        </row>
        <row r="1051">
          <cell r="D1051" t="str">
            <v>Perlengkapan Mess &amp; kantor</v>
          </cell>
        </row>
        <row r="1052">
          <cell r="B1052" t="str">
            <v>rbum379</v>
          </cell>
          <cell r="D1052" t="str">
            <v>Kasur, Bantal, tikar, dll</v>
          </cell>
          <cell r="K1052">
            <v>1000500</v>
          </cell>
        </row>
        <row r="1054">
          <cell r="D1054" t="str">
            <v>Telepon Kontraktor</v>
          </cell>
        </row>
        <row r="1055">
          <cell r="B1055" t="str">
            <v>rbum380</v>
          </cell>
          <cell r="D1055" t="str">
            <v>Voucher karyawan, dan Fax</v>
          </cell>
          <cell r="K1055">
            <v>736000</v>
          </cell>
        </row>
        <row r="1057">
          <cell r="D1057" t="str">
            <v>Telepon Konsultan &amp; Owner</v>
          </cell>
        </row>
        <row r="1059">
          <cell r="D1059" t="str">
            <v>Makan minum Karyawan kerja Normal</v>
          </cell>
        </row>
        <row r="1060">
          <cell r="D1060" t="str">
            <v>Makan minum Karyawan kerja Normal</v>
          </cell>
        </row>
        <row r="1061">
          <cell r="B1061" t="str">
            <v>rbum381</v>
          </cell>
          <cell r="D1061" t="str">
            <v>Makan minum Karyawan kerja Normal</v>
          </cell>
          <cell r="K1061">
            <v>8025000</v>
          </cell>
        </row>
        <row r="1063">
          <cell r="D1063" t="str">
            <v>Makan/minum pekerja lembur</v>
          </cell>
        </row>
        <row r="1064">
          <cell r="D1064" t="str">
            <v>Makan minum Karyawan kerja Lembur</v>
          </cell>
        </row>
        <row r="1065">
          <cell r="B1065" t="str">
            <v>rbum382</v>
          </cell>
          <cell r="D1065" t="str">
            <v>Makan minum Karyawan kerja Lembur</v>
          </cell>
          <cell r="K1065">
            <v>4307500</v>
          </cell>
        </row>
        <row r="1067">
          <cell r="D1067" t="str">
            <v>Pengadaan Komputer P4 Dekstop</v>
          </cell>
        </row>
        <row r="1068">
          <cell r="B1068" t="str">
            <v>rbum383</v>
          </cell>
          <cell r="D1068" t="str">
            <v>Service CPU</v>
          </cell>
          <cell r="K1068">
            <v>30000</v>
          </cell>
        </row>
        <row r="1070">
          <cell r="D1070" t="str">
            <v>Tinta Printer</v>
          </cell>
        </row>
        <row r="1071">
          <cell r="B1071" t="str">
            <v>rbum384</v>
          </cell>
          <cell r="D1071" t="str">
            <v>Tinta Printer</v>
          </cell>
          <cell r="K1071">
            <v>422500</v>
          </cell>
        </row>
        <row r="1073">
          <cell r="D1073" t="str">
            <v>Sewa /Pengadaan kendaraan dinas</v>
          </cell>
        </row>
        <row r="1075">
          <cell r="D1075" t="str">
            <v>BBM Kendaraan Dinas</v>
          </cell>
        </row>
        <row r="1076">
          <cell r="B1076" t="str">
            <v>rbum385</v>
          </cell>
          <cell r="D1076" t="str">
            <v>BBM, Service kendaraan dinas</v>
          </cell>
          <cell r="K1076">
            <v>783000</v>
          </cell>
        </row>
        <row r="1078">
          <cell r="J1078" t="str">
            <v xml:space="preserve">Sub Jumlah                          </v>
          </cell>
          <cell r="K1078">
            <v>83965875</v>
          </cell>
          <cell r="L1078">
            <v>1200000</v>
          </cell>
        </row>
        <row r="1079">
          <cell r="J1079" t="str">
            <v xml:space="preserve">T  o  t   a  l                           </v>
          </cell>
          <cell r="K1079">
            <v>86095875</v>
          </cell>
          <cell r="L1079">
            <v>1200000</v>
          </cell>
        </row>
        <row r="1081">
          <cell r="C1081" t="str">
            <v>DP - 17</v>
          </cell>
        </row>
        <row r="1084">
          <cell r="D1084" t="str">
            <v>Honor Konsultan</v>
          </cell>
        </row>
        <row r="1085">
          <cell r="B1085" t="str">
            <v>rbum386</v>
          </cell>
          <cell r="D1085" t="str">
            <v>Honor Konsultan  bl. Mei 2005</v>
          </cell>
          <cell r="K1085">
            <v>9971394</v>
          </cell>
        </row>
        <row r="1089">
          <cell r="K1089">
            <v>9971394</v>
          </cell>
          <cell r="L1089">
            <v>0</v>
          </cell>
        </row>
        <row r="1090">
          <cell r="B1090" t="str">
            <v/>
          </cell>
        </row>
        <row r="1091">
          <cell r="D1091" t="str">
            <v>Honor Konsultan</v>
          </cell>
        </row>
        <row r="1092">
          <cell r="B1092" t="str">
            <v>rbum387</v>
          </cell>
          <cell r="D1092" t="str">
            <v>Makan/Minum Konsultan,Owner &amp; Security Kerja Normal</v>
          </cell>
          <cell r="K1092">
            <v>1800000</v>
          </cell>
        </row>
        <row r="1093">
          <cell r="B1093" t="str">
            <v>rbum388</v>
          </cell>
          <cell r="D1093" t="str">
            <v>Makan/Minum Konsultan,Owner &amp; Security Kerja Lembur</v>
          </cell>
          <cell r="K1093">
            <v>2553550</v>
          </cell>
        </row>
        <row r="1095">
          <cell r="D1095" t="str">
            <v>Pembuatan Gudang &amp; MCK Kerja</v>
          </cell>
        </row>
        <row r="1096">
          <cell r="B1096" t="str">
            <v>rbum389</v>
          </cell>
          <cell r="D1096" t="str">
            <v>Engsel, Gembok, Gantungan Gembok u/ Gudang logistik</v>
          </cell>
          <cell r="K1096">
            <v>355500</v>
          </cell>
        </row>
        <row r="1098">
          <cell r="D1098" t="str">
            <v>Air Bersih</v>
          </cell>
        </row>
        <row r="1099">
          <cell r="B1099" t="str">
            <v>rbum390</v>
          </cell>
          <cell r="D1099" t="str">
            <v>Air Minum Karyawan &amp; Pekerja</v>
          </cell>
          <cell r="K1099">
            <v>1083000</v>
          </cell>
        </row>
        <row r="1100">
          <cell r="B1100" t="str">
            <v>rbum391</v>
          </cell>
          <cell r="D1100" t="str">
            <v>Rekening Air Kantor,Mess Putra &amp; Putri 2 Bulan</v>
          </cell>
          <cell r="K1100">
            <v>503300</v>
          </cell>
        </row>
        <row r="1102">
          <cell r="D1102" t="str">
            <v>Transport Karyawan</v>
          </cell>
        </row>
        <row r="1103">
          <cell r="B1103" t="str">
            <v>rbum392</v>
          </cell>
          <cell r="D1103" t="str">
            <v>Transport Karyawan a.n. P. Sitorus Pku - Medan</v>
          </cell>
          <cell r="K1103">
            <v>395000</v>
          </cell>
        </row>
        <row r="1104">
          <cell r="B1104" t="str">
            <v>rbum393</v>
          </cell>
          <cell r="D1104" t="str">
            <v>Transport Dr Rs. Keproyek</v>
          </cell>
          <cell r="K1104">
            <v>30000</v>
          </cell>
        </row>
        <row r="1106">
          <cell r="D1106" t="str">
            <v>Gaji Karyawan Proyek</v>
          </cell>
        </row>
        <row r="1107">
          <cell r="B1107" t="str">
            <v>rbum394</v>
          </cell>
          <cell r="D1107" t="str">
            <v>Gaji Karyawan Periode : 26 Juni s/d 25 Juli 2005</v>
          </cell>
          <cell r="K1107">
            <v>41300000</v>
          </cell>
        </row>
        <row r="1108">
          <cell r="B1108" t="str">
            <v>rbum395</v>
          </cell>
          <cell r="D1108" t="str">
            <v>Insentif Karyawan Periode : 26 Juni s/d 25 Juli 2005</v>
          </cell>
          <cell r="K1108">
            <v>1100000</v>
          </cell>
        </row>
        <row r="1109">
          <cell r="B1109" t="str">
            <v>rbum396</v>
          </cell>
          <cell r="D1109" t="str">
            <v>Gaji Karyawan a.n. Sukri</v>
          </cell>
          <cell r="K1109">
            <v>475000</v>
          </cell>
        </row>
        <row r="1112">
          <cell r="D1112" t="str">
            <v>Akomodasi Tamu &amp; Rapat</v>
          </cell>
        </row>
        <row r="1113">
          <cell r="B1113" t="str">
            <v>rbum397</v>
          </cell>
          <cell r="D1113" t="str">
            <v>Akomodasi  Tamu &amp; Rapat Proyek</v>
          </cell>
          <cell r="K1113">
            <v>2521605</v>
          </cell>
        </row>
        <row r="1115">
          <cell r="D1115" t="str">
            <v>Pengobatan Karyawan</v>
          </cell>
        </row>
        <row r="1116">
          <cell r="B1116" t="str">
            <v>rbum398</v>
          </cell>
          <cell r="D1116" t="str">
            <v>Pengobatan Karyawan &amp; Pekerja</v>
          </cell>
          <cell r="K1116">
            <v>2935352</v>
          </cell>
        </row>
        <row r="1118">
          <cell r="D1118" t="str">
            <v>Handy Talky</v>
          </cell>
        </row>
        <row r="1119">
          <cell r="B1119" t="str">
            <v>rbum399</v>
          </cell>
          <cell r="D1119" t="str">
            <v>Ongkos Perbaikan Radio HT</v>
          </cell>
          <cell r="K1119">
            <v>190000</v>
          </cell>
        </row>
        <row r="1120">
          <cell r="B1120" t="str">
            <v>rbum400</v>
          </cell>
          <cell r="D1120" t="str">
            <v>Pembelian HT  Kenwood 2 Unit</v>
          </cell>
          <cell r="K1120">
            <v>1900000</v>
          </cell>
        </row>
        <row r="1122">
          <cell r="D1122" t="str">
            <v>Seragam Kerja Proyek</v>
          </cell>
        </row>
        <row r="1123">
          <cell r="B1123" t="str">
            <v>rbum401</v>
          </cell>
          <cell r="D1123" t="str">
            <v>Seragam Karyawan Proyek</v>
          </cell>
          <cell r="K1123">
            <v>460000</v>
          </cell>
        </row>
        <row r="1125">
          <cell r="D1125" t="str">
            <v>Adm Keuangan Proyek</v>
          </cell>
        </row>
        <row r="1126">
          <cell r="B1126" t="str">
            <v>rbum402</v>
          </cell>
          <cell r="D1126" t="str">
            <v>Atk,Materai,Fotocopy dll</v>
          </cell>
          <cell r="K1126">
            <v>1604950</v>
          </cell>
        </row>
        <row r="1128">
          <cell r="D1128" t="str">
            <v>Insetif Tripida</v>
          </cell>
        </row>
        <row r="1129">
          <cell r="B1129" t="str">
            <v>rbum403</v>
          </cell>
          <cell r="D1129" t="str">
            <v xml:space="preserve"> - Hohor Ronda Bl. Juli Mess Putri</v>
          </cell>
          <cell r="K1129">
            <v>20000</v>
          </cell>
        </row>
        <row r="1130">
          <cell r="B1130" t="str">
            <v>rbum404</v>
          </cell>
          <cell r="D1130" t="str">
            <v xml:space="preserve"> - Honor Keamanan Proyek Polpos</v>
          </cell>
          <cell r="K1130">
            <v>350000</v>
          </cell>
        </row>
        <row r="1131">
          <cell r="B1131" t="str">
            <v>rbum405</v>
          </cell>
          <cell r="D1131" t="str">
            <v xml:space="preserve"> - Honor Keamanan proyek</v>
          </cell>
          <cell r="K1131">
            <v>300000</v>
          </cell>
        </row>
        <row r="1132">
          <cell r="B1132" t="str">
            <v>rbum406</v>
          </cell>
          <cell r="D1132" t="str">
            <v xml:space="preserve"> - Sumbangan 17 Agustus Mess putri</v>
          </cell>
          <cell r="K1132">
            <v>50000</v>
          </cell>
        </row>
        <row r="1133">
          <cell r="B1133" t="str">
            <v>rbum407</v>
          </cell>
          <cell r="D1133" t="str">
            <v xml:space="preserve"> - Sumbangan 17 Agustus Proyek Ke Lurah Kotabaru</v>
          </cell>
          <cell r="K1133">
            <v>250000</v>
          </cell>
        </row>
        <row r="1135">
          <cell r="D1135" t="str">
            <v>Sewa Mess Proyek</v>
          </cell>
        </row>
        <row r="1136">
          <cell r="B1136" t="str">
            <v>rbum408</v>
          </cell>
          <cell r="D1136" t="str">
            <v xml:space="preserve"> - Sewa mess karyawan 1 Bln</v>
          </cell>
          <cell r="K1136">
            <v>150000</v>
          </cell>
        </row>
        <row r="1137">
          <cell r="B1137" t="str">
            <v>rbum409</v>
          </cell>
          <cell r="D1137" t="str">
            <v xml:space="preserve"> - Sewa mess Pekerja</v>
          </cell>
          <cell r="K1137">
            <v>250000</v>
          </cell>
        </row>
        <row r="1138">
          <cell r="B1138" t="str">
            <v>rbum410</v>
          </cell>
          <cell r="D1138" t="str">
            <v xml:space="preserve"> - Sewa mess Pekerja 2 Bln</v>
          </cell>
          <cell r="K1138">
            <v>800000</v>
          </cell>
        </row>
        <row r="1140">
          <cell r="D1140" t="str">
            <v>Perlengkapan Mess &amp; Kantor</v>
          </cell>
        </row>
        <row r="1141">
          <cell r="B1141" t="str">
            <v>rbum411</v>
          </cell>
          <cell r="D1141" t="str">
            <v xml:space="preserve">TV. Sharp 21" &amp; Kabel Antena </v>
          </cell>
          <cell r="K1141">
            <v>1415000</v>
          </cell>
        </row>
        <row r="1142">
          <cell r="B1142" t="str">
            <v>rbum412</v>
          </cell>
          <cell r="D1142" t="str">
            <v>Sendok, Kasur, Lemari, Tikar dll</v>
          </cell>
          <cell r="K1142">
            <v>2116500</v>
          </cell>
        </row>
        <row r="1143">
          <cell r="B1143" t="str">
            <v>rbum413</v>
          </cell>
          <cell r="D1143" t="str">
            <v>Service AC kantor 5 Unit</v>
          </cell>
          <cell r="K1143">
            <v>330000</v>
          </cell>
        </row>
        <row r="1144">
          <cell r="B1144" t="str">
            <v>rbum414</v>
          </cell>
          <cell r="D1144" t="str">
            <v>Calculator Casio untuk kantor</v>
          </cell>
          <cell r="K1144">
            <v>300000</v>
          </cell>
        </row>
        <row r="1146">
          <cell r="D1146" t="str">
            <v>Telepon Kontraktor</v>
          </cell>
        </row>
        <row r="1147">
          <cell r="B1147" t="str">
            <v>rbum415</v>
          </cell>
          <cell r="D1147" t="str">
            <v>Voucher Karyawan</v>
          </cell>
          <cell r="K1147">
            <v>1187000</v>
          </cell>
        </row>
        <row r="1149">
          <cell r="D1149" t="str">
            <v>Telepon Owner &amp; konsultan</v>
          </cell>
        </row>
        <row r="1150">
          <cell r="B1150" t="str">
            <v>rbum416</v>
          </cell>
          <cell r="D1150" t="str">
            <v>Voucher Owner Mr. Vitchai</v>
          </cell>
          <cell r="K1150">
            <v>200000</v>
          </cell>
        </row>
        <row r="1152">
          <cell r="I1152" t="str">
            <v xml:space="preserve">Sub Jumlah Dipindah                          </v>
          </cell>
          <cell r="K1152">
            <v>66925757</v>
          </cell>
          <cell r="L1152">
            <v>0</v>
          </cell>
        </row>
        <row r="1154">
          <cell r="K1154" t="str">
            <v>Pekanbaru, 10 Agustus 2005</v>
          </cell>
        </row>
        <row r="1156">
          <cell r="K1156" t="str">
            <v>Pembuat Daftar</v>
          </cell>
        </row>
        <row r="1162">
          <cell r="K1162" t="str">
            <v>PAHOTAN SITORUS, SE</v>
          </cell>
        </row>
        <row r="1163">
          <cell r="K1163" t="str">
            <v>Adm/Keu Proyek</v>
          </cell>
        </row>
        <row r="1164">
          <cell r="D1164" t="str">
            <v>Pindahan Sub Jumlah</v>
          </cell>
          <cell r="K1164">
            <v>66925757</v>
          </cell>
          <cell r="L1164">
            <v>0</v>
          </cell>
        </row>
        <row r="1166">
          <cell r="D1166" t="str">
            <v>Rekening Listrik</v>
          </cell>
        </row>
        <row r="1167">
          <cell r="B1167" t="str">
            <v>rbum417</v>
          </cell>
          <cell r="D1167" t="str">
            <v xml:space="preserve"> - Rekening listrik proyek</v>
          </cell>
          <cell r="K1167">
            <v>2418385</v>
          </cell>
        </row>
        <row r="1168">
          <cell r="B1168" t="str">
            <v>rbum418</v>
          </cell>
          <cell r="D1168" t="str">
            <v xml:space="preserve"> - Rekening listrik Mess Putri</v>
          </cell>
          <cell r="K1168">
            <v>169970</v>
          </cell>
        </row>
        <row r="1170">
          <cell r="D1170" t="str">
            <v>Makan/Minum Karyawan Kerja Normal</v>
          </cell>
        </row>
        <row r="1171">
          <cell r="D1171" t="str">
            <v>Makan/Minum Karyawan Kerja Normal</v>
          </cell>
        </row>
        <row r="1172">
          <cell r="B1172" t="str">
            <v>rbum419</v>
          </cell>
          <cell r="D1172" t="str">
            <v>Makan/Minum Karyawan Kerja Normal</v>
          </cell>
          <cell r="K1172">
            <v>9825000</v>
          </cell>
        </row>
        <row r="1174">
          <cell r="D1174" t="str">
            <v>Makan/Minum Pekerja Lembur</v>
          </cell>
        </row>
        <row r="1175">
          <cell r="D1175" t="str">
            <v>Makan/Minum Karyawan &amp; Pekerja Lembur</v>
          </cell>
        </row>
        <row r="1176">
          <cell r="B1176" t="str">
            <v>rbum420</v>
          </cell>
          <cell r="D1176" t="str">
            <v>Makan/Minum Karyawan &amp; Pekerja Lembur</v>
          </cell>
          <cell r="K1176">
            <v>9085500</v>
          </cell>
        </row>
        <row r="1178">
          <cell r="D1178" t="str">
            <v>Pengadaan Komputer P4 Dekstop</v>
          </cell>
        </row>
        <row r="1179">
          <cell r="B1179" t="str">
            <v>rbum421</v>
          </cell>
          <cell r="D1179" t="str">
            <v>Flasdisk 256 Mb, Flasdisk 128 Mb</v>
          </cell>
          <cell r="K1179">
            <v>470000</v>
          </cell>
        </row>
        <row r="1180">
          <cell r="B1180" t="str">
            <v>rbum422</v>
          </cell>
          <cell r="D1180" t="str">
            <v xml:space="preserve">Mouse Optical </v>
          </cell>
          <cell r="K1180">
            <v>75000</v>
          </cell>
        </row>
        <row r="1182">
          <cell r="D1182" t="str">
            <v>Pengadaan Printer laser ( Colour )</v>
          </cell>
        </row>
        <row r="1183">
          <cell r="B1183" t="str">
            <v>rbum423</v>
          </cell>
          <cell r="D1183" t="str">
            <v>Biaya ganti Tank Cover, Servise Heaf</v>
          </cell>
          <cell r="K1183">
            <v>250000</v>
          </cell>
        </row>
        <row r="1185">
          <cell r="D1185" t="str">
            <v>Tinta Printer</v>
          </cell>
        </row>
        <row r="1186">
          <cell r="B1186" t="str">
            <v>rbum424</v>
          </cell>
          <cell r="D1186" t="str">
            <v xml:space="preserve">Tinta Printer </v>
          </cell>
          <cell r="K1186">
            <v>387500</v>
          </cell>
        </row>
        <row r="1188">
          <cell r="D1188" t="str">
            <v>BBM Kendaraan Dinas</v>
          </cell>
        </row>
        <row r="1189">
          <cell r="B1189" t="str">
            <v>rbum425</v>
          </cell>
          <cell r="D1189" t="str">
            <v>BBM,Servis Kendaraan</v>
          </cell>
          <cell r="K1189">
            <v>1210000</v>
          </cell>
        </row>
        <row r="1192">
          <cell r="J1192" t="str">
            <v xml:space="preserve">Sub Jumlah                          </v>
          </cell>
          <cell r="K1192">
            <v>90817112</v>
          </cell>
          <cell r="L1192">
            <v>0</v>
          </cell>
        </row>
        <row r="1193">
          <cell r="J1193" t="str">
            <v xml:space="preserve">T  o  t   a  l                           </v>
          </cell>
          <cell r="K1193">
            <v>100788506</v>
          </cell>
          <cell r="L1193">
            <v>0</v>
          </cell>
        </row>
        <row r="1195">
          <cell r="C1195" t="str">
            <v>DP - 18</v>
          </cell>
        </row>
        <row r="1197">
          <cell r="D1197" t="str">
            <v>PT. Malibu Jaya Berwisata</v>
          </cell>
        </row>
        <row r="1198">
          <cell r="B1198" t="str">
            <v>rbum426</v>
          </cell>
          <cell r="D1198" t="str">
            <v>Tiket Karyawan a.n. Budi Setiawan Pku - Jkt</v>
          </cell>
          <cell r="K1198">
            <v>700000</v>
          </cell>
        </row>
        <row r="1199">
          <cell r="B1199" t="str">
            <v>rbum427</v>
          </cell>
          <cell r="D1199" t="str">
            <v>Tiket Karyawan a.n. Gung Murbo Pku - Sby PP</v>
          </cell>
          <cell r="K1199">
            <v>1890000</v>
          </cell>
        </row>
        <row r="1200">
          <cell r="B1200" t="str">
            <v>rbum428</v>
          </cell>
          <cell r="D1200" t="str">
            <v>Tiket Karyawan a.n. Prisyanur Hartanto Pku - Jkt  PP</v>
          </cell>
          <cell r="K1200">
            <v>970000</v>
          </cell>
        </row>
        <row r="1203">
          <cell r="K1203">
            <v>3560000</v>
          </cell>
          <cell r="L1203">
            <v>0</v>
          </cell>
        </row>
        <row r="1205">
          <cell r="D1205" t="str">
            <v>Honor Konsultan</v>
          </cell>
        </row>
        <row r="1206">
          <cell r="B1206" t="str">
            <v>rbum429</v>
          </cell>
          <cell r="D1206" t="str">
            <v>Makan/Minum Konsultan,Owner &amp; Security Kerja Normal</v>
          </cell>
          <cell r="K1206">
            <v>1687500</v>
          </cell>
        </row>
        <row r="1207">
          <cell r="B1207" t="str">
            <v>rbum430</v>
          </cell>
          <cell r="D1207" t="str">
            <v>Makan/Minum Konsultan,Owner &amp; Security Kerja Lembur</v>
          </cell>
          <cell r="K1207">
            <v>1806000</v>
          </cell>
        </row>
        <row r="1208">
          <cell r="B1208" t="str">
            <v>rbum431</v>
          </cell>
          <cell r="D1208" t="str">
            <v>Tiket  transportasi a.n. Lilik Supriyanto Pku - Jkt PP</v>
          </cell>
          <cell r="K1208">
            <v>1078000</v>
          </cell>
        </row>
        <row r="1209">
          <cell r="B1209" t="str">
            <v>rbum432</v>
          </cell>
          <cell r="D1209" t="str">
            <v>Tiket  transportasi a.n. Paulus  Pku - Jkt PP</v>
          </cell>
          <cell r="K1209">
            <v>1000000</v>
          </cell>
        </row>
        <row r="1210">
          <cell r="B1210" t="str">
            <v>rbum433</v>
          </cell>
          <cell r="D1210" t="str">
            <v>Tiket  transportasi a.n. Elizabeth  Pku - Jkt PP</v>
          </cell>
          <cell r="K1210">
            <v>880000</v>
          </cell>
        </row>
        <row r="1211">
          <cell r="B1211" t="str">
            <v>rbum434</v>
          </cell>
          <cell r="D1211" t="str">
            <v>Denda Penundaan Tiket a.n. Lilik Supriyanto</v>
          </cell>
          <cell r="K1211">
            <v>170000</v>
          </cell>
        </row>
        <row r="1213">
          <cell r="D1213" t="str">
            <v>Air Bersih</v>
          </cell>
        </row>
        <row r="1214">
          <cell r="B1214" t="str">
            <v>rbum435</v>
          </cell>
          <cell r="D1214" t="str">
            <v>Air Minum Karyawan &amp; Pekerja</v>
          </cell>
          <cell r="K1214">
            <v>2482000</v>
          </cell>
        </row>
        <row r="1216">
          <cell r="D1216" t="str">
            <v>Transport Karyawan</v>
          </cell>
        </row>
        <row r="1217">
          <cell r="B1217" t="str">
            <v>rbum436</v>
          </cell>
          <cell r="D1217" t="str">
            <v>Transport Karyawan a.n. P. Sitorus Medan - Pku</v>
          </cell>
          <cell r="K1217">
            <v>395000</v>
          </cell>
        </row>
        <row r="1218">
          <cell r="B1218" t="str">
            <v>rbum437</v>
          </cell>
          <cell r="D1218" t="str">
            <v>Transport Karyawan a.n. H.A  Sodikin  Jkt - Pku</v>
          </cell>
          <cell r="K1218">
            <v>405000</v>
          </cell>
        </row>
        <row r="1219">
          <cell r="B1219" t="str">
            <v>rbum438</v>
          </cell>
          <cell r="D1219" t="str">
            <v>Transport Karyawan dr Wilayah ke Proyek</v>
          </cell>
          <cell r="K1219">
            <v>20000</v>
          </cell>
        </row>
        <row r="1221">
          <cell r="D1221" t="str">
            <v>Akomodasi Tamu &amp; Rapat</v>
          </cell>
        </row>
        <row r="1222">
          <cell r="B1222" t="str">
            <v>rbum439</v>
          </cell>
          <cell r="D1222" t="str">
            <v>Akomodasi  Tamu &amp; Rapat Proyek</v>
          </cell>
          <cell r="K1222">
            <v>1251889</v>
          </cell>
        </row>
        <row r="1223">
          <cell r="B1223" t="str">
            <v>rbum440</v>
          </cell>
          <cell r="D1223" t="str">
            <v>Biaya Penginapan Tamu dr Jakarta</v>
          </cell>
          <cell r="K1223">
            <v>286165</v>
          </cell>
        </row>
        <row r="1225">
          <cell r="D1225" t="str">
            <v>Pengobatan Karyawan</v>
          </cell>
        </row>
        <row r="1226">
          <cell r="B1226" t="str">
            <v>rbum441</v>
          </cell>
          <cell r="D1226" t="str">
            <v>Pengobatan Karyawan &amp; Pekerja</v>
          </cell>
          <cell r="K1226">
            <v>464500</v>
          </cell>
        </row>
        <row r="1227">
          <cell r="B1227" t="str">
            <v>rbum442</v>
          </cell>
          <cell r="D1227" t="str">
            <v>Biaya Pengurusan Jenazah, Transport, Santunan ke Jawa tengah</v>
          </cell>
          <cell r="K1227">
            <v>13209000</v>
          </cell>
        </row>
        <row r="1229">
          <cell r="D1229" t="str">
            <v>Seragam Kerja Proyek</v>
          </cell>
        </row>
        <row r="1230">
          <cell r="B1230" t="str">
            <v>rbum443</v>
          </cell>
          <cell r="D1230" t="str">
            <v>Seragam Karyawan Proyek</v>
          </cell>
          <cell r="K1230">
            <v>1250000</v>
          </cell>
        </row>
        <row r="1232">
          <cell r="D1232" t="str">
            <v>Dokumentasi Proyek</v>
          </cell>
        </row>
        <row r="1233">
          <cell r="B1233" t="str">
            <v>rbum444</v>
          </cell>
          <cell r="D1233" t="str">
            <v>Baterai Untuk Dokumentasi</v>
          </cell>
          <cell r="K1233">
            <v>25000</v>
          </cell>
        </row>
        <row r="1235">
          <cell r="D1235" t="str">
            <v>Adm Keuangan Proyek</v>
          </cell>
        </row>
        <row r="1236">
          <cell r="B1236" t="str">
            <v>rbum445</v>
          </cell>
          <cell r="D1236" t="str">
            <v>Atk,Materai,Fotocopy dll</v>
          </cell>
          <cell r="K1236">
            <v>1075000</v>
          </cell>
        </row>
        <row r="1237">
          <cell r="B1237" t="str">
            <v>rbum446</v>
          </cell>
          <cell r="D1237" t="str">
            <v xml:space="preserve">Angsuran ke - 5 Mesin Fotocopy &amp; denda </v>
          </cell>
          <cell r="K1237">
            <v>714733</v>
          </cell>
        </row>
        <row r="1239">
          <cell r="D1239" t="str">
            <v>Insetif Tripida</v>
          </cell>
        </row>
        <row r="1240">
          <cell r="B1240" t="str">
            <v>rbum447</v>
          </cell>
          <cell r="D1240" t="str">
            <v xml:space="preserve"> - Sumbangan Hut RI Pemuda padang Bulan</v>
          </cell>
          <cell r="K1240">
            <v>250000</v>
          </cell>
        </row>
        <row r="1241">
          <cell r="B1241" t="str">
            <v>rbum448</v>
          </cell>
          <cell r="D1241" t="str">
            <v xml:space="preserve"> - Sumbangan Hut RI Lurah Kota Baru</v>
          </cell>
          <cell r="K1241">
            <v>150000</v>
          </cell>
        </row>
        <row r="1242">
          <cell r="B1242" t="str">
            <v>rbum449</v>
          </cell>
          <cell r="D1242" t="str">
            <v xml:space="preserve"> - Sumbangan Hut RI u/ Proyek  Pasar Senapelan</v>
          </cell>
          <cell r="K1242">
            <v>3000000</v>
          </cell>
        </row>
        <row r="1243">
          <cell r="B1243" t="str">
            <v>rbum450</v>
          </cell>
          <cell r="D1243" t="str">
            <v xml:space="preserve"> - Restribusi Sampah Mess Putra Bl. Agustus 2005</v>
          </cell>
          <cell r="K1243">
            <v>100000</v>
          </cell>
        </row>
        <row r="1244">
          <cell r="B1244" t="str">
            <v>rbum451</v>
          </cell>
          <cell r="D1244" t="str">
            <v xml:space="preserve"> - Honor Keamanan Mess Putra Bl. Agustus 2005</v>
          </cell>
          <cell r="K1244">
            <v>500000</v>
          </cell>
        </row>
        <row r="1245">
          <cell r="B1245" t="str">
            <v>rbum452</v>
          </cell>
          <cell r="D1245" t="str">
            <v xml:space="preserve"> - Honor Keamanan Mess Pekerja Bl. Agustus 2005</v>
          </cell>
          <cell r="K1245">
            <v>500000</v>
          </cell>
        </row>
        <row r="1246">
          <cell r="B1246" t="str">
            <v>rbum453</v>
          </cell>
          <cell r="D1246" t="str">
            <v xml:space="preserve"> - Honor Keamanan Proyek Polpos Senapelan</v>
          </cell>
          <cell r="K1246">
            <v>200000</v>
          </cell>
        </row>
        <row r="1247">
          <cell r="B1247" t="str">
            <v>rbum454</v>
          </cell>
          <cell r="D1247" t="str">
            <v xml:space="preserve"> - Bantuan u/ Polsek Senapelan</v>
          </cell>
          <cell r="K1247">
            <v>100000</v>
          </cell>
        </row>
        <row r="1249">
          <cell r="D1249" t="str">
            <v>Sewa Mess Proyek</v>
          </cell>
        </row>
        <row r="1250">
          <cell r="B1250" t="str">
            <v>rbum455</v>
          </cell>
          <cell r="D1250" t="str">
            <v xml:space="preserve"> - Penggantian biaya pemondokan pekerja 3 Bulan</v>
          </cell>
          <cell r="K1250">
            <v>1150000</v>
          </cell>
        </row>
        <row r="1251">
          <cell r="B1251" t="str">
            <v>rbum456</v>
          </cell>
          <cell r="D1251" t="str">
            <v xml:space="preserve"> - Penggantian biaya pemondokan pekerja 1 Bulan</v>
          </cell>
          <cell r="K1251">
            <v>450000</v>
          </cell>
        </row>
        <row r="1253">
          <cell r="D1253" t="str">
            <v>Perlengkapan Mess &amp; Kantor</v>
          </cell>
        </row>
        <row r="1254">
          <cell r="B1254" t="str">
            <v>rbum457</v>
          </cell>
          <cell r="D1254" t="str">
            <v>Perlengkapan Kantor, Bendera dll</v>
          </cell>
          <cell r="K1254">
            <v>490000</v>
          </cell>
        </row>
        <row r="1256">
          <cell r="D1256" t="str">
            <v>Telepon Kontraktor</v>
          </cell>
        </row>
        <row r="1257">
          <cell r="B1257" t="str">
            <v>rbum458</v>
          </cell>
          <cell r="D1257" t="str">
            <v>Telepon Kantor Proyek</v>
          </cell>
          <cell r="K1257">
            <v>1293672</v>
          </cell>
        </row>
        <row r="1258">
          <cell r="B1258" t="str">
            <v>rbum459</v>
          </cell>
          <cell r="D1258" t="str">
            <v>Telepon Mess Putra</v>
          </cell>
          <cell r="K1258">
            <v>42510</v>
          </cell>
        </row>
        <row r="1259">
          <cell r="B1259" t="str">
            <v>rbum460</v>
          </cell>
          <cell r="D1259" t="str">
            <v>Telepon Mess putri</v>
          </cell>
          <cell r="K1259">
            <v>70208</v>
          </cell>
        </row>
        <row r="1260">
          <cell r="B1260" t="str">
            <v>rbum461</v>
          </cell>
          <cell r="D1260" t="str">
            <v>Voucher &amp; Fax</v>
          </cell>
          <cell r="K1260">
            <v>5595647</v>
          </cell>
        </row>
        <row r="1263">
          <cell r="I1263" t="str">
            <v xml:space="preserve">Sub Jumlah Dipindah                          </v>
          </cell>
          <cell r="K1263">
            <v>42091824</v>
          </cell>
          <cell r="L1263">
            <v>0</v>
          </cell>
        </row>
        <row r="1265">
          <cell r="K1265" t="str">
            <v>Pekanbaru, 25 Agustus 2005</v>
          </cell>
        </row>
        <row r="1267">
          <cell r="K1267" t="str">
            <v>Pembuat Daftar</v>
          </cell>
        </row>
        <row r="1273">
          <cell r="K1273" t="str">
            <v>PAHOTAN SITORUS, SE</v>
          </cell>
        </row>
        <row r="1274">
          <cell r="K1274" t="str">
            <v>Adm/Keu Proyek</v>
          </cell>
        </row>
        <row r="1275">
          <cell r="D1275" t="str">
            <v>Pindahan Sub Jumlah</v>
          </cell>
          <cell r="K1275">
            <v>42091824</v>
          </cell>
          <cell r="L1275">
            <v>0</v>
          </cell>
        </row>
        <row r="1277">
          <cell r="D1277" t="str">
            <v>Telepon Owner &amp; konsultan</v>
          </cell>
        </row>
        <row r="1278">
          <cell r="B1278" t="str">
            <v>rbum462</v>
          </cell>
          <cell r="D1278" t="str">
            <v>Telepon Konsultan</v>
          </cell>
          <cell r="K1278">
            <v>1665457</v>
          </cell>
        </row>
        <row r="1279">
          <cell r="B1279" t="str">
            <v>rbum463</v>
          </cell>
          <cell r="D1279" t="str">
            <v>Telepon Owner</v>
          </cell>
          <cell r="K1279">
            <v>517116</v>
          </cell>
        </row>
        <row r="1281">
          <cell r="D1281" t="str">
            <v>Makan/Minum Karyawan Kerja Normal</v>
          </cell>
        </row>
        <row r="1282">
          <cell r="D1282" t="str">
            <v>Makan/Minum Karyawan Kerja Normal</v>
          </cell>
        </row>
        <row r="1283">
          <cell r="B1283" t="str">
            <v>rbum464</v>
          </cell>
          <cell r="D1283" t="str">
            <v>Makan/Minum Karyawan Kerja Normal</v>
          </cell>
          <cell r="K1283">
            <v>9000000</v>
          </cell>
        </row>
        <row r="1285">
          <cell r="D1285" t="str">
            <v>Makan/Minum Pekerja Lembur</v>
          </cell>
        </row>
        <row r="1286">
          <cell r="D1286" t="str">
            <v>Makan/Minum Karyawan &amp; Pekerja Lembur</v>
          </cell>
        </row>
        <row r="1287">
          <cell r="B1287" t="str">
            <v>rbum465</v>
          </cell>
          <cell r="D1287" t="str">
            <v>Makan/Minum Karyawan &amp; Pekerja Lembur</v>
          </cell>
          <cell r="K1287">
            <v>6960500</v>
          </cell>
        </row>
        <row r="1289">
          <cell r="D1289" t="str">
            <v>Tinta Printer</v>
          </cell>
        </row>
        <row r="1290">
          <cell r="B1290" t="str">
            <v>rbum466</v>
          </cell>
          <cell r="D1290" t="str">
            <v xml:space="preserve">Tinta Printer </v>
          </cell>
          <cell r="K1290">
            <v>525000</v>
          </cell>
        </row>
        <row r="1292">
          <cell r="D1292" t="str">
            <v>Suwarno Salim</v>
          </cell>
        </row>
        <row r="1293">
          <cell r="B1293" t="str">
            <v>rbum467</v>
          </cell>
          <cell r="D1293" t="str">
            <v>Pembayaran ke 3 (Lunas)   1 ( Satu ) unit Mobil Pick Up</v>
          </cell>
          <cell r="K1293">
            <v>2500000</v>
          </cell>
        </row>
        <row r="1295">
          <cell r="D1295" t="str">
            <v>BBM/Kendaraan Dinas</v>
          </cell>
        </row>
        <row r="1296">
          <cell r="B1296" t="str">
            <v>rbum468</v>
          </cell>
          <cell r="D1296" t="str">
            <v>BBM, Servis,dll</v>
          </cell>
          <cell r="K1296">
            <v>1102000</v>
          </cell>
        </row>
        <row r="1299">
          <cell r="J1299" t="str">
            <v xml:space="preserve">Sub Jumlah                          </v>
          </cell>
          <cell r="K1299">
            <v>64361897</v>
          </cell>
          <cell r="L1299">
            <v>0</v>
          </cell>
        </row>
        <row r="1300">
          <cell r="J1300" t="str">
            <v xml:space="preserve">T  o  t   a  l                           </v>
          </cell>
          <cell r="K1300">
            <v>67921897</v>
          </cell>
          <cell r="L1300">
            <v>0</v>
          </cell>
        </row>
        <row r="1302">
          <cell r="C1302" t="str">
            <v>DP - 21</v>
          </cell>
        </row>
        <row r="1303">
          <cell r="D1303" t="str">
            <v>PT. Malibu Jaya Berwisata</v>
          </cell>
        </row>
        <row r="1304">
          <cell r="B1304" t="str">
            <v>rbum469</v>
          </cell>
          <cell r="D1304" t="str">
            <v xml:space="preserve">Tiket Karyawan a.n. Kusmayadi Pku -Jkt </v>
          </cell>
          <cell r="K1304">
            <v>635000</v>
          </cell>
        </row>
        <row r="1305">
          <cell r="B1305" t="str">
            <v>rbum470</v>
          </cell>
          <cell r="D1305" t="str">
            <v xml:space="preserve">Tiket Karyawan a.n. Andi Opsani Pku -Medan </v>
          </cell>
          <cell r="K1305">
            <v>607700</v>
          </cell>
        </row>
        <row r="1307">
          <cell r="D1307" t="str">
            <v>PT. Malibu Jaya Berwisata</v>
          </cell>
        </row>
        <row r="1308">
          <cell r="B1308" t="str">
            <v>rbum471</v>
          </cell>
          <cell r="D1308" t="str">
            <v xml:space="preserve">Tiket Karyawan a.n. Gung Murbo Pku - Srby ( PP ) </v>
          </cell>
          <cell r="K1308">
            <v>1377000</v>
          </cell>
        </row>
        <row r="1310">
          <cell r="D1310" t="str">
            <v>PT. Malibu Jaya Berwisata</v>
          </cell>
        </row>
        <row r="1311">
          <cell r="B1311" t="str">
            <v>rbum472</v>
          </cell>
          <cell r="D1311" t="str">
            <v xml:space="preserve">Tiket Karyawan Operator TC Pku - Jkt </v>
          </cell>
          <cell r="K1311">
            <v>1125000</v>
          </cell>
        </row>
        <row r="1313">
          <cell r="K1313">
            <v>3744700</v>
          </cell>
        </row>
        <row r="1315">
          <cell r="D1315" t="str">
            <v>Honor Konsultan</v>
          </cell>
        </row>
        <row r="1316">
          <cell r="B1316" t="str">
            <v>rbum473</v>
          </cell>
          <cell r="D1316" t="str">
            <v>Makan/Minum Konsultan,Owner &amp; Security Kerja Normal</v>
          </cell>
          <cell r="K1316">
            <v>2092500</v>
          </cell>
        </row>
        <row r="1317">
          <cell r="B1317" t="str">
            <v>rbum474</v>
          </cell>
          <cell r="D1317" t="str">
            <v>Makan/Minum Konsultan,Owner &amp; Security Kerja Lembur</v>
          </cell>
          <cell r="K1317">
            <v>1377000</v>
          </cell>
        </row>
        <row r="1319">
          <cell r="D1319" t="str">
            <v>Pembuatan Kantor Kontraktor</v>
          </cell>
        </row>
        <row r="1320">
          <cell r="B1320" t="str">
            <v>rbum475</v>
          </cell>
          <cell r="D1320" t="str">
            <v>Kaca Jendela Kantor</v>
          </cell>
          <cell r="K1320">
            <v>73000</v>
          </cell>
        </row>
        <row r="1322">
          <cell r="D1322" t="str">
            <v>Air Minum Pekerja</v>
          </cell>
        </row>
        <row r="1323">
          <cell r="B1323" t="str">
            <v>rbum476</v>
          </cell>
          <cell r="D1323" t="str">
            <v>Air Minum Pekerja</v>
          </cell>
          <cell r="K1323">
            <v>2516000</v>
          </cell>
        </row>
        <row r="1325">
          <cell r="D1325" t="str">
            <v>Transport Karyawan</v>
          </cell>
        </row>
        <row r="1326">
          <cell r="B1326" t="str">
            <v>rbum477</v>
          </cell>
          <cell r="D1326" t="str">
            <v>Transport karyawan a.n. Mirza Noor Pku - Plmbg ( PP )</v>
          </cell>
          <cell r="K1326">
            <v>994000</v>
          </cell>
        </row>
        <row r="1327">
          <cell r="B1327" t="str">
            <v>rbum478</v>
          </cell>
          <cell r="D1327" t="str">
            <v>Transport karyawan a.n. P. Sitorus Pku - Mdn ( PP )</v>
          </cell>
          <cell r="K1327">
            <v>765100</v>
          </cell>
        </row>
        <row r="1328">
          <cell r="B1328" t="str">
            <v>rbum479</v>
          </cell>
          <cell r="D1328" t="str">
            <v>Transport karyawan a.n. Karsono Pku - Jkt ( PP )</v>
          </cell>
          <cell r="K1328">
            <v>2047400</v>
          </cell>
        </row>
        <row r="1329">
          <cell r="B1329" t="str">
            <v>rbum480</v>
          </cell>
          <cell r="D1329" t="str">
            <v>Transport Sub-kont Jkt - Pku</v>
          </cell>
          <cell r="K1329">
            <v>1977000</v>
          </cell>
        </row>
        <row r="1331">
          <cell r="D1331" t="str">
            <v>Gaji Karyawan Proyek</v>
          </cell>
        </row>
        <row r="1332">
          <cell r="B1332" t="str">
            <v>rbum481</v>
          </cell>
          <cell r="D1332" t="str">
            <v>Gaji Karyawan Periode : 26 Agustus s/d 25 September 2005</v>
          </cell>
          <cell r="K1332">
            <v>44400000</v>
          </cell>
        </row>
        <row r="1334">
          <cell r="D1334" t="str">
            <v>Akomodasi Tamu &amp; Rapat</v>
          </cell>
        </row>
        <row r="1335">
          <cell r="B1335" t="str">
            <v>rbum482</v>
          </cell>
          <cell r="D1335" t="str">
            <v>Akomodasi Tamu Proyek</v>
          </cell>
          <cell r="K1335">
            <v>1148105</v>
          </cell>
        </row>
        <row r="1336">
          <cell r="B1336" t="str">
            <v>rbum483</v>
          </cell>
          <cell r="D1336" t="str">
            <v>Akomodasi Rapat  Proyek</v>
          </cell>
          <cell r="K1336">
            <v>523740</v>
          </cell>
        </row>
        <row r="1338">
          <cell r="D1338" t="str">
            <v>Pengobatan Karyawan</v>
          </cell>
        </row>
        <row r="1339">
          <cell r="B1339" t="str">
            <v>rbum484</v>
          </cell>
          <cell r="D1339" t="str">
            <v>Pengobatan Karyawan &amp; Pekerja</v>
          </cell>
          <cell r="K1339">
            <v>1541000</v>
          </cell>
        </row>
        <row r="1341">
          <cell r="D1341" t="str">
            <v>Adm Keuangan Proyek</v>
          </cell>
        </row>
        <row r="1342">
          <cell r="B1342" t="str">
            <v>rbum485</v>
          </cell>
          <cell r="D1342" t="str">
            <v>Atk, Materai dll</v>
          </cell>
          <cell r="K1342">
            <v>1904516</v>
          </cell>
        </row>
        <row r="1344">
          <cell r="D1344" t="str">
            <v>Dokumentasi Proyek</v>
          </cell>
        </row>
        <row r="1345">
          <cell r="B1345" t="str">
            <v>rbum486</v>
          </cell>
          <cell r="D1345" t="str">
            <v>Bateray &amp; Senter</v>
          </cell>
          <cell r="K1345">
            <v>188000</v>
          </cell>
        </row>
        <row r="1347">
          <cell r="D1347" t="str">
            <v>Insetif Tripida</v>
          </cell>
        </row>
        <row r="1348">
          <cell r="B1348" t="str">
            <v>rbum487</v>
          </cell>
          <cell r="D1348" t="str">
            <v>Konpensasi SPSI NIBA Pasar Kodim</v>
          </cell>
          <cell r="K1348">
            <v>1000000</v>
          </cell>
        </row>
        <row r="1349">
          <cell r="B1349" t="str">
            <v>rbum488</v>
          </cell>
          <cell r="D1349" t="str">
            <v>Ronda Mess Putri 1 Bulan</v>
          </cell>
          <cell r="K1349">
            <v>20000</v>
          </cell>
        </row>
        <row r="1350">
          <cell r="B1350" t="str">
            <v>rbum489</v>
          </cell>
          <cell r="D1350" t="str">
            <v>Honor Keamanan Proyek 1 Bulan</v>
          </cell>
          <cell r="K1350">
            <v>300000</v>
          </cell>
        </row>
        <row r="1352">
          <cell r="D1352" t="str">
            <v>Sewa Mess Proyek</v>
          </cell>
        </row>
        <row r="1353">
          <cell r="B1353" t="str">
            <v>rbum490</v>
          </cell>
          <cell r="D1353" t="str">
            <v>Pemondokan Pekerja 1 Bln</v>
          </cell>
          <cell r="K1353">
            <v>450000</v>
          </cell>
        </row>
        <row r="1354">
          <cell r="B1354" t="str">
            <v>rbum491</v>
          </cell>
          <cell r="D1354" t="str">
            <v>Pemondokan Pekerja 1 Bln</v>
          </cell>
          <cell r="K1354">
            <v>150000</v>
          </cell>
        </row>
        <row r="1357">
          <cell r="I1357" t="str">
            <v xml:space="preserve">Sub Jumlah Dipindah                          </v>
          </cell>
          <cell r="K1357">
            <v>63467361</v>
          </cell>
          <cell r="L1357">
            <v>0</v>
          </cell>
        </row>
        <row r="1359">
          <cell r="K1359" t="str">
            <v>Pekanbaru, 10 Oktober 2005</v>
          </cell>
        </row>
        <row r="1361">
          <cell r="K1361" t="str">
            <v>Pembuat Daftar</v>
          </cell>
        </row>
        <row r="1367">
          <cell r="K1367" t="str">
            <v>PAHOTAN SITORUS, SE</v>
          </cell>
        </row>
        <row r="1368">
          <cell r="K1368" t="str">
            <v>Adm/Keu Proyek</v>
          </cell>
        </row>
        <row r="1369">
          <cell r="D1369" t="str">
            <v>Pindahan Sub Jumlah</v>
          </cell>
          <cell r="K1369">
            <v>63467361</v>
          </cell>
          <cell r="L1369">
            <v>0</v>
          </cell>
        </row>
        <row r="1371">
          <cell r="D1371" t="str">
            <v>Perlengkapan Mess &amp; Kantor</v>
          </cell>
        </row>
        <row r="1372">
          <cell r="B1372" t="str">
            <v>rbum492</v>
          </cell>
          <cell r="D1372" t="str">
            <v>Perlengkapan kantor ( Kursi dll )</v>
          </cell>
          <cell r="K1372">
            <v>454000</v>
          </cell>
        </row>
        <row r="1374">
          <cell r="D1374" t="str">
            <v>Telepon Kontraktor</v>
          </cell>
        </row>
        <row r="1375">
          <cell r="B1375" t="str">
            <v>rbum493</v>
          </cell>
          <cell r="D1375" t="str">
            <v>Voucher karyawan</v>
          </cell>
          <cell r="K1375">
            <v>961000</v>
          </cell>
        </row>
        <row r="1376">
          <cell r="B1376" t="str">
            <v>rbum494</v>
          </cell>
          <cell r="D1376" t="str">
            <v>Telepon Kantor Proyek</v>
          </cell>
          <cell r="K1376">
            <v>3760238</v>
          </cell>
        </row>
        <row r="1377">
          <cell r="B1377" t="str">
            <v>rbum495</v>
          </cell>
          <cell r="D1377" t="str">
            <v>Telepon Mess Putri</v>
          </cell>
          <cell r="K1377">
            <v>96325</v>
          </cell>
        </row>
        <row r="1378">
          <cell r="B1378" t="str">
            <v>rbum496</v>
          </cell>
          <cell r="D1378" t="str">
            <v>Telepon Mess Putra</v>
          </cell>
          <cell r="K1378">
            <v>43885</v>
          </cell>
        </row>
        <row r="1379">
          <cell r="B1379" t="str">
            <v>rbum497</v>
          </cell>
          <cell r="D1379" t="str">
            <v>Kartu Hallo Karsono 2 Bulan</v>
          </cell>
          <cell r="K1379">
            <v>1641019</v>
          </cell>
        </row>
        <row r="1381">
          <cell r="D1381" t="str">
            <v>Telepon Konsultan &amp; Owner</v>
          </cell>
        </row>
        <row r="1382">
          <cell r="B1382" t="str">
            <v>rbum498</v>
          </cell>
          <cell r="D1382" t="str">
            <v>Telepon Owner</v>
          </cell>
          <cell r="K1382">
            <v>693920</v>
          </cell>
        </row>
        <row r="1383">
          <cell r="B1383" t="str">
            <v>rbum499</v>
          </cell>
          <cell r="D1383" t="str">
            <v>Voucher Owner</v>
          </cell>
          <cell r="K1383">
            <v>200000</v>
          </cell>
        </row>
        <row r="1384">
          <cell r="B1384" t="str">
            <v>rbum500</v>
          </cell>
          <cell r="D1384" t="str">
            <v>Telepon Konsultan</v>
          </cell>
          <cell r="K1384">
            <v>1744740</v>
          </cell>
        </row>
        <row r="1385">
          <cell r="B1385" t="str">
            <v>rbum501</v>
          </cell>
          <cell r="D1385" t="str">
            <v>Voucher Konsultan</v>
          </cell>
          <cell r="K1385">
            <v>60000</v>
          </cell>
        </row>
        <row r="1387">
          <cell r="D1387" t="str">
            <v>Makan/Minum Karyawan Kerja Normal</v>
          </cell>
        </row>
        <row r="1388">
          <cell r="D1388" t="str">
            <v>Makan/Minum Karyawan Kerja Normal</v>
          </cell>
        </row>
        <row r="1389">
          <cell r="B1389" t="str">
            <v>rbum502</v>
          </cell>
          <cell r="D1389" t="str">
            <v>Makan/Minum Karyawan Kerja Normal</v>
          </cell>
          <cell r="K1389">
            <v>8437500</v>
          </cell>
        </row>
        <row r="1391">
          <cell r="D1391" t="str">
            <v>Makan/Minum Pekerja Lembur</v>
          </cell>
        </row>
        <row r="1392">
          <cell r="D1392" t="str">
            <v>Makan/Minum Karyawan Kerja Lembur</v>
          </cell>
        </row>
        <row r="1393">
          <cell r="B1393" t="str">
            <v>rbum503</v>
          </cell>
          <cell r="D1393" t="str">
            <v>Makan/Minum Karyawan Kerja Lembur</v>
          </cell>
          <cell r="K1393">
            <v>5063700</v>
          </cell>
        </row>
        <row r="1395">
          <cell r="D1395" t="str">
            <v>Tinta Printer</v>
          </cell>
        </row>
        <row r="1396">
          <cell r="B1396" t="str">
            <v>rbum504</v>
          </cell>
          <cell r="D1396" t="str">
            <v>Servis Tinta &amp; Tinta Printer</v>
          </cell>
          <cell r="K1396">
            <v>425000</v>
          </cell>
        </row>
        <row r="1398">
          <cell r="D1398" t="str">
            <v>BBM/Kendaraan Dinas</v>
          </cell>
        </row>
        <row r="1399">
          <cell r="B1399" t="str">
            <v>rbum505</v>
          </cell>
          <cell r="D1399" t="str">
            <v>BBM Mobil, Servis Motor, dll</v>
          </cell>
          <cell r="K1399">
            <v>1206500</v>
          </cell>
        </row>
        <row r="1402">
          <cell r="J1402" t="str">
            <v xml:space="preserve">Sub Jumlah                          </v>
          </cell>
          <cell r="K1402">
            <v>88255188</v>
          </cell>
          <cell r="L1402">
            <v>0</v>
          </cell>
        </row>
        <row r="1403">
          <cell r="J1403" t="str">
            <v xml:space="preserve">T  o  t   a  l                           </v>
          </cell>
          <cell r="K1403">
            <v>91999888</v>
          </cell>
          <cell r="L1403">
            <v>0</v>
          </cell>
        </row>
        <row r="1405">
          <cell r="C1405" t="str">
            <v>DP - 22</v>
          </cell>
        </row>
        <row r="1406">
          <cell r="D1406" t="str">
            <v>PT.Malibu Jaya Berwisata</v>
          </cell>
        </row>
        <row r="1407">
          <cell r="B1407" t="str">
            <v>rbum506</v>
          </cell>
          <cell r="D1407" t="str">
            <v>Tiket Bambang P.Baru - Jogjakarta ( PP )</v>
          </cell>
          <cell r="K1407">
            <v>1233000</v>
          </cell>
        </row>
        <row r="1408">
          <cell r="B1408" t="str">
            <v>rbum507</v>
          </cell>
          <cell r="D1408" t="str">
            <v>Tiket Karsono P.Baru - Jakarta</v>
          </cell>
          <cell r="K1408">
            <v>435000</v>
          </cell>
        </row>
        <row r="1411">
          <cell r="K1411">
            <v>1668000</v>
          </cell>
        </row>
        <row r="1413">
          <cell r="D1413" t="str">
            <v>Biaya Pengawasan &amp; Lembur M K</v>
          </cell>
        </row>
        <row r="1414">
          <cell r="B1414" t="str">
            <v>rbum508</v>
          </cell>
          <cell r="D1414" t="str">
            <v xml:space="preserve">By Makan/Minum Owner/Konsultan Kerja Normal </v>
          </cell>
          <cell r="K1414">
            <v>2625000</v>
          </cell>
        </row>
        <row r="1415">
          <cell r="B1415" t="str">
            <v>rbum509</v>
          </cell>
          <cell r="D1415" t="str">
            <v>By Makan/Minum Owner/Konsultan Kerja Lembur</v>
          </cell>
          <cell r="K1415">
            <v>1620000</v>
          </cell>
        </row>
        <row r="1417">
          <cell r="D1417" t="str">
            <v>Air Minum Pekerja /Kantor</v>
          </cell>
        </row>
        <row r="1418">
          <cell r="B1418" t="str">
            <v>rbum510</v>
          </cell>
          <cell r="D1418" t="str">
            <v xml:space="preserve">Air Galon </v>
          </cell>
          <cell r="K1418">
            <v>1357000</v>
          </cell>
        </row>
        <row r="1419">
          <cell r="B1419" t="str">
            <v>rbum511</v>
          </cell>
          <cell r="D1419" t="str">
            <v>Retribusi Sumur Bor</v>
          </cell>
          <cell r="K1419">
            <v>648000</v>
          </cell>
        </row>
        <row r="1421">
          <cell r="D1421" t="str">
            <v>Perjalanan Karyawan</v>
          </cell>
        </row>
        <row r="1422">
          <cell r="B1422" t="str">
            <v>rbum512</v>
          </cell>
          <cell r="D1422" t="str">
            <v>Tiket Karsono P.Baru - Jakarta</v>
          </cell>
          <cell r="K1422">
            <v>1107500</v>
          </cell>
        </row>
        <row r="1424">
          <cell r="D1424" t="str">
            <v>Akomodasi Tamu &amp; Rapat</v>
          </cell>
        </row>
        <row r="1425">
          <cell r="B1425" t="str">
            <v>rbum513</v>
          </cell>
          <cell r="D1425" t="str">
            <v>Akomodasi Tamu &amp; Buka Bersama Konsultan Owner</v>
          </cell>
          <cell r="K1425">
            <v>5190540</v>
          </cell>
        </row>
        <row r="1426">
          <cell r="B1426" t="str">
            <v>rbum514</v>
          </cell>
          <cell r="D1426" t="str">
            <v>Akomodasi Rapat Proyek</v>
          </cell>
          <cell r="K1426">
            <v>190000</v>
          </cell>
        </row>
        <row r="1428">
          <cell r="D1428" t="str">
            <v>Perobatan Karyawan</v>
          </cell>
        </row>
        <row r="1429">
          <cell r="B1429" t="str">
            <v>rbum515</v>
          </cell>
          <cell r="D1429" t="str">
            <v>Obat untuk Karyawan</v>
          </cell>
          <cell r="K1429">
            <v>40000</v>
          </cell>
        </row>
        <row r="1431">
          <cell r="D1431" t="str">
            <v>Safety  Helm</v>
          </cell>
        </row>
        <row r="1432">
          <cell r="B1432" t="str">
            <v>rbum516</v>
          </cell>
          <cell r="D1432" t="str">
            <v>Helm Proyek</v>
          </cell>
          <cell r="K1432">
            <v>23000</v>
          </cell>
        </row>
        <row r="1434">
          <cell r="D1434" t="str">
            <v>Seragam Karyawan</v>
          </cell>
        </row>
        <row r="1435">
          <cell r="B1435" t="str">
            <v>rbum517</v>
          </cell>
          <cell r="D1435" t="str">
            <v>Pakaian seragam Edward</v>
          </cell>
          <cell r="K1435">
            <v>438000</v>
          </cell>
        </row>
        <row r="1437">
          <cell r="D1437" t="str">
            <v>Adm &amp; Keuangan Proyek</v>
          </cell>
        </row>
        <row r="1438">
          <cell r="B1438" t="str">
            <v>rbum518</v>
          </cell>
          <cell r="D1438" t="str">
            <v>Alat  tulis dan Meterai</v>
          </cell>
          <cell r="K1438">
            <v>559000</v>
          </cell>
        </row>
        <row r="1439">
          <cell r="B1439" t="str">
            <v>rbum519</v>
          </cell>
          <cell r="D1439" t="str">
            <v>Angs- 7 Mesin Foto Copy</v>
          </cell>
          <cell r="K1439">
            <v>717099</v>
          </cell>
        </row>
        <row r="1441">
          <cell r="D1441" t="str">
            <v>Insentif Tripida</v>
          </cell>
        </row>
        <row r="1442">
          <cell r="B1442" t="str">
            <v>rbum520</v>
          </cell>
          <cell r="D1442" t="str">
            <v>Retribusi sampah</v>
          </cell>
          <cell r="K1442">
            <v>100000</v>
          </cell>
        </row>
        <row r="1443">
          <cell r="B1443" t="str">
            <v>rbum521</v>
          </cell>
          <cell r="D1443" t="str">
            <v>Honor Keamanan Mess Jl.Teratai 1 bln u/Oktober 05</v>
          </cell>
          <cell r="K1443">
            <v>500000</v>
          </cell>
        </row>
        <row r="1444">
          <cell r="B1444" t="str">
            <v>rbum522</v>
          </cell>
          <cell r="D1444" t="str">
            <v>Honor Keamanan Mess Jl.Kenanga &amp; Gg.Taupiq 1 bln</v>
          </cell>
          <cell r="K1444">
            <v>500000</v>
          </cell>
        </row>
        <row r="1446">
          <cell r="D1446" t="str">
            <v>Sewa Mess Proyek</v>
          </cell>
        </row>
        <row r="1447">
          <cell r="B1447" t="str">
            <v>rbum523</v>
          </cell>
          <cell r="D1447" t="str">
            <v>By. Pemondokan Pekerja a/ Mandor Kahar 1 bl</v>
          </cell>
          <cell r="K1447">
            <v>450000</v>
          </cell>
        </row>
        <row r="1449">
          <cell r="D1449" t="str">
            <v>Perlengkapan Kantor &amp; mess</v>
          </cell>
        </row>
        <row r="1450">
          <cell r="B1450" t="str">
            <v>rbum524</v>
          </cell>
          <cell r="D1450" t="str">
            <v>Kain pel, Rantang &amp; kunci mess</v>
          </cell>
          <cell r="K1450">
            <v>55000</v>
          </cell>
        </row>
        <row r="1455">
          <cell r="I1455" t="str">
            <v xml:space="preserve">Sub Jumlah Dipindah                          </v>
          </cell>
          <cell r="K1455">
            <v>16120139</v>
          </cell>
          <cell r="L1455">
            <v>0</v>
          </cell>
        </row>
        <row r="1457">
          <cell r="K1457" t="str">
            <v>Pekanbaru, 25 Oktober 2005</v>
          </cell>
        </row>
        <row r="1459">
          <cell r="K1459" t="str">
            <v>Pembuat Daftar</v>
          </cell>
        </row>
        <row r="1465">
          <cell r="K1465" t="str">
            <v>PAHOTAN SITORUS, SE</v>
          </cell>
        </row>
        <row r="1466">
          <cell r="K1466" t="str">
            <v>Adm/Keu Proyek</v>
          </cell>
        </row>
        <row r="1467">
          <cell r="D1467" t="str">
            <v>Pindahan Sub Jumlah</v>
          </cell>
          <cell r="K1467">
            <v>16120139</v>
          </cell>
          <cell r="L1467">
            <v>0</v>
          </cell>
        </row>
        <row r="1469">
          <cell r="D1469" t="str">
            <v>Telepon Kontraktor</v>
          </cell>
        </row>
        <row r="1470">
          <cell r="B1470" t="str">
            <v>rbum525</v>
          </cell>
          <cell r="D1470" t="str">
            <v>Voucher karyawan</v>
          </cell>
          <cell r="K1470">
            <v>551000</v>
          </cell>
        </row>
        <row r="1471">
          <cell r="B1471" t="str">
            <v>rbum526</v>
          </cell>
          <cell r="D1471" t="str">
            <v>Telepon Kantor Proyek</v>
          </cell>
          <cell r="K1471">
            <v>4070821</v>
          </cell>
        </row>
        <row r="1472">
          <cell r="B1472" t="str">
            <v>rbum527</v>
          </cell>
          <cell r="D1472" t="str">
            <v>Telepon Mess Putri</v>
          </cell>
          <cell r="K1472">
            <v>97666</v>
          </cell>
        </row>
        <row r="1473">
          <cell r="B1473" t="str">
            <v>rbum528</v>
          </cell>
          <cell r="D1473" t="str">
            <v>Telepon Mess Putra</v>
          </cell>
          <cell r="K1473">
            <v>41960</v>
          </cell>
        </row>
        <row r="1474">
          <cell r="B1474" t="str">
            <v>rbum529</v>
          </cell>
          <cell r="D1474" t="str">
            <v>Kartu Halo a/s surachman</v>
          </cell>
          <cell r="K1474">
            <v>2298209</v>
          </cell>
        </row>
        <row r="1476">
          <cell r="D1476" t="str">
            <v>Telepon Konsultan &amp; Owner</v>
          </cell>
        </row>
        <row r="1477">
          <cell r="B1477" t="str">
            <v>rbum530</v>
          </cell>
          <cell r="D1477" t="str">
            <v>Telepon Konsultan</v>
          </cell>
          <cell r="K1477">
            <v>819984</v>
          </cell>
        </row>
        <row r="1478">
          <cell r="B1478" t="str">
            <v>rbum531</v>
          </cell>
          <cell r="D1478" t="str">
            <v>Telepon Owner</v>
          </cell>
          <cell r="K1478">
            <v>304535</v>
          </cell>
        </row>
        <row r="1480">
          <cell r="D1480" t="str">
            <v>Makan/Minum Karyawan Kerja Normal</v>
          </cell>
        </row>
        <row r="1481">
          <cell r="D1481" t="str">
            <v>Makan/Minum Karyawan Kerja Normal</v>
          </cell>
        </row>
        <row r="1482">
          <cell r="B1482" t="str">
            <v>rbum532</v>
          </cell>
          <cell r="D1482" t="str">
            <v>Makan/Minum Karyawan Kerja Normal</v>
          </cell>
          <cell r="K1482">
            <v>8250000</v>
          </cell>
        </row>
        <row r="1484">
          <cell r="D1484" t="str">
            <v>Makan/Minum Pekerja Lembur</v>
          </cell>
        </row>
        <row r="1485">
          <cell r="D1485" t="str">
            <v>Makan/Minum Karyawan Kerja Lembur</v>
          </cell>
        </row>
        <row r="1486">
          <cell r="B1486" t="str">
            <v>rbum533</v>
          </cell>
          <cell r="D1486" t="str">
            <v>Makan/Minum Karyawan Kerja Lembur</v>
          </cell>
          <cell r="K1486">
            <v>4168500</v>
          </cell>
        </row>
        <row r="1488">
          <cell r="D1488" t="str">
            <v>Pengadaan Komputer</v>
          </cell>
        </row>
        <row r="1489">
          <cell r="B1489" t="str">
            <v>rbum534</v>
          </cell>
          <cell r="D1489" t="str">
            <v>Monitor Komputer 1 unit</v>
          </cell>
          <cell r="K1489">
            <v>680000</v>
          </cell>
        </row>
        <row r="1491">
          <cell r="D1491" t="str">
            <v>Tinta Printer</v>
          </cell>
        </row>
        <row r="1492">
          <cell r="B1492" t="str">
            <v>rbum535</v>
          </cell>
          <cell r="D1492" t="str">
            <v>Servis Tinta &amp; Tinta Printer</v>
          </cell>
          <cell r="K1492">
            <v>175000</v>
          </cell>
        </row>
        <row r="1494">
          <cell r="D1494" t="str">
            <v>BBM/Kendaraan Dinas</v>
          </cell>
        </row>
        <row r="1495">
          <cell r="B1495" t="str">
            <v>rbum536</v>
          </cell>
          <cell r="D1495" t="str">
            <v>BBM Mobil, Servis Motor, dll</v>
          </cell>
          <cell r="K1495">
            <v>1633000</v>
          </cell>
        </row>
        <row r="1496">
          <cell r="B1496" t="str">
            <v>rbum537</v>
          </cell>
          <cell r="D1496" t="str">
            <v>By Pemakaian 2 unit mobil</v>
          </cell>
          <cell r="K1496">
            <v>400000</v>
          </cell>
        </row>
        <row r="1497">
          <cell r="B1497" t="str">
            <v>rbum538</v>
          </cell>
          <cell r="D1497" t="str">
            <v>Angsuran 3 unit Sp.Motor</v>
          </cell>
          <cell r="K1497">
            <v>2238000</v>
          </cell>
        </row>
        <row r="1503">
          <cell r="J1503" t="str">
            <v xml:space="preserve">Sub Jumlah                          </v>
          </cell>
          <cell r="K1503">
            <v>41848814</v>
          </cell>
        </row>
        <row r="1504">
          <cell r="J1504" t="str">
            <v xml:space="preserve">T  o  t   a  l                           </v>
          </cell>
          <cell r="K1504">
            <v>43516814</v>
          </cell>
          <cell r="L1504">
            <v>0</v>
          </cell>
        </row>
        <row r="1505">
          <cell r="C1505" t="str">
            <v>DP - 12</v>
          </cell>
        </row>
        <row r="1506">
          <cell r="B1506" t="str">
            <v>Hutang</v>
          </cell>
        </row>
        <row r="1507">
          <cell r="B1507" t="str">
            <v/>
          </cell>
          <cell r="C1507" t="str">
            <v/>
          </cell>
          <cell r="D1507" t="str">
            <v>Transport dinas</v>
          </cell>
        </row>
        <row r="1508">
          <cell r="C1508" t="str">
            <v xml:space="preserve">PT.malibu Jaya  </v>
          </cell>
          <cell r="D1508" t="str">
            <v>Transport Karyawan</v>
          </cell>
        </row>
        <row r="1509">
          <cell r="D1509" t="str">
            <v>Budi setiawan ke Jakarta  ( PP)</v>
          </cell>
          <cell r="J1509">
            <v>508000</v>
          </cell>
        </row>
        <row r="1510">
          <cell r="B1510" t="str">
            <v>rbum539</v>
          </cell>
          <cell r="D1510" t="str">
            <v xml:space="preserve">Pahotan Sitorus ke Medan  </v>
          </cell>
          <cell r="J1510">
            <v>330000</v>
          </cell>
          <cell r="K1510">
            <v>838000</v>
          </cell>
        </row>
        <row r="1511">
          <cell r="B1511" t="str">
            <v>rbum540</v>
          </cell>
          <cell r="C1511" t="str">
            <v xml:space="preserve">PT.malibu Jaya  </v>
          </cell>
          <cell r="D1511" t="str">
            <v>Transport Karyawan H.A.Sodikin ke Jakarta</v>
          </cell>
          <cell r="K1511">
            <v>300000</v>
          </cell>
        </row>
        <row r="1513">
          <cell r="D1513" t="str">
            <v>Adm/Keuangan Proyek</v>
          </cell>
        </row>
        <row r="1514">
          <cell r="B1514" t="str">
            <v>rbum541</v>
          </cell>
          <cell r="C1514" t="str">
            <v>Jaya mesin</v>
          </cell>
          <cell r="D1514" t="str">
            <v>Angs - 2  Mesin Foto Copy</v>
          </cell>
          <cell r="K1514">
            <v>710000</v>
          </cell>
        </row>
        <row r="1515">
          <cell r="C1515" t="str">
            <v>TK.Penyalur Berita</v>
          </cell>
        </row>
        <row r="1516">
          <cell r="C1516" t="str">
            <v>162/NK-PPS/ORD/03/05</v>
          </cell>
          <cell r="D1516" t="str">
            <v>Alat-alat tulis Kantor</v>
          </cell>
          <cell r="J1516">
            <v>453000</v>
          </cell>
        </row>
        <row r="1517">
          <cell r="C1517" t="str">
            <v>104/NK-PPS/ORD/12/04</v>
          </cell>
          <cell r="D1517" t="str">
            <v>Alat-alat tulis Kantor</v>
          </cell>
          <cell r="J1517">
            <v>350000</v>
          </cell>
        </row>
        <row r="1518">
          <cell r="C1518" t="str">
            <v>158/NK-PPS/ORD/03/05</v>
          </cell>
          <cell r="D1518" t="str">
            <v>Alat-alat tulis Kantor</v>
          </cell>
          <cell r="J1518">
            <v>95000</v>
          </cell>
        </row>
        <row r="1519">
          <cell r="B1519" t="str">
            <v>rbum542</v>
          </cell>
          <cell r="C1519" t="str">
            <v>156/NK-PPS/ORD/03/05</v>
          </cell>
          <cell r="D1519" t="str">
            <v>Alat-alat tulis Kantor</v>
          </cell>
          <cell r="J1519">
            <v>628500</v>
          </cell>
          <cell r="K1519">
            <v>1526500</v>
          </cell>
        </row>
        <row r="1524">
          <cell r="K1524">
            <v>3374500</v>
          </cell>
          <cell r="L1524">
            <v>0</v>
          </cell>
        </row>
        <row r="1525">
          <cell r="B1525" t="str">
            <v/>
          </cell>
        </row>
        <row r="1526">
          <cell r="D1526" t="str">
            <v xml:space="preserve">Honor Konsultan </v>
          </cell>
        </row>
        <row r="1527">
          <cell r="B1527" t="str">
            <v>rbum543</v>
          </cell>
          <cell r="D1527" t="str">
            <v>Makan Kerja Normal Konsultan &amp; Owner</v>
          </cell>
          <cell r="K1527">
            <v>1687500</v>
          </cell>
        </row>
        <row r="1528">
          <cell r="B1528" t="str">
            <v>rbum544</v>
          </cell>
          <cell r="D1528" t="str">
            <v>Makan lembur Konsultan</v>
          </cell>
          <cell r="K1528">
            <v>1931000</v>
          </cell>
        </row>
        <row r="1530">
          <cell r="D1530" t="str">
            <v>Pemeriksaan dan Pengujian Bahan</v>
          </cell>
        </row>
        <row r="1531">
          <cell r="B1531" t="str">
            <v>rbum545</v>
          </cell>
          <cell r="D1531" t="str">
            <v xml:space="preserve">Tes Kubus sebanyak 15 buah </v>
          </cell>
          <cell r="K1531">
            <v>300000</v>
          </cell>
        </row>
        <row r="1533">
          <cell r="D1533" t="str">
            <v>Pembuatan Kantor Proyek</v>
          </cell>
        </row>
        <row r="1534">
          <cell r="B1534" t="str">
            <v>rbum546</v>
          </cell>
          <cell r="D1534" t="str">
            <v>Upah Buat skat Kantor Proyek</v>
          </cell>
          <cell r="K1534">
            <v>210000</v>
          </cell>
        </row>
        <row r="1536">
          <cell r="D1536" t="str">
            <v>Air Bersih</v>
          </cell>
        </row>
        <row r="1537">
          <cell r="B1537" t="str">
            <v>rbum547</v>
          </cell>
          <cell r="D1537" t="str">
            <v>Air Mineral untuk Karyawan</v>
          </cell>
          <cell r="K1537">
            <v>2050000</v>
          </cell>
        </row>
        <row r="1539">
          <cell r="D1539" t="str">
            <v>Mobilisasi Tenaga Kerja</v>
          </cell>
        </row>
        <row r="1540">
          <cell r="B1540" t="str">
            <v>rbum548</v>
          </cell>
          <cell r="D1540" t="str">
            <v>Mobilisasi Dian Pramana &amp; Gung Murbo ( Surabaya -  P. Baru )</v>
          </cell>
          <cell r="K1540">
            <v>1348070</v>
          </cell>
        </row>
        <row r="1541">
          <cell r="B1541" t="str">
            <v>rbum549</v>
          </cell>
          <cell r="D1541" t="str">
            <v xml:space="preserve">Mobilisasi Tenaga Kerja dari Jawa (Pati) ke Pku </v>
          </cell>
          <cell r="K1541">
            <v>2125000</v>
          </cell>
        </row>
        <row r="1543">
          <cell r="D1543" t="str">
            <v>Transport Karyawan.</v>
          </cell>
        </row>
        <row r="1544">
          <cell r="D1544" t="str">
            <v xml:space="preserve">Transport Karyawan H.A.Sodikin dr Jakarta </v>
          </cell>
          <cell r="J1544">
            <v>817200</v>
          </cell>
        </row>
        <row r="1545">
          <cell r="B1545" t="str">
            <v>rbum550</v>
          </cell>
          <cell r="D1545" t="str">
            <v xml:space="preserve">Transport Karyawan Kusmayadi Dr Bandung </v>
          </cell>
          <cell r="J1545">
            <v>299040</v>
          </cell>
          <cell r="K1545">
            <v>1116240</v>
          </cell>
        </row>
        <row r="1547">
          <cell r="D1547" t="str">
            <v>Gaji Karyawan Proyek</v>
          </cell>
        </row>
        <row r="1548">
          <cell r="B1548" t="str">
            <v>rbum551</v>
          </cell>
          <cell r="D1548" t="str">
            <v>Gaji Karyawan a.n Rinaldi Periode : 26 April - 25 Mei 2005</v>
          </cell>
          <cell r="K1548">
            <v>900000</v>
          </cell>
        </row>
        <row r="1550">
          <cell r="D1550" t="str">
            <v>Akomodasi Tamu &amp; Rapat</v>
          </cell>
        </row>
        <row r="1551">
          <cell r="B1551" t="str">
            <v>rbum552</v>
          </cell>
          <cell r="D1551" t="str">
            <v>Akomodasi Tamu &amp; rapat Proyek</v>
          </cell>
          <cell r="K1551">
            <v>866000</v>
          </cell>
        </row>
        <row r="1553">
          <cell r="D1553" t="str">
            <v>Pengobatan Karyawan</v>
          </cell>
        </row>
        <row r="1554">
          <cell r="B1554" t="str">
            <v>rbum553</v>
          </cell>
          <cell r="D1554" t="str">
            <v xml:space="preserve">By Pengobatan Karyawan /Pekerja </v>
          </cell>
          <cell r="K1554">
            <v>1593250</v>
          </cell>
        </row>
        <row r="1556">
          <cell r="D1556" t="str">
            <v>Seragam Kerja Proyek</v>
          </cell>
        </row>
        <row r="1557">
          <cell r="B1557" t="str">
            <v>rbum554</v>
          </cell>
          <cell r="D1557" t="str">
            <v>Seragam kerja Karyawan a.n Erwin H &amp; Uteng</v>
          </cell>
          <cell r="K1557">
            <v>850810</v>
          </cell>
        </row>
        <row r="1559">
          <cell r="D1559" t="str">
            <v>Adm/Keuangan Proyek</v>
          </cell>
        </row>
        <row r="1560">
          <cell r="B1560" t="str">
            <v>rbum555</v>
          </cell>
          <cell r="D1560" t="str">
            <v>Alat-alat tulis kantor  dan Materai</v>
          </cell>
          <cell r="K1560">
            <v>1273000</v>
          </cell>
        </row>
        <row r="1562">
          <cell r="D1562" t="str">
            <v>Insentif Tripida</v>
          </cell>
        </row>
        <row r="1563">
          <cell r="B1563" t="str">
            <v>rbum556</v>
          </cell>
          <cell r="D1563" t="str">
            <v>Honor Keamanan Mess Putri</v>
          </cell>
          <cell r="K1563">
            <v>20000</v>
          </cell>
        </row>
        <row r="1564">
          <cell r="B1564" t="str">
            <v>rbum557</v>
          </cell>
          <cell r="D1564" t="str">
            <v>Honor Keamanan  Proyek POLPOS Senapelan Bln Mei 2005</v>
          </cell>
          <cell r="K1564">
            <v>450000</v>
          </cell>
        </row>
        <row r="1565">
          <cell r="B1565" t="str">
            <v>rbum558</v>
          </cell>
          <cell r="D1565" t="str">
            <v>Honor Keamanan Proyek Poltabes P.Baru</v>
          </cell>
          <cell r="K1565">
            <v>500000</v>
          </cell>
        </row>
        <row r="1567">
          <cell r="D1567" t="str">
            <v>Perlengkapan Mess &amp; kantor</v>
          </cell>
        </row>
        <row r="1568">
          <cell r="B1568" t="str">
            <v>rbum559</v>
          </cell>
          <cell r="D1568" t="str">
            <v>Gelas ,Sendok,Kaca Meja Dll</v>
          </cell>
          <cell r="K1568">
            <v>832000</v>
          </cell>
        </row>
        <row r="1569">
          <cell r="B1569" t="str">
            <v>rbum560</v>
          </cell>
          <cell r="D1569" t="str">
            <v xml:space="preserve">Buat Meja ,Rak &amp; bangku </v>
          </cell>
          <cell r="K1569">
            <v>210000</v>
          </cell>
        </row>
        <row r="1572">
          <cell r="I1572" t="str">
            <v xml:space="preserve">Sub Jumlah Dipindah                          </v>
          </cell>
          <cell r="K1572">
            <v>18262870</v>
          </cell>
          <cell r="L1572">
            <v>0</v>
          </cell>
        </row>
        <row r="1574">
          <cell r="K1574" t="str">
            <v>Pekanbaru, 25 Mei 2005</v>
          </cell>
        </row>
        <row r="1576">
          <cell r="K1576" t="str">
            <v>Pembuat Daftar</v>
          </cell>
        </row>
        <row r="1580">
          <cell r="K1580" t="str">
            <v>PAHOTAN SITORUS, SE</v>
          </cell>
        </row>
        <row r="1581">
          <cell r="K1581" t="str">
            <v>Adm/Keu Proyek</v>
          </cell>
        </row>
        <row r="1582">
          <cell r="J1582" t="str">
            <v>DP.   No. :</v>
          </cell>
          <cell r="K1582" t="str">
            <v>12/NK-PPS/DP/V/2005</v>
          </cell>
        </row>
        <row r="1583">
          <cell r="J1583" t="str">
            <v>WO. No. :</v>
          </cell>
          <cell r="K1583">
            <v>327</v>
          </cell>
        </row>
        <row r="1587">
          <cell r="E1587" t="str">
            <v xml:space="preserve">Proyek  </v>
          </cell>
          <cell r="F1587" t="str">
            <v>:</v>
          </cell>
          <cell r="G1587" t="str">
            <v>Peremajaan Pasar Senapelan</v>
          </cell>
        </row>
        <row r="1588">
          <cell r="E1588" t="str">
            <v>Periode</v>
          </cell>
          <cell r="F1588" t="str">
            <v>:</v>
          </cell>
          <cell r="G1588">
            <v>38483</v>
          </cell>
          <cell r="I1588" t="str">
            <v>s/d</v>
          </cell>
          <cell r="J1588">
            <v>38497</v>
          </cell>
        </row>
        <row r="1590">
          <cell r="B1590" t="str">
            <v>Nomor</v>
          </cell>
          <cell r="D1590" t="str">
            <v>Uraian</v>
          </cell>
          <cell r="K1590" t="str">
            <v xml:space="preserve">J u m l a h </v>
          </cell>
          <cell r="L1590" t="str">
            <v>PPN/PPh</v>
          </cell>
        </row>
        <row r="1591">
          <cell r="B1591" t="str">
            <v>Kode</v>
          </cell>
        </row>
        <row r="1592">
          <cell r="B1592" t="str">
            <v>R.A.P</v>
          </cell>
          <cell r="K1592" t="str">
            <v>( Rp )</v>
          </cell>
          <cell r="L1592" t="str">
            <v>( Rp )</v>
          </cell>
        </row>
        <row r="1593">
          <cell r="D1593" t="str">
            <v>Pindahan Sub Jumlah</v>
          </cell>
          <cell r="K1593">
            <v>18262870</v>
          </cell>
          <cell r="L1593">
            <v>0</v>
          </cell>
        </row>
        <row r="1595">
          <cell r="D1595" t="str">
            <v>Telepon Kontraktor</v>
          </cell>
        </row>
        <row r="1596">
          <cell r="B1596" t="str">
            <v>rbum561</v>
          </cell>
          <cell r="D1596" t="str">
            <v>Rekening telepon,Mess,Kantor dan Voucher</v>
          </cell>
          <cell r="K1596">
            <v>3388845</v>
          </cell>
        </row>
        <row r="1598">
          <cell r="D1598" t="str">
            <v>Telepon Konsultan &amp; Ownher</v>
          </cell>
        </row>
        <row r="1599">
          <cell r="D1599" t="str">
            <v>Telpon Kantor Konsultan</v>
          </cell>
          <cell r="J1599">
            <v>1985551</v>
          </cell>
        </row>
        <row r="1600">
          <cell r="B1600" t="str">
            <v>rbum562</v>
          </cell>
          <cell r="D1600" t="str">
            <v>Telpon Kantor Owner</v>
          </cell>
          <cell r="J1600">
            <v>1637055</v>
          </cell>
          <cell r="K1600">
            <v>3622606</v>
          </cell>
        </row>
        <row r="1602">
          <cell r="D1602" t="str">
            <v>Makan minum Karyawan kerja Normal</v>
          </cell>
        </row>
        <row r="1603">
          <cell r="B1603" t="str">
            <v>rbum563</v>
          </cell>
          <cell r="D1603" t="str">
            <v>Makan karyawan Proyek ( 11 Mei 05 s/d 25 Mei 05 )</v>
          </cell>
          <cell r="K1603">
            <v>7362500</v>
          </cell>
        </row>
        <row r="1605">
          <cell r="D1605" t="str">
            <v>Makan/minum pekerja lembur</v>
          </cell>
        </row>
        <row r="1606">
          <cell r="B1606" t="str">
            <v>rbum564</v>
          </cell>
          <cell r="D1606" t="str">
            <v>Makan/Minum  Karyawan &amp; pekerja lembur malam</v>
          </cell>
          <cell r="K1606">
            <v>6194500</v>
          </cell>
        </row>
        <row r="1608">
          <cell r="D1608" t="str">
            <v>Tinta Printer</v>
          </cell>
        </row>
        <row r="1609">
          <cell r="B1609" t="str">
            <v>rbum565</v>
          </cell>
          <cell r="D1609" t="str">
            <v>Tinta Printer</v>
          </cell>
          <cell r="K1609">
            <v>275000</v>
          </cell>
        </row>
        <row r="1611">
          <cell r="D1611" t="str">
            <v>Sewa /Pengadaan kendaraan dinas</v>
          </cell>
        </row>
        <row r="1612">
          <cell r="B1612" t="str">
            <v>rbum566</v>
          </cell>
          <cell r="D1612" t="str">
            <v>Angsuran Speda Motor Proyek - 2 unit</v>
          </cell>
          <cell r="K1612">
            <v>1528000</v>
          </cell>
        </row>
        <row r="1614">
          <cell r="D1614" t="str">
            <v>BBM Kendaraan Dinas</v>
          </cell>
        </row>
        <row r="1615">
          <cell r="B1615" t="str">
            <v>rbum567</v>
          </cell>
          <cell r="D1615" t="str">
            <v>BBM, servis, dan sparepart kendaraan dinas</v>
          </cell>
          <cell r="K1615">
            <v>1437500</v>
          </cell>
        </row>
        <row r="1619">
          <cell r="J1619" t="str">
            <v xml:space="preserve">Sub Jumlah                          </v>
          </cell>
          <cell r="K1619">
            <v>42071821</v>
          </cell>
          <cell r="L1619">
            <v>0</v>
          </cell>
        </row>
        <row r="1620">
          <cell r="J1620" t="str">
            <v xml:space="preserve">T  o  t   a  l                           </v>
          </cell>
          <cell r="K1620">
            <v>45446321</v>
          </cell>
          <cell r="L1620">
            <v>0</v>
          </cell>
        </row>
        <row r="1622">
          <cell r="C1622" t="str">
            <v>DP - 14</v>
          </cell>
        </row>
        <row r="1624">
          <cell r="D1624" t="str">
            <v>PT. Malibu Jaya Berwisata</v>
          </cell>
        </row>
        <row r="1625">
          <cell r="B1625" t="str">
            <v>rbum568</v>
          </cell>
          <cell r="D1625" t="str">
            <v>Pembayaran Tiket a.n. Lilik Supriyanto Pku - Jkt</v>
          </cell>
          <cell r="K1625">
            <v>718000</v>
          </cell>
        </row>
        <row r="1628">
          <cell r="K1628">
            <v>718000</v>
          </cell>
          <cell r="L1628">
            <v>0</v>
          </cell>
        </row>
        <row r="1629">
          <cell r="B1629" t="str">
            <v/>
          </cell>
        </row>
        <row r="1630">
          <cell r="D1630" t="str">
            <v xml:space="preserve">Honor Konsultan </v>
          </cell>
        </row>
        <row r="1631">
          <cell r="B1631" t="str">
            <v>rbum569</v>
          </cell>
          <cell r="D1631" t="str">
            <v>Biaya makan &amp; Minum Owner/Konsultan untuk kerja lembur</v>
          </cell>
          <cell r="K1631">
            <v>1620000</v>
          </cell>
        </row>
        <row r="1632">
          <cell r="B1632" t="str">
            <v>rbum570</v>
          </cell>
          <cell r="D1632" t="str">
            <v>Biaya makan &amp; Minum Owner/Konsultan untuk kerja normal</v>
          </cell>
          <cell r="K1632">
            <v>1687500</v>
          </cell>
        </row>
        <row r="1635">
          <cell r="D1635" t="str">
            <v>Pemeriksaan dan Pengujian Bahan</v>
          </cell>
        </row>
        <row r="1636">
          <cell r="B1636" t="str">
            <v>rbum571</v>
          </cell>
          <cell r="D1636" t="str">
            <v>Uji Tarik Besi Beton</v>
          </cell>
          <cell r="K1636">
            <v>300000</v>
          </cell>
        </row>
        <row r="1638">
          <cell r="D1638" t="str">
            <v>Air Bersih</v>
          </cell>
        </row>
        <row r="1639">
          <cell r="B1639" t="str">
            <v>rbum572</v>
          </cell>
          <cell r="D1639" t="str">
            <v>Rekening Air Kantor &amp; Mess Karyawan</v>
          </cell>
          <cell r="K1639">
            <v>1670585</v>
          </cell>
        </row>
        <row r="1640">
          <cell r="B1640" t="str">
            <v>rbum573</v>
          </cell>
          <cell r="D1640" t="str">
            <v>Air Mineral</v>
          </cell>
          <cell r="K1640">
            <v>932900</v>
          </cell>
        </row>
        <row r="1642">
          <cell r="D1642" t="str">
            <v>Transport Karyawan.</v>
          </cell>
        </row>
        <row r="1643">
          <cell r="B1643" t="str">
            <v>rbum574</v>
          </cell>
          <cell r="D1643" t="str">
            <v>Transport Karyawan a.n. Kusmayadi Jkt - Pku</v>
          </cell>
          <cell r="K1643">
            <v>559000</v>
          </cell>
        </row>
        <row r="1644">
          <cell r="B1644" t="str">
            <v>rbum575</v>
          </cell>
          <cell r="D1644" t="str">
            <v>Transport Karyawan a.n. P.Sitorus Medan - Pku</v>
          </cell>
          <cell r="K1644">
            <v>695800</v>
          </cell>
        </row>
        <row r="1645">
          <cell r="B1645" t="str">
            <v>rbum576</v>
          </cell>
          <cell r="D1645" t="str">
            <v>Transport Karyawan a.n. Nurul Widaninggar Pku - Jkt PP</v>
          </cell>
          <cell r="K1645">
            <v>1005550</v>
          </cell>
        </row>
        <row r="1646">
          <cell r="B1646" t="str">
            <v>rbum577</v>
          </cell>
          <cell r="D1646" t="str">
            <v>Transport Karyawan a.n. Karsono Pku - Jkt PP</v>
          </cell>
          <cell r="K1646">
            <v>901200</v>
          </cell>
        </row>
        <row r="1647">
          <cell r="B1647" t="str">
            <v>rbum578</v>
          </cell>
          <cell r="D1647" t="str">
            <v xml:space="preserve">Transport Karyawan a.n. Hari Priyadi Srby - Pku </v>
          </cell>
          <cell r="K1647">
            <v>746000</v>
          </cell>
        </row>
        <row r="1648">
          <cell r="B1648" t="str">
            <v>rbum579</v>
          </cell>
          <cell r="D1648" t="str">
            <v>Transport Dinas Karyawan</v>
          </cell>
          <cell r="K1648">
            <v>65000</v>
          </cell>
        </row>
        <row r="1650">
          <cell r="D1650" t="str">
            <v>Gaji Karyawan Proyek</v>
          </cell>
        </row>
        <row r="1651">
          <cell r="B1651" t="str">
            <v>rbum580</v>
          </cell>
          <cell r="D1651" t="str">
            <v>Gaji Office Boy a.n. Alwi Periode : 08 Juni s/d 23 Juni 2005</v>
          </cell>
          <cell r="K1651">
            <v>233333</v>
          </cell>
        </row>
        <row r="1652">
          <cell r="B1652" t="str">
            <v>rbum581</v>
          </cell>
          <cell r="D1652" t="str">
            <v>Upah/Lembur harian Membantu Surveyor</v>
          </cell>
          <cell r="K1652">
            <v>413000</v>
          </cell>
        </row>
        <row r="1654">
          <cell r="D1654" t="str">
            <v>Akomodasi Tamu &amp; Rapat</v>
          </cell>
        </row>
        <row r="1655">
          <cell r="B1655" t="str">
            <v>rbum582</v>
          </cell>
          <cell r="D1655" t="str">
            <v>Akomodasi Tamu &amp; Rapat</v>
          </cell>
          <cell r="K1655">
            <v>2008870</v>
          </cell>
        </row>
        <row r="1656">
          <cell r="B1656" t="str">
            <v>rbum583</v>
          </cell>
          <cell r="D1656" t="str">
            <v>Biaya Penginapan Tamu Proyek</v>
          </cell>
          <cell r="K1656">
            <v>286165</v>
          </cell>
        </row>
        <row r="1658">
          <cell r="D1658" t="str">
            <v>Pengobatan Karyawan</v>
          </cell>
        </row>
        <row r="1659">
          <cell r="B1659" t="str">
            <v>rbum584</v>
          </cell>
          <cell r="D1659" t="str">
            <v>Biaya pengobatan karyawan dan pekerja</v>
          </cell>
          <cell r="K1659">
            <v>1702350</v>
          </cell>
        </row>
        <row r="1661">
          <cell r="D1661" t="str">
            <v>Safety Helm + Protective</v>
          </cell>
        </row>
        <row r="1662">
          <cell r="B1662" t="str">
            <v>rbum585</v>
          </cell>
          <cell r="D1662" t="str">
            <v>Sepatu Safety</v>
          </cell>
          <cell r="K1662">
            <v>448000</v>
          </cell>
        </row>
        <row r="1664">
          <cell r="D1664" t="str">
            <v>Handy Talky</v>
          </cell>
        </row>
        <row r="1665">
          <cell r="B1665" t="str">
            <v>rbum586</v>
          </cell>
          <cell r="D1665" t="str">
            <v>Ongkos Perbaikan HT</v>
          </cell>
          <cell r="K1665">
            <v>345000</v>
          </cell>
        </row>
        <row r="1667">
          <cell r="D1667" t="str">
            <v>Seragam Kerja Proyek</v>
          </cell>
        </row>
        <row r="1668">
          <cell r="B1668" t="str">
            <v>rbum587</v>
          </cell>
          <cell r="D1668" t="str">
            <v>Seragam Karyawan Proyek</v>
          </cell>
          <cell r="K1668">
            <v>4469000</v>
          </cell>
        </row>
        <row r="1670">
          <cell r="D1670" t="str">
            <v>Adm/Keuangan Proyek</v>
          </cell>
        </row>
        <row r="1671">
          <cell r="B1671" t="str">
            <v>rbum588</v>
          </cell>
          <cell r="D1671" t="str">
            <v>Alat tulis kantor, dan materai</v>
          </cell>
          <cell r="K1671">
            <v>557250</v>
          </cell>
        </row>
        <row r="1672">
          <cell r="B1672" t="str">
            <v>rbum589</v>
          </cell>
          <cell r="D1672" t="str">
            <v>Ongkos Kirim Surat</v>
          </cell>
          <cell r="K1672">
            <v>13000</v>
          </cell>
        </row>
        <row r="1673">
          <cell r="B1673" t="str">
            <v>rbum590</v>
          </cell>
          <cell r="D1673" t="str">
            <v>Angs-3 Mesin Foto Copy</v>
          </cell>
          <cell r="K1673">
            <v>714733</v>
          </cell>
        </row>
        <row r="1675">
          <cell r="D1675" t="str">
            <v>Insentif Tripida</v>
          </cell>
        </row>
        <row r="1676">
          <cell r="B1676" t="str">
            <v>rbum591</v>
          </cell>
          <cell r="D1676" t="str">
            <v>Restribusi Sampah Bl.Juni Mess Karyawan</v>
          </cell>
          <cell r="K1676">
            <v>100000</v>
          </cell>
        </row>
        <row r="1677">
          <cell r="B1677" t="str">
            <v>rbum592</v>
          </cell>
          <cell r="D1677" t="str">
            <v>Honor Keamanan Mess Pekerja Bl.Juni s/d Juli</v>
          </cell>
          <cell r="K1677">
            <v>500000</v>
          </cell>
        </row>
        <row r="1678">
          <cell r="B1678" t="str">
            <v>rbum593</v>
          </cell>
          <cell r="D1678" t="str">
            <v>Honor Keamanan Proyek Polisi</v>
          </cell>
          <cell r="K1678">
            <v>950000</v>
          </cell>
        </row>
        <row r="1679">
          <cell r="B1679" t="str">
            <v>rbum594</v>
          </cell>
          <cell r="D1679" t="str">
            <v>Spanduk HUT Bhayangkara ke 39 Polsek</v>
          </cell>
          <cell r="K1679">
            <v>200000</v>
          </cell>
        </row>
        <row r="1682">
          <cell r="I1682" t="str">
            <v xml:space="preserve">Sub Jumlah Dipindah                          </v>
          </cell>
          <cell r="K1682">
            <v>23124236</v>
          </cell>
          <cell r="L1682">
            <v>0</v>
          </cell>
        </row>
        <row r="1684">
          <cell r="K1684" t="str">
            <v>Pekanbaru, 25 Juni 2005</v>
          </cell>
        </row>
        <row r="1686">
          <cell r="K1686" t="str">
            <v>Pembuat Daftar</v>
          </cell>
        </row>
        <row r="1690">
          <cell r="K1690" t="str">
            <v>PAHOTAN SITORUS, SE</v>
          </cell>
        </row>
        <row r="1691">
          <cell r="K1691" t="str">
            <v>Adm/Keu Proyek</v>
          </cell>
        </row>
        <row r="1692">
          <cell r="J1692" t="str">
            <v>DP.   No. :</v>
          </cell>
          <cell r="K1692" t="str">
            <v>14/NK-PPS/DP/VI/2005</v>
          </cell>
        </row>
        <row r="1693">
          <cell r="J1693" t="str">
            <v>WO. No. :</v>
          </cell>
          <cell r="K1693">
            <v>327</v>
          </cell>
        </row>
        <row r="1697">
          <cell r="E1697" t="str">
            <v xml:space="preserve">Proyek  </v>
          </cell>
          <cell r="F1697" t="str">
            <v>:</v>
          </cell>
          <cell r="G1697" t="str">
            <v>Peremajaan Pasar Senapelan</v>
          </cell>
        </row>
        <row r="1698">
          <cell r="E1698" t="str">
            <v>Periode</v>
          </cell>
          <cell r="F1698" t="str">
            <v>:</v>
          </cell>
          <cell r="G1698">
            <v>38497</v>
          </cell>
          <cell r="I1698" t="str">
            <v>s/d</v>
          </cell>
          <cell r="J1698">
            <v>38513</v>
          </cell>
        </row>
        <row r="1700">
          <cell r="B1700" t="str">
            <v>Nomor</v>
          </cell>
          <cell r="D1700" t="str">
            <v>Uraian</v>
          </cell>
          <cell r="K1700" t="str">
            <v xml:space="preserve">J u m l a h </v>
          </cell>
          <cell r="L1700" t="str">
            <v>PPN/PPh</v>
          </cell>
        </row>
        <row r="1701">
          <cell r="B1701" t="str">
            <v>Kode</v>
          </cell>
        </row>
        <row r="1702">
          <cell r="B1702" t="str">
            <v>R.A.P</v>
          </cell>
          <cell r="K1702" t="str">
            <v>( Rp )</v>
          </cell>
          <cell r="L1702" t="str">
            <v>( Rp )</v>
          </cell>
        </row>
        <row r="1703">
          <cell r="D1703" t="str">
            <v>Pindahan Sub Jumlah</v>
          </cell>
          <cell r="K1703">
            <v>23124236</v>
          </cell>
          <cell r="L1703">
            <v>0</v>
          </cell>
        </row>
        <row r="1705">
          <cell r="D1705" t="str">
            <v>Perlengkapan Mess &amp; kantor</v>
          </cell>
        </row>
        <row r="1706">
          <cell r="B1706" t="str">
            <v>rbum595</v>
          </cell>
          <cell r="D1706" t="str">
            <v>Kasur,Bantal,Bulu Ayam,Rantang dll</v>
          </cell>
          <cell r="K1706">
            <v>667425</v>
          </cell>
        </row>
        <row r="1707">
          <cell r="B1707" t="str">
            <v>rbum596</v>
          </cell>
          <cell r="D1707" t="str">
            <v>Service Ac Kantor dan Mess</v>
          </cell>
          <cell r="K1707">
            <v>725000</v>
          </cell>
        </row>
        <row r="1709">
          <cell r="D1709" t="str">
            <v>Telepon Kontraktor</v>
          </cell>
        </row>
        <row r="1710">
          <cell r="B1710" t="str">
            <v>rbum597</v>
          </cell>
          <cell r="D1710" t="str">
            <v>Rekening Telpon Kantor &amp; mess Karyawan</v>
          </cell>
          <cell r="K1710">
            <v>3292665</v>
          </cell>
        </row>
        <row r="1712">
          <cell r="D1712" t="str">
            <v>Telepon Konsultan &amp; Owner</v>
          </cell>
        </row>
        <row r="1713">
          <cell r="B1713" t="str">
            <v>rbum598</v>
          </cell>
          <cell r="D1713" t="str">
            <v>Rekening Kantor Owner</v>
          </cell>
          <cell r="K1713">
            <v>1115953</v>
          </cell>
        </row>
        <row r="1714">
          <cell r="B1714" t="str">
            <v>rbum599</v>
          </cell>
          <cell r="D1714" t="str">
            <v>Rekening Kantor Konsultan</v>
          </cell>
          <cell r="K1714">
            <v>1790868</v>
          </cell>
        </row>
        <row r="1715">
          <cell r="B1715" t="str">
            <v>rbum600</v>
          </cell>
          <cell r="D1715" t="str">
            <v>Voucher Owner</v>
          </cell>
          <cell r="K1715">
            <v>200000</v>
          </cell>
        </row>
        <row r="1717">
          <cell r="D1717" t="str">
            <v xml:space="preserve">Rekening Listrik </v>
          </cell>
        </row>
        <row r="1718">
          <cell r="B1718" t="str">
            <v>rbum601</v>
          </cell>
          <cell r="D1718" t="str">
            <v>Rekening Listrik Kantor Proyek &amp; Mess Karyawan Proyek</v>
          </cell>
          <cell r="K1718">
            <v>1499015</v>
          </cell>
        </row>
        <row r="1720">
          <cell r="D1720" t="str">
            <v>Makan minum Karyawan kerja Normal</v>
          </cell>
        </row>
        <row r="1721">
          <cell r="D1721" t="str">
            <v>Makan minum Karyawan kerja Normal</v>
          </cell>
        </row>
        <row r="1722">
          <cell r="B1722" t="str">
            <v>rbum602</v>
          </cell>
          <cell r="D1722" t="str">
            <v>Makan minum Karyawan kerja Normal</v>
          </cell>
          <cell r="K1722">
            <v>7862500</v>
          </cell>
        </row>
        <row r="1724">
          <cell r="D1724" t="str">
            <v>Makan/minum pekerja lembur</v>
          </cell>
        </row>
        <row r="1725">
          <cell r="D1725" t="str">
            <v>Makan minum Karyawan kerja Lembur</v>
          </cell>
        </row>
        <row r="1726">
          <cell r="B1726" t="str">
            <v>rbum603</v>
          </cell>
          <cell r="D1726" t="str">
            <v>Makan minum Karyawan kerja Lembur</v>
          </cell>
          <cell r="K1726">
            <v>3638425</v>
          </cell>
        </row>
        <row r="1728">
          <cell r="D1728" t="str">
            <v>Pengadaan Komputer P4 Dekstop</v>
          </cell>
        </row>
        <row r="1729">
          <cell r="B1729" t="str">
            <v>rbum604</v>
          </cell>
          <cell r="D1729" t="str">
            <v>CD Cleaner</v>
          </cell>
          <cell r="K1729">
            <v>10000</v>
          </cell>
        </row>
        <row r="1731">
          <cell r="D1731" t="str">
            <v>Tinta Printer</v>
          </cell>
        </row>
        <row r="1732">
          <cell r="B1732" t="str">
            <v>rbum605</v>
          </cell>
          <cell r="D1732" t="str">
            <v>Tinta Printer</v>
          </cell>
          <cell r="K1732">
            <v>147500</v>
          </cell>
        </row>
        <row r="1734">
          <cell r="D1734" t="str">
            <v>Sewa /Pengadaan kendaraan dinas</v>
          </cell>
        </row>
        <row r="1735">
          <cell r="B1735" t="str">
            <v>rbum606</v>
          </cell>
          <cell r="D1735" t="str">
            <v>Angs- Motor Kantor Proyek 1 Bln</v>
          </cell>
          <cell r="K1735">
            <v>828000</v>
          </cell>
        </row>
        <row r="1737">
          <cell r="D1737" t="str">
            <v>BBM Kendaraan Dinas</v>
          </cell>
        </row>
        <row r="1738">
          <cell r="B1738" t="str">
            <v>rbum607</v>
          </cell>
          <cell r="D1738" t="str">
            <v>BBM, Service kendaraan dinas</v>
          </cell>
          <cell r="K1738">
            <v>1496300</v>
          </cell>
        </row>
        <row r="1741">
          <cell r="J1741" t="str">
            <v xml:space="preserve">Sub Jumlah                          </v>
          </cell>
          <cell r="K1741">
            <v>46397887</v>
          </cell>
          <cell r="L1741">
            <v>0</v>
          </cell>
        </row>
        <row r="1742">
          <cell r="J1742" t="str">
            <v xml:space="preserve">T  o  t   a  l                           </v>
          </cell>
          <cell r="K1742">
            <v>47115887</v>
          </cell>
          <cell r="L1742">
            <v>0</v>
          </cell>
        </row>
        <row r="1745">
          <cell r="C1745" t="str">
            <v>DP - 15</v>
          </cell>
        </row>
        <row r="1747">
          <cell r="D1747" t="str">
            <v>PT.Malibu Jaya Berwisata</v>
          </cell>
        </row>
        <row r="1748">
          <cell r="B1748" t="str">
            <v>rbum608</v>
          </cell>
          <cell r="D1748" t="str">
            <v>Pembayaran Tiket a.n. Dian Permana  Pku - Sby</v>
          </cell>
          <cell r="K1748">
            <v>1420000</v>
          </cell>
        </row>
        <row r="1749">
          <cell r="B1749" t="str">
            <v>rbum609</v>
          </cell>
          <cell r="D1749" t="str">
            <v>Pembayaran Tiket a.n. Karsono Pku - Jkt</v>
          </cell>
          <cell r="K1749">
            <v>360000</v>
          </cell>
        </row>
        <row r="1750">
          <cell r="B1750" t="str">
            <v>rbum610</v>
          </cell>
          <cell r="D1750" t="str">
            <v>Pembayaran Tiket a.n. Kusmayadi Pku - Jkt</v>
          </cell>
          <cell r="K1750">
            <v>470000</v>
          </cell>
        </row>
        <row r="1751">
          <cell r="B1751" t="str">
            <v>rbum611</v>
          </cell>
          <cell r="D1751" t="str">
            <v>Pembayaran Tiket a.n. Zaharis Pku - Jkt</v>
          </cell>
          <cell r="K1751">
            <v>390000</v>
          </cell>
        </row>
        <row r="1753">
          <cell r="D1753" t="str">
            <v>Sewa /Pengadaan kendaraan dinas</v>
          </cell>
        </row>
        <row r="1754">
          <cell r="D1754" t="str">
            <v>Sewa Kendaraan SPSM No. 003/NK-PPS/SPSM/XII/04</v>
          </cell>
        </row>
        <row r="1755">
          <cell r="B1755" t="str">
            <v>rbum612</v>
          </cell>
          <cell r="D1755" t="str">
            <v>Sewa Kendaraan SPSM No. 003/NK-PPS/SPSM/XII/05</v>
          </cell>
          <cell r="K1755">
            <v>5154639</v>
          </cell>
          <cell r="L1755">
            <v>154639</v>
          </cell>
        </row>
        <row r="1758">
          <cell r="K1758">
            <v>7794639</v>
          </cell>
          <cell r="L1758">
            <v>154639</v>
          </cell>
        </row>
        <row r="1759">
          <cell r="B1759" t="str">
            <v/>
          </cell>
        </row>
        <row r="1760">
          <cell r="D1760" t="str">
            <v>Honor Konsultan</v>
          </cell>
        </row>
        <row r="1761">
          <cell r="B1761" t="str">
            <v>rbum613</v>
          </cell>
          <cell r="D1761" t="str">
            <v>Uang Makan/Minum Kerja Normal Owner &amp; Konsultan 15 hari</v>
          </cell>
          <cell r="K1761">
            <v>1687500</v>
          </cell>
        </row>
        <row r="1762">
          <cell r="B1762" t="str">
            <v>rbum614</v>
          </cell>
          <cell r="D1762" t="str">
            <v>Uang Makan/Minum Lembur Owner &amp; Konsultan 15 Hari</v>
          </cell>
          <cell r="K1762">
            <v>1764000</v>
          </cell>
        </row>
        <row r="1764">
          <cell r="D1764" t="str">
            <v>Pemeriksaan dan Pengujian Bahan</v>
          </cell>
        </row>
        <row r="1765">
          <cell r="B1765" t="str">
            <v>rbum615</v>
          </cell>
          <cell r="D1765" t="str">
            <v>Uji Tekan Selinder Beton</v>
          </cell>
          <cell r="K1765">
            <v>300000</v>
          </cell>
        </row>
        <row r="1767">
          <cell r="D1767" t="str">
            <v>Pembuatan Gudang &amp; MCK Kerja</v>
          </cell>
        </row>
        <row r="1768">
          <cell r="B1768" t="str">
            <v>rbum616</v>
          </cell>
          <cell r="D1768" t="str">
            <v>Cat Maritex,Thinner dll</v>
          </cell>
          <cell r="K1768">
            <v>89500</v>
          </cell>
        </row>
        <row r="1769">
          <cell r="B1769" t="str">
            <v>rbum617</v>
          </cell>
          <cell r="D1769" t="str">
            <v>Paralon u/ Sumur Bor</v>
          </cell>
          <cell r="K1769">
            <v>1665000</v>
          </cell>
        </row>
        <row r="1771">
          <cell r="D1771" t="str">
            <v>Air Bersih</v>
          </cell>
        </row>
        <row r="1772">
          <cell r="B1772" t="str">
            <v>rbum618</v>
          </cell>
          <cell r="D1772" t="str">
            <v>Air Minum karyawan &amp; Pekerja Proyek</v>
          </cell>
          <cell r="K1772">
            <v>2126500</v>
          </cell>
        </row>
        <row r="1774">
          <cell r="D1774" t="str">
            <v>Transport Karyawan</v>
          </cell>
        </row>
        <row r="1775">
          <cell r="B1775" t="str">
            <v>rbum619</v>
          </cell>
          <cell r="D1775" t="str">
            <v>Transport Karyawan a.n. Dina Tantri Pku - Jkt PP</v>
          </cell>
          <cell r="K1775">
            <v>1075000</v>
          </cell>
        </row>
        <row r="1776">
          <cell r="B1776" t="str">
            <v>rbum620</v>
          </cell>
          <cell r="D1776" t="str">
            <v>Transport Karyawan a.n. P.Sitorus Pku - Medan</v>
          </cell>
          <cell r="K1776">
            <v>330000</v>
          </cell>
        </row>
        <row r="1777">
          <cell r="B1777" t="str">
            <v>rbum621</v>
          </cell>
          <cell r="D1777" t="str">
            <v>Transport Karyawan a.n. Ahmad Sodikin Jkt - Pku</v>
          </cell>
          <cell r="K1777">
            <v>495000</v>
          </cell>
        </row>
        <row r="1778">
          <cell r="B1778" t="str">
            <v>rbum622</v>
          </cell>
          <cell r="D1778" t="str">
            <v>Transport Dinas karyawan</v>
          </cell>
          <cell r="K1778">
            <v>60000</v>
          </cell>
        </row>
        <row r="1780">
          <cell r="D1780" t="str">
            <v>Gaji Karyawan Proyek</v>
          </cell>
        </row>
        <row r="1781">
          <cell r="B1781" t="str">
            <v>rbum623</v>
          </cell>
          <cell r="D1781" t="str">
            <v>Gaji Karyawan Periode : 26 Mei 2005 25 Juni 2005</v>
          </cell>
          <cell r="K1781">
            <v>41333333</v>
          </cell>
        </row>
        <row r="1782">
          <cell r="B1782" t="str">
            <v>rbum624</v>
          </cell>
          <cell r="D1782" t="str">
            <v>Gaji Office Boy selama 6 Hari</v>
          </cell>
          <cell r="K1782">
            <v>100000</v>
          </cell>
        </row>
        <row r="1784">
          <cell r="D1784" t="str">
            <v>Akomodasi Tamu &amp; Rapat</v>
          </cell>
        </row>
        <row r="1785">
          <cell r="B1785" t="str">
            <v>rbum625</v>
          </cell>
          <cell r="D1785" t="str">
            <v>Akomodasi Rapat Proyek</v>
          </cell>
          <cell r="K1785">
            <v>1021050</v>
          </cell>
        </row>
        <row r="1786">
          <cell r="B1786" t="str">
            <v>rbum626</v>
          </cell>
          <cell r="D1786" t="str">
            <v>Biaya Penginapan Tamu Proyek</v>
          </cell>
          <cell r="K1786">
            <v>558130</v>
          </cell>
        </row>
        <row r="1788">
          <cell r="D1788" t="str">
            <v>Pengobatan Karyawan</v>
          </cell>
        </row>
        <row r="1789">
          <cell r="B1789" t="str">
            <v>rbum627</v>
          </cell>
          <cell r="D1789" t="str">
            <v>Pengobatan Karyawan &amp; Pekerja Proyek</v>
          </cell>
          <cell r="K1789">
            <v>720800</v>
          </cell>
        </row>
        <row r="1791">
          <cell r="D1791" t="str">
            <v>Safety Helmet &amp; Protective</v>
          </cell>
        </row>
        <row r="1792">
          <cell r="B1792" t="str">
            <v>rbum628</v>
          </cell>
          <cell r="D1792" t="str">
            <v>Safety Belt</v>
          </cell>
          <cell r="K1792">
            <v>70000</v>
          </cell>
        </row>
        <row r="1793">
          <cell r="B1793" t="str">
            <v>rbum629</v>
          </cell>
          <cell r="D1793" t="str">
            <v>Helm untuk Kantor</v>
          </cell>
          <cell r="K1793">
            <v>55000</v>
          </cell>
        </row>
        <row r="1795">
          <cell r="D1795" t="str">
            <v>Seragam Kerja Proyek</v>
          </cell>
        </row>
        <row r="1796">
          <cell r="B1796" t="str">
            <v>rbum630</v>
          </cell>
          <cell r="D1796" t="str">
            <v>Seragam Karyawan Proyek</v>
          </cell>
          <cell r="K1796">
            <v>1071500</v>
          </cell>
        </row>
        <row r="1798">
          <cell r="D1798" t="str">
            <v>Adm Keuangan Proyek</v>
          </cell>
        </row>
        <row r="1799">
          <cell r="B1799" t="str">
            <v>rbum631</v>
          </cell>
          <cell r="D1799" t="str">
            <v>Atk Kantor,Materai dll</v>
          </cell>
          <cell r="K1799">
            <v>1035700</v>
          </cell>
        </row>
        <row r="1801">
          <cell r="D1801" t="str">
            <v>Insetif Tripida</v>
          </cell>
        </row>
        <row r="1802">
          <cell r="B1802" t="str">
            <v>rbum632</v>
          </cell>
          <cell r="D1802" t="str">
            <v xml:space="preserve">Restribusi sampah Mess Putri </v>
          </cell>
          <cell r="K1802">
            <v>62500</v>
          </cell>
        </row>
        <row r="1803">
          <cell r="B1803" t="str">
            <v>rbum633</v>
          </cell>
          <cell r="D1803" t="str">
            <v>Honor Poltabes Bl.Juli</v>
          </cell>
          <cell r="K1803">
            <v>500000</v>
          </cell>
        </row>
        <row r="1804">
          <cell r="B1804" t="str">
            <v>rbum634</v>
          </cell>
          <cell r="D1804" t="str">
            <v>Honor Keamanan Mess Putra</v>
          </cell>
          <cell r="K1804">
            <v>500000</v>
          </cell>
        </row>
        <row r="1805">
          <cell r="B1805" t="str">
            <v>rbum635</v>
          </cell>
          <cell r="D1805" t="str">
            <v>Honor Keamanan Proyek</v>
          </cell>
          <cell r="K1805">
            <v>1362500</v>
          </cell>
        </row>
        <row r="1807">
          <cell r="I1807" t="str">
            <v xml:space="preserve">Sub Jumlah Dipindah                          </v>
          </cell>
          <cell r="K1807">
            <v>57983013</v>
          </cell>
          <cell r="L1807">
            <v>0</v>
          </cell>
        </row>
        <row r="1809">
          <cell r="K1809" t="str">
            <v>Pekanbaru, 10 Juli 2005</v>
          </cell>
        </row>
        <row r="1811">
          <cell r="K1811" t="str">
            <v>Pembuat Daftar</v>
          </cell>
        </row>
        <row r="1815">
          <cell r="K1815" t="str">
            <v>PAHOTAN SITORUS, SE</v>
          </cell>
        </row>
        <row r="1816">
          <cell r="K1816" t="str">
            <v>Adm/Keu Proyek</v>
          </cell>
        </row>
        <row r="1818">
          <cell r="J1818" t="str">
            <v>DP.   No. :</v>
          </cell>
          <cell r="K1818" t="str">
            <v>15/NK-PPS/DP/VII/2005</v>
          </cell>
        </row>
        <row r="1819">
          <cell r="J1819" t="str">
            <v>WO. No. :</v>
          </cell>
          <cell r="K1819">
            <v>327</v>
          </cell>
        </row>
        <row r="1823">
          <cell r="E1823" t="str">
            <v xml:space="preserve">Proyek  </v>
          </cell>
          <cell r="F1823" t="str">
            <v>:</v>
          </cell>
          <cell r="G1823" t="str">
            <v>Peremajaan Pasar Senapelan</v>
          </cell>
        </row>
        <row r="1824">
          <cell r="E1824" t="str">
            <v>Periode</v>
          </cell>
          <cell r="F1824" t="str">
            <v>:</v>
          </cell>
          <cell r="G1824" t="str">
            <v>26 Juni 2005 s/d 10 Juli 2005</v>
          </cell>
        </row>
        <row r="1826">
          <cell r="B1826" t="str">
            <v>Nomor</v>
          </cell>
          <cell r="D1826" t="str">
            <v>Uraian</v>
          </cell>
          <cell r="K1826" t="str">
            <v xml:space="preserve">J u m l a h </v>
          </cell>
          <cell r="L1826" t="str">
            <v>PPN/PPh</v>
          </cell>
        </row>
        <row r="1827">
          <cell r="B1827" t="str">
            <v>Kode</v>
          </cell>
        </row>
        <row r="1828">
          <cell r="B1828" t="str">
            <v>R.A.P</v>
          </cell>
          <cell r="K1828" t="str">
            <v>( Rp )</v>
          </cell>
          <cell r="L1828" t="str">
            <v>( Rp )</v>
          </cell>
        </row>
        <row r="1829">
          <cell r="D1829" t="str">
            <v>Pindahan Sub Jumlah</v>
          </cell>
          <cell r="K1829">
            <v>57983013</v>
          </cell>
          <cell r="L1829">
            <v>0</v>
          </cell>
        </row>
        <row r="1831">
          <cell r="D1831" t="str">
            <v>Sewa Mess Proyek</v>
          </cell>
        </row>
        <row r="1832">
          <cell r="B1832" t="str">
            <v>rbum636</v>
          </cell>
          <cell r="D1832" t="str">
            <v>Sewa Mess Pekerja 1 Bln</v>
          </cell>
          <cell r="K1832">
            <v>150000</v>
          </cell>
        </row>
        <row r="1833">
          <cell r="D1833" t="str">
            <v>Sewa Ruko 1 (Unit)  Periode : 01 Juli 2005 - 30 Juni 2006</v>
          </cell>
        </row>
        <row r="1834">
          <cell r="D1834" t="str">
            <v>020/SPS/KEU/NK-PPS/06/2005 : Rp. 26.400.000,-</v>
          </cell>
        </row>
        <row r="1835">
          <cell r="B1835" t="str">
            <v>rbum637</v>
          </cell>
          <cell r="D1835" t="str">
            <v>Sewa Ruko 1 (Unit)  Periode : 01 Juli 2005 - 30 Juni 2006</v>
          </cell>
          <cell r="K1835">
            <v>21400000</v>
          </cell>
          <cell r="L1835">
            <v>2400000</v>
          </cell>
        </row>
        <row r="1837">
          <cell r="D1837" t="str">
            <v>Perlengkapan Mess &amp; Kantor</v>
          </cell>
        </row>
        <row r="1838">
          <cell r="B1838" t="str">
            <v>rbum638</v>
          </cell>
          <cell r="D1838" t="str">
            <v>Tikar,Baki,Rantang,Piring dll</v>
          </cell>
          <cell r="K1838">
            <v>844000</v>
          </cell>
        </row>
        <row r="1839">
          <cell r="B1839" t="str">
            <v>rbum639</v>
          </cell>
          <cell r="D1839" t="str">
            <v>Upah Harian Buat Peti Peralatan</v>
          </cell>
          <cell r="K1839">
            <v>30000</v>
          </cell>
        </row>
        <row r="1840">
          <cell r="B1840" t="str">
            <v>rbum640</v>
          </cell>
          <cell r="D1840" t="str">
            <v>Upah Harian Meja &amp; Rak Sepatu</v>
          </cell>
          <cell r="K1840">
            <v>70000</v>
          </cell>
        </row>
        <row r="1842">
          <cell r="D1842" t="str">
            <v>Telepon Kontraktor</v>
          </cell>
        </row>
        <row r="1843">
          <cell r="B1843" t="str">
            <v>rbum641</v>
          </cell>
          <cell r="D1843" t="str">
            <v>Voucher Karyawan &amp; Fax</v>
          </cell>
          <cell r="K1843">
            <v>539050</v>
          </cell>
        </row>
        <row r="1845">
          <cell r="D1845" t="str">
            <v>Telepon Owner &amp; konsultan</v>
          </cell>
        </row>
        <row r="1846">
          <cell r="B1846" t="str">
            <v>rbum642</v>
          </cell>
          <cell r="D1846" t="str">
            <v>Voucher Owner</v>
          </cell>
          <cell r="K1846">
            <v>310000</v>
          </cell>
        </row>
        <row r="1848">
          <cell r="D1848" t="str">
            <v>Makan/Minum Karyawan Kerja Normal</v>
          </cell>
        </row>
        <row r="1849">
          <cell r="D1849" t="str">
            <v>Makan/Minum Karyawan Kerja Normal</v>
          </cell>
        </row>
        <row r="1850">
          <cell r="B1850" t="str">
            <v>rbum643</v>
          </cell>
          <cell r="D1850" t="str">
            <v>Makan/Minum Karyawan Kerja Normal</v>
          </cell>
          <cell r="K1850">
            <v>8112500</v>
          </cell>
        </row>
        <row r="1852">
          <cell r="D1852" t="str">
            <v>Makan/Minum Pekerja Lembur</v>
          </cell>
        </row>
        <row r="1853">
          <cell r="D1853" t="str">
            <v>Makan/Minum Pekerja Lembur</v>
          </cell>
        </row>
        <row r="1854">
          <cell r="B1854" t="str">
            <v>rbum644</v>
          </cell>
          <cell r="D1854" t="str">
            <v>Makan/Minum Pekerja Lembur</v>
          </cell>
          <cell r="K1854">
            <v>4663000</v>
          </cell>
        </row>
        <row r="1856">
          <cell r="D1856" t="str">
            <v>Pengadaan Komputer P4 Dekstop</v>
          </cell>
        </row>
        <row r="1857">
          <cell r="B1857" t="str">
            <v>rbum645</v>
          </cell>
          <cell r="D1857" t="str">
            <v>Infrared MA 660 u/ Komputer</v>
          </cell>
          <cell r="K1857">
            <v>120000</v>
          </cell>
        </row>
        <row r="1859">
          <cell r="D1859" t="str">
            <v>PENGADAAN PRINTER LASER (COLOUR)</v>
          </cell>
        </row>
        <row r="1860">
          <cell r="B1860" t="str">
            <v>rbum646</v>
          </cell>
          <cell r="D1860" t="str">
            <v>Servis Printer</v>
          </cell>
          <cell r="K1860">
            <v>75000</v>
          </cell>
        </row>
        <row r="1862">
          <cell r="D1862" t="str">
            <v>Tinta Printer</v>
          </cell>
        </row>
        <row r="1863">
          <cell r="B1863" t="str">
            <v>rbum647</v>
          </cell>
          <cell r="D1863" t="str">
            <v>Tinta Printer</v>
          </cell>
          <cell r="K1863">
            <v>362650</v>
          </cell>
        </row>
        <row r="1865">
          <cell r="D1865" t="str">
            <v>Sewa /Pengadaan kendaraan dinas</v>
          </cell>
        </row>
        <row r="1866">
          <cell r="B1866" t="str">
            <v>rbum648</v>
          </cell>
          <cell r="D1866" t="str">
            <v>Angsuran Motor Proyek 2 ( Dua ) Unit</v>
          </cell>
          <cell r="K1866">
            <v>1607000</v>
          </cell>
        </row>
        <row r="1868">
          <cell r="D1868" t="str">
            <v>BBM Kendaraan Dinas</v>
          </cell>
        </row>
        <row r="1869">
          <cell r="B1869" t="str">
            <v>rbum649</v>
          </cell>
          <cell r="D1869" t="str">
            <v>BBM,Servis Kendaraan</v>
          </cell>
          <cell r="K1869">
            <v>856500</v>
          </cell>
        </row>
        <row r="1871">
          <cell r="J1871" t="str">
            <v xml:space="preserve">Sub Jumlah                          </v>
          </cell>
          <cell r="K1871">
            <v>97122713</v>
          </cell>
          <cell r="L1871">
            <v>2400000</v>
          </cell>
        </row>
        <row r="1872">
          <cell r="J1872" t="str">
            <v xml:space="preserve">T  o  t   a  l                           </v>
          </cell>
          <cell r="K1872">
            <v>104917352</v>
          </cell>
          <cell r="L1872">
            <v>2554639</v>
          </cell>
        </row>
        <row r="1873">
          <cell r="C1873" t="str">
            <v>DP - 16</v>
          </cell>
        </row>
        <row r="1875">
          <cell r="D1875" t="str">
            <v>Utama Komputer</v>
          </cell>
        </row>
        <row r="1876">
          <cell r="B1876" t="str">
            <v>rbum650</v>
          </cell>
          <cell r="D1876" t="str">
            <v>Utama Komputer</v>
          </cell>
          <cell r="K1876">
            <v>3250000</v>
          </cell>
        </row>
        <row r="1878">
          <cell r="D1878" t="str">
            <v>Penyalur Berita</v>
          </cell>
        </row>
        <row r="1879">
          <cell r="B1879" t="str">
            <v>rbum651</v>
          </cell>
          <cell r="D1879" t="str">
            <v>170/NK-PPS/ORD/03/05   Alat Tulis Kantor</v>
          </cell>
          <cell r="K1879">
            <v>1028500</v>
          </cell>
        </row>
        <row r="1880">
          <cell r="B1880" t="str">
            <v>rbum652</v>
          </cell>
          <cell r="D1880" t="str">
            <v>179/NK-PPS/ORD/03/05   Alat Tulis Kantor</v>
          </cell>
          <cell r="K1880">
            <v>47500</v>
          </cell>
        </row>
        <row r="1881">
          <cell r="B1881" t="str">
            <v>rbum653</v>
          </cell>
          <cell r="D1881" t="str">
            <v>146/NK-PPS/ORD/03/05  Alat Tulis Kantor</v>
          </cell>
          <cell r="K1881">
            <v>354000</v>
          </cell>
        </row>
        <row r="1882">
          <cell r="B1882" t="str">
            <v>rbum654</v>
          </cell>
          <cell r="D1882" t="str">
            <v>181/NK-PPS/ORD/03/05  Alat Tulis Kantor</v>
          </cell>
          <cell r="K1882">
            <v>105000</v>
          </cell>
        </row>
        <row r="1883">
          <cell r="B1883" t="str">
            <v>rbum655</v>
          </cell>
          <cell r="D1883" t="str">
            <v>225/NK-PPS/ORD/04/05  Alat Tulis Kantor</v>
          </cell>
          <cell r="K1883">
            <v>568500</v>
          </cell>
        </row>
        <row r="1885">
          <cell r="D1885" t="str">
            <v>Penyalur Berita</v>
          </cell>
        </row>
        <row r="1886">
          <cell r="B1886" t="str">
            <v>rbum656</v>
          </cell>
          <cell r="D1886" t="str">
            <v>177/NK-PPS/ORD/03/05   Alat Tulis Kantor</v>
          </cell>
          <cell r="K1886">
            <v>235000</v>
          </cell>
        </row>
        <row r="1887">
          <cell r="B1887" t="str">
            <v>rbum657</v>
          </cell>
          <cell r="D1887" t="str">
            <v>267/NK-PPS/ORD/04/05   Alat Tulis Kantor</v>
          </cell>
          <cell r="K1887">
            <v>294000</v>
          </cell>
        </row>
        <row r="1888">
          <cell r="B1888" t="str">
            <v>rbum658</v>
          </cell>
          <cell r="D1888" t="str">
            <v>292/NK-PPS/ORD/04/05   Alat Tulis Kantor</v>
          </cell>
          <cell r="K1888">
            <v>150000</v>
          </cell>
        </row>
        <row r="1889">
          <cell r="B1889" t="str">
            <v>rbum659</v>
          </cell>
          <cell r="D1889" t="str">
            <v>293/NK-PPS/ORD/04/05   Alat Tulis Kantor</v>
          </cell>
          <cell r="K1889">
            <v>336500</v>
          </cell>
        </row>
        <row r="1890">
          <cell r="B1890" t="str">
            <v>rbum660</v>
          </cell>
          <cell r="D1890" t="str">
            <v>327/NK-PPS/ORD/05/05   Alat Tulis Kantor</v>
          </cell>
          <cell r="K1890">
            <v>434000</v>
          </cell>
        </row>
        <row r="1891">
          <cell r="B1891" t="str">
            <v>rbum661</v>
          </cell>
          <cell r="D1891" t="str">
            <v>386/NK-PPS/ORD/06/05   Alat Tulis Kantor</v>
          </cell>
          <cell r="K1891">
            <v>1078500</v>
          </cell>
        </row>
        <row r="1892">
          <cell r="B1892" t="str">
            <v>rbum662</v>
          </cell>
          <cell r="D1892" t="str">
            <v>420/NK-PPS/ORD/06/05   Alat Tulis Kantor</v>
          </cell>
          <cell r="K1892">
            <v>300000</v>
          </cell>
        </row>
        <row r="1894">
          <cell r="D1894" t="str">
            <v>PT.Toba Makmur Perkasa</v>
          </cell>
        </row>
        <row r="1895">
          <cell r="B1895" t="str">
            <v>rbum663</v>
          </cell>
          <cell r="D1895" t="str">
            <v>125/NK-PPS/ORD/I/2005 (Pelunasan)</v>
          </cell>
          <cell r="K1895">
            <v>271105</v>
          </cell>
        </row>
        <row r="1896">
          <cell r="B1896" t="str">
            <v>rbum664</v>
          </cell>
          <cell r="D1896" t="str">
            <v>094/NK-PPS/ORD/XII/04   Alat Tulis Kantor</v>
          </cell>
          <cell r="K1896">
            <v>926570</v>
          </cell>
        </row>
        <row r="1897">
          <cell r="B1897" t="str">
            <v>rbum665</v>
          </cell>
          <cell r="D1897" t="str">
            <v>017/NK-PPS/ORD/I/05      Alat Tulis Kantor</v>
          </cell>
          <cell r="K1897">
            <v>402570</v>
          </cell>
        </row>
        <row r="1898">
          <cell r="B1898" t="str">
            <v>rbum666</v>
          </cell>
          <cell r="D1898" t="str">
            <v>023/NK-PPS/ORD/I/05      Alat Tulis Kantor</v>
          </cell>
          <cell r="K1898">
            <v>859500</v>
          </cell>
        </row>
        <row r="1899">
          <cell r="B1899" t="str">
            <v>rbum667</v>
          </cell>
          <cell r="D1899" t="str">
            <v>024/NK-PPS/ORD/I/05      Alat Tulis Kantor</v>
          </cell>
          <cell r="K1899">
            <v>89250</v>
          </cell>
        </row>
        <row r="1901">
          <cell r="D1901" t="str">
            <v>PT.Malibu Jaya Berwisata</v>
          </cell>
        </row>
        <row r="1902">
          <cell r="B1902" t="str">
            <v>rbum668</v>
          </cell>
          <cell r="D1902" t="str">
            <v>Tiket a.n. Bambang Suryanto Pku - Jogya PP</v>
          </cell>
          <cell r="K1902">
            <v>1267040</v>
          </cell>
        </row>
        <row r="1903">
          <cell r="B1903" t="str">
            <v>rbum669</v>
          </cell>
          <cell r="D1903" t="str">
            <v>Tiket a.n. P.Sitorus Pku - Medan</v>
          </cell>
          <cell r="K1903">
            <v>360000</v>
          </cell>
        </row>
        <row r="1905">
          <cell r="B1905" t="str">
            <v>rbum670</v>
          </cell>
          <cell r="D1905" t="str">
            <v>Tiket a.n. H.Ahmad Sodikin Pku - Jakarta</v>
          </cell>
          <cell r="K1905">
            <v>330000</v>
          </cell>
        </row>
        <row r="1908">
          <cell r="K1908">
            <v>12687535</v>
          </cell>
          <cell r="L1908">
            <v>0</v>
          </cell>
        </row>
        <row r="1909">
          <cell r="B1909" t="str">
            <v/>
          </cell>
        </row>
        <row r="1910">
          <cell r="D1910" t="str">
            <v>Honor Konsultan</v>
          </cell>
        </row>
        <row r="1911">
          <cell r="B1911" t="str">
            <v>rbum671</v>
          </cell>
          <cell r="D1911" t="str">
            <v>Makan/Minum Konsultan,Owner &amp; Security Kerja Normal</v>
          </cell>
          <cell r="K1911">
            <v>1687500</v>
          </cell>
        </row>
        <row r="1912">
          <cell r="B1912" t="str">
            <v>rbum672</v>
          </cell>
          <cell r="D1912" t="str">
            <v>Makan/Minum Konsultan,Owner &amp; Security Kerja Lembur</v>
          </cell>
          <cell r="K1912">
            <v>2240000</v>
          </cell>
        </row>
        <row r="1914">
          <cell r="D1914" t="str">
            <v>Pemeriksaan dan Pengujian Bahan</v>
          </cell>
        </row>
        <row r="1915">
          <cell r="B1915" t="str">
            <v>rbum673</v>
          </cell>
          <cell r="D1915" t="str">
            <v>Uji Tarik Baja Tulangan Beton</v>
          </cell>
          <cell r="K1915">
            <v>1650000</v>
          </cell>
        </row>
        <row r="1917">
          <cell r="D1917" t="str">
            <v>Pembuatan Kantor Konsultan &amp; Owner</v>
          </cell>
        </row>
        <row r="1918">
          <cell r="B1918" t="str">
            <v>rbum674</v>
          </cell>
          <cell r="D1918" t="str">
            <v>Perlengkapan Rumah Tangga Owner</v>
          </cell>
          <cell r="K1918">
            <v>2737050</v>
          </cell>
        </row>
        <row r="1919">
          <cell r="B1919" t="str">
            <v>rbum675</v>
          </cell>
          <cell r="D1919" t="str">
            <v>Pemasangan Parabola Rumah Owner</v>
          </cell>
          <cell r="K1919">
            <v>1800000</v>
          </cell>
        </row>
        <row r="1921">
          <cell r="D1921" t="str">
            <v>Pembuatan Kantor Kontraktor</v>
          </cell>
        </row>
        <row r="1922">
          <cell r="B1922" t="str">
            <v>rbum676</v>
          </cell>
          <cell r="D1922" t="str">
            <v>Kunci Laci,Kunci Pintu Dll</v>
          </cell>
          <cell r="K1922">
            <v>102500</v>
          </cell>
        </row>
        <row r="1924">
          <cell r="D1924" t="str">
            <v>Pembuatan Gudang &amp; MCK Kerja</v>
          </cell>
        </row>
        <row r="1925">
          <cell r="B1925" t="str">
            <v>rbum677</v>
          </cell>
          <cell r="D1925" t="str">
            <v>Pembuatan Sumur Bor Mess Pekerja</v>
          </cell>
          <cell r="K1925">
            <v>4200000</v>
          </cell>
        </row>
        <row r="1926">
          <cell r="B1926" t="str">
            <v>rbum678</v>
          </cell>
          <cell r="D1926" t="str">
            <v>Material untuk Instalasi Air Kerja</v>
          </cell>
          <cell r="K1926">
            <v>1252000</v>
          </cell>
        </row>
        <row r="1928">
          <cell r="D1928" t="str">
            <v>Air Bersih</v>
          </cell>
        </row>
        <row r="1929">
          <cell r="B1929" t="str">
            <v>rbum679</v>
          </cell>
          <cell r="D1929" t="str">
            <v>Air Minum Karyawan &amp; Pekerja</v>
          </cell>
          <cell r="K1929">
            <v>3001000</v>
          </cell>
        </row>
        <row r="1931">
          <cell r="D1931" t="str">
            <v>Transport Karyawan</v>
          </cell>
        </row>
        <row r="1932">
          <cell r="B1932" t="str">
            <v>rbum680</v>
          </cell>
          <cell r="D1932" t="str">
            <v xml:space="preserve">Transport Karyawan </v>
          </cell>
          <cell r="K1932">
            <v>658000</v>
          </cell>
        </row>
        <row r="1933">
          <cell r="B1933" t="str">
            <v>rbum681</v>
          </cell>
          <cell r="D1933" t="str">
            <v>Transport Dinas Karyawan</v>
          </cell>
          <cell r="K1933">
            <v>55000</v>
          </cell>
        </row>
        <row r="1934">
          <cell r="B1934" t="str">
            <v>rbum682</v>
          </cell>
          <cell r="D1934" t="str">
            <v>Transport Dinas Karyawan a.n. Karsono Pku - Jkt</v>
          </cell>
          <cell r="K1934">
            <v>699000</v>
          </cell>
        </row>
        <row r="1936">
          <cell r="I1936" t="str">
            <v xml:space="preserve">Sub Jumlah Dipindah                          </v>
          </cell>
          <cell r="K1936">
            <v>20082050</v>
          </cell>
          <cell r="L1936">
            <v>0</v>
          </cell>
        </row>
        <row r="1938">
          <cell r="K1938" t="str">
            <v>Pekanbaru, 25 Juli 2005</v>
          </cell>
        </row>
        <row r="1940">
          <cell r="K1940" t="str">
            <v>Pembuat Daftar</v>
          </cell>
        </row>
        <row r="1944">
          <cell r="K1944" t="str">
            <v>PAHOTAN SITORUS, SE</v>
          </cell>
        </row>
        <row r="1945">
          <cell r="K1945" t="str">
            <v>Adm/Keu Proyek</v>
          </cell>
        </row>
        <row r="1946">
          <cell r="D1946" t="str">
            <v>Pindahan Sub Jumlah</v>
          </cell>
          <cell r="K1946">
            <v>20082050</v>
          </cell>
          <cell r="L1946">
            <v>0</v>
          </cell>
        </row>
        <row r="1948">
          <cell r="D1948" t="str">
            <v>Gaji Karyawan Proyek</v>
          </cell>
        </row>
        <row r="1949">
          <cell r="B1949" t="str">
            <v>rbum683</v>
          </cell>
          <cell r="D1949" t="str">
            <v>Gaji Karyawan a.n. Iron Felani</v>
          </cell>
          <cell r="K1949">
            <v>750000</v>
          </cell>
        </row>
        <row r="1950">
          <cell r="B1950" t="str">
            <v>rbum684</v>
          </cell>
          <cell r="D1950" t="str">
            <v>Gaji Karyawan a.n. Jumadi</v>
          </cell>
          <cell r="K1950">
            <v>750000</v>
          </cell>
        </row>
        <row r="1951">
          <cell r="B1951" t="str">
            <v>rbum685</v>
          </cell>
          <cell r="D1951" t="str">
            <v>Gaji Karyawan a.n. Wahyu</v>
          </cell>
          <cell r="K1951">
            <v>650000</v>
          </cell>
        </row>
        <row r="1953">
          <cell r="D1953" t="str">
            <v>Akomodasi Tamu &amp; Rapat</v>
          </cell>
        </row>
        <row r="1954">
          <cell r="B1954" t="str">
            <v>rbum686</v>
          </cell>
          <cell r="D1954" t="str">
            <v>Akomodasi Rapat Proyek</v>
          </cell>
          <cell r="K1954">
            <v>496450</v>
          </cell>
        </row>
        <row r="1955">
          <cell r="B1955" t="str">
            <v>rbum687</v>
          </cell>
          <cell r="D1955" t="str">
            <v>Akomodasi Tamu Proyek</v>
          </cell>
          <cell r="K1955">
            <v>5630465</v>
          </cell>
        </row>
        <row r="1957">
          <cell r="D1957" t="str">
            <v>Pengobatan Karyawan</v>
          </cell>
        </row>
        <row r="1958">
          <cell r="B1958" t="str">
            <v>rbum688</v>
          </cell>
          <cell r="D1958" t="str">
            <v>Pengobatan Karyawan &amp; Pekerja</v>
          </cell>
          <cell r="K1958">
            <v>2297900</v>
          </cell>
        </row>
        <row r="1959">
          <cell r="B1959" t="str">
            <v>rbum689</v>
          </cell>
          <cell r="D1959" t="str">
            <v>Biaya Penguburan Tenaga Kerja ( Buruh )</v>
          </cell>
          <cell r="K1959">
            <v>2100000</v>
          </cell>
        </row>
        <row r="1961">
          <cell r="D1961" t="str">
            <v>Pesangon Karyawan</v>
          </cell>
        </row>
        <row r="1962">
          <cell r="B1962" t="str">
            <v>rbum690</v>
          </cell>
          <cell r="D1962" t="str">
            <v>Pesangon Karyawan a.n. Iron Felani</v>
          </cell>
          <cell r="K1962">
            <v>750000</v>
          </cell>
        </row>
        <row r="1963">
          <cell r="B1963" t="str">
            <v>rbum691</v>
          </cell>
          <cell r="D1963" t="str">
            <v>Pesangon Karyawan a.n. Jumadi</v>
          </cell>
          <cell r="K1963">
            <v>750000</v>
          </cell>
        </row>
        <row r="1965">
          <cell r="D1965" t="str">
            <v>Safety Helmet &amp; Protective</v>
          </cell>
        </row>
        <row r="1966">
          <cell r="B1966" t="str">
            <v>rbum692</v>
          </cell>
          <cell r="D1966" t="str">
            <v>Safety &amp; Helm</v>
          </cell>
          <cell r="K1966">
            <v>460000</v>
          </cell>
        </row>
        <row r="1968">
          <cell r="D1968" t="str">
            <v>Handy Talky</v>
          </cell>
        </row>
        <row r="1969">
          <cell r="B1969" t="str">
            <v>rbum693</v>
          </cell>
          <cell r="D1969" t="str">
            <v>Pembelian HT Kenwood 4 Unit</v>
          </cell>
          <cell r="K1969">
            <v>4300000</v>
          </cell>
        </row>
        <row r="1970">
          <cell r="B1970" t="str">
            <v>rbum694</v>
          </cell>
          <cell r="D1970" t="str">
            <v>Ongkos Perbaikan Radio HT</v>
          </cell>
          <cell r="K1970">
            <v>518000</v>
          </cell>
        </row>
        <row r="1972">
          <cell r="D1972" t="str">
            <v>Seragam Kerja Proyek</v>
          </cell>
        </row>
        <row r="1973">
          <cell r="B1973" t="str">
            <v>rbum695</v>
          </cell>
          <cell r="D1973" t="str">
            <v>Seragam Karyawan Proyek</v>
          </cell>
          <cell r="K1973">
            <v>254400</v>
          </cell>
        </row>
        <row r="1975">
          <cell r="D1975" t="str">
            <v>Adm Keuangan Proyek</v>
          </cell>
        </row>
        <row r="1976">
          <cell r="B1976" t="str">
            <v>rbum696</v>
          </cell>
          <cell r="D1976" t="str">
            <v>Atk,Materai,Fotocopy dll</v>
          </cell>
          <cell r="K1976">
            <v>1320200</v>
          </cell>
        </row>
        <row r="1977">
          <cell r="B1977" t="str">
            <v>rbum697</v>
          </cell>
          <cell r="D1977" t="str">
            <v>Angsuran Mesin Fotocopy</v>
          </cell>
          <cell r="K1977">
            <v>710000</v>
          </cell>
        </row>
        <row r="1979">
          <cell r="D1979" t="str">
            <v>Insetif Tripida</v>
          </cell>
        </row>
        <row r="1980">
          <cell r="B1980" t="str">
            <v>rbum698</v>
          </cell>
          <cell r="D1980" t="str">
            <v>Honor Keamanan Mess Pekerja bln. Juli</v>
          </cell>
          <cell r="K1980">
            <v>500000</v>
          </cell>
        </row>
        <row r="1981">
          <cell r="B1981" t="str">
            <v>rbum699</v>
          </cell>
          <cell r="D1981" t="str">
            <v>Honor Keamanan Proyek Polpos Senapelan Bln. Agustus</v>
          </cell>
          <cell r="K1981">
            <v>450000</v>
          </cell>
        </row>
        <row r="1982">
          <cell r="B1982" t="str">
            <v>rbum700</v>
          </cell>
          <cell r="D1982" t="str">
            <v>Restribusi Kebersihan Mess Putra Bln. Juli</v>
          </cell>
          <cell r="K1982">
            <v>100000</v>
          </cell>
        </row>
        <row r="1983">
          <cell r="B1983" t="str">
            <v>rbum701</v>
          </cell>
          <cell r="D1983" t="str">
            <v>Upah Kebersihan Mess Putra</v>
          </cell>
          <cell r="K1983">
            <v>100000</v>
          </cell>
        </row>
        <row r="1986">
          <cell r="D1986" t="str">
            <v>Sewa Mess Proyek</v>
          </cell>
        </row>
        <row r="1987">
          <cell r="D1987" t="str">
            <v>Sombat  Sewa Rumah u/ 6 bln (14 Juli 05 s/d 13 Januari 06)</v>
          </cell>
        </row>
        <row r="1988">
          <cell r="B1988" t="str">
            <v>rbum702</v>
          </cell>
          <cell r="D1988" t="str">
            <v>Sombat  Sewa Rumah u/ 6 bln (14 Juli 05 s/d 13 Januari 06)</v>
          </cell>
          <cell r="K1988">
            <v>7150000</v>
          </cell>
          <cell r="L1988">
            <v>650000</v>
          </cell>
        </row>
        <row r="1989">
          <cell r="D1989" t="str">
            <v>Senen Sewa Rumah u/ 6 bln (26 Juli 05 s/d 25 Januari 06)</v>
          </cell>
        </row>
        <row r="1990">
          <cell r="B1990" t="str">
            <v>rbum703</v>
          </cell>
          <cell r="D1990" t="str">
            <v>Senen Sewa Rumah u/ 6 bln (26 Juli 05 s/d 25 Januari 06)</v>
          </cell>
          <cell r="K1990">
            <v>3300000</v>
          </cell>
          <cell r="L1990">
            <v>300000</v>
          </cell>
        </row>
        <row r="1992">
          <cell r="D1992" t="str">
            <v>Perlengkapan Mess &amp; Kantor</v>
          </cell>
        </row>
        <row r="1993">
          <cell r="B1993" t="str">
            <v>rbum704</v>
          </cell>
          <cell r="D1993" t="str">
            <v>Sendok, Garpu, Lemari Buku, Cabang Multi dll</v>
          </cell>
          <cell r="K1993">
            <v>777000</v>
          </cell>
        </row>
        <row r="1994">
          <cell r="B1994" t="str">
            <v>rbum705</v>
          </cell>
          <cell r="D1994" t="str">
            <v>Upah Harian Buat 2 Unit Meja, Lemari &amp; Peti</v>
          </cell>
          <cell r="K1994">
            <v>330000</v>
          </cell>
        </row>
        <row r="1996">
          <cell r="D1996" t="str">
            <v>Telepon Kontraktor</v>
          </cell>
        </row>
        <row r="1997">
          <cell r="B1997" t="str">
            <v>rbum706</v>
          </cell>
          <cell r="D1997" t="str">
            <v>Telepon Kantor, Mess, Fax, Voucher Karyawan</v>
          </cell>
          <cell r="K1997">
            <v>4222213</v>
          </cell>
        </row>
        <row r="1998">
          <cell r="B1998" t="str">
            <v>rbum707</v>
          </cell>
          <cell r="D1998" t="str">
            <v>Biaya Adm Pemasangan Telepon Kantor  Proyek</v>
          </cell>
          <cell r="K1998">
            <v>2174000</v>
          </cell>
        </row>
        <row r="1999">
          <cell r="B1999" t="str">
            <v>rbum708</v>
          </cell>
          <cell r="D1999" t="str">
            <v>Biaya pemasangan PABX &amp; Pesawat telepon 5 Unit</v>
          </cell>
          <cell r="K1999">
            <v>2000000</v>
          </cell>
        </row>
        <row r="2000">
          <cell r="B2000" t="str">
            <v>rbum709</v>
          </cell>
          <cell r="D2000" t="str">
            <v>Biaya Pemasangan Kartu Hallo a.n. Karsono</v>
          </cell>
          <cell r="K2000">
            <v>1784994</v>
          </cell>
        </row>
        <row r="2002">
          <cell r="D2002" t="str">
            <v>Telepon Owner &amp; konsultan</v>
          </cell>
        </row>
        <row r="2003">
          <cell r="B2003" t="str">
            <v>rbum710</v>
          </cell>
          <cell r="D2003" t="str">
            <v>Telepon Konsultan</v>
          </cell>
          <cell r="K2003">
            <v>1100598</v>
          </cell>
        </row>
        <row r="2004">
          <cell r="B2004" t="str">
            <v>rbum711</v>
          </cell>
          <cell r="D2004" t="str">
            <v>Telepon Owner</v>
          </cell>
          <cell r="K2004">
            <v>486925</v>
          </cell>
        </row>
        <row r="2005">
          <cell r="B2005" t="str">
            <v>rbum712</v>
          </cell>
          <cell r="D2005" t="str">
            <v>Voucher Owner Mr. Vitchai</v>
          </cell>
          <cell r="K2005">
            <v>580000</v>
          </cell>
        </row>
        <row r="2007">
          <cell r="I2007" t="str">
            <v xml:space="preserve">Sub Jumlah Dipindah                          </v>
          </cell>
          <cell r="K2007">
            <v>66875195</v>
          </cell>
          <cell r="L2007">
            <v>950000</v>
          </cell>
        </row>
        <row r="2009">
          <cell r="K2009" t="str">
            <v>Pekanbaru, 25 Juli 2005</v>
          </cell>
        </row>
        <row r="2011">
          <cell r="K2011" t="str">
            <v>Pembuat Daftar</v>
          </cell>
        </row>
        <row r="2015">
          <cell r="K2015" t="str">
            <v>PAHOTAN SITORUS, SE</v>
          </cell>
        </row>
        <row r="2016">
          <cell r="K2016" t="str">
            <v>Adm/Keu Proyek</v>
          </cell>
        </row>
        <row r="2017">
          <cell r="D2017" t="str">
            <v>Pindahan Sub Jumlah</v>
          </cell>
          <cell r="K2017">
            <v>66875195</v>
          </cell>
          <cell r="L2017">
            <v>950000</v>
          </cell>
        </row>
        <row r="2019">
          <cell r="D2019" t="str">
            <v>Rekening Listrik</v>
          </cell>
        </row>
        <row r="2020">
          <cell r="B2020" t="str">
            <v>rbum713</v>
          </cell>
          <cell r="D2020" t="str">
            <v>Rekening Listrik Kantor &amp; Mess Karyawan</v>
          </cell>
          <cell r="K2020">
            <v>661135</v>
          </cell>
        </row>
        <row r="2022">
          <cell r="D2022" t="str">
            <v>Makan/Minum Karyawan Kerja Normal</v>
          </cell>
        </row>
        <row r="2023">
          <cell r="D2023" t="str">
            <v>Makan/Minum Karyawan Kerja Normal</v>
          </cell>
        </row>
        <row r="2024">
          <cell r="B2024" t="str">
            <v>rbum714</v>
          </cell>
          <cell r="D2024" t="str">
            <v>Makan/Minum Karyawan Kerja Normal</v>
          </cell>
          <cell r="K2024">
            <v>9125000</v>
          </cell>
        </row>
        <row r="2026">
          <cell r="D2026" t="str">
            <v>Makan/Minum Pekerja Lembur</v>
          </cell>
        </row>
        <row r="2027">
          <cell r="D2027" t="str">
            <v>Makan/Minum Karyawan &amp; Pekerja Lembur</v>
          </cell>
        </row>
        <row r="2028">
          <cell r="B2028" t="str">
            <v>rbum715</v>
          </cell>
          <cell r="D2028" t="str">
            <v>Makan/Minum Karyawan &amp; Pekerja Lembur</v>
          </cell>
          <cell r="K2028">
            <v>8924000</v>
          </cell>
        </row>
        <row r="2030">
          <cell r="D2030" t="str">
            <v>Tinta Printer</v>
          </cell>
        </row>
        <row r="2031">
          <cell r="B2031" t="str">
            <v>rbum716</v>
          </cell>
          <cell r="D2031" t="str">
            <v xml:space="preserve">Tinta Printer </v>
          </cell>
          <cell r="K2031">
            <v>637500</v>
          </cell>
        </row>
        <row r="2033">
          <cell r="D2033" t="str">
            <v>Sewa /Pengadaan kendaraan dinas</v>
          </cell>
        </row>
        <row r="2034">
          <cell r="B2034" t="str">
            <v>rbum717</v>
          </cell>
          <cell r="D2034" t="str">
            <v>Angsuran  Motor Proyek 3 ( Tiga ) Unit</v>
          </cell>
          <cell r="K2034">
            <v>2344220</v>
          </cell>
        </row>
        <row r="2035">
          <cell r="D2035" t="str">
            <v>Sewa Kendaraan SPSM No. 003/NK-PPS/SPSM/XII/04</v>
          </cell>
        </row>
        <row r="2036">
          <cell r="B2036" t="str">
            <v>rbum718</v>
          </cell>
          <cell r="D2036" t="str">
            <v>Sewa Kendaraan SPSM No. 003/NK-PPS/SPSM/XII/05</v>
          </cell>
          <cell r="K2036">
            <v>2167660</v>
          </cell>
          <cell r="L2036">
            <v>167660</v>
          </cell>
        </row>
        <row r="2038">
          <cell r="D2038" t="str">
            <v>BBM Kendaraan Dinas</v>
          </cell>
        </row>
        <row r="2039">
          <cell r="B2039" t="str">
            <v>rbum719</v>
          </cell>
          <cell r="D2039" t="str">
            <v>BBM,Servis Kendaraan</v>
          </cell>
          <cell r="K2039">
            <v>1906200</v>
          </cell>
        </row>
        <row r="2041">
          <cell r="J2041" t="str">
            <v xml:space="preserve">Sub Jumlah                          </v>
          </cell>
          <cell r="K2041">
            <v>92640910</v>
          </cell>
          <cell r="L2041">
            <v>1117660</v>
          </cell>
        </row>
        <row r="2042">
          <cell r="J2042" t="str">
            <v xml:space="preserve">T  o  t   a  l                           </v>
          </cell>
          <cell r="K2042">
            <v>105328445</v>
          </cell>
          <cell r="L2042">
            <v>1117660</v>
          </cell>
        </row>
        <row r="2043">
          <cell r="C2043" t="str">
            <v>DP - 19</v>
          </cell>
        </row>
        <row r="2044">
          <cell r="B2044" t="str">
            <v/>
          </cell>
        </row>
        <row r="2045">
          <cell r="D2045" t="str">
            <v>Honor Konsultan</v>
          </cell>
        </row>
        <row r="2046">
          <cell r="B2046" t="str">
            <v>rbum720</v>
          </cell>
          <cell r="D2046" t="str">
            <v>Makan/Minum Konsultan,Owner &amp; Security Kerja Normal</v>
          </cell>
          <cell r="K2046">
            <v>2800000</v>
          </cell>
        </row>
        <row r="2047">
          <cell r="B2047" t="str">
            <v>rbum721</v>
          </cell>
          <cell r="D2047" t="str">
            <v>Makan/Minum Konsultan,Owner &amp; Security Kerja Lembur</v>
          </cell>
          <cell r="K2047">
            <v>2093500</v>
          </cell>
        </row>
        <row r="2049">
          <cell r="D2049" t="str">
            <v>Pembuatan Kantor Konsultan</v>
          </cell>
        </row>
        <row r="2050">
          <cell r="B2050" t="str">
            <v>rbum722</v>
          </cell>
          <cell r="D2050" t="str">
            <v>Kunci, Grendel, engsel 2", dll u/ ruang Vitchai</v>
          </cell>
          <cell r="K2050">
            <v>206000</v>
          </cell>
        </row>
        <row r="2052">
          <cell r="D2052" t="str">
            <v>Air Minum Pekerja</v>
          </cell>
        </row>
        <row r="2053">
          <cell r="B2053" t="str">
            <v>rbum723</v>
          </cell>
          <cell r="D2053" t="str">
            <v>Air Minum Karyawan &amp; Pekerja</v>
          </cell>
          <cell r="K2053">
            <v>3746000</v>
          </cell>
        </row>
        <row r="2054">
          <cell r="B2054" t="str">
            <v>rbum724</v>
          </cell>
          <cell r="D2054" t="str">
            <v>Retribusi Pajak Daerah Pemakaian Air Bln Mei - Agust 05</v>
          </cell>
          <cell r="K2054">
            <v>1224000</v>
          </cell>
        </row>
        <row r="2055">
          <cell r="B2055" t="str">
            <v>rbum725</v>
          </cell>
          <cell r="D2055" t="str">
            <v>Rekening Air Mess Operator TC Bl. Mei - Juli 2005</v>
          </cell>
          <cell r="K2055">
            <v>72575</v>
          </cell>
        </row>
        <row r="2057">
          <cell r="D2057" t="str">
            <v>Transport Karyawan</v>
          </cell>
        </row>
        <row r="2058">
          <cell r="B2058" t="str">
            <v>rbum726</v>
          </cell>
          <cell r="D2058" t="str">
            <v>Transportasi Operator TC a.n. Mukri</v>
          </cell>
          <cell r="K2058">
            <v>260000</v>
          </cell>
        </row>
        <row r="2059">
          <cell r="B2059" t="str">
            <v>rbum727</v>
          </cell>
          <cell r="D2059" t="str">
            <v>Transportasi Karyawan a.n. Kusmayadi</v>
          </cell>
          <cell r="K2059">
            <v>612500</v>
          </cell>
        </row>
        <row r="2061">
          <cell r="D2061" t="str">
            <v>Gaji Karyawan Proyek</v>
          </cell>
        </row>
        <row r="2062">
          <cell r="B2062" t="str">
            <v>rbum728</v>
          </cell>
          <cell r="D2062" t="str">
            <v>Gaji Karyawan Bl. Agustus 2005</v>
          </cell>
          <cell r="K2062">
            <v>48300000</v>
          </cell>
        </row>
        <row r="2063">
          <cell r="B2063" t="str">
            <v>rbum729</v>
          </cell>
          <cell r="D2063" t="str">
            <v>Insentif Karyawan Bl. Agustus 2005</v>
          </cell>
          <cell r="K2063">
            <v>1100000</v>
          </cell>
        </row>
        <row r="2064">
          <cell r="B2064" t="str">
            <v>rbum730</v>
          </cell>
          <cell r="D2064" t="str">
            <v>Gaji a.n. Dian Permana 26 Agustus - 3 September 2005</v>
          </cell>
          <cell r="K2064">
            <v>1000000</v>
          </cell>
        </row>
        <row r="2066">
          <cell r="D2066" t="str">
            <v>Akomodasi Tamu &amp; Rapat</v>
          </cell>
        </row>
        <row r="2067">
          <cell r="B2067" t="str">
            <v>rbum731</v>
          </cell>
          <cell r="D2067" t="str">
            <v>Akomodasi  Tamu &amp; Rapat Proyek</v>
          </cell>
          <cell r="K2067">
            <v>963520</v>
          </cell>
        </row>
        <row r="2069">
          <cell r="D2069" t="str">
            <v>Pengobatan Karyawan</v>
          </cell>
        </row>
        <row r="2070">
          <cell r="B2070" t="str">
            <v>rbum732</v>
          </cell>
          <cell r="D2070" t="str">
            <v>Pengobatan Karyawan &amp; Pekerja</v>
          </cell>
          <cell r="K2070">
            <v>430500</v>
          </cell>
        </row>
        <row r="2072">
          <cell r="D2072" t="str">
            <v>Pesangon KKWT Proyek</v>
          </cell>
        </row>
        <row r="2073">
          <cell r="B2073" t="str">
            <v>rbum733</v>
          </cell>
          <cell r="D2073" t="str">
            <v>Pesangon a.n Andi Opsani</v>
          </cell>
          <cell r="K2073">
            <v>850000</v>
          </cell>
        </row>
        <row r="2075">
          <cell r="D2075" t="str">
            <v>Handy Talky</v>
          </cell>
        </row>
        <row r="2076">
          <cell r="B2076" t="str">
            <v>rbum734</v>
          </cell>
          <cell r="D2076" t="str">
            <v>Service Handy Talky</v>
          </cell>
          <cell r="K2076">
            <v>135000</v>
          </cell>
        </row>
        <row r="2078">
          <cell r="D2078" t="str">
            <v>Seragam Kerja Proyek</v>
          </cell>
        </row>
        <row r="2079">
          <cell r="B2079" t="str">
            <v>rbum735</v>
          </cell>
          <cell r="D2079" t="str">
            <v>Seragam Karyawan Proyek</v>
          </cell>
          <cell r="K2079">
            <v>2429900</v>
          </cell>
        </row>
        <row r="2081">
          <cell r="D2081" t="str">
            <v>Adm Keuangan Proyek</v>
          </cell>
        </row>
        <row r="2082">
          <cell r="B2082" t="str">
            <v>rbum736</v>
          </cell>
          <cell r="D2082" t="str">
            <v>Atk,Materai,Fotocopy dll</v>
          </cell>
          <cell r="K2082">
            <v>411000</v>
          </cell>
        </row>
        <row r="2084">
          <cell r="D2084" t="str">
            <v>Insetif Tripida</v>
          </cell>
        </row>
        <row r="2085">
          <cell r="B2085" t="str">
            <v>rbum737</v>
          </cell>
          <cell r="D2085" t="str">
            <v xml:space="preserve"> -  Kompensasi SPSI NIBA Bl. September 2005</v>
          </cell>
          <cell r="K2085">
            <v>1000000</v>
          </cell>
        </row>
        <row r="2086">
          <cell r="B2086" t="str">
            <v>rbum738</v>
          </cell>
          <cell r="D2086" t="str">
            <v xml:space="preserve"> -  Honor Keamanan Mess Putri Bl. Agustus 2005</v>
          </cell>
          <cell r="K2086">
            <v>20000</v>
          </cell>
        </row>
        <row r="2087">
          <cell r="B2087" t="str">
            <v>rbum739</v>
          </cell>
          <cell r="D2087" t="str">
            <v xml:space="preserve"> -  Honor Keamanan Mess Putra II Bl. Sept-Okt 2005</v>
          </cell>
          <cell r="K2087">
            <v>500000</v>
          </cell>
        </row>
        <row r="2088">
          <cell r="B2088" t="str">
            <v>rbum740</v>
          </cell>
          <cell r="D2088" t="str">
            <v xml:space="preserve"> -  Honor Keamanan Proyek Bl. September 2005</v>
          </cell>
          <cell r="K2088">
            <v>300000</v>
          </cell>
        </row>
        <row r="2089">
          <cell r="B2089" t="str">
            <v>rbum741</v>
          </cell>
          <cell r="D2089" t="str">
            <v xml:space="preserve"> -  Honor Keamanan Mess Pekerja Bl. Sept-Okt 2005</v>
          </cell>
          <cell r="K2089">
            <v>500000</v>
          </cell>
        </row>
        <row r="2091">
          <cell r="D2091" t="str">
            <v>Perlengkapan Mess &amp; Kantor</v>
          </cell>
        </row>
        <row r="2092">
          <cell r="B2092" t="str">
            <v>rbum742</v>
          </cell>
          <cell r="D2092" t="str">
            <v>Sendok dan gelas</v>
          </cell>
          <cell r="K2092">
            <v>58000</v>
          </cell>
        </row>
        <row r="2094">
          <cell r="D2094" t="str">
            <v>Telepon Kontraktor</v>
          </cell>
        </row>
        <row r="2095">
          <cell r="B2095" t="str">
            <v>rbum743</v>
          </cell>
          <cell r="D2095" t="str">
            <v>Voucher Karyawan</v>
          </cell>
          <cell r="K2095">
            <v>496000</v>
          </cell>
        </row>
        <row r="2097">
          <cell r="I2097" t="str">
            <v xml:space="preserve">Sub Jumlah Dipindah                          </v>
          </cell>
          <cell r="K2097">
            <v>69508495</v>
          </cell>
          <cell r="L2097">
            <v>0</v>
          </cell>
        </row>
        <row r="2099">
          <cell r="K2099" t="str">
            <v>Pekanbaru, 10 September 2005</v>
          </cell>
        </row>
        <row r="2101">
          <cell r="K2101" t="str">
            <v>Pembuat Daftar</v>
          </cell>
        </row>
        <row r="2107">
          <cell r="K2107" t="str">
            <v>PAHOTAN SITORUS, SE</v>
          </cell>
        </row>
        <row r="2108">
          <cell r="K2108" t="str">
            <v>Adm/Keu Proyek</v>
          </cell>
        </row>
        <row r="2109">
          <cell r="D2109" t="str">
            <v>Pindahan Sub Jumlah</v>
          </cell>
          <cell r="K2109">
            <v>69508495</v>
          </cell>
          <cell r="L2109">
            <v>0</v>
          </cell>
        </row>
        <row r="2111">
          <cell r="D2111" t="str">
            <v>Telepon Owner &amp; konsultan</v>
          </cell>
        </row>
        <row r="2112">
          <cell r="B2112" t="str">
            <v>rbum744</v>
          </cell>
          <cell r="D2112" t="str">
            <v>Voucher Owner</v>
          </cell>
          <cell r="K2112">
            <v>398000</v>
          </cell>
        </row>
        <row r="2114">
          <cell r="D2114" t="str">
            <v>Rekening Listrik</v>
          </cell>
        </row>
        <row r="2115">
          <cell r="B2115" t="str">
            <v>rbum745</v>
          </cell>
          <cell r="D2115" t="str">
            <v>Rekening Listrik Mess putri Bl Agustus 2005</v>
          </cell>
          <cell r="K2115">
            <v>141115</v>
          </cell>
        </row>
        <row r="2117">
          <cell r="D2117" t="str">
            <v>Makan/Minum Karyawan Kerja Normal</v>
          </cell>
        </row>
        <row r="2118">
          <cell r="D2118" t="str">
            <v>Makan/Minum Karyawan Kerja Normal</v>
          </cell>
        </row>
        <row r="2119">
          <cell r="B2119" t="str">
            <v>rbum746</v>
          </cell>
          <cell r="D2119" t="str">
            <v>Periode : 26 Agustus  2005 s/d 10 September 2005</v>
          </cell>
          <cell r="K2119">
            <v>9250000</v>
          </cell>
        </row>
        <row r="2121">
          <cell r="D2121" t="str">
            <v>Makan/Minum Pekerja Lembur</v>
          </cell>
        </row>
        <row r="2122">
          <cell r="D2122" t="str">
            <v>Makan/Minum Karyawan &amp; Pekerja Lembur</v>
          </cell>
        </row>
        <row r="2123">
          <cell r="B2123" t="str">
            <v>rbum747</v>
          </cell>
          <cell r="D2123" t="str">
            <v>Periode : 26 Agustus  2005 s/d 10 September 2005</v>
          </cell>
          <cell r="K2123">
            <v>7488500</v>
          </cell>
        </row>
        <row r="2125">
          <cell r="D2125" t="str">
            <v>Pengadaan Komputer P4 Dekstop</v>
          </cell>
        </row>
        <row r="2126">
          <cell r="B2126" t="str">
            <v>rbum748</v>
          </cell>
          <cell r="D2126" t="str">
            <v>CD-RW</v>
          </cell>
          <cell r="K2126">
            <v>40000</v>
          </cell>
        </row>
        <row r="2128">
          <cell r="D2128" t="str">
            <v>Tinta Printer</v>
          </cell>
        </row>
        <row r="2129">
          <cell r="B2129" t="str">
            <v>rbum749</v>
          </cell>
          <cell r="D2129" t="str">
            <v xml:space="preserve">Tinta Printer </v>
          </cell>
          <cell r="K2129">
            <v>220000</v>
          </cell>
        </row>
        <row r="2131">
          <cell r="D2131" t="str">
            <v>Sewa/Pengadaan Kendaraan Dinas</v>
          </cell>
        </row>
        <row r="2132">
          <cell r="B2132" t="str">
            <v>rbum750</v>
          </cell>
          <cell r="D2132" t="str">
            <v>Angsuran Kendaraan bermotor sebanyak 2 unit motor</v>
          </cell>
          <cell r="K2132">
            <v>1633600</v>
          </cell>
        </row>
        <row r="2134">
          <cell r="D2134" t="str">
            <v>BBM/Kendaraan Dinas</v>
          </cell>
        </row>
        <row r="2135">
          <cell r="B2135" t="str">
            <v>rbum751</v>
          </cell>
          <cell r="D2135" t="str">
            <v>BBM, Servis,dll</v>
          </cell>
          <cell r="K2135">
            <v>1862060</v>
          </cell>
        </row>
        <row r="2138">
          <cell r="J2138" t="str">
            <v xml:space="preserve">Sub Jumlah                          </v>
          </cell>
          <cell r="K2138">
            <v>90541770</v>
          </cell>
          <cell r="L2138">
            <v>0</v>
          </cell>
        </row>
        <row r="2139">
          <cell r="J2139" t="str">
            <v xml:space="preserve">T  o  t   a  l                           </v>
          </cell>
          <cell r="K2139">
            <v>90541770</v>
          </cell>
          <cell r="L2139">
            <v>0</v>
          </cell>
        </row>
        <row r="2141">
          <cell r="C2141" t="str">
            <v>DP - 20</v>
          </cell>
        </row>
        <row r="2142">
          <cell r="B2142" t="str">
            <v/>
          </cell>
        </row>
        <row r="2143">
          <cell r="D2143" t="str">
            <v>Honor Konsultan</v>
          </cell>
        </row>
        <row r="2144">
          <cell r="B2144" t="str">
            <v>rbum752</v>
          </cell>
          <cell r="D2144" t="str">
            <v>Makan/Minum Konsultan,Owner &amp; Security Kerja Normal</v>
          </cell>
          <cell r="K2144">
            <v>2625000</v>
          </cell>
        </row>
        <row r="2145">
          <cell r="B2145" t="str">
            <v>rbum753</v>
          </cell>
          <cell r="D2145" t="str">
            <v>Makan/Minum Konsultan,Owner &amp; Security Kerja Lembur</v>
          </cell>
          <cell r="K2145">
            <v>1620000</v>
          </cell>
        </row>
        <row r="2146">
          <cell r="B2146" t="str">
            <v>rbum754</v>
          </cell>
          <cell r="D2146" t="str">
            <v>Transport a.n. Lilik Supriyanto Pku - Jkt</v>
          </cell>
          <cell r="K2146">
            <v>525000</v>
          </cell>
        </row>
        <row r="2148">
          <cell r="D2148" t="str">
            <v>Air Minum Pekerja</v>
          </cell>
        </row>
        <row r="2149">
          <cell r="B2149" t="str">
            <v>rbum755</v>
          </cell>
          <cell r="D2149" t="str">
            <v>Rekening Air Kantor, Mess Karyawan</v>
          </cell>
          <cell r="K2149">
            <v>220545</v>
          </cell>
        </row>
        <row r="2150">
          <cell r="B2150" t="str">
            <v>rbum756</v>
          </cell>
          <cell r="D2150" t="str">
            <v>Air Minum Karyawan &amp; pekerja</v>
          </cell>
          <cell r="K2150">
            <v>2197500</v>
          </cell>
        </row>
        <row r="2152">
          <cell r="D2152" t="str">
            <v>Transport Karyawan</v>
          </cell>
        </row>
        <row r="2153">
          <cell r="B2153" t="str">
            <v>rbum757</v>
          </cell>
          <cell r="D2153" t="str">
            <v>Transport &amp; Penginapan karyawan a.n. Surachman</v>
          </cell>
          <cell r="K2153">
            <v>1610400</v>
          </cell>
        </row>
        <row r="2154">
          <cell r="B2154" t="str">
            <v>rbum758</v>
          </cell>
          <cell r="D2154" t="str">
            <v>Transport dinas karyawan</v>
          </cell>
          <cell r="K2154">
            <v>40000</v>
          </cell>
        </row>
        <row r="2156">
          <cell r="D2156" t="str">
            <v>Gaji Karyawan Proyek</v>
          </cell>
        </row>
        <row r="2157">
          <cell r="B2157" t="str">
            <v>rbum759</v>
          </cell>
          <cell r="D2157" t="str">
            <v>Gaji karyawan a.n. H.A. Sodikin</v>
          </cell>
          <cell r="K2157">
            <v>7500000</v>
          </cell>
        </row>
        <row r="2159">
          <cell r="D2159" t="str">
            <v>Akomodasi Tamu &amp; Rapat</v>
          </cell>
        </row>
        <row r="2160">
          <cell r="B2160" t="str">
            <v>rbum760</v>
          </cell>
          <cell r="D2160" t="str">
            <v>Akomodasi tamu  dr Jkt</v>
          </cell>
          <cell r="K2160">
            <v>683160</v>
          </cell>
        </row>
        <row r="2161">
          <cell r="B2161" t="str">
            <v>rbum761</v>
          </cell>
          <cell r="D2161" t="str">
            <v>Akomodasi tamu &amp; rapat proyek</v>
          </cell>
          <cell r="K2161">
            <v>2464221</v>
          </cell>
        </row>
        <row r="2163">
          <cell r="D2163" t="str">
            <v>Pengobatan Karyawan</v>
          </cell>
        </row>
        <row r="2164">
          <cell r="B2164" t="str">
            <v>rbum762</v>
          </cell>
          <cell r="D2164" t="str">
            <v>Pengobatan karyawan &amp; pekerja</v>
          </cell>
          <cell r="K2164">
            <v>3470354</v>
          </cell>
        </row>
        <row r="2166">
          <cell r="D2166" t="str">
            <v>Seragam Kerja Proyek</v>
          </cell>
        </row>
        <row r="2167">
          <cell r="B2167" t="str">
            <v>rbum763</v>
          </cell>
          <cell r="D2167" t="str">
            <v>Seragam Karyawan proyek</v>
          </cell>
          <cell r="K2167">
            <v>849800</v>
          </cell>
        </row>
        <row r="2169">
          <cell r="D2169" t="str">
            <v>Adm Keuangan Proyek</v>
          </cell>
        </row>
        <row r="2170">
          <cell r="B2170" t="str">
            <v>rbum764</v>
          </cell>
          <cell r="D2170" t="str">
            <v xml:space="preserve">Materai </v>
          </cell>
          <cell r="K2170">
            <v>577000</v>
          </cell>
        </row>
        <row r="2171">
          <cell r="B2171" t="str">
            <v>rbum765</v>
          </cell>
          <cell r="D2171" t="str">
            <v>Atk, Fotocopy, dll</v>
          </cell>
          <cell r="K2171">
            <v>525500</v>
          </cell>
        </row>
        <row r="2173">
          <cell r="D2173" t="str">
            <v>Insetif Tripida</v>
          </cell>
        </row>
        <row r="2174">
          <cell r="B2174" t="str">
            <v>rbum766</v>
          </cell>
          <cell r="D2174" t="str">
            <v>Restribusi Sampah mess putra</v>
          </cell>
          <cell r="K2174">
            <v>100000</v>
          </cell>
        </row>
        <row r="2175">
          <cell r="B2175" t="str">
            <v>rbum767</v>
          </cell>
          <cell r="D2175" t="str">
            <v>Restribusi Sampah mess putri</v>
          </cell>
          <cell r="K2175">
            <v>50000</v>
          </cell>
        </row>
        <row r="2176">
          <cell r="B2176" t="str">
            <v>rbum768</v>
          </cell>
          <cell r="D2176" t="str">
            <v>Partisipasi dana kpd bdn militer</v>
          </cell>
          <cell r="K2176">
            <v>200000</v>
          </cell>
        </row>
        <row r="2177">
          <cell r="B2177" t="str">
            <v>rbum769</v>
          </cell>
          <cell r="D2177" t="str">
            <v>Honor keamanan pos polisi senapelan</v>
          </cell>
          <cell r="K2177">
            <v>464500</v>
          </cell>
        </row>
        <row r="2178">
          <cell r="B2178" t="str">
            <v>rbum770</v>
          </cell>
          <cell r="D2178" t="str">
            <v>Honor keamanan mess pekerja 1 bln</v>
          </cell>
          <cell r="K2178">
            <v>500000</v>
          </cell>
        </row>
        <row r="2179">
          <cell r="B2179" t="str">
            <v>rbum771</v>
          </cell>
          <cell r="D2179" t="str">
            <v>Honor keamanan jaga malam koramil senapelan</v>
          </cell>
          <cell r="K2179">
            <v>750000</v>
          </cell>
        </row>
        <row r="2181">
          <cell r="D2181" t="str">
            <v>Sewa Mess Proyek</v>
          </cell>
        </row>
        <row r="2182">
          <cell r="B2182" t="str">
            <v>rbum772</v>
          </cell>
          <cell r="D2182" t="str">
            <v>Biaya pemondokan pekerja 1 bulan</v>
          </cell>
          <cell r="K2182">
            <v>850000</v>
          </cell>
        </row>
        <row r="2183">
          <cell r="B2183" t="str">
            <v>rbum773</v>
          </cell>
          <cell r="D2183" t="str">
            <v>Biaya pemondokan mes pekerja bl. September</v>
          </cell>
          <cell r="K2183">
            <v>150000</v>
          </cell>
        </row>
        <row r="2186">
          <cell r="I2186" t="str">
            <v xml:space="preserve">Sub Jumlah Dipindah                          </v>
          </cell>
          <cell r="K2186">
            <v>27972980</v>
          </cell>
          <cell r="L2186">
            <v>0</v>
          </cell>
        </row>
        <row r="2188">
          <cell r="K2188" t="str">
            <v>Pekanbaru, 25 September 2005</v>
          </cell>
        </row>
        <row r="2190">
          <cell r="K2190" t="str">
            <v>Pembuat Daftar</v>
          </cell>
        </row>
        <row r="2196">
          <cell r="K2196" t="str">
            <v>PAHOTAN SITORUS, SE</v>
          </cell>
        </row>
        <row r="2197">
          <cell r="K2197" t="str">
            <v>Adm/Keu Proyek</v>
          </cell>
        </row>
        <row r="2198">
          <cell r="D2198" t="str">
            <v>Pindahan Sub Jumlah</v>
          </cell>
          <cell r="K2198">
            <v>27972980</v>
          </cell>
          <cell r="L2198">
            <v>0</v>
          </cell>
        </row>
        <row r="2200">
          <cell r="D2200" t="str">
            <v>Perlengkapan Mess &amp; Kantor</v>
          </cell>
        </row>
        <row r="2201">
          <cell r="B2201" t="str">
            <v>rbum774</v>
          </cell>
          <cell r="D2201" t="str">
            <v>Service AC kantor 12 unit</v>
          </cell>
          <cell r="K2201">
            <v>560000</v>
          </cell>
        </row>
        <row r="2202">
          <cell r="B2202" t="str">
            <v>rbum775</v>
          </cell>
          <cell r="D2202" t="str">
            <v>Senter u/ kantor proyek</v>
          </cell>
          <cell r="K2202">
            <v>21000</v>
          </cell>
        </row>
        <row r="2204">
          <cell r="D2204" t="str">
            <v>Telepon Kontraktor</v>
          </cell>
        </row>
        <row r="2205">
          <cell r="B2205" t="str">
            <v>rbum776</v>
          </cell>
          <cell r="D2205" t="str">
            <v>Pembayaran kartu hallo a.n. Surachman</v>
          </cell>
          <cell r="K2205">
            <v>4408342</v>
          </cell>
        </row>
        <row r="2206">
          <cell r="B2206" t="str">
            <v>rbum777</v>
          </cell>
          <cell r="D2206" t="str">
            <v>Voucher karyawan</v>
          </cell>
          <cell r="K2206">
            <v>896000</v>
          </cell>
        </row>
        <row r="2208">
          <cell r="D2208" t="str">
            <v>Rekening Listrik</v>
          </cell>
        </row>
        <row r="2209">
          <cell r="B2209" t="str">
            <v>rbum778</v>
          </cell>
          <cell r="D2209" t="str">
            <v>Rekening Listrik kantor proyek</v>
          </cell>
          <cell r="K2209">
            <v>2894990</v>
          </cell>
        </row>
        <row r="2210">
          <cell r="B2210" t="str">
            <v>rbum779</v>
          </cell>
          <cell r="D2210" t="str">
            <v>Rekening listrik mess pekerja</v>
          </cell>
          <cell r="K2210">
            <v>38860</v>
          </cell>
        </row>
        <row r="2211">
          <cell r="B2211" t="str">
            <v>rbum780</v>
          </cell>
          <cell r="D2211" t="str">
            <v>Rekening listrik mess putra 1</v>
          </cell>
          <cell r="K2211">
            <v>276305</v>
          </cell>
        </row>
        <row r="2212">
          <cell r="B2212" t="str">
            <v>rbum781</v>
          </cell>
          <cell r="D2212" t="str">
            <v>Rekening listrik mess putra 2</v>
          </cell>
          <cell r="K2212">
            <v>430700</v>
          </cell>
        </row>
        <row r="2214">
          <cell r="D2214" t="str">
            <v>Makan/Minum Karyawan Kerja Normal</v>
          </cell>
        </row>
        <row r="2215">
          <cell r="D2215" t="str">
            <v>Makan/Minum Karyawan Kerja Normal</v>
          </cell>
        </row>
        <row r="2216">
          <cell r="B2216" t="str">
            <v>rbum782</v>
          </cell>
          <cell r="D2216" t="str">
            <v>Makan/Minum Karyawan Kerja Normal</v>
          </cell>
          <cell r="K2216">
            <v>8062500</v>
          </cell>
        </row>
        <row r="2218">
          <cell r="D2218" t="str">
            <v>Makan/Minum Pekerja Lembur</v>
          </cell>
        </row>
        <row r="2219">
          <cell r="D2219" t="str">
            <v>Makan/Minum Karyawan Kerja Lembur</v>
          </cell>
        </row>
        <row r="2220">
          <cell r="B2220" t="str">
            <v>rbum783</v>
          </cell>
          <cell r="D2220" t="str">
            <v>Makan/Minum Karyawan Kerja Lembur</v>
          </cell>
          <cell r="K2220">
            <v>5547500</v>
          </cell>
        </row>
        <row r="2222">
          <cell r="D2222" t="str">
            <v>Tinta Printer</v>
          </cell>
        </row>
        <row r="2223">
          <cell r="B2223" t="str">
            <v>rbum784</v>
          </cell>
          <cell r="D2223" t="str">
            <v>Servis printer &amp; tinta printer</v>
          </cell>
          <cell r="K2223">
            <v>360000</v>
          </cell>
        </row>
        <row r="2225">
          <cell r="D2225" t="str">
            <v>Sewa/Pengadaan Kendaraan Dinas</v>
          </cell>
        </row>
        <row r="2226">
          <cell r="B2226" t="str">
            <v>rbum785</v>
          </cell>
          <cell r="D2226" t="str">
            <v>Pembayaran 1 unit sepeda motor shogun</v>
          </cell>
          <cell r="K2226">
            <v>781000</v>
          </cell>
        </row>
        <row r="2228">
          <cell r="D2228" t="str">
            <v>BBM/Kendaraan Dinas</v>
          </cell>
        </row>
        <row r="2229">
          <cell r="B2229" t="str">
            <v>rbum786</v>
          </cell>
          <cell r="D2229" t="str">
            <v>Oli, servis motor, tambal ban, bbm motor, dll</v>
          </cell>
          <cell r="K2229">
            <v>825500</v>
          </cell>
        </row>
        <row r="2232">
          <cell r="J2232" t="str">
            <v xml:space="preserve">Sub Jumlah                          </v>
          </cell>
          <cell r="K2232">
            <v>53075677</v>
          </cell>
          <cell r="L2232">
            <v>0</v>
          </cell>
        </row>
        <row r="2233">
          <cell r="J2233" t="str">
            <v xml:space="preserve">T  o  t   a  l                           </v>
          </cell>
          <cell r="K2233">
            <v>53075677</v>
          </cell>
          <cell r="L2233">
            <v>0</v>
          </cell>
        </row>
      </sheetData>
      <sheetData sheetId="3" refreshError="1"/>
      <sheetData sheetId="4" refreshError="1">
        <row r="13">
          <cell r="C13" t="str">
            <v>DP-22</v>
          </cell>
          <cell r="D13" t="str">
            <v>Sidi Tamar</v>
          </cell>
        </row>
        <row r="14">
          <cell r="B14" t="str">
            <v>rb151</v>
          </cell>
          <cell r="D14" t="str">
            <v>620/NK-PPS/07/2005</v>
          </cell>
          <cell r="E14" t="str">
            <v xml:space="preserve">Kayu 5 X 7 X 4 </v>
          </cell>
          <cell r="F14">
            <v>2.52</v>
          </cell>
          <cell r="G14" t="str">
            <v>m3</v>
          </cell>
          <cell r="H14">
            <v>550000</v>
          </cell>
          <cell r="I14">
            <v>1386000</v>
          </cell>
        </row>
        <row r="15">
          <cell r="B15" t="str">
            <v>rb152</v>
          </cell>
          <cell r="D15" t="str">
            <v>574/NK-PPS/08/2005</v>
          </cell>
          <cell r="E15" t="str">
            <v>Papan 2 X 20 X 4</v>
          </cell>
          <cell r="F15">
            <v>7.84</v>
          </cell>
          <cell r="G15" t="str">
            <v>m3</v>
          </cell>
          <cell r="H15">
            <v>550000</v>
          </cell>
          <cell r="I15">
            <v>4312000</v>
          </cell>
        </row>
        <row r="18">
          <cell r="K18">
            <v>5698000</v>
          </cell>
        </row>
        <row r="20">
          <cell r="I20">
            <v>5698000</v>
          </cell>
          <cell r="J20">
            <v>0</v>
          </cell>
          <cell r="K20">
            <v>5698000</v>
          </cell>
        </row>
        <row r="22">
          <cell r="B22" t="str">
            <v>rb153</v>
          </cell>
          <cell r="D22" t="str">
            <v>Budi Jaya</v>
          </cell>
          <cell r="E22" t="str">
            <v>Triplex</v>
          </cell>
          <cell r="F22">
            <v>5</v>
          </cell>
          <cell r="G22" t="str">
            <v>lbr</v>
          </cell>
          <cell r="H22">
            <v>37000</v>
          </cell>
          <cell r="I22">
            <v>185000</v>
          </cell>
          <cell r="K22">
            <v>185000</v>
          </cell>
        </row>
        <row r="24">
          <cell r="B24" t="str">
            <v>rb154</v>
          </cell>
          <cell r="D24" t="str">
            <v>Mitra Sakti</v>
          </cell>
          <cell r="E24" t="str">
            <v xml:space="preserve">Plat baja </v>
          </cell>
          <cell r="F24">
            <v>1</v>
          </cell>
          <cell r="G24" t="str">
            <v>lbr</v>
          </cell>
          <cell r="H24">
            <v>400000</v>
          </cell>
          <cell r="I24">
            <v>400000</v>
          </cell>
          <cell r="K24">
            <v>400000</v>
          </cell>
        </row>
        <row r="26">
          <cell r="B26" t="str">
            <v>rb155</v>
          </cell>
          <cell r="D26" t="str">
            <v>Toko Dunia Usaha</v>
          </cell>
          <cell r="E26" t="str">
            <v>Semen Padang</v>
          </cell>
          <cell r="F26">
            <v>25</v>
          </cell>
          <cell r="G26" t="str">
            <v>zak</v>
          </cell>
          <cell r="H26">
            <v>39000</v>
          </cell>
          <cell r="I26">
            <v>975000</v>
          </cell>
          <cell r="K26">
            <v>975000</v>
          </cell>
        </row>
        <row r="28">
          <cell r="B28" t="str">
            <v>rb156</v>
          </cell>
          <cell r="D28" t="str">
            <v>Toko Daya Bersama</v>
          </cell>
          <cell r="E28" t="str">
            <v>Genteng Multi Roop</v>
          </cell>
          <cell r="F28">
            <v>116</v>
          </cell>
          <cell r="G28" t="str">
            <v>lbr</v>
          </cell>
          <cell r="H28">
            <v>55000</v>
          </cell>
          <cell r="I28">
            <v>6380000</v>
          </cell>
          <cell r="K28">
            <v>6380000</v>
          </cell>
        </row>
        <row r="29">
          <cell r="D29" t="str">
            <v>793/Nk-PPS/ORD/10/05</v>
          </cell>
        </row>
        <row r="30">
          <cell r="B30" t="str">
            <v>rb157</v>
          </cell>
          <cell r="E30" t="str">
            <v>Cat Catylac Minyak</v>
          </cell>
          <cell r="I30">
            <v>301000</v>
          </cell>
          <cell r="K30">
            <v>301000</v>
          </cell>
        </row>
        <row r="32">
          <cell r="B32" t="str">
            <v>rb158</v>
          </cell>
          <cell r="E32" t="str">
            <v>Keramik</v>
          </cell>
          <cell r="F32">
            <v>10</v>
          </cell>
          <cell r="G32" t="str">
            <v>dus</v>
          </cell>
          <cell r="H32">
            <v>36000</v>
          </cell>
          <cell r="I32">
            <v>360000</v>
          </cell>
          <cell r="K32">
            <v>360000</v>
          </cell>
        </row>
        <row r="34">
          <cell r="D34" t="str">
            <v>Toko Tugu Indah</v>
          </cell>
        </row>
        <row r="35">
          <cell r="B35" t="str">
            <v>rb159</v>
          </cell>
          <cell r="D35" t="str">
            <v>794/Nk-PPS/ORD/10/05</v>
          </cell>
          <cell r="E35" t="str">
            <v>Gorong - gorong Dia. 30</v>
          </cell>
          <cell r="F35">
            <v>30</v>
          </cell>
          <cell r="G35" t="str">
            <v>unit</v>
          </cell>
          <cell r="H35">
            <v>75000</v>
          </cell>
          <cell r="I35">
            <v>2250000</v>
          </cell>
          <cell r="K35">
            <v>2250000</v>
          </cell>
        </row>
        <row r="37">
          <cell r="B37" t="str">
            <v>rb160</v>
          </cell>
          <cell r="D37" t="str">
            <v>UD. Kabut Sirna Teknik</v>
          </cell>
          <cell r="E37" t="str">
            <v>Kandang Ayam</v>
          </cell>
          <cell r="F37">
            <v>1</v>
          </cell>
          <cell r="G37" t="str">
            <v>unit</v>
          </cell>
          <cell r="H37">
            <v>620000</v>
          </cell>
          <cell r="I37">
            <v>620000</v>
          </cell>
          <cell r="K37">
            <v>620000</v>
          </cell>
        </row>
        <row r="39">
          <cell r="C39" t="str">
            <v>DP-1</v>
          </cell>
        </row>
        <row r="40">
          <cell r="B40" t="str">
            <v>rb001</v>
          </cell>
          <cell r="D40" t="str">
            <v>Ir. Paulus</v>
          </cell>
          <cell r="E40" t="str">
            <v>Seng (Bekas)</v>
          </cell>
          <cell r="F40">
            <v>125</v>
          </cell>
          <cell r="G40" t="str">
            <v>Lbr.</v>
          </cell>
          <cell r="H40">
            <v>10000</v>
          </cell>
          <cell r="I40">
            <v>1250000</v>
          </cell>
        </row>
        <row r="42">
          <cell r="B42" t="str">
            <v>rb002</v>
          </cell>
          <cell r="D42" t="str">
            <v>Hasan Basri</v>
          </cell>
          <cell r="E42" t="str">
            <v>Batu Bata Press</v>
          </cell>
          <cell r="F42">
            <v>4000</v>
          </cell>
          <cell r="G42" t="str">
            <v>Buah</v>
          </cell>
          <cell r="H42">
            <v>340</v>
          </cell>
          <cell r="I42">
            <v>1360000</v>
          </cell>
        </row>
        <row r="43">
          <cell r="D43" t="str">
            <v>008/NK-PPS/ORD/XI/2004</v>
          </cell>
        </row>
        <row r="45">
          <cell r="B45" t="str">
            <v>rb003</v>
          </cell>
          <cell r="D45" t="str">
            <v>Uni</v>
          </cell>
          <cell r="E45" t="str">
            <v>Kayu</v>
          </cell>
          <cell r="F45">
            <v>1</v>
          </cell>
          <cell r="G45" t="str">
            <v>Ls.</v>
          </cell>
          <cell r="H45">
            <v>1822500</v>
          </cell>
          <cell r="I45">
            <v>1822500</v>
          </cell>
        </row>
        <row r="46">
          <cell r="D46" t="str">
            <v>006/NK-PPS/ORD/XI/2004</v>
          </cell>
        </row>
        <row r="48">
          <cell r="C48" t="str">
            <v>DP-2</v>
          </cell>
        </row>
        <row r="49">
          <cell r="B49" t="str">
            <v>rb004</v>
          </cell>
          <cell r="E49" t="str">
            <v>M 8X20 + R plat, dll</v>
          </cell>
          <cell r="I49">
            <v>18500</v>
          </cell>
        </row>
        <row r="50">
          <cell r="B50" t="str">
            <v>rb005</v>
          </cell>
          <cell r="E50" t="str">
            <v>Rotan, pahat beton, dll</v>
          </cell>
          <cell r="I50">
            <v>120000</v>
          </cell>
        </row>
        <row r="51">
          <cell r="B51" t="str">
            <v>rb006</v>
          </cell>
          <cell r="E51" t="str">
            <v>Dop</v>
          </cell>
          <cell r="I51">
            <v>3000</v>
          </cell>
        </row>
        <row r="52">
          <cell r="B52" t="str">
            <v>rb007</v>
          </cell>
          <cell r="E52" t="str">
            <v>Thinner, Platone oil</v>
          </cell>
          <cell r="I52">
            <v>231000</v>
          </cell>
        </row>
        <row r="53">
          <cell r="B53" t="str">
            <v>rb008</v>
          </cell>
          <cell r="E53" t="str">
            <v>Lampu PLC</v>
          </cell>
          <cell r="I53">
            <v>22000</v>
          </cell>
        </row>
        <row r="54">
          <cell r="B54" t="str">
            <v>rb009</v>
          </cell>
          <cell r="E54" t="str">
            <v>Lem Seng</v>
          </cell>
          <cell r="I54">
            <v>15000</v>
          </cell>
        </row>
        <row r="57">
          <cell r="B57" t="str">
            <v>JALAN KERJA    U/ Pembuangan.</v>
          </cell>
        </row>
        <row r="59">
          <cell r="C59" t="str">
            <v>DP-3</v>
          </cell>
          <cell r="D59" t="str">
            <v>WINDA BERSAMA</v>
          </cell>
        </row>
        <row r="60">
          <cell r="B60" t="str">
            <v>rb010</v>
          </cell>
          <cell r="D60" t="str">
            <v>130/NK-PPS/ORD/12/04</v>
          </cell>
          <cell r="E60" t="str">
            <v>Sirtu</v>
          </cell>
          <cell r="F60">
            <v>74.540000000000006</v>
          </cell>
          <cell r="G60" t="str">
            <v>m3</v>
          </cell>
          <cell r="H60">
            <v>70000</v>
          </cell>
          <cell r="I60">
            <v>5217800</v>
          </cell>
        </row>
        <row r="61">
          <cell r="B61" t="str">
            <v>rb011</v>
          </cell>
          <cell r="D61" t="str">
            <v>067/NK-PPS/ORD/12/04</v>
          </cell>
          <cell r="E61" t="str">
            <v>Sirtu</v>
          </cell>
          <cell r="F61">
            <v>18.55</v>
          </cell>
          <cell r="G61" t="str">
            <v>m3</v>
          </cell>
          <cell r="H61">
            <v>70000</v>
          </cell>
          <cell r="I61">
            <v>1298500</v>
          </cell>
        </row>
        <row r="63">
          <cell r="B63" t="str">
            <v>rb012</v>
          </cell>
          <cell r="E63" t="str">
            <v>Ongkos angkut besi u/ Jembatan pembuangan</v>
          </cell>
          <cell r="I63">
            <v>100000</v>
          </cell>
        </row>
        <row r="64">
          <cell r="B64" t="str">
            <v>rb013</v>
          </cell>
          <cell r="E64" t="str">
            <v>Ongkos angkut kayu jalan pembuangan</v>
          </cell>
          <cell r="I64">
            <v>200000</v>
          </cell>
        </row>
        <row r="65">
          <cell r="B65" t="str">
            <v>U/ BUAT KANTOR :</v>
          </cell>
        </row>
        <row r="66">
          <cell r="B66" t="str">
            <v>rb014</v>
          </cell>
          <cell r="E66" t="str">
            <v>Kayu,Cat, Kran air, Boh lamp,elbow dll</v>
          </cell>
          <cell r="I66">
            <v>2732900</v>
          </cell>
        </row>
        <row r="68">
          <cell r="B68" t="str">
            <v>MESS KARYAWAN :</v>
          </cell>
        </row>
        <row r="69">
          <cell r="B69" t="str">
            <v>rb015</v>
          </cell>
          <cell r="E69" t="str">
            <v>Kayu,Triplek,Bohlamp dll u/Mess</v>
          </cell>
          <cell r="I69">
            <v>548000</v>
          </cell>
        </row>
        <row r="71">
          <cell r="C71" t="str">
            <v>DP-4</v>
          </cell>
        </row>
        <row r="72">
          <cell r="B72" t="str">
            <v>rb016</v>
          </cell>
          <cell r="D72" t="str">
            <v>MASRI</v>
          </cell>
          <cell r="E72" t="str">
            <v>Pelunasan sirtu</v>
          </cell>
          <cell r="F72">
            <v>5.14</v>
          </cell>
          <cell r="G72" t="str">
            <v>m3</v>
          </cell>
          <cell r="H72">
            <v>70000</v>
          </cell>
          <cell r="I72">
            <v>360000</v>
          </cell>
          <cell r="K72">
            <v>360000</v>
          </cell>
        </row>
        <row r="73">
          <cell r="D73" t="str">
            <v>080/NK-PPS/ORD/XII/04</v>
          </cell>
        </row>
        <row r="75">
          <cell r="B75" t="str">
            <v>rb017</v>
          </cell>
          <cell r="D75" t="str">
            <v>Hendra</v>
          </cell>
          <cell r="E75" t="str">
            <v>Bongkar semen</v>
          </cell>
          <cell r="F75">
            <v>250</v>
          </cell>
          <cell r="G75" t="str">
            <v>zak</v>
          </cell>
          <cell r="H75">
            <v>500</v>
          </cell>
          <cell r="I75">
            <v>125000</v>
          </cell>
          <cell r="K75">
            <v>125000</v>
          </cell>
        </row>
        <row r="76">
          <cell r="D76" t="str">
            <v>Jalan Pembuangan :</v>
          </cell>
        </row>
        <row r="77">
          <cell r="B77" t="str">
            <v>rb018</v>
          </cell>
          <cell r="D77" t="str">
            <v>Kasrul</v>
          </cell>
          <cell r="E77" t="str">
            <v>Batang Kelapa</v>
          </cell>
          <cell r="F77">
            <v>87</v>
          </cell>
          <cell r="G77" t="str">
            <v>btg</v>
          </cell>
          <cell r="H77">
            <v>25000</v>
          </cell>
          <cell r="I77">
            <v>2175000</v>
          </cell>
          <cell r="K77">
            <v>2175000</v>
          </cell>
        </row>
        <row r="78">
          <cell r="D78" t="str">
            <v>020/NK-PPS/ORD/1/05</v>
          </cell>
        </row>
        <row r="79">
          <cell r="B79" t="str">
            <v>rb019</v>
          </cell>
          <cell r="D79" t="str">
            <v>Hendra</v>
          </cell>
          <cell r="E79" t="str">
            <v>Gambangan</v>
          </cell>
          <cell r="F79">
            <v>4</v>
          </cell>
          <cell r="G79" t="str">
            <v>truck</v>
          </cell>
          <cell r="H79">
            <v>200000</v>
          </cell>
          <cell r="I79">
            <v>800000</v>
          </cell>
          <cell r="K79">
            <v>800000</v>
          </cell>
        </row>
        <row r="81">
          <cell r="C81" t="str">
            <v>DP-5</v>
          </cell>
        </row>
        <row r="82">
          <cell r="B82" t="str">
            <v>CV. Nendra Jaya Gemilang</v>
          </cell>
          <cell r="K82" t="str">
            <v/>
          </cell>
        </row>
        <row r="83">
          <cell r="B83" t="str">
            <v>rb020</v>
          </cell>
          <cell r="C83" t="str">
            <v>090/NK-PPS/ORD/XII/04</v>
          </cell>
          <cell r="E83" t="str">
            <v xml:space="preserve">Pasir Pasang </v>
          </cell>
          <cell r="F83">
            <v>23.59</v>
          </cell>
          <cell r="G83" t="str">
            <v>m3</v>
          </cell>
          <cell r="H83">
            <v>47500</v>
          </cell>
          <cell r="I83">
            <v>1120525</v>
          </cell>
        </row>
        <row r="84">
          <cell r="B84" t="str">
            <v>rb021</v>
          </cell>
          <cell r="C84" t="str">
            <v>091/NK-PPS/ORD/XII/04</v>
          </cell>
          <cell r="E84" t="str">
            <v>Sirtu</v>
          </cell>
          <cell r="F84">
            <v>136.61000000000001</v>
          </cell>
          <cell r="G84" t="str">
            <v>M3</v>
          </cell>
          <cell r="H84">
            <v>70000</v>
          </cell>
          <cell r="I84">
            <v>9562700.0000000019</v>
          </cell>
        </row>
        <row r="85">
          <cell r="C85" t="str">
            <v/>
          </cell>
          <cell r="E85">
            <v>0</v>
          </cell>
          <cell r="I85">
            <v>0</v>
          </cell>
          <cell r="K85">
            <v>10683225.000000002</v>
          </cell>
        </row>
        <row r="86">
          <cell r="C86" t="str">
            <v/>
          </cell>
          <cell r="D86" t="str">
            <v>CV Putri Maharani</v>
          </cell>
          <cell r="E86" t="str">
            <v>Ang - 1</v>
          </cell>
          <cell r="I86">
            <v>0</v>
          </cell>
          <cell r="K86" t="str">
            <v/>
          </cell>
        </row>
        <row r="87">
          <cell r="B87" t="str">
            <v>rb022</v>
          </cell>
          <cell r="C87" t="str">
            <v>061/NK-PPS/ORD/XII/04</v>
          </cell>
          <cell r="E87" t="str">
            <v>Sirtu</v>
          </cell>
          <cell r="F87">
            <v>45</v>
          </cell>
          <cell r="G87" t="str">
            <v>bh</v>
          </cell>
          <cell r="H87">
            <v>70000</v>
          </cell>
          <cell r="I87">
            <v>3150000</v>
          </cell>
          <cell r="K87">
            <v>3150000</v>
          </cell>
        </row>
        <row r="88">
          <cell r="C88" t="str">
            <v/>
          </cell>
          <cell r="E88">
            <v>0</v>
          </cell>
          <cell r="I88">
            <v>0</v>
          </cell>
          <cell r="K88" t="str">
            <v/>
          </cell>
        </row>
        <row r="89">
          <cell r="C89" t="str">
            <v/>
          </cell>
          <cell r="D89" t="str">
            <v>UD.Bata Murni</v>
          </cell>
          <cell r="E89">
            <v>0</v>
          </cell>
          <cell r="I89">
            <v>0</v>
          </cell>
          <cell r="K89" t="str">
            <v/>
          </cell>
        </row>
        <row r="90">
          <cell r="B90" t="str">
            <v>rb023</v>
          </cell>
          <cell r="C90" t="str">
            <v>036/NK-PPS/ORD/I/05</v>
          </cell>
          <cell r="E90" t="str">
            <v>Batu Bata Pres</v>
          </cell>
          <cell r="F90">
            <v>3050</v>
          </cell>
          <cell r="G90" t="str">
            <v>bh</v>
          </cell>
          <cell r="H90">
            <v>320</v>
          </cell>
          <cell r="I90">
            <v>976000</v>
          </cell>
          <cell r="K90">
            <v>976000</v>
          </cell>
        </row>
        <row r="92">
          <cell r="C92" t="str">
            <v/>
          </cell>
          <cell r="D92" t="str">
            <v>Winda Bersama</v>
          </cell>
          <cell r="E92" t="str">
            <v>Angs - I</v>
          </cell>
          <cell r="K92" t="str">
            <v/>
          </cell>
        </row>
        <row r="93">
          <cell r="B93" t="str">
            <v>rb024</v>
          </cell>
          <cell r="C93" t="str">
            <v>050/NK-PPS/ORD/I/05</v>
          </cell>
          <cell r="E93" t="str">
            <v>Batu Bata Pres</v>
          </cell>
          <cell r="F93">
            <v>20588</v>
          </cell>
          <cell r="G93" t="str">
            <v>bh</v>
          </cell>
          <cell r="H93">
            <v>340</v>
          </cell>
          <cell r="I93">
            <v>7000000</v>
          </cell>
          <cell r="K93">
            <v>7000000</v>
          </cell>
        </row>
        <row r="95">
          <cell r="C95" t="str">
            <v>CV. Merindo rima Lestari</v>
          </cell>
        </row>
        <row r="96">
          <cell r="B96" t="str">
            <v>rb025</v>
          </cell>
          <cell r="C96" t="str">
            <v>073/NK-PPS/ORD/02/05</v>
          </cell>
          <cell r="E96" t="str">
            <v>Sikabond NV (10 kg)</v>
          </cell>
          <cell r="F96">
            <v>5</v>
          </cell>
          <cell r="G96" t="str">
            <v>Pail</v>
          </cell>
          <cell r="H96">
            <v>180000</v>
          </cell>
          <cell r="I96">
            <v>990000</v>
          </cell>
          <cell r="J96">
            <v>90000</v>
          </cell>
          <cell r="K96">
            <v>900000</v>
          </cell>
        </row>
        <row r="98">
          <cell r="D98" t="str">
            <v>Delpian</v>
          </cell>
          <cell r="E98" t="str">
            <v>Ongkos angkut Potongan</v>
          </cell>
          <cell r="I98">
            <v>0</v>
          </cell>
          <cell r="K98">
            <v>0</v>
          </cell>
        </row>
        <row r="99">
          <cell r="B99" t="str">
            <v>rb026</v>
          </cell>
          <cell r="E99" t="str">
            <v>Boor Pile</v>
          </cell>
          <cell r="F99">
            <v>3</v>
          </cell>
          <cell r="G99" t="str">
            <v>rit</v>
          </cell>
          <cell r="H99">
            <v>200000</v>
          </cell>
          <cell r="I99">
            <v>600000</v>
          </cell>
          <cell r="K99">
            <v>600000</v>
          </cell>
        </row>
        <row r="100">
          <cell r="I100">
            <v>0</v>
          </cell>
          <cell r="K100">
            <v>0</v>
          </cell>
        </row>
        <row r="101">
          <cell r="D101" t="str">
            <v>Kasrul</v>
          </cell>
          <cell r="E101" t="str">
            <v xml:space="preserve">Angs-2 </v>
          </cell>
          <cell r="K101">
            <v>0</v>
          </cell>
        </row>
        <row r="102">
          <cell r="B102" t="str">
            <v>rb027</v>
          </cell>
          <cell r="C102" t="str">
            <v>020/NK-PPS/ORD/01/05</v>
          </cell>
          <cell r="E102" t="str">
            <v xml:space="preserve">Batang Kelapa </v>
          </cell>
          <cell r="F102">
            <v>68</v>
          </cell>
          <cell r="G102" t="str">
            <v>m</v>
          </cell>
          <cell r="H102">
            <v>25000</v>
          </cell>
          <cell r="I102">
            <v>1700000</v>
          </cell>
          <cell r="K102">
            <v>1700000</v>
          </cell>
        </row>
        <row r="104">
          <cell r="C104" t="str">
            <v>DP-6</v>
          </cell>
        </row>
        <row r="105">
          <cell r="D105" t="str">
            <v>Winda Bersama</v>
          </cell>
        </row>
        <row r="106">
          <cell r="B106" t="str">
            <v>rb028</v>
          </cell>
          <cell r="C106" t="str">
            <v>009/NK-PPS/ORD/XI/04</v>
          </cell>
          <cell r="E106" t="str">
            <v>Pasir Pasang</v>
          </cell>
          <cell r="F106">
            <v>20</v>
          </cell>
          <cell r="G106" t="str">
            <v>M3</v>
          </cell>
          <cell r="H106">
            <v>47500</v>
          </cell>
          <cell r="I106">
            <v>950000</v>
          </cell>
          <cell r="K106">
            <v>950000</v>
          </cell>
        </row>
        <row r="108">
          <cell r="D108" t="str">
            <v>GK Anugrah</v>
          </cell>
          <cell r="K108" t="str">
            <v/>
          </cell>
        </row>
        <row r="109">
          <cell r="B109" t="str">
            <v>rb029</v>
          </cell>
          <cell r="C109" t="str">
            <v>015/NK-PPS/ORD/I/05</v>
          </cell>
          <cell r="E109" t="str">
            <v>Kayu  5 X 7</v>
          </cell>
          <cell r="F109">
            <v>2</v>
          </cell>
          <cell r="G109" t="str">
            <v>M3</v>
          </cell>
          <cell r="H109">
            <v>450000</v>
          </cell>
          <cell r="I109">
            <v>900000</v>
          </cell>
        </row>
        <row r="110">
          <cell r="B110" t="str">
            <v>rb030</v>
          </cell>
          <cell r="C110" t="str">
            <v>049/NK-PPS/ORD/XII/04</v>
          </cell>
          <cell r="E110" t="str">
            <v>Kayu 2 X 20</v>
          </cell>
          <cell r="F110">
            <v>126</v>
          </cell>
          <cell r="G110" t="str">
            <v>btg</v>
          </cell>
          <cell r="H110">
            <v>9000</v>
          </cell>
          <cell r="I110">
            <v>1134000</v>
          </cell>
          <cell r="K110" t="str">
            <v/>
          </cell>
        </row>
        <row r="111">
          <cell r="B111" t="str">
            <v>rb031</v>
          </cell>
          <cell r="E111" t="str">
            <v>Kayu 5 X 10</v>
          </cell>
          <cell r="F111">
            <v>19</v>
          </cell>
          <cell r="G111" t="str">
            <v>btg</v>
          </cell>
          <cell r="H111">
            <v>10000</v>
          </cell>
          <cell r="I111">
            <v>190000</v>
          </cell>
          <cell r="K111" t="str">
            <v/>
          </cell>
        </row>
        <row r="112">
          <cell r="B112" t="str">
            <v>rb032</v>
          </cell>
          <cell r="C112" t="str">
            <v>073/NK-PPS/ORD/XII/04</v>
          </cell>
          <cell r="E112" t="str">
            <v>Kayu  5 X 7</v>
          </cell>
          <cell r="F112">
            <v>85</v>
          </cell>
          <cell r="G112" t="str">
            <v>btg</v>
          </cell>
          <cell r="H112">
            <v>7000</v>
          </cell>
          <cell r="I112">
            <v>595000</v>
          </cell>
        </row>
        <row r="113">
          <cell r="B113" t="str">
            <v>rb033</v>
          </cell>
          <cell r="E113" t="str">
            <v>Kayu 5 X 10</v>
          </cell>
          <cell r="F113">
            <v>20</v>
          </cell>
          <cell r="G113" t="str">
            <v>btg</v>
          </cell>
          <cell r="H113">
            <v>10000</v>
          </cell>
          <cell r="I113">
            <v>200000</v>
          </cell>
        </row>
        <row r="114">
          <cell r="B114" t="str">
            <v>rb034</v>
          </cell>
          <cell r="E114" t="str">
            <v>Kayu 6 X 12</v>
          </cell>
          <cell r="F114">
            <v>15</v>
          </cell>
          <cell r="G114" t="str">
            <v>btg</v>
          </cell>
          <cell r="H114">
            <v>15000</v>
          </cell>
          <cell r="I114">
            <v>225000</v>
          </cell>
          <cell r="K114" t="str">
            <v/>
          </cell>
        </row>
        <row r="115">
          <cell r="K115">
            <v>3244000</v>
          </cell>
        </row>
        <row r="116">
          <cell r="D116" t="str">
            <v>Rambah Agung</v>
          </cell>
        </row>
        <row r="117">
          <cell r="B117" t="str">
            <v>rb035</v>
          </cell>
          <cell r="C117" t="str">
            <v>021/NK-PPS/ORD/XII/04</v>
          </cell>
          <cell r="E117" t="str">
            <v>Sirtu</v>
          </cell>
          <cell r="F117">
            <v>40</v>
          </cell>
          <cell r="G117" t="str">
            <v>M3</v>
          </cell>
          <cell r="H117">
            <v>70000</v>
          </cell>
          <cell r="I117">
            <v>2800000</v>
          </cell>
        </row>
        <row r="118">
          <cell r="B118" t="str">
            <v>rb036</v>
          </cell>
          <cell r="C118" t="str">
            <v>063/NK-PPS/ORD/XII/04</v>
          </cell>
          <cell r="E118" t="str">
            <v>Sirtu;  Angs-1</v>
          </cell>
          <cell r="F118">
            <v>14.29</v>
          </cell>
          <cell r="G118" t="str">
            <v>M3</v>
          </cell>
          <cell r="H118">
            <v>70000</v>
          </cell>
          <cell r="I118">
            <v>1000000</v>
          </cell>
        </row>
        <row r="119">
          <cell r="K119">
            <v>3800000</v>
          </cell>
        </row>
        <row r="120">
          <cell r="D120" t="str">
            <v>Winda Bersama</v>
          </cell>
        </row>
        <row r="121">
          <cell r="B121" t="str">
            <v>rb037</v>
          </cell>
          <cell r="C121" t="str">
            <v>096/NK-PPS/ORD/XII/04</v>
          </cell>
          <cell r="E121" t="str">
            <v>Sirtu; Angsuran - 1</v>
          </cell>
          <cell r="F121">
            <v>22.143000000000001</v>
          </cell>
          <cell r="G121" t="str">
            <v>M3</v>
          </cell>
          <cell r="H121">
            <v>70000</v>
          </cell>
          <cell r="I121">
            <v>1550000</v>
          </cell>
          <cell r="K121">
            <v>1550000</v>
          </cell>
        </row>
        <row r="123">
          <cell r="D123" t="str">
            <v>Winda Bersama</v>
          </cell>
          <cell r="E123" t="str">
            <v>Angs- 2 ( Lunas )</v>
          </cell>
          <cell r="K123">
            <v>0</v>
          </cell>
        </row>
        <row r="124">
          <cell r="B124" t="str">
            <v>rb038</v>
          </cell>
          <cell r="C124" t="str">
            <v>050/NK-PPS/ORD/I/05</v>
          </cell>
          <cell r="E124" t="str">
            <v>Batu Bata Press</v>
          </cell>
          <cell r="I124">
            <v>2180000</v>
          </cell>
          <cell r="K124">
            <v>2180000</v>
          </cell>
        </row>
        <row r="125">
          <cell r="K125">
            <v>0</v>
          </cell>
        </row>
        <row r="126">
          <cell r="B126" t="str">
            <v>rb039</v>
          </cell>
          <cell r="E126" t="str">
            <v>Sika Grout</v>
          </cell>
          <cell r="F126">
            <v>2</v>
          </cell>
          <cell r="G126" t="str">
            <v>bag</v>
          </cell>
          <cell r="H126">
            <v>89100</v>
          </cell>
          <cell r="I126">
            <v>178200</v>
          </cell>
          <cell r="K126">
            <v>178200</v>
          </cell>
        </row>
        <row r="127">
          <cell r="K127">
            <v>0</v>
          </cell>
        </row>
        <row r="128">
          <cell r="B128" t="str">
            <v>rb040</v>
          </cell>
          <cell r="E128" t="str">
            <v>Paku beton</v>
          </cell>
          <cell r="F128">
            <v>2</v>
          </cell>
          <cell r="G128" t="str">
            <v>ktk</v>
          </cell>
          <cell r="H128">
            <v>4000</v>
          </cell>
          <cell r="I128">
            <v>8000</v>
          </cell>
          <cell r="K128">
            <v>8000</v>
          </cell>
        </row>
        <row r="129">
          <cell r="K129">
            <v>0</v>
          </cell>
        </row>
        <row r="130">
          <cell r="D130" t="str">
            <v>Kasrul</v>
          </cell>
          <cell r="K130">
            <v>0</v>
          </cell>
        </row>
        <row r="131">
          <cell r="B131" t="str">
            <v>rb041</v>
          </cell>
          <cell r="C131" t="str">
            <v>039/NK-PPS/ORD/I/05</v>
          </cell>
          <cell r="E131" t="str">
            <v>Batang Kelapa</v>
          </cell>
          <cell r="F131">
            <v>100</v>
          </cell>
          <cell r="G131" t="str">
            <v>m</v>
          </cell>
          <cell r="H131">
            <v>25000</v>
          </cell>
          <cell r="I131">
            <v>2500000</v>
          </cell>
          <cell r="K131">
            <v>2500000</v>
          </cell>
        </row>
        <row r="133">
          <cell r="C133" t="str">
            <v>DP-7</v>
          </cell>
        </row>
        <row r="135">
          <cell r="D135" t="str">
            <v>Ujang</v>
          </cell>
          <cell r="E135" t="str">
            <v>Batu Bata press</v>
          </cell>
        </row>
        <row r="136">
          <cell r="B136" t="str">
            <v>rb042</v>
          </cell>
          <cell r="D136" t="str">
            <v>077/NK-PPS/ORD/2/2005</v>
          </cell>
          <cell r="E136" t="str">
            <v>Batu Bata press, Angsuran 1</v>
          </cell>
          <cell r="F136">
            <v>13750</v>
          </cell>
          <cell r="G136" t="str">
            <v>Buah</v>
          </cell>
          <cell r="H136">
            <v>340</v>
          </cell>
          <cell r="I136">
            <v>4675000</v>
          </cell>
          <cell r="K136">
            <v>4675000</v>
          </cell>
        </row>
        <row r="138">
          <cell r="D138" t="str">
            <v>Toko Yoanda</v>
          </cell>
          <cell r="E138" t="str">
            <v>Kayu</v>
          </cell>
          <cell r="K138" t="str">
            <v/>
          </cell>
        </row>
        <row r="139">
          <cell r="B139" t="str">
            <v>rb043</v>
          </cell>
          <cell r="D139" t="str">
            <v>069/NK-PPS/ORD/2/2005</v>
          </cell>
          <cell r="E139" t="str">
            <v>Kayu, Angsuran - 1</v>
          </cell>
          <cell r="I139">
            <v>5000000</v>
          </cell>
          <cell r="K139">
            <v>5000000</v>
          </cell>
        </row>
        <row r="140">
          <cell r="K140" t="str">
            <v/>
          </cell>
        </row>
        <row r="141">
          <cell r="B141" t="str">
            <v>rb044</v>
          </cell>
          <cell r="D141" t="str">
            <v>Sumber Rezeki</v>
          </cell>
          <cell r="E141" t="str">
            <v>Pipa 1 1/2" Tebal 3mm</v>
          </cell>
          <cell r="I141">
            <v>200000</v>
          </cell>
          <cell r="K141">
            <v>200000</v>
          </cell>
        </row>
        <row r="142">
          <cell r="K142">
            <v>0</v>
          </cell>
        </row>
        <row r="143">
          <cell r="B143" t="str">
            <v>rb045</v>
          </cell>
          <cell r="D143" t="str">
            <v>PT. Tripak</v>
          </cell>
          <cell r="E143" t="str">
            <v>Mobilisasi Form Tee ke Pku</v>
          </cell>
          <cell r="I143">
            <v>1827000</v>
          </cell>
          <cell r="K143">
            <v>1827000</v>
          </cell>
        </row>
        <row r="145">
          <cell r="C145" t="str">
            <v>DP-8</v>
          </cell>
        </row>
        <row r="146">
          <cell r="B146" t="str">
            <v>rb046</v>
          </cell>
          <cell r="D146" t="str">
            <v>Masril/Delpian</v>
          </cell>
          <cell r="E146" t="str">
            <v>Pasir Pasang</v>
          </cell>
          <cell r="F146">
            <v>54.01</v>
          </cell>
          <cell r="G146" t="str">
            <v>m3</v>
          </cell>
          <cell r="H146">
            <v>47500</v>
          </cell>
          <cell r="I146">
            <v>2565475</v>
          </cell>
          <cell r="K146">
            <v>2565475</v>
          </cell>
        </row>
        <row r="147">
          <cell r="D147" t="str">
            <v>071/NK-PPS/ORD/2/05</v>
          </cell>
          <cell r="K147">
            <v>0</v>
          </cell>
        </row>
        <row r="149">
          <cell r="D149" t="str">
            <v>UD.Mina</v>
          </cell>
          <cell r="K149" t="str">
            <v/>
          </cell>
        </row>
        <row r="150">
          <cell r="B150" t="str">
            <v>rb047</v>
          </cell>
          <cell r="D150" t="str">
            <v>080/NK-PPS/ORD/2/05</v>
          </cell>
          <cell r="E150" t="str">
            <v>Pasir Pasang</v>
          </cell>
          <cell r="F150">
            <v>52.6</v>
          </cell>
          <cell r="G150" t="str">
            <v>m3</v>
          </cell>
          <cell r="H150">
            <v>47000</v>
          </cell>
          <cell r="I150">
            <v>2472200</v>
          </cell>
        </row>
        <row r="151">
          <cell r="B151" t="str">
            <v>rb048</v>
          </cell>
          <cell r="D151" t="str">
            <v>106/NK-PPS/ORD/2/05</v>
          </cell>
          <cell r="E151" t="str">
            <v>Pasir Pasang, Angs-1</v>
          </cell>
          <cell r="F151">
            <v>11.229787234042552</v>
          </cell>
          <cell r="G151" t="str">
            <v>m3</v>
          </cell>
          <cell r="H151">
            <v>47000</v>
          </cell>
          <cell r="I151">
            <v>527800</v>
          </cell>
          <cell r="K151">
            <v>3000000</v>
          </cell>
        </row>
        <row r="152">
          <cell r="K152" t="str">
            <v/>
          </cell>
        </row>
        <row r="153">
          <cell r="D153" t="str">
            <v>UD Lintau</v>
          </cell>
        </row>
        <row r="154">
          <cell r="B154" t="str">
            <v>rb049</v>
          </cell>
          <cell r="D154" t="str">
            <v>123/NK-PPS/ORD/1/05</v>
          </cell>
          <cell r="E154" t="str">
            <v>Pasir Pasang</v>
          </cell>
          <cell r="F154">
            <v>26.3</v>
          </cell>
          <cell r="G154" t="str">
            <v>m3</v>
          </cell>
          <cell r="H154">
            <v>47500</v>
          </cell>
          <cell r="I154">
            <v>1249250</v>
          </cell>
          <cell r="K154">
            <v>1249250</v>
          </cell>
        </row>
        <row r="156">
          <cell r="D156" t="str">
            <v>Rambah Agung</v>
          </cell>
          <cell r="K156">
            <v>0</v>
          </cell>
        </row>
        <row r="157">
          <cell r="B157" t="str">
            <v>rb050</v>
          </cell>
          <cell r="D157" t="str">
            <v>063/NK-PPS/ORD/12/04</v>
          </cell>
          <cell r="E157" t="str">
            <v>Sirtu ; Angs-3</v>
          </cell>
          <cell r="F157">
            <v>50</v>
          </cell>
          <cell r="G157" t="str">
            <v>m3</v>
          </cell>
          <cell r="H157">
            <v>70000</v>
          </cell>
          <cell r="I157">
            <v>3500000</v>
          </cell>
        </row>
        <row r="158">
          <cell r="B158" t="str">
            <v>rb051</v>
          </cell>
          <cell r="D158" t="str">
            <v>161/NK-PPS/ORD/1/05</v>
          </cell>
          <cell r="E158" t="str">
            <v xml:space="preserve">Sirtu </v>
          </cell>
          <cell r="F158">
            <v>36.6</v>
          </cell>
          <cell r="G158" t="str">
            <v>m3</v>
          </cell>
          <cell r="H158">
            <v>70000</v>
          </cell>
          <cell r="I158">
            <v>2562000</v>
          </cell>
          <cell r="K158">
            <v>6062000</v>
          </cell>
        </row>
        <row r="160">
          <cell r="D160" t="str">
            <v>Duta Sarana</v>
          </cell>
        </row>
        <row r="161">
          <cell r="B161" t="str">
            <v>rb052</v>
          </cell>
          <cell r="D161" t="str">
            <v>037/NK-PPS/ORD/1/05</v>
          </cell>
          <cell r="E161" t="str">
            <v>Tanah timbun</v>
          </cell>
          <cell r="F161">
            <v>16</v>
          </cell>
          <cell r="G161" t="str">
            <v>Truck</v>
          </cell>
          <cell r="H161">
            <v>60000</v>
          </cell>
          <cell r="I161">
            <v>960000</v>
          </cell>
        </row>
        <row r="162">
          <cell r="B162" t="str">
            <v>rb053</v>
          </cell>
          <cell r="D162" t="str">
            <v xml:space="preserve">      /NK-PPS/ORD/1/05</v>
          </cell>
          <cell r="E162" t="str">
            <v>Tanah timbun</v>
          </cell>
          <cell r="F162">
            <v>5</v>
          </cell>
          <cell r="G162" t="str">
            <v>Truck</v>
          </cell>
          <cell r="H162">
            <v>60000</v>
          </cell>
          <cell r="I162">
            <v>300000</v>
          </cell>
          <cell r="K162">
            <v>1260000</v>
          </cell>
        </row>
        <row r="164">
          <cell r="C164" t="str">
            <v>DP-9</v>
          </cell>
        </row>
        <row r="165">
          <cell r="B165" t="str">
            <v>rb054</v>
          </cell>
          <cell r="D165" t="str">
            <v>UD. Ujang</v>
          </cell>
          <cell r="E165" t="str">
            <v>Batu Bata</v>
          </cell>
          <cell r="F165">
            <v>8000</v>
          </cell>
          <cell r="G165" t="str">
            <v>Buah</v>
          </cell>
          <cell r="H165">
            <v>340</v>
          </cell>
          <cell r="I165">
            <v>2720000</v>
          </cell>
          <cell r="K165">
            <v>2720000</v>
          </cell>
        </row>
        <row r="166">
          <cell r="D166" t="str">
            <v>118/NK-PPS/ORD/II/05</v>
          </cell>
        </row>
        <row r="167">
          <cell r="K167">
            <v>0</v>
          </cell>
        </row>
        <row r="168">
          <cell r="D168" t="str">
            <v>SIDI TAMAR</v>
          </cell>
          <cell r="K168" t="str">
            <v/>
          </cell>
        </row>
        <row r="169">
          <cell r="D169" t="str">
            <v>136/NK-PPS/ORD/III/05</v>
          </cell>
          <cell r="E169" t="str">
            <v>Kayu 5x7x400</v>
          </cell>
          <cell r="F169">
            <v>14.082000000000001</v>
          </cell>
          <cell r="G169" t="str">
            <v>m3</v>
          </cell>
          <cell r="H169">
            <v>475000</v>
          </cell>
        </row>
        <row r="170">
          <cell r="E170" t="str">
            <v>Kayu 5x10x400</v>
          </cell>
          <cell r="F170">
            <v>9.1</v>
          </cell>
          <cell r="G170" t="str">
            <v>m3</v>
          </cell>
          <cell r="H170">
            <v>475000</v>
          </cell>
          <cell r="K170">
            <v>0</v>
          </cell>
        </row>
        <row r="171">
          <cell r="E171" t="str">
            <v>Kayu 6x12x400</v>
          </cell>
          <cell r="F171">
            <v>15.206</v>
          </cell>
          <cell r="G171" t="str">
            <v>m3</v>
          </cell>
          <cell r="H171">
            <v>575000</v>
          </cell>
        </row>
        <row r="172">
          <cell r="B172" t="str">
            <v>rb055</v>
          </cell>
          <cell r="E172" t="str">
            <v>Angs. 1, Kayu</v>
          </cell>
          <cell r="I172">
            <v>12500000</v>
          </cell>
          <cell r="K172">
            <v>12500000</v>
          </cell>
        </row>
        <row r="173">
          <cell r="E173" t="str">
            <v>Sisa : Rp. 7.254.900,-</v>
          </cell>
        </row>
        <row r="175">
          <cell r="B175" t="str">
            <v>rb056</v>
          </cell>
          <cell r="E175" t="str">
            <v>Kayu Propil</v>
          </cell>
          <cell r="F175">
            <v>190</v>
          </cell>
          <cell r="G175" t="str">
            <v>Btg</v>
          </cell>
          <cell r="H175">
            <v>5000</v>
          </cell>
          <cell r="I175">
            <v>950000</v>
          </cell>
          <cell r="K175">
            <v>950000</v>
          </cell>
        </row>
        <row r="177">
          <cell r="B177" t="str">
            <v>rb057</v>
          </cell>
          <cell r="E177" t="str">
            <v>Angkur</v>
          </cell>
          <cell r="I177">
            <v>1106000</v>
          </cell>
          <cell r="K177">
            <v>1106000</v>
          </cell>
        </row>
        <row r="179">
          <cell r="B179" t="str">
            <v>rb058</v>
          </cell>
          <cell r="D179" t="str">
            <v>Form Tee + Aksesoris</v>
          </cell>
          <cell r="E179" t="str">
            <v>Pengelasan Form Tee</v>
          </cell>
          <cell r="I179">
            <v>500000</v>
          </cell>
          <cell r="K179">
            <v>500000</v>
          </cell>
        </row>
        <row r="181">
          <cell r="C181" t="str">
            <v>DP-10</v>
          </cell>
        </row>
        <row r="182">
          <cell r="D182" t="str">
            <v>Mutiara Elsa</v>
          </cell>
          <cell r="E182" t="str">
            <v>Angs-1</v>
          </cell>
        </row>
        <row r="183">
          <cell r="B183" t="str">
            <v>rb059</v>
          </cell>
          <cell r="D183" t="str">
            <v>124/NK-PPS/ORD/III/05</v>
          </cell>
          <cell r="E183" t="str">
            <v>Kayu 5 x 7 x 4</v>
          </cell>
          <cell r="F183">
            <v>8.9285714285714288</v>
          </cell>
          <cell r="G183" t="str">
            <v>m3</v>
          </cell>
          <cell r="H183">
            <v>560000</v>
          </cell>
          <cell r="I183">
            <v>5000000</v>
          </cell>
          <cell r="K183">
            <v>5000000</v>
          </cell>
        </row>
        <row r="184">
          <cell r="K184" t="str">
            <v/>
          </cell>
        </row>
        <row r="185">
          <cell r="D185" t="str">
            <v>Sidi Tamar</v>
          </cell>
          <cell r="E185" t="str">
            <v>Angs- 2</v>
          </cell>
        </row>
        <row r="186">
          <cell r="B186" t="str">
            <v>rb060</v>
          </cell>
          <cell r="D186" t="str">
            <v>136/NK-PPS/ORD/III/05</v>
          </cell>
          <cell r="E186" t="str">
            <v>Kayu 6 x 12 x 4</v>
          </cell>
          <cell r="F186">
            <v>8.695652173913043</v>
          </cell>
          <cell r="G186" t="str">
            <v>m3</v>
          </cell>
          <cell r="H186">
            <v>575000</v>
          </cell>
          <cell r="I186">
            <v>5000000</v>
          </cell>
          <cell r="K186">
            <v>5000000</v>
          </cell>
        </row>
        <row r="188">
          <cell r="B188" t="str">
            <v>rb061</v>
          </cell>
          <cell r="D188" t="str">
            <v>Melinda Sukses</v>
          </cell>
          <cell r="E188" t="str">
            <v>kayu 6 x 12 x 4</v>
          </cell>
          <cell r="F188">
            <v>20</v>
          </cell>
          <cell r="G188" t="str">
            <v>btg</v>
          </cell>
          <cell r="H188">
            <v>21000</v>
          </cell>
          <cell r="I188">
            <v>420000</v>
          </cell>
          <cell r="K188">
            <v>420000</v>
          </cell>
        </row>
        <row r="190">
          <cell r="B190" t="str">
            <v>rb062</v>
          </cell>
          <cell r="D190" t="str">
            <v>UD Putra Melayu</v>
          </cell>
          <cell r="E190" t="str">
            <v>Kayu 2,5 x 20 x 4</v>
          </cell>
          <cell r="F190">
            <v>10</v>
          </cell>
          <cell r="G190" t="str">
            <v>btg</v>
          </cell>
          <cell r="H190">
            <v>12500</v>
          </cell>
          <cell r="I190">
            <v>125000</v>
          </cell>
        </row>
        <row r="191">
          <cell r="B191" t="str">
            <v>rb063</v>
          </cell>
          <cell r="E191" t="str">
            <v>Kyu 5 x 7 x 4</v>
          </cell>
          <cell r="F191">
            <v>20</v>
          </cell>
          <cell r="G191" t="str">
            <v>btg</v>
          </cell>
          <cell r="H191">
            <v>7500</v>
          </cell>
          <cell r="I191">
            <v>150000</v>
          </cell>
          <cell r="K191">
            <v>275000</v>
          </cell>
        </row>
        <row r="193">
          <cell r="B193" t="str">
            <v>rb064</v>
          </cell>
          <cell r="D193" t="str">
            <v>UD Putra Melayu</v>
          </cell>
          <cell r="E193" t="str">
            <v xml:space="preserve">Kayu 10 x 4 </v>
          </cell>
          <cell r="F193">
            <v>20</v>
          </cell>
          <cell r="G193" t="str">
            <v>btg</v>
          </cell>
          <cell r="H193">
            <v>14000</v>
          </cell>
          <cell r="I193">
            <v>280000</v>
          </cell>
          <cell r="K193">
            <v>280000</v>
          </cell>
        </row>
        <row r="194">
          <cell r="K194">
            <v>0</v>
          </cell>
        </row>
        <row r="195">
          <cell r="B195" t="str">
            <v>rb065</v>
          </cell>
          <cell r="D195" t="str">
            <v>CV Agape</v>
          </cell>
          <cell r="E195" t="str">
            <v>Ongkos angkut Combidek</v>
          </cell>
          <cell r="I195">
            <v>5000000</v>
          </cell>
          <cell r="K195">
            <v>5000000</v>
          </cell>
        </row>
        <row r="196">
          <cell r="K196">
            <v>0</v>
          </cell>
        </row>
        <row r="197">
          <cell r="B197" t="str">
            <v>rb066</v>
          </cell>
          <cell r="D197" t="str">
            <v>CV Merindo Prima Lestari</v>
          </cell>
          <cell r="E197" t="str">
            <v>Sikagrout FM</v>
          </cell>
          <cell r="F197">
            <v>1</v>
          </cell>
          <cell r="G197" t="str">
            <v>Zak</v>
          </cell>
          <cell r="H197">
            <v>93500</v>
          </cell>
          <cell r="I197">
            <v>93500</v>
          </cell>
          <cell r="K197">
            <v>93500</v>
          </cell>
        </row>
        <row r="199">
          <cell r="C199" t="str">
            <v>DP-11</v>
          </cell>
        </row>
        <row r="200">
          <cell r="D200" t="str">
            <v>SIDI TAMAR</v>
          </cell>
        </row>
        <row r="201">
          <cell r="D201" t="str">
            <v>136/NK-PPS/ORD/III/2005</v>
          </cell>
          <cell r="E201" t="str">
            <v>Kayu 5x7x4</v>
          </cell>
          <cell r="F201">
            <v>11</v>
          </cell>
          <cell r="G201" t="str">
            <v>m3</v>
          </cell>
          <cell r="H201">
            <v>500000</v>
          </cell>
        </row>
        <row r="202">
          <cell r="E202" t="str">
            <v>Kayu 5x10x4</v>
          </cell>
          <cell r="F202">
            <v>8</v>
          </cell>
          <cell r="G202" t="str">
            <v>m3</v>
          </cell>
          <cell r="H202">
            <v>500000</v>
          </cell>
          <cell r="K202" t="str">
            <v/>
          </cell>
        </row>
        <row r="203">
          <cell r="E203" t="str">
            <v>Kayu 6x12x4</v>
          </cell>
          <cell r="F203">
            <v>12.5</v>
          </cell>
          <cell r="G203" t="str">
            <v>m3</v>
          </cell>
          <cell r="H203">
            <v>600000</v>
          </cell>
        </row>
        <row r="204">
          <cell r="E204" t="str">
            <v>Angs-1:12.500.000,-</v>
          </cell>
        </row>
        <row r="205">
          <cell r="E205" t="str">
            <v>Angs-2:  5.000.000,-</v>
          </cell>
        </row>
        <row r="206">
          <cell r="B206" t="str">
            <v>rb067</v>
          </cell>
          <cell r="E206" t="str">
            <v>Angs-3, Kayu 5x7x4</v>
          </cell>
          <cell r="I206">
            <v>2254900</v>
          </cell>
        </row>
        <row r="208">
          <cell r="D208" t="str">
            <v>171/NK-PPS/ORD/III/2005</v>
          </cell>
          <cell r="E208" t="str">
            <v>Kayu 5x7x4</v>
          </cell>
          <cell r="F208">
            <v>11</v>
          </cell>
          <cell r="G208" t="str">
            <v>m3</v>
          </cell>
          <cell r="H208">
            <v>500000</v>
          </cell>
        </row>
        <row r="209">
          <cell r="E209" t="str">
            <v>Kayu 5x10x4</v>
          </cell>
          <cell r="F209">
            <v>8</v>
          </cell>
          <cell r="G209" t="str">
            <v>m3</v>
          </cell>
          <cell r="H209">
            <v>500000</v>
          </cell>
        </row>
        <row r="210">
          <cell r="E210" t="str">
            <v>Kayu 6x12x4</v>
          </cell>
          <cell r="F210">
            <v>12.5</v>
          </cell>
          <cell r="G210" t="str">
            <v>m3</v>
          </cell>
          <cell r="H210">
            <v>600000</v>
          </cell>
        </row>
        <row r="211">
          <cell r="B211" t="str">
            <v>rb068</v>
          </cell>
          <cell r="E211" t="str">
            <v>Angs-1, Kayu 5x7x4</v>
          </cell>
          <cell r="I211">
            <v>2745100</v>
          </cell>
          <cell r="K211">
            <v>5000000</v>
          </cell>
        </row>
        <row r="213">
          <cell r="D213" t="str">
            <v>SUMBER TAMPAN</v>
          </cell>
        </row>
        <row r="214">
          <cell r="B214" t="str">
            <v>rb069</v>
          </cell>
          <cell r="D214" t="str">
            <v>011/NK-PPS/ORD/XI/2004</v>
          </cell>
          <cell r="E214" t="str">
            <v>Papan 3x20x400x60lbr</v>
          </cell>
          <cell r="F214">
            <v>1.44</v>
          </cell>
          <cell r="G214" t="str">
            <v>m3</v>
          </cell>
          <cell r="H214">
            <v>600000</v>
          </cell>
          <cell r="I214">
            <v>864000</v>
          </cell>
        </row>
        <row r="215">
          <cell r="B215" t="str">
            <v>rb070</v>
          </cell>
          <cell r="E215" t="str">
            <v>Papan 2x20x400x500lbr</v>
          </cell>
          <cell r="F215">
            <v>8</v>
          </cell>
          <cell r="G215" t="str">
            <v>m3</v>
          </cell>
          <cell r="H215">
            <v>480000</v>
          </cell>
          <cell r="I215">
            <v>3840000</v>
          </cell>
        </row>
        <row r="217">
          <cell r="D217" t="str">
            <v>013/NK-PPS/ORD/XI/2004</v>
          </cell>
          <cell r="E217" t="str">
            <v>Kayu 6x12x4x105btg</v>
          </cell>
          <cell r="F217">
            <v>3.024</v>
          </cell>
          <cell r="G217" t="str">
            <v>m3</v>
          </cell>
          <cell r="H217">
            <v>480000</v>
          </cell>
        </row>
        <row r="218">
          <cell r="E218" t="str">
            <v>Kayu 5x10x4x300btg</v>
          </cell>
          <cell r="F218">
            <v>6</v>
          </cell>
          <cell r="G218" t="str">
            <v>m3</v>
          </cell>
          <cell r="H218">
            <v>480000</v>
          </cell>
        </row>
        <row r="219">
          <cell r="E219" t="str">
            <v>Kayu 5x7x4x250btg</v>
          </cell>
          <cell r="F219">
            <v>3.5</v>
          </cell>
          <cell r="G219" t="str">
            <v>m3</v>
          </cell>
          <cell r="H219">
            <v>480000</v>
          </cell>
        </row>
        <row r="220">
          <cell r="E220" t="str">
            <v>Papan 3x20x400x80lbr</v>
          </cell>
          <cell r="F220">
            <v>0.752</v>
          </cell>
          <cell r="G220" t="str">
            <v>m3</v>
          </cell>
          <cell r="H220">
            <v>600000</v>
          </cell>
        </row>
        <row r="221">
          <cell r="E221" t="str">
            <v>Papan 2x20x400x470lbr</v>
          </cell>
          <cell r="F221">
            <v>8</v>
          </cell>
          <cell r="G221" t="str">
            <v>m3</v>
          </cell>
          <cell r="H221">
            <v>480000</v>
          </cell>
        </row>
        <row r="222">
          <cell r="B222" t="str">
            <v>rb071</v>
          </cell>
          <cell r="E222" t="str">
            <v>Angs-1, Kayu 5x7x4</v>
          </cell>
          <cell r="I222">
            <v>5296000</v>
          </cell>
          <cell r="K222">
            <v>10000000</v>
          </cell>
        </row>
        <row r="224">
          <cell r="D224" t="str">
            <v>GK. ANUGERAH</v>
          </cell>
        </row>
        <row r="225">
          <cell r="D225" t="str">
            <v>249/NK-PPS/ORD/IV/2005</v>
          </cell>
          <cell r="E225" t="str">
            <v>Kayu 5x7x4x358btg</v>
          </cell>
          <cell r="F225">
            <v>5.0119999999999996</v>
          </cell>
          <cell r="G225" t="str">
            <v>m3</v>
          </cell>
          <cell r="H225">
            <v>520000</v>
          </cell>
        </row>
        <row r="226">
          <cell r="E226" t="str">
            <v>Kayu 6x12x4x174btg</v>
          </cell>
          <cell r="F226">
            <v>5.0111999999999997</v>
          </cell>
          <cell r="G226" t="str">
            <v>m3</v>
          </cell>
          <cell r="H226">
            <v>520000</v>
          </cell>
        </row>
        <row r="227">
          <cell r="B227" t="str">
            <v>rb072</v>
          </cell>
          <cell r="E227" t="str">
            <v>Angs-1, Kayu 5x7x4</v>
          </cell>
          <cell r="I227">
            <v>2500000</v>
          </cell>
          <cell r="K227">
            <v>2500000</v>
          </cell>
        </row>
        <row r="229">
          <cell r="D229" t="str">
            <v>UD. PANGESTU</v>
          </cell>
        </row>
        <row r="230">
          <cell r="B230" t="str">
            <v>rb073</v>
          </cell>
          <cell r="D230" t="str">
            <v>165/NK-PPS/ORD/03/2005</v>
          </cell>
          <cell r="E230" t="str">
            <v>Pasir pasang</v>
          </cell>
          <cell r="F230">
            <v>60.05</v>
          </cell>
          <cell r="G230" t="str">
            <v>m3</v>
          </cell>
          <cell r="H230">
            <v>48000</v>
          </cell>
          <cell r="I230">
            <v>2882400</v>
          </cell>
          <cell r="K230">
            <v>2882400</v>
          </cell>
        </row>
        <row r="232">
          <cell r="D232" t="str">
            <v>Reveransir Pekanbaru</v>
          </cell>
        </row>
        <row r="233">
          <cell r="D233" t="str">
            <v>258/NK-PPS/ORD/04/2005</v>
          </cell>
          <cell r="E233" t="str">
            <v>Kayu 5x10x4x68btg</v>
          </cell>
          <cell r="F233">
            <v>1.36</v>
          </cell>
          <cell r="G233" t="str">
            <v>m3</v>
          </cell>
          <cell r="H233">
            <v>525000</v>
          </cell>
        </row>
        <row r="234">
          <cell r="E234" t="str">
            <v>Kayu 5x7x4x232btg</v>
          </cell>
          <cell r="F234">
            <v>232</v>
          </cell>
          <cell r="G234" t="str">
            <v>m3</v>
          </cell>
          <cell r="H234">
            <v>525000</v>
          </cell>
        </row>
        <row r="235">
          <cell r="E235" t="str">
            <v>Kayu 6x12x4x150btg</v>
          </cell>
          <cell r="F235">
            <v>3.2480000000000002</v>
          </cell>
          <cell r="G235" t="str">
            <v>m3</v>
          </cell>
          <cell r="H235">
            <v>550000</v>
          </cell>
        </row>
        <row r="236">
          <cell r="E236" t="str">
            <v>Kayu 5x10x5x39btg</v>
          </cell>
          <cell r="F236">
            <v>0.97499999999999998</v>
          </cell>
          <cell r="G236" t="str">
            <v>m3</v>
          </cell>
          <cell r="H236">
            <v>525000</v>
          </cell>
        </row>
        <row r="237">
          <cell r="E237" t="str">
            <v>Kayu 5x10x3x31btg</v>
          </cell>
          <cell r="F237">
            <v>0.46500000000000002</v>
          </cell>
          <cell r="G237" t="str">
            <v>m3</v>
          </cell>
          <cell r="H237">
            <v>525000</v>
          </cell>
        </row>
        <row r="238">
          <cell r="E238" t="str">
            <v>Kayu 5x7x5x43btg</v>
          </cell>
          <cell r="F238">
            <v>0.75249999999999995</v>
          </cell>
          <cell r="G238" t="str">
            <v>m3</v>
          </cell>
          <cell r="H238">
            <v>525000</v>
          </cell>
        </row>
        <row r="239">
          <cell r="E239" t="str">
            <v>Kayu 5x7x3x15btg</v>
          </cell>
          <cell r="F239">
            <v>0.1575</v>
          </cell>
          <cell r="G239" t="str">
            <v>m3</v>
          </cell>
          <cell r="H239">
            <v>525000</v>
          </cell>
        </row>
        <row r="240">
          <cell r="E240" t="str">
            <v>Kayu 6x12x3x69btg</v>
          </cell>
          <cell r="F240">
            <v>1.4903999999999999</v>
          </cell>
          <cell r="G240" t="str">
            <v>m3</v>
          </cell>
          <cell r="H240">
            <v>550000</v>
          </cell>
        </row>
        <row r="241">
          <cell r="E241" t="str">
            <v>Kayu 6x12x5x45btg</v>
          </cell>
          <cell r="F241">
            <v>1.62</v>
          </cell>
          <cell r="G241" t="str">
            <v>m3</v>
          </cell>
          <cell r="H241">
            <v>550000</v>
          </cell>
        </row>
        <row r="242">
          <cell r="E242" t="str">
            <v>Angs-1 : 7.121.670,-</v>
          </cell>
        </row>
        <row r="243">
          <cell r="B243" t="str">
            <v>rb074</v>
          </cell>
          <cell r="E243" t="str">
            <v>Angs-2 (Lunas), Kayu 5x10x4</v>
          </cell>
          <cell r="I243">
            <v>617814</v>
          </cell>
        </row>
        <row r="245">
          <cell r="D245" t="str">
            <v>263/NK-PPS/ORD/04/2005</v>
          </cell>
          <cell r="E245" t="str">
            <v>Kayu 5x10x4x84btg</v>
          </cell>
          <cell r="F245">
            <v>1.68</v>
          </cell>
          <cell r="G245" t="str">
            <v>m3</v>
          </cell>
          <cell r="H245">
            <v>525000</v>
          </cell>
        </row>
        <row r="246">
          <cell r="E246" t="str">
            <v>Kayu 5x7x4x394btg</v>
          </cell>
          <cell r="F246">
            <v>5.516</v>
          </cell>
          <cell r="G246" t="str">
            <v>m3</v>
          </cell>
          <cell r="H246">
            <v>525000</v>
          </cell>
        </row>
        <row r="247">
          <cell r="E247" t="str">
            <v>Kayu 6x12x4x53btg</v>
          </cell>
          <cell r="F247">
            <v>1.5264</v>
          </cell>
          <cell r="G247" t="str">
            <v>m3</v>
          </cell>
          <cell r="H247">
            <v>550000</v>
          </cell>
        </row>
        <row r="248">
          <cell r="E248" t="str">
            <v>Kayu 5x10x3x21btg</v>
          </cell>
          <cell r="F248">
            <v>0.315</v>
          </cell>
          <cell r="G248" t="str">
            <v>m3</v>
          </cell>
          <cell r="H248">
            <v>525000</v>
          </cell>
        </row>
        <row r="249">
          <cell r="E249" t="str">
            <v>Kayu 5x7x5x82btg</v>
          </cell>
          <cell r="F249">
            <v>1.4350000000000001</v>
          </cell>
          <cell r="G249" t="str">
            <v>m3</v>
          </cell>
          <cell r="H249">
            <v>525000</v>
          </cell>
        </row>
        <row r="250">
          <cell r="E250" t="str">
            <v>Kayu 5x7x3x263btg</v>
          </cell>
          <cell r="F250">
            <v>2.7614999999999998</v>
          </cell>
          <cell r="G250" t="str">
            <v>m3</v>
          </cell>
          <cell r="H250">
            <v>525000</v>
          </cell>
        </row>
        <row r="251">
          <cell r="E251" t="str">
            <v>Kayu 6x12x3x43btg</v>
          </cell>
          <cell r="F251">
            <v>0.92879999999999996</v>
          </cell>
          <cell r="G251" t="str">
            <v>m3</v>
          </cell>
          <cell r="H251">
            <v>550000</v>
          </cell>
        </row>
        <row r="252">
          <cell r="E252" t="str">
            <v>Kayu 6x12x5x42btg</v>
          </cell>
          <cell r="F252">
            <v>1.512</v>
          </cell>
          <cell r="G252" t="str">
            <v>m3</v>
          </cell>
          <cell r="H252">
            <v>550000</v>
          </cell>
        </row>
        <row r="253">
          <cell r="E253" t="str">
            <v>Papan 2,5x2x3x96lbr</v>
          </cell>
          <cell r="F253">
            <v>1.44</v>
          </cell>
          <cell r="G253" t="str">
            <v>m3</v>
          </cell>
          <cell r="H253">
            <v>480000</v>
          </cell>
        </row>
        <row r="254">
          <cell r="E254" t="str">
            <v>Papan 2,5x2x4x96lbr</v>
          </cell>
          <cell r="F254">
            <v>1.24</v>
          </cell>
          <cell r="G254" t="str">
            <v>m3</v>
          </cell>
          <cell r="H254">
            <v>480000</v>
          </cell>
        </row>
        <row r="255">
          <cell r="B255" t="str">
            <v>rb075</v>
          </cell>
          <cell r="E255" t="str">
            <v>Angs-1, Kayu 5x10x3</v>
          </cell>
          <cell r="I255">
            <v>9382186</v>
          </cell>
          <cell r="K255">
            <v>10000000</v>
          </cell>
        </row>
        <row r="257">
          <cell r="D257" t="str">
            <v>Faragala Zenisa</v>
          </cell>
        </row>
        <row r="258">
          <cell r="D258" t="str">
            <v>166/NK-PPS/ORD/03/2005</v>
          </cell>
          <cell r="E258" t="str">
            <v xml:space="preserve">Semen </v>
          </cell>
          <cell r="F258">
            <v>320</v>
          </cell>
          <cell r="G258" t="str">
            <v>Zak</v>
          </cell>
          <cell r="H258">
            <v>32500</v>
          </cell>
        </row>
        <row r="259">
          <cell r="E259" t="str">
            <v>Angs-1 : 1.985.000,-</v>
          </cell>
        </row>
        <row r="260">
          <cell r="B260" t="str">
            <v>rb076</v>
          </cell>
          <cell r="E260" t="str">
            <v>Angs-2 : Semen</v>
          </cell>
          <cell r="I260">
            <v>5000000</v>
          </cell>
          <cell r="K260">
            <v>5000000</v>
          </cell>
        </row>
        <row r="262">
          <cell r="D262" t="str">
            <v>CV. Merindo Prima Lestari</v>
          </cell>
        </row>
        <row r="263">
          <cell r="B263" t="str">
            <v>rb077</v>
          </cell>
          <cell r="D263" t="str">
            <v>089/NK-PPS/ORD/02/2005</v>
          </cell>
          <cell r="E263" t="str">
            <v>Sikabond NV 10 Kg</v>
          </cell>
          <cell r="F263">
            <v>10</v>
          </cell>
          <cell r="G263" t="str">
            <v>Pail</v>
          </cell>
          <cell r="H263">
            <v>198000</v>
          </cell>
          <cell r="I263">
            <v>1980000</v>
          </cell>
        </row>
        <row r="264">
          <cell r="B264" t="str">
            <v>rb078</v>
          </cell>
          <cell r="D264" t="str">
            <v>116/NK-PPS/ORD/02/2005</v>
          </cell>
          <cell r="E264" t="str">
            <v xml:space="preserve">Antisol </v>
          </cell>
          <cell r="F264">
            <v>11</v>
          </cell>
          <cell r="G264" t="str">
            <v>Pail</v>
          </cell>
          <cell r="H264">
            <v>134200</v>
          </cell>
          <cell r="I264">
            <v>1476200</v>
          </cell>
        </row>
        <row r="265">
          <cell r="E265" t="str">
            <v>(Incl. PPN)</v>
          </cell>
          <cell r="K265">
            <v>3456200</v>
          </cell>
        </row>
        <row r="267">
          <cell r="B267" t="str">
            <v>rb079</v>
          </cell>
          <cell r="D267" t="str">
            <v>UD. Kayu Putra Melayu</v>
          </cell>
          <cell r="E267" t="str">
            <v>Papan 2,5 x 2 x 20</v>
          </cell>
          <cell r="F267">
            <v>20</v>
          </cell>
          <cell r="G267" t="str">
            <v>lbr</v>
          </cell>
          <cell r="H267">
            <v>13000</v>
          </cell>
          <cell r="I267">
            <v>260000</v>
          </cell>
          <cell r="K267">
            <v>260000</v>
          </cell>
        </row>
        <row r="269">
          <cell r="B269" t="str">
            <v>rb080</v>
          </cell>
          <cell r="D269" t="str">
            <v>Toko Babus Salam</v>
          </cell>
          <cell r="E269" t="str">
            <v>Paku Beton</v>
          </cell>
          <cell r="F269">
            <v>1</v>
          </cell>
          <cell r="G269" t="str">
            <v>ls.</v>
          </cell>
          <cell r="H269">
            <v>8000</v>
          </cell>
          <cell r="I269">
            <v>8000</v>
          </cell>
          <cell r="K269">
            <v>8000</v>
          </cell>
        </row>
        <row r="271">
          <cell r="B271" t="str">
            <v>rb081</v>
          </cell>
          <cell r="D271" t="str">
            <v>CV. Agape</v>
          </cell>
          <cell r="E271" t="str">
            <v>Ongkos Angkut Combidek dr. Jkt ke Proyek Senapelan</v>
          </cell>
          <cell r="I271">
            <v>3500000</v>
          </cell>
          <cell r="K271">
            <v>3500000</v>
          </cell>
        </row>
        <row r="273">
          <cell r="C273" t="str">
            <v>DP-12</v>
          </cell>
        </row>
        <row r="274">
          <cell r="D274" t="str">
            <v>UD. MINA</v>
          </cell>
        </row>
        <row r="275">
          <cell r="D275" t="str">
            <v>135/NK-PPS/ORD/III/2005</v>
          </cell>
          <cell r="E275" t="str">
            <v>Angs-2 (Lunas)</v>
          </cell>
        </row>
        <row r="276">
          <cell r="B276" t="str">
            <v>rb082</v>
          </cell>
          <cell r="E276" t="str">
            <v>Pasir Pasang</v>
          </cell>
          <cell r="F276">
            <v>50.25</v>
          </cell>
          <cell r="G276" t="str">
            <v>M3</v>
          </cell>
          <cell r="H276">
            <v>48500</v>
          </cell>
          <cell r="I276">
            <v>1594185</v>
          </cell>
        </row>
        <row r="277">
          <cell r="B277" t="str">
            <v>rb083</v>
          </cell>
          <cell r="D277" t="str">
            <v>209/NK-PPS/ORD/III/2005</v>
          </cell>
          <cell r="E277" t="str">
            <v>Pasir Pasang</v>
          </cell>
          <cell r="F277">
            <v>25.34</v>
          </cell>
          <cell r="G277" t="str">
            <v>M3</v>
          </cell>
          <cell r="H277">
            <v>48500</v>
          </cell>
          <cell r="I277">
            <v>1228990</v>
          </cell>
        </row>
        <row r="278">
          <cell r="B278" t="str">
            <v>rb084</v>
          </cell>
          <cell r="D278" t="str">
            <v>240/NK-PPS/ORD/III/2005</v>
          </cell>
          <cell r="E278" t="str">
            <v>Pasir Pasang</v>
          </cell>
          <cell r="F278">
            <v>30.68</v>
          </cell>
          <cell r="G278" t="str">
            <v>M3</v>
          </cell>
          <cell r="H278">
            <v>48500</v>
          </cell>
          <cell r="I278">
            <v>1487980</v>
          </cell>
          <cell r="K278">
            <v>4311155</v>
          </cell>
        </row>
        <row r="281">
          <cell r="B281" t="str">
            <v>rb085</v>
          </cell>
          <cell r="D281" t="str">
            <v>MUTIARA ELSA</v>
          </cell>
          <cell r="E281" t="str">
            <v>Angs-3 Kayu</v>
          </cell>
          <cell r="I281">
            <v>3000000</v>
          </cell>
          <cell r="K281">
            <v>3000000</v>
          </cell>
        </row>
        <row r="282">
          <cell r="D282" t="str">
            <v>124/NK-PPS/ORD/III/2005</v>
          </cell>
        </row>
        <row r="284">
          <cell r="B284" t="str">
            <v>rb086</v>
          </cell>
          <cell r="D284" t="str">
            <v>REVERANSIR PEKANBARU</v>
          </cell>
          <cell r="E284" t="str">
            <v>Angs-2 Kayu</v>
          </cell>
          <cell r="I284">
            <v>1500000</v>
          </cell>
          <cell r="K284">
            <v>1500000</v>
          </cell>
        </row>
        <row r="285">
          <cell r="D285" t="str">
            <v>124/NK-PPS/ORD/III/2005</v>
          </cell>
        </row>
        <row r="286">
          <cell r="B286" t="str">
            <v>rb087</v>
          </cell>
          <cell r="D286" t="str">
            <v>PT.PRIMA ICON STEEL</v>
          </cell>
          <cell r="E286" t="str">
            <v>Ongkos Kirim Foam Closer Dr Jkt - Pku</v>
          </cell>
          <cell r="I286">
            <v>3339000</v>
          </cell>
          <cell r="K286">
            <v>3339000</v>
          </cell>
        </row>
        <row r="288">
          <cell r="B288" t="str">
            <v>rb088</v>
          </cell>
          <cell r="D288" t="str">
            <v>H.N.S</v>
          </cell>
          <cell r="E288" t="str">
            <v>Ongkos angkut Fery Form Work Ke Jakarta</v>
          </cell>
          <cell r="I288">
            <v>9700000</v>
          </cell>
          <cell r="K288">
            <v>9700000</v>
          </cell>
        </row>
        <row r="290">
          <cell r="C290" t="str">
            <v>DP-13</v>
          </cell>
        </row>
        <row r="291">
          <cell r="D291" t="str">
            <v>UD. MINA</v>
          </cell>
        </row>
        <row r="292">
          <cell r="B292" t="str">
            <v>rb089</v>
          </cell>
          <cell r="D292" t="str">
            <v>301/NK-PPS/ORD/05/2005</v>
          </cell>
          <cell r="E292" t="str">
            <v>Pasir Pasang</v>
          </cell>
          <cell r="F292">
            <v>8.92</v>
          </cell>
          <cell r="G292" t="str">
            <v>m3</v>
          </cell>
          <cell r="H292">
            <v>48500</v>
          </cell>
          <cell r="I292">
            <v>432620</v>
          </cell>
          <cell r="J292">
            <v>0</v>
          </cell>
          <cell r="K292">
            <v>432620</v>
          </cell>
        </row>
        <row r="294">
          <cell r="D294" t="str">
            <v>SIDI TAMAR</v>
          </cell>
        </row>
        <row r="295">
          <cell r="D295" t="str">
            <v>171/NK-PPS/ORD/03/2005</v>
          </cell>
          <cell r="E295" t="str">
            <v>Kayu 5x7x4</v>
          </cell>
          <cell r="F295">
            <v>11</v>
          </cell>
          <cell r="G295" t="str">
            <v>m3</v>
          </cell>
          <cell r="H295">
            <v>500000</v>
          </cell>
        </row>
        <row r="296">
          <cell r="E296" t="str">
            <v>Kayu 5x10x4</v>
          </cell>
          <cell r="F296">
            <v>8</v>
          </cell>
          <cell r="G296" t="str">
            <v>m3</v>
          </cell>
          <cell r="H296">
            <v>500000</v>
          </cell>
        </row>
        <row r="297">
          <cell r="E297" t="str">
            <v>Kayu 6x12x4</v>
          </cell>
          <cell r="F297">
            <v>12.5</v>
          </cell>
          <cell r="G297" t="str">
            <v>m3</v>
          </cell>
          <cell r="H297">
            <v>600000</v>
          </cell>
        </row>
        <row r="298">
          <cell r="E298" t="str">
            <v>Angs-1 : 2.745.100,-</v>
          </cell>
        </row>
        <row r="299">
          <cell r="E299" t="str">
            <v>Angs-2 : 5.000.000,-</v>
          </cell>
        </row>
        <row r="300">
          <cell r="B300" t="str">
            <v>rb090</v>
          </cell>
          <cell r="E300" t="str">
            <v>Angs-3 : Kayu 5x7x4</v>
          </cell>
          <cell r="I300">
            <v>3000000</v>
          </cell>
          <cell r="K300">
            <v>3000000</v>
          </cell>
        </row>
        <row r="302">
          <cell r="D302" t="str">
            <v>GK. HERU</v>
          </cell>
        </row>
        <row r="303">
          <cell r="D303" t="str">
            <v>256/NK-PPS/ORD/04/2005</v>
          </cell>
          <cell r="E303" t="str">
            <v>Kayu 5x7x4</v>
          </cell>
          <cell r="F303">
            <v>11.41</v>
          </cell>
          <cell r="G303" t="str">
            <v>m3</v>
          </cell>
          <cell r="H303">
            <v>500000</v>
          </cell>
        </row>
        <row r="304">
          <cell r="E304" t="str">
            <v>Kayu 6x12x4</v>
          </cell>
          <cell r="F304">
            <v>2.5049999999999999</v>
          </cell>
          <cell r="G304" t="str">
            <v>m3</v>
          </cell>
          <cell r="H304">
            <v>530000</v>
          </cell>
        </row>
        <row r="305">
          <cell r="B305" t="str">
            <v>rb091</v>
          </cell>
          <cell r="E305" t="str">
            <v>Angs-1 : Kayu 5x7x4</v>
          </cell>
          <cell r="I305">
            <v>2000000</v>
          </cell>
          <cell r="K305">
            <v>2000000</v>
          </cell>
        </row>
        <row r="307">
          <cell r="D307" t="str">
            <v>MITRA PERDANA</v>
          </cell>
        </row>
        <row r="308">
          <cell r="D308" t="str">
            <v>296/NK-PPS/ORD/04/2005</v>
          </cell>
          <cell r="E308" t="str">
            <v>Kayu 5x7x4</v>
          </cell>
          <cell r="F308">
            <v>6.0060000000000002</v>
          </cell>
          <cell r="G308" t="str">
            <v>m3</v>
          </cell>
          <cell r="H308">
            <v>490000</v>
          </cell>
        </row>
        <row r="309">
          <cell r="E309" t="str">
            <v>Kayu 5x10x4</v>
          </cell>
          <cell r="F309">
            <v>12</v>
          </cell>
          <cell r="G309" t="str">
            <v>m3</v>
          </cell>
          <cell r="H309">
            <v>490000</v>
          </cell>
        </row>
        <row r="310">
          <cell r="E310" t="str">
            <v>Kayu 6x12x4</v>
          </cell>
          <cell r="F310">
            <v>10.08</v>
          </cell>
          <cell r="G310" t="str">
            <v>m3</v>
          </cell>
          <cell r="H310">
            <v>490000</v>
          </cell>
        </row>
        <row r="311">
          <cell r="B311" t="str">
            <v>rb092</v>
          </cell>
          <cell r="E311" t="str">
            <v>Angs-1 : Kayu 5x7x4</v>
          </cell>
          <cell r="I311">
            <v>7000000</v>
          </cell>
          <cell r="K311">
            <v>7000000</v>
          </cell>
        </row>
        <row r="313">
          <cell r="D313" t="str">
            <v>MUTIARA ELSA</v>
          </cell>
        </row>
        <row r="314">
          <cell r="D314" t="str">
            <v>124/NK-PPS/ORD/03/2005</v>
          </cell>
          <cell r="E314" t="str">
            <v>Kayu 5x7x4</v>
          </cell>
          <cell r="F314">
            <v>13</v>
          </cell>
          <cell r="G314" t="str">
            <v>m3</v>
          </cell>
          <cell r="H314">
            <v>560000</v>
          </cell>
        </row>
        <row r="315">
          <cell r="E315" t="str">
            <v>Kayu 5x10x4</v>
          </cell>
          <cell r="F315">
            <v>12</v>
          </cell>
          <cell r="G315" t="str">
            <v>m3</v>
          </cell>
          <cell r="H315">
            <v>460000</v>
          </cell>
        </row>
        <row r="316">
          <cell r="E316" t="str">
            <v>Kayu 6x12x4</v>
          </cell>
          <cell r="F316">
            <v>18</v>
          </cell>
          <cell r="G316" t="str">
            <v>m3</v>
          </cell>
          <cell r="H316">
            <v>460000</v>
          </cell>
        </row>
        <row r="317">
          <cell r="E317" t="str">
            <v>Angs-1 : 5.000.000,-</v>
          </cell>
        </row>
        <row r="318">
          <cell r="E318" t="str">
            <v>Angs-2 : 5.000.000,-</v>
          </cell>
        </row>
        <row r="319">
          <cell r="E319" t="str">
            <v>Angs-3 : 3.000.000,-</v>
          </cell>
        </row>
        <row r="320">
          <cell r="B320" t="str">
            <v>rb093</v>
          </cell>
          <cell r="E320" t="str">
            <v>Angs-4 : Kayu 5x7x4</v>
          </cell>
          <cell r="I320">
            <v>2000000</v>
          </cell>
          <cell r="K320">
            <v>2000000</v>
          </cell>
        </row>
        <row r="323">
          <cell r="I323">
            <v>14432620</v>
          </cell>
          <cell r="J323">
            <v>0</v>
          </cell>
          <cell r="K323">
            <v>14432620</v>
          </cell>
        </row>
        <row r="326">
          <cell r="B326" t="str">
            <v>rb094</v>
          </cell>
          <cell r="D326" t="str">
            <v xml:space="preserve"> -</v>
          </cell>
          <cell r="E326" t="str">
            <v>Paku Beton</v>
          </cell>
          <cell r="F326">
            <v>1</v>
          </cell>
          <cell r="G326" t="str">
            <v>Ls</v>
          </cell>
          <cell r="H326">
            <v>70000</v>
          </cell>
          <cell r="I326">
            <v>70000</v>
          </cell>
          <cell r="K326">
            <v>70000</v>
          </cell>
        </row>
        <row r="328">
          <cell r="B328" t="str">
            <v>rb095</v>
          </cell>
          <cell r="D328" t="str">
            <v xml:space="preserve"> -</v>
          </cell>
          <cell r="E328" t="str">
            <v>Besi Pipa</v>
          </cell>
          <cell r="F328">
            <v>175</v>
          </cell>
          <cell r="G328" t="str">
            <v>Kg</v>
          </cell>
          <cell r="H328">
            <v>5000</v>
          </cell>
          <cell r="I328">
            <v>875000</v>
          </cell>
          <cell r="K328">
            <v>875000</v>
          </cell>
        </row>
        <row r="330">
          <cell r="C330" t="str">
            <v>DP-14</v>
          </cell>
        </row>
        <row r="331">
          <cell r="D331" t="str">
            <v>Bata USM</v>
          </cell>
        </row>
        <row r="332">
          <cell r="B332" t="str">
            <v>rb096</v>
          </cell>
          <cell r="D332" t="str">
            <v>052/NK-PPS/ORD/XII/04</v>
          </cell>
          <cell r="E332" t="str">
            <v>Batu Bata Press</v>
          </cell>
          <cell r="F332">
            <v>3500</v>
          </cell>
          <cell r="G332" t="str">
            <v>Buah</v>
          </cell>
          <cell r="H332">
            <v>340</v>
          </cell>
          <cell r="I332">
            <v>1190000</v>
          </cell>
          <cell r="J332">
            <v>0</v>
          </cell>
          <cell r="K332">
            <v>1190000</v>
          </cell>
        </row>
        <row r="334">
          <cell r="D334" t="str">
            <v>Sumber Rezeki</v>
          </cell>
        </row>
        <row r="335">
          <cell r="D335" t="str">
            <v>094/NK-PPS/ORD/02/05</v>
          </cell>
          <cell r="E335" t="str">
            <v>Pipa Galvanis Dia 1,5"x6mtr</v>
          </cell>
          <cell r="F335">
            <v>20</v>
          </cell>
          <cell r="G335" t="str">
            <v>Btg</v>
          </cell>
          <cell r="H335">
            <v>2150000</v>
          </cell>
        </row>
        <row r="336">
          <cell r="E336" t="str">
            <v>Pipa Galvanis Dia 1,25"x6mtr</v>
          </cell>
          <cell r="F336">
            <v>170</v>
          </cell>
          <cell r="G336" t="str">
            <v>Btg</v>
          </cell>
          <cell r="H336">
            <v>16575000</v>
          </cell>
        </row>
        <row r="337">
          <cell r="E337" t="str">
            <v>Pipa Galvanis Dia 1,5"x6mtr</v>
          </cell>
          <cell r="F337">
            <v>50</v>
          </cell>
          <cell r="G337" t="str">
            <v>Btg</v>
          </cell>
          <cell r="H337">
            <v>10500000</v>
          </cell>
        </row>
        <row r="338">
          <cell r="E338" t="str">
            <v>Angs-1 : Rp. 1.470.000,-</v>
          </cell>
        </row>
        <row r="339">
          <cell r="B339" t="str">
            <v>rb097</v>
          </cell>
          <cell r="E339" t="str">
            <v>Angs-2, Pipa Galvanis dia 1,5"</v>
          </cell>
          <cell r="I339">
            <v>18350000</v>
          </cell>
          <cell r="K339">
            <v>18350000</v>
          </cell>
        </row>
        <row r="340">
          <cell r="K340">
            <v>0</v>
          </cell>
        </row>
        <row r="341">
          <cell r="D341" t="str">
            <v>Reveransir Pekanbaru</v>
          </cell>
        </row>
        <row r="342">
          <cell r="D342" t="str">
            <v>276/NK-PPS/ORD/04/05</v>
          </cell>
          <cell r="E342" t="str">
            <v>Kayu 5x7x3,00</v>
          </cell>
          <cell r="F342">
            <v>1.9215</v>
          </cell>
          <cell r="G342" t="str">
            <v>M3</v>
          </cell>
          <cell r="H342">
            <v>1008788</v>
          </cell>
        </row>
        <row r="343">
          <cell r="E343" t="str">
            <v>Kayu 5x7x4,00</v>
          </cell>
          <cell r="F343">
            <v>6.86</v>
          </cell>
          <cell r="G343" t="str">
            <v>M3</v>
          </cell>
          <cell r="H343">
            <v>3601500</v>
          </cell>
        </row>
        <row r="344">
          <cell r="E344" t="str">
            <v>Kayu 5x7x5,00</v>
          </cell>
          <cell r="F344">
            <v>1.9950000000000001</v>
          </cell>
          <cell r="G344" t="str">
            <v>M3</v>
          </cell>
          <cell r="H344">
            <v>1047375</v>
          </cell>
        </row>
        <row r="345">
          <cell r="E345" t="str">
            <v>Kayu 5x10x3,00</v>
          </cell>
          <cell r="F345">
            <v>0.22500000000000001</v>
          </cell>
          <cell r="G345" t="str">
            <v>M3</v>
          </cell>
          <cell r="H345">
            <v>118125</v>
          </cell>
          <cell r="K345">
            <v>0</v>
          </cell>
        </row>
        <row r="346">
          <cell r="E346" t="str">
            <v>Kayu 5x10x4,00</v>
          </cell>
          <cell r="F346">
            <v>1.98</v>
          </cell>
          <cell r="G346" t="str">
            <v>M3</v>
          </cell>
          <cell r="H346">
            <v>1039500</v>
          </cell>
        </row>
        <row r="347">
          <cell r="E347" t="str">
            <v>Kayu 5x10x5,00</v>
          </cell>
          <cell r="F347">
            <v>0.25</v>
          </cell>
          <cell r="G347" t="str">
            <v>M3</v>
          </cell>
          <cell r="H347">
            <v>131250</v>
          </cell>
        </row>
        <row r="348">
          <cell r="E348" t="str">
            <v>Kayu 5x12x3,00</v>
          </cell>
          <cell r="F348">
            <v>1.3176000000000001</v>
          </cell>
          <cell r="G348" t="str">
            <v>M3</v>
          </cell>
          <cell r="H348">
            <v>724680</v>
          </cell>
        </row>
        <row r="349">
          <cell r="E349" t="str">
            <v>Kayu 6x12x4,00</v>
          </cell>
          <cell r="F349">
            <v>2.8512</v>
          </cell>
          <cell r="G349" t="str">
            <v>M3</v>
          </cell>
          <cell r="H349">
            <v>1568160</v>
          </cell>
        </row>
        <row r="350">
          <cell r="E350" t="str">
            <v>Kayu 6x12x5,00</v>
          </cell>
          <cell r="F350">
            <v>1.548</v>
          </cell>
          <cell r="G350" t="str">
            <v>M3</v>
          </cell>
          <cell r="H350">
            <v>851400</v>
          </cell>
        </row>
        <row r="351">
          <cell r="E351" t="str">
            <v>Kayu 2,5x2,5x4,00</v>
          </cell>
          <cell r="F351">
            <v>0.1</v>
          </cell>
          <cell r="G351" t="str">
            <v>M3</v>
          </cell>
          <cell r="H351">
            <v>48000</v>
          </cell>
          <cell r="K351">
            <v>0</v>
          </cell>
        </row>
        <row r="352">
          <cell r="E352" t="str">
            <v>Kayu 2,5x2,0x5,00</v>
          </cell>
          <cell r="F352">
            <v>0.125</v>
          </cell>
          <cell r="G352" t="str">
            <v>M3</v>
          </cell>
          <cell r="H352">
            <v>60000</v>
          </cell>
        </row>
        <row r="353">
          <cell r="E353" t="str">
            <v>Angs-1 : Rp.7.710.868</v>
          </cell>
        </row>
        <row r="354">
          <cell r="B354" t="str">
            <v>rb098</v>
          </cell>
          <cell r="E354" t="str">
            <v>Angsuran - 2,Kayu 5x7x3,00</v>
          </cell>
          <cell r="I354">
            <v>2000000</v>
          </cell>
          <cell r="K354">
            <v>2000000</v>
          </cell>
        </row>
        <row r="356">
          <cell r="D356" t="str">
            <v>GK.Anugerah</v>
          </cell>
        </row>
        <row r="357">
          <cell r="D357" t="str">
            <v>291/NK-PPS/ORD/05/05</v>
          </cell>
          <cell r="E357" t="str">
            <v>Kayu 5x10x4,00</v>
          </cell>
          <cell r="F357">
            <v>10</v>
          </cell>
          <cell r="G357" t="str">
            <v>M3</v>
          </cell>
          <cell r="H357">
            <v>5200000</v>
          </cell>
        </row>
        <row r="358">
          <cell r="E358" t="str">
            <v>Kayu 6x12x4,00</v>
          </cell>
          <cell r="F358">
            <v>8.0640000000000001</v>
          </cell>
          <cell r="G358" t="str">
            <v>M3</v>
          </cell>
          <cell r="H358">
            <v>4193280</v>
          </cell>
        </row>
        <row r="359">
          <cell r="E359" t="str">
            <v>Angs-1 : Rp.4.000.000,-</v>
          </cell>
        </row>
        <row r="360">
          <cell r="B360" t="str">
            <v>rb099</v>
          </cell>
          <cell r="E360" t="str">
            <v>Pelunasan,Kayu 5x7x3,00</v>
          </cell>
          <cell r="I360">
            <v>5393200</v>
          </cell>
          <cell r="K360">
            <v>5393200</v>
          </cell>
        </row>
        <row r="362">
          <cell r="D362" t="str">
            <v>Mitra Perdana</v>
          </cell>
        </row>
        <row r="363">
          <cell r="D363" t="str">
            <v>314/NK-PPS/ORD/05/05</v>
          </cell>
          <cell r="E363" t="str">
            <v>Kayu 5x7x4,00</v>
          </cell>
          <cell r="F363">
            <v>11.997999999999999</v>
          </cell>
          <cell r="G363" t="str">
            <v>M3</v>
          </cell>
          <cell r="H363">
            <v>5999000</v>
          </cell>
        </row>
        <row r="364">
          <cell r="E364" t="str">
            <v>Kayu 5x10x4,00</v>
          </cell>
          <cell r="F364">
            <v>2</v>
          </cell>
          <cell r="G364" t="str">
            <v>M3</v>
          </cell>
          <cell r="H364">
            <v>1000000</v>
          </cell>
        </row>
        <row r="365">
          <cell r="E365" t="str">
            <v>Kayu 6x12x4,00</v>
          </cell>
          <cell r="F365">
            <v>10.137600000000001</v>
          </cell>
          <cell r="G365" t="str">
            <v>M3</v>
          </cell>
          <cell r="H365">
            <v>5068800</v>
          </cell>
        </row>
        <row r="366">
          <cell r="E366" t="str">
            <v>Angs-1 : Rp.3.076.880</v>
          </cell>
        </row>
        <row r="367">
          <cell r="B367" t="str">
            <v>rb100</v>
          </cell>
          <cell r="E367" t="str">
            <v>Angsuran - 2,Kayu 5x7x4,00</v>
          </cell>
          <cell r="I367">
            <v>3922120</v>
          </cell>
          <cell r="K367">
            <v>3922120</v>
          </cell>
        </row>
        <row r="369">
          <cell r="F369" t="str">
            <v>Sub Jumlah     Rp.</v>
          </cell>
          <cell r="I369">
            <v>30855320</v>
          </cell>
          <cell r="J369">
            <v>0</v>
          </cell>
          <cell r="K369">
            <v>30855320</v>
          </cell>
        </row>
        <row r="371">
          <cell r="C371" t="str">
            <v>Tiga puluh juta delapan ratus lima puluh lima ribu tiga ratus dua puluh rupiah,-</v>
          </cell>
        </row>
        <row r="373">
          <cell r="H373">
            <v>0</v>
          </cell>
        </row>
        <row r="375">
          <cell r="H375" t="str">
            <v>Pembuat Daftar</v>
          </cell>
        </row>
        <row r="380">
          <cell r="H380">
            <v>0</v>
          </cell>
        </row>
        <row r="381">
          <cell r="H381">
            <v>0</v>
          </cell>
        </row>
        <row r="388">
          <cell r="I388">
            <v>30855320</v>
          </cell>
          <cell r="J388">
            <v>0</v>
          </cell>
          <cell r="K388">
            <v>30855320</v>
          </cell>
        </row>
        <row r="390">
          <cell r="D390" t="str">
            <v>Reveransir Pekanbaru</v>
          </cell>
        </row>
        <row r="391">
          <cell r="D391" t="str">
            <v>276/NK-PPS/ORD/04/05</v>
          </cell>
          <cell r="E391" t="str">
            <v>Angs-1 : Rp.7.710.868</v>
          </cell>
        </row>
        <row r="392">
          <cell r="E392" t="str">
            <v>Angs-2 : Rp.2.000.000</v>
          </cell>
        </row>
        <row r="393">
          <cell r="B393" t="str">
            <v>rb101</v>
          </cell>
          <cell r="E393" t="str">
            <v>Pelunasan,Kayu 5x7x3,00</v>
          </cell>
          <cell r="I393">
            <v>487910</v>
          </cell>
        </row>
        <row r="394">
          <cell r="D394" t="str">
            <v>304/NK-PPS/ORD/05/05</v>
          </cell>
          <cell r="E394" t="str">
            <v>Kayu 5x7x3,00</v>
          </cell>
          <cell r="F394">
            <v>0.99750000000000005</v>
          </cell>
          <cell r="G394" t="str">
            <v>M3</v>
          </cell>
          <cell r="H394">
            <v>523688</v>
          </cell>
        </row>
        <row r="395">
          <cell r="E395" t="str">
            <v>Kayu 5x7x4,00</v>
          </cell>
          <cell r="F395">
            <v>1.1339999999999999</v>
          </cell>
          <cell r="G395" t="str">
            <v>M3</v>
          </cell>
          <cell r="H395">
            <v>595350</v>
          </cell>
        </row>
        <row r="396">
          <cell r="E396" t="str">
            <v>Kayu 5x7x5,00</v>
          </cell>
          <cell r="F396">
            <v>0.35</v>
          </cell>
          <cell r="G396" t="str">
            <v>M3</v>
          </cell>
          <cell r="H396">
            <v>183750</v>
          </cell>
        </row>
        <row r="397">
          <cell r="E397" t="str">
            <v>Kayu 5x10x3,00</v>
          </cell>
          <cell r="F397">
            <v>0.79500000000000004</v>
          </cell>
          <cell r="G397" t="str">
            <v>M3</v>
          </cell>
          <cell r="H397">
            <v>417375</v>
          </cell>
        </row>
        <row r="398">
          <cell r="E398" t="str">
            <v>Kayu 6x12x3,00</v>
          </cell>
          <cell r="F398">
            <v>0.38879999999999998</v>
          </cell>
          <cell r="G398" t="str">
            <v>M3</v>
          </cell>
          <cell r="H398">
            <v>213840</v>
          </cell>
        </row>
        <row r="399">
          <cell r="E399" t="str">
            <v>Kayu 6x12x4,00</v>
          </cell>
          <cell r="F399">
            <v>2.5055999999999998</v>
          </cell>
          <cell r="G399" t="str">
            <v>M3</v>
          </cell>
          <cell r="H399">
            <v>1378080</v>
          </cell>
        </row>
        <row r="400">
          <cell r="E400" t="str">
            <v>Kayu 6x12x5,00</v>
          </cell>
          <cell r="F400">
            <v>1.1519999999999999</v>
          </cell>
          <cell r="G400" t="str">
            <v>M3</v>
          </cell>
          <cell r="H400">
            <v>633600</v>
          </cell>
        </row>
        <row r="401">
          <cell r="B401" t="str">
            <v>rb102</v>
          </cell>
          <cell r="E401" t="str">
            <v>Kayu 5x7x3,00</v>
          </cell>
          <cell r="I401">
            <v>3945683</v>
          </cell>
          <cell r="K401">
            <v>4433593</v>
          </cell>
        </row>
        <row r="403">
          <cell r="I403">
            <v>35288913</v>
          </cell>
          <cell r="J403">
            <v>0</v>
          </cell>
          <cell r="K403">
            <v>35288913</v>
          </cell>
        </row>
        <row r="405">
          <cell r="D405" t="str">
            <v>Diffa Dilla</v>
          </cell>
          <cell r="K405">
            <v>0</v>
          </cell>
        </row>
        <row r="406">
          <cell r="B406" t="str">
            <v>rb103</v>
          </cell>
          <cell r="D406" t="str">
            <v>351/NK-PPS/ORD/05/05</v>
          </cell>
          <cell r="E406" t="str">
            <v>Pasir Pasang</v>
          </cell>
          <cell r="F406">
            <v>99.763999999999996</v>
          </cell>
          <cell r="G406" t="str">
            <v>M3</v>
          </cell>
          <cell r="H406">
            <v>47500</v>
          </cell>
          <cell r="I406">
            <v>4738790</v>
          </cell>
        </row>
        <row r="408">
          <cell r="D408" t="str">
            <v>Diffa Dilla</v>
          </cell>
        </row>
        <row r="409">
          <cell r="B409" t="str">
            <v>rb104</v>
          </cell>
          <cell r="D409" t="str">
            <v>376/NK-PPS/ORD/05/05</v>
          </cell>
          <cell r="E409" t="str">
            <v>Pasir Pasang</v>
          </cell>
          <cell r="F409">
            <v>29.94</v>
          </cell>
          <cell r="G409" t="str">
            <v>M3</v>
          </cell>
          <cell r="H409">
            <v>47500</v>
          </cell>
          <cell r="I409">
            <v>1422150</v>
          </cell>
        </row>
        <row r="410">
          <cell r="K410">
            <v>6160940</v>
          </cell>
        </row>
        <row r="411">
          <cell r="D411" t="str">
            <v>Winda Bersama</v>
          </cell>
        </row>
        <row r="412">
          <cell r="D412" t="str">
            <v>388/NK-PPS/ORD/06/05</v>
          </cell>
          <cell r="E412" t="str">
            <v>Batu Bata Press</v>
          </cell>
          <cell r="F412">
            <v>70</v>
          </cell>
          <cell r="G412" t="str">
            <v>Buah</v>
          </cell>
          <cell r="H412">
            <v>24150000</v>
          </cell>
        </row>
        <row r="413">
          <cell r="B413" t="str">
            <v>rb105</v>
          </cell>
          <cell r="E413" t="str">
            <v>Angs-1 :Batu Bata Press</v>
          </cell>
          <cell r="I413">
            <v>5000000</v>
          </cell>
          <cell r="K413">
            <v>5000000</v>
          </cell>
        </row>
        <row r="415">
          <cell r="B415" t="str">
            <v>rb106</v>
          </cell>
          <cell r="E415" t="str">
            <v>Alat Angkur Besi Dia 19 sebanyak 57 Buah</v>
          </cell>
          <cell r="I415">
            <v>1320000</v>
          </cell>
          <cell r="K415">
            <v>1320000</v>
          </cell>
        </row>
        <row r="417">
          <cell r="D417" t="str">
            <v>Ucok</v>
          </cell>
        </row>
        <row r="418">
          <cell r="D418" t="str">
            <v>369/NK-PPS/ORD/06/05</v>
          </cell>
          <cell r="E418" t="str">
            <v>Kayu Dolken Dia 15-20 Cm</v>
          </cell>
          <cell r="F418">
            <v>250</v>
          </cell>
          <cell r="G418" t="str">
            <v>Btg</v>
          </cell>
          <cell r="H418">
            <v>6000000</v>
          </cell>
        </row>
        <row r="419">
          <cell r="E419" t="str">
            <v>Mobilisasi &amp; Demobilisasi</v>
          </cell>
          <cell r="F419">
            <v>1</v>
          </cell>
          <cell r="G419" t="str">
            <v>Unit</v>
          </cell>
          <cell r="H419">
            <v>800000</v>
          </cell>
        </row>
        <row r="420">
          <cell r="B420" t="str">
            <v>rb107</v>
          </cell>
          <cell r="E420" t="str">
            <v>Angs-1 , Kayu Dolken Dia 15-20 Cm</v>
          </cell>
          <cell r="I420">
            <v>2000000</v>
          </cell>
          <cell r="K420">
            <v>2000000</v>
          </cell>
        </row>
        <row r="422">
          <cell r="D422" t="str">
            <v>Ucok</v>
          </cell>
        </row>
        <row r="423">
          <cell r="B423" t="str">
            <v>rb108</v>
          </cell>
          <cell r="D423" t="str">
            <v>369/NK-PPS/ORD/06/05</v>
          </cell>
          <cell r="E423" t="str">
            <v>Angs-2 ( Lunas) Kayu Dolken</v>
          </cell>
          <cell r="I423">
            <v>4800000</v>
          </cell>
          <cell r="K423">
            <v>4800000</v>
          </cell>
        </row>
        <row r="425">
          <cell r="D425" t="str">
            <v>Kusran</v>
          </cell>
        </row>
        <row r="426">
          <cell r="B426" t="str">
            <v>rb109</v>
          </cell>
          <cell r="D426" t="str">
            <v>437/NK-PPS/ORD/06/05</v>
          </cell>
          <cell r="E426" t="str">
            <v>Kayu Dolken Dia 10-15 cm</v>
          </cell>
          <cell r="F426">
            <v>100</v>
          </cell>
          <cell r="G426" t="str">
            <v>Btg</v>
          </cell>
          <cell r="H426">
            <v>1250000</v>
          </cell>
          <cell r="I426">
            <v>1250000</v>
          </cell>
          <cell r="K426">
            <v>1250000</v>
          </cell>
        </row>
        <row r="428">
          <cell r="C428" t="str">
            <v>DP-17</v>
          </cell>
        </row>
        <row r="429">
          <cell r="D429" t="str">
            <v>Aris</v>
          </cell>
        </row>
        <row r="430">
          <cell r="D430" t="str">
            <v>464/NK-PPS/ORD/07/2005</v>
          </cell>
          <cell r="E430" t="str">
            <v>Pasir Pasang</v>
          </cell>
          <cell r="F430">
            <v>106.25</v>
          </cell>
          <cell r="G430" t="str">
            <v>m3</v>
          </cell>
          <cell r="H430">
            <v>5046875</v>
          </cell>
        </row>
        <row r="431">
          <cell r="B431" t="str">
            <v>rb110</v>
          </cell>
          <cell r="E431" t="str">
            <v>Angs-1 : Pasir Pasang</v>
          </cell>
          <cell r="I431">
            <v>500000</v>
          </cell>
          <cell r="K431">
            <v>500000</v>
          </cell>
        </row>
        <row r="432">
          <cell r="D432" t="str">
            <v>Aris</v>
          </cell>
        </row>
        <row r="433">
          <cell r="D433" t="str">
            <v>464/NK-PPS/ORD/07/2005</v>
          </cell>
          <cell r="E433" t="str">
            <v>Pasir Pasang</v>
          </cell>
          <cell r="F433">
            <v>106.25</v>
          </cell>
          <cell r="G433" t="str">
            <v>m3</v>
          </cell>
          <cell r="H433">
            <v>5046875</v>
          </cell>
        </row>
        <row r="434">
          <cell r="B434" t="str">
            <v>rb111</v>
          </cell>
          <cell r="E434" t="str">
            <v>Angs-2 : Pasir Pasang</v>
          </cell>
          <cell r="I434">
            <v>500000</v>
          </cell>
          <cell r="K434">
            <v>500000</v>
          </cell>
        </row>
        <row r="437">
          <cell r="I437">
            <v>1000000</v>
          </cell>
          <cell r="J437">
            <v>0</v>
          </cell>
          <cell r="K437">
            <v>1000000</v>
          </cell>
        </row>
        <row r="439">
          <cell r="D439" t="str">
            <v>GK. Yusra</v>
          </cell>
        </row>
        <row r="440">
          <cell r="B440" t="str">
            <v>rb112</v>
          </cell>
          <cell r="D440" t="str">
            <v>558/NK-PPS/ORD/07/2005</v>
          </cell>
          <cell r="E440" t="str">
            <v>Kayu Dolken</v>
          </cell>
          <cell r="F440">
            <v>100</v>
          </cell>
          <cell r="G440" t="str">
            <v>Btg</v>
          </cell>
          <cell r="H440">
            <v>10000</v>
          </cell>
          <cell r="I440">
            <v>1000000</v>
          </cell>
          <cell r="K440">
            <v>1000000</v>
          </cell>
        </row>
        <row r="442">
          <cell r="B442" t="str">
            <v>rb113</v>
          </cell>
          <cell r="D442" t="str">
            <v xml:space="preserve">Kayu List Segitiga </v>
          </cell>
          <cell r="E442" t="str">
            <v xml:space="preserve">Kayu List Segitiga </v>
          </cell>
          <cell r="F442">
            <v>50</v>
          </cell>
          <cell r="G442" t="str">
            <v>Btg</v>
          </cell>
          <cell r="H442">
            <v>4000</v>
          </cell>
          <cell r="I442">
            <v>200000</v>
          </cell>
          <cell r="K442">
            <v>200000</v>
          </cell>
        </row>
        <row r="444">
          <cell r="B444" t="str">
            <v>rb114</v>
          </cell>
          <cell r="D444" t="str">
            <v>Besi Siku 30 X 30 X 3 X 6</v>
          </cell>
          <cell r="E444" t="str">
            <v>Besi Siku 30 X 30 X 3 X 6</v>
          </cell>
          <cell r="F444">
            <v>2</v>
          </cell>
          <cell r="G444" t="str">
            <v>Btg</v>
          </cell>
          <cell r="H444">
            <v>42500</v>
          </cell>
          <cell r="I444">
            <v>85000</v>
          </cell>
          <cell r="K444">
            <v>85000</v>
          </cell>
        </row>
        <row r="446">
          <cell r="B446" t="str">
            <v>rb115</v>
          </cell>
          <cell r="D446" t="str">
            <v>Listello Nontes, Contoh Keramik</v>
          </cell>
          <cell r="E446" t="str">
            <v>Listello Nontes, Contoh Keramik</v>
          </cell>
          <cell r="I446">
            <v>25000</v>
          </cell>
          <cell r="K446">
            <v>25000</v>
          </cell>
        </row>
        <row r="448">
          <cell r="B448" t="str">
            <v>rb116</v>
          </cell>
          <cell r="D448" t="str">
            <v>Pipa PVC untuk Air Kerja</v>
          </cell>
          <cell r="E448" t="str">
            <v>Pipa PVC untuk Air Kerja</v>
          </cell>
          <cell r="I448">
            <v>176000</v>
          </cell>
          <cell r="K448">
            <v>176000</v>
          </cell>
        </row>
        <row r="450">
          <cell r="B450" t="str">
            <v>rb117</v>
          </cell>
          <cell r="D450" t="str">
            <v>Jidar Holo</v>
          </cell>
          <cell r="E450" t="str">
            <v>Jidar Holo</v>
          </cell>
          <cell r="I450">
            <v>1325000</v>
          </cell>
          <cell r="K450">
            <v>1325000</v>
          </cell>
        </row>
        <row r="452">
          <cell r="C452" t="str">
            <v>DP-18</v>
          </cell>
        </row>
        <row r="453">
          <cell r="D453" t="str">
            <v>Diffa Dilla</v>
          </cell>
        </row>
        <row r="454">
          <cell r="D454" t="str">
            <v>519/NK-PPS/ORD/07/2005</v>
          </cell>
          <cell r="E454" t="str">
            <v>Pasir Pasang</v>
          </cell>
          <cell r="F454">
            <v>297.82</v>
          </cell>
          <cell r="G454" t="str">
            <v>m3</v>
          </cell>
          <cell r="H454">
            <v>14891000</v>
          </cell>
        </row>
        <row r="455">
          <cell r="E455" t="str">
            <v xml:space="preserve"> Angs-1 Rp. 6.781.850</v>
          </cell>
        </row>
        <row r="456">
          <cell r="B456" t="str">
            <v>rb118</v>
          </cell>
          <cell r="E456" t="str">
            <v>Pelunasan : Pasir Pasang</v>
          </cell>
          <cell r="I456">
            <v>8109150</v>
          </cell>
        </row>
        <row r="457">
          <cell r="D457" t="str">
            <v>532/NK-PPS/ORD/07/2005</v>
          </cell>
          <cell r="E457" t="str">
            <v>Pasir Pasang</v>
          </cell>
          <cell r="F457">
            <v>314.39999999999998</v>
          </cell>
          <cell r="G457" t="str">
            <v>m3</v>
          </cell>
          <cell r="H457">
            <v>15719999.999999998</v>
          </cell>
        </row>
        <row r="458">
          <cell r="B458" t="str">
            <v>rb119</v>
          </cell>
          <cell r="E458" t="str">
            <v>Angs- 1 : Pasir Pasang</v>
          </cell>
          <cell r="I458">
            <v>6890850</v>
          </cell>
          <cell r="K458">
            <v>15000000</v>
          </cell>
        </row>
        <row r="459">
          <cell r="E459" t="str">
            <v>Sisa Rp. 8,829,150</v>
          </cell>
        </row>
        <row r="460">
          <cell r="D460" t="str">
            <v>Aris</v>
          </cell>
        </row>
        <row r="461">
          <cell r="D461" t="str">
            <v>464/NK-PPS/ORD/07/2005</v>
          </cell>
          <cell r="E461" t="str">
            <v>Pasir Pasang</v>
          </cell>
          <cell r="F461">
            <v>106.25</v>
          </cell>
          <cell r="G461" t="str">
            <v>m3</v>
          </cell>
          <cell r="H461">
            <v>5046875</v>
          </cell>
        </row>
        <row r="462">
          <cell r="E462" t="str">
            <v xml:space="preserve"> Angs-1 Rp. 500.000,-</v>
          </cell>
        </row>
        <row r="463">
          <cell r="E463" t="str">
            <v xml:space="preserve"> Angs-2 Rp. 500.000,-</v>
          </cell>
        </row>
        <row r="464">
          <cell r="B464" t="str">
            <v>rb120</v>
          </cell>
          <cell r="E464" t="str">
            <v>Pelunasan : Pasir Pasang</v>
          </cell>
          <cell r="I464">
            <v>4046875</v>
          </cell>
        </row>
        <row r="465">
          <cell r="B465" t="str">
            <v>rb121</v>
          </cell>
          <cell r="D465" t="str">
            <v>486/NK-PPS/ORD/07/2005</v>
          </cell>
          <cell r="E465" t="str">
            <v>Kerekel</v>
          </cell>
          <cell r="F465">
            <v>20.239999999999998</v>
          </cell>
          <cell r="G465" t="str">
            <v>m3</v>
          </cell>
          <cell r="H465">
            <v>80000</v>
          </cell>
          <cell r="I465">
            <v>1619199.9999999998</v>
          </cell>
          <cell r="K465">
            <v>5666075</v>
          </cell>
        </row>
        <row r="467">
          <cell r="D467" t="str">
            <v>F.Laiya</v>
          </cell>
        </row>
        <row r="468">
          <cell r="B468" t="str">
            <v>rb122</v>
          </cell>
          <cell r="D468" t="str">
            <v>495/NK-PPS/ORD/07/2005</v>
          </cell>
          <cell r="E468" t="str">
            <v>Batu Bata press</v>
          </cell>
          <cell r="F468">
            <v>19000</v>
          </cell>
          <cell r="G468" t="str">
            <v>bh</v>
          </cell>
          <cell r="H468">
            <v>325</v>
          </cell>
          <cell r="I468">
            <v>6175000</v>
          </cell>
          <cell r="K468">
            <v>6175000</v>
          </cell>
        </row>
        <row r="470">
          <cell r="B470" t="str">
            <v>rb123</v>
          </cell>
          <cell r="D470" t="str">
            <v>Serambi Mekah</v>
          </cell>
          <cell r="E470" t="str">
            <v>Batu Bata Press</v>
          </cell>
          <cell r="F470">
            <v>34500</v>
          </cell>
          <cell r="G470" t="str">
            <v>bh</v>
          </cell>
          <cell r="H470">
            <v>340</v>
          </cell>
          <cell r="I470">
            <v>11730000</v>
          </cell>
        </row>
        <row r="471">
          <cell r="B471" t="str">
            <v>rb124</v>
          </cell>
          <cell r="D471" t="str">
            <v>518/NK-PPS/ORD/08/2005</v>
          </cell>
          <cell r="E471" t="str">
            <v>Kayu 5 X 7 X 4</v>
          </cell>
          <cell r="F471">
            <v>2.6459999999999999</v>
          </cell>
          <cell r="G471" t="str">
            <v>m3</v>
          </cell>
          <cell r="H471">
            <v>500000</v>
          </cell>
          <cell r="I471">
            <v>1323000</v>
          </cell>
          <cell r="K471">
            <v>13053000</v>
          </cell>
        </row>
        <row r="473">
          <cell r="I473">
            <v>39894075</v>
          </cell>
          <cell r="J473">
            <v>0</v>
          </cell>
          <cell r="K473">
            <v>39894075</v>
          </cell>
        </row>
        <row r="476">
          <cell r="B476" t="str">
            <v>rb125</v>
          </cell>
          <cell r="D476" t="str">
            <v>Pipa Galvanis</v>
          </cell>
          <cell r="E476" t="str">
            <v>Pipa Galvanis</v>
          </cell>
          <cell r="I476">
            <v>41800</v>
          </cell>
          <cell r="K476">
            <v>41800</v>
          </cell>
        </row>
        <row r="478">
          <cell r="B478" t="str">
            <v>rb126</v>
          </cell>
          <cell r="D478" t="str">
            <v>Kayu Propil 40 Btg</v>
          </cell>
          <cell r="E478" t="str">
            <v>Kayu Propil 40 Btg</v>
          </cell>
          <cell r="F478">
            <v>40</v>
          </cell>
          <cell r="G478" t="str">
            <v>Btg</v>
          </cell>
          <cell r="H478">
            <v>10000</v>
          </cell>
          <cell r="I478">
            <v>400000</v>
          </cell>
          <cell r="K478">
            <v>400000</v>
          </cell>
        </row>
        <row r="480">
          <cell r="B480" t="str">
            <v>rb127</v>
          </cell>
          <cell r="D480" t="str">
            <v>PT. Tripax fastindo</v>
          </cell>
          <cell r="E480" t="str">
            <v>Ongkos kirim barang (Form Tee &amp; Plat Waser)</v>
          </cell>
          <cell r="I480">
            <v>506000</v>
          </cell>
          <cell r="K480">
            <v>506000</v>
          </cell>
        </row>
        <row r="482">
          <cell r="B482" t="str">
            <v>rb128</v>
          </cell>
          <cell r="D482" t="str">
            <v>UD. Riau Bangunan Utama</v>
          </cell>
          <cell r="E482" t="str">
            <v xml:space="preserve">Semen </v>
          </cell>
          <cell r="F482">
            <v>95</v>
          </cell>
          <cell r="G482" t="str">
            <v>Zak</v>
          </cell>
          <cell r="H482">
            <v>31500</v>
          </cell>
          <cell r="I482">
            <v>2992500</v>
          </cell>
          <cell r="K482">
            <v>2992500</v>
          </cell>
        </row>
        <row r="484">
          <cell r="B484" t="str">
            <v>rb129</v>
          </cell>
          <cell r="D484" t="str">
            <v xml:space="preserve">Jidar Holo </v>
          </cell>
          <cell r="E484" t="str">
            <v xml:space="preserve">Jidar Holo </v>
          </cell>
          <cell r="F484">
            <v>10</v>
          </cell>
          <cell r="G484" t="str">
            <v>Btg</v>
          </cell>
          <cell r="H484">
            <v>50000</v>
          </cell>
          <cell r="I484">
            <v>500000</v>
          </cell>
          <cell r="K484">
            <v>500000</v>
          </cell>
        </row>
        <row r="486">
          <cell r="B486" t="str">
            <v>rb130</v>
          </cell>
          <cell r="D486" t="str">
            <v>Cat Minyak Platone &amp; Thinner</v>
          </cell>
          <cell r="E486" t="str">
            <v>Cat Minyak Platone &amp; Thinner</v>
          </cell>
          <cell r="I486">
            <v>54000</v>
          </cell>
          <cell r="K486">
            <v>54000</v>
          </cell>
        </row>
        <row r="488">
          <cell r="C488" t="str">
            <v>DP-21</v>
          </cell>
        </row>
        <row r="489">
          <cell r="D489" t="str">
            <v>Mitra Perdana</v>
          </cell>
        </row>
        <row r="490">
          <cell r="B490" t="str">
            <v>rb131</v>
          </cell>
          <cell r="D490" t="str">
            <v>572/NK-PPS/08/2005</v>
          </cell>
          <cell r="E490" t="str">
            <v>Material ( Paku &amp; Ember Cor )</v>
          </cell>
          <cell r="I490">
            <v>808000</v>
          </cell>
        </row>
        <row r="491">
          <cell r="B491" t="str">
            <v>rb132</v>
          </cell>
          <cell r="D491" t="str">
            <v>574/NK-PPS/08/2005</v>
          </cell>
          <cell r="E491" t="str">
            <v>Papan 2 X 2 X 4</v>
          </cell>
          <cell r="F491">
            <v>5</v>
          </cell>
          <cell r="G491" t="str">
            <v>m3</v>
          </cell>
          <cell r="H491">
            <v>550000</v>
          </cell>
          <cell r="I491">
            <v>2750000</v>
          </cell>
        </row>
        <row r="492">
          <cell r="B492" t="str">
            <v>rb133</v>
          </cell>
          <cell r="D492" t="str">
            <v>578/NK-PPS/08/2005</v>
          </cell>
          <cell r="E492" t="str">
            <v>Kayu 5 X 7 X 4 &amp; 8 X 12 X 4</v>
          </cell>
          <cell r="I492">
            <v>15700000</v>
          </cell>
        </row>
        <row r="493">
          <cell r="D493" t="str">
            <v>605/NK-PPS/08/2005</v>
          </cell>
          <cell r="E493" t="str">
            <v>Papan 2 X 2 X 4</v>
          </cell>
          <cell r="F493">
            <v>3</v>
          </cell>
          <cell r="G493" t="str">
            <v>m3</v>
          </cell>
          <cell r="H493">
            <v>1375000</v>
          </cell>
        </row>
        <row r="494">
          <cell r="B494" t="str">
            <v>rb134</v>
          </cell>
          <cell r="E494" t="str">
            <v>Angs-1 : Papan 2 X 2 X 4</v>
          </cell>
          <cell r="I494">
            <v>742000</v>
          </cell>
          <cell r="K494">
            <v>20000000</v>
          </cell>
        </row>
        <row r="495">
          <cell r="E495" t="str">
            <v>Sisa Order Rp. 633.000,-</v>
          </cell>
        </row>
        <row r="497">
          <cell r="D497" t="str">
            <v>Mitra Perdana</v>
          </cell>
        </row>
        <row r="498">
          <cell r="D498" t="str">
            <v>605/NK-PPS/08/2005</v>
          </cell>
          <cell r="E498" t="str">
            <v>Papan 2 X 2 X 4</v>
          </cell>
          <cell r="F498">
            <v>3</v>
          </cell>
          <cell r="G498" t="str">
            <v>m3</v>
          </cell>
          <cell r="H498">
            <v>1375000</v>
          </cell>
        </row>
        <row r="499">
          <cell r="E499" t="str">
            <v>Angs - 1 Rp. 742.000,-</v>
          </cell>
        </row>
        <row r="500">
          <cell r="B500" t="str">
            <v>rb135</v>
          </cell>
          <cell r="E500" t="str">
            <v>Pelunasan : Papan 2 X 2 X 4</v>
          </cell>
          <cell r="I500">
            <v>633000</v>
          </cell>
        </row>
        <row r="501">
          <cell r="B501" t="str">
            <v>rb136</v>
          </cell>
          <cell r="D501" t="str">
            <v>652/NK-PPS/08/2005</v>
          </cell>
          <cell r="E501" t="str">
            <v>Semen</v>
          </cell>
          <cell r="F501">
            <v>400</v>
          </cell>
          <cell r="G501" t="str">
            <v xml:space="preserve">Zak </v>
          </cell>
          <cell r="H501">
            <v>27500</v>
          </cell>
          <cell r="I501">
            <v>11000000</v>
          </cell>
        </row>
        <row r="502">
          <cell r="B502" t="str">
            <v>rb137</v>
          </cell>
          <cell r="D502" t="str">
            <v>628/NK-PPS/08/2005</v>
          </cell>
          <cell r="E502" t="str">
            <v>Kayu 5 X 10 X 4</v>
          </cell>
          <cell r="F502">
            <v>7</v>
          </cell>
          <cell r="G502" t="str">
            <v>m3</v>
          </cell>
          <cell r="H502">
            <v>550000</v>
          </cell>
          <cell r="I502">
            <v>3850000</v>
          </cell>
        </row>
        <row r="503">
          <cell r="B503" t="str">
            <v>rb138</v>
          </cell>
          <cell r="D503" t="str">
            <v>633/NK-PPS/08/2005</v>
          </cell>
          <cell r="E503" t="str">
            <v>Kayu &amp; Papan</v>
          </cell>
          <cell r="I503">
            <v>2200000</v>
          </cell>
        </row>
        <row r="504">
          <cell r="B504" t="str">
            <v>rb139</v>
          </cell>
          <cell r="D504" t="str">
            <v>610/NK-PPS/08/2005</v>
          </cell>
          <cell r="E504" t="str">
            <v>Besi siku &amp; Triplek</v>
          </cell>
          <cell r="I504">
            <v>38600000</v>
          </cell>
        </row>
        <row r="505">
          <cell r="D505" t="str">
            <v>718/NK-PPS/09/2005</v>
          </cell>
          <cell r="E505" t="str">
            <v>Semen</v>
          </cell>
          <cell r="F505">
            <v>1200</v>
          </cell>
          <cell r="G505" t="str">
            <v xml:space="preserve">Zak </v>
          </cell>
          <cell r="H505">
            <v>34200000</v>
          </cell>
        </row>
        <row r="506">
          <cell r="B506" t="str">
            <v>rb140</v>
          </cell>
          <cell r="E506" t="str">
            <v>Angs - 1: Semen</v>
          </cell>
          <cell r="I506">
            <v>217000</v>
          </cell>
          <cell r="K506">
            <v>56500000</v>
          </cell>
        </row>
        <row r="507">
          <cell r="E507" t="str">
            <v>Sisa order Rp. 33.983.000,-</v>
          </cell>
        </row>
        <row r="509">
          <cell r="D509" t="str">
            <v>Winda Bersama</v>
          </cell>
          <cell r="E509" t="str">
            <v>Batu Bata Press</v>
          </cell>
          <cell r="F509">
            <v>23000</v>
          </cell>
          <cell r="G509" t="str">
            <v>bh</v>
          </cell>
          <cell r="H509">
            <v>7935000</v>
          </cell>
        </row>
        <row r="510">
          <cell r="B510" t="str">
            <v>rb141</v>
          </cell>
          <cell r="D510" t="str">
            <v>545/NK-PPS/07/2005</v>
          </cell>
          <cell r="E510" t="str">
            <v>Angs-1 : Batu Bata Press</v>
          </cell>
          <cell r="F510">
            <v>11595</v>
          </cell>
          <cell r="G510" t="str">
            <v>bh</v>
          </cell>
          <cell r="H510">
            <v>345</v>
          </cell>
          <cell r="I510">
            <v>4000275</v>
          </cell>
          <cell r="K510">
            <v>4000275</v>
          </cell>
        </row>
        <row r="511">
          <cell r="E511" t="str">
            <v>Sisa Order Rp. 3.934.725,-</v>
          </cell>
        </row>
        <row r="513">
          <cell r="D513" t="str">
            <v>PT. Cahaya Araminta</v>
          </cell>
          <cell r="E513" t="str">
            <v>Mortar Utama - 200</v>
          </cell>
          <cell r="F513">
            <v>300</v>
          </cell>
          <cell r="G513" t="str">
            <v>Zak</v>
          </cell>
          <cell r="H513">
            <v>21600000</v>
          </cell>
        </row>
        <row r="514">
          <cell r="B514" t="str">
            <v>rb142</v>
          </cell>
          <cell r="D514" t="str">
            <v>569/NK-PPS/08/2005</v>
          </cell>
          <cell r="E514" t="str">
            <v>Angs 1 : Mortar Utama - 200</v>
          </cell>
          <cell r="F514">
            <v>139</v>
          </cell>
          <cell r="G514" t="str">
            <v>Zak</v>
          </cell>
          <cell r="H514">
            <v>72000</v>
          </cell>
          <cell r="I514">
            <v>10008000</v>
          </cell>
          <cell r="K514">
            <v>10008000</v>
          </cell>
        </row>
        <row r="515">
          <cell r="E515" t="str">
            <v>Sisa Order Rp. 11.592.000,-</v>
          </cell>
        </row>
        <row r="518">
          <cell r="I518">
            <v>90508275</v>
          </cell>
          <cell r="J518">
            <v>0</v>
          </cell>
          <cell r="K518">
            <v>90508275</v>
          </cell>
        </row>
        <row r="520">
          <cell r="B520" t="str">
            <v>rb143</v>
          </cell>
          <cell r="D520" t="str">
            <v>Kayu Profil</v>
          </cell>
          <cell r="E520" t="str">
            <v>Kayu Profil</v>
          </cell>
          <cell r="I520">
            <v>500000</v>
          </cell>
          <cell r="K520">
            <v>500000</v>
          </cell>
        </row>
        <row r="522">
          <cell r="B522" t="str">
            <v>rb144</v>
          </cell>
          <cell r="D522" t="str">
            <v>Paku Beton &amp; Seng</v>
          </cell>
          <cell r="E522" t="str">
            <v>Paku Beton &amp; Seng</v>
          </cell>
          <cell r="I522">
            <v>30000</v>
          </cell>
          <cell r="K522">
            <v>30000</v>
          </cell>
        </row>
        <row r="524">
          <cell r="B524" t="str">
            <v>rb145</v>
          </cell>
          <cell r="D524" t="str">
            <v>Toko Mitra Sakti</v>
          </cell>
          <cell r="E524" t="str">
            <v>Besi siku 40 X 40</v>
          </cell>
          <cell r="F524">
            <v>100</v>
          </cell>
          <cell r="G524" t="str">
            <v>Btg</v>
          </cell>
          <cell r="H524">
            <v>50000</v>
          </cell>
          <cell r="I524">
            <v>5000000</v>
          </cell>
          <cell r="K524">
            <v>5000000</v>
          </cell>
        </row>
        <row r="526">
          <cell r="B526" t="str">
            <v>rb146</v>
          </cell>
          <cell r="D526" t="str">
            <v>Pipa Clipsal</v>
          </cell>
          <cell r="E526" t="str">
            <v>Pipa Clipsal</v>
          </cell>
          <cell r="I526">
            <v>130000</v>
          </cell>
          <cell r="K526">
            <v>130000</v>
          </cell>
        </row>
        <row r="528">
          <cell r="B528" t="str">
            <v>rb147</v>
          </cell>
          <cell r="D528" t="str">
            <v>Semen Padang</v>
          </cell>
          <cell r="E528" t="str">
            <v>Semen Padang</v>
          </cell>
          <cell r="I528">
            <v>1600000</v>
          </cell>
          <cell r="K528">
            <v>1600000</v>
          </cell>
        </row>
        <row r="530">
          <cell r="B530" t="str">
            <v>rb148</v>
          </cell>
          <cell r="D530" t="str">
            <v>Toko Mitra Sakti</v>
          </cell>
          <cell r="E530" t="str">
            <v>Pipa Black Stell</v>
          </cell>
          <cell r="I530">
            <v>7050000</v>
          </cell>
          <cell r="K530">
            <v>7050000</v>
          </cell>
        </row>
        <row r="532">
          <cell r="B532" t="str">
            <v>rb149</v>
          </cell>
          <cell r="D532" t="str">
            <v>Cat Catylac Minyak</v>
          </cell>
          <cell r="E532" t="str">
            <v>Cat Catylac Minyak</v>
          </cell>
          <cell r="I532">
            <v>194500</v>
          </cell>
          <cell r="K532">
            <v>194500</v>
          </cell>
        </row>
        <row r="534">
          <cell r="B534" t="str">
            <v>rb150</v>
          </cell>
          <cell r="D534" t="str">
            <v>Example Genteng multi prima 2 X 5</v>
          </cell>
          <cell r="E534" t="str">
            <v>Example Genteng multi prima 2 X 5</v>
          </cell>
          <cell r="I534">
            <v>54500</v>
          </cell>
          <cell r="K534">
            <v>54500</v>
          </cell>
        </row>
        <row r="537">
          <cell r="C537" t="str">
            <v>DP-15</v>
          </cell>
        </row>
        <row r="538">
          <cell r="D538" t="str">
            <v>CV. YOANDA</v>
          </cell>
        </row>
        <row r="539">
          <cell r="D539" t="str">
            <v>274/NK-PPS/ORD/04/2005</v>
          </cell>
          <cell r="E539" t="str">
            <v>Kayu 5 x 10 x 4</v>
          </cell>
          <cell r="F539">
            <v>5.84</v>
          </cell>
          <cell r="G539" t="str">
            <v>m3</v>
          </cell>
          <cell r="H539">
            <v>2920000</v>
          </cell>
        </row>
        <row r="540">
          <cell r="B540" t="str">
            <v>rb161</v>
          </cell>
          <cell r="E540" t="str">
            <v>Kayu 6 x 12 x 4</v>
          </cell>
          <cell r="F540">
            <v>6.1055999999999999</v>
          </cell>
          <cell r="G540" t="str">
            <v>m3</v>
          </cell>
          <cell r="H540">
            <v>3663360</v>
          </cell>
          <cell r="I540">
            <v>6583360</v>
          </cell>
        </row>
        <row r="541">
          <cell r="D541" t="str">
            <v>316/NK-PPS/ORD/05/2005</v>
          </cell>
          <cell r="E541" t="str">
            <v>Kayu 5 x 10 x 4</v>
          </cell>
          <cell r="F541">
            <v>2.34</v>
          </cell>
          <cell r="G541" t="str">
            <v>m3</v>
          </cell>
          <cell r="H541">
            <v>1170000</v>
          </cell>
        </row>
        <row r="542">
          <cell r="E542" t="str">
            <v>Kayu 6 x 12 x 4</v>
          </cell>
          <cell r="F542">
            <v>6.3647999999999998</v>
          </cell>
          <cell r="G542" t="str">
            <v>m3</v>
          </cell>
          <cell r="H542">
            <v>3818880</v>
          </cell>
        </row>
        <row r="543">
          <cell r="B543" t="str">
            <v>rb162</v>
          </cell>
          <cell r="E543" t="str">
            <v>Kayu 6 x 12 x4</v>
          </cell>
          <cell r="I543">
            <v>3416640</v>
          </cell>
          <cell r="J543">
            <v>0</v>
          </cell>
          <cell r="K543">
            <v>10000000</v>
          </cell>
        </row>
        <row r="545">
          <cell r="D545" t="str">
            <v>TANJUNG FAMILY</v>
          </cell>
        </row>
        <row r="546">
          <cell r="D546" t="str">
            <v>227/NK-PPS/ORD/04/2005</v>
          </cell>
          <cell r="E546" t="str">
            <v>Kayu 5 x 10 x 4</v>
          </cell>
          <cell r="F546">
            <v>13.034000000000001</v>
          </cell>
          <cell r="G546" t="str">
            <v>m3</v>
          </cell>
          <cell r="H546">
            <v>6517000</v>
          </cell>
          <cell r="K546">
            <v>0</v>
          </cell>
        </row>
        <row r="547">
          <cell r="E547" t="str">
            <v>Kayu 5 x 7 x 4</v>
          </cell>
          <cell r="F547">
            <v>2</v>
          </cell>
          <cell r="G547" t="str">
            <v>m3</v>
          </cell>
          <cell r="H547">
            <v>1000000</v>
          </cell>
          <cell r="K547">
            <v>0</v>
          </cell>
        </row>
        <row r="548">
          <cell r="E548" t="str">
            <v>Kayu 6 x 12 x 4</v>
          </cell>
          <cell r="F548">
            <v>21.167999999999999</v>
          </cell>
          <cell r="G548" t="str">
            <v>m3</v>
          </cell>
          <cell r="H548">
            <v>12700800</v>
          </cell>
        </row>
        <row r="549">
          <cell r="E549" t="str">
            <v>Angs-1 : Rp. 5,000,000.-</v>
          </cell>
        </row>
        <row r="550">
          <cell r="E550" t="str">
            <v>Angs-2 : Rp. 7,500,000.-</v>
          </cell>
        </row>
        <row r="551">
          <cell r="E551" t="str">
            <v>Angs-3 : Rp. 4,000,000.-</v>
          </cell>
        </row>
        <row r="552">
          <cell r="B552" t="str">
            <v>rb163</v>
          </cell>
          <cell r="E552" t="str">
            <v>Kayu 6 x 12 x 4</v>
          </cell>
          <cell r="I552">
            <v>3717800</v>
          </cell>
          <cell r="J552">
            <v>0</v>
          </cell>
          <cell r="K552">
            <v>3717800</v>
          </cell>
        </row>
        <row r="554">
          <cell r="D554" t="str">
            <v>GK. HERU</v>
          </cell>
        </row>
        <row r="555">
          <cell r="D555" t="str">
            <v>256/NK-PPS/ORD/04/2005</v>
          </cell>
          <cell r="E555" t="str">
            <v>Kayu 5 x 7 x 4</v>
          </cell>
          <cell r="F555">
            <v>11.41</v>
          </cell>
          <cell r="G555" t="str">
            <v>m3</v>
          </cell>
          <cell r="H555">
            <v>5705000</v>
          </cell>
        </row>
        <row r="556">
          <cell r="E556" t="str">
            <v>Kayu 6 x 12 x 4</v>
          </cell>
          <cell r="F556">
            <v>2.5049999999999999</v>
          </cell>
          <cell r="G556" t="str">
            <v>m3</v>
          </cell>
          <cell r="H556">
            <v>1327650</v>
          </cell>
        </row>
        <row r="557">
          <cell r="E557" t="str">
            <v>Angs.1 : Rp. 2,000,000,-</v>
          </cell>
        </row>
        <row r="558">
          <cell r="E558" t="str">
            <v>Angs.2 : Rp. 3,000,000,-</v>
          </cell>
        </row>
        <row r="559">
          <cell r="B559" t="str">
            <v>rb164</v>
          </cell>
          <cell r="E559" t="str">
            <v>Kayu 6 x 12 x 4</v>
          </cell>
          <cell r="I559">
            <v>2032650</v>
          </cell>
        </row>
        <row r="560">
          <cell r="D560" t="str">
            <v>275/NK-PPS/ORD/04/2005</v>
          </cell>
          <cell r="E560" t="str">
            <v>Papan 1 x 20 x 4</v>
          </cell>
          <cell r="F560">
            <v>4.5</v>
          </cell>
          <cell r="G560" t="str">
            <v>m3</v>
          </cell>
          <cell r="H560">
            <v>2250000</v>
          </cell>
        </row>
        <row r="561">
          <cell r="E561" t="str">
            <v>Papan 2.5 x 20 x 4</v>
          </cell>
          <cell r="F561">
            <v>2.5</v>
          </cell>
          <cell r="G561" t="str">
            <v>m3</v>
          </cell>
          <cell r="H561">
            <v>1250000</v>
          </cell>
        </row>
        <row r="562">
          <cell r="E562" t="str">
            <v>Kayu 5 x 7 x 4</v>
          </cell>
          <cell r="F562">
            <v>2.8</v>
          </cell>
          <cell r="G562" t="str">
            <v>m3</v>
          </cell>
          <cell r="H562">
            <v>1400000</v>
          </cell>
        </row>
        <row r="563">
          <cell r="B563" t="str">
            <v>rb165</v>
          </cell>
          <cell r="E563" t="str">
            <v>Papan 2.5 x 20 x 4</v>
          </cell>
          <cell r="I563">
            <v>1967350</v>
          </cell>
          <cell r="J563">
            <v>0</v>
          </cell>
          <cell r="K563">
            <v>4000000</v>
          </cell>
        </row>
        <row r="565">
          <cell r="D565" t="str">
            <v>PT. TRIPAX FASTINDO</v>
          </cell>
        </row>
        <row r="566">
          <cell r="B566" t="str">
            <v>rb166</v>
          </cell>
          <cell r="D566" t="str">
            <v>305/NK-PPS/ORD/05/2005</v>
          </cell>
          <cell r="E566" t="str">
            <v>Capsule HAC-16</v>
          </cell>
          <cell r="F566">
            <v>20</v>
          </cell>
          <cell r="G566" t="str">
            <v>pcs</v>
          </cell>
          <cell r="H566">
            <v>24310</v>
          </cell>
          <cell r="I566">
            <v>486200</v>
          </cell>
          <cell r="J566">
            <v>44200</v>
          </cell>
          <cell r="K566">
            <v>442000</v>
          </cell>
        </row>
        <row r="568">
          <cell r="D568" t="str">
            <v>ARIS</v>
          </cell>
        </row>
        <row r="569">
          <cell r="D569" t="str">
            <v>380/NK-PPS/ORD/06/2005</v>
          </cell>
          <cell r="E569" t="str">
            <v>Pasir Pasang</v>
          </cell>
          <cell r="F569">
            <v>100.78</v>
          </cell>
          <cell r="G569" t="str">
            <v>m3</v>
          </cell>
          <cell r="H569">
            <v>4535100</v>
          </cell>
        </row>
        <row r="570">
          <cell r="B570" t="str">
            <v>rb167</v>
          </cell>
          <cell r="E570" t="str">
            <v>Pasir Pasang</v>
          </cell>
          <cell r="I570">
            <v>1500000</v>
          </cell>
          <cell r="J570">
            <v>0</v>
          </cell>
          <cell r="K570">
            <v>1500000</v>
          </cell>
        </row>
        <row r="572">
          <cell r="D572" t="str">
            <v>ARIS</v>
          </cell>
        </row>
        <row r="573">
          <cell r="D573" t="str">
            <v>380/NK-PPS/ORD/06/2005</v>
          </cell>
          <cell r="E573" t="str">
            <v>Pasir Pasang</v>
          </cell>
          <cell r="F573">
            <v>100.78</v>
          </cell>
          <cell r="G573" t="str">
            <v>m3</v>
          </cell>
          <cell r="H573">
            <v>4535100</v>
          </cell>
        </row>
        <row r="574">
          <cell r="B574" t="str">
            <v>rb168</v>
          </cell>
          <cell r="E574" t="str">
            <v>Pasir Pasang</v>
          </cell>
          <cell r="I574">
            <v>3035100</v>
          </cell>
          <cell r="J574">
            <v>0</v>
          </cell>
          <cell r="K574">
            <v>3035100</v>
          </cell>
        </row>
        <row r="576">
          <cell r="D576" t="str">
            <v>GK. ANUGERAH</v>
          </cell>
        </row>
        <row r="577">
          <cell r="D577" t="str">
            <v>377/NK-PPS/ORD/06/2005</v>
          </cell>
          <cell r="E577" t="str">
            <v>Papan 2 x 20 x 4</v>
          </cell>
          <cell r="F577">
            <v>6</v>
          </cell>
          <cell r="G577" t="str">
            <v>m3</v>
          </cell>
          <cell r="H577">
            <v>3120000</v>
          </cell>
        </row>
        <row r="578">
          <cell r="E578" t="str">
            <v>Papan 1.5 x 20 x 4</v>
          </cell>
          <cell r="F578">
            <v>7.5</v>
          </cell>
          <cell r="G578" t="str">
            <v>m3</v>
          </cell>
          <cell r="H578">
            <v>3900000</v>
          </cell>
        </row>
        <row r="579">
          <cell r="B579" t="str">
            <v>rb169</v>
          </cell>
          <cell r="E579" t="str">
            <v>Papan 1.5 x 20 x 4</v>
          </cell>
          <cell r="I579">
            <v>5000000</v>
          </cell>
          <cell r="K579">
            <v>5000000</v>
          </cell>
        </row>
        <row r="581">
          <cell r="I581">
            <v>27739100</v>
          </cell>
          <cell r="J581">
            <v>44200</v>
          </cell>
          <cell r="K581">
            <v>27694900</v>
          </cell>
        </row>
        <row r="585">
          <cell r="H585" t="str">
            <v>Pekanbaru, 10 Juli 2005</v>
          </cell>
        </row>
        <row r="587">
          <cell r="H587" t="str">
            <v>Pembuat Daftar</v>
          </cell>
        </row>
        <row r="592">
          <cell r="H592" t="str">
            <v>PAHOTAN SITORUS, SE</v>
          </cell>
        </row>
        <row r="593">
          <cell r="H593" t="str">
            <v>Adm/Keu Proyek</v>
          </cell>
        </row>
        <row r="595">
          <cell r="B595" t="str">
            <v>Sub Jumlah di pindah</v>
          </cell>
          <cell r="I595">
            <v>27739100</v>
          </cell>
          <cell r="J595">
            <v>44200</v>
          </cell>
          <cell r="K595">
            <v>27694900</v>
          </cell>
        </row>
        <row r="597">
          <cell r="D597" t="str">
            <v>DIFA DILA</v>
          </cell>
          <cell r="K597">
            <v>0</v>
          </cell>
        </row>
        <row r="598">
          <cell r="D598" t="str">
            <v>424/NK-PPS/ORD/06/2005</v>
          </cell>
          <cell r="E598" t="str">
            <v>Pasir Pasang</v>
          </cell>
          <cell r="F598">
            <v>137.08600000000001</v>
          </cell>
          <cell r="G598" t="str">
            <v>m3</v>
          </cell>
          <cell r="H598">
            <v>6854300.0000000009</v>
          </cell>
        </row>
        <row r="599">
          <cell r="E599" t="str">
            <v>Angs-1 : Rp. 4,496,700.-</v>
          </cell>
        </row>
        <row r="600">
          <cell r="B600" t="str">
            <v>rb170</v>
          </cell>
          <cell r="E600" t="str">
            <v>Pasir Pasang</v>
          </cell>
          <cell r="I600">
            <v>2357600</v>
          </cell>
        </row>
        <row r="601">
          <cell r="D601" t="str">
            <v>438/NK-PPS/ORD/06/2005</v>
          </cell>
          <cell r="E601" t="str">
            <v>Pasir Pasang</v>
          </cell>
          <cell r="F601">
            <v>201.98599999999999</v>
          </cell>
          <cell r="G601" t="str">
            <v>m3</v>
          </cell>
          <cell r="H601">
            <v>10099300</v>
          </cell>
        </row>
        <row r="602">
          <cell r="B602" t="str">
            <v>rb171</v>
          </cell>
          <cell r="E602" t="str">
            <v>Pasir Pasang</v>
          </cell>
          <cell r="I602">
            <v>5142400</v>
          </cell>
          <cell r="K602">
            <v>7500000</v>
          </cell>
        </row>
        <row r="604">
          <cell r="B604" t="str">
            <v>rb172</v>
          </cell>
          <cell r="D604" t="str">
            <v>Mirza Noor</v>
          </cell>
          <cell r="E604" t="str">
            <v xml:space="preserve">Paku Beton </v>
          </cell>
          <cell r="I604">
            <v>27500</v>
          </cell>
          <cell r="K604">
            <v>27500</v>
          </cell>
        </row>
        <row r="606">
          <cell r="B606" t="str">
            <v>rb173</v>
          </cell>
          <cell r="D606" t="str">
            <v>Mirza Noor</v>
          </cell>
          <cell r="E606" t="str">
            <v>Ongkos kirim barang "Conplas TWP 421"</v>
          </cell>
          <cell r="I606">
            <v>550000</v>
          </cell>
          <cell r="K606">
            <v>550000</v>
          </cell>
        </row>
        <row r="608">
          <cell r="B608" t="str">
            <v>rb174</v>
          </cell>
          <cell r="D608" t="str">
            <v>Mirza Noor</v>
          </cell>
          <cell r="E608" t="str">
            <v>Ongkos angkut bawa sikabond</v>
          </cell>
          <cell r="I608">
            <v>100000</v>
          </cell>
          <cell r="K608">
            <v>100000</v>
          </cell>
        </row>
        <row r="610">
          <cell r="B610" t="str">
            <v>rb175</v>
          </cell>
          <cell r="D610" t="str">
            <v>Mirza Noor</v>
          </cell>
          <cell r="E610" t="str">
            <v>Jidar Hollo u/ Finishing</v>
          </cell>
          <cell r="F610">
            <v>6</v>
          </cell>
          <cell r="G610" t="str">
            <v>btg</v>
          </cell>
          <cell r="H610">
            <v>50000</v>
          </cell>
          <cell r="I610">
            <v>300000</v>
          </cell>
          <cell r="K610">
            <v>300000</v>
          </cell>
        </row>
        <row r="612">
          <cell r="B612" t="str">
            <v>rb176</v>
          </cell>
          <cell r="D612" t="str">
            <v>Mirza Noor</v>
          </cell>
          <cell r="E612" t="str">
            <v>Kawat Ayam</v>
          </cell>
          <cell r="F612">
            <v>2</v>
          </cell>
          <cell r="G612" t="str">
            <v>mtr</v>
          </cell>
          <cell r="H612">
            <v>8000</v>
          </cell>
          <cell r="I612">
            <v>16000</v>
          </cell>
          <cell r="K612">
            <v>16000</v>
          </cell>
        </row>
        <row r="614">
          <cell r="B614" t="str">
            <v>rb177</v>
          </cell>
          <cell r="D614" t="str">
            <v>Ubar Densiko</v>
          </cell>
          <cell r="E614" t="str">
            <v>Kayu Reng</v>
          </cell>
          <cell r="F614">
            <v>240</v>
          </cell>
          <cell r="G614" t="str">
            <v>btg</v>
          </cell>
          <cell r="H614">
            <v>5000</v>
          </cell>
          <cell r="I614">
            <v>1200000</v>
          </cell>
          <cell r="K614">
            <v>1200000</v>
          </cell>
        </row>
        <row r="615">
          <cell r="D615" t="str">
            <v xml:space="preserve">   /NK-PPS/ORD/07/2005</v>
          </cell>
        </row>
        <row r="617">
          <cell r="F617" t="str">
            <v>Sub Jumlah     Rp.</v>
          </cell>
          <cell r="I617">
            <v>9693500</v>
          </cell>
          <cell r="J617">
            <v>0</v>
          </cell>
          <cell r="K617">
            <v>9693500</v>
          </cell>
        </row>
        <row r="618">
          <cell r="F618" t="str">
            <v>T o  t  a  l        Rp.</v>
          </cell>
          <cell r="I618">
            <v>37432600</v>
          </cell>
          <cell r="J618">
            <v>44200</v>
          </cell>
          <cell r="K618">
            <v>37388400</v>
          </cell>
        </row>
        <row r="621">
          <cell r="C621" t="str">
            <v>DP-16</v>
          </cell>
        </row>
        <row r="622">
          <cell r="D622" t="str">
            <v>UD Deep - Deep</v>
          </cell>
        </row>
        <row r="623">
          <cell r="B623" t="str">
            <v>rb178</v>
          </cell>
          <cell r="D623" t="str">
            <v>395/NK-PPS/ORD/06/2005</v>
          </cell>
          <cell r="E623" t="str">
            <v>Pasir Pasang</v>
          </cell>
          <cell r="F623">
            <v>28.66</v>
          </cell>
          <cell r="G623" t="str">
            <v>m3</v>
          </cell>
          <cell r="H623">
            <v>45000</v>
          </cell>
          <cell r="I623">
            <v>1289700</v>
          </cell>
        </row>
        <row r="625">
          <cell r="D625" t="str">
            <v>Diffa Dilla</v>
          </cell>
        </row>
        <row r="626">
          <cell r="D626" t="str">
            <v>438/NK-PPS/ORD/06/2005</v>
          </cell>
          <cell r="E626" t="str">
            <v>Pasir Pasang</v>
          </cell>
          <cell r="F626">
            <v>201.98599999999999</v>
          </cell>
          <cell r="G626" t="str">
            <v>m3</v>
          </cell>
          <cell r="H626">
            <v>10099300</v>
          </cell>
        </row>
        <row r="627">
          <cell r="E627" t="str">
            <v>Angs-1 Rp.5.142.500</v>
          </cell>
        </row>
        <row r="628">
          <cell r="B628" t="str">
            <v>rb179</v>
          </cell>
          <cell r="E628" t="str">
            <v>Angs-2 ( Pelunasan)</v>
          </cell>
          <cell r="I628">
            <v>4956800</v>
          </cell>
        </row>
        <row r="629">
          <cell r="B629" t="str">
            <v>rb180</v>
          </cell>
          <cell r="D629" t="str">
            <v>450/NK-PPS/ORD/06/2005</v>
          </cell>
          <cell r="E629" t="str">
            <v xml:space="preserve"> Angs-1</v>
          </cell>
          <cell r="F629">
            <v>171.83</v>
          </cell>
          <cell r="G629" t="str">
            <v>m3</v>
          </cell>
          <cell r="H629">
            <v>50000</v>
          </cell>
          <cell r="I629">
            <v>8591500</v>
          </cell>
        </row>
        <row r="631">
          <cell r="D631" t="str">
            <v>Diffa Dilla</v>
          </cell>
        </row>
        <row r="632">
          <cell r="B632" t="str">
            <v>rb181</v>
          </cell>
          <cell r="D632" t="str">
            <v>460/NK-PPS/ORD/07/2005</v>
          </cell>
          <cell r="E632" t="str">
            <v>Pasir Pasang</v>
          </cell>
          <cell r="F632">
            <v>256.58999999999997</v>
          </cell>
          <cell r="G632" t="str">
            <v>m3</v>
          </cell>
          <cell r="H632">
            <v>50000</v>
          </cell>
          <cell r="I632">
            <v>12829499.999999998</v>
          </cell>
        </row>
        <row r="633">
          <cell r="B633" t="str">
            <v>rb182</v>
          </cell>
          <cell r="D633" t="str">
            <v>481/NK-PPS/ORD/07/2005</v>
          </cell>
          <cell r="E633" t="str">
            <v>Kerikil</v>
          </cell>
          <cell r="F633">
            <v>5.0599999999999996</v>
          </cell>
          <cell r="G633" t="str">
            <v>m3</v>
          </cell>
          <cell r="H633">
            <v>80000</v>
          </cell>
          <cell r="I633">
            <v>404800</v>
          </cell>
        </row>
        <row r="635">
          <cell r="D635" t="str">
            <v>Merpati Putih</v>
          </cell>
        </row>
        <row r="636">
          <cell r="B636" t="str">
            <v>rb183</v>
          </cell>
          <cell r="D636" t="str">
            <v>003/NK-PPS/ORD/01/2005</v>
          </cell>
          <cell r="E636" t="str">
            <v>Batu Bata Press</v>
          </cell>
          <cell r="F636">
            <v>4000</v>
          </cell>
          <cell r="G636" t="str">
            <v>Bh</v>
          </cell>
          <cell r="H636">
            <v>350</v>
          </cell>
          <cell r="I636">
            <v>1400000</v>
          </cell>
        </row>
        <row r="639">
          <cell r="D639" t="str">
            <v>GK.Heru</v>
          </cell>
        </row>
        <row r="640">
          <cell r="D640" t="str">
            <v>275/NK-PPS/ORD/04/2005</v>
          </cell>
          <cell r="E640" t="str">
            <v>Papan 1 X 20 X 4</v>
          </cell>
          <cell r="F640">
            <v>4.5</v>
          </cell>
          <cell r="G640" t="str">
            <v>m3</v>
          </cell>
          <cell r="H640">
            <v>2250000</v>
          </cell>
        </row>
        <row r="641">
          <cell r="E641" t="str">
            <v>Papan 2,5 X 20 X 4</v>
          </cell>
          <cell r="F641">
            <v>2.5</v>
          </cell>
          <cell r="G641" t="str">
            <v>m3</v>
          </cell>
          <cell r="H641">
            <v>1250000</v>
          </cell>
        </row>
        <row r="642">
          <cell r="E642" t="str">
            <v>Kayu 5 X 7 X 4</v>
          </cell>
          <cell r="F642">
            <v>2.8</v>
          </cell>
          <cell r="G642" t="str">
            <v>m3</v>
          </cell>
          <cell r="H642">
            <v>1400000</v>
          </cell>
        </row>
        <row r="643">
          <cell r="E643" t="str">
            <v>Angs-1 Rp. 1.967.350,-</v>
          </cell>
        </row>
        <row r="644">
          <cell r="B644" t="str">
            <v>rb184</v>
          </cell>
          <cell r="E644" t="str">
            <v>Kayu 5 X 7 X 4</v>
          </cell>
          <cell r="I644">
            <v>2932650</v>
          </cell>
        </row>
        <row r="646">
          <cell r="D646" t="str">
            <v>Sidi Tamar</v>
          </cell>
        </row>
        <row r="647">
          <cell r="D647" t="str">
            <v>257/NK-PPS/ORD/04/2005</v>
          </cell>
          <cell r="E647" t="str">
            <v>Kayu 5 x 7 x 4,00</v>
          </cell>
          <cell r="F647">
            <v>4.4800000000000004</v>
          </cell>
          <cell r="G647" t="str">
            <v>m3</v>
          </cell>
          <cell r="H647">
            <v>2240000</v>
          </cell>
        </row>
        <row r="648">
          <cell r="E648" t="str">
            <v>Kayu 5 x 10 x 4,00</v>
          </cell>
          <cell r="F648">
            <v>4.5</v>
          </cell>
          <cell r="G648" t="str">
            <v>m3</v>
          </cell>
          <cell r="H648">
            <v>2250000</v>
          </cell>
        </row>
        <row r="649">
          <cell r="E649" t="str">
            <v>Kayu 6 x 12 x 4,00</v>
          </cell>
          <cell r="F649">
            <v>21.6</v>
          </cell>
          <cell r="G649" t="str">
            <v>m3</v>
          </cell>
          <cell r="H649">
            <v>12960000</v>
          </cell>
        </row>
        <row r="650">
          <cell r="E650" t="str">
            <v>Ang-1 Rp. 1.432.800,-</v>
          </cell>
        </row>
        <row r="651">
          <cell r="E651" t="str">
            <v>Ang-2 Rp. 3.000.000,-</v>
          </cell>
        </row>
        <row r="652">
          <cell r="E652" t="str">
            <v>Ang-3 Rp. 7.500.000,-</v>
          </cell>
        </row>
        <row r="653">
          <cell r="B653" t="str">
            <v>rb185</v>
          </cell>
          <cell r="E653" t="str">
            <v>Kayu 5 X 7 X 4</v>
          </cell>
          <cell r="I653">
            <v>5517200</v>
          </cell>
        </row>
        <row r="655">
          <cell r="D655" t="str">
            <v>Tripak Fastindo</v>
          </cell>
        </row>
        <row r="656">
          <cell r="D656" t="str">
            <v>349/NK-PPS/ORD/05/2005</v>
          </cell>
          <cell r="E656" t="str">
            <v>Chemical Capsule HAC 16</v>
          </cell>
          <cell r="F656">
            <v>20</v>
          </cell>
          <cell r="G656" t="str">
            <v>Pcs</v>
          </cell>
          <cell r="H656">
            <v>486200</v>
          </cell>
        </row>
        <row r="657">
          <cell r="E657" t="str">
            <v>Biaya Ekspedisi</v>
          </cell>
          <cell r="H657">
            <v>20000</v>
          </cell>
        </row>
        <row r="658">
          <cell r="B658" t="str">
            <v>rb186</v>
          </cell>
          <cell r="E658" t="str">
            <v>Chemical Capsule HAC 16</v>
          </cell>
          <cell r="I658">
            <v>506200</v>
          </cell>
        </row>
        <row r="659">
          <cell r="I659">
            <v>38428350</v>
          </cell>
        </row>
        <row r="661">
          <cell r="D661" t="str">
            <v>F.Laiya</v>
          </cell>
        </row>
        <row r="662">
          <cell r="D662" t="str">
            <v>427/NK-PPS/ORD/06/2005</v>
          </cell>
          <cell r="E662" t="str">
            <v xml:space="preserve">Batu Bata Press </v>
          </cell>
          <cell r="F662">
            <v>101000</v>
          </cell>
          <cell r="G662" t="str">
            <v>Bh</v>
          </cell>
          <cell r="H662">
            <v>35825000</v>
          </cell>
        </row>
        <row r="663">
          <cell r="B663" t="str">
            <v>rb187</v>
          </cell>
          <cell r="E663" t="str">
            <v xml:space="preserve">Batu Bata Press </v>
          </cell>
          <cell r="I663">
            <v>4690000</v>
          </cell>
        </row>
        <row r="665">
          <cell r="D665" t="str">
            <v>F.Laiya</v>
          </cell>
        </row>
        <row r="666">
          <cell r="D666" t="str">
            <v>427/NK-PPS/ORD/06/2005</v>
          </cell>
          <cell r="E666" t="str">
            <v xml:space="preserve">Batu Bata Press </v>
          </cell>
          <cell r="F666">
            <v>101000</v>
          </cell>
          <cell r="G666" t="str">
            <v>Bh</v>
          </cell>
          <cell r="H666">
            <v>35825000</v>
          </cell>
        </row>
        <row r="667">
          <cell r="E667" t="str">
            <v>Angs-1 Rp. 4.690.000,-</v>
          </cell>
        </row>
        <row r="668">
          <cell r="E668" t="str">
            <v>Angs-2 Rp. 23. 635.000,-</v>
          </cell>
        </row>
        <row r="669">
          <cell r="B669" t="str">
            <v>rb188</v>
          </cell>
          <cell r="E669" t="str">
            <v xml:space="preserve">Batu Bata Press </v>
          </cell>
          <cell r="I669">
            <v>4500000</v>
          </cell>
        </row>
        <row r="671">
          <cell r="D671" t="str">
            <v>Faragala Zenisa</v>
          </cell>
        </row>
        <row r="672">
          <cell r="B672" t="str">
            <v>rb189</v>
          </cell>
          <cell r="D672" t="str">
            <v>490/NK-PPS/ORD/07/2005</v>
          </cell>
          <cell r="E672" t="str">
            <v>Batu Bata Press</v>
          </cell>
          <cell r="F672">
            <v>32000</v>
          </cell>
          <cell r="G672" t="str">
            <v>bh</v>
          </cell>
          <cell r="H672">
            <v>340</v>
          </cell>
          <cell r="I672">
            <v>10880000</v>
          </cell>
        </row>
        <row r="674">
          <cell r="D674" t="str">
            <v>Mirza Noor</v>
          </cell>
          <cell r="E674" t="str">
            <v>UD. Kayu Putra Melayu</v>
          </cell>
        </row>
        <row r="675">
          <cell r="B675" t="str">
            <v>rb190</v>
          </cell>
          <cell r="E675" t="str">
            <v>Kayu Dolken</v>
          </cell>
          <cell r="F675">
            <v>150</v>
          </cell>
          <cell r="G675" t="str">
            <v>btg</v>
          </cell>
          <cell r="H675">
            <v>10000</v>
          </cell>
          <cell r="I675">
            <v>1500000</v>
          </cell>
        </row>
        <row r="677">
          <cell r="B677" t="str">
            <v>rb191</v>
          </cell>
          <cell r="D677" t="str">
            <v>CV. Sumber Rezeki</v>
          </cell>
          <cell r="E677" t="str">
            <v>Pintu, Kusen, Kaca Block C</v>
          </cell>
          <cell r="F677">
            <v>16</v>
          </cell>
          <cell r="G677" t="str">
            <v>unt</v>
          </cell>
          <cell r="H677">
            <v>707000</v>
          </cell>
          <cell r="I677">
            <v>11312000</v>
          </cell>
        </row>
        <row r="678">
          <cell r="B678" t="str">
            <v>rb192</v>
          </cell>
          <cell r="D678" t="str">
            <v>462/NK-PPS/ORD/07/2005</v>
          </cell>
          <cell r="E678" t="str">
            <v>Pintu, Kusen, Kaca Block D</v>
          </cell>
          <cell r="F678">
            <v>12</v>
          </cell>
          <cell r="G678" t="str">
            <v>unt</v>
          </cell>
          <cell r="H678">
            <v>707000</v>
          </cell>
          <cell r="I678">
            <v>8484000</v>
          </cell>
        </row>
        <row r="680">
          <cell r="B680" t="str">
            <v>rb193</v>
          </cell>
          <cell r="D680" t="str">
            <v>Dwi Tantomo</v>
          </cell>
          <cell r="E680" t="str">
            <v>Paku Beton</v>
          </cell>
          <cell r="I680">
            <v>44000</v>
          </cell>
        </row>
        <row r="682">
          <cell r="B682" t="str">
            <v>rb194</v>
          </cell>
          <cell r="D682" t="str">
            <v>Mirza Noor</v>
          </cell>
          <cell r="E682" t="str">
            <v>Jidar Holo untuk Finishing</v>
          </cell>
          <cell r="I682">
            <v>1150000</v>
          </cell>
        </row>
        <row r="684">
          <cell r="F684" t="str">
            <v>Sub Jumlah     Rp.</v>
          </cell>
          <cell r="I684">
            <v>42560000</v>
          </cell>
        </row>
        <row r="685">
          <cell r="F685" t="str">
            <v>T o  t  a  l        Rp.</v>
          </cell>
          <cell r="I685">
            <v>80988350</v>
          </cell>
        </row>
        <row r="687">
          <cell r="C687" t="str">
            <v>DP-19</v>
          </cell>
        </row>
        <row r="689">
          <cell r="D689" t="str">
            <v>RIAU MAXIMUM DEVELOPMENT</v>
          </cell>
        </row>
        <row r="690">
          <cell r="B690" t="str">
            <v>rb195</v>
          </cell>
          <cell r="D690" t="str">
            <v>528/NK-PPS/ORD/07/2005</v>
          </cell>
          <cell r="E690" t="str">
            <v>Pasir Pasang</v>
          </cell>
          <cell r="F690">
            <v>16.524000000000001</v>
          </cell>
          <cell r="G690" t="str">
            <v>m3</v>
          </cell>
          <cell r="H690">
            <v>47500</v>
          </cell>
          <cell r="I690">
            <v>784890</v>
          </cell>
          <cell r="K690">
            <v>784890</v>
          </cell>
        </row>
        <row r="692">
          <cell r="D692" t="str">
            <v>SUMBER REZEKI</v>
          </cell>
        </row>
        <row r="693">
          <cell r="B693" t="str">
            <v>rb196</v>
          </cell>
          <cell r="D693" t="str">
            <v>207/NK-PPS/ORD/03/2005</v>
          </cell>
          <cell r="E693" t="str">
            <v>Sepatu Boot AP</v>
          </cell>
          <cell r="F693">
            <v>7</v>
          </cell>
          <cell r="G693" t="str">
            <v>Psg</v>
          </cell>
          <cell r="H693">
            <v>45000</v>
          </cell>
          <cell r="I693">
            <v>315000</v>
          </cell>
        </row>
        <row r="694">
          <cell r="B694" t="str">
            <v>rb197</v>
          </cell>
          <cell r="E694" t="str">
            <v>Kawat Locket 2x2x1 Kasar</v>
          </cell>
          <cell r="F694">
            <v>1</v>
          </cell>
          <cell r="G694" t="str">
            <v>Rol</v>
          </cell>
          <cell r="H694">
            <v>275000</v>
          </cell>
          <cell r="I694">
            <v>275000</v>
          </cell>
        </row>
        <row r="695">
          <cell r="B695" t="str">
            <v>rb198</v>
          </cell>
          <cell r="E695" t="str">
            <v>Ember Cor Sedang</v>
          </cell>
          <cell r="F695">
            <v>20</v>
          </cell>
          <cell r="G695" t="str">
            <v>Bh</v>
          </cell>
          <cell r="H695">
            <v>3500</v>
          </cell>
          <cell r="I695">
            <v>70000</v>
          </cell>
        </row>
        <row r="696">
          <cell r="B696" t="str">
            <v>rb199</v>
          </cell>
          <cell r="E696" t="str">
            <v>Mata Gerinda Potong Olimpus</v>
          </cell>
          <cell r="F696">
            <v>40</v>
          </cell>
          <cell r="G696" t="str">
            <v>Bh</v>
          </cell>
          <cell r="H696">
            <v>7500</v>
          </cell>
          <cell r="I696">
            <v>300000</v>
          </cell>
        </row>
        <row r="698">
          <cell r="B698" t="str">
            <v>rb200</v>
          </cell>
          <cell r="D698" t="str">
            <v>213/NK-PPS/ORD/03/2005</v>
          </cell>
          <cell r="E698" t="str">
            <v>Pipa Galvanis 1.5" x 6 mtr</v>
          </cell>
          <cell r="F698">
            <v>20</v>
          </cell>
          <cell r="G698" t="str">
            <v>Btg</v>
          </cell>
          <cell r="H698">
            <v>210000</v>
          </cell>
          <cell r="I698">
            <v>4200000</v>
          </cell>
          <cell r="K698">
            <v>5160000</v>
          </cell>
        </row>
        <row r="700">
          <cell r="D700" t="str">
            <v>UD. PANGESTU</v>
          </cell>
        </row>
        <row r="701">
          <cell r="B701" t="str">
            <v>rb201</v>
          </cell>
          <cell r="D701" t="str">
            <v>526/NK-PPS/ORD/07/2005</v>
          </cell>
          <cell r="E701" t="str">
            <v>Pasir Pasang</v>
          </cell>
          <cell r="F701">
            <v>58.183</v>
          </cell>
          <cell r="G701" t="str">
            <v>m3</v>
          </cell>
          <cell r="H701">
            <v>50000</v>
          </cell>
          <cell r="I701">
            <v>2909150</v>
          </cell>
          <cell r="K701">
            <v>2909150</v>
          </cell>
        </row>
        <row r="703">
          <cell r="D703" t="str">
            <v>EFFENDI</v>
          </cell>
        </row>
        <row r="704">
          <cell r="D704" t="str">
            <v>545/NK-PPS/ORD/08/2005</v>
          </cell>
          <cell r="E704" t="str">
            <v xml:space="preserve">Batu Bata Press </v>
          </cell>
          <cell r="F704">
            <v>20500</v>
          </cell>
          <cell r="G704" t="str">
            <v>bh</v>
          </cell>
          <cell r="H704">
            <v>7175000</v>
          </cell>
        </row>
        <row r="705">
          <cell r="B705" t="str">
            <v>rb202</v>
          </cell>
          <cell r="E705" t="str">
            <v xml:space="preserve">Batu Bata Press </v>
          </cell>
          <cell r="I705">
            <v>4000000</v>
          </cell>
          <cell r="K705">
            <v>4000000</v>
          </cell>
        </row>
        <row r="707">
          <cell r="D707" t="str">
            <v>SERAMBI MEKAH</v>
          </cell>
        </row>
        <row r="708">
          <cell r="D708" t="str">
            <v>523/NK-PPS/ORD/07/2005</v>
          </cell>
          <cell r="E708" t="str">
            <v>Batu Bata Press</v>
          </cell>
          <cell r="F708">
            <v>63000</v>
          </cell>
          <cell r="G708" t="str">
            <v>bh</v>
          </cell>
          <cell r="H708">
            <v>21420000</v>
          </cell>
        </row>
        <row r="709">
          <cell r="E709" t="str">
            <v>Angs-1 : Rp. 10.000.000,-</v>
          </cell>
        </row>
        <row r="710">
          <cell r="B710" t="str">
            <v>rb203</v>
          </cell>
          <cell r="E710" t="str">
            <v>Batu Bata Press</v>
          </cell>
          <cell r="I710">
            <v>11420000</v>
          </cell>
          <cell r="K710">
            <v>11420000</v>
          </cell>
        </row>
        <row r="712">
          <cell r="D712" t="str">
            <v>BATA MURNI</v>
          </cell>
        </row>
        <row r="713">
          <cell r="B713" t="str">
            <v>rb204</v>
          </cell>
          <cell r="D713" t="str">
            <v>524/NK-PPS/ORD/08/2005</v>
          </cell>
          <cell r="E713" t="str">
            <v>Batu Bata Press</v>
          </cell>
          <cell r="F713">
            <v>20000</v>
          </cell>
          <cell r="G713" t="str">
            <v>bh</v>
          </cell>
          <cell r="H713">
            <v>330</v>
          </cell>
          <cell r="I713">
            <v>6600000</v>
          </cell>
          <cell r="K713">
            <v>6600000</v>
          </cell>
        </row>
        <row r="715">
          <cell r="D715" t="str">
            <v>F.LAIYA</v>
          </cell>
        </row>
        <row r="716">
          <cell r="B716" t="str">
            <v>rb205</v>
          </cell>
          <cell r="D716" t="str">
            <v xml:space="preserve"> 503/NK-PPS/ORD/07/2005</v>
          </cell>
          <cell r="E716" t="str">
            <v>Batu Bata Press</v>
          </cell>
          <cell r="F716">
            <v>9500</v>
          </cell>
          <cell r="G716" t="str">
            <v>bh</v>
          </cell>
          <cell r="H716">
            <v>325</v>
          </cell>
          <cell r="I716">
            <v>3087500</v>
          </cell>
        </row>
        <row r="717">
          <cell r="B717" t="str">
            <v>rb206</v>
          </cell>
          <cell r="D717" t="str">
            <v xml:space="preserve"> 555/NK-PPS/ORD/08/2005</v>
          </cell>
          <cell r="E717" t="str">
            <v>Batu Bata Press</v>
          </cell>
          <cell r="F717">
            <v>4000</v>
          </cell>
          <cell r="G717" t="str">
            <v>bh</v>
          </cell>
          <cell r="H717">
            <v>325</v>
          </cell>
          <cell r="I717">
            <v>1300000</v>
          </cell>
          <cell r="K717">
            <v>4387500</v>
          </cell>
        </row>
        <row r="719">
          <cell r="D719" t="str">
            <v>DIFA DILA</v>
          </cell>
        </row>
        <row r="720">
          <cell r="D720" t="str">
            <v>532/NK-PPS/ORD/07/2005</v>
          </cell>
          <cell r="E720" t="str">
            <v>Pasir Pasang</v>
          </cell>
          <cell r="F720">
            <v>314.39999999999998</v>
          </cell>
          <cell r="G720" t="str">
            <v>m3</v>
          </cell>
          <cell r="H720">
            <v>15719999.999999998</v>
          </cell>
        </row>
        <row r="721">
          <cell r="E721" t="str">
            <v>Angs-1 : Rp. 6.890.850,-</v>
          </cell>
        </row>
        <row r="722">
          <cell r="B722" t="str">
            <v>rb207</v>
          </cell>
          <cell r="E722" t="str">
            <v>Pasir Pasang</v>
          </cell>
          <cell r="I722">
            <v>8829150</v>
          </cell>
        </row>
        <row r="723">
          <cell r="B723" t="str">
            <v>rb208</v>
          </cell>
          <cell r="D723" t="str">
            <v>561/NK-PPS/ORD/07/2005</v>
          </cell>
          <cell r="E723" t="str">
            <v>Kerikil</v>
          </cell>
          <cell r="F723">
            <v>9.84</v>
          </cell>
          <cell r="G723" t="str">
            <v>m3</v>
          </cell>
          <cell r="H723">
            <v>80000</v>
          </cell>
          <cell r="I723">
            <v>787200</v>
          </cell>
        </row>
        <row r="724">
          <cell r="D724" t="str">
            <v>564/NK-PPS/ORD/08/2005</v>
          </cell>
          <cell r="E724" t="str">
            <v>Pasir Pasang</v>
          </cell>
          <cell r="F724">
            <v>267.89999999999998</v>
          </cell>
          <cell r="G724" t="str">
            <v>m3</v>
          </cell>
          <cell r="H724">
            <v>13395000</v>
          </cell>
        </row>
        <row r="725">
          <cell r="B725" t="str">
            <v>rb209</v>
          </cell>
          <cell r="E725" t="str">
            <v>Pasir Pasang</v>
          </cell>
          <cell r="I725">
            <v>383650</v>
          </cell>
          <cell r="K725">
            <v>10000000</v>
          </cell>
        </row>
        <row r="727">
          <cell r="D727" t="str">
            <v>SUMBER REZEKI</v>
          </cell>
        </row>
        <row r="728">
          <cell r="B728" t="str">
            <v>rb210</v>
          </cell>
          <cell r="D728" t="str">
            <v>203/NK-PPS/ORD/03/2005</v>
          </cell>
          <cell r="E728" t="str">
            <v>Besi IWF 150x75x6 mtr</v>
          </cell>
          <cell r="F728">
            <v>18</v>
          </cell>
          <cell r="G728" t="str">
            <v>Btg</v>
          </cell>
          <cell r="H728">
            <v>645000</v>
          </cell>
          <cell r="I728">
            <v>11610000</v>
          </cell>
        </row>
        <row r="729">
          <cell r="B729" t="str">
            <v>rb211</v>
          </cell>
          <cell r="D729" t="str">
            <v>202/NK-PPS/ORD/03/2005</v>
          </cell>
          <cell r="E729" t="str">
            <v>Kawat Licin 3 mm</v>
          </cell>
          <cell r="F729">
            <v>2</v>
          </cell>
          <cell r="G729" t="str">
            <v>Rol</v>
          </cell>
          <cell r="H729">
            <v>400000</v>
          </cell>
          <cell r="I729">
            <v>800000</v>
          </cell>
        </row>
        <row r="730">
          <cell r="B730" t="str">
            <v>rb212</v>
          </cell>
          <cell r="E730" t="str">
            <v>Kawa Las RB 26 - 3,2</v>
          </cell>
          <cell r="F730">
            <v>20</v>
          </cell>
          <cell r="G730" t="str">
            <v>Kg</v>
          </cell>
          <cell r="H730">
            <v>13000</v>
          </cell>
          <cell r="I730">
            <v>260000</v>
          </cell>
        </row>
        <row r="731">
          <cell r="B731" t="str">
            <v>rb213</v>
          </cell>
          <cell r="E731" t="str">
            <v>Socket 6" Rucika AW</v>
          </cell>
          <cell r="F731">
            <v>20</v>
          </cell>
          <cell r="G731" t="str">
            <v>Buah</v>
          </cell>
          <cell r="H731">
            <v>35000</v>
          </cell>
          <cell r="I731">
            <v>700000</v>
          </cell>
        </row>
        <row r="732">
          <cell r="B732" t="str">
            <v>rb214</v>
          </cell>
          <cell r="E732" t="str">
            <v>Paku 4"</v>
          </cell>
          <cell r="F732">
            <v>10</v>
          </cell>
          <cell r="G732" t="str">
            <v>Dus</v>
          </cell>
          <cell r="H732">
            <v>100000</v>
          </cell>
          <cell r="I732">
            <v>1000000</v>
          </cell>
        </row>
        <row r="733">
          <cell r="B733" t="str">
            <v>rb215</v>
          </cell>
          <cell r="E733" t="str">
            <v>Paku 3"</v>
          </cell>
          <cell r="F733">
            <v>10</v>
          </cell>
          <cell r="G733" t="str">
            <v>Dus</v>
          </cell>
          <cell r="H733">
            <v>100000</v>
          </cell>
          <cell r="I733">
            <v>1000000</v>
          </cell>
        </row>
        <row r="734">
          <cell r="B734" t="str">
            <v>rb216</v>
          </cell>
          <cell r="E734" t="str">
            <v>Sepatu Boot AP</v>
          </cell>
          <cell r="F734">
            <v>6</v>
          </cell>
          <cell r="G734" t="str">
            <v>Psg</v>
          </cell>
          <cell r="H734">
            <v>45000</v>
          </cell>
          <cell r="I734">
            <v>270000</v>
          </cell>
        </row>
        <row r="735">
          <cell r="B735" t="str">
            <v>rb217</v>
          </cell>
          <cell r="E735" t="str">
            <v xml:space="preserve">Terpal Biru </v>
          </cell>
          <cell r="F735">
            <v>8</v>
          </cell>
          <cell r="G735" t="str">
            <v>Lbr</v>
          </cell>
          <cell r="H735">
            <v>200000</v>
          </cell>
          <cell r="I735">
            <v>1600000</v>
          </cell>
        </row>
        <row r="736">
          <cell r="B736" t="str">
            <v>rb218</v>
          </cell>
          <cell r="D736" t="str">
            <v>186/NK-PPS/ORD/03/2005</v>
          </cell>
          <cell r="E736" t="str">
            <v xml:space="preserve">Semen Putih </v>
          </cell>
          <cell r="F736">
            <v>4</v>
          </cell>
          <cell r="G736" t="str">
            <v>Zak</v>
          </cell>
          <cell r="H736">
            <v>60000</v>
          </cell>
          <cell r="I736">
            <v>240000</v>
          </cell>
        </row>
        <row r="737">
          <cell r="B737" t="str">
            <v>rb219</v>
          </cell>
          <cell r="E737" t="str">
            <v>Seng 0,20 x 11 Parit x 6 Kaki</v>
          </cell>
          <cell r="F737">
            <v>2</v>
          </cell>
          <cell r="G737" t="str">
            <v>Kodi</v>
          </cell>
          <cell r="H737">
            <v>750000</v>
          </cell>
          <cell r="I737">
            <v>1500000</v>
          </cell>
        </row>
        <row r="738">
          <cell r="B738" t="str">
            <v>rb220</v>
          </cell>
          <cell r="E738" t="str">
            <v>Circular Saw Makita 7 1/4" Ty NB 580</v>
          </cell>
          <cell r="F738">
            <v>1</v>
          </cell>
          <cell r="G738" t="str">
            <v>Unit</v>
          </cell>
          <cell r="H738">
            <v>1480000</v>
          </cell>
          <cell r="I738">
            <v>1480000</v>
          </cell>
        </row>
        <row r="739">
          <cell r="B739" t="str">
            <v>rb221</v>
          </cell>
          <cell r="E739" t="str">
            <v>Ketam Makita</v>
          </cell>
          <cell r="F739">
            <v>1</v>
          </cell>
          <cell r="G739" t="str">
            <v>Unit</v>
          </cell>
          <cell r="H739">
            <v>1190000</v>
          </cell>
          <cell r="I739">
            <v>1190000</v>
          </cell>
        </row>
        <row r="740">
          <cell r="D740" t="str">
            <v>247/NK-PPS/ORD/04/2005</v>
          </cell>
          <cell r="E740" t="str">
            <v xml:space="preserve">Paku 2" </v>
          </cell>
          <cell r="F740">
            <v>15</v>
          </cell>
          <cell r="G740" t="str">
            <v>Dus</v>
          </cell>
          <cell r="H740">
            <v>1500000</v>
          </cell>
        </row>
        <row r="741">
          <cell r="E741" t="str">
            <v xml:space="preserve">Paku 3" </v>
          </cell>
          <cell r="F741">
            <v>10</v>
          </cell>
          <cell r="G741" t="str">
            <v>Dus</v>
          </cell>
          <cell r="H741">
            <v>1000000</v>
          </cell>
        </row>
        <row r="742">
          <cell r="E742" t="str">
            <v xml:space="preserve">Paku 4" </v>
          </cell>
          <cell r="F742">
            <v>16</v>
          </cell>
          <cell r="G742" t="str">
            <v>Dus</v>
          </cell>
          <cell r="H742">
            <v>1600000</v>
          </cell>
        </row>
        <row r="743">
          <cell r="E743" t="str">
            <v>Kawat Ayam</v>
          </cell>
          <cell r="F743">
            <v>1</v>
          </cell>
          <cell r="G743" t="str">
            <v>Rol</v>
          </cell>
          <cell r="H743">
            <v>65000</v>
          </cell>
        </row>
        <row r="744">
          <cell r="E744" t="str">
            <v>Angs.1 : Rp. 567.000,-</v>
          </cell>
        </row>
        <row r="745">
          <cell r="B745" t="str">
            <v>rb222</v>
          </cell>
          <cell r="E745" t="str">
            <v xml:space="preserve">Paku 4" </v>
          </cell>
          <cell r="I745">
            <v>3598000</v>
          </cell>
          <cell r="K745">
            <v>25248000</v>
          </cell>
        </row>
        <row r="746">
          <cell r="I746">
            <v>70509540</v>
          </cell>
          <cell r="J746">
            <v>0</v>
          </cell>
          <cell r="K746">
            <v>70509540</v>
          </cell>
        </row>
        <row r="748">
          <cell r="H748" t="str">
            <v>Pekanbaru, 10 September 2005</v>
          </cell>
        </row>
        <row r="750">
          <cell r="H750" t="str">
            <v>Pembuat Daftar</v>
          </cell>
        </row>
        <row r="755">
          <cell r="H755" t="str">
            <v>PAHOTAN SITORUS, SE</v>
          </cell>
        </row>
        <row r="756">
          <cell r="H756" t="str">
            <v>Adm/Keu Proyek</v>
          </cell>
        </row>
        <row r="757">
          <cell r="D757" t="str">
            <v>Sub Jumlah Dipindah</v>
          </cell>
          <cell r="I757">
            <v>70509540</v>
          </cell>
          <cell r="J757">
            <v>0</v>
          </cell>
          <cell r="K757">
            <v>70509540</v>
          </cell>
        </row>
        <row r="759">
          <cell r="D759" t="str">
            <v>GK. ANUGERAH</v>
          </cell>
        </row>
        <row r="760">
          <cell r="B760" t="str">
            <v>rb223</v>
          </cell>
          <cell r="D760" t="str">
            <v xml:space="preserve"> 517/NK-PPS/ORD/07/2005</v>
          </cell>
          <cell r="E760" t="str">
            <v>Kayu 5 x 7x 4,00</v>
          </cell>
          <cell r="F760">
            <v>5.0119999999999996</v>
          </cell>
          <cell r="G760" t="str">
            <v>m3</v>
          </cell>
          <cell r="H760">
            <v>520000</v>
          </cell>
          <cell r="I760">
            <v>2606240</v>
          </cell>
        </row>
        <row r="761">
          <cell r="B761" t="str">
            <v>rb224</v>
          </cell>
          <cell r="E761" t="str">
            <v>Kayu 5 x 10 x 4</v>
          </cell>
          <cell r="F761">
            <v>3.5</v>
          </cell>
          <cell r="G761" t="str">
            <v>m3</v>
          </cell>
          <cell r="H761">
            <v>520000</v>
          </cell>
          <cell r="I761">
            <v>1820000</v>
          </cell>
        </row>
        <row r="762">
          <cell r="B762" t="str">
            <v>rb225</v>
          </cell>
          <cell r="E762" t="str">
            <v>Papan 2 x 20 x 4</v>
          </cell>
          <cell r="F762">
            <v>1.6479999999999999</v>
          </cell>
          <cell r="G762" t="str">
            <v>m3</v>
          </cell>
          <cell r="H762">
            <v>520000</v>
          </cell>
          <cell r="I762">
            <v>856960</v>
          </cell>
        </row>
        <row r="763">
          <cell r="B763" t="str">
            <v>rb226</v>
          </cell>
          <cell r="D763" t="str">
            <v xml:space="preserve"> 557/NK-PPS/ORD/07/2005</v>
          </cell>
          <cell r="E763" t="str">
            <v>Kayu Reng 3/4 x 4.00</v>
          </cell>
          <cell r="F763">
            <v>200</v>
          </cell>
          <cell r="G763" t="str">
            <v>Btg</v>
          </cell>
          <cell r="H763">
            <v>4000</v>
          </cell>
          <cell r="I763">
            <v>800000</v>
          </cell>
        </row>
        <row r="764">
          <cell r="B764" t="str">
            <v>rb227</v>
          </cell>
          <cell r="D764" t="str">
            <v xml:space="preserve"> 586/NK-PPS/ORD/08/2005</v>
          </cell>
          <cell r="E764" t="str">
            <v>Kayu 5 x 10 x 4</v>
          </cell>
          <cell r="F764">
            <v>8</v>
          </cell>
          <cell r="G764" t="str">
            <v>m3</v>
          </cell>
          <cell r="H764">
            <v>4400000</v>
          </cell>
        </row>
        <row r="765">
          <cell r="E765" t="str">
            <v>Papan 2 x 20 x 4</v>
          </cell>
          <cell r="F765">
            <v>3</v>
          </cell>
          <cell r="G765" t="str">
            <v>m3</v>
          </cell>
          <cell r="H765">
            <v>1650000</v>
          </cell>
        </row>
        <row r="766">
          <cell r="B766" t="str">
            <v>rb228</v>
          </cell>
          <cell r="E766" t="str">
            <v>Papan 2 x 20 x 4</v>
          </cell>
          <cell r="I766">
            <v>1560000</v>
          </cell>
          <cell r="K766">
            <v>7643200</v>
          </cell>
        </row>
        <row r="767">
          <cell r="E767" t="str">
            <v>Sisa : Rp. 4.490.000,-</v>
          </cell>
        </row>
        <row r="769">
          <cell r="I769">
            <v>78152740</v>
          </cell>
          <cell r="J769">
            <v>0</v>
          </cell>
          <cell r="K769">
            <v>78152740</v>
          </cell>
        </row>
        <row r="771">
          <cell r="D771" t="str">
            <v>MITRA PERDANA</v>
          </cell>
        </row>
        <row r="772">
          <cell r="B772" t="str">
            <v>rb229</v>
          </cell>
          <cell r="D772" t="str">
            <v xml:space="preserve"> 663/NK-PPS/ORD/08/2005</v>
          </cell>
          <cell r="E772" t="str">
            <v>Semen</v>
          </cell>
          <cell r="F772">
            <v>100</v>
          </cell>
          <cell r="G772" t="str">
            <v>Zak</v>
          </cell>
          <cell r="H772">
            <v>32500</v>
          </cell>
          <cell r="I772">
            <v>3250000</v>
          </cell>
          <cell r="K772">
            <v>3250000</v>
          </cell>
        </row>
        <row r="774">
          <cell r="D774" t="str">
            <v>Toko Babussalam</v>
          </cell>
        </row>
        <row r="775">
          <cell r="B775" t="str">
            <v>rb230</v>
          </cell>
          <cell r="D775" t="str">
            <v>668/NK-PPS/ORD/09/2005</v>
          </cell>
          <cell r="E775" t="str">
            <v>Semen</v>
          </cell>
          <cell r="F775">
            <v>50</v>
          </cell>
          <cell r="G775" t="str">
            <v>Zak</v>
          </cell>
          <cell r="H775">
            <v>34000</v>
          </cell>
          <cell r="I775">
            <v>1700000</v>
          </cell>
        </row>
        <row r="776">
          <cell r="D776" t="str">
            <v>Toko Bangun Mandiri</v>
          </cell>
        </row>
        <row r="777">
          <cell r="B777" t="str">
            <v>rb231</v>
          </cell>
          <cell r="D777" t="str">
            <v>669/NK-PPS/ORD/09/2005</v>
          </cell>
          <cell r="E777" t="str">
            <v>Semen</v>
          </cell>
          <cell r="F777">
            <v>60</v>
          </cell>
          <cell r="G777" t="str">
            <v>Zak</v>
          </cell>
          <cell r="H777">
            <v>26500</v>
          </cell>
          <cell r="I777">
            <v>1590000</v>
          </cell>
          <cell r="K777">
            <v>3290000</v>
          </cell>
        </row>
        <row r="779">
          <cell r="D779" t="str">
            <v>BANGUN REZEKI</v>
          </cell>
        </row>
        <row r="780">
          <cell r="B780" t="str">
            <v>rb232</v>
          </cell>
          <cell r="D780" t="str">
            <v>677/NK-PPS/ORD/09/2005</v>
          </cell>
          <cell r="E780" t="str">
            <v>Tee Besi 2"</v>
          </cell>
          <cell r="F780">
            <v>60</v>
          </cell>
          <cell r="G780" t="str">
            <v>Bh</v>
          </cell>
          <cell r="H780">
            <v>17500</v>
          </cell>
          <cell r="I780">
            <v>1050000</v>
          </cell>
          <cell r="K780">
            <v>1050000</v>
          </cell>
        </row>
        <row r="782">
          <cell r="D782" t="str">
            <v>PD. Sejahtera Jaya</v>
          </cell>
        </row>
        <row r="783">
          <cell r="B783" t="str">
            <v>rb233</v>
          </cell>
          <cell r="D783" t="str">
            <v>673/NK-PPS/ORD/09/2005</v>
          </cell>
          <cell r="E783" t="str">
            <v>Cat Catylac No. 42784</v>
          </cell>
          <cell r="F783">
            <v>6</v>
          </cell>
          <cell r="G783" t="str">
            <v>Klg</v>
          </cell>
          <cell r="H783">
            <v>25500</v>
          </cell>
          <cell r="I783">
            <v>153000</v>
          </cell>
        </row>
        <row r="784">
          <cell r="B784" t="str">
            <v>rb234</v>
          </cell>
          <cell r="E784" t="str">
            <v>Cat Dasar Nipe 2000</v>
          </cell>
          <cell r="F784">
            <v>30</v>
          </cell>
          <cell r="G784" t="str">
            <v>Klg</v>
          </cell>
          <cell r="H784">
            <v>25000</v>
          </cell>
          <cell r="I784">
            <v>750000</v>
          </cell>
        </row>
        <row r="785">
          <cell r="B785" t="str">
            <v>rb235</v>
          </cell>
          <cell r="E785" t="str">
            <v>Thiner</v>
          </cell>
          <cell r="F785">
            <v>5</v>
          </cell>
          <cell r="G785" t="str">
            <v>Glg</v>
          </cell>
          <cell r="H785">
            <v>39500</v>
          </cell>
          <cell r="I785">
            <v>197500</v>
          </cell>
          <cell r="K785">
            <v>1100500</v>
          </cell>
        </row>
        <row r="787">
          <cell r="B787" t="str">
            <v>rb236</v>
          </cell>
          <cell r="D787" t="str">
            <v>Engsel Nab 4", Engsel Dekkson, Handel Kunci</v>
          </cell>
          <cell r="E787" t="str">
            <v>Engsel Nab 4", Engsel Dekkson, Handel Kunci</v>
          </cell>
          <cell r="F787">
            <v>1</v>
          </cell>
          <cell r="G787" t="str">
            <v>Ls</v>
          </cell>
          <cell r="H787">
            <v>2455000</v>
          </cell>
          <cell r="I787">
            <v>2455000</v>
          </cell>
          <cell r="K787">
            <v>2455000</v>
          </cell>
        </row>
        <row r="789">
          <cell r="B789" t="str">
            <v>rb237</v>
          </cell>
          <cell r="D789" t="str">
            <v>Cat Catylac, Danalac, dll</v>
          </cell>
          <cell r="E789" t="str">
            <v>Cat Catylac, Danalac, dll</v>
          </cell>
          <cell r="F789">
            <v>1</v>
          </cell>
          <cell r="G789" t="str">
            <v>Ls</v>
          </cell>
          <cell r="H789">
            <v>424000</v>
          </cell>
          <cell r="I789">
            <v>424000</v>
          </cell>
          <cell r="K789">
            <v>424000</v>
          </cell>
        </row>
        <row r="791">
          <cell r="B791" t="str">
            <v>rb238</v>
          </cell>
          <cell r="D791" t="str">
            <v>Paku</v>
          </cell>
          <cell r="E791" t="str">
            <v>Paku</v>
          </cell>
          <cell r="F791">
            <v>1</v>
          </cell>
          <cell r="G791" t="str">
            <v>Duz</v>
          </cell>
          <cell r="H791">
            <v>10000</v>
          </cell>
          <cell r="I791">
            <v>10000</v>
          </cell>
          <cell r="K791">
            <v>10000</v>
          </cell>
        </row>
        <row r="793">
          <cell r="B793" t="str">
            <v>rb239</v>
          </cell>
          <cell r="D793" t="str">
            <v>Gudang Kayu Kenanga</v>
          </cell>
          <cell r="E793" t="str">
            <v>Kayu 5x7x4</v>
          </cell>
          <cell r="F793">
            <v>0.5</v>
          </cell>
          <cell r="G793" t="str">
            <v>m3</v>
          </cell>
          <cell r="H793">
            <v>550000</v>
          </cell>
          <cell r="I793">
            <v>275000</v>
          </cell>
          <cell r="K793">
            <v>275000</v>
          </cell>
        </row>
        <row r="795">
          <cell r="D795" t="str">
            <v>CV. Sumber Rezeki</v>
          </cell>
        </row>
        <row r="796">
          <cell r="D796" t="str">
            <v>462/NK-PPS/ORD/07/2005</v>
          </cell>
          <cell r="E796" t="str">
            <v xml:space="preserve">Pintu, Kusen, Kaca </v>
          </cell>
          <cell r="F796">
            <v>33</v>
          </cell>
          <cell r="G796" t="str">
            <v>Unit</v>
          </cell>
          <cell r="H796">
            <v>23331000</v>
          </cell>
        </row>
        <row r="797">
          <cell r="E797" t="str">
            <v>(termasuk Upah Pasang)</v>
          </cell>
        </row>
        <row r="798">
          <cell r="E798" t="str">
            <v>Kusen Jendela</v>
          </cell>
          <cell r="F798">
            <v>4</v>
          </cell>
          <cell r="G798" t="str">
            <v>Unit</v>
          </cell>
          <cell r="H798">
            <v>1040000</v>
          </cell>
        </row>
        <row r="799">
          <cell r="E799" t="str">
            <v>Daun Jendela</v>
          </cell>
          <cell r="F799">
            <v>8</v>
          </cell>
          <cell r="G799" t="str">
            <v>Unit</v>
          </cell>
          <cell r="H799">
            <v>1400000</v>
          </cell>
        </row>
        <row r="800">
          <cell r="E800" t="str">
            <v>Angs - 1 : Rp. 11.312.000,-</v>
          </cell>
        </row>
        <row r="801">
          <cell r="B801" t="str">
            <v>rb240</v>
          </cell>
          <cell r="E801" t="str">
            <v>Daun Jendela</v>
          </cell>
          <cell r="I801">
            <v>4502000</v>
          </cell>
          <cell r="K801">
            <v>4502000</v>
          </cell>
        </row>
        <row r="807">
          <cell r="F807" t="str">
            <v>Sub Jumlah     Rp.</v>
          </cell>
          <cell r="I807">
            <v>16356500</v>
          </cell>
          <cell r="J807">
            <v>0</v>
          </cell>
          <cell r="K807">
            <v>16356500</v>
          </cell>
        </row>
        <row r="808">
          <cell r="F808" t="str">
            <v>T o  t  a  l        Rp.</v>
          </cell>
          <cell r="I808">
            <v>94509240</v>
          </cell>
          <cell r="J808">
            <v>0</v>
          </cell>
          <cell r="K808">
            <v>94509240</v>
          </cell>
        </row>
        <row r="813">
          <cell r="D813" t="str">
            <v>Diffa Dilla</v>
          </cell>
          <cell r="E813" t="str">
            <v xml:space="preserve">Pasir Pasang </v>
          </cell>
          <cell r="F813">
            <v>267.89999999999998</v>
          </cell>
          <cell r="G813" t="str">
            <v>m3</v>
          </cell>
          <cell r="H813">
            <v>13395000</v>
          </cell>
        </row>
        <row r="814">
          <cell r="D814" t="str">
            <v>564/NK-PPS/07/2005</v>
          </cell>
          <cell r="E814" t="str">
            <v>Angs - 1 Rp. 383.650,-</v>
          </cell>
        </row>
        <row r="815">
          <cell r="B815" t="str">
            <v>rb241</v>
          </cell>
          <cell r="E815" t="str">
            <v xml:space="preserve">Pasir Pasang </v>
          </cell>
          <cell r="I815">
            <v>10000000</v>
          </cell>
          <cell r="K815">
            <v>10000000</v>
          </cell>
        </row>
        <row r="816">
          <cell r="E816" t="str">
            <v>Sisa Rp. 3.011.350,-</v>
          </cell>
        </row>
        <row r="818">
          <cell r="D818" t="str">
            <v>Diffa Dilla</v>
          </cell>
          <cell r="E818" t="str">
            <v>Pasir Pasang</v>
          </cell>
        </row>
        <row r="819">
          <cell r="D819" t="str">
            <v>564/NK-PPS/07/2005</v>
          </cell>
          <cell r="E819" t="str">
            <v>Angs - 1 Rp. 383.650,-</v>
          </cell>
        </row>
        <row r="820">
          <cell r="E820" t="str">
            <v>Angs - 1 Rp. 10.000.000,-</v>
          </cell>
        </row>
        <row r="821">
          <cell r="B821" t="str">
            <v>rb242</v>
          </cell>
          <cell r="E821" t="str">
            <v>Pasir Pasang</v>
          </cell>
          <cell r="I821">
            <v>3011350</v>
          </cell>
        </row>
        <row r="822">
          <cell r="D822" t="str">
            <v>580/NK-PPS/08/2005</v>
          </cell>
          <cell r="E822" t="str">
            <v>Pasir Pasang</v>
          </cell>
          <cell r="F822">
            <v>288.60000000000002</v>
          </cell>
          <cell r="G822" t="str">
            <v>m3</v>
          </cell>
          <cell r="H822">
            <v>14430000</v>
          </cell>
        </row>
        <row r="823">
          <cell r="B823" t="str">
            <v>rb243</v>
          </cell>
          <cell r="E823" t="str">
            <v>Pasir Pasang</v>
          </cell>
          <cell r="I823">
            <v>6988650</v>
          </cell>
          <cell r="K823">
            <v>10000000</v>
          </cell>
        </row>
        <row r="824">
          <cell r="K824">
            <v>0</v>
          </cell>
        </row>
        <row r="825">
          <cell r="D825" t="str">
            <v>Sumber Rezeki</v>
          </cell>
          <cell r="E825" t="str">
            <v>Material :</v>
          </cell>
        </row>
        <row r="826">
          <cell r="B826" t="str">
            <v>rb244</v>
          </cell>
          <cell r="D826" t="str">
            <v>216/NK-PPS/03/2005</v>
          </cell>
          <cell r="E826" t="str">
            <v>Paku, Slang buang dll</v>
          </cell>
          <cell r="I826">
            <v>7800000</v>
          </cell>
        </row>
        <row r="827">
          <cell r="B827" t="str">
            <v>rb245</v>
          </cell>
          <cell r="D827" t="str">
            <v>218/NK-PPS/03/2005</v>
          </cell>
          <cell r="E827" t="str">
            <v>Mata Gerinda, Gunting dll</v>
          </cell>
          <cell r="I827">
            <v>1200000</v>
          </cell>
        </row>
        <row r="828">
          <cell r="B828" t="str">
            <v>rb246</v>
          </cell>
          <cell r="D828" t="str">
            <v>223/NK-PPS/04/2005</v>
          </cell>
          <cell r="E828" t="str">
            <v>Paku, dll</v>
          </cell>
          <cell r="I828">
            <v>1000000</v>
          </cell>
          <cell r="K828">
            <v>10000000</v>
          </cell>
        </row>
        <row r="830">
          <cell r="D830" t="str">
            <v>Bata Murni</v>
          </cell>
          <cell r="E830" t="str">
            <v>Batu Bata Press</v>
          </cell>
          <cell r="F830">
            <v>28000</v>
          </cell>
          <cell r="G830" t="str">
            <v>bh</v>
          </cell>
          <cell r="H830">
            <v>9240000</v>
          </cell>
        </row>
        <row r="831">
          <cell r="B831" t="str">
            <v>rb247</v>
          </cell>
          <cell r="D831" t="str">
            <v>642/NK-PPS/08/2005</v>
          </cell>
          <cell r="E831" t="str">
            <v>Batu Bata Press</v>
          </cell>
          <cell r="I831">
            <v>5000000</v>
          </cell>
          <cell r="K831">
            <v>5000000</v>
          </cell>
        </row>
        <row r="832">
          <cell r="E832" t="str">
            <v>Sisa Rp. 4.240.000,-</v>
          </cell>
        </row>
        <row r="834">
          <cell r="D834" t="str">
            <v>Effendi</v>
          </cell>
        </row>
        <row r="835">
          <cell r="D835" t="str">
            <v>545/NK-PPS/08/2005</v>
          </cell>
          <cell r="E835" t="str">
            <v>Batu Bata Press</v>
          </cell>
          <cell r="F835">
            <v>21102</v>
          </cell>
          <cell r="G835" t="str">
            <v>Bh</v>
          </cell>
          <cell r="H835">
            <v>7175000</v>
          </cell>
        </row>
        <row r="836">
          <cell r="E836" t="str">
            <v>Angs - 1 Rp. 4.000.000,-</v>
          </cell>
        </row>
        <row r="837">
          <cell r="B837" t="str">
            <v>rb248</v>
          </cell>
          <cell r="E837" t="str">
            <v>Batu Bata Press</v>
          </cell>
          <cell r="I837">
            <v>3175000</v>
          </cell>
          <cell r="K837">
            <v>3175000</v>
          </cell>
        </row>
        <row r="838">
          <cell r="B838" t="str">
            <v>rb249</v>
          </cell>
          <cell r="D838" t="str">
            <v>695/NK-PPS/09/2005</v>
          </cell>
          <cell r="E838" t="str">
            <v>Batu Bata Press</v>
          </cell>
          <cell r="F838">
            <v>14411</v>
          </cell>
          <cell r="G838" t="str">
            <v>bh</v>
          </cell>
          <cell r="I838">
            <v>4900000</v>
          </cell>
          <cell r="K838">
            <v>4900000</v>
          </cell>
        </row>
        <row r="839">
          <cell r="B839" t="str">
            <v>rb250</v>
          </cell>
          <cell r="D839" t="str">
            <v>545/NK-PPS/08/2005</v>
          </cell>
          <cell r="E839" t="str">
            <v>Batu Bata Press</v>
          </cell>
          <cell r="F839">
            <v>10808</v>
          </cell>
          <cell r="G839" t="str">
            <v>bh</v>
          </cell>
          <cell r="I839">
            <v>3675000</v>
          </cell>
          <cell r="K839">
            <v>3675000</v>
          </cell>
        </row>
        <row r="842">
          <cell r="I842">
            <v>46750000</v>
          </cell>
          <cell r="J842">
            <v>0</v>
          </cell>
          <cell r="K842">
            <v>46750000</v>
          </cell>
        </row>
        <row r="844">
          <cell r="B844" t="str">
            <v>rb251</v>
          </cell>
          <cell r="D844" t="str">
            <v>Kayu Profil</v>
          </cell>
          <cell r="E844" t="str">
            <v>Kayu Profil</v>
          </cell>
          <cell r="F844">
            <v>50</v>
          </cell>
          <cell r="G844" t="str">
            <v>btg</v>
          </cell>
          <cell r="H844">
            <v>10000</v>
          </cell>
          <cell r="I844">
            <v>500000</v>
          </cell>
          <cell r="K844">
            <v>500000</v>
          </cell>
        </row>
        <row r="846">
          <cell r="B846" t="str">
            <v>rb252</v>
          </cell>
          <cell r="D846" t="str">
            <v xml:space="preserve">UD. Yoni </v>
          </cell>
          <cell r="E846" t="str">
            <v>Kayu Reng</v>
          </cell>
          <cell r="F846">
            <v>160</v>
          </cell>
          <cell r="G846" t="str">
            <v>btg</v>
          </cell>
          <cell r="H846">
            <v>5000</v>
          </cell>
          <cell r="I846">
            <v>800000</v>
          </cell>
          <cell r="K846">
            <v>800000</v>
          </cell>
        </row>
        <row r="849">
          <cell r="B849" t="str">
            <v>rb253</v>
          </cell>
          <cell r="D849" t="str">
            <v>PT. Mergusa Chemie</v>
          </cell>
          <cell r="E849" t="str">
            <v>Styrobond ( Bonding Agent )</v>
          </cell>
          <cell r="F849">
            <v>100</v>
          </cell>
          <cell r="G849" t="str">
            <v>Kg</v>
          </cell>
          <cell r="H849">
            <v>18300</v>
          </cell>
          <cell r="I849">
            <v>1830000</v>
          </cell>
          <cell r="K849">
            <v>1830000</v>
          </cell>
        </row>
        <row r="850">
          <cell r="D850" t="str">
            <v>685/NK-PPS/08/2005</v>
          </cell>
        </row>
        <row r="852">
          <cell r="B852" t="str">
            <v>rb254</v>
          </cell>
          <cell r="D852" t="str">
            <v>Cat, Thinner, Kuas dll</v>
          </cell>
          <cell r="E852" t="str">
            <v>Cat, Thinner, Kuas dll</v>
          </cell>
          <cell r="I852">
            <v>795500</v>
          </cell>
          <cell r="K852">
            <v>795500</v>
          </cell>
        </row>
        <row r="854">
          <cell r="D854" t="str">
            <v>CV Sumber Rezeki</v>
          </cell>
          <cell r="E854" t="str">
            <v>Pintu,Kusen,Kaca Jendela</v>
          </cell>
          <cell r="H854">
            <v>25771000</v>
          </cell>
        </row>
        <row r="855">
          <cell r="D855" t="str">
            <v>462/NK-PPS/ORD/07/05</v>
          </cell>
          <cell r="E855" t="str">
            <v>Angs-1 Rp.11.312.000,.</v>
          </cell>
        </row>
        <row r="856">
          <cell r="E856" t="str">
            <v>Angs-2 Rp.   4.502.000,.</v>
          </cell>
        </row>
        <row r="857">
          <cell r="B857" t="str">
            <v>rb255</v>
          </cell>
          <cell r="E857" t="str">
            <v>Pintu,Kusen,Kaca Jendela</v>
          </cell>
          <cell r="F857">
            <v>3</v>
          </cell>
          <cell r="G857" t="str">
            <v>unit</v>
          </cell>
          <cell r="H857">
            <v>707000</v>
          </cell>
          <cell r="I857">
            <v>2828000</v>
          </cell>
          <cell r="K857">
            <v>2828000</v>
          </cell>
        </row>
        <row r="864">
          <cell r="F864" t="str">
            <v>Sub Jumlah     Rp.</v>
          </cell>
          <cell r="I864">
            <v>6753500</v>
          </cell>
          <cell r="J864">
            <v>0</v>
          </cell>
          <cell r="K864">
            <v>6753500</v>
          </cell>
        </row>
        <row r="865">
          <cell r="F865" t="str">
            <v>T o  t  a  l        Rp.</v>
          </cell>
          <cell r="I865">
            <v>53503500</v>
          </cell>
          <cell r="J865">
            <v>0</v>
          </cell>
          <cell r="K865">
            <v>53503500</v>
          </cell>
        </row>
        <row r="981">
          <cell r="F981" t="str">
            <v>Sub Jumlah     Rp.</v>
          </cell>
          <cell r="I981">
            <v>11471000</v>
          </cell>
          <cell r="J981">
            <v>0</v>
          </cell>
          <cell r="K981">
            <v>11471000</v>
          </cell>
        </row>
        <row r="982">
          <cell r="F982" t="str">
            <v>T o  t  a  l        Rp.</v>
          </cell>
          <cell r="I982">
            <v>17169000</v>
          </cell>
          <cell r="J982">
            <v>0</v>
          </cell>
          <cell r="K982">
            <v>17169000</v>
          </cell>
        </row>
        <row r="984">
          <cell r="C984" t="str">
            <v>Tujuh belas juta seratus enam puluh sembilan ribu rupiah,==</v>
          </cell>
        </row>
        <row r="986">
          <cell r="H986" t="e">
            <v>#NULL!</v>
          </cell>
        </row>
        <row r="988">
          <cell r="H988" t="str">
            <v>Pembuat Daftar</v>
          </cell>
        </row>
        <row r="993">
          <cell r="H993">
            <v>0</v>
          </cell>
        </row>
        <row r="994">
          <cell r="H994">
            <v>0</v>
          </cell>
        </row>
      </sheetData>
    </sheetDataSet>
  </externalBook>
</externalLink>
</file>

<file path=xl/externalLinks/externalLink2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1"/>
      <sheetName val="Sheet5"/>
      <sheetName val="Sheet4"/>
      <sheetName val="ANALISA"/>
      <sheetName val="Sheet2"/>
      <sheetName val="DAFTAR UPAH"/>
      <sheetName val="rab pustu"/>
      <sheetName val="Sheet6"/>
      <sheetName val="SCEDULLE"/>
    </sheetNames>
    <sheetDataSet>
      <sheetData sheetId="0"/>
      <sheetData sheetId="1"/>
      <sheetData sheetId="2"/>
      <sheetData sheetId="3"/>
      <sheetData sheetId="4"/>
      <sheetData sheetId="5"/>
      <sheetData sheetId="6"/>
      <sheetData sheetId="7">
        <row r="83">
          <cell r="I83">
            <v>2425454513.0150232</v>
          </cell>
        </row>
      </sheetData>
      <sheetData sheetId="8"/>
      <sheetData sheetId="9"/>
    </sheetDataSet>
  </externalBook>
</externalLink>
</file>

<file path=xl/externalLinks/externalLink2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RT Penawaran"/>
      <sheetName val="Sheet2"/>
      <sheetName val="Rekapitulasi"/>
      <sheetName val="Persiapan"/>
      <sheetName val="Pemb. Kandang"/>
      <sheetName val="Analisa Teknis"/>
      <sheetName val="Daftar Analisa"/>
      <sheetName val="Harga Bahan_Upah"/>
      <sheetName val="Harga Alat"/>
      <sheetName val="Pengurus Lapangan"/>
      <sheetName val="Data Personil"/>
      <sheetName val="Data Alat_Perlengkapan"/>
      <sheetName val="Resume of Analysis"/>
      <sheetName val="Time Schedu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8">
          <cell r="B8" t="str">
            <v>Pekerja</v>
          </cell>
          <cell r="C8" t="str">
            <v>Orang / Hari</v>
          </cell>
          <cell r="D8">
            <v>40000</v>
          </cell>
        </row>
        <row r="9">
          <cell r="B9" t="str">
            <v>Tukang</v>
          </cell>
          <cell r="C9" t="str">
            <v>Orang / Hari</v>
          </cell>
          <cell r="D9">
            <v>52000</v>
          </cell>
        </row>
        <row r="10">
          <cell r="B10" t="str">
            <v>Kepala Tukang</v>
          </cell>
          <cell r="C10" t="str">
            <v>Orang / Hari</v>
          </cell>
          <cell r="D10">
            <v>60000</v>
          </cell>
        </row>
        <row r="11">
          <cell r="B11" t="str">
            <v>Mandor</v>
          </cell>
          <cell r="C11" t="str">
            <v>Orang / Hari</v>
          </cell>
          <cell r="D11">
            <v>50000</v>
          </cell>
        </row>
      </sheetData>
      <sheetData sheetId="8" refreshError="1"/>
      <sheetData sheetId="9"/>
      <sheetData sheetId="10"/>
      <sheetData sheetId="11"/>
      <sheetData sheetId="12" refreshError="1">
        <row r="4">
          <cell r="B4" t="str">
            <v>SNI-T-01-01</v>
          </cell>
          <cell r="C4" t="str">
            <v>1 M2</v>
          </cell>
          <cell r="D4" t="str">
            <v>Pekerjaan Pembersihan Lapangan</v>
          </cell>
          <cell r="E4">
            <v>7850</v>
          </cell>
        </row>
        <row r="5">
          <cell r="B5" t="str">
            <v>SNI-T-01-02</v>
          </cell>
          <cell r="C5" t="str">
            <v>1 M1</v>
          </cell>
          <cell r="D5" t="str">
            <v>Pekerjaan Pengukuran dan Pemasangan Bouwplank</v>
          </cell>
          <cell r="E5">
            <v>15390</v>
          </cell>
        </row>
        <row r="6">
          <cell r="B6" t="str">
            <v>SNI-T-01-03a</v>
          </cell>
          <cell r="C6" t="str">
            <v>1 M3</v>
          </cell>
          <cell r="D6" t="str">
            <v>Pekerjaan Galian Tanah Biasa Sedalam 1 Meter</v>
          </cell>
          <cell r="E6">
            <v>18000</v>
          </cell>
        </row>
        <row r="7">
          <cell r="B7" t="str">
            <v>SNI-T-01-04</v>
          </cell>
          <cell r="C7" t="str">
            <v>1 M3</v>
          </cell>
          <cell r="D7" t="str">
            <v>Urugan Kembali Galian Tanah</v>
          </cell>
          <cell r="E7">
            <v>8640</v>
          </cell>
        </row>
        <row r="8">
          <cell r="B8" t="str">
            <v>SNI-B-11</v>
          </cell>
          <cell r="C8" t="str">
            <v>1 M3</v>
          </cell>
          <cell r="D8" t="str">
            <v>Urugan Pasir</v>
          </cell>
          <cell r="E8">
            <v>108500</v>
          </cell>
        </row>
        <row r="9">
          <cell r="B9" t="str">
            <v>SNI-B-11a</v>
          </cell>
          <cell r="C9" t="str">
            <v>1 M3</v>
          </cell>
          <cell r="D9" t="str">
            <v>Urugan Tanah</v>
          </cell>
          <cell r="E9">
            <v>48500</v>
          </cell>
        </row>
        <row r="10">
          <cell r="B10" t="str">
            <v>SNI-C-14</v>
          </cell>
          <cell r="C10" t="str">
            <v>1 M3</v>
          </cell>
          <cell r="D10" t="str">
            <v>Aanstamping / Pondasi Batu Kosong</v>
          </cell>
          <cell r="E10">
            <v>199770</v>
          </cell>
        </row>
        <row r="11">
          <cell r="B11" t="str">
            <v>SNI-T-03-1</v>
          </cell>
          <cell r="C11" t="str">
            <v>1 M2</v>
          </cell>
          <cell r="D11" t="str">
            <v>Pasangan Bata 1/2 Bata 1 : 2</v>
          </cell>
          <cell r="E11">
            <v>111692</v>
          </cell>
        </row>
        <row r="12">
          <cell r="B12" t="str">
            <v>SNI-T-03-3A</v>
          </cell>
          <cell r="C12" t="e">
            <v>#REF!</v>
          </cell>
          <cell r="D12" t="str">
            <v>Pekerjaan Plesteran 1 Pc : 2 Ps</v>
          </cell>
          <cell r="E12">
            <v>23382</v>
          </cell>
        </row>
        <row r="13">
          <cell r="B13" t="str">
            <v>SNI-03-G6</v>
          </cell>
          <cell r="C13" t="e">
            <v>#REF!</v>
          </cell>
          <cell r="D13" t="str">
            <v>Beton Tumbuk 1 : 3 : 6</v>
          </cell>
          <cell r="E13">
            <v>257545</v>
          </cell>
        </row>
        <row r="14">
          <cell r="B14" t="str">
            <v>SNI-03-G4</v>
          </cell>
          <cell r="C14" t="str">
            <v>1 M2</v>
          </cell>
          <cell r="D14" t="str">
            <v>Beton Tumbuk 1 : 3 : 5  Tebal 5 cm</v>
          </cell>
          <cell r="E14">
            <v>64963</v>
          </cell>
        </row>
        <row r="15">
          <cell r="B15" t="str">
            <v>Anl. F. 37</v>
          </cell>
          <cell r="C15" t="e">
            <v>#REF!</v>
          </cell>
          <cell r="D15" t="str">
            <v>Papan Listplank 2/25</v>
          </cell>
          <cell r="E15">
            <v>91600</v>
          </cell>
        </row>
        <row r="16">
          <cell r="B16" t="str">
            <v>SNI-A-6-11b</v>
          </cell>
          <cell r="C16" t="e">
            <v>#REF!</v>
          </cell>
          <cell r="D16" t="str">
            <v>Atap Seng Asbes</v>
          </cell>
          <cell r="E16">
            <v>63210</v>
          </cell>
        </row>
        <row r="17">
          <cell r="B17" t="str">
            <v>SNI-A-22-1b</v>
          </cell>
          <cell r="C17" t="e">
            <v>#REF!</v>
          </cell>
          <cell r="D17" t="str">
            <v>Bubungan Seng Asbes</v>
          </cell>
          <cell r="E17">
            <v>24062</v>
          </cell>
        </row>
        <row r="18">
          <cell r="B18" t="str">
            <v>SNI-C-6-14</v>
          </cell>
          <cell r="C18" t="e">
            <v>#REF!</v>
          </cell>
          <cell r="D18" t="str">
            <v>Pekerjaan Mengecat Tembok</v>
          </cell>
          <cell r="E18">
            <v>18539</v>
          </cell>
        </row>
        <row r="19">
          <cell r="B19" t="str">
            <v>ANL. SUPL. I</v>
          </cell>
          <cell r="C19" t="e">
            <v>#REF!</v>
          </cell>
          <cell r="D19" t="str">
            <v>Mengecat Kosen, Pintu Jendela, Listplank</v>
          </cell>
          <cell r="E19">
            <v>27665</v>
          </cell>
        </row>
        <row r="20">
          <cell r="B20" t="str">
            <v>SNI-N-12</v>
          </cell>
          <cell r="C20" t="e">
            <v>#REF!</v>
          </cell>
          <cell r="D20" t="str">
            <v>Mengeter Kayu Kuda-Kuda</v>
          </cell>
          <cell r="E20">
            <v>6000</v>
          </cell>
        </row>
      </sheetData>
      <sheetData sheetId="13" refreshError="1"/>
    </sheetDataSet>
  </externalBook>
</externalLink>
</file>

<file path=xl/externalLinks/externalLink2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arga"/>
      <sheetName val="analisa"/>
      <sheetName val="rekap"/>
      <sheetName val="rab pos tiket"/>
      <sheetName val="rab pagar tembok"/>
      <sheetName val="rab reklamasi"/>
    </sheetNames>
    <sheetDataSet>
      <sheetData sheetId="0"/>
      <sheetData sheetId="1"/>
      <sheetData sheetId="2"/>
      <sheetData sheetId="3"/>
      <sheetData sheetId="4"/>
      <sheetData sheetId="5"/>
    </sheetDataSet>
  </externalBook>
</externalLink>
</file>

<file path=xl/externalLinks/externalLink2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UHB (2)"/>
      <sheetName val="lueng.oe"/>
      <sheetName val="samp.oe"/>
      <sheetName val="RANTAU OE"/>
      <sheetName val="ANLS (rantau)"/>
      <sheetName val="RAB RANTAU"/>
      <sheetName val="DUHB (Rantau)"/>
      <sheetName val="DUHB (Rantau) (2)"/>
      <sheetName val="RAB RANTAU (10%)"/>
      <sheetName val="ANLS (SERWAY)"/>
      <sheetName val="ANLS (Tangse Lama)"/>
      <sheetName val="DUHB (seruway)"/>
      <sheetName val="TG. LAMA DASK"/>
      <sheetName val="TG. LAMA DASK (Asli)"/>
      <sheetName val="DUHB (Sampaimah)."/>
      <sheetName val="Analisa AB (Sampaimah)"/>
      <sheetName val="Analisa BD (Sampaimah)"/>
      <sheetName val="RAB SAMPAIMAH"/>
      <sheetName val="DUHB (Lung M)"/>
      <sheetName val="Analisa AB (Lung M)"/>
      <sheetName val="Analisa BD (Lung M)"/>
      <sheetName val="ANLS (LUENG M)"/>
      <sheetName val="RAB LUENG MANYO"/>
    </sheetNames>
    <sheetDataSet>
      <sheetData sheetId="0" refreshError="1">
        <row r="28">
          <cell r="D28">
            <v>40000</v>
          </cell>
        </row>
        <row r="32">
          <cell r="D32">
            <v>3850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2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sheetName val="RAB"/>
      <sheetName val="Bahan Upah"/>
      <sheetName val="Daftar Harga Alat Berat"/>
      <sheetName val="Hitungan Biaya Alat Berat"/>
      <sheetName val="Analisa Produksi Alat Berat"/>
      <sheetName val="Analisa"/>
      <sheetName val="Cover"/>
      <sheetName val="Time Schedule"/>
    </sheetNames>
    <sheetDataSet>
      <sheetData sheetId="0"/>
      <sheetData sheetId="1"/>
      <sheetData sheetId="2">
        <row r="51">
          <cell r="H51">
            <v>36612</v>
          </cell>
        </row>
      </sheetData>
      <sheetData sheetId="3"/>
      <sheetData sheetId="4"/>
      <sheetData sheetId="5"/>
      <sheetData sheetId="6">
        <row r="550">
          <cell r="X550" t="e">
            <v>#REF!</v>
          </cell>
        </row>
      </sheetData>
      <sheetData sheetId="7"/>
      <sheetData sheetId="8"/>
    </sheetDataSet>
  </externalBook>
</externalLink>
</file>

<file path=xl/externalLinks/externalLink2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rkup"/>
      <sheetName val="Bhn"/>
      <sheetName val="TOT-General"/>
      <sheetName val="TOT-Elk"/>
      <sheetName val="Bahan"/>
      <sheetName val="E1"/>
      <sheetName val="E2"/>
      <sheetName val="E3"/>
      <sheetName val="E4"/>
      <sheetName val="E5"/>
      <sheetName val="E6"/>
      <sheetName val="E7"/>
      <sheetName val="E8"/>
      <sheetName val="E9"/>
      <sheetName val="E10"/>
      <sheetName val="E11"/>
      <sheetName val="E12"/>
      <sheetName val="TOT-Mek"/>
      <sheetName val="M1"/>
      <sheetName val="M2"/>
      <sheetName val="M3"/>
      <sheetName val="M4"/>
      <sheetName val="M5"/>
      <sheetName val="M6"/>
      <sheetName val="M7"/>
      <sheetName val="M8"/>
      <sheetName val="M9"/>
      <sheetName val="M10"/>
      <sheetName val="M11"/>
    </sheetNames>
    <sheetDataSet>
      <sheetData sheetId="0" refreshError="1">
        <row r="76">
          <cell r="I76">
            <v>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3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URUF"/>
      <sheetName val="Rekap"/>
      <sheetName val="Rab"/>
      <sheetName val="Analisa"/>
      <sheetName val="Teknik2"/>
      <sheetName val="Upah&amp;Bahan"/>
      <sheetName val="Peralatan"/>
      <sheetName val="Anl ALAt"/>
      <sheetName val="Anl Teknik"/>
      <sheetName val="Curva S"/>
      <sheetName val="5.Onsite"/>
      <sheetName val="6a"/>
      <sheetName val="6b"/>
      <sheetName val="7"/>
      <sheetName val="8"/>
      <sheetName val="9"/>
      <sheetName val="10"/>
      <sheetName val="11"/>
      <sheetName val="Metode"/>
      <sheetName val="13"/>
      <sheetName val="14"/>
      <sheetName val="Si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3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Cashflow"/>
      <sheetName val="CS"/>
      <sheetName val="Form A"/>
      <sheetName val="Meth"/>
      <sheetName val="AN-E"/>
      <sheetName val="Koto Panjang"/>
      <sheetName val="Rekap Total"/>
      <sheetName val="harga"/>
      <sheetName val="KEMAJUAN PROYEK"/>
      <sheetName val="Schedulee"/>
      <sheetName val="Real Siap badan"/>
      <sheetName val="Embong-Malang"/>
      <sheetName val="Agregat Halus &amp; Kasar"/>
      <sheetName val="rab pustu"/>
      <sheetName val="RAB"/>
      <sheetName val="MORTAR 1"/>
      <sheetName val="UPH &amp; BHN"/>
      <sheetName val="ANALISA "/>
      <sheetName val="Sat Das"/>
      <sheetName val="HS"/>
      <sheetName val="UPAH"/>
      <sheetName val="REKAP RAP"/>
      <sheetName val="DU&amp;B"/>
      <sheetName val="SCHEDULE"/>
      <sheetName val="Daftar Upah&amp;Bahan"/>
      <sheetName val="SUM DP"/>
      <sheetName val="II"/>
      <sheetName val="Total"/>
      <sheetName val="5-Peralatan"/>
      <sheetName val="DUB"/>
      <sheetName val="BOQ"/>
      <sheetName val="Kuantitas &amp; Harga"/>
      <sheetName val="Input"/>
      <sheetName val="ANALISA (2)"/>
      <sheetName val="U. div 2"/>
      <sheetName val="H.Satuan"/>
      <sheetName val="struktur tdk dipakai"/>
      <sheetName val="Unit Rate"/>
      <sheetName val="Monitor"/>
      <sheetName val="OFFICE"/>
      <sheetName val="Daft Harg"/>
      <sheetName val="Gedung Kantor"/>
      <sheetName val="Daftar upah"/>
      <sheetName val="TOWN"/>
      <sheetName val="harga lama"/>
      <sheetName val="Lamp-2 (Analisa)"/>
      <sheetName val="DAF-2"/>
      <sheetName val="Harga bahan &amp; upah"/>
      <sheetName val="Harga Bahan"/>
      <sheetName val="DAF_2"/>
      <sheetName val="RAB &amp; RCO OWNER VERS."/>
      <sheetName val="REKAP"/>
      <sheetName val="pel  rut bahu jln mat"/>
      <sheetName val="analisa dermaga"/>
      <sheetName val="Analis"/>
      <sheetName val="Analisa-Harga"/>
      <sheetName val="data-pendukung"/>
      <sheetName val="An. HS"/>
      <sheetName val="Volume"/>
      <sheetName val="REQDELTA"/>
      <sheetName val="REF.ONLY"/>
      <sheetName val="Lamp 8.7,9"/>
      <sheetName val="pricing"/>
      <sheetName val="schalat"/>
      <sheetName val="schman"/>
      <sheetName val="schmat"/>
      <sheetName val="hrg-dsr"/>
      <sheetName val="Rekapitulasi"/>
      <sheetName val="sche"/>
      <sheetName val="Rekap_Total"/>
      <sheetName val="Koto_Panjang"/>
      <sheetName val="KEMAJUAN_PROYEK"/>
      <sheetName val="MORTAR_1"/>
      <sheetName val="UPH_&amp;_BHN"/>
      <sheetName val="Form_A"/>
      <sheetName val="ANALISA_"/>
      <sheetName val="Sat_Das"/>
      <sheetName val="Real_Siap_badan"/>
      <sheetName val="rab_pustu"/>
      <sheetName val="REKAP_RAP"/>
      <sheetName val="SUM_DP"/>
      <sheetName val="Daftar_Upah&amp;Bahan"/>
      <sheetName val="Kuantitas_&amp;_Harga"/>
      <sheetName val="Agregat_Halus_&amp;_Kasar"/>
      <sheetName val="ANALISA_(2)"/>
      <sheetName val="U__div_2"/>
      <sheetName val="H_Satuan"/>
      <sheetName val="struktur_tdk_dipakai"/>
      <sheetName val="Unit_Rate"/>
      <sheetName val="Lamp-2_(Analisa)"/>
      <sheetName val="harga_lama"/>
      <sheetName val="Harga_bahan_&amp;_upah"/>
      <sheetName val="RAB_&amp;_RCO_OWNER_VERS_"/>
      <sheetName val="Harga_Bahan"/>
      <sheetName val="analisa_dermaga"/>
      <sheetName val="Daft_Harg"/>
      <sheetName val="Gedung_Kantor"/>
      <sheetName val="Daftar_upah"/>
      <sheetName val="DEC-25 ADD4"/>
      <sheetName val="DH"/>
      <sheetName val="Analisa"/>
      <sheetName val="Hrg"/>
      <sheetName val="Bahan Upah"/>
      <sheetName val="Div2"/>
      <sheetName val="kont anak1"/>
      <sheetName val="Upah Bahan"/>
      <sheetName val="Material"/>
      <sheetName val="MAPP"/>
      <sheetName val="pel__rut_bahu_jln_mat"/>
      <sheetName val="Lamp_8_7,9"/>
      <sheetName val="REF_ONLY"/>
      <sheetName val="An__HS"/>
      <sheetName val="Upah_Bahan"/>
      <sheetName val="Bahan_Upah"/>
      <sheetName val="Currency"/>
      <sheetName val="2. RAB"/>
      <sheetName val="alat"/>
      <sheetName val="bahan"/>
      <sheetName val="bum"/>
      <sheetName val="Sat~Bahu"/>
      <sheetName val="Harsat Upah"/>
      <sheetName val="Harsat Pekerjaan"/>
      <sheetName val="CH"/>
      <sheetName val="BASIC"/>
      <sheetName val="HRG SATUAN"/>
      <sheetName val="Isian Biodata"/>
      <sheetName val="FINISHING"/>
      <sheetName val="Hit Vol_Sk"/>
      <sheetName val="prog-mgu"/>
      <sheetName val="MASTER HITUNG BESI"/>
      <sheetName val="Rekap Anl"/>
      <sheetName val="Div-2 Umum"/>
      <sheetName val="BOQPUSJAL"/>
      <sheetName val="NP"/>
      <sheetName val="A"/>
      <sheetName val="BQ"/>
      <sheetName val="3-DIV3"/>
      <sheetName val="D6"/>
      <sheetName val="Harga S Dasar"/>
      <sheetName val="5-ALAT(1)"/>
      <sheetName val="3-div1"/>
      <sheetName val="Profil"/>
      <sheetName val="RAB SIPIL"/>
      <sheetName val="Galian batu"/>
      <sheetName val="An.BOW"/>
      <sheetName val="Analisa Harga Lama"/>
      <sheetName val="NP (2)"/>
      <sheetName val="Daf-Har-Pening"/>
      <sheetName val="DivVI"/>
      <sheetName val="Daf-harga"/>
      <sheetName val="SAT-DAS"/>
      <sheetName val="Bil"/>
      <sheetName val="QUARI"/>
      <sheetName val="AGGR"/>
      <sheetName val="Analisa (ok punya)"/>
      <sheetName val="Analisa BOW"/>
      <sheetName val="Menu"/>
      <sheetName val="TENAGA"/>
      <sheetName val="C. Causeway"/>
      <sheetName val="ANALISA BAHAN"/>
      <sheetName val="HARSAT"/>
      <sheetName val="Basic Price"/>
      <sheetName val="Upah "/>
      <sheetName val="Daftar Upah Tenaga Kerja"/>
      <sheetName val="DB"/>
      <sheetName val="Resume of Analysis"/>
      <sheetName val="Harga Bahan_Upah"/>
      <sheetName val="lab"/>
      <sheetName val="Form QUA"/>
      <sheetName val="SC-BH FT-54"/>
      <sheetName val="Supl.X"/>
      <sheetName val="konci"/>
      <sheetName val="COMM"/>
      <sheetName val="ADDENDUM"/>
      <sheetName val="Analisa copy"/>
      <sheetName val="analisa gedung"/>
      <sheetName val="Harsat Bahan"/>
      <sheetName val="BAHAN "/>
      <sheetName val="SMP"/>
      <sheetName val="Koto_Panjang4"/>
      <sheetName val="REKAP_RAP4"/>
      <sheetName val="Rekap_Total4"/>
      <sheetName val="KEMAJUAN_PROYEK4"/>
      <sheetName val="Form_A4"/>
      <sheetName val="Sat_Das4"/>
      <sheetName val="MORTAR_14"/>
      <sheetName val="UPH_&amp;_BHN4"/>
      <sheetName val="ANALISA_4"/>
      <sheetName val="Real_Siap_badan4"/>
      <sheetName val="SUM_DP4"/>
      <sheetName val="rab_pustu4"/>
      <sheetName val="Daftar_Upah&amp;Bahan4"/>
      <sheetName val="Kuantitas_&amp;_Harga4"/>
      <sheetName val="Agregat_Halus_&amp;_Kasar4"/>
      <sheetName val="ANALISA_(2)4"/>
      <sheetName val="U__div_24"/>
      <sheetName val="H_Satuan4"/>
      <sheetName val="struktur_tdk_dipakai4"/>
      <sheetName val="Unit_Rate4"/>
      <sheetName val="Lamp-2_(Analisa)4"/>
      <sheetName val="harga_lama4"/>
      <sheetName val="Harga_bahan_&amp;_upah4"/>
      <sheetName val="RAB_&amp;_RCO_OWNER_VERS_4"/>
      <sheetName val="Harga_Bahan4"/>
      <sheetName val="analisa_dermaga4"/>
      <sheetName val="Daft_Harg4"/>
      <sheetName val="Gedung_Kantor4"/>
      <sheetName val="Daftar_upah4"/>
      <sheetName val="Lamp_8_7,94"/>
      <sheetName val="An__HS4"/>
      <sheetName val="pel__rut_bahu_jln_mat4"/>
      <sheetName val="kont_anak13"/>
      <sheetName val="REF_ONLY4"/>
      <sheetName val="Upah_Bahan4"/>
      <sheetName val="Bahan_Upah4"/>
      <sheetName val="2__RAB3"/>
      <sheetName val="Koto_Panjang1"/>
      <sheetName val="REKAP_RAP1"/>
      <sheetName val="Rekap_Total1"/>
      <sheetName val="KEMAJUAN_PROYEK1"/>
      <sheetName val="Form_A1"/>
      <sheetName val="Sat_Das1"/>
      <sheetName val="MORTAR_11"/>
      <sheetName val="UPH_&amp;_BHN1"/>
      <sheetName val="ANALISA_1"/>
      <sheetName val="Real_Siap_badan1"/>
      <sheetName val="SUM_DP1"/>
      <sheetName val="rab_pustu1"/>
      <sheetName val="Daftar_Upah&amp;Bahan1"/>
      <sheetName val="Kuantitas_&amp;_Harga1"/>
      <sheetName val="Agregat_Halus_&amp;_Kasar1"/>
      <sheetName val="ANALISA_(2)1"/>
      <sheetName val="U__div_21"/>
      <sheetName val="H_Satuan1"/>
      <sheetName val="struktur_tdk_dipakai1"/>
      <sheetName val="Unit_Rate1"/>
      <sheetName val="Lamp-2_(Analisa)1"/>
      <sheetName val="harga_lama1"/>
      <sheetName val="Harga_bahan_&amp;_upah1"/>
      <sheetName val="RAB_&amp;_RCO_OWNER_VERS_1"/>
      <sheetName val="Harga_Bahan1"/>
      <sheetName val="analisa_dermaga1"/>
      <sheetName val="Daft_Harg1"/>
      <sheetName val="Gedung_Kantor1"/>
      <sheetName val="Daftar_upah1"/>
      <sheetName val="Lamp_8_7,91"/>
      <sheetName val="An__HS1"/>
      <sheetName val="pel__rut_bahu_jln_mat1"/>
      <sheetName val="kont_anak1"/>
      <sheetName val="REF_ONLY1"/>
      <sheetName val="Upah_Bahan1"/>
      <sheetName val="Bahan_Upah1"/>
      <sheetName val="2__RAB"/>
      <sheetName val="Koto_Panjang2"/>
      <sheetName val="REKAP_RAP2"/>
      <sheetName val="Rekap_Total2"/>
      <sheetName val="KEMAJUAN_PROYEK2"/>
      <sheetName val="Form_A2"/>
      <sheetName val="Sat_Das2"/>
      <sheetName val="MORTAR_12"/>
      <sheetName val="UPH_&amp;_BHN2"/>
      <sheetName val="ANALISA_2"/>
      <sheetName val="Real_Siap_badan2"/>
      <sheetName val="SUM_DP2"/>
      <sheetName val="rab_pustu2"/>
      <sheetName val="Daftar_Upah&amp;Bahan2"/>
      <sheetName val="Kuantitas_&amp;_Harga2"/>
      <sheetName val="Agregat_Halus_&amp;_Kasar2"/>
      <sheetName val="ANALISA_(2)2"/>
      <sheetName val="U__div_22"/>
      <sheetName val="H_Satuan2"/>
      <sheetName val="struktur_tdk_dipakai2"/>
      <sheetName val="Unit_Rate2"/>
      <sheetName val="Lamp-2_(Analisa)2"/>
      <sheetName val="harga_lama2"/>
      <sheetName val="Harga_bahan_&amp;_upah2"/>
      <sheetName val="RAB_&amp;_RCO_OWNER_VERS_2"/>
      <sheetName val="Harga_Bahan2"/>
      <sheetName val="analisa_dermaga2"/>
      <sheetName val="Daft_Harg2"/>
      <sheetName val="Gedung_Kantor2"/>
      <sheetName val="Daftar_upah2"/>
      <sheetName val="Lamp_8_7,92"/>
      <sheetName val="An__HS2"/>
      <sheetName val="pel__rut_bahu_jln_mat2"/>
      <sheetName val="kont_anak11"/>
      <sheetName val="REF_ONLY2"/>
      <sheetName val="Upah_Bahan2"/>
      <sheetName val="Bahan_Upah2"/>
      <sheetName val="2__RAB1"/>
      <sheetName val="Koto_Panjang3"/>
      <sheetName val="REKAP_RAP3"/>
      <sheetName val="Rekap_Total3"/>
      <sheetName val="KEMAJUAN_PROYEK3"/>
      <sheetName val="Form_A3"/>
      <sheetName val="Sat_Das3"/>
      <sheetName val="MORTAR_13"/>
      <sheetName val="UPH_&amp;_BHN3"/>
      <sheetName val="ANALISA_3"/>
      <sheetName val="Real_Siap_badan3"/>
      <sheetName val="SUM_DP3"/>
      <sheetName val="rab_pustu3"/>
      <sheetName val="Daftar_Upah&amp;Bahan3"/>
      <sheetName val="Kuantitas_&amp;_Harga3"/>
      <sheetName val="Agregat_Halus_&amp;_Kasar3"/>
      <sheetName val="ANALISA_(2)3"/>
      <sheetName val="U__div_23"/>
      <sheetName val="H_Satuan3"/>
      <sheetName val="struktur_tdk_dipakai3"/>
      <sheetName val="Unit_Rate3"/>
      <sheetName val="Lamp-2_(Analisa)3"/>
      <sheetName val="harga_lama3"/>
      <sheetName val="Harga_bahan_&amp;_upah3"/>
      <sheetName val="RAB_&amp;_RCO_OWNER_VERS_3"/>
      <sheetName val="Harga_Bahan3"/>
      <sheetName val="analisa_dermaga3"/>
      <sheetName val="Daft_Harg3"/>
      <sheetName val="Gedung_Kantor3"/>
      <sheetName val="Daftar_upah3"/>
      <sheetName val="Lamp_8_7,93"/>
      <sheetName val="An__HS3"/>
      <sheetName val="pel__rut_bahu_jln_mat3"/>
      <sheetName val="kont_anak12"/>
      <sheetName val="REF_ONLY3"/>
      <sheetName val="Upah_Bahan3"/>
      <sheetName val="Bahan_Upah3"/>
      <sheetName val="2__RAB2"/>
    </sheetNames>
    <sheetDataSet>
      <sheetData sheetId="0">
        <row r="1">
          <cell r="A1" t="str">
            <v xml:space="preserve">CASH FLOW </v>
          </cell>
        </row>
      </sheetData>
      <sheetData sheetId="1">
        <row r="1">
          <cell r="A1" t="str">
            <v xml:space="preserve">CASH FLOW </v>
          </cell>
        </row>
      </sheetData>
      <sheetData sheetId="2" refreshError="1">
        <row r="1">
          <cell r="A1" t="str">
            <v xml:space="preserve">CASH FLOW </v>
          </cell>
        </row>
        <row r="2">
          <cell r="A2" t="str">
            <v>Proyeksi Proyek Road Rehabilitation di Kazakhtan</v>
          </cell>
        </row>
        <row r="3">
          <cell r="A3" t="str">
            <v>Proyeksi Proyek Road Rehabilitation di Kazakhtan</v>
          </cell>
        </row>
        <row r="4">
          <cell r="A4" t="str">
            <v>Dalam US$</v>
          </cell>
        </row>
        <row r="5">
          <cell r="A5" t="str">
            <v>Dalam US$</v>
          </cell>
        </row>
        <row r="6">
          <cell r="B6" t="str">
            <v xml:space="preserve">Nama Karya       : </v>
          </cell>
          <cell r="F6" t="str">
            <v xml:space="preserve">Dibuat oleh        : </v>
          </cell>
          <cell r="J6" t="str">
            <v>Kontrak Gross  :</v>
          </cell>
          <cell r="K6">
            <v>71888644715.488297</v>
          </cell>
        </row>
        <row r="7">
          <cell r="B7" t="str">
            <v xml:space="preserve">Nomor Karya      : </v>
          </cell>
          <cell r="F7" t="str">
            <v>Diperiksa oleh     :</v>
          </cell>
          <cell r="J7" t="str">
            <v>Kontrak Net     :</v>
          </cell>
          <cell r="K7">
            <v>65353313377.716637</v>
          </cell>
        </row>
        <row r="8">
          <cell r="A8" t="str">
            <v>NO</v>
          </cell>
          <cell r="B8" t="str">
            <v>URAIAN</v>
          </cell>
          <cell r="C8" t="str">
            <v>%</v>
          </cell>
          <cell r="D8" t="str">
            <v>JUMLAH</v>
          </cell>
        </row>
        <row r="9">
          <cell r="E9">
            <v>0</v>
          </cell>
          <cell r="F9">
            <v>1</v>
          </cell>
          <cell r="G9">
            <v>2</v>
          </cell>
          <cell r="H9">
            <v>3</v>
          </cell>
          <cell r="I9">
            <v>4</v>
          </cell>
          <cell r="J9">
            <v>5</v>
          </cell>
          <cell r="K9">
            <v>6</v>
          </cell>
          <cell r="L9">
            <v>7</v>
          </cell>
          <cell r="M9">
            <v>8</v>
          </cell>
          <cell r="N9">
            <v>9</v>
          </cell>
          <cell r="O9">
            <v>10</v>
          </cell>
          <cell r="P9">
            <v>11</v>
          </cell>
        </row>
        <row r="10">
          <cell r="B10" t="str">
            <v>ANGGARAN BIAYA PELAKSANAAN (ABP)</v>
          </cell>
        </row>
        <row r="11">
          <cell r="B11" t="str">
            <v xml:space="preserve">     1. Bobot Prestasi per bulan (%)</v>
          </cell>
          <cell r="D11">
            <v>0.99999999999999989</v>
          </cell>
          <cell r="E11">
            <v>0</v>
          </cell>
          <cell r="F11">
            <v>0.10059137022861364</v>
          </cell>
          <cell r="G11">
            <v>0.16317048272330911</v>
          </cell>
          <cell r="H11">
            <v>0.16317048272330911</v>
          </cell>
          <cell r="I11">
            <v>0.17492706207262179</v>
          </cell>
          <cell r="J11">
            <v>0.17492706207262179</v>
          </cell>
          <cell r="K11">
            <v>0.17492706207262179</v>
          </cell>
          <cell r="L11">
            <v>1.1756579349312672E-2</v>
          </cell>
          <cell r="M11">
            <v>1.7949909201382046E-2</v>
          </cell>
          <cell r="N11">
            <v>6.1933298520693743E-3</v>
          </cell>
          <cell r="O11">
            <v>6.1933298520693743E-3</v>
          </cell>
          <cell r="P11">
            <v>6.1933298520693743E-3</v>
          </cell>
        </row>
        <row r="12">
          <cell r="B12" t="str">
            <v xml:space="preserve">     2. Bobot Prestasi akumulatif (%)</v>
          </cell>
          <cell r="D12">
            <v>0.99999999999999989</v>
          </cell>
          <cell r="E12">
            <v>0</v>
          </cell>
          <cell r="F12">
            <v>0.10059137022861364</v>
          </cell>
          <cell r="G12">
            <v>0.26376185295192278</v>
          </cell>
          <cell r="H12">
            <v>0.42693233567523192</v>
          </cell>
          <cell r="I12">
            <v>0.60185939774785369</v>
          </cell>
          <cell r="J12">
            <v>0.77678645982047545</v>
          </cell>
          <cell r="K12">
            <v>0.95171352189309721</v>
          </cell>
          <cell r="L12">
            <v>0.96347010124240984</v>
          </cell>
          <cell r="M12">
            <v>0.9814200104437919</v>
          </cell>
          <cell r="N12">
            <v>0.98761334029586123</v>
          </cell>
          <cell r="O12">
            <v>0.99380667014793056</v>
          </cell>
          <cell r="P12">
            <v>0.99999999999999989</v>
          </cell>
        </row>
        <row r="13">
          <cell r="B13" t="str">
            <v xml:space="preserve">     3. Nilai Prestasi per bulan (US $)</v>
          </cell>
          <cell r="C13">
            <v>100.00000000000003</v>
          </cell>
          <cell r="D13">
            <v>65353313377.716652</v>
          </cell>
          <cell r="F13">
            <v>6573979341.6445026</v>
          </cell>
          <cell r="G13">
            <v>10663731691.409719</v>
          </cell>
          <cell r="H13">
            <v>10663731691.409719</v>
          </cell>
          <cell r="I13">
            <v>11432063105.875341</v>
          </cell>
          <cell r="J13">
            <v>11432063105.875341</v>
          </cell>
          <cell r="K13">
            <v>11432063105.875341</v>
          </cell>
          <cell r="L13">
            <v>768331414.46562302</v>
          </cell>
          <cell r="M13">
            <v>1173086041.1394804</v>
          </cell>
          <cell r="N13">
            <v>404754626.67385721</v>
          </cell>
          <cell r="O13">
            <v>404754626.67385721</v>
          </cell>
          <cell r="P13">
            <v>404754626.67385721</v>
          </cell>
        </row>
        <row r="14">
          <cell r="B14" t="str">
            <v xml:space="preserve">     4. Nilai Prestasi akumulatif (US $)</v>
          </cell>
          <cell r="C14">
            <v>100.00000000000003</v>
          </cell>
          <cell r="D14">
            <v>65353313377.716652</v>
          </cell>
          <cell r="E14" t="str">
            <v/>
          </cell>
          <cell r="F14">
            <v>6573979341.6445026</v>
          </cell>
          <cell r="G14">
            <v>17237711033.054222</v>
          </cell>
          <cell r="H14">
            <v>27901442724.463943</v>
          </cell>
          <cell r="I14">
            <v>39333505830.339287</v>
          </cell>
          <cell r="J14">
            <v>50765568936.21463</v>
          </cell>
          <cell r="K14">
            <v>62197632042.089973</v>
          </cell>
          <cell r="L14">
            <v>62965963456.555595</v>
          </cell>
          <cell r="M14">
            <v>64139049497.695076</v>
          </cell>
          <cell r="N14">
            <v>64543804124.368935</v>
          </cell>
          <cell r="O14">
            <v>64948558751.042793</v>
          </cell>
          <cell r="P14">
            <v>65353313377.716652</v>
          </cell>
        </row>
        <row r="15">
          <cell r="A15" t="str">
            <v>I</v>
          </cell>
          <cell r="B15" t="str">
            <v>PENERIMAAN UANG</v>
          </cell>
        </row>
        <row r="16">
          <cell r="B16" t="str">
            <v xml:space="preserve">     1. Uang Muka Proyek</v>
          </cell>
          <cell r="C16">
            <v>20</v>
          </cell>
          <cell r="D16">
            <v>13070662675.543327</v>
          </cell>
          <cell r="F16">
            <v>13070662675.543327</v>
          </cell>
          <cell r="G16">
            <v>0</v>
          </cell>
          <cell r="H16">
            <v>0</v>
          </cell>
          <cell r="I16">
            <v>0</v>
          </cell>
          <cell r="J16">
            <v>0</v>
          </cell>
          <cell r="K16">
            <v>0</v>
          </cell>
          <cell r="L16">
            <v>0</v>
          </cell>
          <cell r="M16">
            <v>0</v>
          </cell>
          <cell r="N16">
            <v>0</v>
          </cell>
          <cell r="O16">
            <v>0</v>
          </cell>
          <cell r="P16">
            <v>0</v>
          </cell>
        </row>
        <row r="17">
          <cell r="B17" t="str">
            <v xml:space="preserve">     2. Pengembalian Uang Muka</v>
          </cell>
          <cell r="C17">
            <v>-20.000000000000004</v>
          </cell>
          <cell r="D17">
            <v>-13070662675.543329</v>
          </cell>
          <cell r="F17">
            <v>-657397934.16445029</v>
          </cell>
          <cell r="G17">
            <v>-1723771103.3054223</v>
          </cell>
          <cell r="H17">
            <v>-2132746338.281944</v>
          </cell>
          <cell r="I17">
            <v>-2209579479.7285061</v>
          </cell>
          <cell r="J17">
            <v>-2286412621.1750684</v>
          </cell>
          <cell r="K17">
            <v>-2286412621.1750684</v>
          </cell>
          <cell r="L17">
            <v>-1220039452.0340965</v>
          </cell>
          <cell r="M17">
            <v>-194141745.56051034</v>
          </cell>
          <cell r="N17">
            <v>-157784066.78133377</v>
          </cell>
          <cell r="O17">
            <v>-80950925.334771454</v>
          </cell>
          <cell r="P17">
            <v>-80950925.334771454</v>
          </cell>
        </row>
        <row r="18">
          <cell r="B18" t="str">
            <v xml:space="preserve">     3. Termin</v>
          </cell>
          <cell r="C18">
            <v>100.00000000000003</v>
          </cell>
          <cell r="D18">
            <v>65353313377.716652</v>
          </cell>
          <cell r="F18">
            <v>3286989670.8222513</v>
          </cell>
          <cell r="G18">
            <v>8618855516.5271111</v>
          </cell>
          <cell r="H18">
            <v>10663731691.409719</v>
          </cell>
          <cell r="I18">
            <v>11047897398.64253</v>
          </cell>
          <cell r="J18">
            <v>11432063105.875341</v>
          </cell>
          <cell r="K18">
            <v>11432063105.875341</v>
          </cell>
          <cell r="L18">
            <v>6100197260.1704826</v>
          </cell>
          <cell r="M18">
            <v>970708727.80255163</v>
          </cell>
          <cell r="N18">
            <v>788920333.90666878</v>
          </cell>
          <cell r="O18">
            <v>404754626.67385721</v>
          </cell>
          <cell r="P18">
            <v>404754626.67385721</v>
          </cell>
        </row>
        <row r="19">
          <cell r="B19" t="str">
            <v xml:space="preserve">     4. Retensi</v>
          </cell>
          <cell r="C19">
            <v>0</v>
          </cell>
          <cell r="D19">
            <v>0</v>
          </cell>
          <cell r="F19">
            <v>-164349483.54111257</v>
          </cell>
          <cell r="G19">
            <v>-430942775.82635558</v>
          </cell>
          <cell r="H19">
            <v>-533186584.57048601</v>
          </cell>
          <cell r="I19">
            <v>-552394869.93212652</v>
          </cell>
          <cell r="J19">
            <v>-571603155.29376709</v>
          </cell>
          <cell r="K19">
            <v>-571603155.29376709</v>
          </cell>
          <cell r="L19">
            <v>-305009863.00852412</v>
          </cell>
          <cell r="M19">
            <v>-48535436.390127584</v>
          </cell>
          <cell r="N19">
            <v>-39446016.695333444</v>
          </cell>
          <cell r="O19">
            <v>-20237731.333692864</v>
          </cell>
          <cell r="P19">
            <v>-20237731.333692864</v>
          </cell>
        </row>
        <row r="20">
          <cell r="B20" t="str">
            <v xml:space="preserve">     5. Pengembalian Retensi</v>
          </cell>
          <cell r="C20">
            <v>0</v>
          </cell>
          <cell r="D20">
            <v>0</v>
          </cell>
          <cell r="F20">
            <v>0</v>
          </cell>
          <cell r="H20">
            <v>0</v>
          </cell>
          <cell r="I20">
            <v>0</v>
          </cell>
          <cell r="J20">
            <v>0</v>
          </cell>
          <cell r="K20">
            <v>0</v>
          </cell>
          <cell r="L20">
            <v>0</v>
          </cell>
          <cell r="M20">
            <v>0</v>
          </cell>
          <cell r="N20">
            <v>0</v>
          </cell>
          <cell r="O20">
            <v>0</v>
          </cell>
          <cell r="P20">
            <v>0</v>
          </cell>
        </row>
        <row r="21">
          <cell r="B21" t="str">
            <v xml:space="preserve">     6. Material on Site</v>
          </cell>
          <cell r="C21">
            <v>0</v>
          </cell>
          <cell r="D21">
            <v>0</v>
          </cell>
          <cell r="F21">
            <v>0</v>
          </cell>
          <cell r="H21">
            <v>0</v>
          </cell>
          <cell r="I21">
            <v>0</v>
          </cell>
          <cell r="J21">
            <v>0</v>
          </cell>
          <cell r="K21">
            <v>0</v>
          </cell>
          <cell r="L21">
            <v>0</v>
          </cell>
          <cell r="M21">
            <v>0</v>
          </cell>
          <cell r="N21">
            <v>0</v>
          </cell>
          <cell r="O21">
            <v>0</v>
          </cell>
          <cell r="P21">
            <v>0</v>
          </cell>
        </row>
        <row r="22">
          <cell r="B22" t="str">
            <v xml:space="preserve">     7. Pengembalian Material on Site</v>
          </cell>
          <cell r="C22">
            <v>0</v>
          </cell>
          <cell r="D22">
            <v>0</v>
          </cell>
          <cell r="F22">
            <v>0</v>
          </cell>
          <cell r="H22">
            <v>0</v>
          </cell>
          <cell r="I22">
            <v>0</v>
          </cell>
          <cell r="J22">
            <v>0</v>
          </cell>
          <cell r="K22">
            <v>0</v>
          </cell>
          <cell r="L22">
            <v>0</v>
          </cell>
          <cell r="M22">
            <v>0</v>
          </cell>
          <cell r="N22">
            <v>0</v>
          </cell>
          <cell r="O22">
            <v>0</v>
          </cell>
          <cell r="P22">
            <v>0</v>
          </cell>
        </row>
        <row r="23">
          <cell r="H23">
            <v>0</v>
          </cell>
          <cell r="I23">
            <v>0</v>
          </cell>
          <cell r="J23">
            <v>0</v>
          </cell>
          <cell r="K23">
            <v>0</v>
          </cell>
          <cell r="L23">
            <v>0</v>
          </cell>
          <cell r="M23">
            <v>0</v>
          </cell>
          <cell r="N23">
            <v>0</v>
          </cell>
          <cell r="O23">
            <v>0</v>
          </cell>
          <cell r="P23">
            <v>0</v>
          </cell>
        </row>
        <row r="24">
          <cell r="B24" t="str">
            <v>JUMLAH PENERIMAAN :</v>
          </cell>
          <cell r="D24">
            <v>65353313377.716644</v>
          </cell>
          <cell r="E24">
            <v>0</v>
          </cell>
          <cell r="F24">
            <v>15535904928.660017</v>
          </cell>
          <cell r="G24">
            <v>6464141637.3953333</v>
          </cell>
          <cell r="H24">
            <v>7997798768.5572891</v>
          </cell>
          <cell r="I24">
            <v>8285923048.9818974</v>
          </cell>
          <cell r="J24">
            <v>8574047329.4065065</v>
          </cell>
          <cell r="K24">
            <v>8574047329.4065065</v>
          </cell>
          <cell r="L24">
            <v>4575147945.127862</v>
          </cell>
          <cell r="M24">
            <v>728031545.85191381</v>
          </cell>
          <cell r="N24">
            <v>591690250.4300015</v>
          </cell>
          <cell r="O24">
            <v>303565970.00539291</v>
          </cell>
          <cell r="P24">
            <v>303565970.00539291</v>
          </cell>
        </row>
        <row r="25">
          <cell r="D25">
            <v>65353313377.716644</v>
          </cell>
          <cell r="E25">
            <v>0</v>
          </cell>
          <cell r="F25">
            <v>15535904928.660017</v>
          </cell>
          <cell r="G25">
            <v>6464141637.3953333</v>
          </cell>
          <cell r="H25">
            <v>7997798768.5572891</v>
          </cell>
          <cell r="I25">
            <v>8285923048.9818974</v>
          </cell>
          <cell r="J25">
            <v>8574047329.4065065</v>
          </cell>
          <cell r="K25">
            <v>8574047329.4065065</v>
          </cell>
          <cell r="L25">
            <v>4575147945.127862</v>
          </cell>
          <cell r="M25">
            <v>728031545.85191381</v>
          </cell>
          <cell r="N25">
            <v>591690250.4300015</v>
          </cell>
          <cell r="O25">
            <v>303565970.00539291</v>
          </cell>
          <cell r="P25">
            <v>303565970.00539291</v>
          </cell>
        </row>
        <row r="26">
          <cell r="A26" t="str">
            <v>II</v>
          </cell>
          <cell r="B26" t="str">
            <v>PENGELUARAN UANG</v>
          </cell>
        </row>
        <row r="27">
          <cell r="B27" t="str">
            <v>I. BIAYA PROYEK</v>
          </cell>
        </row>
        <row r="28">
          <cell r="B28" t="str">
            <v>A. Biaya Swakelola</v>
          </cell>
        </row>
        <row r="29">
          <cell r="B29" t="str">
            <v xml:space="preserve">     1. Biaya Persiapan Kontraktor</v>
          </cell>
          <cell r="C29">
            <v>1.1334420731184671</v>
          </cell>
          <cell r="D29">
            <v>740741950</v>
          </cell>
          <cell r="F29">
            <v>74074195</v>
          </cell>
          <cell r="G29">
            <v>74074195</v>
          </cell>
          <cell r="H29">
            <v>148148390</v>
          </cell>
          <cell r="I29">
            <v>148148390</v>
          </cell>
          <cell r="J29">
            <v>222222585</v>
          </cell>
          <cell r="K29">
            <v>74074195</v>
          </cell>
        </row>
        <row r="30">
          <cell r="B30" t="str">
            <v xml:space="preserve">     2. Bahan</v>
          </cell>
          <cell r="C30">
            <v>36.087173103562286</v>
          </cell>
          <cell r="D30">
            <v>23584163327.530132</v>
          </cell>
          <cell r="F30">
            <v>2372363304.811676</v>
          </cell>
          <cell r="G30">
            <v>3848239314.7784557</v>
          </cell>
          <cell r="H30">
            <v>3848239314.7784557</v>
          </cell>
          <cell r="I30">
            <v>4125508402.3257141</v>
          </cell>
          <cell r="J30">
            <v>4125508402.3257141</v>
          </cell>
          <cell r="K30">
            <v>4125508402.3257141</v>
          </cell>
          <cell r="L30">
            <v>277269087.54725796</v>
          </cell>
          <cell r="M30">
            <v>423333590.31973016</v>
          </cell>
          <cell r="N30">
            <v>146064502.77247214</v>
          </cell>
          <cell r="O30">
            <v>146064502.77247214</v>
          </cell>
          <cell r="P30">
            <v>146064502.77247214</v>
          </cell>
        </row>
        <row r="31">
          <cell r="B31" t="str">
            <v xml:space="preserve">     3. Biaya Upah</v>
          </cell>
          <cell r="C31">
            <v>5.8876570141095046</v>
          </cell>
          <cell r="D31">
            <v>3847778939.036099</v>
          </cell>
          <cell r="F31">
            <v>387053355.81444252</v>
          </cell>
          <cell r="G31">
            <v>627843946.89510262</v>
          </cell>
          <cell r="H31">
            <v>627843946.89510262</v>
          </cell>
          <cell r="I31">
            <v>673080665.31049466</v>
          </cell>
          <cell r="J31">
            <v>673080665.31049466</v>
          </cell>
          <cell r="K31">
            <v>673080665.31049466</v>
          </cell>
          <cell r="L31">
            <v>45236718.415392034</v>
          </cell>
          <cell r="M31">
            <v>69067282.582688138</v>
          </cell>
          <cell r="N31">
            <v>23830564.167296104</v>
          </cell>
          <cell r="O31">
            <v>23830564.167296104</v>
          </cell>
          <cell r="P31">
            <v>23830564.167296104</v>
          </cell>
        </row>
        <row r="32">
          <cell r="B32" t="str">
            <v xml:space="preserve">     4. Biaya Alat</v>
          </cell>
          <cell r="D32">
            <v>0</v>
          </cell>
        </row>
        <row r="33">
          <cell r="B33" t="str">
            <v xml:space="preserve">             4.1.1. Operational Cost</v>
          </cell>
          <cell r="C33">
            <v>17.041357995042166</v>
          </cell>
          <cell r="D33">
            <v>11137092094.318474</v>
          </cell>
          <cell r="F33">
            <v>1120295354.1297553</v>
          </cell>
          <cell r="G33">
            <v>1817244693.1638944</v>
          </cell>
          <cell r="H33">
            <v>1817244693.1638944</v>
          </cell>
          <cell r="I33">
            <v>1948178800.0913525</v>
          </cell>
          <cell r="J33">
            <v>1948178800.0913525</v>
          </cell>
          <cell r="K33">
            <v>1948178800.0913525</v>
          </cell>
          <cell r="L33">
            <v>130934106.92745794</v>
          </cell>
          <cell r="M33">
            <v>199909791.86044636</v>
          </cell>
          <cell r="N33">
            <v>68975684.932988405</v>
          </cell>
          <cell r="O33">
            <v>68975684.932988405</v>
          </cell>
          <cell r="P33">
            <v>68975684.932988405</v>
          </cell>
        </row>
        <row r="34">
          <cell r="B34" t="str">
            <v xml:space="preserve">             4.1.2. Repair &amp; Maintenance Cost</v>
          </cell>
          <cell r="C34">
            <v>0</v>
          </cell>
          <cell r="D34">
            <v>0</v>
          </cell>
          <cell r="F34">
            <v>0</v>
          </cell>
          <cell r="G34">
            <v>0</v>
          </cell>
          <cell r="H34">
            <v>0</v>
          </cell>
          <cell r="I34">
            <v>0</v>
          </cell>
          <cell r="J34">
            <v>0</v>
          </cell>
          <cell r="K34">
            <v>0</v>
          </cell>
          <cell r="L34">
            <v>0</v>
          </cell>
          <cell r="M34">
            <v>0</v>
          </cell>
          <cell r="N34">
            <v>0</v>
          </cell>
          <cell r="O34">
            <v>0</v>
          </cell>
          <cell r="P34">
            <v>0</v>
          </cell>
        </row>
        <row r="35">
          <cell r="B35" t="str">
            <v xml:space="preserve">             4.2.1. Rental Cost</v>
          </cell>
          <cell r="C35">
            <v>0</v>
          </cell>
          <cell r="D35">
            <v>0</v>
          </cell>
          <cell r="F35">
            <v>0</v>
          </cell>
          <cell r="G35">
            <v>0</v>
          </cell>
          <cell r="H35">
            <v>0</v>
          </cell>
          <cell r="I35">
            <v>0</v>
          </cell>
          <cell r="J35">
            <v>0</v>
          </cell>
          <cell r="K35">
            <v>0</v>
          </cell>
          <cell r="L35">
            <v>0</v>
          </cell>
          <cell r="P35">
            <v>0</v>
          </cell>
        </row>
        <row r="36">
          <cell r="B36" t="str">
            <v xml:space="preserve">     5. Mobilisasi / Demobilisasi</v>
          </cell>
          <cell r="C36">
            <v>1.8361731608992318</v>
          </cell>
          <cell r="D36">
            <v>1200000000</v>
          </cell>
          <cell r="F36">
            <v>450000000</v>
          </cell>
          <cell r="G36">
            <v>150000000</v>
          </cell>
          <cell r="I36">
            <v>0</v>
          </cell>
          <cell r="J36">
            <v>0</v>
          </cell>
          <cell r="K36">
            <v>0</v>
          </cell>
          <cell r="L36">
            <v>0</v>
          </cell>
          <cell r="M36">
            <v>450000000</v>
          </cell>
          <cell r="P36">
            <v>150000000</v>
          </cell>
        </row>
        <row r="37">
          <cell r="B37" t="str">
            <v xml:space="preserve">     6. Biaya ditentukan dalam kontrak</v>
          </cell>
          <cell r="C37">
            <v>0</v>
          </cell>
          <cell r="D37">
            <v>0</v>
          </cell>
          <cell r="F37">
            <v>0</v>
          </cell>
          <cell r="G37">
            <v>0</v>
          </cell>
          <cell r="H37">
            <v>0</v>
          </cell>
          <cell r="I37">
            <v>0</v>
          </cell>
          <cell r="J37">
            <v>0</v>
          </cell>
          <cell r="K37">
            <v>0</v>
          </cell>
          <cell r="L37">
            <v>0</v>
          </cell>
        </row>
        <row r="38">
          <cell r="B38" t="str">
            <v xml:space="preserve">     7. Biaya umum lapangan</v>
          </cell>
          <cell r="C38">
            <v>3.2016077878618385</v>
          </cell>
          <cell r="D38">
            <v>2092356770.7267284</v>
          </cell>
          <cell r="F38">
            <v>190214251.88424808</v>
          </cell>
          <cell r="G38">
            <v>190214251.88424808</v>
          </cell>
          <cell r="H38">
            <v>190214251.88424808</v>
          </cell>
          <cell r="I38">
            <v>190214251.88424808</v>
          </cell>
          <cell r="J38">
            <v>190214251.88424808</v>
          </cell>
          <cell r="K38">
            <v>190214251.88424808</v>
          </cell>
          <cell r="L38">
            <v>190214251.88424808</v>
          </cell>
          <cell r="M38">
            <v>190214251.88424808</v>
          </cell>
          <cell r="N38">
            <v>190214251.88424808</v>
          </cell>
          <cell r="O38">
            <v>190214251.88424808</v>
          </cell>
          <cell r="P38">
            <v>190214251.88424808</v>
          </cell>
        </row>
        <row r="39">
          <cell r="B39" t="str">
            <v>B. Biaya Sub Kontraktor</v>
          </cell>
          <cell r="C39">
            <v>0</v>
          </cell>
          <cell r="D39">
            <v>0</v>
          </cell>
          <cell r="F39">
            <v>0</v>
          </cell>
          <cell r="G39">
            <v>0</v>
          </cell>
          <cell r="H39">
            <v>0</v>
          </cell>
          <cell r="I39">
            <v>0</v>
          </cell>
          <cell r="J39">
            <v>0</v>
          </cell>
          <cell r="K39">
            <v>0</v>
          </cell>
          <cell r="L39">
            <v>0</v>
          </cell>
          <cell r="M39">
            <v>0</v>
          </cell>
          <cell r="N39">
            <v>0</v>
          </cell>
          <cell r="O39">
            <v>0</v>
          </cell>
          <cell r="P39">
            <v>0</v>
          </cell>
        </row>
        <row r="40">
          <cell r="B40" t="str">
            <v>C. Biaya Tambahan</v>
          </cell>
        </row>
        <row r="41">
          <cell r="B41" t="str">
            <v xml:space="preserve">     1. Biaya materai (kontrak)</v>
          </cell>
          <cell r="C41">
            <v>3.8253607518733995E-2</v>
          </cell>
          <cell r="D41">
            <v>25000000.000000004</v>
          </cell>
          <cell r="F41">
            <v>2272727.2727272729</v>
          </cell>
          <cell r="G41">
            <v>2272727.2727272729</v>
          </cell>
          <cell r="H41">
            <v>2272727.2727272729</v>
          </cell>
          <cell r="I41">
            <v>2272727.2727272729</v>
          </cell>
          <cell r="J41">
            <v>2272727.2727272729</v>
          </cell>
          <cell r="K41">
            <v>2272727.2727272729</v>
          </cell>
          <cell r="L41">
            <v>2272727.2727272729</v>
          </cell>
          <cell r="M41">
            <v>2272727.2727272729</v>
          </cell>
          <cell r="N41">
            <v>2272727.2727272729</v>
          </cell>
          <cell r="O41">
            <v>2272727.2727272729</v>
          </cell>
          <cell r="P41">
            <v>2272727.2727272729</v>
          </cell>
        </row>
        <row r="42">
          <cell r="B42" t="str">
            <v xml:space="preserve">     2. Biaya asuransi</v>
          </cell>
          <cell r="C42">
            <v>0.3</v>
          </cell>
          <cell r="D42">
            <v>196059940.13314992</v>
          </cell>
          <cell r="F42">
            <v>196059940.13314992</v>
          </cell>
          <cell r="H42">
            <v>0</v>
          </cell>
          <cell r="I42">
            <v>0</v>
          </cell>
          <cell r="J42">
            <v>0</v>
          </cell>
          <cell r="K42">
            <v>0</v>
          </cell>
          <cell r="L42">
            <v>0</v>
          </cell>
          <cell r="P42">
            <v>0</v>
          </cell>
        </row>
        <row r="43">
          <cell r="B43" t="str">
            <v xml:space="preserve">     3. Resiko konstruksi/Pemeliharaan</v>
          </cell>
          <cell r="C43">
            <v>1.9999999999999998</v>
          </cell>
          <cell r="D43">
            <v>1307066267.5543325</v>
          </cell>
          <cell r="F43">
            <v>0</v>
          </cell>
          <cell r="G43">
            <v>131479586.83289006</v>
          </cell>
          <cell r="H43">
            <v>213274633.82819438</v>
          </cell>
          <cell r="I43">
            <v>213274633.82819438</v>
          </cell>
          <cell r="J43">
            <v>228641262.11750683</v>
          </cell>
          <cell r="K43">
            <v>228641262.11750683</v>
          </cell>
          <cell r="L43">
            <v>228641262.11750683</v>
          </cell>
          <cell r="M43">
            <v>15366628.28931246</v>
          </cell>
          <cell r="N43">
            <v>23461720.822789606</v>
          </cell>
          <cell r="O43">
            <v>8095092.5334771443</v>
          </cell>
          <cell r="P43">
            <v>8095092.5334771443</v>
          </cell>
        </row>
        <row r="44">
          <cell r="B44" t="str">
            <v xml:space="preserve">     4. Biaya pra kontrak / tender</v>
          </cell>
          <cell r="C44">
            <v>0.15301443007493595</v>
          </cell>
          <cell r="D44">
            <v>100000000</v>
          </cell>
          <cell r="E44">
            <v>100000000</v>
          </cell>
        </row>
        <row r="45">
          <cell r="B45" t="str">
            <v xml:space="preserve">     5. PPh (2%)</v>
          </cell>
          <cell r="C45">
            <v>2.0000000000000004</v>
          </cell>
          <cell r="D45">
            <v>1307066267.554333</v>
          </cell>
          <cell r="F45">
            <v>65739793.416445024</v>
          </cell>
          <cell r="G45">
            <v>172377110.33054224</v>
          </cell>
          <cell r="H45">
            <v>213274633.82819438</v>
          </cell>
          <cell r="I45">
            <v>220957947.97285062</v>
          </cell>
          <cell r="J45">
            <v>228641262.11750683</v>
          </cell>
          <cell r="K45">
            <v>228641262.11750683</v>
          </cell>
          <cell r="L45">
            <v>122003945.20340966</v>
          </cell>
          <cell r="M45">
            <v>19414174.556051034</v>
          </cell>
          <cell r="N45">
            <v>15778406.678133376</v>
          </cell>
          <cell r="O45">
            <v>8095092.5334771443</v>
          </cell>
          <cell r="P45">
            <v>8095092.5334771443</v>
          </cell>
        </row>
        <row r="46">
          <cell r="B46" t="str">
            <v xml:space="preserve">     6. Sumbangan Pihak III (1%)</v>
          </cell>
          <cell r="C46">
            <v>0</v>
          </cell>
          <cell r="D46">
            <v>0</v>
          </cell>
          <cell r="F46">
            <v>0</v>
          </cell>
          <cell r="H46">
            <v>0</v>
          </cell>
          <cell r="I46">
            <v>0</v>
          </cell>
          <cell r="J46">
            <v>0</v>
          </cell>
          <cell r="K46">
            <v>0</v>
          </cell>
          <cell r="L46">
            <v>0</v>
          </cell>
          <cell r="P46">
            <v>0</v>
          </cell>
        </row>
        <row r="47">
          <cell r="B47" t="str">
            <v xml:space="preserve">     7.  Contingencies</v>
          </cell>
          <cell r="C47">
            <v>0</v>
          </cell>
          <cell r="D47">
            <v>0</v>
          </cell>
          <cell r="F47">
            <v>0</v>
          </cell>
          <cell r="G47">
            <v>0</v>
          </cell>
          <cell r="H47">
            <v>0</v>
          </cell>
          <cell r="I47">
            <v>0</v>
          </cell>
          <cell r="J47">
            <v>0</v>
          </cell>
          <cell r="K47">
            <v>0</v>
          </cell>
          <cell r="L47">
            <v>0</v>
          </cell>
          <cell r="M47">
            <v>0</v>
          </cell>
          <cell r="N47">
            <v>0</v>
          </cell>
          <cell r="O47">
            <v>0</v>
          </cell>
          <cell r="P47">
            <v>0</v>
          </cell>
        </row>
        <row r="48">
          <cell r="F48">
            <v>0</v>
          </cell>
          <cell r="G48">
            <v>0</v>
          </cell>
          <cell r="H48">
            <v>0</v>
          </cell>
          <cell r="I48">
            <v>0</v>
          </cell>
          <cell r="J48">
            <v>0</v>
          </cell>
          <cell r="K48">
            <v>0</v>
          </cell>
          <cell r="L48">
            <v>0</v>
          </cell>
          <cell r="M48">
            <v>0</v>
          </cell>
          <cell r="N48">
            <v>0</v>
          </cell>
          <cell r="O48">
            <v>0</v>
          </cell>
          <cell r="P48">
            <v>0</v>
          </cell>
        </row>
        <row r="49">
          <cell r="B49" t="str">
            <v>JUMLAH PENGELUARAN PROYEK :</v>
          </cell>
          <cell r="D49">
            <v>45537325556.853249</v>
          </cell>
          <cell r="E49">
            <v>100000000</v>
          </cell>
          <cell r="F49">
            <v>4858072922.4624434</v>
          </cell>
          <cell r="G49">
            <v>7013745826.1578608</v>
          </cell>
          <cell r="H49">
            <v>7060512591.6508169</v>
          </cell>
          <cell r="I49">
            <v>7521635818.6855812</v>
          </cell>
          <cell r="J49">
            <v>7618759956.1195498</v>
          </cell>
          <cell r="K49">
            <v>7470611566.1195498</v>
          </cell>
          <cell r="L49">
            <v>996572099.36799979</v>
          </cell>
          <cell r="M49">
            <v>1369578446.7652032</v>
          </cell>
          <cell r="N49">
            <v>470597858.53065497</v>
          </cell>
          <cell r="O49">
            <v>447547916.09668624</v>
          </cell>
          <cell r="P49">
            <v>597547916.09668636</v>
          </cell>
        </row>
        <row r="50">
          <cell r="D50">
            <v>45537325556.853249</v>
          </cell>
          <cell r="E50">
            <v>100000000</v>
          </cell>
          <cell r="F50">
            <v>4858072922.4624434</v>
          </cell>
          <cell r="G50">
            <v>7013745826.1578608</v>
          </cell>
          <cell r="H50">
            <v>7060512591.6508169</v>
          </cell>
          <cell r="I50">
            <v>7521635818.6855812</v>
          </cell>
          <cell r="J50">
            <v>7618759956.1195498</v>
          </cell>
          <cell r="K50">
            <v>7470611566.1195498</v>
          </cell>
          <cell r="L50">
            <v>996572099.36799979</v>
          </cell>
          <cell r="M50">
            <v>1369578446.7652032</v>
          </cell>
          <cell r="N50">
            <v>470597858.53065497</v>
          </cell>
          <cell r="O50">
            <v>447547916.09668624</v>
          </cell>
          <cell r="P50">
            <v>597547916.09668636</v>
          </cell>
        </row>
        <row r="51">
          <cell r="B51" t="str">
            <v>II. BIAYA PUSAT</v>
          </cell>
        </row>
        <row r="52">
          <cell r="B52" t="str">
            <v>A. Biaya Swakelola</v>
          </cell>
        </row>
        <row r="53">
          <cell r="B53" t="str">
            <v xml:space="preserve">     1. Bahan</v>
          </cell>
          <cell r="C53">
            <v>12.02905770118743</v>
          </cell>
          <cell r="D53">
            <v>7861387775.8433771</v>
          </cell>
          <cell r="F53">
            <v>790787768.27055871</v>
          </cell>
          <cell r="G53">
            <v>1282746438.2594852</v>
          </cell>
          <cell r="H53">
            <v>1282746438.2594852</v>
          </cell>
          <cell r="I53">
            <v>1375169467.4419045</v>
          </cell>
          <cell r="J53">
            <v>1375169467.4419045</v>
          </cell>
          <cell r="K53">
            <v>1375169467.4419045</v>
          </cell>
          <cell r="L53">
            <v>92423029.18241933</v>
          </cell>
          <cell r="M53">
            <v>141111196.77324337</v>
          </cell>
          <cell r="N53">
            <v>48688167.590824053</v>
          </cell>
          <cell r="O53">
            <v>48688167.590824053</v>
          </cell>
          <cell r="P53">
            <v>48688167.590824053</v>
          </cell>
        </row>
        <row r="54">
          <cell r="B54" t="str">
            <v xml:space="preserve">     2. Biaya Alat</v>
          </cell>
          <cell r="C54">
            <v>5.6804526650140534</v>
          </cell>
          <cell r="D54">
            <v>3712364031.4394903</v>
          </cell>
          <cell r="F54">
            <v>373431784.70991844</v>
          </cell>
          <cell r="G54">
            <v>605748231.05463147</v>
          </cell>
          <cell r="H54">
            <v>605748231.05463147</v>
          </cell>
          <cell r="I54">
            <v>649392933.36378407</v>
          </cell>
          <cell r="J54">
            <v>649392933.36378407</v>
          </cell>
          <cell r="K54">
            <v>649392933.36378407</v>
          </cell>
          <cell r="L54">
            <v>43644702.309152648</v>
          </cell>
          <cell r="M54">
            <v>66636597.28681545</v>
          </cell>
          <cell r="N54">
            <v>22991894.977662802</v>
          </cell>
          <cell r="O54">
            <v>22991894.977662802</v>
          </cell>
          <cell r="P54">
            <v>22991894.977662802</v>
          </cell>
        </row>
        <row r="55">
          <cell r="F55">
            <v>373431784.70991844</v>
          </cell>
          <cell r="G55">
            <v>605748231.05463147</v>
          </cell>
          <cell r="H55">
            <v>605748231.05463147</v>
          </cell>
          <cell r="I55">
            <v>649392933.36378407</v>
          </cell>
          <cell r="J55">
            <v>649392933.36378407</v>
          </cell>
          <cell r="K55">
            <v>649392933.36378407</v>
          </cell>
          <cell r="L55">
            <v>43644702.309152648</v>
          </cell>
          <cell r="M55">
            <v>66636597.28681545</v>
          </cell>
          <cell r="N55">
            <v>22991894.977662802</v>
          </cell>
          <cell r="O55">
            <v>22991894.977662802</v>
          </cell>
          <cell r="P55">
            <v>22991894.977662802</v>
          </cell>
        </row>
        <row r="56">
          <cell r="B56" t="str">
            <v>B. Biaya Tambahan</v>
          </cell>
        </row>
        <row r="57">
          <cell r="B57" t="str">
            <v xml:space="preserve">     1. Provisi Bank</v>
          </cell>
          <cell r="C57">
            <v>0.55275000000000007</v>
          </cell>
          <cell r="D57">
            <v>361240439.69532871</v>
          </cell>
          <cell r="F57">
            <v>361240439.69532871</v>
          </cell>
        </row>
        <row r="58">
          <cell r="B58" t="str">
            <v xml:space="preserve">     2. O. K. P.</v>
          </cell>
          <cell r="C58">
            <v>5.0000000000000009</v>
          </cell>
          <cell r="D58">
            <v>3267665668.8858323</v>
          </cell>
          <cell r="F58">
            <v>164349483.54111257</v>
          </cell>
          <cell r="G58">
            <v>430942775.82635558</v>
          </cell>
          <cell r="H58">
            <v>533186584.57048601</v>
          </cell>
          <cell r="I58">
            <v>552394869.93212652</v>
          </cell>
          <cell r="J58">
            <v>571603155.29376709</v>
          </cell>
          <cell r="K58">
            <v>571603155.29376709</v>
          </cell>
          <cell r="L58">
            <v>305009863.00852412</v>
          </cell>
          <cell r="M58">
            <v>48535436.390127584</v>
          </cell>
          <cell r="N58">
            <v>39446016.695333444</v>
          </cell>
          <cell r="O58">
            <v>20237731.333692864</v>
          </cell>
          <cell r="P58">
            <v>20237731.333692864</v>
          </cell>
        </row>
        <row r="59">
          <cell r="F59">
            <v>164349483.54111257</v>
          </cell>
          <cell r="G59">
            <v>430942775.82635558</v>
          </cell>
          <cell r="H59">
            <v>533186584.57048601</v>
          </cell>
          <cell r="I59">
            <v>552394869.93212652</v>
          </cell>
          <cell r="J59">
            <v>571603155.29376709</v>
          </cell>
          <cell r="K59">
            <v>571603155.29376709</v>
          </cell>
          <cell r="L59">
            <v>305009863.00852412</v>
          </cell>
          <cell r="M59">
            <v>48535436.390127584</v>
          </cell>
          <cell r="N59">
            <v>39446016.695333444</v>
          </cell>
          <cell r="O59">
            <v>20237731.333692864</v>
          </cell>
          <cell r="P59">
            <v>20237731.333692864</v>
          </cell>
        </row>
        <row r="60">
          <cell r="B60" t="str">
            <v>JUMLAH PENGELUARAN PUSAT :</v>
          </cell>
          <cell r="D60">
            <v>15202657915.864031</v>
          </cell>
          <cell r="E60">
            <v>0</v>
          </cell>
          <cell r="F60">
            <v>1689809476.2169185</v>
          </cell>
          <cell r="G60">
            <v>2319437445.1404724</v>
          </cell>
          <cell r="H60">
            <v>2421681253.8846025</v>
          </cell>
          <cell r="I60">
            <v>2576957270.7378149</v>
          </cell>
          <cell r="J60">
            <v>2596165556.0994558</v>
          </cell>
          <cell r="K60">
            <v>2596165556.0994558</v>
          </cell>
          <cell r="L60">
            <v>441077594.50009608</v>
          </cell>
          <cell r="M60">
            <v>256283230.45018643</v>
          </cell>
          <cell r="N60">
            <v>111126079.26382029</v>
          </cell>
          <cell r="O60">
            <v>91917793.902179718</v>
          </cell>
          <cell r="P60">
            <v>91917793.902179718</v>
          </cell>
        </row>
        <row r="61">
          <cell r="D61">
            <v>15202657915.864031</v>
          </cell>
          <cell r="E61">
            <v>0</v>
          </cell>
          <cell r="F61">
            <v>1689809476.2169185</v>
          </cell>
          <cell r="G61">
            <v>2319437445.1404724</v>
          </cell>
          <cell r="H61">
            <v>2421681253.8846025</v>
          </cell>
          <cell r="I61">
            <v>2576957270.7378149</v>
          </cell>
          <cell r="J61">
            <v>2596165556.0994558</v>
          </cell>
          <cell r="K61">
            <v>2596165556.0994558</v>
          </cell>
          <cell r="L61">
            <v>441077594.50009608</v>
          </cell>
          <cell r="M61">
            <v>256283230.45018643</v>
          </cell>
          <cell r="N61">
            <v>111126079.26382029</v>
          </cell>
          <cell r="O61">
            <v>91917793.902179718</v>
          </cell>
          <cell r="P61">
            <v>91917793.902179718</v>
          </cell>
        </row>
        <row r="62">
          <cell r="A62" t="str">
            <v>III</v>
          </cell>
          <cell r="B62" t="str">
            <v>MARK UP</v>
          </cell>
        </row>
        <row r="63">
          <cell r="B63" t="str">
            <v xml:space="preserve">     1. Overhead</v>
          </cell>
          <cell r="C63">
            <v>0</v>
          </cell>
          <cell r="D63">
            <v>0</v>
          </cell>
          <cell r="F63">
            <v>0</v>
          </cell>
          <cell r="G63">
            <v>0</v>
          </cell>
          <cell r="H63">
            <v>0</v>
          </cell>
          <cell r="I63">
            <v>0</v>
          </cell>
          <cell r="J63">
            <v>0</v>
          </cell>
          <cell r="K63">
            <v>0</v>
          </cell>
          <cell r="L63">
            <v>0</v>
          </cell>
          <cell r="M63">
            <v>0</v>
          </cell>
          <cell r="N63">
            <v>0</v>
          </cell>
          <cell r="O63">
            <v>0</v>
          </cell>
          <cell r="P63">
            <v>0</v>
          </cell>
        </row>
        <row r="64">
          <cell r="B64" t="str">
            <v xml:space="preserve">     2. Profit</v>
          </cell>
          <cell r="C64">
            <v>0</v>
          </cell>
        </row>
        <row r="65">
          <cell r="B65" t="str">
            <v xml:space="preserve">        a. Murni = Saldo akhir (baris bawah)</v>
          </cell>
          <cell r="C65">
            <v>5</v>
          </cell>
          <cell r="D65">
            <v>3267665668.8858318</v>
          </cell>
          <cell r="F65">
            <v>0</v>
          </cell>
          <cell r="G65">
            <v>0</v>
          </cell>
          <cell r="H65">
            <v>0</v>
          </cell>
          <cell r="I65">
            <v>0</v>
          </cell>
          <cell r="J65">
            <v>0</v>
          </cell>
          <cell r="K65">
            <v>0</v>
          </cell>
          <cell r="L65">
            <v>0</v>
          </cell>
          <cell r="M65">
            <v>0</v>
          </cell>
          <cell r="N65">
            <v>0</v>
          </cell>
          <cell r="O65">
            <v>0</v>
          </cell>
          <cell r="P65">
            <v>0</v>
          </cell>
        </row>
        <row r="66">
          <cell r="B66" t="str">
            <v xml:space="preserve">        b. Exchange Rate</v>
          </cell>
          <cell r="C66">
            <v>0</v>
          </cell>
        </row>
        <row r="67">
          <cell r="B67" t="str">
            <v xml:space="preserve">        c. Escalation  (diperkirakan)</v>
          </cell>
          <cell r="C67">
            <v>0</v>
          </cell>
          <cell r="D67">
            <v>0</v>
          </cell>
          <cell r="L67">
            <v>0</v>
          </cell>
        </row>
        <row r="68">
          <cell r="B68" t="str">
            <v xml:space="preserve">        d. Escalation Fee</v>
          </cell>
          <cell r="C68">
            <v>0</v>
          </cell>
          <cell r="D68">
            <v>0</v>
          </cell>
          <cell r="L68">
            <v>0</v>
          </cell>
        </row>
        <row r="69">
          <cell r="B69" t="str">
            <v xml:space="preserve">     3. Inflasi</v>
          </cell>
        </row>
        <row r="70">
          <cell r="B70" t="str">
            <v>a.  Bahan</v>
          </cell>
          <cell r="C70">
            <v>0</v>
          </cell>
          <cell r="D70">
            <v>0</v>
          </cell>
          <cell r="F70">
            <v>0</v>
          </cell>
          <cell r="G70">
            <v>0</v>
          </cell>
          <cell r="H70">
            <v>0</v>
          </cell>
          <cell r="I70">
            <v>0</v>
          </cell>
          <cell r="J70">
            <v>0</v>
          </cell>
          <cell r="K70">
            <v>0</v>
          </cell>
          <cell r="L70">
            <v>0</v>
          </cell>
          <cell r="M70">
            <v>0</v>
          </cell>
          <cell r="N70">
            <v>0</v>
          </cell>
          <cell r="O70">
            <v>0</v>
          </cell>
          <cell r="P70">
            <v>0</v>
          </cell>
        </row>
        <row r="71">
          <cell r="B71" t="str">
            <v>b.  Subkon</v>
          </cell>
          <cell r="C71">
            <v>0</v>
          </cell>
          <cell r="D71">
            <v>0</v>
          </cell>
          <cell r="F71">
            <v>0</v>
          </cell>
          <cell r="G71">
            <v>0</v>
          </cell>
          <cell r="H71">
            <v>0</v>
          </cell>
          <cell r="I71">
            <v>0</v>
          </cell>
          <cell r="J71">
            <v>0</v>
          </cell>
          <cell r="K71">
            <v>0</v>
          </cell>
          <cell r="L71">
            <v>0</v>
          </cell>
        </row>
        <row r="72">
          <cell r="B72" t="str">
            <v xml:space="preserve">     4. SF (Sponsor Fee)</v>
          </cell>
          <cell r="C72">
            <v>0.5</v>
          </cell>
          <cell r="D72">
            <v>326766566.88858318</v>
          </cell>
          <cell r="E72">
            <v>29706051.535325743</v>
          </cell>
          <cell r="F72">
            <v>29706051.535325743</v>
          </cell>
          <cell r="G72">
            <v>29706051.535325743</v>
          </cell>
          <cell r="H72">
            <v>29706051.535325743</v>
          </cell>
          <cell r="I72">
            <v>29706051.535325743</v>
          </cell>
          <cell r="J72">
            <v>29706051.535325743</v>
          </cell>
          <cell r="K72">
            <v>29706051.535325743</v>
          </cell>
          <cell r="L72">
            <v>29706051.535325743</v>
          </cell>
          <cell r="M72">
            <v>29706051.535325743</v>
          </cell>
          <cell r="N72">
            <v>29706051.535325743</v>
          </cell>
          <cell r="O72">
            <v>29706051.535325743</v>
          </cell>
        </row>
        <row r="73">
          <cell r="B73" t="str">
            <v xml:space="preserve">     5. Pengeluaran akibat bunga kredit</v>
          </cell>
          <cell r="C73">
            <v>0.15905850006289596</v>
          </cell>
          <cell r="D73">
            <v>103950000.00000001</v>
          </cell>
          <cell r="F73">
            <v>2383333.3333333335</v>
          </cell>
          <cell r="G73">
            <v>0</v>
          </cell>
          <cell r="H73">
            <v>0</v>
          </cell>
          <cell r="I73">
            <v>0</v>
          </cell>
          <cell r="J73">
            <v>0</v>
          </cell>
          <cell r="K73">
            <v>29333333.333333332</v>
          </cell>
          <cell r="L73">
            <v>60500000</v>
          </cell>
          <cell r="M73">
            <v>0</v>
          </cell>
          <cell r="N73">
            <v>1466666.6666666667</v>
          </cell>
          <cell r="O73">
            <v>1466666.6666666667</v>
          </cell>
          <cell r="P73">
            <v>1466666.6666666667</v>
          </cell>
        </row>
        <row r="74">
          <cell r="B74" t="str">
            <v xml:space="preserve">     6. PPN keluaran</v>
          </cell>
          <cell r="C74">
            <v>6.5157588799791863</v>
          </cell>
          <cell r="D74">
            <v>4258264319.7691975</v>
          </cell>
          <cell r="F74">
            <v>428344642.72119904</v>
          </cell>
          <cell r="G74">
            <v>694823044.62018359</v>
          </cell>
          <cell r="H74">
            <v>694823044.62018359</v>
          </cell>
          <cell r="I74">
            <v>744885666.98589706</v>
          </cell>
          <cell r="J74">
            <v>744885666.98589706</v>
          </cell>
          <cell r="K74">
            <v>744885666.98589706</v>
          </cell>
          <cell r="L74">
            <v>50062622.365713529</v>
          </cell>
          <cell r="M74">
            <v>76435457.895341992</v>
          </cell>
          <cell r="N74">
            <v>26372835.529628463</v>
          </cell>
          <cell r="O74">
            <v>26372835.529628463</v>
          </cell>
          <cell r="P74">
            <v>26372835.529628463</v>
          </cell>
        </row>
        <row r="75">
          <cell r="B75" t="str">
            <v xml:space="preserve">     7. Marginal Deposit</v>
          </cell>
          <cell r="C75">
            <v>0</v>
          </cell>
          <cell r="D75">
            <v>0</v>
          </cell>
          <cell r="E75">
            <v>0</v>
          </cell>
          <cell r="H75">
            <v>0</v>
          </cell>
          <cell r="I75">
            <v>0</v>
          </cell>
          <cell r="J75">
            <v>0</v>
          </cell>
          <cell r="K75">
            <v>0</v>
          </cell>
          <cell r="L75">
            <v>0</v>
          </cell>
          <cell r="P75">
            <v>0</v>
          </cell>
        </row>
        <row r="76">
          <cell r="B76" t="str">
            <v xml:space="preserve">     8. PPN masukan</v>
          </cell>
          <cell r="C76">
            <v>-5.1157569184307246</v>
          </cell>
          <cell r="D76">
            <v>-3343316650.544251</v>
          </cell>
          <cell r="I76">
            <v>-342675714.17695928</v>
          </cell>
          <cell r="J76">
            <v>-555858435.69614685</v>
          </cell>
          <cell r="K76">
            <v>-555858435.69614685</v>
          </cell>
          <cell r="L76">
            <v>-595908533.5887177</v>
          </cell>
          <cell r="M76">
            <v>-595908533.5887177</v>
          </cell>
          <cell r="N76">
            <v>-595908533.5887177</v>
          </cell>
          <cell r="O76">
            <v>-40050097.892570823</v>
          </cell>
          <cell r="P76">
            <v>-61148366.3162736</v>
          </cell>
        </row>
        <row r="77">
          <cell r="B77" t="str">
            <v xml:space="preserve">     9. Inventaris</v>
          </cell>
          <cell r="C77">
            <v>0</v>
          </cell>
          <cell r="D77">
            <v>0</v>
          </cell>
          <cell r="F77">
            <v>0</v>
          </cell>
          <cell r="H77">
            <v>0</v>
          </cell>
          <cell r="I77">
            <v>0</v>
          </cell>
          <cell r="J77">
            <v>0</v>
          </cell>
          <cell r="K77">
            <v>0</v>
          </cell>
          <cell r="L77">
            <v>0</v>
          </cell>
          <cell r="P77">
            <v>0</v>
          </cell>
        </row>
        <row r="78">
          <cell r="B78" t="str">
            <v xml:space="preserve">    10. Persediaan</v>
          </cell>
          <cell r="C78">
            <v>0</v>
          </cell>
          <cell r="D78">
            <v>0</v>
          </cell>
          <cell r="F78">
            <v>0</v>
          </cell>
          <cell r="G78">
            <v>0</v>
          </cell>
          <cell r="H78">
            <v>0</v>
          </cell>
          <cell r="I78">
            <v>0</v>
          </cell>
          <cell r="J78">
            <v>0</v>
          </cell>
          <cell r="K78">
            <v>0</v>
          </cell>
          <cell r="L78">
            <v>0</v>
          </cell>
          <cell r="P78">
            <v>0</v>
          </cell>
        </row>
        <row r="79">
          <cell r="B79" t="str">
            <v xml:space="preserve">    11. Hutang Termin Member (MC) + Retensi</v>
          </cell>
          <cell r="C79">
            <v>0</v>
          </cell>
          <cell r="D79">
            <v>0</v>
          </cell>
          <cell r="F79">
            <v>0</v>
          </cell>
          <cell r="G79">
            <v>0</v>
          </cell>
          <cell r="H79">
            <v>0</v>
          </cell>
          <cell r="I79">
            <v>0</v>
          </cell>
          <cell r="J79">
            <v>0</v>
          </cell>
          <cell r="K79">
            <v>0</v>
          </cell>
          <cell r="L79">
            <v>0</v>
          </cell>
          <cell r="P79">
            <v>0</v>
          </cell>
        </row>
        <row r="80">
          <cell r="B80" t="str">
            <v xml:space="preserve">    12. Jasa Tabungan / Giro</v>
          </cell>
          <cell r="C80">
            <v>0</v>
          </cell>
          <cell r="D80">
            <v>0</v>
          </cell>
          <cell r="F80">
            <v>0</v>
          </cell>
          <cell r="H80">
            <v>0</v>
          </cell>
          <cell r="I80">
            <v>0</v>
          </cell>
          <cell r="J80">
            <v>0</v>
          </cell>
          <cell r="K80">
            <v>0</v>
          </cell>
          <cell r="L80">
            <v>0</v>
          </cell>
          <cell r="P80">
            <v>0</v>
          </cell>
        </row>
        <row r="81">
          <cell r="B81" t="str">
            <v xml:space="preserve">    13. Saldo Proyek</v>
          </cell>
          <cell r="C81">
            <v>9.6850185552629864E-2</v>
          </cell>
          <cell r="D81">
            <v>1.7881393432617188E-7</v>
          </cell>
          <cell r="H81">
            <v>0</v>
          </cell>
          <cell r="I81">
            <v>0</v>
          </cell>
          <cell r="J81">
            <v>0</v>
          </cell>
          <cell r="K81">
            <v>0</v>
          </cell>
          <cell r="L81">
            <v>0</v>
          </cell>
          <cell r="P81">
            <v>0</v>
          </cell>
        </row>
        <row r="82">
          <cell r="P82">
            <v>0</v>
          </cell>
        </row>
        <row r="83">
          <cell r="B83" t="str">
            <v>JUMLAH MARK UP :</v>
          </cell>
          <cell r="D83">
            <v>4550035099.7282543</v>
          </cell>
          <cell r="E83">
            <v>29706051.535325743</v>
          </cell>
          <cell r="F83">
            <v>460434027.58985811</v>
          </cell>
          <cell r="G83">
            <v>724529096.15550935</v>
          </cell>
          <cell r="H83">
            <v>724529096.15550935</v>
          </cell>
          <cell r="I83">
            <v>431916004.34426355</v>
          </cell>
          <cell r="J83">
            <v>218733282.82507598</v>
          </cell>
          <cell r="K83">
            <v>248066616.15840924</v>
          </cell>
          <cell r="L83">
            <v>-455639859.68767846</v>
          </cell>
          <cell r="M83">
            <v>-489767024.15804994</v>
          </cell>
          <cell r="N83">
            <v>-538362979.85709679</v>
          </cell>
          <cell r="O83">
            <v>17495455.839050055</v>
          </cell>
          <cell r="P83">
            <v>-33308864.119978469</v>
          </cell>
        </row>
        <row r="84">
          <cell r="D84">
            <v>4550035099.7282543</v>
          </cell>
          <cell r="E84">
            <v>29706051.535325743</v>
          </cell>
          <cell r="F84">
            <v>460434027.58985811</v>
          </cell>
          <cell r="G84">
            <v>724529096.15550935</v>
          </cell>
          <cell r="H84">
            <v>724529096.15550935</v>
          </cell>
          <cell r="I84">
            <v>431916004.34426355</v>
          </cell>
          <cell r="J84">
            <v>218733282.82507598</v>
          </cell>
          <cell r="K84">
            <v>248066616.15840924</v>
          </cell>
          <cell r="L84">
            <v>-455639859.68767846</v>
          </cell>
          <cell r="M84">
            <v>-489767024.15804994</v>
          </cell>
          <cell r="N84">
            <v>-538362979.85709679</v>
          </cell>
          <cell r="O84">
            <v>17495455.839050055</v>
          </cell>
          <cell r="P84">
            <v>-33308864.119978469</v>
          </cell>
        </row>
        <row r="85">
          <cell r="A85" t="str">
            <v>IV</v>
          </cell>
          <cell r="B85" t="str">
            <v>JUMLAH PENGELUARAN ( I+II+III )</v>
          </cell>
          <cell r="D85">
            <v>65290018572.445541</v>
          </cell>
          <cell r="E85">
            <v>129706051.53532574</v>
          </cell>
          <cell r="F85">
            <v>7008316426.2692194</v>
          </cell>
          <cell r="G85">
            <v>10057712367.453842</v>
          </cell>
          <cell r="H85">
            <v>10206722941.690929</v>
          </cell>
          <cell r="I85">
            <v>10530509093.76766</v>
          </cell>
          <cell r="J85">
            <v>10433658795.044081</v>
          </cell>
          <cell r="K85">
            <v>10314843738.377415</v>
          </cell>
          <cell r="L85">
            <v>982009834.18041742</v>
          </cell>
          <cell r="M85">
            <v>1136094653.0573397</v>
          </cell>
          <cell r="N85">
            <v>43360957.937378526</v>
          </cell>
          <cell r="O85">
            <v>556961165.83791602</v>
          </cell>
          <cell r="P85">
            <v>656156845.87888765</v>
          </cell>
        </row>
        <row r="86">
          <cell r="B86" t="str">
            <v>JUMLAH PENGELUARAN KOMULATIF</v>
          </cell>
          <cell r="D86">
            <v>65290018572.445534</v>
          </cell>
          <cell r="E86">
            <v>129706051.53532574</v>
          </cell>
          <cell r="F86">
            <v>7138022477.8045454</v>
          </cell>
          <cell r="G86">
            <v>17195734845.258389</v>
          </cell>
          <cell r="H86">
            <v>27402457786.949318</v>
          </cell>
          <cell r="I86">
            <v>37932966880.71698</v>
          </cell>
          <cell r="J86">
            <v>48366625675.761063</v>
          </cell>
          <cell r="K86">
            <v>58681469414.138474</v>
          </cell>
          <cell r="L86">
            <v>59663479248.318893</v>
          </cell>
          <cell r="M86">
            <v>60799573901.376236</v>
          </cell>
          <cell r="N86">
            <v>60842934859.313614</v>
          </cell>
          <cell r="O86">
            <v>61399896025.151527</v>
          </cell>
          <cell r="P86">
            <v>62056052871.030418</v>
          </cell>
        </row>
        <row r="87">
          <cell r="D87">
            <v>65290018572.445534</v>
          </cell>
          <cell r="E87">
            <v>129706051.53532574</v>
          </cell>
          <cell r="F87">
            <v>7138022477.8045454</v>
          </cell>
          <cell r="G87">
            <v>17195734845.258389</v>
          </cell>
          <cell r="H87">
            <v>27402457786.949318</v>
          </cell>
          <cell r="I87">
            <v>37932966880.71698</v>
          </cell>
          <cell r="J87">
            <v>48366625675.761063</v>
          </cell>
          <cell r="K87">
            <v>58681469414.138474</v>
          </cell>
          <cell r="L87">
            <v>59663479248.318893</v>
          </cell>
          <cell r="M87">
            <v>60799573901.376236</v>
          </cell>
          <cell r="N87">
            <v>60842934859.313614</v>
          </cell>
          <cell r="O87">
            <v>61399896025.151527</v>
          </cell>
          <cell r="P87">
            <v>62056052871.030418</v>
          </cell>
        </row>
        <row r="88">
          <cell r="A88" t="str">
            <v>V</v>
          </cell>
          <cell r="B88" t="str">
            <v>SELISIH (I - IV)</v>
          </cell>
          <cell r="D88">
            <v>63294805.271110222</v>
          </cell>
          <cell r="E88">
            <v>-129706051.53532574</v>
          </cell>
          <cell r="F88">
            <v>8527588502.3907976</v>
          </cell>
          <cell r="G88">
            <v>-3593570730.0585089</v>
          </cell>
          <cell r="H88">
            <v>-2208924173.1336403</v>
          </cell>
          <cell r="I88">
            <v>-2244586044.7857628</v>
          </cell>
          <cell r="J88">
            <v>-1859611465.6375742</v>
          </cell>
          <cell r="K88">
            <v>-1740796408.9709082</v>
          </cell>
          <cell r="L88">
            <v>3593138110.9474444</v>
          </cell>
          <cell r="M88">
            <v>-408063107.20542586</v>
          </cell>
          <cell r="N88">
            <v>548329292.49262297</v>
          </cell>
          <cell r="O88">
            <v>-253395195.83252311</v>
          </cell>
          <cell r="P88">
            <v>-352590875.87349474</v>
          </cell>
        </row>
        <row r="89">
          <cell r="D89">
            <v>63294805.271110222</v>
          </cell>
          <cell r="E89">
            <v>-129706051.53532574</v>
          </cell>
          <cell r="F89">
            <v>8527588502.3907976</v>
          </cell>
          <cell r="G89">
            <v>-3593570730.0585089</v>
          </cell>
          <cell r="H89">
            <v>-2208924173.1336403</v>
          </cell>
          <cell r="I89">
            <v>-2244586044.7857628</v>
          </cell>
          <cell r="J89">
            <v>-1859611465.6375742</v>
          </cell>
          <cell r="K89">
            <v>-1740796408.9709082</v>
          </cell>
          <cell r="L89">
            <v>3593138110.9474444</v>
          </cell>
          <cell r="M89">
            <v>-408063107.20542586</v>
          </cell>
          <cell r="N89">
            <v>548329292.49262297</v>
          </cell>
          <cell r="O89">
            <v>-253395195.83252311</v>
          </cell>
          <cell r="P89">
            <v>-352590875.87349474</v>
          </cell>
        </row>
        <row r="90">
          <cell r="A90" t="str">
            <v>VI</v>
          </cell>
          <cell r="B90" t="str">
            <v>SALDO AWAL KAS</v>
          </cell>
          <cell r="D90">
            <v>0</v>
          </cell>
          <cell r="E90">
            <v>0</v>
          </cell>
          <cell r="F90">
            <v>293948.46467426419</v>
          </cell>
          <cell r="G90">
            <v>8397882450.8554716</v>
          </cell>
          <cell r="H90">
            <v>4804311720.7969627</v>
          </cell>
          <cell r="I90">
            <v>2595387547.6633224</v>
          </cell>
          <cell r="J90">
            <v>350801502.87755966</v>
          </cell>
          <cell r="K90">
            <v>91190037.239985466</v>
          </cell>
          <cell r="L90">
            <v>50393628.269077301</v>
          </cell>
          <cell r="M90">
            <v>343531739.21652174</v>
          </cell>
          <cell r="N90">
            <v>15468632.011095881</v>
          </cell>
          <cell r="O90">
            <v>563797924.50371885</v>
          </cell>
          <cell r="P90">
            <v>310402728.67119575</v>
          </cell>
        </row>
        <row r="91">
          <cell r="D91">
            <v>0</v>
          </cell>
          <cell r="E91">
            <v>0</v>
          </cell>
          <cell r="F91">
            <v>293948.46467426419</v>
          </cell>
          <cell r="G91">
            <v>8397882450.8554716</v>
          </cell>
          <cell r="H91">
            <v>4804311720.7969627</v>
          </cell>
          <cell r="I91">
            <v>2595387547.6633224</v>
          </cell>
          <cell r="J91">
            <v>350801502.87755966</v>
          </cell>
          <cell r="K91">
            <v>91190037.239985466</v>
          </cell>
          <cell r="L91">
            <v>50393628.269077301</v>
          </cell>
          <cell r="M91">
            <v>343531739.21652174</v>
          </cell>
          <cell r="N91">
            <v>15468632.011095881</v>
          </cell>
          <cell r="O91">
            <v>563797924.50371885</v>
          </cell>
          <cell r="P91">
            <v>310402728.67119575</v>
          </cell>
        </row>
        <row r="92">
          <cell r="A92" t="str">
            <v>VII</v>
          </cell>
          <cell r="B92" t="str">
            <v>KREDIT BANK</v>
          </cell>
          <cell r="D92">
            <v>0</v>
          </cell>
          <cell r="E92">
            <v>130000000</v>
          </cell>
          <cell r="F92">
            <v>-130000000</v>
          </cell>
          <cell r="G92">
            <v>0</v>
          </cell>
          <cell r="H92">
            <v>0</v>
          </cell>
          <cell r="I92">
            <v>0</v>
          </cell>
          <cell r="J92">
            <v>1600000000</v>
          </cell>
          <cell r="K92">
            <v>1700000000</v>
          </cell>
          <cell r="L92">
            <v>-3300000000</v>
          </cell>
          <cell r="M92">
            <v>80000000</v>
          </cell>
          <cell r="N92">
            <v>0</v>
          </cell>
          <cell r="O92">
            <v>0</v>
          </cell>
          <cell r="P92">
            <v>120000000</v>
          </cell>
        </row>
        <row r="93">
          <cell r="D93">
            <v>0</v>
          </cell>
          <cell r="E93">
            <v>130000000</v>
          </cell>
          <cell r="F93">
            <v>-130000000</v>
          </cell>
          <cell r="G93">
            <v>0</v>
          </cell>
          <cell r="H93">
            <v>0</v>
          </cell>
          <cell r="I93">
            <v>0</v>
          </cell>
          <cell r="J93">
            <v>1600000000</v>
          </cell>
          <cell r="K93">
            <v>1700000000</v>
          </cell>
          <cell r="L93">
            <v>-3300000000</v>
          </cell>
          <cell r="M93">
            <v>80000000</v>
          </cell>
          <cell r="N93">
            <v>0</v>
          </cell>
          <cell r="O93">
            <v>0</v>
          </cell>
          <cell r="P93">
            <v>120000000</v>
          </cell>
        </row>
        <row r="94">
          <cell r="A94" t="str">
            <v>VIII</v>
          </cell>
          <cell r="B94" t="str">
            <v>SALDO AKHIR KAS (V+VI+VII)</v>
          </cell>
          <cell r="D94">
            <v>63294805.271110237</v>
          </cell>
          <cell r="E94">
            <v>293948.46467426419</v>
          </cell>
          <cell r="F94">
            <v>8397882450.8554716</v>
          </cell>
          <cell r="G94">
            <v>4804311720.7969627</v>
          </cell>
          <cell r="H94">
            <v>2595387547.6633224</v>
          </cell>
          <cell r="I94">
            <v>350801502.87755966</v>
          </cell>
          <cell r="J94">
            <v>91190037.239985466</v>
          </cell>
          <cell r="K94">
            <v>50393628.269077301</v>
          </cell>
          <cell r="L94">
            <v>343531739.21652174</v>
          </cell>
          <cell r="M94">
            <v>15468632.011095881</v>
          </cell>
          <cell r="N94">
            <v>563797924.50371885</v>
          </cell>
          <cell r="O94">
            <v>310402728.67119575</v>
          </cell>
          <cell r="P94">
            <v>77811852.797701001</v>
          </cell>
        </row>
        <row r="95">
          <cell r="D95">
            <v>63294805.271110237</v>
          </cell>
          <cell r="E95">
            <v>293948.46467426419</v>
          </cell>
          <cell r="F95">
            <v>8397882450.8554716</v>
          </cell>
          <cell r="G95">
            <v>4804311720.7969627</v>
          </cell>
          <cell r="H95">
            <v>2595387547.6633224</v>
          </cell>
          <cell r="I95">
            <v>350801502.87755966</v>
          </cell>
          <cell r="J95">
            <v>91190037.239985466</v>
          </cell>
          <cell r="K95">
            <v>50393628.269077301</v>
          </cell>
          <cell r="L95">
            <v>343531739.21652174</v>
          </cell>
          <cell r="M95">
            <v>15468632.011095881</v>
          </cell>
          <cell r="N95">
            <v>563797924.50371885</v>
          </cell>
          <cell r="O95">
            <v>310402728.67119575</v>
          </cell>
          <cell r="P95">
            <v>77811852.797701001</v>
          </cell>
        </row>
        <row r="96">
          <cell r="A96" t="str">
            <v/>
          </cell>
          <cell r="B96" t="str">
            <v>Saldo Kredit</v>
          </cell>
          <cell r="E96">
            <v>130000000</v>
          </cell>
          <cell r="F96">
            <v>0</v>
          </cell>
          <cell r="G96">
            <v>0</v>
          </cell>
          <cell r="H96">
            <v>0</v>
          </cell>
          <cell r="I96">
            <v>0</v>
          </cell>
          <cell r="J96">
            <v>1600000000</v>
          </cell>
          <cell r="K96">
            <v>3300000000</v>
          </cell>
          <cell r="L96">
            <v>0</v>
          </cell>
          <cell r="M96">
            <v>80000000</v>
          </cell>
          <cell r="N96">
            <v>80000000</v>
          </cell>
          <cell r="O96">
            <v>80000000</v>
          </cell>
          <cell r="P96">
            <v>200000000</v>
          </cell>
        </row>
        <row r="97">
          <cell r="P97">
            <v>3267665668.8858318</v>
          </cell>
        </row>
        <row r="98">
          <cell r="B98" t="str">
            <v>Keuntungan Murni =</v>
          </cell>
          <cell r="C98">
            <v>0</v>
          </cell>
          <cell r="D98">
            <v>0</v>
          </cell>
          <cell r="P98">
            <v>-122188147.202299</v>
          </cell>
        </row>
        <row r="99">
          <cell r="P99">
            <v>-3389853816.088131</v>
          </cell>
        </row>
      </sheetData>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sheetData sheetId="111"/>
      <sheetData sheetId="112"/>
      <sheetData sheetId="113"/>
      <sheetData sheetId="114"/>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sheetData sheetId="169"/>
      <sheetData sheetId="170" refreshError="1"/>
      <sheetData sheetId="171" refreshError="1"/>
      <sheetData sheetId="172" refreshError="1"/>
      <sheetData sheetId="173" refreshError="1"/>
      <sheetData sheetId="174" refreshError="1"/>
      <sheetData sheetId="175" refreshError="1"/>
      <sheetData sheetId="176" refreshError="1"/>
      <sheetData sheetId="177"/>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Set>
  </externalBook>
</externalLink>
</file>

<file path=xl/externalLinks/externalLink3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Rekapitulasi"/>
      <sheetName val="Rab Sianjo"/>
      <sheetName val="Analisa"/>
      <sheetName val="Bahan Upah"/>
      <sheetName val="Produksi Alat"/>
      <sheetName val="Anal Clearing"/>
    </sheetNames>
    <sheetDataSet>
      <sheetData sheetId="0"/>
      <sheetData sheetId="1"/>
      <sheetData sheetId="2"/>
      <sheetData sheetId="3">
        <row r="216">
          <cell r="L216">
            <v>36555591</v>
          </cell>
        </row>
      </sheetData>
      <sheetData sheetId="4"/>
      <sheetData sheetId="5"/>
      <sheetData sheetId="6"/>
    </sheetDataSet>
  </externalBook>
</externalLink>
</file>

<file path=xl/externalLinks/externalLink3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brd"/>
      <sheetName val="K8"/>
      <sheetName val="K9"/>
      <sheetName val="0000000"/>
      <sheetName val="RAB"/>
      <sheetName val="analisa"/>
      <sheetName val="RAB-JBT"/>
      <sheetName val="UPAH"/>
      <sheetName val="Sheet2"/>
      <sheetName val="Sheet1"/>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3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DRUP Oke"/>
      <sheetName val="Rekap"/>
      <sheetName val="Analis"/>
      <sheetName val="H.bh"/>
    </sheetNames>
    <sheetDataSet>
      <sheetData sheetId="0"/>
      <sheetData sheetId="1"/>
      <sheetData sheetId="2"/>
      <sheetData sheetId="3">
        <row r="477">
          <cell r="E477" t="str">
            <v xml:space="preserve">Beton Bertulang Top Gevel </v>
          </cell>
        </row>
      </sheetData>
      <sheetData sheetId="4"/>
    </sheetDataSet>
  </externalBook>
</externalLink>
</file>

<file path=xl/externalLinks/externalLink3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y080671"/>
      <sheetName val="Rek-Str&amp;Arst"/>
      <sheetName val="Str&amp;arsitektur"/>
      <sheetName val="Rekap Prasarana"/>
      <sheetName val="Pek Prasarana"/>
      <sheetName val="Analisa "/>
      <sheetName val="Hrg Satuan &amp; Upah"/>
      <sheetName val="S Penawaran"/>
      <sheetName val="Dashboard"/>
      <sheetName val="Dashboard2"/>
      <sheetName val="Daftar Upah&amp;Bahan"/>
      <sheetName val="Analisa"/>
      <sheetName val="BOW"/>
      <sheetName val="analisa gedung"/>
      <sheetName val="Real Siap badan"/>
    </sheetNames>
    <sheetDataSet>
      <sheetData sheetId="0" refreshError="1"/>
      <sheetData sheetId="1"/>
      <sheetData sheetId="2"/>
      <sheetData sheetId="3"/>
      <sheetData sheetId="4"/>
      <sheetData sheetId="5">
        <row r="67">
          <cell r="E67" t="str">
            <v>Jakarta, 10 Desember 1999</v>
          </cell>
        </row>
      </sheetData>
      <sheetData sheetId="6">
        <row r="67">
          <cell r="E67" t="str">
            <v>Jakarta, 10 Desember 1999</v>
          </cell>
        </row>
      </sheetData>
      <sheetData sheetId="7"/>
      <sheetData sheetId="8"/>
      <sheetData sheetId="9"/>
      <sheetData sheetId="10" refreshError="1"/>
      <sheetData sheetId="11" refreshError="1"/>
      <sheetData sheetId="12" refreshError="1"/>
      <sheetData sheetId="13" refreshError="1"/>
      <sheetData sheetId="14" refreshError="1"/>
    </sheetDataSet>
  </externalBook>
</externalLink>
</file>

<file path=xl/externalLinks/externalLink3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pl"/>
      <sheetName val="Rekapitulasi"/>
      <sheetName val="Rab Sianjo"/>
      <sheetName val="APP"/>
      <sheetName val="Dafhrg"/>
      <sheetName val="DafhrgAPP"/>
      <sheetName val="Anhs"/>
      <sheetName val="AnhsAPP"/>
      <sheetName val="Biaya alat"/>
      <sheetName val="Anlalat"/>
      <sheetName val="Bya alat APP"/>
      <sheetName val="Prod.alat"/>
      <sheetName val="anls Hrga Sat Btn Cyclpe"/>
      <sheetName val="Neg"/>
      <sheetName val="AnlTeknis"/>
      <sheetName val="Sch"/>
    </sheetNames>
    <sheetDataSet>
      <sheetData sheetId="0"/>
      <sheetData sheetId="1"/>
      <sheetData sheetId="2"/>
      <sheetData sheetId="3"/>
      <sheetData sheetId="4">
        <row r="97">
          <cell r="H97">
            <v>15500</v>
          </cell>
        </row>
      </sheetData>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3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Satuan (2)"/>
      <sheetName val="2000-bln"/>
      <sheetName val="1000-bln"/>
      <sheetName val="ATB-2000"/>
      <sheetName val="ATB-1000"/>
      <sheetName val="H.Satuan"/>
      <sheetName val="Analisa-1"/>
      <sheetName val="cold mill"/>
      <sheetName val="Sheet3"/>
      <sheetName val="Sheet4"/>
      <sheetName val="Sheet5"/>
      <sheetName val="Sheet6"/>
      <sheetName val="Sheet7"/>
      <sheetName val="H_Satuan"/>
      <sheetName val="alat"/>
      <sheetName val="bahan"/>
      <sheetName val="bum"/>
      <sheetName val="upah"/>
      <sheetName val="DAF-1"/>
      <sheetName val="Rekap Biaya"/>
      <sheetName val="Daftar Subkon"/>
      <sheetName val="Price Biaya Cadangan"/>
      <sheetName val="BQ.Rekapitulasi  Akhir"/>
      <sheetName val="Analisa 2"/>
      <sheetName val="Rekap"/>
      <sheetName val="A"/>
      <sheetName val="Koefisien"/>
      <sheetName val="A(Rev.3)"/>
      <sheetName val="Agregat Halus &amp; Kasar"/>
      <sheetName val="Tataudara"/>
      <sheetName val="MEK"/>
      <sheetName val="AHSbj"/>
      <sheetName val="ANALISA"/>
      <sheetName val="ANALISA TENDER"/>
      <sheetName val="Daftar Harga"/>
      <sheetName val="8LT 12"/>
      <sheetName val="SBDY"/>
      <sheetName val="DAPRO"/>
      <sheetName val="ANA-C"/>
      <sheetName val="Cover Daf-2"/>
      <sheetName val="D4"/>
      <sheetName val="D6"/>
      <sheetName val="D7"/>
      <sheetName val="D8"/>
      <sheetName val="Supl.X"/>
      <sheetName val="HARGA MATERIAL"/>
      <sheetName val="Form-3.3"/>
      <sheetName val="Mall"/>
      <sheetName val="AC"/>
      <sheetName val="000000"/>
      <sheetName val="RANGKUM"/>
      <sheetName val="BQ ARS"/>
      <sheetName val="HarSat"/>
      <sheetName val="REF.ONLY"/>
      <sheetName val="Sales"/>
      <sheetName val="Cover"/>
      <sheetName val="112-885"/>
      <sheetName val="Rkp"/>
      <sheetName val="LS_Rutin"/>
      <sheetName val="Rekap Direct Cost"/>
      <sheetName val="Rate"/>
      <sheetName val="BQ-1A"/>
      <sheetName val="BOQ KSN"/>
      <sheetName val="A-12"/>
      <sheetName val="DC HOT MIX2"/>
      <sheetName val="BQ-Str"/>
      <sheetName val="Faktor"/>
      <sheetName val="Rekap-Bdg"/>
      <sheetName val="ENG-101"/>
      <sheetName val="Man Power"/>
      <sheetName val="Daftar Upah"/>
      <sheetName val="Concrete"/>
      <sheetName val="ANALISA PEK.UMUM"/>
      <sheetName val="harga"/>
      <sheetName val="Sumber Daya"/>
      <sheetName val="RINCIAN SD."/>
      <sheetName val="Plumbing"/>
      <sheetName val="DESBT"/>
      <sheetName val="플랜트 설치"/>
      <sheetName val="Fins_Beng_Fas"/>
      <sheetName val="Fins-Beng&amp;Fas"/>
      <sheetName val="Pag_hal_pos"/>
      <sheetName val="TOWN"/>
      <sheetName val="PAD_F"/>
      <sheetName val="Input Data"/>
      <sheetName val="Material"/>
      <sheetName val="index"/>
      <sheetName val="rekap ahs"/>
      <sheetName val="rekap-bialat"/>
      <sheetName val="BQ"/>
      <sheetName val="CIVIL_1"/>
      <sheetName val="RAB"/>
      <sheetName val="beton"/>
      <sheetName val="Embong-Malang"/>
      <sheetName val="BQ PL "/>
      <sheetName val="BQ_Rekapitulasi  Akhir"/>
      <sheetName val="SEX"/>
      <sheetName val="BQ.Rekapitulasi Akhir"/>
      <sheetName val="H.DASAR"/>
      <sheetName val="PO-2"/>
      <sheetName val="rekap2"/>
      <sheetName val="boq"/>
      <sheetName val="HRG BHN"/>
      <sheetName val="SUB TOTAL___"/>
      <sheetName val="RKP-2"/>
      <sheetName val="Daft upah, bahan &amp;alat"/>
      <sheetName val="H_Satuan_(2)"/>
      <sheetName val="H_Satuan1"/>
      <sheetName val="cold_mill"/>
      <sheetName val="Daftar_Subkon"/>
      <sheetName val="Analisa_2"/>
      <sheetName val="Rekap_Biaya"/>
      <sheetName val="Price_Biaya_Cadangan"/>
      <sheetName val="BQ_Rekapitulasi__Akhir"/>
      <sheetName val="Cover_Daf-2"/>
      <sheetName val="8LT_12"/>
      <sheetName val="STR"/>
      <sheetName val="Rkap Bya"/>
      <sheetName val="SCH"/>
      <sheetName val="Harga S Dasar"/>
      <sheetName val="tbl-ska"/>
      <sheetName val="MAP"/>
      <sheetName val="ALOKASI"/>
      <sheetName val="BOQ "/>
      <sheetName val="ELEMENT SUM"/>
      <sheetName val="lokasari_el"/>
      <sheetName val="RKP-BOQ"/>
      <sheetName val="DW"/>
      <sheetName val="RFP003D"/>
      <sheetName val="#REF"/>
      <sheetName val="Fill this out first___"/>
      <sheetName val="??? ??"/>
      <sheetName val="RAB.SEKRETARIAT (1)"/>
      <sheetName val="STR(CANCEL)"/>
      <sheetName val="CABLE BULK"/>
      <sheetName val="TOEC"/>
      <sheetName val="An.PLB"/>
      <sheetName val="S_Suramadu"/>
      <sheetName val="BHN"/>
      <sheetName val="rekap index eskalasi"/>
      <sheetName val="AN-E"/>
      <sheetName val="perbandingan"/>
      <sheetName val="Basic P"/>
      <sheetName val="Harsat Bahan"/>
      <sheetName val="AC-2"/>
      <sheetName val="PROD-MAT"/>
      <sheetName val="Sat Bah _ Up"/>
      <sheetName val="Markup"/>
      <sheetName val="Sumda1"/>
      <sheetName val="Grand Sum BT"/>
      <sheetName val="DP"/>
      <sheetName val="rincian per proyek"/>
      <sheetName val="VOL"/>
      <sheetName val="Rekap Sal"/>
      <sheetName val="PAD-F"/>
      <sheetName val="Kuantitas &amp; Harga"/>
      <sheetName val="PROGRESS"/>
      <sheetName val="SAT-DAS"/>
      <sheetName val="Sub"/>
      <sheetName val="RAP"/>
      <sheetName val="RENTAL1"/>
      <sheetName val="AUG02"/>
      <sheetName val="Weight Bridge"/>
      <sheetName val="Kantor_Str_Ars_Tmbh"/>
      <sheetName val="WF"/>
      <sheetName val="Data"/>
      <sheetName val="D-3"/>
      <sheetName val="INDIR"/>
      <sheetName val="TABEL"/>
      <sheetName val="TE TS FA LAN MATV"/>
      <sheetName val="Analisa ARS"/>
      <sheetName val="Cover Daf_2"/>
      <sheetName val="Harga Satuan"/>
      <sheetName val="Upah_Bahan"/>
      <sheetName val="gvl"/>
      <sheetName val="EE-PROP"/>
      <sheetName val="Price Persiapan dan Penunjang"/>
      <sheetName val="Vol. Mat SC"/>
      <sheetName val="Page 1"/>
      <sheetName val="str-Rab"/>
      <sheetName val="bahan "/>
      <sheetName val="prog-mgu"/>
      <sheetName val="AKP-01"/>
      <sheetName val="UPAL"/>
      <sheetName val="Orgs Proy"/>
      <sheetName val="Dist_analys"/>
      <sheetName val="DAF-2"/>
      <sheetName val="II. TAHANAN UMUM"/>
      <sheetName val="UNIT PRICE"/>
      <sheetName val="subkon"/>
      <sheetName val="supporting data"/>
      <sheetName val="Sheet2"/>
      <sheetName val="A-ars"/>
      <sheetName val="URAIAN"/>
      <sheetName val="LS-Rutin"/>
      <sheetName val="견적기준"/>
      <sheetName val="Hrg"/>
      <sheetName val="Hargamat"/>
      <sheetName val="INPUT"/>
      <sheetName val="ANALISA SNI'08(ubh bgsting)"/>
      <sheetName val="___ __"/>
      <sheetName val="Div2"/>
      <sheetName val="GENERAL"/>
      <sheetName val="Pricing"/>
      <sheetName val="Perm. Test"/>
      <sheetName val="HRG DSR"/>
      <sheetName val="Unit Rate"/>
      <sheetName val=" SAT PL"/>
      <sheetName val="Indirect"/>
      <sheetName val="Daft 2.1"/>
      <sheetName val="為替レ－ト "/>
      <sheetName val="NP"/>
      <sheetName val="Combinned &amp; Grafic HB"/>
      <sheetName val="2.10"/>
      <sheetName val="B Q 2007"/>
      <sheetName val="Alat &amp; Bahan"/>
      <sheetName val="hardas"/>
      <sheetName val="UM"/>
      <sheetName val="HRG-DASAR"/>
      <sheetName val="Sum IF"/>
      <sheetName val="PBK-01"/>
      <sheetName val="RUCIKA&amp;WAVIN"/>
      <sheetName val="cash flow"/>
      <sheetName val="U. div 2"/>
      <sheetName val="Analisa RAP"/>
      <sheetName val="Master Edit"/>
      <sheetName val="Rek.Analisa"/>
      <sheetName val="breakdown"/>
      <sheetName val="RBP_ 2"/>
      <sheetName val="rekap_bialat"/>
      <sheetName val="3-DIV8"/>
      <sheetName val="ana_str"/>
      <sheetName val="HB"/>
      <sheetName val="MUA"/>
      <sheetName val="UPAHBAHAN"/>
      <sheetName val="Mandor"/>
      <sheetName val="SCHEDULE "/>
      <sheetName val="HSD"/>
      <sheetName val="Estimate"/>
      <sheetName val="Lamp_V"/>
      <sheetName val="inv"/>
      <sheetName val="Upah&amp;Bahan"/>
      <sheetName val="SPH"/>
      <sheetName val="Conn. Lib"/>
      <sheetName val="TOTAL"/>
      <sheetName val="BASIC PRICE "/>
      <sheetName val="Part A + B"/>
      <sheetName val="struktur tdk dipakai"/>
      <sheetName val="DAFTAR 7"/>
      <sheetName val="DAFTAR_8"/>
      <sheetName val="DAF_1"/>
      <sheetName val="Summary"/>
      <sheetName val="REKAP_ARSITEKTUR."/>
      <sheetName val="cl_cc21"/>
      <sheetName val="REQDELTA"/>
      <sheetName val="COA"/>
      <sheetName val="Sheet1"/>
      <sheetName val="Meth"/>
      <sheetName val="4-Basic Price"/>
      <sheetName val="Galian batu"/>
      <sheetName val="Rekap DKH"/>
      <sheetName val="Analisa Baku ME"/>
      <sheetName val="16-AC-27JULI"/>
      <sheetName val="A(Rev_3)"/>
      <sheetName val="Agregat_Halus_&amp;_Kasar"/>
      <sheetName val="ANALISA_TENDER"/>
      <sheetName val="Daftar_Harga"/>
      <sheetName val="Supl_X"/>
      <sheetName val="HARGA_MATERIAL"/>
      <sheetName val="Form-3_3"/>
      <sheetName val="Rekap_Direct_Cost"/>
      <sheetName val="Sumber_Daya"/>
      <sheetName val="H_DASAR"/>
      <sheetName val="BQ_ARS"/>
      <sheetName val="DC_HOT_MIX2"/>
      <sheetName val="Man_Power"/>
      <sheetName val="BOQ_KSN"/>
      <sheetName val="Daftar_Upah"/>
      <sheetName val="ANALISA_PEK_UMUM"/>
      <sheetName val="RINCIAN_SD_"/>
      <sheetName val="BQ_Rekapitulasi_Akhir"/>
      <sheetName val="rekap_ahs"/>
      <sheetName val="플랜트_설치"/>
      <sheetName val="Input_Data"/>
      <sheetName val="terbilang"/>
      <sheetName val="BARU-4 "/>
      <sheetName val="pt-perso"/>
      <sheetName val="VAC BDWN"/>
      <sheetName val="telp"/>
      <sheetName val="analysis2"/>
      <sheetName val="basic price"/>
      <sheetName val="STR_CANCEL_"/>
      <sheetName val="BM"/>
      <sheetName val="Pt"/>
      <sheetName val="BQ Elektrikal"/>
      <sheetName val="BQ_Rekapitulasi Akhir"/>
      <sheetName val="Muncraaat-6"/>
      <sheetName val="schalat"/>
      <sheetName val="SUMBER"/>
      <sheetName val="Mekanikal"/>
      <sheetName val="Hargamaterial"/>
      <sheetName val="bq.T.Abang"/>
      <sheetName val="Monitor"/>
      <sheetName val="RAB Jalan"/>
      <sheetName val="SUMDA"/>
      <sheetName val="DHrg"/>
      <sheetName val="Text"/>
      <sheetName val="mA THP III"/>
      <sheetName val="Daft_upah,_bahan_&amp;alat"/>
      <sheetName val="HRG_BHN"/>
      <sheetName val="SUB_TOTAL___"/>
      <sheetName val="ELEKTRONIK"/>
      <sheetName val="Fill this out first..."/>
      <sheetName val="BASIC"/>
      <sheetName val="RLB"/>
      <sheetName val="SUR-HARGA"/>
      <sheetName val="REKAP PAGAR DEPAN"/>
      <sheetName val="REKAP LOKAL"/>
      <sheetName val="REKAP PAGAR SAMPING"/>
      <sheetName val="REKAP GERBANG"/>
      <sheetName val="Kont-1"/>
      <sheetName val="BARU-3"/>
      <sheetName val="LAMA-3"/>
      <sheetName val="LAMA-4"/>
      <sheetName val="H_Satuan_(2)1"/>
      <sheetName val="H_Satuan2"/>
      <sheetName val="cold_mill1"/>
      <sheetName val="Daftar_Subkon1"/>
      <sheetName val="Analisa_21"/>
      <sheetName val="Rekap_Biaya1"/>
      <sheetName val="Price_Biaya_Cadangan1"/>
      <sheetName val="BQ_Rekapitulasi__Akhir1"/>
      <sheetName val="8LT_121"/>
      <sheetName val="Cover_Daf-21"/>
      <sheetName val="Fill_this_out_first___"/>
      <sheetName val="Sum_IF"/>
      <sheetName val="U__div_2"/>
      <sheetName val="Grand_Sum_BT"/>
      <sheetName val="Analisa_RAP"/>
      <sheetName val="Basic_P"/>
      <sheetName val="RBP__2"/>
      <sheetName val="cash_flow"/>
      <sheetName val="Kuantitas_&amp;_Harga"/>
      <sheetName val="RAB_SEKRETARIAT_(1)"/>
      <sheetName val="TE_TS_FA_LAN_MATV"/>
      <sheetName val="bahan_"/>
      <sheetName val="BOQ_"/>
      <sheetName val="為替レ－ト_"/>
      <sheetName val="B_Q_2007"/>
      <sheetName val="Combinned_&amp;_Grafic_HB"/>
      <sheetName val="Harsat_Bahan"/>
      <sheetName val="BQ_PL_"/>
      <sheetName val="BQ_Rekapitulasi__Akhir2"/>
      <sheetName val="Vol__Mat_SC"/>
      <sheetName val="REF_ONLY"/>
      <sheetName val="Rkap_Bya"/>
      <sheetName val="Weight_Bridge"/>
      <sheetName val="Harga_S_Dasar"/>
      <sheetName val="ELEMENT_SUM"/>
      <sheetName val="???_??"/>
      <sheetName val="CABLE_BULK"/>
      <sheetName val="An_PLB"/>
      <sheetName val="rekap_index_eskalasi"/>
      <sheetName val="UNIT_PRICE"/>
      <sheetName val="supporting_data"/>
      <sheetName val="Peralatan"/>
      <sheetName val="BCPAB"/>
      <sheetName val="AHS Aspal"/>
      <sheetName val="TENAGA"/>
      <sheetName val="DivVII"/>
      <sheetName val="DKH"/>
      <sheetName val="산근"/>
      <sheetName val="Ratios"/>
      <sheetName val="A+Supl."/>
      <sheetName val="Connections"/>
      <sheetName val="DWTables"/>
      <sheetName val="Cable Data from Attachment-C"/>
      <sheetName val="1"/>
      <sheetName val="Sensitivitas"/>
      <sheetName val="Apr '15"/>
      <sheetName val="Aug '14"/>
      <sheetName val="Des '14"/>
      <sheetName val="Feb '15"/>
      <sheetName val="Jan '15"/>
      <sheetName val="Jul '14"/>
      <sheetName val="Jun '14"/>
      <sheetName val="Mar '15"/>
      <sheetName val="Mei '14"/>
      <sheetName val="Mei '15"/>
      <sheetName val="Nov '14"/>
      <sheetName val="Oct '14"/>
      <sheetName val="Sep '14"/>
      <sheetName val="ANALISA KUSEN"/>
      <sheetName val="MAP-2"/>
      <sheetName val="7-STAIRWAY"/>
      <sheetName val="CUACA"/>
      <sheetName val="Urai _Resap pengikat"/>
      <sheetName val="Jadwal Kerja Bln"/>
      <sheetName val="master schedule"/>
      <sheetName val="Rekap-Kintoko"/>
      <sheetName val="Rev. RBP-KP"/>
      <sheetName val="Rev RBP-1 "/>
      <sheetName val="L. Hr"/>
      <sheetName val="MOBILISASI"/>
      <sheetName val="AR"/>
      <sheetName val="HAl 27"/>
      <sheetName val="RESOURCES-6"/>
      <sheetName val="An H.Sat Pek.Ut"/>
      <sheetName val="SD"/>
      <sheetName val="Daft 2_1"/>
      <sheetName val="DAF-4"/>
      <sheetName val="Isolasi Luar"/>
      <sheetName val="Isolasi Luar Dalam"/>
      <sheetName val="Tanpa Isolasi"/>
      <sheetName val="INFO"/>
      <sheetName val="CAT-HARGA"/>
      <sheetName val="DAF-3"/>
      <sheetName val="Informasi"/>
      <sheetName val="RAB Gedung Utama"/>
      <sheetName val="srtberkas"/>
      <sheetName val="notasi"/>
      <sheetName val="TPI"/>
      <sheetName val="SAPON"/>
      <sheetName val="KK2"/>
      <sheetName val="Menu"/>
      <sheetName val="Option List"/>
      <sheetName val="HASAT DASAR"/>
      <sheetName val="SELISIH HARGA"/>
      <sheetName val="CH"/>
      <sheetName val="R.A.B."/>
      <sheetName val="BAG_2"/>
      <sheetName val="#REF!"/>
      <sheetName val="STRUKTUR-1"/>
      <sheetName val="FINISHING"/>
      <sheetName val="har-sat"/>
      <sheetName val="CashFlow"/>
      <sheetName val="MATERIAL ANALISA"/>
      <sheetName val="Database"/>
      <sheetName val="Umum"/>
      <sheetName val="II"/>
      <sheetName val="III"/>
      <sheetName val="HargaDasar"/>
      <sheetName val="RekBq"/>
      <sheetName val="PENAWARAN"/>
      <sheetName val="D985"/>
      <sheetName val="Rekap Analisa"/>
      <sheetName val="RAB "/>
      <sheetName val="Harsat Upah"/>
      <sheetName val="SURAT"/>
      <sheetName val="CV"/>
      <sheetName val="HARGA ALAT"/>
      <sheetName val="ALAT-1"/>
      <sheetName val="AGG, C"/>
      <sheetName val="Calcu 02"/>
      <sheetName val="SPK"/>
      <sheetName val="bahan upah"/>
      <sheetName val="RENPEN"/>
      <sheetName val="rekap konst"/>
      <sheetName val="Ope FC"/>
      <sheetName val="Opening"/>
      <sheetName val="Panel"/>
      <sheetName val="RAB Kantin"/>
      <sheetName val="RAB Rektorat"/>
      <sheetName val="RAB Masjid"/>
      <sheetName val="RAB Gd Kuliah"/>
      <sheetName val="RAB Asrama Putri"/>
      <sheetName val="RAB Asrama Putra"/>
      <sheetName val="RAB Cottage 45"/>
      <sheetName val="RAB Cottage 70"/>
      <sheetName val="RAB Cottage 140"/>
      <sheetName val="Rinc.Ged.A (G.Utama)"/>
      <sheetName val="諸経費"/>
      <sheetName val="清水計算営業税率関連"/>
      <sheetName val="個案9411"/>
      <sheetName val="Dafhrg"/>
      <sheetName val="Hrg Satuan &amp; Upah"/>
      <sheetName val="Satuan"/>
      <sheetName val="Daftarharga"/>
      <sheetName val="MUTASI"/>
      <sheetName val="REGISTER(1)"/>
      <sheetName val="RAPA"/>
      <sheetName val="SHAPE"/>
      <sheetName val="5-ALAT(1)"/>
      <sheetName val="hrg-dsr"/>
      <sheetName val="D.79"/>
      <sheetName val="D.81"/>
      <sheetName val="D.82"/>
      <sheetName val="D.83"/>
      <sheetName val="D.84"/>
      <sheetName val="D.85"/>
      <sheetName val="D.86"/>
      <sheetName val="D.87"/>
      <sheetName val="D.88"/>
      <sheetName val="D.89"/>
      <sheetName val="D.92"/>
      <sheetName val="D.93"/>
      <sheetName val="D.94"/>
      <sheetName val="D.95"/>
      <sheetName val="D.96"/>
      <sheetName val="7.공정표"/>
      <sheetName val="H-Dasar"/>
      <sheetName val="61004"/>
      <sheetName val="Master 1.0"/>
      <sheetName val="PRY01-1"/>
      <sheetName val="Pay"/>
      <sheetName val="Daft_2_1"/>
      <sheetName val="Part_A_+_B"/>
      <sheetName val="Harga_Satuan"/>
      <sheetName val="II__TAHANAN_UMUM"/>
      <sheetName val="Analisa_ARS"/>
      <sheetName val="Orgs_Proy"/>
      <sheetName val="Alat_&amp;_Bahan"/>
      <sheetName val="Price_Persiapan_dan_Penunjang"/>
      <sheetName val="Cover_Daf_2"/>
      <sheetName val="Page_1"/>
      <sheetName val="2_10"/>
      <sheetName val="rincian_per_proyek"/>
      <sheetName val="RAB (I)"/>
      <sheetName val="Df-Kuan"/>
      <sheetName val="RPP-6"/>
      <sheetName val="BEBAN P DITAIL"/>
      <sheetName val="H. Dasar"/>
      <sheetName val="BAR SCREEN"/>
      <sheetName val="HRG BAHAN"/>
      <sheetName val="RAB ME"/>
      <sheetName val="UPH,BHN,ALT"/>
      <sheetName val="Harsat.Alat"/>
      <sheetName val="A-11 Steel Str"/>
      <sheetName val="A-03 Pile"/>
      <sheetName val="RINCI"/>
      <sheetName val="DK&amp;H"/>
      <sheetName val="unitprice"/>
      <sheetName val="etraksi"/>
      <sheetName val="Rencana vs Realisasi"/>
      <sheetName val="1.1 ALAT TULIS KANTOR"/>
      <sheetName val="Pag_hal"/>
      <sheetName val="SNI-17-3-09"/>
      <sheetName val="****00"/>
      <sheetName val="______"/>
      <sheetName val="Notes"/>
      <sheetName val="B"/>
      <sheetName val="T. Cs Log P III"/>
      <sheetName val="Kabel"/>
      <sheetName val="NP (2)"/>
      <sheetName val="anal.P"/>
      <sheetName val="KALK_GES"/>
      <sheetName val="Pen Macadam"/>
      <sheetName val="RAB-2006-Total"/>
      <sheetName val="KH-Q1,Q2,01"/>
      <sheetName val="12CGOU"/>
      <sheetName val="pry 05 Pegawai"/>
      <sheetName val="P.M(Monitoring Sche)"/>
      <sheetName val="Lab Sche (Summary)."/>
      <sheetName val="2.1 受電設備棟"/>
      <sheetName val="2.2 受・防火水槽"/>
      <sheetName val="2.3 排水処理設備棟"/>
      <sheetName val="2.4 倉庫棟"/>
      <sheetName val="2.5 守衛棟"/>
      <sheetName val="TOSHIBA-Structure"/>
      <sheetName val="Posisi Biaya"/>
      <sheetName val="C_Flow"/>
      <sheetName val="rab_analisa"/>
      <sheetName val="Satuan Dasar"/>
      <sheetName val="SITE-E"/>
      <sheetName val="MGG3"/>
      <sheetName val="S.roomToyota"/>
      <sheetName val="MVC"/>
      <sheetName val="sliprt"/>
      <sheetName val="PERSI"/>
      <sheetName val="Rev Type"/>
      <sheetName val="LBK"/>
      <sheetName val="H"/>
      <sheetName val="Parameter"/>
      <sheetName val="DI-ESTI"/>
      <sheetName val="REKAP_AN"/>
      <sheetName val="SUM"/>
      <sheetName val="Anl.+"/>
      <sheetName val="tabel profil"/>
      <sheetName val="tidak dipakai"/>
      <sheetName val="REKAPUTAMA_R1_"/>
      <sheetName val="PRELIM"/>
      <sheetName val="RSTR"/>
      <sheetName val="RBONG"/>
      <sheetName val="BONGKARAN"/>
      <sheetName val="H-BHN"/>
      <sheetName val="Sheet"/>
      <sheetName val="RAB &amp; RCO OWNER VERS."/>
      <sheetName val="EQT-ESTN"/>
      <sheetName val="BOW"/>
      <sheetName val="anl.sa"/>
      <sheetName val="B.as"/>
      <sheetName val="TIE-INS"/>
      <sheetName val="H_Satuan_(2)2"/>
      <sheetName val="H_Satuan3"/>
      <sheetName val="cold_mill2"/>
      <sheetName val="Analisa_22"/>
      <sheetName val="Daftar_Subkon2"/>
      <sheetName val="Price_Biaya_Cadangan2"/>
      <sheetName val="BQ_Rekapitulasi__Akhir3"/>
      <sheetName val="Rekap_Biaya2"/>
      <sheetName val="8LT_122"/>
      <sheetName val="Cover_Daf-22"/>
      <sheetName val="A(Rev_3)1"/>
      <sheetName val="Agregat_Halus_&amp;_Kasar1"/>
      <sheetName val="Rekap_Direct_Cost1"/>
      <sheetName val="Form-3_31"/>
      <sheetName val="BOQ_KSN1"/>
      <sheetName val="HARGA_MATERIAL1"/>
      <sheetName val="ANALISA_TENDER1"/>
      <sheetName val="DC_HOT_MIX21"/>
      <sheetName val="Man_Power1"/>
      <sheetName val="Daftar_Upah1"/>
      <sheetName val="ANALISA_PEK_UMUM1"/>
      <sheetName val="Sumber_Daya1"/>
      <sheetName val="Supl_X1"/>
      <sheetName val="Daftar_Harga1"/>
      <sheetName val="RINCIAN_SD_1"/>
      <sheetName val="BQ_ARS1"/>
      <sheetName val="rekap_ahs1"/>
      <sheetName val="Daft_2_11"/>
      <sheetName val="Input_Data1"/>
      <sheetName val="플랜트_설치1"/>
      <sheetName val="BOQ_1"/>
      <sheetName val="rekap_index_eskalasi1"/>
      <sheetName val="Basic_P1"/>
      <sheetName val="HRG_BHN1"/>
      <sheetName val="SUB_TOTAL___1"/>
      <sheetName val="Harsat_Bahan1"/>
      <sheetName val="BQ_Rekapitulasi_Akhir1"/>
      <sheetName val="H_DASAR1"/>
      <sheetName val="Daft_upah,_bahan_&amp;alat1"/>
      <sheetName val="II__TAHANAN_UMUM1"/>
      <sheetName val="Fill_this_out_first___1"/>
      <sheetName val="Kuantitas_&amp;_Harga1"/>
      <sheetName val="REF_ONLY1"/>
      <sheetName val="Weight_Bridge1"/>
      <sheetName val="BQ_Rekapitulasi__Akhir4"/>
      <sheetName val="BQ_PL_1"/>
      <sheetName val="Analisa_ARS1"/>
      <sheetName val="為替レ－ト_1"/>
      <sheetName val="RAB_SEKRETARIAT_(1)1"/>
      <sheetName val="Part_A_+_B1"/>
      <sheetName val="Harga_Satuan1"/>
      <sheetName val="TE_TS_FA_LAN_MATV1"/>
      <sheetName val="ELEMENT_SUM1"/>
      <sheetName val="Rkap_Bya1"/>
      <sheetName val="???_??1"/>
      <sheetName val="CABLE_BULK1"/>
      <sheetName val="An_PLB1"/>
      <sheetName val="Orgs_Proy1"/>
      <sheetName val="bahan_1"/>
      <sheetName val="rincian_per_proyek1"/>
      <sheetName val="Harga_S_Dasar1"/>
      <sheetName val="Urai__Resap_pengikat"/>
      <sheetName val="HRG_DSR"/>
      <sheetName val="Unit_Rate"/>
      <sheetName val="B_Q_20071"/>
      <sheetName val="Combinned_&amp;_Grafic_HB1"/>
      <sheetName val="Vol__Mat_SC1"/>
      <sheetName val="Alat_&amp;_Bahan1"/>
      <sheetName val="Sat_Bah___Up"/>
      <sheetName val="cash_flow1"/>
      <sheetName val="UNIT_PRICE1"/>
      <sheetName val="supporting_data1"/>
      <sheetName val="Cover_Daf_21"/>
      <sheetName val="Price_Persiapan_dan_Penunjang1"/>
      <sheetName val="Page_11"/>
      <sheetName val="Apr_'15"/>
      <sheetName val="Aug_'14"/>
      <sheetName val="Des_'14"/>
      <sheetName val="Feb_'15"/>
      <sheetName val="Jan_'15"/>
      <sheetName val="Jul_'14"/>
      <sheetName val="Jun_'14"/>
      <sheetName val="Mar_'15"/>
      <sheetName val="Mei_'14"/>
      <sheetName val="Mei_'15"/>
      <sheetName val="Nov_'14"/>
      <sheetName val="Oct_'14"/>
      <sheetName val="Sep_'14"/>
      <sheetName val="ANALISA_KUSEN"/>
      <sheetName val="Perm__Test"/>
      <sheetName val="Analisa_Baku_ME"/>
      <sheetName val="2_101"/>
      <sheetName val="VAC_BDWN"/>
      <sheetName val="_SAT_PL"/>
      <sheetName val="ANALISA_SNI'08(ubh_bgsting)"/>
      <sheetName val="Rekap_Sal"/>
      <sheetName val="SCHEDULE_"/>
      <sheetName val="BASIC_PRICE_"/>
      <sheetName val="mA_THP_III"/>
      <sheetName val="BEBAN_P_DITAIL"/>
      <sheetName val="H__Dasar"/>
      <sheetName val="BAR_SCREEN"/>
      <sheetName val="HRG_BAHAN"/>
      <sheetName val="Conn__Lib"/>
      <sheetName val="DAFTAR_7"/>
      <sheetName val="RAB_Jalan"/>
      <sheetName val="basic_price"/>
      <sheetName val="D_79"/>
      <sheetName val="D_81"/>
      <sheetName val="D_82"/>
      <sheetName val="D_83"/>
      <sheetName val="D_84"/>
      <sheetName val="D_85"/>
      <sheetName val="D_86"/>
      <sheetName val="D_87"/>
      <sheetName val="D_88"/>
      <sheetName val="D_89"/>
      <sheetName val="D_92"/>
      <sheetName val="D_93"/>
      <sheetName val="D_94"/>
      <sheetName val="D_95"/>
      <sheetName val="D_96"/>
      <sheetName val="7_공정표"/>
      <sheetName val="Master_1_0"/>
      <sheetName val="Ope_FC"/>
      <sheetName val="Harsat_Upah"/>
      <sheetName val="Galian_batu"/>
      <sheetName val="Rekap_DKH"/>
      <sheetName val="Fill_this_out_first___2"/>
      <sheetName val="BARU-4_"/>
      <sheetName val="Master_Edit"/>
      <sheetName val="Rek_Analisa"/>
      <sheetName val="BQ_Elektrikal"/>
      <sheetName val="4-Basic_Price"/>
      <sheetName val="struktur_tdk_dipakai"/>
      <sheetName val="Isolasi_Luar"/>
      <sheetName val="Isolasi_Luar_Dalam"/>
      <sheetName val="Tanpa_Isolasi"/>
      <sheetName val="RAB_Gedung_Utama"/>
      <sheetName val="Option_List"/>
      <sheetName val="HASAT_DASAR"/>
      <sheetName val="SELISIH_HARGA"/>
      <sheetName val="R_A_B_"/>
      <sheetName val="MATERIAL_ANALISA"/>
      <sheetName val="bq_T_Abang"/>
      <sheetName val="Hrg_Satuan_&amp;_Upah"/>
      <sheetName val="P_M(Monitoring_Sche)"/>
      <sheetName val="Lab_Sche_(Summary)_"/>
      <sheetName val="2_1_受電設備棟"/>
      <sheetName val="2_2_受・防火水槽"/>
      <sheetName val="2_3_排水処理設備棟"/>
      <sheetName val="2_4_倉庫棟"/>
      <sheetName val="2_5_守衛棟"/>
      <sheetName val="DIV.1"/>
      <sheetName val="Ahs.2"/>
      <sheetName val="Ahs.1"/>
      <sheetName val="Lap. Minggu 81 (JUNI)"/>
      <sheetName val="PEMBESIAN BALOK INDUK!"/>
      <sheetName val="anal Lamp 4a"/>
      <sheetName val="RAB-SPL2"/>
      <sheetName val="Rawat Inap"/>
      <sheetName val="RATIO"/>
      <sheetName val="anl hsmpu"/>
      <sheetName val="PRY02"/>
      <sheetName val="RBP- 2"/>
      <sheetName val="REKAP beton"/>
      <sheetName val="BHN1"/>
      <sheetName val="Scd_RAB"/>
      <sheetName val="PRY 01-1"/>
      <sheetName val="DATA 2"/>
      <sheetName val="Tenaker"/>
      <sheetName val="PriceList"/>
      <sheetName val="TEST CASE"/>
      <sheetName val="ARP-7"/>
      <sheetName val="Quary"/>
      <sheetName val="SUM-VOL"/>
      <sheetName val="Hrg.Sat"/>
      <sheetName val="Upah+Bahan"/>
      <sheetName val="data-pendukung"/>
      <sheetName val="ASat"/>
      <sheetName val="6.PEK ASPAL"/>
      <sheetName val="TSS"/>
      <sheetName val="____00"/>
      <sheetName val="GH Quantity"/>
      <sheetName val="Gal_Jack Hammer"/>
      <sheetName val="PNT"/>
      <sheetName val="bd"/>
      <sheetName val="Signage Detail"/>
      <sheetName val="sat dasar"/>
      <sheetName val="BQ-E20-02(Rp)"/>
      <sheetName val="Sat~Bahu"/>
      <sheetName val="H-Bahan"/>
      <sheetName val="Anal"/>
      <sheetName val="Analtanah"/>
      <sheetName val="dafharbhn"/>
      <sheetName val="Anls"/>
      <sheetName val="MC DPU BI"/>
      <sheetName val="Spec ME"/>
      <sheetName val="Harga Dasar"/>
      <sheetName val="rhsp"/>
      <sheetName val="ARSUtM "/>
      <sheetName val="HSBU ANA"/>
      <sheetName val="anal_hs"/>
      <sheetName val="SORT"/>
      <sheetName val="Analisa ME "/>
      <sheetName val="DAFTAR BESI KANAL C SIKU"/>
      <sheetName val="M.Pekerjaan"/>
      <sheetName val="Volume"/>
      <sheetName val="Pipe"/>
      <sheetName val="JBAHAN"/>
      <sheetName val="RBP.4"/>
      <sheetName val="HSD (Rate)"/>
      <sheetName val="RBP.3"/>
      <sheetName val="Lamp. 1 "/>
      <sheetName val="Lamp. 2"/>
      <sheetName val="RBP__21"/>
      <sheetName val="Sum_IF1"/>
      <sheetName val="U__div_21"/>
      <sheetName val="Grand_Sum_BT1"/>
      <sheetName val="Analisa_RAP1"/>
      <sheetName val="L__Hr"/>
      <sheetName val="______1"/>
      <sheetName val="REKAP_ARSITEKTUR_"/>
      <sheetName val="Cable_Data_from_Attachment-C"/>
      <sheetName val="Daft_2_12"/>
      <sheetName val="HAl_27"/>
      <sheetName val="master_schedule"/>
      <sheetName val="Rev__RBP-KP"/>
      <sheetName val="Rev_RBP-1_"/>
      <sheetName val="anal_P"/>
      <sheetName val="Pen_Macadam"/>
      <sheetName val="pry_05_Pegawai"/>
      <sheetName val="AHS_Aspal"/>
      <sheetName val="BQ_Rekapitulasi_Akhir2"/>
      <sheetName val="Jadwal_Kerja_Bln"/>
      <sheetName val="A+Supl_"/>
      <sheetName val="An_H_Sat_Pek_Ut"/>
      <sheetName val="Lap__Minggu_81_(JUNI)"/>
      <sheetName val="8.4.2 Rambu"/>
      <sheetName val="351BQMCN"/>
      <sheetName val="BIALANG"/>
      <sheetName val="Rek.An"/>
      <sheetName val="Print"/>
      <sheetName val="Formula Paket A"/>
      <sheetName val="AHS"/>
      <sheetName val="Z"/>
      <sheetName val="MT_an"/>
      <sheetName val="schalt"/>
      <sheetName val="schtng"/>
      <sheetName val="schbhn"/>
      <sheetName val="Combined"/>
      <sheetName val="Front end"/>
      <sheetName val="Back End"/>
      <sheetName val=""/>
      <sheetName val="pek tanah utk irigasi"/>
      <sheetName val="Uba"/>
      <sheetName val="POL"/>
      <sheetName val="SCORE_RC_Code"/>
      <sheetName val="Cost Summary"/>
      <sheetName val="RINCIAN"/>
      <sheetName val="UnitRateA.1.II"/>
      <sheetName val="UPBH AB"/>
      <sheetName val="Skedul"/>
      <sheetName val="@nalisa E"/>
      <sheetName val="DB"/>
      <sheetName val="name"/>
      <sheetName val="Analisa SNI STANDART "/>
      <sheetName val="% Prog"/>
      <sheetName val="REKAP_STRUKTUR"/>
      <sheetName val="Produksi &amp; Scedule"/>
      <sheetName val="merger"/>
      <sheetName val="LMW-PEG"/>
      <sheetName val="Rek-Analisa"/>
      <sheetName val="AnalisaSIPIL RIIL"/>
      <sheetName val="M+MC"/>
      <sheetName val="SIMPRO(AGST)"/>
      <sheetName val="Data Alat"/>
      <sheetName val="variable"/>
      <sheetName val="HRG UPAH BAHAN"/>
      <sheetName val="reso"/>
      <sheetName val="EXTERNAL  (revisi 1)"/>
      <sheetName val="HS1b"/>
      <sheetName val="D.BOARD"/>
      <sheetName val="subbase"/>
      <sheetName val="BPS"/>
      <sheetName val="RESUME"/>
      <sheetName val="ISIAN"/>
      <sheetName val="1. Rekap A"/>
      <sheetName val="ESCON"/>
      <sheetName val="REKAP_beton"/>
      <sheetName val="8_4_2_Rambu"/>
      <sheetName val="Rek_An"/>
      <sheetName val="Formula_Paket_A"/>
      <sheetName val="Front_end"/>
      <sheetName val="Back_End"/>
      <sheetName val="RAB_(I)"/>
      <sheetName val="pek_tanah_utk_irigasi"/>
      <sheetName val="anl_sa"/>
      <sheetName val="B_as"/>
      <sheetName val="rekap_konst"/>
      <sheetName val="Hrg_Sat"/>
      <sheetName val="Satuan_Dasar"/>
      <sheetName val="tabel_profil"/>
      <sheetName val="Cost_Summary"/>
      <sheetName val="Rev_Type"/>
      <sheetName val="Anl_+"/>
      <sheetName val="Rinc_Ged_A_(G_Utama)"/>
      <sheetName val="Signage_Detail"/>
      <sheetName val="sat_dasar"/>
      <sheetName val="UnitRateA_1_II"/>
      <sheetName val="S_roomToyota"/>
      <sheetName val="PRY_01-1"/>
      <sheetName val="DATA_2"/>
      <sheetName val="Calcu_02"/>
      <sheetName val="Data_Alat"/>
      <sheetName val="LEP AWAL DES 11"/>
      <sheetName val="HS"/>
      <sheetName val="DaftarHS"/>
      <sheetName val="Enc14"/>
      <sheetName val="Sch-5"/>
      <sheetName val="WBS 2005"/>
      <sheetName val="BK-PU"/>
      <sheetName val="est proy"/>
      <sheetName val="AnAlat"/>
      <sheetName val="Analysis"/>
      <sheetName val="SheetGMP"/>
      <sheetName val="SheetGMT"/>
      <sheetName val="JADI"/>
      <sheetName val="PI"/>
      <sheetName val="Parem"/>
      <sheetName val="HS ALAT"/>
      <sheetName val="IBASE"/>
      <sheetName val="Target Raker(10)"/>
      <sheetName val="KUB-01(10)"/>
      <sheetName val="B.UMUM"/>
      <sheetName val="Currency"/>
      <sheetName val="Soil Report"/>
      <sheetName val="3-DIV4"/>
      <sheetName val="Source"/>
      <sheetName val="Uraian Pekerjaan"/>
      <sheetName val="PL (MONTHLY)"/>
      <sheetName val="Cover-01"/>
      <sheetName val="Mobilindo"/>
      <sheetName val="L.BA blok"/>
      <sheetName val="Proyeksi"/>
      <sheetName val="Trading Comps"/>
      <sheetName val="Valuation"/>
      <sheetName val="Supporting"/>
      <sheetName val="GSMTOWER"/>
      <sheetName val="schman"/>
      <sheetName val="schmat"/>
      <sheetName val="Master"/>
      <sheetName val="Encl -14A"/>
      <sheetName val="Encl-7"/>
      <sheetName val="SUM-IF"/>
      <sheetName val="RAB_ASRAMA_(7.A)"/>
      <sheetName val="HRG SAT UPH BHN PU 2012"/>
      <sheetName val="3-DIV2"/>
      <sheetName val="abcdef"/>
      <sheetName val="Wiw"/>
      <sheetName val="2017"/>
      <sheetName val="Bendung"/>
      <sheetName val="PO2"/>
      <sheetName val="HRG BAHAN-UPAH"/>
      <sheetName val="Plat Lantai Trestle"/>
      <sheetName val="Daftar upah &amp; material"/>
      <sheetName val="Analisa Teknik"/>
      <sheetName val="AN-K"/>
      <sheetName val="Petunjuk Ngisi (2)"/>
      <sheetName val="Referensi"/>
      <sheetName val="lokasari-el"/>
      <sheetName val="plint"/>
      <sheetName val="Analisa Gabungan"/>
      <sheetName val="D2.2"/>
      <sheetName val="MAIN BQ"/>
      <sheetName val="SKD"/>
      <sheetName val="ANALISAGATE"/>
      <sheetName val="Reference"/>
      <sheetName val="HARGA DSR"/>
      <sheetName val="D2"/>
      <sheetName val="B_U"/>
      <sheetName val="REKAP RAP"/>
      <sheetName val="K - Drywall-Presd"/>
      <sheetName val="extern"/>
      <sheetName val="SAA"/>
      <sheetName val="UPAH&amp;BHN"/>
      <sheetName val="3"/>
      <sheetName val="4"/>
      <sheetName val="Batal"/>
      <sheetName val="A) Psiapan"/>
      <sheetName val="rekap-ans"/>
      <sheetName val="3-DIV5"/>
      <sheetName val="ganda"/>
      <sheetName val="MC"/>
      <sheetName val="DIV_1"/>
      <sheetName val="BasicPrice"/>
      <sheetName val="Rek. Mob"/>
      <sheetName val="Rekap _2_"/>
      <sheetName val="lamp 9"/>
      <sheetName val="ANALALAT"/>
      <sheetName val="W-NAD"/>
      <sheetName val="RAB 1"/>
      <sheetName val="MEJA"/>
      <sheetName val="Rumus"/>
      <sheetName val="MASTER_BOQ"/>
      <sheetName val="PERHITUNGAN QUANTITY "/>
      <sheetName val="Floor"/>
      <sheetName val="Paint Type B"/>
      <sheetName val="3.4-PIPE"/>
      <sheetName val="LPA-C"/>
      <sheetName val="FORMULA"/>
      <sheetName val="ASPAL (14)"/>
      <sheetName val="iTEM hARSAT"/>
      <sheetName val="Arsitektur"/>
      <sheetName val="6. CCTV"/>
      <sheetName val="7. Data"/>
      <sheetName val="11. PMK"/>
      <sheetName val="HS. Upah"/>
      <sheetName val="HSD_Alat"/>
      <sheetName val="DAFTAR  BESI IWF"/>
      <sheetName val="Ana"/>
      <sheetName val="Tabel HSP"/>
      <sheetName val="Kerja"/>
      <sheetName val="Harsat_El"/>
      <sheetName val="rab strktr ars print"/>
      <sheetName val="C-OFF"/>
      <sheetName val="DAF_7"/>
      <sheetName val="BAJA TUL"/>
      <sheetName val="Hargabahan"/>
      <sheetName val="Alat Berat"/>
      <sheetName val="Kuantitas"/>
      <sheetName val="REKAP AHSP.A"/>
      <sheetName val="61005"/>
      <sheetName val="61006"/>
      <sheetName val="61007"/>
      <sheetName val="61008"/>
      <sheetName val="Isian Biodata"/>
      <sheetName val="Data-Pdk"/>
      <sheetName val="An-Lat"/>
      <sheetName val="Analisa Harga Satuan"/>
      <sheetName val="analisa print"/>
      <sheetName val="Rekap Anl"/>
      <sheetName val="ALT"/>
      <sheetName val="Super"/>
      <sheetName val="Upah bhn mat"/>
      <sheetName val="backup mc_0"/>
      <sheetName val="analis"/>
      <sheetName val="Steel Material List"/>
      <sheetName val="BD Steel"/>
      <sheetName val="breakdown cable tray"/>
      <sheetName val="Pekerjaan Pabrik Utama"/>
      <sheetName val="Pekerjaan Pabrik Utama-Add"/>
      <sheetName val="Pekerjaan Bangunan TPS"/>
      <sheetName val="Pekerjaan Bangunan TPS (2)"/>
      <sheetName val="Pekerjaan Area Luar Jalan"/>
      <sheetName val="IV.1. Str. Office"/>
      <sheetName val="IV.2. Str. Serbaguna,GWT&amp;Wisma"/>
      <sheetName val="AnMobilisasi"/>
      <sheetName val="Foundation"/>
      <sheetName val="3-DIV3"/>
      <sheetName val="tblpAKET-1_2"/>
      <sheetName val="hARGA SAT"/>
      <sheetName val="RAB VOL"/>
      <sheetName val="DU&amp;B"/>
      <sheetName val="BAHN"/>
      <sheetName val="daya"/>
      <sheetName val="ANGGARAN"/>
      <sheetName val="RKP 01"/>
      <sheetName val="DRAFT KONSUMEN"/>
      <sheetName val="sai"/>
      <sheetName val="5-Peralatan"/>
      <sheetName val="Resume_Analisa"/>
      <sheetName val="Sat Upa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sheetData sheetId="219"/>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sheetData sheetId="879" refreshError="1"/>
      <sheetData sheetId="880" refreshError="1"/>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sheetData sheetId="970"/>
      <sheetData sheetId="971" refreshError="1"/>
      <sheetData sheetId="972" refreshError="1"/>
      <sheetData sheetId="973" refreshError="1"/>
      <sheetData sheetId="974" refreshError="1"/>
      <sheetData sheetId="975" refreshError="1"/>
      <sheetData sheetId="976" refreshError="1"/>
      <sheetData sheetId="977"/>
      <sheetData sheetId="978"/>
      <sheetData sheetId="979"/>
      <sheetData sheetId="980"/>
      <sheetData sheetId="981"/>
      <sheetData sheetId="982"/>
      <sheetData sheetId="983"/>
      <sheetData sheetId="984"/>
      <sheetData sheetId="985" refreshError="1"/>
      <sheetData sheetId="986" refreshError="1"/>
      <sheetData sheetId="987" refreshError="1"/>
      <sheetData sheetId="988" refreshError="1"/>
      <sheetData sheetId="989" refreshError="1"/>
      <sheetData sheetId="990"/>
      <sheetData sheetId="99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Set>
  </externalBook>
</externalLink>
</file>

<file path=xl/externalLinks/externalLink3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
      <sheetName val="Surat"/>
      <sheetName val="Rekap"/>
      <sheetName val="BOQ"/>
      <sheetName val="DS"/>
      <sheetName val="Jadwal"/>
      <sheetName val="Ana. PU"/>
      <sheetName val="ANA mob"/>
      <sheetName val="ANA Rutin"/>
      <sheetName val="MOS"/>
      <sheetName val="Confirm"/>
      <sheetName val="DPU"/>
      <sheetName val="data"/>
      <sheetName val="alat"/>
      <sheetName val="staff"/>
      <sheetName val="Sub-Kont"/>
      <sheetName val="HSD"/>
      <sheetName val="Met-PU-3.2 (2)"/>
      <sheetName val="Met-PU-5.1 (1)"/>
      <sheetName val="Met-PU-5.1 (2)"/>
      <sheetName val="Met-PU-6.3 (5)"/>
      <sheetName val="Met-PU-6.3 (6)"/>
      <sheetName val="Met-PU-6.3 (7)"/>
      <sheetName val="Met-PU-7.10 (3)"/>
      <sheetName val="Alamat"/>
      <sheetName val="LP-1"/>
      <sheetName val="LP-2"/>
      <sheetName val="LP-3"/>
      <sheetName val="Schedule"/>
      <sheetName val="IND"/>
    </sheetNames>
    <sheetDataSet>
      <sheetData sheetId="0"/>
      <sheetData sheetId="1" refreshError="1"/>
      <sheetData sheetId="2">
        <row r="32">
          <cell r="I32">
            <v>5353033488.25</v>
          </cell>
        </row>
      </sheetData>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3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B"/>
      <sheetName val="RAP"/>
      <sheetName val="ANALISA RAP"/>
      <sheetName val="BAHAN"/>
      <sheetName val="SUB"/>
      <sheetName val="UPAH"/>
      <sheetName val="ALAT"/>
      <sheetName val="ALAT BANTU"/>
      <sheetName val="TUTUPAN"/>
      <sheetName val="BIAYA UMUM"/>
    </sheetNames>
    <sheetDataSet>
      <sheetData sheetId="0" refreshError="1"/>
      <sheetData sheetId="1" refreshError="1"/>
      <sheetData sheetId="2" refreshError="1"/>
      <sheetData sheetId="3"/>
      <sheetData sheetId="4" refreshError="1"/>
      <sheetData sheetId="5">
        <row r="17">
          <cell r="K17">
            <v>50000</v>
          </cell>
        </row>
      </sheetData>
      <sheetData sheetId="6" refreshError="1"/>
      <sheetData sheetId="7" refreshError="1"/>
      <sheetData sheetId="8" refreshError="1"/>
      <sheetData sheetId="9" refreshError="1"/>
    </sheetDataSet>
  </externalBook>
</externalLink>
</file>

<file path=xl/externalLinks/externalLink3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2)"/>
      <sheetName val="Sheet1"/>
      <sheetName val="SRT Penawaran"/>
      <sheetName val="Struktur Lapangan"/>
      <sheetName val="Data Personil"/>
      <sheetName val="Data Alat_Perlengkapan"/>
      <sheetName val="Rekapitulasi"/>
      <sheetName val="Lokasi A"/>
      <sheetName val="Lokasi B"/>
      <sheetName val="TS"/>
      <sheetName val="Daftar Analisa"/>
      <sheetName val="Harga Bahan"/>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7">
          <cell r="C7" t="str">
            <v>Pekerja</v>
          </cell>
          <cell r="D7">
            <v>1</v>
          </cell>
          <cell r="E7" t="str">
            <v>oh</v>
          </cell>
          <cell r="F7">
            <v>40000</v>
          </cell>
        </row>
        <row r="8">
          <cell r="C8" t="str">
            <v>Kepala Tukang</v>
          </cell>
          <cell r="D8">
            <v>1</v>
          </cell>
          <cell r="E8" t="str">
            <v>oh</v>
          </cell>
          <cell r="F8">
            <v>65000</v>
          </cell>
        </row>
        <row r="9">
          <cell r="C9" t="str">
            <v>Mandor</v>
          </cell>
          <cell r="D9">
            <v>1</v>
          </cell>
          <cell r="E9" t="str">
            <v>oh</v>
          </cell>
          <cell r="F9">
            <v>50000</v>
          </cell>
        </row>
        <row r="10">
          <cell r="C10" t="str">
            <v>Tukang</v>
          </cell>
          <cell r="D10">
            <v>1</v>
          </cell>
          <cell r="E10" t="str">
            <v>oh</v>
          </cell>
          <cell r="F10">
            <v>58800</v>
          </cell>
        </row>
        <row r="11">
          <cell r="C11" t="str">
            <v>Driver ( Sopir )</v>
          </cell>
          <cell r="D11">
            <v>1</v>
          </cell>
          <cell r="E11" t="str">
            <v>oh</v>
          </cell>
          <cell r="F11">
            <v>60000</v>
          </cell>
        </row>
        <row r="12">
          <cell r="C12" t="str">
            <v>Operator</v>
          </cell>
          <cell r="D12">
            <v>1</v>
          </cell>
          <cell r="E12" t="str">
            <v>oh</v>
          </cell>
          <cell r="F12">
            <v>100000</v>
          </cell>
        </row>
      </sheetData>
    </sheetDataSet>
  </externalBook>
</externalLink>
</file>

<file path=xl/externalLinks/externalLink3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BOW"/>
      <sheetName val="h.satuan"/>
      <sheetName val="GEN-T36"/>
    </sheetNames>
    <sheetDataSet>
      <sheetData sheetId="0" refreshError="1"/>
      <sheetData sheetId="1" refreshError="1">
        <row r="14">
          <cell r="C14" t="str">
            <v xml:space="preserve">Tukang </v>
          </cell>
          <cell r="E14" t="str">
            <v>hari</v>
          </cell>
          <cell r="F14">
            <v>10500</v>
          </cell>
        </row>
        <row r="15">
          <cell r="C15" t="str">
            <v>Tukang kayu</v>
          </cell>
          <cell r="E15" t="str">
            <v>hari</v>
          </cell>
          <cell r="F15">
            <v>10500</v>
          </cell>
        </row>
        <row r="16">
          <cell r="C16" t="str">
            <v>Tukang batu</v>
          </cell>
          <cell r="E16" t="str">
            <v>hari</v>
          </cell>
          <cell r="F16">
            <v>10500</v>
          </cell>
        </row>
        <row r="17">
          <cell r="C17" t="str">
            <v>Tukang cat</v>
          </cell>
          <cell r="E17" t="str">
            <v>hari</v>
          </cell>
          <cell r="F17">
            <v>10500</v>
          </cell>
        </row>
        <row r="18">
          <cell r="C18" t="str">
            <v>Tukang besi</v>
          </cell>
          <cell r="E18" t="str">
            <v>hari</v>
          </cell>
          <cell r="F18">
            <v>10500</v>
          </cell>
        </row>
        <row r="19">
          <cell r="C19" t="str">
            <v>Kepala Tukang</v>
          </cell>
          <cell r="E19" t="str">
            <v>hari</v>
          </cell>
          <cell r="F19">
            <v>11000</v>
          </cell>
        </row>
        <row r="20">
          <cell r="C20" t="str">
            <v>Pekerja</v>
          </cell>
          <cell r="E20" t="str">
            <v>hari</v>
          </cell>
          <cell r="F20">
            <v>9500</v>
          </cell>
        </row>
        <row r="21">
          <cell r="C21" t="str">
            <v>Mandor</v>
          </cell>
          <cell r="E21" t="str">
            <v>hari</v>
          </cell>
          <cell r="F21">
            <v>12000</v>
          </cell>
        </row>
        <row r="22">
          <cell r="C22" t="str">
            <v>Penjaga api</v>
          </cell>
          <cell r="E22" t="str">
            <v>hari</v>
          </cell>
          <cell r="F22">
            <v>9500</v>
          </cell>
        </row>
        <row r="23">
          <cell r="C23" t="str">
            <v>Masinis</v>
          </cell>
          <cell r="E23" t="str">
            <v>hari</v>
          </cell>
          <cell r="F23">
            <v>13000</v>
          </cell>
        </row>
      </sheetData>
      <sheetData sheetId="2" refreshError="1"/>
    </sheetDataSet>
  </externalBook>
</externalLink>
</file>

<file path=xl/externalLinks/externalLink3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 Biaya"/>
      <sheetName val="Kuantitas &amp; Harga"/>
      <sheetName val="DIV.1 Mobilisasi"/>
      <sheetName val="DIV.1 Lalu Lintas"/>
      <sheetName val="DIV.1 Jembatan Sementara"/>
      <sheetName val="DIV.2 NP"/>
      <sheetName val="DIV.3 NP"/>
      <sheetName val="DIV.3 Coferdam"/>
      <sheetName val="DIV.4 NP"/>
      <sheetName val="DIV.5 NP"/>
      <sheetName val="DIV.6 NP"/>
      <sheetName val="DIV.6 Asbuton"/>
      <sheetName val="DIV.7 Elestomeric"/>
      <sheetName val="DIV.7 Expantion-Sand"/>
      <sheetName val="DIV.7 Tiang pancang"/>
      <sheetName val="DIV.7 NP"/>
      <sheetName val="DIV.7 NP (2)"/>
      <sheetName val="DIV.7 Pembongkaran Beton"/>
      <sheetName val="DIV.7Peng, Jemb. Rangka-Gantung"/>
      <sheetName val="DIV.8 NP"/>
      <sheetName val="DIV.9 NP"/>
      <sheetName val="DIV.10 LS-Rutin"/>
      <sheetName val="DIV.10 Kuantitas"/>
      <sheetName val="DIV.10 Analisa HSP"/>
      <sheetName val="Basic Pric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3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 anl"/>
      <sheetName val="REKAP"/>
      <sheetName val="A. PERSIAPAN"/>
      <sheetName val="B1. KANTOR"/>
      <sheetName val="B4. MUSHALLA"/>
      <sheetName val="B4. WUDHUK"/>
      <sheetName val="B. 5 POS JAGA"/>
      <sheetName val="C. PRASARANA PEL."/>
      <sheetName val="Basic Price"/>
      <sheetName val="HSItem"/>
      <sheetName val="Analisa SNI"/>
      <sheetName val="Analisa EI"/>
    </sheetNames>
    <sheetDataSet>
      <sheetData sheetId="0"/>
      <sheetData sheetId="1"/>
      <sheetData sheetId="2"/>
      <sheetData sheetId="3"/>
      <sheetData sheetId="4"/>
      <sheetData sheetId="5"/>
      <sheetData sheetId="6"/>
      <sheetData sheetId="7"/>
      <sheetData sheetId="8">
        <row r="8">
          <cell r="B8" t="str">
            <v xml:space="preserve">U R A I A N </v>
          </cell>
          <cell r="E8" t="str">
            <v>VOLUME</v>
          </cell>
          <cell r="F8" t="str">
            <v>SATUAN</v>
          </cell>
          <cell r="G8" t="str">
            <v>HARGA SATUAN</v>
          </cell>
        </row>
        <row r="9">
          <cell r="G9" t="str">
            <v>( Rp)</v>
          </cell>
        </row>
        <row r="10">
          <cell r="B10" t="str">
            <v>A. UPAH PEKERJA HARIAN</v>
          </cell>
        </row>
        <row r="11">
          <cell r="B11" t="str">
            <v>Pekerja</v>
          </cell>
          <cell r="D11">
            <v>0</v>
          </cell>
          <cell r="E11">
            <v>1</v>
          </cell>
          <cell r="F11" t="str">
            <v>Jam</v>
          </cell>
          <cell r="G11">
            <v>7428.5714285714284</v>
          </cell>
        </row>
        <row r="12">
          <cell r="B12" t="str">
            <v>Kepala tukang</v>
          </cell>
          <cell r="D12">
            <v>0</v>
          </cell>
          <cell r="E12">
            <v>1</v>
          </cell>
          <cell r="F12" t="str">
            <v>Jam</v>
          </cell>
          <cell r="G12">
            <v>12857.142857142857</v>
          </cell>
        </row>
        <row r="13">
          <cell r="B13" t="str">
            <v>Mandor</v>
          </cell>
          <cell r="D13">
            <v>0</v>
          </cell>
          <cell r="E13">
            <v>1</v>
          </cell>
          <cell r="F13" t="str">
            <v>Jam</v>
          </cell>
          <cell r="G13">
            <v>10128.571428571429</v>
          </cell>
        </row>
        <row r="14">
          <cell r="B14" t="str">
            <v>Tukang</v>
          </cell>
          <cell r="D14">
            <v>0</v>
          </cell>
          <cell r="E14">
            <v>1</v>
          </cell>
          <cell r="F14" t="str">
            <v>Jam</v>
          </cell>
          <cell r="G14">
            <v>11142.857142857143</v>
          </cell>
        </row>
        <row r="15">
          <cell r="D15">
            <v>0</v>
          </cell>
        </row>
        <row r="16">
          <cell r="D16">
            <v>0</v>
          </cell>
        </row>
        <row r="17">
          <cell r="B17" t="str">
            <v>B. HARGA BAHAN</v>
          </cell>
          <cell r="D17">
            <v>0</v>
          </cell>
        </row>
        <row r="18">
          <cell r="B18" t="str">
            <v>Agregat Halus</v>
          </cell>
          <cell r="E18">
            <v>1</v>
          </cell>
          <cell r="F18" t="str">
            <v>M3</v>
          </cell>
          <cell r="G18">
            <v>120000</v>
          </cell>
        </row>
        <row r="19">
          <cell r="B19" t="str">
            <v>Agregat Kasar</v>
          </cell>
          <cell r="E19">
            <v>1</v>
          </cell>
          <cell r="F19" t="str">
            <v>M3</v>
          </cell>
          <cell r="G19">
            <v>125000</v>
          </cell>
        </row>
        <row r="20">
          <cell r="B20" t="str">
            <v>Aspal</v>
          </cell>
          <cell r="E20">
            <v>1</v>
          </cell>
          <cell r="F20" t="str">
            <v>Kg</v>
          </cell>
          <cell r="G20">
            <v>6500</v>
          </cell>
        </row>
        <row r="21">
          <cell r="B21" t="str">
            <v>Baja profil</v>
          </cell>
          <cell r="E21">
            <v>1</v>
          </cell>
          <cell r="F21" t="str">
            <v>Kg</v>
          </cell>
          <cell r="G21">
            <v>24500</v>
          </cell>
        </row>
        <row r="22">
          <cell r="B22" t="str">
            <v>Baja Strip 2 x 3</v>
          </cell>
          <cell r="E22">
            <v>1</v>
          </cell>
          <cell r="F22" t="str">
            <v>Kg</v>
          </cell>
          <cell r="G22">
            <v>11500</v>
          </cell>
        </row>
        <row r="23">
          <cell r="B23" t="str">
            <v>Batu bata</v>
          </cell>
          <cell r="D23">
            <v>0</v>
          </cell>
          <cell r="E23">
            <v>1</v>
          </cell>
          <cell r="F23" t="str">
            <v>Buah</v>
          </cell>
          <cell r="G23">
            <v>850</v>
          </cell>
        </row>
        <row r="24">
          <cell r="B24" t="str">
            <v>Batu kali</v>
          </cell>
          <cell r="E24">
            <v>1</v>
          </cell>
          <cell r="F24" t="str">
            <v>M3</v>
          </cell>
          <cell r="G24">
            <v>115000</v>
          </cell>
        </row>
        <row r="25">
          <cell r="B25" t="str">
            <v>Batu kali/ batu belah</v>
          </cell>
          <cell r="D25">
            <v>0</v>
          </cell>
          <cell r="E25">
            <v>1</v>
          </cell>
          <cell r="F25" t="str">
            <v>M3</v>
          </cell>
          <cell r="G25">
            <v>178308</v>
          </cell>
        </row>
        <row r="26">
          <cell r="B26" t="str">
            <v>Besi beton polos</v>
          </cell>
          <cell r="D26">
            <v>0</v>
          </cell>
          <cell r="E26">
            <v>1</v>
          </cell>
          <cell r="F26" t="str">
            <v>Kg</v>
          </cell>
          <cell r="G26">
            <v>12975</v>
          </cell>
        </row>
        <row r="27">
          <cell r="B27" t="str">
            <v>Besi beton ulir</v>
          </cell>
          <cell r="E27">
            <v>1</v>
          </cell>
          <cell r="F27" t="str">
            <v>Kg</v>
          </cell>
          <cell r="G27">
            <v>14500</v>
          </cell>
        </row>
        <row r="28">
          <cell r="B28" t="str">
            <v>Besi Rangka</v>
          </cell>
          <cell r="E28">
            <v>1</v>
          </cell>
          <cell r="F28" t="str">
            <v>Kg</v>
          </cell>
          <cell r="G28">
            <v>15750</v>
          </cell>
        </row>
        <row r="29">
          <cell r="B29" t="str">
            <v>Bubung  genteng metal</v>
          </cell>
          <cell r="D29">
            <v>0</v>
          </cell>
          <cell r="E29">
            <v>1</v>
          </cell>
          <cell r="F29" t="str">
            <v>M</v>
          </cell>
          <cell r="G29">
            <v>40000</v>
          </cell>
        </row>
        <row r="30">
          <cell r="B30" t="str">
            <v>Cat anti karat</v>
          </cell>
          <cell r="E30">
            <v>1</v>
          </cell>
          <cell r="F30" t="str">
            <v>M3</v>
          </cell>
          <cell r="G30">
            <v>27648</v>
          </cell>
        </row>
        <row r="31">
          <cell r="B31" t="str">
            <v>Cat dasar</v>
          </cell>
          <cell r="D31">
            <v>0</v>
          </cell>
          <cell r="E31">
            <v>1</v>
          </cell>
          <cell r="F31" t="str">
            <v>Kg</v>
          </cell>
          <cell r="G31">
            <v>22500</v>
          </cell>
        </row>
        <row r="32">
          <cell r="B32" t="str">
            <v>Cat kayu dasar</v>
          </cell>
          <cell r="E32">
            <v>1</v>
          </cell>
          <cell r="F32" t="str">
            <v>Kg</v>
          </cell>
          <cell r="G32">
            <v>22500</v>
          </cell>
        </row>
        <row r="33">
          <cell r="B33" t="str">
            <v>Cat kayu mengkilap</v>
          </cell>
          <cell r="E33">
            <v>1</v>
          </cell>
          <cell r="F33" t="str">
            <v>Kg</v>
          </cell>
          <cell r="G33">
            <v>30400</v>
          </cell>
        </row>
        <row r="34">
          <cell r="B34" t="str">
            <v>Cat Marka Jalan</v>
          </cell>
          <cell r="E34">
            <v>1</v>
          </cell>
          <cell r="F34" t="str">
            <v>Kg</v>
          </cell>
          <cell r="G34">
            <v>35000</v>
          </cell>
        </row>
        <row r="35">
          <cell r="B35" t="str">
            <v>Cat Meni Kayu</v>
          </cell>
          <cell r="E35">
            <v>1</v>
          </cell>
          <cell r="F35" t="str">
            <v>Kg</v>
          </cell>
          <cell r="G35">
            <v>22500</v>
          </cell>
        </row>
        <row r="36">
          <cell r="B36" t="str">
            <v>Cat menie Besi</v>
          </cell>
          <cell r="D36">
            <v>0</v>
          </cell>
          <cell r="E36">
            <v>1</v>
          </cell>
          <cell r="F36" t="str">
            <v>Kg</v>
          </cell>
          <cell r="G36">
            <v>30000</v>
          </cell>
        </row>
        <row r="37">
          <cell r="B37" t="str">
            <v>Cat tembok</v>
          </cell>
          <cell r="D37">
            <v>0</v>
          </cell>
          <cell r="E37">
            <v>1</v>
          </cell>
          <cell r="F37" t="str">
            <v>Kg</v>
          </cell>
          <cell r="G37">
            <v>35000</v>
          </cell>
        </row>
        <row r="38">
          <cell r="B38" t="str">
            <v>Dempul</v>
          </cell>
          <cell r="D38">
            <v>0</v>
          </cell>
          <cell r="E38">
            <v>1</v>
          </cell>
          <cell r="F38" t="str">
            <v>Kg</v>
          </cell>
          <cell r="G38">
            <v>16500</v>
          </cell>
        </row>
        <row r="39">
          <cell r="B39" t="str">
            <v>Filler</v>
          </cell>
          <cell r="E39">
            <v>1</v>
          </cell>
          <cell r="F39" t="str">
            <v>Kg</v>
          </cell>
          <cell r="G39">
            <v>1728</v>
          </cell>
        </row>
        <row r="40">
          <cell r="B40" t="str">
            <v>Genteng metal</v>
          </cell>
          <cell r="D40">
            <v>0</v>
          </cell>
          <cell r="E40">
            <v>1</v>
          </cell>
          <cell r="F40" t="str">
            <v>Lbr</v>
          </cell>
          <cell r="G40">
            <v>95800</v>
          </cell>
        </row>
        <row r="41">
          <cell r="B41" t="str">
            <v>Glassbit</v>
          </cell>
          <cell r="E41">
            <v>1</v>
          </cell>
          <cell r="F41" t="str">
            <v>Kg</v>
          </cell>
          <cell r="G41">
            <v>25000</v>
          </cell>
        </row>
        <row r="42">
          <cell r="B42" t="str">
            <v>Kawat beton</v>
          </cell>
          <cell r="D42">
            <v>0</v>
          </cell>
          <cell r="E42">
            <v>1</v>
          </cell>
          <cell r="F42" t="str">
            <v>Kg</v>
          </cell>
          <cell r="G42">
            <v>12528</v>
          </cell>
        </row>
        <row r="43">
          <cell r="B43" t="str">
            <v>Kawat las</v>
          </cell>
          <cell r="E43">
            <v>1</v>
          </cell>
          <cell r="F43" t="str">
            <v>Kg</v>
          </cell>
          <cell r="G43">
            <v>24500</v>
          </cell>
        </row>
        <row r="44">
          <cell r="B44" t="str">
            <v>Kayu bekisting</v>
          </cell>
          <cell r="D44">
            <v>0</v>
          </cell>
          <cell r="E44">
            <v>1</v>
          </cell>
          <cell r="F44" t="str">
            <v>M3</v>
          </cell>
          <cell r="G44">
            <v>2000000</v>
          </cell>
        </row>
        <row r="45">
          <cell r="B45" t="str">
            <v>Kayu kalimantan</v>
          </cell>
          <cell r="E45">
            <v>1</v>
          </cell>
          <cell r="F45" t="str">
            <v>M3</v>
          </cell>
          <cell r="G45">
            <v>3050000</v>
          </cell>
        </row>
        <row r="46">
          <cell r="B46" t="str">
            <v>Kayu Kalimantan papan</v>
          </cell>
          <cell r="E46">
            <v>1</v>
          </cell>
          <cell r="F46" t="str">
            <v>M3</v>
          </cell>
          <cell r="G46">
            <v>3050000</v>
          </cell>
        </row>
        <row r="47">
          <cell r="B47" t="str">
            <v>Kayu kamper</v>
          </cell>
          <cell r="E47">
            <v>1</v>
          </cell>
          <cell r="F47" t="str">
            <v>M3</v>
          </cell>
          <cell r="G47">
            <v>2500000</v>
          </cell>
        </row>
        <row r="48">
          <cell r="B48" t="str">
            <v>Kayu kamper papan</v>
          </cell>
          <cell r="E48">
            <v>1</v>
          </cell>
          <cell r="F48" t="str">
            <v>M3</v>
          </cell>
          <cell r="G48">
            <v>2500000</v>
          </cell>
        </row>
        <row r="49">
          <cell r="B49" t="str">
            <v>Kayu klas I</v>
          </cell>
          <cell r="D49">
            <v>0</v>
          </cell>
          <cell r="E49">
            <v>1</v>
          </cell>
          <cell r="F49" t="str">
            <v>M3</v>
          </cell>
          <cell r="G49">
            <v>3050000</v>
          </cell>
        </row>
        <row r="50">
          <cell r="B50" t="str">
            <v>Kayu klas II</v>
          </cell>
          <cell r="D50">
            <v>0</v>
          </cell>
          <cell r="E50">
            <v>1</v>
          </cell>
          <cell r="F50" t="str">
            <v>M3</v>
          </cell>
          <cell r="G50">
            <v>2500000</v>
          </cell>
        </row>
        <row r="51">
          <cell r="B51" t="str">
            <v>Kayu Perancah</v>
          </cell>
          <cell r="E51">
            <v>1</v>
          </cell>
          <cell r="F51" t="str">
            <v>M3</v>
          </cell>
          <cell r="G51">
            <v>2000000</v>
          </cell>
        </row>
        <row r="52">
          <cell r="B52" t="str">
            <v>Kayu rangka plafond</v>
          </cell>
          <cell r="D52">
            <v>0</v>
          </cell>
          <cell r="E52">
            <v>1</v>
          </cell>
          <cell r="F52" t="str">
            <v>M3</v>
          </cell>
          <cell r="G52">
            <v>2500000</v>
          </cell>
        </row>
        <row r="53">
          <cell r="B53" t="str">
            <v>Keramik 20 x 20 cm</v>
          </cell>
          <cell r="D53">
            <v>0</v>
          </cell>
          <cell r="E53">
            <v>1</v>
          </cell>
          <cell r="F53" t="str">
            <v>M2</v>
          </cell>
          <cell r="G53">
            <v>65000</v>
          </cell>
        </row>
        <row r="54">
          <cell r="B54" t="str">
            <v>Keramik 20 x 25 cm</v>
          </cell>
          <cell r="D54">
            <v>0</v>
          </cell>
          <cell r="E54">
            <v>1</v>
          </cell>
          <cell r="F54" t="str">
            <v>M2</v>
          </cell>
          <cell r="G54">
            <v>57000</v>
          </cell>
        </row>
        <row r="55">
          <cell r="B55" t="str">
            <v>Keramik 30 x 30 cm</v>
          </cell>
          <cell r="E55">
            <v>1</v>
          </cell>
          <cell r="F55" t="str">
            <v>M2</v>
          </cell>
          <cell r="G55">
            <v>54000</v>
          </cell>
        </row>
        <row r="56">
          <cell r="B56" t="str">
            <v>Keramik 40 x 40 cm</v>
          </cell>
          <cell r="D56">
            <v>0</v>
          </cell>
          <cell r="E56">
            <v>1</v>
          </cell>
          <cell r="F56" t="str">
            <v>M2</v>
          </cell>
          <cell r="G56">
            <v>53000</v>
          </cell>
        </row>
        <row r="57">
          <cell r="B57" t="str">
            <v>Keramik 40 x 40 cm kulit jeruk</v>
          </cell>
          <cell r="D57">
            <v>0</v>
          </cell>
          <cell r="E57">
            <v>1</v>
          </cell>
          <cell r="F57" t="str">
            <v>M2</v>
          </cell>
          <cell r="G57">
            <v>60000</v>
          </cell>
        </row>
        <row r="58">
          <cell r="B58" t="str">
            <v>Keramik 60 x 60 cm</v>
          </cell>
          <cell r="E58">
            <v>1</v>
          </cell>
          <cell r="F58" t="str">
            <v>M2</v>
          </cell>
          <cell r="G58">
            <v>138000</v>
          </cell>
        </row>
        <row r="59">
          <cell r="B59" t="str">
            <v>Keramik Stepnose 10 x 30 cm</v>
          </cell>
          <cell r="D59">
            <v>70000</v>
          </cell>
          <cell r="E59">
            <v>1</v>
          </cell>
          <cell r="F59" t="str">
            <v>M2</v>
          </cell>
          <cell r="G59">
            <v>70000</v>
          </cell>
        </row>
        <row r="60">
          <cell r="B60" t="str">
            <v>Kerikil</v>
          </cell>
          <cell r="D60">
            <v>0</v>
          </cell>
          <cell r="E60">
            <v>1</v>
          </cell>
          <cell r="F60" t="str">
            <v>M3</v>
          </cell>
          <cell r="G60">
            <v>110000</v>
          </cell>
        </row>
        <row r="61">
          <cell r="B61" t="str">
            <v>Kerosene</v>
          </cell>
          <cell r="E61">
            <v>1</v>
          </cell>
          <cell r="F61" t="str">
            <v>Liter</v>
          </cell>
          <cell r="G61">
            <v>2916</v>
          </cell>
        </row>
        <row r="62">
          <cell r="B62" t="str">
            <v>Kertas amplas</v>
          </cell>
          <cell r="D62">
            <v>0</v>
          </cell>
          <cell r="E62">
            <v>1</v>
          </cell>
          <cell r="F62" t="str">
            <v>Lbr</v>
          </cell>
          <cell r="G62">
            <v>3500</v>
          </cell>
        </row>
        <row r="63">
          <cell r="B63" t="str">
            <v>List Kayu profil</v>
          </cell>
          <cell r="E63">
            <v>1</v>
          </cell>
          <cell r="F63" t="str">
            <v>M'</v>
          </cell>
          <cell r="G63">
            <v>8500</v>
          </cell>
        </row>
        <row r="64">
          <cell r="B64" t="str">
            <v>Minyak cat</v>
          </cell>
          <cell r="D64">
            <v>0</v>
          </cell>
          <cell r="E64">
            <v>1</v>
          </cell>
          <cell r="F64" t="str">
            <v>Ltr</v>
          </cell>
          <cell r="G64">
            <v>16000</v>
          </cell>
        </row>
        <row r="65">
          <cell r="B65" t="str">
            <v>Multipleks 4 mm</v>
          </cell>
          <cell r="D65">
            <v>0</v>
          </cell>
          <cell r="E65">
            <v>1</v>
          </cell>
          <cell r="F65" t="str">
            <v>Lbr</v>
          </cell>
          <cell r="G65">
            <v>89316</v>
          </cell>
        </row>
        <row r="66">
          <cell r="B66" t="str">
            <v>Paku hak panjang 15 cm</v>
          </cell>
          <cell r="E66">
            <v>1</v>
          </cell>
          <cell r="F66" t="str">
            <v>Kg</v>
          </cell>
          <cell r="G66">
            <v>15000</v>
          </cell>
        </row>
        <row r="67">
          <cell r="B67" t="str">
            <v>Paku kayu</v>
          </cell>
          <cell r="D67">
            <v>0</v>
          </cell>
          <cell r="E67">
            <v>1</v>
          </cell>
          <cell r="F67" t="str">
            <v>Kg</v>
          </cell>
          <cell r="G67">
            <v>14796</v>
          </cell>
        </row>
        <row r="68">
          <cell r="B68" t="str">
            <v>Paku sekrup 3,5"</v>
          </cell>
          <cell r="E68">
            <v>1</v>
          </cell>
          <cell r="F68" t="str">
            <v>Bh</v>
          </cell>
          <cell r="G68">
            <v>2000</v>
          </cell>
        </row>
        <row r="69">
          <cell r="B69" t="str">
            <v>Paku seng</v>
          </cell>
          <cell r="D69">
            <v>0</v>
          </cell>
          <cell r="E69">
            <v>1</v>
          </cell>
          <cell r="F69" t="str">
            <v>Kg</v>
          </cell>
          <cell r="G69">
            <v>18792</v>
          </cell>
        </row>
        <row r="70">
          <cell r="B70" t="str">
            <v>Papan lesplang</v>
          </cell>
          <cell r="D70">
            <v>0</v>
          </cell>
          <cell r="E70">
            <v>1</v>
          </cell>
          <cell r="F70" t="str">
            <v>M</v>
          </cell>
          <cell r="G70">
            <v>2700000</v>
          </cell>
        </row>
        <row r="71">
          <cell r="B71" t="str">
            <v>Pasir pasangan</v>
          </cell>
          <cell r="D71">
            <v>0</v>
          </cell>
          <cell r="E71">
            <v>1</v>
          </cell>
          <cell r="F71" t="str">
            <v>M3</v>
          </cell>
          <cell r="G71">
            <v>164000</v>
          </cell>
        </row>
        <row r="72">
          <cell r="B72" t="str">
            <v>Pasir urug</v>
          </cell>
          <cell r="D72">
            <v>0</v>
          </cell>
          <cell r="E72">
            <v>1</v>
          </cell>
          <cell r="F72" t="str">
            <v>M3</v>
          </cell>
          <cell r="G72">
            <v>115000</v>
          </cell>
        </row>
        <row r="73">
          <cell r="B73" t="str">
            <v>Plamir</v>
          </cell>
          <cell r="E73">
            <v>1</v>
          </cell>
          <cell r="F73" t="str">
            <v>Kg</v>
          </cell>
          <cell r="G73">
            <v>15768</v>
          </cell>
        </row>
        <row r="74">
          <cell r="B74" t="str">
            <v>Plat aluminium</v>
          </cell>
          <cell r="E74">
            <v>1</v>
          </cell>
          <cell r="F74" t="str">
            <v>M2</v>
          </cell>
          <cell r="G74">
            <v>200000</v>
          </cell>
        </row>
        <row r="75">
          <cell r="B75" t="str">
            <v>Plywood 9 mm</v>
          </cell>
          <cell r="D75">
            <v>0</v>
          </cell>
          <cell r="E75">
            <v>1</v>
          </cell>
          <cell r="F75" t="str">
            <v>M2</v>
          </cell>
          <cell r="G75">
            <v>170748</v>
          </cell>
        </row>
        <row r="76">
          <cell r="B76" t="str">
            <v>Semen portland</v>
          </cell>
          <cell r="D76">
            <v>0</v>
          </cell>
          <cell r="E76">
            <v>1</v>
          </cell>
          <cell r="F76" t="str">
            <v>Kg</v>
          </cell>
          <cell r="G76">
            <v>1244</v>
          </cell>
        </row>
        <row r="77">
          <cell r="B77" t="str">
            <v>Semen putih</v>
          </cell>
          <cell r="D77">
            <v>0</v>
          </cell>
          <cell r="E77">
            <v>1</v>
          </cell>
          <cell r="F77" t="str">
            <v>Kg</v>
          </cell>
          <cell r="G77">
            <v>2500</v>
          </cell>
        </row>
        <row r="78">
          <cell r="B78" t="str">
            <v>Seng gelombang tebal 0,3 cm</v>
          </cell>
          <cell r="E78">
            <v>1</v>
          </cell>
          <cell r="F78" t="str">
            <v>M2</v>
          </cell>
          <cell r="G78">
            <v>100000</v>
          </cell>
        </row>
        <row r="79">
          <cell r="B79" t="str">
            <v>Sirtu</v>
          </cell>
          <cell r="E79">
            <v>1</v>
          </cell>
          <cell r="F79" t="str">
            <v>M3</v>
          </cell>
          <cell r="G79">
            <v>320544</v>
          </cell>
        </row>
        <row r="80">
          <cell r="B80" t="str">
            <v>Tanah timbun</v>
          </cell>
          <cell r="E80">
            <v>1</v>
          </cell>
          <cell r="F80" t="str">
            <v>M3</v>
          </cell>
          <cell r="G80">
            <v>49000</v>
          </cell>
        </row>
        <row r="81">
          <cell r="B81" t="str">
            <v>Tanah Timbun pilihan</v>
          </cell>
          <cell r="E81">
            <v>1</v>
          </cell>
          <cell r="F81" t="str">
            <v>M3</v>
          </cell>
          <cell r="G81">
            <v>70000</v>
          </cell>
        </row>
        <row r="82">
          <cell r="B82" t="str">
            <v>Thinner</v>
          </cell>
          <cell r="E82">
            <v>1</v>
          </cell>
          <cell r="F82" t="str">
            <v>Liter</v>
          </cell>
          <cell r="G82">
            <v>22000</v>
          </cell>
        </row>
        <row r="83">
          <cell r="B83" t="str">
            <v>Wiremesh</v>
          </cell>
          <cell r="E83">
            <v>1</v>
          </cell>
          <cell r="F83" t="str">
            <v>M2</v>
          </cell>
          <cell r="G83">
            <v>100000</v>
          </cell>
        </row>
        <row r="84">
          <cell r="B84" t="str">
            <v>C. PERALATAN</v>
          </cell>
          <cell r="D84">
            <v>0</v>
          </cell>
        </row>
        <row r="85">
          <cell r="B85" t="str">
            <v>Compressor</v>
          </cell>
          <cell r="E85">
            <v>1</v>
          </cell>
          <cell r="F85" t="str">
            <v>Jam</v>
          </cell>
          <cell r="G85">
            <v>104354.2</v>
          </cell>
        </row>
        <row r="86">
          <cell r="B86" t="str">
            <v>Concrete Mixer</v>
          </cell>
          <cell r="D86">
            <v>0</v>
          </cell>
          <cell r="E86">
            <v>1</v>
          </cell>
          <cell r="F86" t="str">
            <v>Jam</v>
          </cell>
          <cell r="G86">
            <v>20000</v>
          </cell>
        </row>
        <row r="87">
          <cell r="B87" t="str">
            <v>Concrete Pump</v>
          </cell>
          <cell r="D87">
            <v>0</v>
          </cell>
          <cell r="E87">
            <v>1</v>
          </cell>
          <cell r="F87" t="str">
            <v>Jam</v>
          </cell>
          <cell r="G87">
            <v>137613.4</v>
          </cell>
        </row>
        <row r="88">
          <cell r="B88" t="str">
            <v>Concrete Vibrator</v>
          </cell>
          <cell r="D88">
            <v>0</v>
          </cell>
          <cell r="E88">
            <v>1</v>
          </cell>
          <cell r="F88" t="str">
            <v>Jam</v>
          </cell>
          <cell r="G88">
            <v>15000</v>
          </cell>
        </row>
        <row r="89">
          <cell r="B89" t="str">
            <v>Dump Truck</v>
          </cell>
          <cell r="D89">
            <v>0</v>
          </cell>
          <cell r="E89">
            <v>1</v>
          </cell>
          <cell r="F89" t="str">
            <v>Jam</v>
          </cell>
          <cell r="G89">
            <v>215000</v>
          </cell>
        </row>
        <row r="90">
          <cell r="B90" t="str">
            <v>Excavator</v>
          </cell>
          <cell r="D90">
            <v>0</v>
          </cell>
          <cell r="E90">
            <v>1</v>
          </cell>
          <cell r="F90" t="str">
            <v>Jam</v>
          </cell>
          <cell r="G90">
            <v>300000</v>
          </cell>
        </row>
        <row r="91">
          <cell r="B91" t="str">
            <v>Motor Grader</v>
          </cell>
          <cell r="D91">
            <v>0</v>
          </cell>
          <cell r="E91">
            <v>1</v>
          </cell>
          <cell r="F91" t="str">
            <v>Jam</v>
          </cell>
          <cell r="G91">
            <v>300000</v>
          </cell>
        </row>
        <row r="92">
          <cell r="B92" t="str">
            <v>Tire Roller</v>
          </cell>
          <cell r="E92">
            <v>1</v>
          </cell>
          <cell r="F92" t="str">
            <v>Jam</v>
          </cell>
          <cell r="G92">
            <v>300000</v>
          </cell>
        </row>
        <row r="93">
          <cell r="B93" t="str">
            <v>Vibratory Roller</v>
          </cell>
          <cell r="D93">
            <v>0</v>
          </cell>
          <cell r="E93">
            <v>1</v>
          </cell>
          <cell r="F93" t="str">
            <v>Jam</v>
          </cell>
          <cell r="G93">
            <v>300000</v>
          </cell>
        </row>
        <row r="94">
          <cell r="B94" t="str">
            <v>Water Tanker</v>
          </cell>
          <cell r="D94">
            <v>0</v>
          </cell>
          <cell r="E94">
            <v>1</v>
          </cell>
          <cell r="F94" t="str">
            <v>Jam</v>
          </cell>
          <cell r="G94">
            <v>134948.70000000001</v>
          </cell>
        </row>
        <row r="95">
          <cell r="B95" t="str">
            <v>Wheel Loader</v>
          </cell>
          <cell r="D95">
            <v>0</v>
          </cell>
          <cell r="E95">
            <v>1</v>
          </cell>
          <cell r="F95" t="str">
            <v>Jam</v>
          </cell>
          <cell r="G95">
            <v>300000</v>
          </cell>
        </row>
      </sheetData>
      <sheetData sheetId="9"/>
      <sheetData sheetId="10"/>
      <sheetData sheetId="11"/>
    </sheetDataSet>
  </externalBook>
</externalLink>
</file>

<file path=xl/externalLinks/externalLink3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
      <sheetName val="1000"/>
      <sheetName val="ELEKTRIKAL"/>
      <sheetName val="REKAP"/>
      <sheetName val="AC"/>
      <sheetName val="Plumbing"/>
      <sheetName val="Dafmat"/>
      <sheetName val="Pompa"/>
      <sheetName val="Ven Fan"/>
      <sheetName val="Ana Duct"/>
      <sheetName val="Hsd Duct"/>
      <sheetName val="Pipe"/>
      <sheetName val="Grille"/>
      <sheetName val="valve-20k"/>
      <sheetName val="valve-10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3">
          <cell r="C13" t="str">
            <v xml:space="preserve">Chilled Water Pipe </v>
          </cell>
        </row>
        <row r="14">
          <cell r="C14" t="str">
            <v>Material      :  Galvanized Pipe  Medium Class</v>
          </cell>
        </row>
        <row r="15">
          <cell r="C15" t="str">
            <v>Standard    :  BS 1387</v>
          </cell>
        </row>
        <row r="17">
          <cell r="A17">
            <v>0.5</v>
          </cell>
          <cell r="C17">
            <v>15</v>
          </cell>
          <cell r="E17">
            <v>1</v>
          </cell>
          <cell r="G17">
            <v>6880</v>
          </cell>
          <cell r="I17">
            <v>1870</v>
          </cell>
        </row>
        <row r="18">
          <cell r="A18">
            <v>0.75</v>
          </cell>
          <cell r="C18">
            <v>20</v>
          </cell>
          <cell r="E18">
            <v>1</v>
          </cell>
          <cell r="G18">
            <v>3360</v>
          </cell>
          <cell r="I18">
            <v>1980</v>
          </cell>
        </row>
        <row r="19">
          <cell r="A19">
            <v>1</v>
          </cell>
          <cell r="C19">
            <v>25</v>
          </cell>
          <cell r="E19">
            <v>1</v>
          </cell>
          <cell r="G19">
            <v>13370</v>
          </cell>
          <cell r="I19">
            <v>2020</v>
          </cell>
        </row>
        <row r="20">
          <cell r="A20">
            <v>1.25</v>
          </cell>
          <cell r="C20">
            <v>32</v>
          </cell>
          <cell r="E20">
            <v>1</v>
          </cell>
          <cell r="G20">
            <v>17550</v>
          </cell>
          <cell r="I20">
            <v>2050</v>
          </cell>
        </row>
        <row r="21">
          <cell r="A21">
            <v>1.5</v>
          </cell>
          <cell r="C21">
            <v>40</v>
          </cell>
          <cell r="E21">
            <v>1.25</v>
          </cell>
          <cell r="G21">
            <v>19860</v>
          </cell>
          <cell r="I21">
            <v>2090</v>
          </cell>
        </row>
        <row r="22">
          <cell r="A22">
            <v>2</v>
          </cell>
          <cell r="C22">
            <v>50</v>
          </cell>
          <cell r="E22">
            <v>1.25</v>
          </cell>
          <cell r="G22">
            <v>28990</v>
          </cell>
          <cell r="I22">
            <v>2140</v>
          </cell>
        </row>
        <row r="23">
          <cell r="A23">
            <v>2.5</v>
          </cell>
          <cell r="C23">
            <v>65</v>
          </cell>
          <cell r="E23">
            <v>1.25</v>
          </cell>
          <cell r="G23">
            <v>35590</v>
          </cell>
          <cell r="I23">
            <v>2260</v>
          </cell>
        </row>
        <row r="24">
          <cell r="A24">
            <v>3</v>
          </cell>
          <cell r="C24">
            <v>80</v>
          </cell>
          <cell r="E24">
            <v>1.25</v>
          </cell>
          <cell r="G24">
            <v>46750</v>
          </cell>
          <cell r="I24">
            <v>3420</v>
          </cell>
        </row>
        <row r="25">
          <cell r="A25">
            <v>4</v>
          </cell>
          <cell r="C25">
            <v>100</v>
          </cell>
          <cell r="E25">
            <v>1.25</v>
          </cell>
          <cell r="G25">
            <v>66940</v>
          </cell>
          <cell r="I25">
            <v>3530</v>
          </cell>
        </row>
        <row r="26">
          <cell r="A26">
            <v>5</v>
          </cell>
          <cell r="C26">
            <v>125</v>
          </cell>
          <cell r="E26">
            <v>1.25</v>
          </cell>
          <cell r="G26">
            <v>83380</v>
          </cell>
          <cell r="I26">
            <v>4050</v>
          </cell>
        </row>
        <row r="27">
          <cell r="A27">
            <v>6</v>
          </cell>
          <cell r="C27">
            <v>150</v>
          </cell>
          <cell r="E27">
            <v>1.5</v>
          </cell>
          <cell r="G27">
            <v>98950</v>
          </cell>
          <cell r="I27">
            <v>4180</v>
          </cell>
        </row>
        <row r="28">
          <cell r="A28">
            <v>8</v>
          </cell>
          <cell r="C28">
            <v>200</v>
          </cell>
          <cell r="E28">
            <v>1.5</v>
          </cell>
          <cell r="G28">
            <v>189970</v>
          </cell>
          <cell r="I28">
            <v>4440</v>
          </cell>
        </row>
        <row r="29">
          <cell r="A29">
            <v>10</v>
          </cell>
          <cell r="C29">
            <v>250</v>
          </cell>
          <cell r="E29">
            <v>1.5</v>
          </cell>
          <cell r="G29">
            <v>238100</v>
          </cell>
          <cell r="I29">
            <v>4700</v>
          </cell>
        </row>
        <row r="30">
          <cell r="A30">
            <v>12</v>
          </cell>
          <cell r="C30">
            <v>300</v>
          </cell>
          <cell r="E30">
            <v>1.5</v>
          </cell>
          <cell r="G30">
            <v>283420</v>
          </cell>
          <cell r="I30">
            <v>4960</v>
          </cell>
        </row>
        <row r="31">
          <cell r="A31">
            <v>14</v>
          </cell>
          <cell r="C31">
            <v>350</v>
          </cell>
          <cell r="E31">
            <v>1.5</v>
          </cell>
          <cell r="G31">
            <v>315920</v>
          </cell>
          <cell r="I31">
            <v>4960</v>
          </cell>
        </row>
        <row r="32">
          <cell r="A32">
            <v>16</v>
          </cell>
          <cell r="B32">
            <v>16</v>
          </cell>
          <cell r="C32">
            <v>400</v>
          </cell>
          <cell r="E32">
            <v>1.5</v>
          </cell>
          <cell r="G32">
            <v>361900</v>
          </cell>
          <cell r="I32">
            <v>4960</v>
          </cell>
        </row>
      </sheetData>
      <sheetData sheetId="12" refreshError="1"/>
      <sheetData sheetId="13" refreshError="1"/>
      <sheetData sheetId="14" refreshError="1"/>
    </sheetDataSet>
  </externalBook>
</externalLink>
</file>

<file path=xl/externalLinks/externalLink3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fbhk"/>
      <sheetName val="rek-fitAB"/>
      <sheetName val="rek-hbk"/>
      <sheetName val="rek-val"/>
      <sheetName val="bq-kt"/>
      <sheetName val="bq-ktsa"/>
      <sheetName val="bq-ktf"/>
      <sheetName val="bq-kthk"/>
      <sheetName val="bq-ktc"/>
      <sheetName val="bq-kth"/>
      <sheetName val="bq-ktv"/>
      <sheetName val="rek-san1"/>
      <sheetName val="rek-hot"/>
      <sheetName val="rek-fitPP "/>
      <sheetName val="A"/>
      <sheetName val="Pipe"/>
      <sheetName val="valve"/>
      <sheetName val="Dafmat"/>
      <sheetName val="Fitting"/>
      <sheetName val="bq-p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13">
          <cell r="C13" t="str">
            <v>Cold Water Pipe</v>
          </cell>
        </row>
        <row r="14">
          <cell r="C14" t="str">
            <v>Material      :  Galvanized Pipe  Medium Class</v>
          </cell>
        </row>
        <row r="15">
          <cell r="C15" t="str">
            <v>Standard    :  BS 1387</v>
          </cell>
        </row>
        <row r="17">
          <cell r="A17">
            <v>0.5</v>
          </cell>
          <cell r="C17">
            <v>15</v>
          </cell>
          <cell r="G17">
            <v>6200</v>
          </cell>
          <cell r="I17">
            <v>1790</v>
          </cell>
        </row>
        <row r="18">
          <cell r="A18">
            <v>0.75</v>
          </cell>
          <cell r="C18">
            <v>20</v>
          </cell>
          <cell r="G18">
            <v>7980</v>
          </cell>
          <cell r="I18">
            <v>1890</v>
          </cell>
        </row>
        <row r="19">
          <cell r="A19">
            <v>1</v>
          </cell>
          <cell r="C19">
            <v>25</v>
          </cell>
          <cell r="G19">
            <v>12390</v>
          </cell>
          <cell r="I19">
            <v>1930</v>
          </cell>
        </row>
        <row r="20">
          <cell r="A20">
            <v>1.25</v>
          </cell>
          <cell r="C20">
            <v>32</v>
          </cell>
          <cell r="G20">
            <v>16850</v>
          </cell>
          <cell r="I20">
            <v>1960</v>
          </cell>
        </row>
        <row r="21">
          <cell r="A21">
            <v>1.5</v>
          </cell>
          <cell r="C21">
            <v>40</v>
          </cell>
          <cell r="G21">
            <v>17900</v>
          </cell>
          <cell r="I21">
            <v>2000</v>
          </cell>
        </row>
        <row r="22">
          <cell r="A22">
            <v>2</v>
          </cell>
          <cell r="C22">
            <v>50</v>
          </cell>
          <cell r="G22">
            <v>25150</v>
          </cell>
          <cell r="I22">
            <v>2040</v>
          </cell>
        </row>
        <row r="23">
          <cell r="A23">
            <v>2.5</v>
          </cell>
          <cell r="C23">
            <v>65</v>
          </cell>
          <cell r="G23">
            <v>32030</v>
          </cell>
          <cell r="I23">
            <v>2160</v>
          </cell>
        </row>
        <row r="24">
          <cell r="A24">
            <v>3</v>
          </cell>
          <cell r="C24">
            <v>80</v>
          </cell>
          <cell r="G24">
            <v>42050</v>
          </cell>
          <cell r="I24">
            <v>3270</v>
          </cell>
        </row>
        <row r="25">
          <cell r="A25">
            <v>4</v>
          </cell>
          <cell r="C25">
            <v>100</v>
          </cell>
          <cell r="G25">
            <v>60270</v>
          </cell>
          <cell r="I25">
            <v>3370</v>
          </cell>
        </row>
        <row r="26">
          <cell r="A26">
            <v>5</v>
          </cell>
          <cell r="C26">
            <v>125</v>
          </cell>
          <cell r="G26">
            <v>79590</v>
          </cell>
          <cell r="I26">
            <v>3860</v>
          </cell>
        </row>
        <row r="27">
          <cell r="A27">
            <v>6</v>
          </cell>
          <cell r="C27">
            <v>150</v>
          </cell>
          <cell r="G27">
            <v>94450</v>
          </cell>
          <cell r="I27">
            <v>3990</v>
          </cell>
        </row>
        <row r="28">
          <cell r="A28">
            <v>8</v>
          </cell>
          <cell r="C28">
            <v>200</v>
          </cell>
          <cell r="G28">
            <v>181340</v>
          </cell>
          <cell r="I28">
            <v>4240</v>
          </cell>
        </row>
        <row r="29">
          <cell r="A29">
            <v>10</v>
          </cell>
          <cell r="C29">
            <v>250</v>
          </cell>
          <cell r="G29">
            <v>227270</v>
          </cell>
          <cell r="I29">
            <v>4490</v>
          </cell>
        </row>
        <row r="30">
          <cell r="A30">
            <v>12</v>
          </cell>
          <cell r="C30">
            <v>300</v>
          </cell>
          <cell r="G30">
            <v>270530</v>
          </cell>
          <cell r="I30">
            <v>4740</v>
          </cell>
        </row>
      </sheetData>
      <sheetData sheetId="16" refreshError="1"/>
      <sheetData sheetId="17" refreshError="1"/>
      <sheetData sheetId="18" refreshError="1"/>
      <sheetData sheetId="19" refreshError="1"/>
    </sheetDataSet>
  </externalBook>
</externalLink>
</file>

<file path=xl/externalLinks/externalLink3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INGGU  BLN"/>
      <sheetName val="LAP.HARIAN"/>
      <sheetName val="Sheet1"/>
      <sheetName val="Cover"/>
      <sheetName val="MINGGU 1"/>
      <sheetName val="MINGGU 2"/>
      <sheetName val="MINGGU 3"/>
      <sheetName val="MINGGU 4"/>
      <sheetName val="MINGGU 5"/>
      <sheetName val="Cover (2)"/>
      <sheetName val="MINGGU 6"/>
      <sheetName val="MINGGU 7"/>
      <sheetName val="Cover (3)"/>
      <sheetName val="MINGGU 8"/>
      <sheetName val="MINGGU 9"/>
    </sheetNames>
    <sheetDataSet>
      <sheetData sheetId="0" refreshError="1"/>
      <sheetData sheetId="1" refreshError="1"/>
      <sheetData sheetId="2" refreshError="1"/>
      <sheetData sheetId="3" refreshError="1"/>
      <sheetData sheetId="4"/>
      <sheetData sheetId="5" refreshError="1"/>
      <sheetData sheetId="6"/>
      <sheetData sheetId="7" refreshError="1"/>
      <sheetData sheetId="8"/>
      <sheetData sheetId="9" refreshError="1"/>
      <sheetData sheetId="10" refreshError="1"/>
      <sheetData sheetId="11"/>
      <sheetData sheetId="12" refreshError="1"/>
      <sheetData sheetId="13" refreshError="1">
        <row r="14">
          <cell r="A14" t="str">
            <v>I.</v>
          </cell>
          <cell r="B14" t="str">
            <v>I.</v>
          </cell>
          <cell r="C14" t="str">
            <v>PEKERJAAN PERSIAPAN</v>
          </cell>
        </row>
        <row r="15">
          <cell r="A15" t="str">
            <v>I.1</v>
          </cell>
          <cell r="B15" t="str">
            <v>I.1</v>
          </cell>
          <cell r="C15" t="str">
            <v>Mobilisasi / Demobilisasi</v>
          </cell>
          <cell r="H15" t="str">
            <v>Ls</v>
          </cell>
          <cell r="I15">
            <v>36000000</v>
          </cell>
          <cell r="J15">
            <v>36000000</v>
          </cell>
          <cell r="K15">
            <v>1</v>
          </cell>
          <cell r="L15">
            <v>0.66429376850814781</v>
          </cell>
          <cell r="M15">
            <v>36000000</v>
          </cell>
          <cell r="N15">
            <v>1</v>
          </cell>
          <cell r="O15">
            <v>0.66429376850814781</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row>
        <row r="16">
          <cell r="A16" t="str">
            <v>I.2</v>
          </cell>
          <cell r="B16" t="str">
            <v>I.2</v>
          </cell>
          <cell r="C16" t="str">
            <v>Pemeliharaan jalan Masuk</v>
          </cell>
          <cell r="H16" t="str">
            <v>M'</v>
          </cell>
          <cell r="I16">
            <v>21300</v>
          </cell>
          <cell r="J16">
            <v>9798000</v>
          </cell>
          <cell r="K16">
            <v>460</v>
          </cell>
          <cell r="L16">
            <v>0.1807986206623009</v>
          </cell>
          <cell r="M16">
            <v>9798000</v>
          </cell>
          <cell r="N16">
            <v>460</v>
          </cell>
          <cell r="O16">
            <v>0.1807986206623009</v>
          </cell>
          <cell r="P16">
            <v>0</v>
          </cell>
          <cell r="Q16">
            <v>0</v>
          </cell>
          <cell r="R16">
            <v>0</v>
          </cell>
          <cell r="S16">
            <v>0</v>
          </cell>
          <cell r="T16">
            <v>0</v>
          </cell>
          <cell r="U16">
            <v>0</v>
          </cell>
          <cell r="V16">
            <v>0</v>
          </cell>
          <cell r="W16">
            <v>0</v>
          </cell>
          <cell r="X16">
            <v>0</v>
          </cell>
          <cell r="Y16">
            <v>0</v>
          </cell>
          <cell r="Z16">
            <v>105</v>
          </cell>
          <cell r="AA16">
            <v>22.826086956521738</v>
          </cell>
          <cell r="AB16">
            <v>4.1269250368568683E-2</v>
          </cell>
          <cell r="AC16">
            <v>105</v>
          </cell>
          <cell r="AD16">
            <v>22.826086956521738</v>
          </cell>
          <cell r="AE16">
            <v>4.1269250368568683E-2</v>
          </cell>
        </row>
        <row r="17">
          <cell r="A17" t="str">
            <v>I.3</v>
          </cell>
          <cell r="B17" t="str">
            <v>I.3</v>
          </cell>
          <cell r="C17" t="str">
            <v>Bongkaran Beton Lama</v>
          </cell>
          <cell r="H17" t="str">
            <v>Ls</v>
          </cell>
          <cell r="I17">
            <v>22500000</v>
          </cell>
          <cell r="J17">
            <v>22500000</v>
          </cell>
          <cell r="K17">
            <v>1</v>
          </cell>
          <cell r="L17">
            <v>0.41518360531759246</v>
          </cell>
          <cell r="M17">
            <v>22500000</v>
          </cell>
          <cell r="N17">
            <v>1</v>
          </cell>
          <cell r="O17">
            <v>0.41518360531759246</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row>
        <row r="18">
          <cell r="A18" t="str">
            <v>I.4</v>
          </cell>
          <cell r="B18" t="str">
            <v>I.4</v>
          </cell>
          <cell r="C18" t="str">
            <v>Penyelidikan Tanah (Sondir)</v>
          </cell>
          <cell r="H18" t="str">
            <v>Ls</v>
          </cell>
          <cell r="I18">
            <v>30000000</v>
          </cell>
          <cell r="J18">
            <v>30000000</v>
          </cell>
          <cell r="K18">
            <v>1</v>
          </cell>
          <cell r="L18">
            <v>0.55357814042345654</v>
          </cell>
          <cell r="M18">
            <v>30000000</v>
          </cell>
          <cell r="N18">
            <v>1</v>
          </cell>
          <cell r="O18">
            <v>0.55357814042345654</v>
          </cell>
          <cell r="P18">
            <v>0</v>
          </cell>
          <cell r="Q18">
            <v>0</v>
          </cell>
          <cell r="R18">
            <v>0</v>
          </cell>
          <cell r="S18">
            <v>0</v>
          </cell>
          <cell r="T18">
            <v>0</v>
          </cell>
          <cell r="U18">
            <v>0</v>
          </cell>
          <cell r="V18">
            <v>0</v>
          </cell>
          <cell r="W18">
            <v>0</v>
          </cell>
          <cell r="X18">
            <v>0</v>
          </cell>
          <cell r="Y18">
            <v>0</v>
          </cell>
          <cell r="Z18">
            <v>1</v>
          </cell>
          <cell r="AA18">
            <v>100</v>
          </cell>
          <cell r="AB18">
            <v>0.55357814042345654</v>
          </cell>
          <cell r="AC18">
            <v>1</v>
          </cell>
          <cell r="AD18">
            <v>100</v>
          </cell>
          <cell r="AE18">
            <v>0.55357814042345654</v>
          </cell>
        </row>
        <row r="20">
          <cell r="A20" t="str">
            <v>II.</v>
          </cell>
          <cell r="B20" t="str">
            <v>II.</v>
          </cell>
          <cell r="C20" t="str">
            <v>PEKERJAAN BETON</v>
          </cell>
        </row>
        <row r="21">
          <cell r="A21" t="str">
            <v>II.1</v>
          </cell>
          <cell r="B21" t="str">
            <v>II.1</v>
          </cell>
          <cell r="C21" t="str">
            <v>Penyediaan Tiang Pancang Presstress</v>
          </cell>
          <cell r="H21" t="str">
            <v>M'</v>
          </cell>
          <cell r="I21">
            <v>814500</v>
          </cell>
          <cell r="J21">
            <v>3298725000</v>
          </cell>
          <cell r="K21">
            <v>4050</v>
          </cell>
          <cell r="L21">
            <v>60.87006837561222</v>
          </cell>
          <cell r="M21">
            <v>2362050000</v>
          </cell>
          <cell r="N21">
            <v>2900</v>
          </cell>
          <cell r="O21">
            <v>43.585974886240855</v>
          </cell>
          <cell r="P21">
            <v>0</v>
          </cell>
          <cell r="Q21">
            <v>0</v>
          </cell>
          <cell r="R21">
            <v>0</v>
          </cell>
          <cell r="S21">
            <v>0</v>
          </cell>
          <cell r="T21">
            <v>0</v>
          </cell>
          <cell r="U21">
            <v>0</v>
          </cell>
          <cell r="V21">
            <v>0</v>
          </cell>
          <cell r="W21">
            <v>0</v>
          </cell>
          <cell r="X21">
            <v>0</v>
          </cell>
          <cell r="Y21">
            <v>0</v>
          </cell>
          <cell r="Z21">
            <v>2900.0000000000005</v>
          </cell>
          <cell r="AA21">
            <v>100.00000000000003</v>
          </cell>
          <cell r="AB21">
            <v>43.585974886240862</v>
          </cell>
          <cell r="AC21">
            <v>2900.0000000000005</v>
          </cell>
          <cell r="AD21">
            <v>100.00000000000003</v>
          </cell>
          <cell r="AE21">
            <v>43.585974886240862</v>
          </cell>
        </row>
        <row r="22">
          <cell r="C22" t="str">
            <v>(Sheet Pile ) W 325 A 1000</v>
          </cell>
        </row>
        <row r="23">
          <cell r="A23" t="str">
            <v>II.2</v>
          </cell>
          <cell r="B23" t="str">
            <v>II.2</v>
          </cell>
          <cell r="C23" t="str">
            <v>Pemancangan Sheet Pile</v>
          </cell>
          <cell r="H23" t="str">
            <v>M'</v>
          </cell>
          <cell r="I23">
            <v>36422</v>
          </cell>
          <cell r="J23">
            <v>134397180</v>
          </cell>
          <cell r="K23">
            <v>3690</v>
          </cell>
          <cell r="L23">
            <v>2.4799780327518857</v>
          </cell>
          <cell r="M23">
            <v>100342610</v>
          </cell>
          <cell r="N23">
            <v>2755</v>
          </cell>
          <cell r="O23">
            <v>1.8515825149678711</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row>
        <row r="24">
          <cell r="A24" t="str">
            <v>II.2.1</v>
          </cell>
          <cell r="B24" t="str">
            <v>II.2.1</v>
          </cell>
          <cell r="C24" t="str">
            <v>Pemancangan Tiang Pancang</v>
          </cell>
          <cell r="H24" t="str">
            <v>M'</v>
          </cell>
          <cell r="I24">
            <v>36422</v>
          </cell>
          <cell r="J24">
            <v>0</v>
          </cell>
          <cell r="L24">
            <v>0</v>
          </cell>
          <cell r="M24">
            <v>66014875.000000007</v>
          </cell>
          <cell r="N24">
            <v>1812.5000000000002</v>
          </cell>
          <cell r="O24">
            <v>1.2181463914262312</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row>
        <row r="25">
          <cell r="A25" t="str">
            <v>II.2.2</v>
          </cell>
          <cell r="B25" t="str">
            <v>II.2.2</v>
          </cell>
          <cell r="C25" t="str">
            <v>Penyediaan Tiang Pancang Dia 35 Cm (Midle) L = 6 m</v>
          </cell>
          <cell r="H25" t="str">
            <v>M'</v>
          </cell>
          <cell r="I25">
            <v>390000</v>
          </cell>
          <cell r="J25">
            <v>0</v>
          </cell>
          <cell r="L25">
            <v>0</v>
          </cell>
          <cell r="M25">
            <v>341640000</v>
          </cell>
          <cell r="N25">
            <v>876</v>
          </cell>
          <cell r="O25">
            <v>6.3041478631423233</v>
          </cell>
          <cell r="P25">
            <v>11</v>
          </cell>
          <cell r="Q25">
            <v>13</v>
          </cell>
          <cell r="R25">
            <v>15</v>
          </cell>
          <cell r="S25">
            <v>8</v>
          </cell>
          <cell r="T25">
            <v>9</v>
          </cell>
          <cell r="U25">
            <v>10</v>
          </cell>
          <cell r="V25">
            <v>0</v>
          </cell>
          <cell r="W25">
            <v>66</v>
          </cell>
          <cell r="X25">
            <v>7.5342465753424657</v>
          </cell>
          <cell r="Y25">
            <v>0.47497004448332569</v>
          </cell>
          <cell r="Z25">
            <v>292</v>
          </cell>
          <cell r="AA25">
            <v>33.333333333333329</v>
          </cell>
          <cell r="AB25">
            <v>2.1013826210474411</v>
          </cell>
          <cell r="AC25">
            <v>358</v>
          </cell>
          <cell r="AD25">
            <v>40.8675799086758</v>
          </cell>
          <cell r="AE25">
            <v>2.5763526655307669</v>
          </cell>
        </row>
        <row r="26">
          <cell r="A26" t="str">
            <v>II.2.3</v>
          </cell>
          <cell r="B26" t="str">
            <v>II.2.3</v>
          </cell>
          <cell r="C26" t="str">
            <v>Penyediaan Tiang Pancang Dia 35 Cm (Botom) L = 7 m</v>
          </cell>
          <cell r="H26" t="str">
            <v>M'</v>
          </cell>
          <cell r="I26">
            <v>350000</v>
          </cell>
          <cell r="J26">
            <v>0</v>
          </cell>
          <cell r="L26">
            <v>0</v>
          </cell>
          <cell r="M26">
            <v>357700000</v>
          </cell>
          <cell r="N26">
            <v>1022</v>
          </cell>
          <cell r="O26">
            <v>6.6004966943156802</v>
          </cell>
          <cell r="P26">
            <v>6</v>
          </cell>
          <cell r="Q26">
            <v>6</v>
          </cell>
          <cell r="R26">
            <v>7</v>
          </cell>
          <cell r="S26">
            <v>9</v>
          </cell>
          <cell r="T26">
            <v>5</v>
          </cell>
          <cell r="U26">
            <v>3</v>
          </cell>
          <cell r="V26">
            <v>0</v>
          </cell>
          <cell r="W26">
            <v>36</v>
          </cell>
          <cell r="X26">
            <v>3.5225048923679059</v>
          </cell>
          <cell r="Y26">
            <v>0.23250281897785174</v>
          </cell>
          <cell r="Z26">
            <v>607</v>
          </cell>
          <cell r="AA26">
            <v>59.393346379647753</v>
          </cell>
          <cell r="AB26">
            <v>3.9202558644321113</v>
          </cell>
          <cell r="AC26">
            <v>643</v>
          </cell>
          <cell r="AD26">
            <v>62.915851272015658</v>
          </cell>
          <cell r="AE26">
            <v>4.1527586834099628</v>
          </cell>
        </row>
        <row r="27">
          <cell r="A27" t="str">
            <v>II.3</v>
          </cell>
          <cell r="B27" t="str">
            <v>II.3</v>
          </cell>
          <cell r="C27" t="str">
            <v>Capping Beton Bertulang 1 : 2 : 3</v>
          </cell>
          <cell r="H27" t="str">
            <v>M3</v>
          </cell>
          <cell r="I27">
            <v>3706650</v>
          </cell>
          <cell r="J27">
            <v>300238650</v>
          </cell>
          <cell r="K27">
            <v>81</v>
          </cell>
          <cell r="L27">
            <v>5.5401851183416344</v>
          </cell>
          <cell r="M27">
            <v>255564250.87499997</v>
          </cell>
          <cell r="N27">
            <v>68.947499999999991</v>
          </cell>
          <cell r="O27">
            <v>4.71582609193654</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row>
        <row r="28">
          <cell r="A28" t="str">
            <v>II.4</v>
          </cell>
          <cell r="B28" t="str">
            <v>II.4</v>
          </cell>
          <cell r="C28" t="str">
            <v>Anchor Dead Ment</v>
          </cell>
          <cell r="H28" t="str">
            <v>M3</v>
          </cell>
          <cell r="I28">
            <v>3706650</v>
          </cell>
          <cell r="J28">
            <v>208165464</v>
          </cell>
          <cell r="K28">
            <v>56.16</v>
          </cell>
          <cell r="L28">
            <v>3.8411950153835326</v>
          </cell>
          <cell r="M28">
            <v>0</v>
          </cell>
          <cell r="N28">
            <v>0</v>
          </cell>
          <cell r="O28">
            <v>0</v>
          </cell>
          <cell r="W28">
            <v>0</v>
          </cell>
          <cell r="Z28">
            <v>0</v>
          </cell>
          <cell r="AC28">
            <v>0</v>
          </cell>
        </row>
        <row r="29">
          <cell r="A29" t="str">
            <v>II.5</v>
          </cell>
          <cell r="B29" t="str">
            <v>II.5</v>
          </cell>
          <cell r="C29" t="str">
            <v>Besi Baja Tie Rod Dia 24 mm</v>
          </cell>
          <cell r="H29" t="str">
            <v>Unit</v>
          </cell>
          <cell r="I29">
            <v>205860</v>
          </cell>
          <cell r="J29">
            <v>18527400</v>
          </cell>
          <cell r="K29">
            <v>90</v>
          </cell>
          <cell r="L29">
            <v>0.34187878796271831</v>
          </cell>
          <cell r="M29">
            <v>0</v>
          </cell>
          <cell r="N29">
            <v>0</v>
          </cell>
          <cell r="O29">
            <v>0</v>
          </cell>
          <cell r="W29">
            <v>0</v>
          </cell>
          <cell r="Z29">
            <v>0</v>
          </cell>
          <cell r="AC29">
            <v>0</v>
          </cell>
        </row>
        <row r="30">
          <cell r="A30" t="str">
            <v>II.6</v>
          </cell>
          <cell r="B30" t="str">
            <v>II.6</v>
          </cell>
          <cell r="C30" t="str">
            <v>Wale Baja CNP 150.75. 15</v>
          </cell>
          <cell r="H30" t="str">
            <v>M'</v>
          </cell>
          <cell r="I30">
            <v>125000</v>
          </cell>
          <cell r="J30">
            <v>56250000</v>
          </cell>
          <cell r="K30">
            <v>450</v>
          </cell>
          <cell r="L30">
            <v>1.0379590132939809</v>
          </cell>
          <cell r="M30">
            <v>0</v>
          </cell>
          <cell r="N30">
            <v>0</v>
          </cell>
          <cell r="O30">
            <v>0</v>
          </cell>
          <cell r="W30">
            <v>0</v>
          </cell>
          <cell r="Z30">
            <v>0</v>
          </cell>
          <cell r="AC30">
            <v>0</v>
          </cell>
        </row>
        <row r="31">
          <cell r="A31" t="str">
            <v>II.7</v>
          </cell>
          <cell r="B31" t="str">
            <v>II.7</v>
          </cell>
          <cell r="C31" t="str">
            <v>Plesteran 1 : 3</v>
          </cell>
          <cell r="H31" t="str">
            <v>M2</v>
          </cell>
          <cell r="I31">
            <v>36415</v>
          </cell>
          <cell r="J31">
            <v>19664100</v>
          </cell>
          <cell r="K31">
            <v>540</v>
          </cell>
          <cell r="L31">
            <v>0.36285386370336303</v>
          </cell>
          <cell r="M31">
            <v>16922960.875</v>
          </cell>
          <cell r="N31">
            <v>464.72500000000002</v>
          </cell>
          <cell r="O31">
            <v>0.31227270705471372</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row>
        <row r="32">
          <cell r="A32" t="str">
            <v>II.8</v>
          </cell>
          <cell r="B32" t="str">
            <v>II.8</v>
          </cell>
          <cell r="C32" t="str">
            <v>Beton Tumbuk 1 : 3 : 5</v>
          </cell>
          <cell r="H32" t="str">
            <v>M3</v>
          </cell>
          <cell r="I32">
            <v>436450</v>
          </cell>
          <cell r="J32">
            <v>63341988.5</v>
          </cell>
          <cell r="K32">
            <v>145.13</v>
          </cell>
          <cell r="L32">
            <v>1.1688246734851324</v>
          </cell>
          <cell r="M32">
            <v>0</v>
          </cell>
          <cell r="N32">
            <v>0</v>
          </cell>
          <cell r="O32">
            <v>0</v>
          </cell>
          <cell r="W32">
            <v>0</v>
          </cell>
          <cell r="Z32">
            <v>0</v>
          </cell>
          <cell r="AC32">
            <v>0</v>
          </cell>
        </row>
        <row r="33">
          <cell r="A33" t="str">
            <v>II.8.1</v>
          </cell>
          <cell r="B33" t="str">
            <v>II.8.1</v>
          </cell>
          <cell r="C33" t="str">
            <v>Beton 1 : 2 : 3</v>
          </cell>
          <cell r="H33" t="str">
            <v>M3</v>
          </cell>
          <cell r="I33">
            <v>1893400</v>
          </cell>
          <cell r="J33">
            <v>0</v>
          </cell>
          <cell r="K33">
            <v>0</v>
          </cell>
          <cell r="L33">
            <v>0</v>
          </cell>
          <cell r="M33">
            <v>159852661.75</v>
          </cell>
          <cell r="N33">
            <v>84.426249999999996</v>
          </cell>
          <cell r="O33">
            <v>2.9496979744434935</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row>
        <row r="34">
          <cell r="A34" t="str">
            <v>II.9</v>
          </cell>
          <cell r="B34" t="str">
            <v>II.9</v>
          </cell>
          <cell r="C34" t="str">
            <v>Timbunan Tanah Didatangkan</v>
          </cell>
          <cell r="H34" t="str">
            <v>M3</v>
          </cell>
          <cell r="I34">
            <v>101850</v>
          </cell>
          <cell r="J34">
            <v>48776983.5</v>
          </cell>
          <cell r="K34">
            <v>478.91</v>
          </cell>
          <cell r="L34">
            <v>0.90006239404652089</v>
          </cell>
          <cell r="M34">
            <v>169563036.52996078</v>
          </cell>
          <cell r="N34">
            <v>1664.8309919485596</v>
          </cell>
          <cell r="O34">
            <v>3.1288796815603441</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row>
        <row r="35">
          <cell r="A35" t="str">
            <v>II.10</v>
          </cell>
          <cell r="B35" t="str">
            <v>II.10</v>
          </cell>
          <cell r="C35" t="str">
            <v>Galian tanah</v>
          </cell>
          <cell r="H35" t="str">
            <v>M3</v>
          </cell>
          <cell r="I35">
            <v>38856.400000000001</v>
          </cell>
          <cell r="J35">
            <v>3021473.6640000003</v>
          </cell>
          <cell r="K35">
            <v>77.760000000000005</v>
          </cell>
          <cell r="L35">
            <v>5.5754059075185602E-2</v>
          </cell>
          <cell r="M35">
            <v>0</v>
          </cell>
          <cell r="N35">
            <v>0</v>
          </cell>
          <cell r="O35">
            <v>0</v>
          </cell>
          <cell r="W35">
            <v>0</v>
          </cell>
          <cell r="Z35">
            <v>0</v>
          </cell>
          <cell r="AC35">
            <v>0</v>
          </cell>
        </row>
        <row r="36">
          <cell r="A36" t="str">
            <v>II.11</v>
          </cell>
          <cell r="B36" t="str">
            <v>II.11</v>
          </cell>
          <cell r="C36" t="str">
            <v>Pengadaan Kayu Dolken</v>
          </cell>
          <cell r="H36" t="str">
            <v>Btg</v>
          </cell>
          <cell r="I36">
            <v>37550</v>
          </cell>
          <cell r="J36">
            <v>6759000</v>
          </cell>
          <cell r="K36">
            <v>180</v>
          </cell>
          <cell r="L36">
            <v>0.12472115503740476</v>
          </cell>
          <cell r="M36">
            <v>0</v>
          </cell>
          <cell r="N36">
            <v>0</v>
          </cell>
          <cell r="O36">
            <v>0</v>
          </cell>
          <cell r="W36">
            <v>0</v>
          </cell>
          <cell r="Z36">
            <v>0</v>
          </cell>
          <cell r="AC36">
            <v>0</v>
          </cell>
        </row>
        <row r="37">
          <cell r="A37" t="str">
            <v>II.12</v>
          </cell>
          <cell r="B37" t="str">
            <v>II.12</v>
          </cell>
          <cell r="C37" t="str">
            <v>Pemasangan Kayu Dolken</v>
          </cell>
          <cell r="H37" t="str">
            <v>M'</v>
          </cell>
          <cell r="I37">
            <v>19878</v>
          </cell>
          <cell r="J37">
            <v>12880944</v>
          </cell>
          <cell r="K37">
            <v>648</v>
          </cell>
          <cell r="L37">
            <v>0.23768696754728935</v>
          </cell>
          <cell r="M37">
            <v>0</v>
          </cell>
          <cell r="N37">
            <v>0</v>
          </cell>
          <cell r="O37">
            <v>0</v>
          </cell>
          <cell r="W37">
            <v>0</v>
          </cell>
          <cell r="Z37">
            <v>0</v>
          </cell>
          <cell r="AC37">
            <v>0</v>
          </cell>
        </row>
        <row r="38">
          <cell r="A38" t="str">
            <v>II.13</v>
          </cell>
          <cell r="B38" t="str">
            <v>II.13</v>
          </cell>
          <cell r="C38" t="str">
            <v xml:space="preserve">Memecah Kepala Sheet Pile/Tiang Pancang </v>
          </cell>
          <cell r="H38" t="str">
            <v>M</v>
          </cell>
          <cell r="I38">
            <v>46658.1</v>
          </cell>
          <cell r="J38">
            <v>6298843.5</v>
          </cell>
          <cell r="K38">
            <v>135</v>
          </cell>
          <cell r="L38">
            <v>0.11623006905161254</v>
          </cell>
          <cell r="M38">
            <v>4774523.3729999997</v>
          </cell>
          <cell r="N38">
            <v>102.33</v>
          </cell>
          <cell r="O38">
            <v>8.8102392341122299E-2</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row>
        <row r="40">
          <cell r="A40" t="str">
            <v>III.</v>
          </cell>
          <cell r="B40" t="str">
            <v>III.</v>
          </cell>
          <cell r="C40" t="str">
            <v>PEKERJAAN TANGGUL</v>
          </cell>
        </row>
        <row r="41">
          <cell r="A41" t="str">
            <v>III.1</v>
          </cell>
          <cell r="B41" t="str">
            <v>III.1</v>
          </cell>
          <cell r="C41" t="str">
            <v>Galian tanah Berpasir</v>
          </cell>
          <cell r="H41" t="str">
            <v>M3</v>
          </cell>
          <cell r="I41">
            <v>38856.400000000001</v>
          </cell>
          <cell r="J41">
            <v>20126449.508000001</v>
          </cell>
          <cell r="K41">
            <v>517.97</v>
          </cell>
          <cell r="L41">
            <v>0.3713854163988411</v>
          </cell>
          <cell r="M41">
            <v>41964912</v>
          </cell>
          <cell r="N41">
            <v>1080</v>
          </cell>
          <cell r="O41">
            <v>0.77436193159979982</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row>
        <row r="42">
          <cell r="A42" t="str">
            <v>III.2</v>
          </cell>
          <cell r="B42" t="str">
            <v>III.2</v>
          </cell>
          <cell r="C42" t="str">
            <v>Timbunan Tanah Didatangkan</v>
          </cell>
          <cell r="H42" t="str">
            <v>M3</v>
          </cell>
          <cell r="I42">
            <v>101850</v>
          </cell>
          <cell r="J42">
            <v>50870001</v>
          </cell>
          <cell r="K42">
            <v>499.46</v>
          </cell>
          <cell r="L42">
            <v>0.93868401856397921</v>
          </cell>
          <cell r="M42">
            <v>108201740.42708099</v>
          </cell>
          <cell r="N42">
            <v>1062.3636762599999</v>
          </cell>
          <cell r="O42">
            <v>1.9966039418735009</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row>
        <row r="43">
          <cell r="A43" t="str">
            <v>III.3</v>
          </cell>
          <cell r="B43" t="str">
            <v>III.3</v>
          </cell>
          <cell r="C43" t="str">
            <v>Pasangan Batu Kali 1 : 4</v>
          </cell>
          <cell r="H43" t="str">
            <v>M3</v>
          </cell>
          <cell r="I43">
            <v>574269</v>
          </cell>
          <cell r="J43">
            <v>601426181.00999999</v>
          </cell>
          <cell r="K43">
            <v>1047.29</v>
          </cell>
          <cell r="L43">
            <v>11.097879562849899</v>
          </cell>
          <cell r="M43">
            <v>1029549463.2</v>
          </cell>
          <cell r="N43">
            <v>1792.8000000000002</v>
          </cell>
          <cell r="O43">
            <v>18.997869243740798</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row>
        <row r="44">
          <cell r="A44" t="str">
            <v>III.4</v>
          </cell>
          <cell r="B44" t="str">
            <v>III.4</v>
          </cell>
          <cell r="C44" t="str">
            <v>Plesteran 1 : 3</v>
          </cell>
          <cell r="H44" t="str">
            <v>M2</v>
          </cell>
          <cell r="I44">
            <v>36415</v>
          </cell>
          <cell r="J44">
            <v>33899815.949999996</v>
          </cell>
          <cell r="K44">
            <v>930.93</v>
          </cell>
          <cell r="L44">
            <v>0.62553990247661428</v>
          </cell>
          <cell r="M44">
            <v>71664719.999999985</v>
          </cell>
          <cell r="N44">
            <v>1967.9999999999998</v>
          </cell>
          <cell r="O44">
            <v>1.3224007477189228</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row>
        <row r="45">
          <cell r="A45" t="str">
            <v>III.5</v>
          </cell>
          <cell r="B45" t="str">
            <v>III.5</v>
          </cell>
          <cell r="C45" t="str">
            <v>Pengadaan Kayu Dolken</v>
          </cell>
          <cell r="H45" t="str">
            <v>Btg</v>
          </cell>
          <cell r="I45">
            <v>37550</v>
          </cell>
          <cell r="J45">
            <v>21058040</v>
          </cell>
          <cell r="K45">
            <v>560.79999999999995</v>
          </cell>
          <cell r="L45">
            <v>0.3885756874720922</v>
          </cell>
          <cell r="M45">
            <v>72171100</v>
          </cell>
          <cell r="N45">
            <v>1922</v>
          </cell>
          <cell r="O45">
            <v>1.3317447776771776</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row>
        <row r="46">
          <cell r="A46" t="str">
            <v>III.6</v>
          </cell>
          <cell r="B46" t="str">
            <v>III.6</v>
          </cell>
          <cell r="C46" t="str">
            <v>Pemasangan Kayu Dolken</v>
          </cell>
          <cell r="H46" t="str">
            <v>M'</v>
          </cell>
          <cell r="I46">
            <v>19878</v>
          </cell>
          <cell r="J46">
            <v>44590329.599999994</v>
          </cell>
          <cell r="K46">
            <v>2243.1999999999998</v>
          </cell>
          <cell r="L46">
            <v>0.82280772469456687</v>
          </cell>
          <cell r="M46">
            <v>95513790</v>
          </cell>
          <cell r="N46">
            <v>4805</v>
          </cell>
          <cell r="O46">
            <v>1.7624782084332178</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row>
        <row r="48">
          <cell r="A48" t="str">
            <v>IV.</v>
          </cell>
          <cell r="B48" t="str">
            <v>IV.</v>
          </cell>
          <cell r="C48" t="str">
            <v>PEKERJAAN PINTU AIR ASIN 3 UNIT</v>
          </cell>
        </row>
        <row r="49">
          <cell r="A49" t="str">
            <v>IV.1</v>
          </cell>
          <cell r="B49" t="str">
            <v>IV.1</v>
          </cell>
          <cell r="C49" t="str">
            <v>Pasangan Batu Kali 1 : 4</v>
          </cell>
          <cell r="H49" t="str">
            <v>M3</v>
          </cell>
          <cell r="I49">
            <v>574269</v>
          </cell>
          <cell r="J49">
            <v>14276327.34</v>
          </cell>
          <cell r="K49">
            <v>24.86</v>
          </cell>
          <cell r="L49">
            <v>0.26343542469845838</v>
          </cell>
          <cell r="M49">
            <v>14276327.34</v>
          </cell>
          <cell r="N49">
            <v>24.86</v>
          </cell>
          <cell r="O49">
            <v>0.26343542469845838</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row>
        <row r="50">
          <cell r="A50" t="str">
            <v>IV.2</v>
          </cell>
          <cell r="B50" t="str">
            <v>IV.2</v>
          </cell>
          <cell r="C50" t="str">
            <v>Plesteran 1 : 3</v>
          </cell>
          <cell r="H50" t="str">
            <v>M2</v>
          </cell>
          <cell r="I50">
            <v>36415</v>
          </cell>
          <cell r="J50">
            <v>2157588.75</v>
          </cell>
          <cell r="K50">
            <v>59.25</v>
          </cell>
          <cell r="L50">
            <v>3.9813132267452339E-2</v>
          </cell>
          <cell r="M50">
            <v>2157588.75</v>
          </cell>
          <cell r="N50">
            <v>59.25</v>
          </cell>
          <cell r="O50">
            <v>3.9813132267452339E-2</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row>
        <row r="51">
          <cell r="A51" t="str">
            <v>IV.3</v>
          </cell>
          <cell r="B51" t="str">
            <v>IV.3</v>
          </cell>
          <cell r="C51" t="str">
            <v>Beton Cor 1 : 2 : 3</v>
          </cell>
          <cell r="H51" t="str">
            <v>M3</v>
          </cell>
          <cell r="I51">
            <v>1893400</v>
          </cell>
          <cell r="J51">
            <v>5774870</v>
          </cell>
          <cell r="K51">
            <v>3.05</v>
          </cell>
          <cell r="L51">
            <v>0.10656139319290689</v>
          </cell>
          <cell r="M51">
            <v>5774870</v>
          </cell>
          <cell r="N51">
            <v>3.05</v>
          </cell>
          <cell r="O51">
            <v>0.10656139319290689</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row>
        <row r="52">
          <cell r="A52" t="str">
            <v>IV.4</v>
          </cell>
          <cell r="B52" t="str">
            <v>IV.4</v>
          </cell>
          <cell r="C52" t="str">
            <v>Pembesian</v>
          </cell>
          <cell r="H52" t="str">
            <v>Kg</v>
          </cell>
          <cell r="I52">
            <v>14506</v>
          </cell>
          <cell r="J52">
            <v>1309601.68</v>
          </cell>
          <cell r="K52">
            <v>90.28</v>
          </cell>
          <cell r="L52">
            <v>2.416556209032782E-2</v>
          </cell>
          <cell r="M52">
            <v>1309601.68</v>
          </cell>
          <cell r="N52">
            <v>90.28</v>
          </cell>
          <cell r="O52">
            <v>2.416556209032782E-2</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row>
        <row r="53">
          <cell r="A53" t="str">
            <v>IV.5</v>
          </cell>
          <cell r="B53" t="str">
            <v>IV.5</v>
          </cell>
          <cell r="C53" t="str">
            <v>Pengadaan Pintu B = 1.2 M</v>
          </cell>
          <cell r="H53" t="str">
            <v>Bh</v>
          </cell>
          <cell r="I53">
            <v>14660700</v>
          </cell>
          <cell r="J53">
            <v>43982100</v>
          </cell>
          <cell r="K53">
            <v>3</v>
          </cell>
          <cell r="L53">
            <v>0.8115843043306169</v>
          </cell>
          <cell r="M53">
            <v>43982100</v>
          </cell>
          <cell r="N53">
            <v>3</v>
          </cell>
          <cell r="O53">
            <v>0.8115843043306169</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row>
        <row r="55">
          <cell r="A55" t="str">
            <v>V.</v>
          </cell>
          <cell r="B55" t="str">
            <v>V.</v>
          </cell>
          <cell r="C55" t="str">
            <v>PEKERJAAN SOFT ROCK</v>
          </cell>
        </row>
        <row r="56">
          <cell r="A56" t="str">
            <v>V.1</v>
          </cell>
          <cell r="B56" t="str">
            <v>V.1</v>
          </cell>
          <cell r="C56" t="str">
            <v>Galian tanah Berpasir</v>
          </cell>
          <cell r="H56" t="str">
            <v>M3</v>
          </cell>
          <cell r="I56">
            <v>38856.400000000001</v>
          </cell>
          <cell r="J56">
            <v>12026055.800000001</v>
          </cell>
          <cell r="K56">
            <v>309.5</v>
          </cell>
          <cell r="L56">
            <v>0.22191205354642413</v>
          </cell>
          <cell r="M56">
            <v>0</v>
          </cell>
          <cell r="N56">
            <v>0</v>
          </cell>
          <cell r="O56">
            <v>0</v>
          </cell>
          <cell r="W56">
            <v>0</v>
          </cell>
          <cell r="Z56">
            <v>0</v>
          </cell>
          <cell r="AC56">
            <v>0</v>
          </cell>
        </row>
        <row r="57">
          <cell r="A57" t="str">
            <v>V.2</v>
          </cell>
          <cell r="B57" t="str">
            <v>V.2</v>
          </cell>
          <cell r="C57" t="str">
            <v>Pemasangan Terrafix 600 R</v>
          </cell>
          <cell r="H57" t="str">
            <v>M2</v>
          </cell>
          <cell r="I57">
            <v>56340</v>
          </cell>
          <cell r="J57">
            <v>33212430</v>
          </cell>
          <cell r="K57">
            <v>589.5</v>
          </cell>
          <cell r="L57">
            <v>0.61285584127814074</v>
          </cell>
          <cell r="M57">
            <v>0</v>
          </cell>
          <cell r="N57">
            <v>0</v>
          </cell>
          <cell r="O57">
            <v>0</v>
          </cell>
          <cell r="W57">
            <v>0</v>
          </cell>
          <cell r="Z57">
            <v>0</v>
          </cell>
          <cell r="AC57">
            <v>0</v>
          </cell>
        </row>
        <row r="58">
          <cell r="A58" t="str">
            <v>V.3</v>
          </cell>
          <cell r="B58" t="str">
            <v>V.3</v>
          </cell>
          <cell r="C58" t="str">
            <v>Pemasangan Soft Rock Container 0.6 M3</v>
          </cell>
          <cell r="H58" t="str">
            <v>Unit</v>
          </cell>
          <cell r="I58">
            <v>290427</v>
          </cell>
          <cell r="J58">
            <v>18006474</v>
          </cell>
          <cell r="K58">
            <v>62</v>
          </cell>
          <cell r="L58">
            <v>0.33226634641677733</v>
          </cell>
          <cell r="M58">
            <v>0</v>
          </cell>
          <cell r="N58">
            <v>0</v>
          </cell>
          <cell r="O58">
            <v>0</v>
          </cell>
          <cell r="W58">
            <v>0</v>
          </cell>
          <cell r="Z58">
            <v>0</v>
          </cell>
          <cell r="AC58">
            <v>0</v>
          </cell>
        </row>
        <row r="59">
          <cell r="A59" t="str">
            <v>V.4</v>
          </cell>
          <cell r="B59" t="str">
            <v>V.4</v>
          </cell>
          <cell r="C59" t="str">
            <v>Pemasangan Soft Rock Container 1.2 M3</v>
          </cell>
          <cell r="H59" t="str">
            <v>Unit</v>
          </cell>
          <cell r="I59">
            <v>538455</v>
          </cell>
          <cell r="J59">
            <v>241227840</v>
          </cell>
          <cell r="K59">
            <v>448</v>
          </cell>
          <cell r="L59">
            <v>4.4512819695189032</v>
          </cell>
          <cell r="M59">
            <v>0</v>
          </cell>
          <cell r="N59">
            <v>0</v>
          </cell>
          <cell r="O59">
            <v>0</v>
          </cell>
          <cell r="W59">
            <v>0</v>
          </cell>
          <cell r="Z59">
            <v>0</v>
          </cell>
          <cell r="AC59">
            <v>0</v>
          </cell>
        </row>
        <row r="61">
          <cell r="J61">
            <v>5419289131.802001</v>
          </cell>
          <cell r="L61">
            <v>99.999999999999986</v>
          </cell>
          <cell r="M61">
            <v>5419289131.8000422</v>
          </cell>
          <cell r="O61">
            <v>99.999999999963862</v>
          </cell>
          <cell r="Y61">
            <v>0.70747286346117744</v>
          </cell>
          <cell r="AB61">
            <v>50.202460762512445</v>
          </cell>
          <cell r="AE61">
            <v>50.909933625973622</v>
          </cell>
        </row>
      </sheetData>
      <sheetData sheetId="14"/>
    </sheetDataSet>
  </externalBook>
</externalLink>
</file>

<file path=xl/externalLinks/externalLink3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G-2"/>
      <sheetName val="BAG_2"/>
      <sheetName val="CAT_HRG"/>
      <sheetName val="BAG-1"/>
      <sheetName val="BAG-3"/>
      <sheetName val="BAG-4"/>
      <sheetName val="BAG-5"/>
      <sheetName val="BAG-6"/>
      <sheetName val="BAG-7"/>
      <sheetName val="BAG-8"/>
      <sheetName val="BAG-9"/>
      <sheetName val="BAG-10"/>
      <sheetName val="BAG-11"/>
      <sheetName val="BAG-12"/>
      <sheetName val="BAG-13"/>
      <sheetName val="TOTAL"/>
      <sheetName val="GRAND TOTAL"/>
      <sheetName val="[BQ-PS&amp;A.xlsÝCAT_HRG"/>
      <sheetName val="304-06"/>
      <sheetName val="304_06"/>
      <sheetName val="Week (2)"/>
      <sheetName val="Fill this out first___"/>
      <sheetName val="SAT-BHN"/>
      <sheetName val="Cover Daf_2"/>
      <sheetName val="Material"/>
      <sheetName val="Mall"/>
      <sheetName val="A"/>
      <sheetName val="data grafik"/>
      <sheetName val="Cover"/>
      <sheetName val="DAFTAR 7"/>
      <sheetName val="DAFTAR_8"/>
      <sheetName val="DAF_1"/>
      <sheetName val="Bag_1"/>
      <sheetName val="HRG BHN"/>
      <sheetName val="_BQ-PS&amp;A.xlsÝCAT_HRG"/>
      <sheetName val="PAD-F"/>
      <sheetName val="Anl"/>
      <sheetName val="rab - persiapan &amp; lantai-1"/>
      <sheetName val="DivVII"/>
      <sheetName val="I_KAMAR"/>
      <sheetName val="S-Curve"/>
      <sheetName val="DETAIL"/>
      <sheetName val="BQ"/>
      <sheetName val="DAFTAR NO_1_PRELIM"/>
      <sheetName val="DAFTAR HARGA"/>
      <sheetName val="Analisa"/>
      <sheetName val="daftar harsat"/>
      <sheetName val="BQ-E20-02(Rp)"/>
      <sheetName val="struktur tdk dipakai"/>
      <sheetName val="LAMP_AB "/>
      <sheetName val="Bill No 6 Koord _ Attendance"/>
      <sheetName val="ES-PARK"/>
      <sheetName val="ES_PARK"/>
      <sheetName val="Bag_9"/>
      <sheetName val="Payment Status"/>
      <sheetName val="Rev &amp; CI"/>
      <sheetName val="name"/>
      <sheetName val="TE TS FA LAN MATV"/>
      <sheetName val="PERALATAN AHU"/>
      <sheetName val="AIR CURTAIN"/>
      <sheetName val="DUCTING "/>
      <sheetName val="DIFFUSER &amp; GRILLE "/>
      <sheetName val="PERALATAN EVB+CU"/>
      <sheetName val="PERALATAN FAN"/>
      <sheetName val="KATUP-KATUP"/>
      <sheetName val="PIPA CHILLER"/>
      <sheetName val="PIPA DRAIN"/>
      <sheetName val="PIPA REFRIGERANT"/>
      <sheetName val="POMPA CHILLER"/>
      <sheetName val="CATU DAYA LISTRIK"/>
      <sheetName val="DAF_2 "/>
      <sheetName val="DAF_2"/>
      <sheetName val="DAF_3"/>
      <sheetName val="DAF_4"/>
      <sheetName val="COMM"/>
      <sheetName val="FINAL"/>
      <sheetName val="Sumber Daya"/>
      <sheetName val="SCHEDULE"/>
      <sheetName val="BOQ INTERN"/>
      <sheetName val="ANALYS EXTERN"/>
      <sheetName val="WELCOME"/>
      <sheetName val="BQ RESO"/>
      <sheetName val="REKAP INDIRECT"/>
      <sheetName val="CASH FLOW"/>
      <sheetName val="ORGANIZATION"/>
      <sheetName val="MATRIX"/>
      <sheetName val="SUMMARY IN"/>
      <sheetName val="PROGRAM"/>
      <sheetName val="INDIRECT COST"/>
      <sheetName val="rumus"/>
      <sheetName val="Plat"/>
      <sheetName val="eqp-rek"/>
      <sheetName val="H.Satuan"/>
      <sheetName val="daf_3_OK_"/>
      <sheetName val="daf-3(OK)"/>
      <sheetName val="daf_7_OK_"/>
      <sheetName val="daf-7(OK)"/>
      <sheetName val="RC-ANL"/>
      <sheetName val="Break_down"/>
      <sheetName val="DAF-4"/>
      <sheetName val="DAF-1"/>
      <sheetName val="Std-Spek EL"/>
      <sheetName val="PERSIAPAN"/>
      <sheetName val="Hrg Sat"/>
      <sheetName val="DAF-2"/>
      <sheetName val="Analisa Gabungan"/>
      <sheetName val="Sub"/>
      <sheetName val="Alat"/>
      <sheetName val="atap"/>
      <sheetName val="REKAP"/>
      <sheetName val="04.GS"/>
      <sheetName val="Hargamat"/>
      <sheetName val="TOWN"/>
      <sheetName val="hsd"/>
      <sheetName val="anal_hs"/>
      <sheetName val="boq"/>
      <sheetName val="Hsatbahan"/>
      <sheetName val="RAB"/>
      <sheetName val="FAK"/>
      <sheetName val="DAF-3"/>
      <sheetName val="BAHAN"/>
      <sheetName val="REKAP_Akap"/>
      <sheetName val="Bill-2"/>
      <sheetName val="upah"/>
      <sheetName val="FINISHING"/>
      <sheetName val="Grand summary"/>
      <sheetName val="D2.8"/>
      <sheetName val="Fill this out first..."/>
      <sheetName val="Sum"/>
      <sheetName val="DAFTAR NO_2"/>
      <sheetName val="DAFTAR NO_3"/>
      <sheetName val="GRAND_TOTAL"/>
      <sheetName val="[BQ-PS&amp;A_xlsÝCAT_HRG"/>
      <sheetName val="Week_(2)"/>
      <sheetName val="DAFTAR_7"/>
      <sheetName val="data_grafik"/>
      <sheetName val="HRG_BHN"/>
      <sheetName val="Fill_this_out_first___"/>
      <sheetName val="Cover_Daf_2"/>
      <sheetName val="_BQ-PS&amp;A_xlsÝCAT_HRG"/>
      <sheetName val="DAFTAR_HARGA"/>
      <sheetName val="LAMP_AB_"/>
      <sheetName val="DUCT"/>
      <sheetName val="I-KAMAR"/>
      <sheetName val="DAFTAR NO_4"/>
      <sheetName val="AC"/>
      <sheetName val="Daf 1"/>
      <sheetName val="LISTRIK"/>
      <sheetName val="F ALARM"/>
      <sheetName val="Ch"/>
      <sheetName val="CAT HRG"/>
      <sheetName val="BOQ KSN"/>
      <sheetName val="Harga Satuan"/>
      <sheetName val="Rincian"/>
      <sheetName val="PPC"/>
      <sheetName val="Bill of Qty MEP"/>
      <sheetName val="sched"/>
      <sheetName val="Cash Flow bulanan"/>
      <sheetName val="STR"/>
      <sheetName val="ANA-HRG"/>
      <sheetName val="Isolasi Luar Dalam"/>
      <sheetName val="Isolasi Luar"/>
      <sheetName val="umum"/>
      <sheetName val="analisa alat"/>
      <sheetName val="SUB LAIN2"/>
      <sheetName val="SUB ME"/>
      <sheetName val="SUB KUSEN"/>
      <sheetName val="analisa pekerjaan"/>
      <sheetName val="ars asrama "/>
      <sheetName val="str asrama"/>
      <sheetName val="mechanical asrama"/>
      <sheetName val="electrical asrama"/>
      <sheetName val="ME. Kelas"/>
      <sheetName val="ars kelas"/>
      <sheetName val="str kelas"/>
      <sheetName val="REKAP MERAH"/>
      <sheetName val="Markup"/>
      <sheetName val="Estimate"/>
      <sheetName val="Bill No 6 Koord &amp; Attendance"/>
      <sheetName val="B - Norelec"/>
      <sheetName val="Resume"/>
      <sheetName val="LAL _ PASAR PAGI "/>
      <sheetName val="Analis_Tanah"/>
      <sheetName val="Plumbing"/>
      <sheetName val="Harga"/>
      <sheetName val="Anls"/>
      <sheetName val="SAP"/>
      <sheetName val="Plafond"/>
      <sheetName val="合成単価作成表-BLDG"/>
      <sheetName val="合成単価作成表_BLDG"/>
      <sheetName val="Panel,feeder,elek"/>
      <sheetName val="harsat"/>
      <sheetName val="PREM"/>
      <sheetName val="escon"/>
      <sheetName val="GRAND_TOTAL1"/>
      <sheetName val="[BQ-PS&amp;A_xlsÝCAT_HRG1"/>
      <sheetName val="Week_(2)1"/>
      <sheetName val="DAFTAR_71"/>
      <sheetName val="_BQ-PS&amp;A_xlsÝCAT_HRG1"/>
      <sheetName val="Fill_this_out_first___1"/>
      <sheetName val="data_grafik1"/>
      <sheetName val="HRG_BHN1"/>
      <sheetName val="Cover_Daf_21"/>
      <sheetName val="anal"/>
      <sheetName val="HARGA ALAT"/>
      <sheetName val="Analisa 2"/>
      <sheetName val="???????-BLDG"/>
      <sheetName val="6-MVAC"/>
      <sheetName val="upah_borong"/>
      <sheetName val="satuan_pek"/>
      <sheetName val="Ahs_2"/>
      <sheetName val="Ahs_1"/>
      <sheetName val="data"/>
      <sheetName val="REKAP GROSS"/>
      <sheetName val="AN-ALT"/>
      <sheetName val="#REF!"/>
      <sheetName val="BQ-PS&amp;A"/>
      <sheetName val="me"/>
      <sheetName val="Master Edit"/>
      <sheetName val="luar"/>
      <sheetName val="RINC hotel"/>
      <sheetName val="RINC FIN T4 "/>
      <sheetName val="RINC FIN T4  _3_"/>
      <sheetName val="RINC FIN T4  _2_"/>
      <sheetName val="2.1"/>
      <sheetName val="2.2"/>
      <sheetName val="BQ-1A prelim"/>
      <sheetName val="Vibro_Roller"/>
      <sheetName val="SITE-E"/>
      <sheetName val="VLOOK"/>
      <sheetName val="Price"/>
      <sheetName val="A_2"/>
      <sheetName val="DAF-9"/>
      <sheetName val="Level"/>
      <sheetName val="Sheet1"/>
      <sheetName val="Mekanikal"/>
      <sheetName val="5-Peralatan"/>
      <sheetName val="lokasari-el"/>
      <sheetName val="Pile"/>
      <sheetName val="Elektrikal"/>
      <sheetName val="Bag_1_prelim_"/>
      <sheetName val="BQ STR_BONGKARAN_Bag 2_5_"/>
      <sheetName val="Sumber_Daya"/>
      <sheetName val="BOQ_INTERN"/>
      <sheetName val="ANALYS_EXTERN"/>
      <sheetName val="BQ_RESO"/>
      <sheetName val="REKAP_INDIRECT"/>
      <sheetName val="CASH_FLOW"/>
      <sheetName val="SUMMARY_IN"/>
      <sheetName val="INDIRECT_COST"/>
      <sheetName val="rab_-_persiapan_&amp;_lantai-1"/>
      <sheetName val="daftar_harsat"/>
      <sheetName val="TE_TS_FA_LAN_MATV"/>
      <sheetName val="DAFTAR_NO_1_PRELIM"/>
      <sheetName val="dasboard"/>
      <sheetName val="AHS_Kusen"/>
      <sheetName val="harsat&amp;upah"/>
      <sheetName val="HB"/>
      <sheetName val="D &amp; W sizes"/>
      <sheetName val="COVER "/>
      <sheetName val="TOTAL "/>
      <sheetName val="Hrg.Sat"/>
      <sheetName val="BPS"/>
      <sheetName val="RTO"/>
      <sheetName val="Sche_R1"/>
      <sheetName val="Sche_R2"/>
      <sheetName val="FAC"/>
      <sheetName val="WCF"/>
      <sheetName val="EQA"/>
      <sheetName val="BUP"/>
      <sheetName val="Sche_Og"/>
      <sheetName val="Sche_R2B"/>
      <sheetName val="QPV"/>
      <sheetName val="Pay"/>
      <sheetName val="KOM-HAR1"/>
      <sheetName val="KOM-HAR2"/>
      <sheetName val="KOM-HAR4"/>
      <sheetName val="PKK"/>
      <sheetName val="CAT_HAR"/>
      <sheetName val="Analisa &amp; Upah"/>
      <sheetName val="BAHAN UPAH"/>
      <sheetName val="_AnaBah"/>
      <sheetName val="Daftar Harga Material"/>
      <sheetName val="LAMP-A"/>
      <sheetName val="Analisa Harga"/>
      <sheetName val="PMK"/>
      <sheetName val="Ahs. Pipa-Valve"/>
      <sheetName val="Ahs.Peralatan"/>
      <sheetName val="Bill_2"/>
      <sheetName val="Pipe"/>
      <sheetName val="ANALISA VALVE"/>
      <sheetName val="CATATAN HARGA (Int)"/>
      <sheetName val="Cover Daft 2"/>
      <sheetName val="DAFTAR NO.1"/>
      <sheetName val="DAF 2"/>
      <sheetName val="Panel"/>
      <sheetName val="[BQ-PS&amp;A.xls�CAT_HRG"/>
      <sheetName val="_BQ-PS&amp;A.xls�CAT_HRG"/>
      <sheetName val="[BQ-PS&amp;A_xls�CAT_HRG"/>
      <sheetName val="_BQ-PS&amp;A_xls�CAT_HRG"/>
      <sheetName val="01A- RAB"/>
      <sheetName val="A2"/>
      <sheetName val="PIPA"/>
      <sheetName val="Art"/>
      <sheetName val="AA_Eng"/>
      <sheetName val="U_rate"/>
      <sheetName val="Basic Price"/>
      <sheetName val="CPAoC"/>
      <sheetName val="L_TIGA"/>
      <sheetName val="L-TIGA"/>
      <sheetName val="Rekap Bill"/>
      <sheetName val="Bill"/>
      <sheetName val="Menu"/>
      <sheetName val="Daf Alat"/>
      <sheetName val="Jdw Alat"/>
      <sheetName val="Plant"/>
      <sheetName val="S Penawar"/>
      <sheetName val="Subkon"/>
      <sheetName val="O"/>
      <sheetName val="Har-mat"/>
      <sheetName val="Bill rekap"/>
      <sheetName val="Analisa  (2)"/>
      <sheetName val="AC-C"/>
      <sheetName val="BQ ARS"/>
      <sheetName val="Penjumlahan"/>
      <sheetName val="Harga Bahan &amp; Upah "/>
      <sheetName val="analisa struktur"/>
      <sheetName val="Lansekap"/>
      <sheetName val="TNH, PAGAR &amp; TURAP"/>
      <sheetName val="NAMES"/>
      <sheetName val="Equipment"/>
      <sheetName val="HB "/>
      <sheetName val="G_SUMMARY"/>
      <sheetName val="Outline"/>
      <sheetName val="daffin"/>
      <sheetName val="Kolom UT"/>
      <sheetName val="COV_3"/>
      <sheetName val="???????_BLDG"/>
      <sheetName val="[BQ-PS&amp;A.xls?CAT_HRG"/>
      <sheetName val="_BQ-PS&amp;A.xls?CAT_HRG"/>
      <sheetName val="[BQ-PS&amp;A_xls?CAT_HRG"/>
      <sheetName val="_BQ-PS&amp;A_xls?CAT_HRG"/>
      <sheetName val="BQ-IABK"/>
      <sheetName val="BQ_IABK"/>
      <sheetName val="Uraian Teknis"/>
      <sheetName val="K"/>
      <sheetName val="NK-BP"/>
      <sheetName val="rab me (by owner) "/>
      <sheetName val="BQ (by owner)"/>
      <sheetName val="rab me (fisik)"/>
      <sheetName val="BTL-Persiapan"/>
      <sheetName val="BTL-Bau"/>
      <sheetName val="BTL-alat"/>
      <sheetName val="Bill of Qty"/>
      <sheetName val="4-MVAC"/>
      <sheetName val="5-El"/>
      <sheetName val="2-Pl"/>
      <sheetName val="_______-BLDG"/>
      <sheetName val="GTS I PS"/>
      <sheetName val="1500P_3+0"/>
      <sheetName val="Calculation Details"/>
      <sheetName val="Sat Bah _ Up"/>
      <sheetName val="Ana"/>
      <sheetName val="Bangunan Utama"/>
      <sheetName val="FORM X COST"/>
      <sheetName val="Analisa Harga Satuan"/>
      <sheetName val="총괄표"/>
      <sheetName val="DAF_HARGA_PEK"/>
      <sheetName val="RABT"/>
      <sheetName val="Analisa STR"/>
      <sheetName val="ME_External"/>
      <sheetName val="Mall_ME"/>
      <sheetName val="Ijin"/>
      <sheetName val="G1 Sheet"/>
      <sheetName val="OFFICE"/>
      <sheetName val="RECEIVING INPECTION"/>
      <sheetName val="BQ_E20_02_Rp_"/>
      <sheetName val="IPL_SCHEDULE"/>
      <sheetName val="TB"/>
      <sheetName val="GENERAL"/>
      <sheetName val="koef"/>
      <sheetName val="HSATUAN"/>
      <sheetName val="NET表"/>
      <sheetName val="BQ表"/>
      <sheetName val="RUKO TYPE 1"/>
      <sheetName val="OFFICE 2 LT"/>
      <sheetName val="Standard Room Deluxe Queen"/>
      <sheetName val="EE-PROP"/>
      <sheetName val="BQ Detail"/>
      <sheetName val="Analisa pre"/>
      <sheetName val="Materials"/>
      <sheetName val="METHOD"/>
      <sheetName val="Labour"/>
      <sheetName val="BQ Rekap"/>
      <sheetName val="bq analisa"/>
      <sheetName val="BOQ EXTERN"/>
      <sheetName val="bau"/>
      <sheetName val="MAPP"/>
      <sheetName val="rek det 1-3"/>
      <sheetName val="Sheet3"/>
      <sheetName val="INDEX"/>
      <sheetName val="refrig 12"/>
      <sheetName val="Ducting12"/>
      <sheetName val="valve"/>
      <sheetName val="Rekap MEP"/>
      <sheetName val="D.2.1.Peralatan Utama "/>
      <sheetName val="Sal"/>
      <sheetName val="TH XL"/>
      <sheetName val="THPDMoi  (2)"/>
      <sheetName val="lam-moi"/>
      <sheetName val="#REF"/>
      <sheetName val="thao-go"/>
      <sheetName val="t-h HA THE"/>
      <sheetName val="bhn-upah"/>
      <sheetName val="UPAH BAHAN"/>
      <sheetName val="2"/>
      <sheetName val="3"/>
      <sheetName val="4"/>
      <sheetName val="5"/>
      <sheetName val="6"/>
      <sheetName val="7.1"/>
      <sheetName val="7.2"/>
      <sheetName val="8"/>
      <sheetName val="GSMTOWER"/>
      <sheetName val="Pricing"/>
      <sheetName val="harga bahan"/>
      <sheetName val="L-4 Rutin"/>
      <sheetName val="DAF.ALAT"/>
      <sheetName val="For RKAP OKOP"/>
      <sheetName val="Harga "/>
      <sheetName val=" "/>
      <sheetName val="H_Satuan"/>
      <sheetName val=" R A B"/>
      <sheetName val="UP_an"/>
      <sheetName val="ANA-C"/>
      <sheetName val="chitimc"/>
      <sheetName val="dongia (2)"/>
      <sheetName val="LKVL-CK-HT-GD1"/>
      <sheetName val="giathanh1"/>
      <sheetName val="gtrinh"/>
      <sheetName val="phuluc1"/>
      <sheetName val="TONG HOP VL-NC"/>
      <sheetName val="chitiet"/>
      <sheetName val="TONGKE3p "/>
      <sheetName val="TH VL, NC, DDHT Thanhphuoc"/>
      <sheetName val="DONGIA"/>
      <sheetName val="DON GIA"/>
      <sheetName val="TONGKE-HT"/>
      <sheetName val="DG"/>
      <sheetName val="dtxl"/>
      <sheetName val="CHITIET VL-NC-TT -1p"/>
      <sheetName val="TONG HOP VL-NC TT"/>
      <sheetName val="TNHCHINH"/>
      <sheetName val="CHITIET VL-NC"/>
      <sheetName val="VC"/>
      <sheetName val="Tiepdia"/>
      <sheetName val="CHITIET VL-NC-TT-3p"/>
      <sheetName val="TDTKP"/>
      <sheetName val="TDTKP1"/>
      <sheetName val="KPVC-BD "/>
      <sheetName val="VCV-BE-TONG"/>
      <sheetName val="arab"/>
      <sheetName val="Concrete"/>
      <sheetName val="Harga Satuan Dasar"/>
      <sheetName val="analysis"/>
      <sheetName val="Hrg.mat.1"/>
      <sheetName val="Hrata bj (20x40)"/>
      <sheetName val="Ana CV(pen)."/>
      <sheetName val="AHS - CPO"/>
      <sheetName val="TRE TABLE"/>
      <sheetName val="I-ME"/>
      <sheetName val="HARGA RATA"/>
      <sheetName val="概総括1"/>
      <sheetName val="GRAND_TOTAL2"/>
      <sheetName val="[BQ-PS&amp;A_xlsÝCAT_HRG2"/>
      <sheetName val="Week_(2)2"/>
      <sheetName val="DAFTAR_72"/>
      <sheetName val="_BQ-PS&amp;A_xlsÝCAT_HRG2"/>
      <sheetName val="Fill_this_out_first___2"/>
      <sheetName val="data_grafik2"/>
      <sheetName val="HRG_BHN2"/>
      <sheetName val="Cover_Daf_22"/>
      <sheetName val="DAFTAR_HARGA1"/>
      <sheetName val="LAMP_AB_1"/>
      <sheetName val="PERALATAN_AHU"/>
      <sheetName val="AIR_CURTAIN"/>
      <sheetName val="DUCTING_"/>
      <sheetName val="DIFFUSER_&amp;_GRILLE_"/>
      <sheetName val="PERALATAN_EVB+CU"/>
      <sheetName val="PERALATAN_FAN"/>
      <sheetName val="PIPA_CHILLER"/>
      <sheetName val="PIPA_DRAIN"/>
      <sheetName val="PIPA_REFRIGERANT"/>
      <sheetName val="POMPA_CHILLER"/>
      <sheetName val="CATU_DAYA_LISTRIK"/>
      <sheetName val="Std-Spek_EL"/>
      <sheetName val="Analisa_Gabungan"/>
      <sheetName val="Bill_No_6_Koord___Attendance"/>
      <sheetName val="Fill_this_out_first___3"/>
      <sheetName val="DAF_2_"/>
      <sheetName val="DAFTAR_NO_2"/>
      <sheetName val="DAFTAR_NO_3"/>
      <sheetName val="Payment_Status"/>
      <sheetName val="BOQ_KSN"/>
      <sheetName val="Harga_Satuan"/>
      <sheetName val="04_GS"/>
      <sheetName val="Hrg_Sat"/>
      <sheetName val="struktur"/>
      <sheetName val="Analisa HSP"/>
      <sheetName val="Beton"/>
      <sheetName val="Aspal (2)"/>
      <sheetName val="Relok-PJU"/>
      <sheetName val="DIV1"/>
      <sheetName val="Div2"/>
      <sheetName val="Input Bobot Rc. Mingguan Int"/>
      <sheetName val="Rekap Prog. Mingguan"/>
      <sheetName val="Mtd_Pelak"/>
      <sheetName val="U. div 2"/>
      <sheetName val="SAT-DAS"/>
      <sheetName val="________BLDG"/>
      <sheetName val="_BQ-PS&amp;A.xls_CAT_HRG"/>
      <sheetName val="_BQ-PS&amp;A_xls_CAT_HRG"/>
      <sheetName val="ANLS-PJ"/>
      <sheetName val="Price Biaya Cadangan"/>
      <sheetName val="BQ.Rekapitulasi  Akhir"/>
      <sheetName val="rate ars"/>
      <sheetName val="D&amp;W"/>
      <sheetName val=" Rate str "/>
      <sheetName val="MU"/>
      <sheetName val="GEDUNG-A"/>
      <sheetName val="Supl.X"/>
      <sheetName val="Pag_hal"/>
      <sheetName val="Conn. Lib"/>
      <sheetName val="REQDELTA"/>
      <sheetName val="LPP"/>
      <sheetName val="DAFTAR_NO_1_PRELIM1"/>
      <sheetName val="rab_-_persiapan_&amp;_lantai-11"/>
      <sheetName val="daftar_harsat1"/>
      <sheetName val="TE_TS_FA_LAN_MATV1"/>
      <sheetName val="Sumber_Daya1"/>
      <sheetName val="BOQ_INTERN1"/>
      <sheetName val="ANALYS_EXTERN1"/>
      <sheetName val="BQ_RESO1"/>
      <sheetName val="REKAP_INDIRECT1"/>
      <sheetName val="CASH_FLOW1"/>
      <sheetName val="SUMMARY_IN1"/>
      <sheetName val="INDIRECT_COST1"/>
      <sheetName val="DAFTAR_NO_4"/>
      <sheetName val="Rev_&amp;_CI"/>
      <sheetName val="Grand_summary"/>
      <sheetName val="D2_8"/>
      <sheetName val="Bill_of_Qty_MEP"/>
      <sheetName val="CAT_HRG1"/>
      <sheetName val="Isolasi_Luar_Dalam"/>
      <sheetName val="Isolasi_Luar"/>
      <sheetName val="Bill_No_6_Koord_&amp;_Attendance"/>
      <sheetName val="B_-_Norelec"/>
      <sheetName val="LAL___PASAR_PAGI_"/>
      <sheetName val="F_ALARM"/>
      <sheetName val="analisa_alat"/>
      <sheetName val="SUB_LAIN2"/>
      <sheetName val="SUB_ME"/>
      <sheetName val="SUB_KUSEN"/>
      <sheetName val="analisa_pekerjaan"/>
      <sheetName val="ars_asrama_"/>
      <sheetName val="str_asrama"/>
      <sheetName val="mechanical_asrama"/>
      <sheetName val="electrical_asrama"/>
      <sheetName val="ME__Kelas"/>
      <sheetName val="ars_kelas"/>
      <sheetName val="str_kelas"/>
      <sheetName val="REKAP_MERAH"/>
      <sheetName val="Cash_Flow_bulanan"/>
      <sheetName val="2_1"/>
      <sheetName val="2_2"/>
      <sheetName val="REKAP_GROSS"/>
      <sheetName val="COVER_"/>
      <sheetName val="TOTAL_"/>
      <sheetName val="HARGA_ALAT"/>
      <sheetName val="Analisa_Harga"/>
      <sheetName val="Hrg_Sat1"/>
      <sheetName val="D_&amp;_W_sizes"/>
      <sheetName val="GRAND_TOTAL3"/>
      <sheetName val="[BQ-PS&amp;A_xlsÝCAT_HRG3"/>
      <sheetName val="Week_(2)3"/>
      <sheetName val="DAFTAR_73"/>
      <sheetName val="_BQ-PS&amp;A_xlsÝCAT_HRG3"/>
      <sheetName val="Fill_this_out_first___4"/>
      <sheetName val="data_grafik3"/>
      <sheetName val="HRG_BHN3"/>
      <sheetName val="Cover_Daf_23"/>
      <sheetName val="DAFTAR_NO_1_PRELIM2"/>
      <sheetName val="rab_-_persiapan_&amp;_lantai-12"/>
      <sheetName val="daftar_harsat2"/>
      <sheetName val="DAFTAR_HARGA2"/>
      <sheetName val="LAMP_AB_2"/>
      <sheetName val="TE_TS_FA_LAN_MATV2"/>
      <sheetName val="PERALATAN_AHU1"/>
      <sheetName val="AIR_CURTAIN1"/>
      <sheetName val="DUCTING_1"/>
      <sheetName val="DIFFUSER_&amp;_GRILLE_1"/>
      <sheetName val="PERALATAN_EVB+CU1"/>
      <sheetName val="PERALATAN_FAN1"/>
      <sheetName val="PIPA_CHILLER1"/>
      <sheetName val="PIPA_DRAIN1"/>
      <sheetName val="PIPA_REFRIGERANT1"/>
      <sheetName val="POMPA_CHILLER1"/>
      <sheetName val="CATU_DAYA_LISTRIK1"/>
      <sheetName val="DAF_2_1"/>
      <sheetName val="Sumber_Daya2"/>
      <sheetName val="BOQ_INTERN2"/>
      <sheetName val="ANALYS_EXTERN2"/>
      <sheetName val="BQ_RESO2"/>
      <sheetName val="REKAP_INDIRECT2"/>
      <sheetName val="CASH_FLOW2"/>
      <sheetName val="SUMMARY_IN2"/>
      <sheetName val="INDIRECT_COST2"/>
      <sheetName val="Std-Spek_EL1"/>
      <sheetName val="Analisa_Gabungan1"/>
      <sheetName val="Bill_No_6_Koord___Attendance1"/>
      <sheetName val="Fill_this_out_first___5"/>
      <sheetName val="Payment_Status1"/>
      <sheetName val="DAFTAR_NO_21"/>
      <sheetName val="DAFTAR_NO_31"/>
      <sheetName val="DAFTAR_NO_41"/>
      <sheetName val="Hrg_Sat2"/>
      <sheetName val="Rev_&amp;_CI1"/>
      <sheetName val="04_GS1"/>
      <sheetName val="Grand_summary1"/>
      <sheetName val="D2_81"/>
      <sheetName val="BOQ_KSN1"/>
      <sheetName val="Harga_Satuan1"/>
      <sheetName val="Bill_of_Qty_MEP1"/>
      <sheetName val="H_Satuan1"/>
      <sheetName val="CAT_HRG2"/>
      <sheetName val="Isolasi_Luar_Dalam1"/>
      <sheetName val="Isolasi_Luar1"/>
      <sheetName val="Bill_No_6_Koord_&amp;_Attendance1"/>
      <sheetName val="B_-_Norelec1"/>
      <sheetName val="LAL___PASAR_PAGI_1"/>
      <sheetName val="F_ALARM1"/>
      <sheetName val="analisa_alat1"/>
      <sheetName val="SUB_LAIN21"/>
      <sheetName val="SUB_ME1"/>
      <sheetName val="SUB_KUSEN1"/>
      <sheetName val="analisa_pekerjaan1"/>
      <sheetName val="ars_asrama_1"/>
      <sheetName val="str_asrama1"/>
      <sheetName val="mechanical_asrama1"/>
      <sheetName val="electrical_asrama1"/>
      <sheetName val="ME__Kelas1"/>
      <sheetName val="ars_kelas1"/>
      <sheetName val="str_kelas1"/>
      <sheetName val="REKAP_MERAH1"/>
      <sheetName val="Cash_Flow_bulanan1"/>
      <sheetName val="2_11"/>
      <sheetName val="2_21"/>
      <sheetName val="REKAP_GROSS1"/>
      <sheetName val="COVER_1"/>
      <sheetName val="TOTAL_1"/>
      <sheetName val="HARGA_ALAT1"/>
      <sheetName val="Analisa_Harga1"/>
      <sheetName val="Hrg_Sat3"/>
      <sheetName val="D_&amp;_W_sizes1"/>
      <sheetName val="COV"/>
      <sheetName val="CATATAN HARGA "/>
      <sheetName val="A H S P"/>
      <sheetName val="fxterbilang"/>
      <sheetName val="PENJ_TOTAL"/>
      <sheetName val="_x0000__x0000__x0000__x0000_"/>
      <sheetName val="RAB AR&amp;STR"/>
      <sheetName val="villa"/>
      <sheetName val="rp"/>
      <sheetName val="???1"/>
      <sheetName val="Harga-RAB"/>
      <sheetName val="Asrama Lt.1"/>
      <sheetName val="uraian analisa"/>
      <sheetName val="BOW"/>
      <sheetName val="STD Lanjutan"/>
      <sheetName val="NS Lanjutan"/>
      <sheetName val="Slab"/>
      <sheetName val="Rekap Direct Cost"/>
      <sheetName val="NET?"/>
      <sheetName val="BQ?"/>
      <sheetName val="???"/>
      <sheetName val="Sheet1 (2)"/>
      <sheetName val="L5"/>
      <sheetName val="Analisa (ok punya)"/>
      <sheetName val="Kuantitas &amp; Harga"/>
      <sheetName val="Bill No. 2.1"/>
      <sheetName val="WSSPR"/>
      <sheetName val="Code"/>
      <sheetName val="Settings"/>
      <sheetName val="ELEC STIS"/>
      <sheetName val="BoQ C4"/>
      <sheetName val="rincian A"/>
      <sheetName val="APEK"/>
      <sheetName val="ASAT"/>
      <sheetName val="112-885"/>
      <sheetName val="skedul 01"/>
      <sheetName val="Skedul"/>
      <sheetName val="kuantts"/>
      <sheetName val="Appendix 2(SatDas)"/>
      <sheetName val="Material&amp;Alat"/>
      <sheetName val="DB"/>
      <sheetName val="H.DASAR"/>
      <sheetName val="Data-Masukan"/>
      <sheetName val="TAB"/>
      <sheetName val="DH"/>
      <sheetName val="SEX"/>
      <sheetName val="K-125"/>
      <sheetName val="cargo"/>
      <sheetName val="Bahan "/>
      <sheetName val="bahan+upah"/>
      <sheetName val="6_1_1"/>
      <sheetName val="6_1_2"/>
      <sheetName val="6_1_3"/>
      <sheetName val="Traf&amp;Genst"/>
      <sheetName val="RAB Arsitek"/>
      <sheetName val="kepmenaker150"/>
      <sheetName val="TRF 150"/>
      <sheetName val="BQ HS"/>
      <sheetName val="Elec-ins"/>
      <sheetName val="Piping"/>
      <sheetName val="Bill.1.VAC-Supply-A"/>
      <sheetName val="rab-str.Adm"/>
      <sheetName val="DSU"/>
      <sheetName val="eq_data"/>
      <sheetName val="Lean Concrete"/>
      <sheetName val="AHS"/>
      <sheetName val="LAL - PASAR PAGI "/>
      <sheetName val="????"/>
      <sheetName val="Pt"/>
      <sheetName val="DAF-5"/>
      <sheetName val="satuan_pek_ars"/>
      <sheetName val="ANALISA GRS TENGAH"/>
      <sheetName val="Analisa Alat Berat"/>
      <sheetName val="Rekapitulasi"/>
      <sheetName val="HRG BAHAN &amp; UPAH okk"/>
      <sheetName val="HRG BAHAN _ UPAH okk"/>
      <sheetName val="Analis Kusen okk"/>
      <sheetName val="SAT_BHN"/>
      <sheetName val="RAP"/>
      <sheetName val="Als_Struk"/>
      <sheetName val="BASIC"/>
      <sheetName val="RBP1"/>
      <sheetName val="RBP2"/>
      <sheetName val="bd"/>
      <sheetName val="AKP"/>
      <sheetName val="keb_alat"/>
      <sheetName val="biaMAT"/>
      <sheetName val="biaSUB"/>
      <sheetName val="biatng"/>
      <sheetName val="BL"/>
      <sheetName val="BTL"/>
      <sheetName val="gaji"/>
      <sheetName val="hardas"/>
      <sheetName val="jadual bobot"/>
      <sheetName val="keb_mat"/>
      <sheetName val="keb_tng"/>
      <sheetName val="PP"/>
      <sheetName val="REKAP MC 1"/>
      <sheetName val="BILL MC 1"/>
      <sheetName val="HS"/>
      <sheetName val="prog-mgu"/>
      <sheetName val="UP MINOR"/>
      <sheetName val="34"/>
      <sheetName val="35"/>
      <sheetName val="27"/>
      <sheetName val="46"/>
      <sheetName val="9"/>
      <sheetName val="26"/>
      <sheetName val="42"/>
      <sheetName val="32"/>
      <sheetName val="41"/>
      <sheetName val="31"/>
      <sheetName val="64.6"/>
      <sheetName val="37"/>
      <sheetName val="62"/>
      <sheetName val="7"/>
      <sheetName val="61"/>
      <sheetName val="24"/>
      <sheetName val="43"/>
      <sheetName val="53 "/>
      <sheetName val="54"/>
      <sheetName val="MH CIVIL"/>
      <sheetName val="30"/>
      <sheetName val="64.14"/>
      <sheetName val="64.1"/>
      <sheetName val="64.3"/>
      <sheetName val="64.4"/>
      <sheetName val="64.5"/>
      <sheetName val="17"/>
      <sheetName val="51"/>
      <sheetName val="38"/>
      <sheetName val="52"/>
      <sheetName val="23"/>
      <sheetName val="20"/>
      <sheetName val="28"/>
      <sheetName val="29"/>
      <sheetName val="36.3"/>
      <sheetName val="36.4"/>
      <sheetName val="36.2"/>
      <sheetName val="36.1"/>
      <sheetName val="44"/>
      <sheetName val="45"/>
      <sheetName val="63"/>
      <sheetName val="pro ra op"/>
      <sheetName val="grafik"/>
      <sheetName val="renc mgn"/>
      <sheetName val="HU"/>
      <sheetName val="DATA PROYEK"/>
      <sheetName val="DSBDY"/>
      <sheetName val="Sum_Intern"/>
      <sheetName val="KUM"/>
      <sheetName val="Analis_Drainase"/>
      <sheetName val="tgp-02"/>
      <sheetName val="DAFTAR BAHAN DAN UPAH"/>
      <sheetName val="SCH5"/>
      <sheetName val="PDMP"/>
      <sheetName val="PCE"/>
      <sheetName val="PRODUK"/>
      <sheetName val="TOOL-ME"/>
      <sheetName val="Insts"/>
      <sheetName val="GRAND_TOTAL4"/>
      <sheetName val="[BQ-PS&amp;A_xlsÝCAT_HRG4"/>
      <sheetName val="Week_(2)4"/>
      <sheetName val="DAFTAR_74"/>
      <sheetName val="data_grafik4"/>
      <sheetName val="HRG_BHN4"/>
      <sheetName val="_BQ-PS&amp;A_xlsÝCAT_HRG4"/>
      <sheetName val="Fill_this_out_first___6"/>
      <sheetName val="Cover_Daf_24"/>
      <sheetName val="DAFTAR_HARGA3"/>
      <sheetName val="LAMP_AB_3"/>
      <sheetName val="PERALATAN_AHU2"/>
      <sheetName val="AIR_CURTAIN2"/>
      <sheetName val="DUCTING_2"/>
      <sheetName val="DIFFUSER_&amp;_GRILLE_2"/>
      <sheetName val="PERALATAN_EVB+CU2"/>
      <sheetName val="PERALATAN_FAN2"/>
      <sheetName val="PIPA_CHILLER2"/>
      <sheetName val="PIPA_DRAIN2"/>
      <sheetName val="PIPA_REFRIGERANT2"/>
      <sheetName val="POMPA_CHILLER2"/>
      <sheetName val="CATU_DAYA_LISTRIK2"/>
      <sheetName val="DAF_2_2"/>
      <sheetName val="Payment_Status2"/>
      <sheetName val="RINC_hotel1"/>
      <sheetName val="RINC_FIN_T4_1"/>
      <sheetName val="RINC_FIN_T4___3_1"/>
      <sheetName val="RINC_FIN_T4___2_1"/>
      <sheetName val="Std-Spek_EL2"/>
      <sheetName val="Analisa_Gabungan2"/>
      <sheetName val="Bill_No_6_Koord___Attendance2"/>
      <sheetName val="DAFTAR_NO_22"/>
      <sheetName val="DAFTAR_NO_32"/>
      <sheetName val="Fill_this_out_first___7"/>
      <sheetName val="BOQ_KSN2"/>
      <sheetName val="H_Satuan2"/>
      <sheetName val="TH_XL1"/>
      <sheetName val="THPDMoi__(2)1"/>
      <sheetName val="t-h_HA_THE1"/>
      <sheetName val="UPAH_BAHAN1"/>
      <sheetName val="7_11"/>
      <sheetName val="7_21"/>
      <sheetName val="04_GS2"/>
      <sheetName val="Harga_Satuan2"/>
      <sheetName val="Bill_of_Qty_MEP2"/>
      <sheetName val="BQ_STR_BONGKARAN_Bag_2_5_1"/>
      <sheetName val="harga_bahan1"/>
      <sheetName val="L-4_Rutin1"/>
      <sheetName val="DAF_ALAT1"/>
      <sheetName val="For_RKAP_OKOP1"/>
      <sheetName val="Harga_1"/>
      <sheetName val="Sat_Bah___Up1"/>
      <sheetName val="_1"/>
      <sheetName val="_R_A_B1"/>
      <sheetName val="dongia_(2)1"/>
      <sheetName val="TONG_HOP_VL-NC1"/>
      <sheetName val="TONGKE3p_1"/>
      <sheetName val="TH_VL,_NC,_DDHT_Thanhphuoc1"/>
      <sheetName val="DON_GIA1"/>
      <sheetName val="CHITIET_VL-NC-TT_-1p1"/>
      <sheetName val="TONG_HOP_VL-NC_TT1"/>
      <sheetName val="CHITIET_VL-NC1"/>
      <sheetName val="CHITIET_VL-NC-TT-3p1"/>
      <sheetName val="KPVC-BD_1"/>
      <sheetName val="Harga_Satuan_Dasar1"/>
      <sheetName val="Hrg_mat_11"/>
      <sheetName val="Hrata_bj_(20x40)1"/>
      <sheetName val="Ana_CV(pen)_1"/>
      <sheetName val="Ahs__Pipa-Valve1"/>
      <sheetName val="Ahs_Peralatan1"/>
      <sheetName val="ANALISA_VALVE1"/>
      <sheetName val="BAHAN_UPAH1"/>
      <sheetName val="Hrg_Sat4"/>
      <sheetName val="Analisa_21"/>
      <sheetName val="01A-_RAB1"/>
      <sheetName val="Daftar_Harga_Material1"/>
      <sheetName val="BQ-1A_prelim1"/>
      <sheetName val="Bill_rekap1"/>
      <sheetName val="Analisa_&amp;_Upah1"/>
      <sheetName val="Analisa__(2)1"/>
      <sheetName val="BQ_ARS1"/>
      <sheetName val="[BQ-PS&amp;A_xls�CAT_HRG2"/>
      <sheetName val="_BQ-PS&amp;A_xls�CAT_HRG2"/>
      <sheetName val="Harga_Bahan_&amp;_Upah_1"/>
      <sheetName val="analisa_struktur1"/>
      <sheetName val="TNH,_PAGAR_&amp;_TURAP1"/>
      <sheetName val="Basic_Price1"/>
      <sheetName val="Rekap_Bill1"/>
      <sheetName val="Daf_Alat"/>
      <sheetName val="Jdw_Alat1"/>
      <sheetName val="S_Penawar1"/>
      <sheetName val="HB_1"/>
      <sheetName val="Kolom_UT1"/>
      <sheetName val="Uraian_Teknis1"/>
      <sheetName val="rab_me_(by_owner)_1"/>
      <sheetName val="BQ_(by_owner)1"/>
      <sheetName val="rab_me_(fisik)1"/>
      <sheetName val="CATATAN_HARGA_(Int)1"/>
      <sheetName val="Cover_Daft_21"/>
      <sheetName val="DAFTAR_NO_11"/>
      <sheetName val="DAF_22"/>
      <sheetName val="Bangunan_Utama1"/>
      <sheetName val="Analisa_STR1"/>
      <sheetName val="G1_Sheet1"/>
      <sheetName val="FORM_X_COST1"/>
      <sheetName val="Analisa_Harga_Satuan1"/>
      <sheetName val="RECEIVING_INPECTION1"/>
      <sheetName val="Bill_of_Qty1"/>
      <sheetName val="Aspal_(2)1"/>
      <sheetName val="refrig_121"/>
      <sheetName val="Rekap_MEP1"/>
      <sheetName val="D_2_1_Peralatan_Utama_1"/>
      <sheetName val="AHS_-_CPO1"/>
      <sheetName val="BOQ_EXTERN1"/>
      <sheetName val="TRE_TABLE1"/>
      <sheetName val="HARGA_RATA1"/>
      <sheetName val="Calculation_Details1"/>
      <sheetName val="GTS_I_PS1"/>
      <sheetName val="ELEC_STIS1"/>
      <sheetName val="BoQ_C41"/>
      <sheetName val="rincian_A1"/>
      <sheetName val="Analisa_HSP1"/>
      <sheetName val="Master_Edit1"/>
      <sheetName val="Asrama_Lt_11"/>
      <sheetName val="BQ_Detail1"/>
      <sheetName val="Analisa_pre1"/>
      <sheetName val="BQ_Rekap1"/>
      <sheetName val="bq_analisa1"/>
      <sheetName val="struktur_tdk_dipakai1"/>
      <sheetName val="RUKO_TYPE_11"/>
      <sheetName val="[BQ-PS&amp;A_xls?CAT_HRG2"/>
      <sheetName val="_BQ-PS&amp;A_xls?CAT_HRG2"/>
      <sheetName val="rek_det_1-31"/>
      <sheetName val="OFFICE_2_LT1"/>
      <sheetName val="Standard_Room_Deluxe_Queen1"/>
      <sheetName val="uraian_analisa1"/>
      <sheetName val="DAFTAR_BAHAN_DAN_UPAH1"/>
      <sheetName val="Bill_No__2_11"/>
      <sheetName val="RINC_hotel"/>
      <sheetName val="RINC_FIN_T4_"/>
      <sheetName val="RINC_FIN_T4___3_"/>
      <sheetName val="RINC_FIN_T4___2_"/>
      <sheetName val="TH_XL"/>
      <sheetName val="THPDMoi__(2)"/>
      <sheetName val="t-h_HA_THE"/>
      <sheetName val="UPAH_BAHAN"/>
      <sheetName val="7_1"/>
      <sheetName val="7_2"/>
      <sheetName val="BQ_STR_BONGKARAN_Bag_2_5_"/>
      <sheetName val="harga_bahan"/>
      <sheetName val="L-4_Rutin"/>
      <sheetName val="For_RKAP_OKOP"/>
      <sheetName val="Harga_"/>
      <sheetName val="Sat_Bah___Up"/>
      <sheetName val="_"/>
      <sheetName val="_R_A_B"/>
      <sheetName val="dongia_(2)"/>
      <sheetName val="TONG_HOP_VL-NC"/>
      <sheetName val="TONGKE3p_"/>
      <sheetName val="TH_VL,_NC,_DDHT_Thanhphuoc"/>
      <sheetName val="DON_GIA"/>
      <sheetName val="CHITIET_VL-NC-TT_-1p"/>
      <sheetName val="TONG_HOP_VL-NC_TT"/>
      <sheetName val="CHITIET_VL-NC"/>
      <sheetName val="CHITIET_VL-NC-TT-3p"/>
      <sheetName val="KPVC-BD_"/>
      <sheetName val="Harga_Satuan_Dasar"/>
      <sheetName val="Hrg_mat_1"/>
      <sheetName val="Hrata_bj_(20x40)"/>
      <sheetName val="Ana_CV(pen)_"/>
      <sheetName val="Ahs__Pipa-Valve"/>
      <sheetName val="Ahs_Peralatan"/>
      <sheetName val="ANALISA_VALVE"/>
      <sheetName val="BAHAN_UPAH"/>
      <sheetName val="Analisa_2"/>
      <sheetName val="01A-_RAB"/>
      <sheetName val="Daftar_Harga_Material"/>
      <sheetName val="BQ-1A_prelim"/>
      <sheetName val="Bill_rekap"/>
      <sheetName val="Analisa_&amp;_Upah"/>
      <sheetName val="Analisa__(2)"/>
      <sheetName val="BQ_ARS"/>
      <sheetName val="[BQ-PS&amp;A_xls�CAT_HRG1"/>
      <sheetName val="_BQ-PS&amp;A_xls�CAT_HRG1"/>
      <sheetName val="Harga_Bahan_&amp;_Upah_"/>
      <sheetName val="analisa_struktur"/>
      <sheetName val="TNH,_PAGAR_&amp;_TURAP"/>
      <sheetName val="Basic_Price"/>
      <sheetName val="Rekap_Bill"/>
      <sheetName val="Jdw_Alat"/>
      <sheetName val="S_Penawar"/>
      <sheetName val="HB_"/>
      <sheetName val="Kolom_UT"/>
      <sheetName val="Uraian_Teknis"/>
      <sheetName val="rab_me_(by_owner)_"/>
      <sheetName val="BQ_(by_owner)"/>
      <sheetName val="rab_me_(fisik)"/>
      <sheetName val="CATATAN_HARGA_(Int)"/>
      <sheetName val="Cover_Daft_2"/>
      <sheetName val="DAFTAR_NO_1"/>
      <sheetName val="DAF_21"/>
      <sheetName val="Bangunan_Utama"/>
      <sheetName val="Analisa_STR"/>
      <sheetName val="G1_Sheet"/>
      <sheetName val="FORM_X_COST"/>
      <sheetName val="Analisa_Harga_Satuan"/>
      <sheetName val="RECEIVING_INPECTION"/>
      <sheetName val="Bill_of_Qty"/>
      <sheetName val="Aspal_(2)"/>
      <sheetName val="refrig_12"/>
      <sheetName val="Rekap_MEP"/>
      <sheetName val="D_2_1_Peralatan_Utama_"/>
      <sheetName val="AHS_-_CPO"/>
      <sheetName val="BOQ_EXTERN"/>
      <sheetName val="TRE_TABLE"/>
      <sheetName val="HARGA_RATA"/>
      <sheetName val="Calculation_Details"/>
      <sheetName val="GTS_I_PS"/>
      <sheetName val="ELEC_STIS"/>
      <sheetName val="BoQ_C4"/>
      <sheetName val="rincian_A"/>
      <sheetName val="Analisa_HSP"/>
      <sheetName val="Master_Edit"/>
      <sheetName val="Asrama_Lt_1"/>
      <sheetName val="BQ_Detail"/>
      <sheetName val="Analisa_pre"/>
      <sheetName val="BQ_Rekap"/>
      <sheetName val="bq_analisa"/>
      <sheetName val="struktur_tdk_dipakai"/>
      <sheetName val="RUKO_TYPE_1"/>
      <sheetName val="[BQ-PS&amp;A_xls?CAT_HRG1"/>
      <sheetName val="_BQ-PS&amp;A_xls?CAT_HRG1"/>
      <sheetName val="rek_det_1-3"/>
      <sheetName val="OFFICE_2_LT"/>
      <sheetName val="Standard_Room_Deluxe_Queen"/>
      <sheetName val="uraian_analisa"/>
      <sheetName val="DAFTAR_BAHAN_DAN_UPAH"/>
      <sheetName val="Bill_No__2_1"/>
      <sheetName val="RAB_Arsitek"/>
      <sheetName val="RAB_Arsitek1"/>
      <sheetName val="GRAND_TOTAL5"/>
      <sheetName val="[BQ-PS&amp;A_xlsÝCAT_HRG5"/>
      <sheetName val="Week_(2)5"/>
      <sheetName val="DAFTAR_75"/>
      <sheetName val="data_grafik5"/>
      <sheetName val="HRG_BHN5"/>
      <sheetName val="_BQ-PS&amp;A_xlsÝCAT_HRG5"/>
      <sheetName val="Fill_this_out_first___8"/>
      <sheetName val="Cover_Daf_25"/>
      <sheetName val="TE_TS_FA_LAN_MATV3"/>
      <sheetName val="DAFTAR_HARGA4"/>
      <sheetName val="rab_-_persiapan_&amp;_lantai-13"/>
      <sheetName val="DAFTAR_NO_1_PRELIM3"/>
      <sheetName val="daftar_harsat3"/>
      <sheetName val="LAMP_AB_4"/>
      <sheetName val="PERALATAN_AHU3"/>
      <sheetName val="AIR_CURTAIN3"/>
      <sheetName val="DUCTING_3"/>
      <sheetName val="DIFFUSER_&amp;_GRILLE_3"/>
      <sheetName val="PERALATAN_EVB+CU3"/>
      <sheetName val="PERALATAN_FAN3"/>
      <sheetName val="PIPA_CHILLER3"/>
      <sheetName val="PIPA_DRAIN3"/>
      <sheetName val="PIPA_REFRIGERANT3"/>
      <sheetName val="POMPA_CHILLER3"/>
      <sheetName val="CATU_DAYA_LISTRIK3"/>
      <sheetName val="DAF_2_3"/>
      <sheetName val="Payment_Status3"/>
      <sheetName val="RINC_hotel2"/>
      <sheetName val="RINC_FIN_T4_2"/>
      <sheetName val="RINC_FIN_T4___3_2"/>
      <sheetName val="RINC_FIN_T4___2_2"/>
      <sheetName val="Std-Spek_EL3"/>
      <sheetName val="Analisa_Gabungan3"/>
      <sheetName val="Bill_No_6_Koord___Attendance3"/>
      <sheetName val="Sumber_Daya3"/>
      <sheetName val="BOQ_INTERN3"/>
      <sheetName val="ANALYS_EXTERN3"/>
      <sheetName val="BQ_RESO3"/>
      <sheetName val="REKAP_INDIRECT3"/>
      <sheetName val="CASH_FLOW3"/>
      <sheetName val="SUMMARY_IN3"/>
      <sheetName val="INDIRECT_COST3"/>
      <sheetName val="DAFTAR_NO_23"/>
      <sheetName val="DAFTAR_NO_33"/>
      <sheetName val="Fill_this_out_first___9"/>
      <sheetName val="BOQ_KSN3"/>
      <sheetName val="Rev_&amp;_CI2"/>
      <sheetName val="Isolasi_Luar_Dalam2"/>
      <sheetName val="Isolasi_Luar2"/>
      <sheetName val="H_Satuan3"/>
      <sheetName val="Bill_No_6_Koord_&amp;_Attendance2"/>
      <sheetName val="B_-_Norelec2"/>
      <sheetName val="DAFTAR_NO_42"/>
      <sheetName val="LAL___PASAR_PAGI_2"/>
      <sheetName val="Cash_Flow_bulanan2"/>
      <sheetName val="COVER_2"/>
      <sheetName val="TOTAL_2"/>
      <sheetName val="TH_XL2"/>
      <sheetName val="THPDMoi__(2)2"/>
      <sheetName val="t-h_HA_THE2"/>
      <sheetName val="UPAH_BAHAN2"/>
      <sheetName val="7_12"/>
      <sheetName val="7_22"/>
      <sheetName val="Hrg_Sat5"/>
      <sheetName val="F_ALARM2"/>
      <sheetName val="04_GS3"/>
      <sheetName val="Harga_Satuan3"/>
      <sheetName val="Bill_of_Qty_MEP3"/>
      <sheetName val="Grand_summary2"/>
      <sheetName val="D2_82"/>
      <sheetName val="2_12"/>
      <sheetName val="2_22"/>
      <sheetName val="HARGA_ALAT2"/>
      <sheetName val="BQ_STR_BONGKARAN_Bag_2_5_2"/>
      <sheetName val="CAT_HRG3"/>
      <sheetName val="REKAP_GROSS2"/>
      <sheetName val="harga_bahan2"/>
      <sheetName val="L-4_Rutin2"/>
      <sheetName val="For_RKAP_OKOP2"/>
      <sheetName val="Harga_2"/>
      <sheetName val="Analisa_Harga2"/>
      <sheetName val="Sat_Bah___Up2"/>
      <sheetName val="_2"/>
      <sheetName val="analisa_alat2"/>
      <sheetName val="SUB_LAIN22"/>
      <sheetName val="SUB_ME2"/>
      <sheetName val="SUB_KUSEN2"/>
      <sheetName val="analisa_pekerjaan2"/>
      <sheetName val="ars_asrama_2"/>
      <sheetName val="str_asrama2"/>
      <sheetName val="mechanical_asrama2"/>
      <sheetName val="electrical_asrama2"/>
      <sheetName val="ME__Kelas2"/>
      <sheetName val="ars_kelas2"/>
      <sheetName val="str_kelas2"/>
      <sheetName val="REKAP_MERAH2"/>
      <sheetName val="D_&amp;_W_sizes2"/>
      <sheetName val="_R_A_B2"/>
      <sheetName val="dongia_(2)2"/>
      <sheetName val="TONG_HOP_VL-NC2"/>
      <sheetName val="TONGKE3p_2"/>
      <sheetName val="TH_VL,_NC,_DDHT_Thanhphuoc2"/>
      <sheetName val="DON_GIA2"/>
      <sheetName val="CHITIET_VL-NC-TT_-1p2"/>
      <sheetName val="TONG_HOP_VL-NC_TT2"/>
      <sheetName val="CHITIET_VL-NC2"/>
      <sheetName val="CHITIET_VL-NC-TT-3p2"/>
      <sheetName val="KPVC-BD_2"/>
      <sheetName val="Harga_Satuan_Dasar2"/>
      <sheetName val="Hrg_mat_12"/>
      <sheetName val="Hrata_bj_(20x40)2"/>
      <sheetName val="Ana_CV(pen)_2"/>
      <sheetName val="Ahs__Pipa-Valve2"/>
      <sheetName val="Ahs_Peralatan2"/>
      <sheetName val="ANALISA_VALVE2"/>
      <sheetName val="BAHAN_UPAH2"/>
      <sheetName val="Hrg_Sat6"/>
      <sheetName val="Analisa_22"/>
      <sheetName val="01A-_RAB2"/>
      <sheetName val="Daftar_Harga_Material2"/>
      <sheetName val="BQ-1A_prelim2"/>
      <sheetName val="Bill_rekap2"/>
      <sheetName val="Analisa_&amp;_Upah2"/>
      <sheetName val="Analisa__(2)2"/>
      <sheetName val="BQ_ARS2"/>
      <sheetName val="[BQ-PS&amp;A_xls�CAT_HRG3"/>
      <sheetName val="_BQ-PS&amp;A_xls�CAT_HRG3"/>
      <sheetName val="Harga_Bahan_&amp;_Upah_2"/>
      <sheetName val="analisa_struktur2"/>
      <sheetName val="TNH,_PAGAR_&amp;_TURAP2"/>
      <sheetName val="Basic_Price2"/>
      <sheetName val="Rekap_Bill2"/>
      <sheetName val="Jdw_Alat2"/>
      <sheetName val="S_Penawar2"/>
      <sheetName val="HB_2"/>
      <sheetName val="Kolom_UT2"/>
      <sheetName val="Uraian_Teknis2"/>
      <sheetName val="rab_me_(by_owner)_2"/>
      <sheetName val="BQ_(by_owner)2"/>
      <sheetName val="rab_me_(fisik)2"/>
      <sheetName val="CATATAN_HARGA_(Int)2"/>
      <sheetName val="Cover_Daft_22"/>
      <sheetName val="DAFTAR_NO_12"/>
      <sheetName val="DAF_23"/>
      <sheetName val="Bangunan_Utama2"/>
      <sheetName val="Analisa_STR2"/>
      <sheetName val="G1_Sheet2"/>
      <sheetName val="FORM_X_COST2"/>
      <sheetName val="Analisa_Harga_Satuan2"/>
      <sheetName val="RECEIVING_INPECTION2"/>
      <sheetName val="Bill_of_Qty2"/>
      <sheetName val="Aspal_(2)2"/>
      <sheetName val="refrig_122"/>
      <sheetName val="Rekap_MEP2"/>
      <sheetName val="D_2_1_Peralatan_Utama_2"/>
      <sheetName val="AHS_-_CPO2"/>
      <sheetName val="BOQ_EXTERN2"/>
      <sheetName val="TRE_TABLE2"/>
      <sheetName val="HARGA_RATA2"/>
      <sheetName val="Calculation_Details2"/>
      <sheetName val="GTS_I_PS2"/>
      <sheetName val="ELEC_STIS2"/>
      <sheetName val="BoQ_C42"/>
      <sheetName val="rincian_A2"/>
      <sheetName val="Analisa_HSP2"/>
      <sheetName val="Master_Edit2"/>
      <sheetName val="Asrama_Lt_12"/>
      <sheetName val="BQ_Detail2"/>
      <sheetName val="Analisa_pre2"/>
      <sheetName val="BQ_Rekap2"/>
      <sheetName val="bq_analisa2"/>
      <sheetName val="struktur_tdk_dipakai2"/>
      <sheetName val="RUKO_TYPE_12"/>
      <sheetName val="[BQ-PS&amp;A_xls?CAT_HRG3"/>
      <sheetName val="_BQ-PS&amp;A_xls?CAT_HRG3"/>
      <sheetName val="rek_det_1-32"/>
      <sheetName val="OFFICE_2_LT2"/>
      <sheetName val="Standard_Room_Deluxe_Queen2"/>
      <sheetName val="uraian_analisa2"/>
      <sheetName val="DAFTAR_BAHAN_DAN_UPAH2"/>
      <sheetName val="Bill_No__2_12"/>
      <sheetName val="RAB_Arsitek2"/>
      <sheetName val="GRAND_TOTAL6"/>
      <sheetName val="[BQ-PS&amp;A_xlsÝCAT_HRG6"/>
      <sheetName val="Week_(2)6"/>
      <sheetName val="DAFTAR_76"/>
      <sheetName val="data_grafik6"/>
      <sheetName val="HRG_BHN6"/>
      <sheetName val="_BQ-PS&amp;A_xlsÝCAT_HRG6"/>
      <sheetName val="Fill_this_out_first___10"/>
      <sheetName val="Cover_Daf_26"/>
      <sheetName val="TE_TS_FA_LAN_MATV4"/>
      <sheetName val="DAFTAR_HARGA5"/>
      <sheetName val="rab_-_persiapan_&amp;_lantai-14"/>
      <sheetName val="DAFTAR_NO_1_PRELIM4"/>
      <sheetName val="daftar_harsat4"/>
      <sheetName val="LAMP_AB_5"/>
      <sheetName val="PERALATAN_AHU4"/>
      <sheetName val="AIR_CURTAIN4"/>
      <sheetName val="DUCTING_4"/>
      <sheetName val="DIFFUSER_&amp;_GRILLE_4"/>
      <sheetName val="PERALATAN_EVB+CU4"/>
      <sheetName val="PERALATAN_FAN4"/>
      <sheetName val="PIPA_CHILLER4"/>
      <sheetName val="PIPA_DRAIN4"/>
      <sheetName val="PIPA_REFRIGERANT4"/>
      <sheetName val="POMPA_CHILLER4"/>
      <sheetName val="CATU_DAYA_LISTRIK4"/>
      <sheetName val="DAF_2_4"/>
      <sheetName val="Payment_Status4"/>
      <sheetName val="RINC_hotel3"/>
      <sheetName val="RINC_FIN_T4_3"/>
      <sheetName val="RINC_FIN_T4___3_3"/>
      <sheetName val="RINC_FIN_T4___2_3"/>
      <sheetName val="Std-Spek_EL4"/>
      <sheetName val="Analisa_Gabungan4"/>
      <sheetName val="Bill_No_6_Koord___Attendance4"/>
      <sheetName val="Sumber_Daya4"/>
      <sheetName val="BOQ_INTERN4"/>
      <sheetName val="ANALYS_EXTERN4"/>
      <sheetName val="BQ_RESO4"/>
      <sheetName val="REKAP_INDIRECT4"/>
      <sheetName val="CASH_FLOW4"/>
      <sheetName val="SUMMARY_IN4"/>
      <sheetName val="INDIRECT_COST4"/>
      <sheetName val="DAFTAR_NO_24"/>
      <sheetName val="DAFTAR_NO_34"/>
      <sheetName val="Fill_this_out_first___11"/>
      <sheetName val="BOQ_KSN4"/>
      <sheetName val="Rev_&amp;_CI3"/>
      <sheetName val="Isolasi_Luar_Dalam3"/>
      <sheetName val="Isolasi_Luar3"/>
      <sheetName val="H_Satuan4"/>
      <sheetName val="Bill_No_6_Koord_&amp;_Attendance3"/>
      <sheetName val="B_-_Norelec3"/>
      <sheetName val="DAFTAR_NO_43"/>
      <sheetName val="LAL___PASAR_PAGI_3"/>
      <sheetName val="Cash_Flow_bulanan3"/>
      <sheetName val="COVER_3"/>
      <sheetName val="TOTAL_3"/>
      <sheetName val="TH_XL3"/>
      <sheetName val="THPDMoi__(2)3"/>
      <sheetName val="t-h_HA_THE3"/>
      <sheetName val="UPAH_BAHAN3"/>
      <sheetName val="7_13"/>
      <sheetName val="7_23"/>
      <sheetName val="Hrg_Sat7"/>
      <sheetName val="F_ALARM3"/>
      <sheetName val="04_GS4"/>
      <sheetName val="Harga_Satuan4"/>
      <sheetName val="Bill_of_Qty_MEP4"/>
      <sheetName val="Grand_summary3"/>
      <sheetName val="D2_83"/>
      <sheetName val="2_13"/>
      <sheetName val="2_23"/>
      <sheetName val="HARGA_ALAT3"/>
      <sheetName val="BQ_STR_BONGKARAN_Bag_2_5_3"/>
      <sheetName val="CAT_HRG4"/>
      <sheetName val="REKAP_GROSS3"/>
      <sheetName val="harga_bahan3"/>
      <sheetName val="L-4_Rutin3"/>
      <sheetName val="For_RKAP_OKOP3"/>
      <sheetName val="Harga_3"/>
      <sheetName val="Analisa_Harga3"/>
      <sheetName val="Sat_Bah___Up3"/>
      <sheetName val="_3"/>
      <sheetName val="analisa_alat3"/>
      <sheetName val="SUB_LAIN23"/>
      <sheetName val="SUB_ME3"/>
      <sheetName val="SUB_KUSEN3"/>
      <sheetName val="analisa_pekerjaan3"/>
      <sheetName val="ars_asrama_3"/>
      <sheetName val="str_asrama3"/>
      <sheetName val="mechanical_asrama3"/>
      <sheetName val="electrical_asrama3"/>
      <sheetName val="ME__Kelas3"/>
      <sheetName val="ars_kelas3"/>
      <sheetName val="str_kelas3"/>
      <sheetName val="REKAP_MERAH3"/>
      <sheetName val="D_&amp;_W_sizes3"/>
      <sheetName val="_R_A_B3"/>
      <sheetName val="dongia_(2)3"/>
      <sheetName val="TONG_HOP_VL-NC3"/>
      <sheetName val="TONGKE3p_3"/>
      <sheetName val="TH_VL,_NC,_DDHT_Thanhphuoc3"/>
      <sheetName val="DON_GIA3"/>
      <sheetName val="CHITIET_VL-NC-TT_-1p3"/>
      <sheetName val="TONG_HOP_VL-NC_TT3"/>
      <sheetName val="CHITIET_VL-NC3"/>
      <sheetName val="CHITIET_VL-NC-TT-3p3"/>
      <sheetName val="KPVC-BD_3"/>
      <sheetName val="Harga_Satuan_Dasar3"/>
      <sheetName val="Hrg_mat_13"/>
      <sheetName val="Hrata_bj_(20x40)3"/>
      <sheetName val="Ana_CV(pen)_3"/>
      <sheetName val="Ahs__Pipa-Valve3"/>
      <sheetName val="Ahs_Peralatan3"/>
      <sheetName val="ANALISA_VALVE3"/>
      <sheetName val="BAHAN_UPAH3"/>
      <sheetName val="Hrg_Sat8"/>
      <sheetName val="Analisa_23"/>
      <sheetName val="01A-_RAB3"/>
      <sheetName val="Daftar_Harga_Material3"/>
      <sheetName val="BQ-1A_prelim3"/>
      <sheetName val="Bill_rekap3"/>
      <sheetName val="Analisa_&amp;_Upah3"/>
      <sheetName val="Analisa__(2)3"/>
      <sheetName val="BQ_ARS3"/>
      <sheetName val="[BQ-PS&amp;A_xls�CAT_HRG4"/>
      <sheetName val="_BQ-PS&amp;A_xls�CAT_HRG4"/>
      <sheetName val="Harga_Bahan_&amp;_Upah_3"/>
      <sheetName val="analisa_struktur3"/>
      <sheetName val="TNH,_PAGAR_&amp;_TURAP3"/>
      <sheetName val="Basic_Price3"/>
      <sheetName val="Rekap_Bill3"/>
      <sheetName val="Jdw_Alat3"/>
      <sheetName val="S_Penawar3"/>
      <sheetName val="HB_3"/>
      <sheetName val="Kolom_UT3"/>
      <sheetName val="Uraian_Teknis3"/>
      <sheetName val="rab_me_(by_owner)_3"/>
      <sheetName val="BQ_(by_owner)3"/>
      <sheetName val="rab_me_(fisik)3"/>
      <sheetName val="CATATAN_HARGA_(Int)3"/>
      <sheetName val="Cover_Daft_23"/>
      <sheetName val="DAFTAR_NO_13"/>
      <sheetName val="DAF_24"/>
      <sheetName val="Bangunan_Utama3"/>
      <sheetName val="Analisa_STR3"/>
      <sheetName val="G1_Sheet3"/>
      <sheetName val="FORM_X_COST3"/>
      <sheetName val="Analisa_Harga_Satuan3"/>
      <sheetName val="RECEIVING_INPECTION3"/>
      <sheetName val="Bill_of_Qty3"/>
      <sheetName val="Aspal_(2)3"/>
      <sheetName val="refrig_123"/>
      <sheetName val="Rekap_MEP3"/>
      <sheetName val="D_2_1_Peralatan_Utama_3"/>
      <sheetName val="AHS_-_CPO3"/>
      <sheetName val="BOQ_EXTERN3"/>
      <sheetName val="TRE_TABLE3"/>
      <sheetName val="HARGA_RATA3"/>
      <sheetName val="Calculation_Details3"/>
      <sheetName val="GTS_I_PS3"/>
      <sheetName val="ELEC_STIS3"/>
      <sheetName val="BoQ_C43"/>
      <sheetName val="rincian_A3"/>
      <sheetName val="Analisa_HSP3"/>
      <sheetName val="Master_Edit3"/>
      <sheetName val="Asrama_Lt_13"/>
      <sheetName val="BQ_Detail3"/>
      <sheetName val="Analisa_pre3"/>
      <sheetName val="BQ_Rekap3"/>
      <sheetName val="bq_analisa3"/>
      <sheetName val="struktur_tdk_dipakai3"/>
      <sheetName val="RUKO_TYPE_13"/>
      <sheetName val="[BQ-PS&amp;A_xls?CAT_HRG4"/>
      <sheetName val="_BQ-PS&amp;A_xls?CAT_HRG4"/>
      <sheetName val="rek_det_1-33"/>
      <sheetName val="OFFICE_2_LT3"/>
      <sheetName val="Standard_Room_Deluxe_Queen3"/>
      <sheetName val="uraian_analisa3"/>
      <sheetName val="DAFTAR_BAHAN_DAN_UPAH3"/>
      <sheetName val="Bill_No__2_13"/>
      <sheetName val="RAB_Arsitek3"/>
      <sheetName val="LAIN2"/>
      <sheetName val="huruf"/>
      <sheetName val="BOQ-Indonesia"/>
      <sheetName val="HARSAT_BAH"/>
      <sheetName val="Regen Schedule"/>
      <sheetName val="DIV 3"/>
      <sheetName val="UBA"/>
      <sheetName val="DIV 1"/>
      <sheetName val="Scedule(S-Curve)"/>
      <sheetName val="Bab.No.2.2- Arsitektur"/>
      <sheetName val="SCEDUL"/>
      <sheetName val="Analisa Baku ME "/>
      <sheetName val="Rekap Prelim"/>
      <sheetName val="Analisa Baku STR ARS"/>
      <sheetName val="ANALISA KOEFF ESKALASI"/>
      <sheetName val="rekap str_ars"/>
      <sheetName val="Agregat Halus &amp; Kasar"/>
      <sheetName val="Sat. Pek."/>
      <sheetName val="RAB ME"/>
      <sheetName val="Up"/>
      <sheetName val="S_UPAH"/>
      <sheetName val="S_BAHAN"/>
      <sheetName val="srtberkas"/>
      <sheetName val="MINGGU 8"/>
      <sheetName val="s_v13"/>
      <sheetName val="s_v14"/>
      <sheetName val="s_v16"/>
      <sheetName val="p_fb01"/>
      <sheetName val="p_fb02"/>
      <sheetName val="PLINT 3.1.G"/>
      <sheetName val="H.SAT"/>
      <sheetName val="plint"/>
      <sheetName val="Shedule"/>
      <sheetName val="HARGA DASAR"/>
      <sheetName val="list"/>
      <sheetName val="DHU&amp;B"/>
      <sheetName val="ANALIS"/>
      <sheetName val="DIVI6"/>
      <sheetName val=""/>
      <sheetName val="Pgr Jl.I.Bale"/>
      <sheetName val="kont anak1"/>
      <sheetName val="L 1"/>
      <sheetName val="ana_sipil"/>
      <sheetName val="bq_baja"/>
      <sheetName val="MAIN BQ"/>
      <sheetName val="isian"/>
      <sheetName val="JP"/>
      <sheetName val="JADWAL "/>
      <sheetName val="Peralatan"/>
      <sheetName val="4-Basic Price"/>
      <sheetName val="D7(1)"/>
      <sheetName val="tim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sheetData sheetId="230"/>
      <sheetData sheetId="231"/>
      <sheetData sheetId="232"/>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sheetData sheetId="293"/>
      <sheetData sheetId="294"/>
      <sheetData sheetId="295"/>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sheetData sheetId="391" refreshError="1"/>
      <sheetData sheetId="392" refreshError="1"/>
      <sheetData sheetId="393" refreshError="1"/>
      <sheetData sheetId="394" refreshError="1"/>
      <sheetData sheetId="395" refreshError="1"/>
      <sheetData sheetId="396"/>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sheetData sheetId="739"/>
      <sheetData sheetId="740"/>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Set>
  </externalBook>
</externalLink>
</file>

<file path=xl/externalLinks/externalLink3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Q(RAB)"/>
      <sheetName val="BQ(RAB) (2)"/>
      <sheetName val="BQ(RAB) (3)"/>
      <sheetName val="BQ1"/>
      <sheetName val="BQ2"/>
      <sheetName val="JADWAL(1)"/>
      <sheetName val="JADWAL(2)"/>
      <sheetName val="Item8"/>
      <sheetName val="sket"/>
      <sheetName val="adukan "/>
      <sheetName val="HL"/>
      <sheetName val="BU"/>
      <sheetName val="plester"/>
      <sheetName val="Item7"/>
      <sheetName val="rutinBahu"/>
      <sheetName val="Item10"/>
      <sheetName val="Estimate"/>
      <sheetName val="Item1"/>
      <sheetName val="Item4"/>
      <sheetName val="Item6"/>
      <sheetName val="rekap"/>
      <sheetName val="Hotmix"/>
      <sheetName val="Analisa Alat"/>
      <sheetName val="Elemen"/>
      <sheetName val="Item3"/>
      <sheetName val="Idle"/>
      <sheetName val="Pas.batu"/>
      <sheetName val="Crusher"/>
      <sheetName val="Proses"/>
      <sheetName val="Alat Kudus"/>
      <sheetName val="Kap.Alat"/>
      <sheetName val="ATB(T)"/>
      <sheetName val="ac4CM(T)"/>
      <sheetName val="SKETSA"/>
      <sheetName val="BAHAN"/>
      <sheetName val="upah"/>
      <sheetName val="ALAT"/>
      <sheetName val="alatnonbuas"/>
      <sheetName val="PNWRN"/>
      <sheetName val="Sheet1"/>
      <sheetName val="vICTOR"/>
      <sheetName val="BQ(RAB)_(2)"/>
      <sheetName val="BQ(RAB)_(3)"/>
      <sheetName val="adukan_"/>
      <sheetName val="Analisa_Alat"/>
      <sheetName val="Pas_batu"/>
      <sheetName val="Alat_Kudus"/>
      <sheetName val="Kap_Alat"/>
      <sheetName val="H.Satuan"/>
      <sheetName val="data"/>
      <sheetName val="Analisa SNI STANDART "/>
      <sheetName val="Analisa"/>
      <sheetName val="DAF-2"/>
      <sheetName val="SBDY"/>
      <sheetName val="Fill this out first..."/>
      <sheetName val="Fill this out first___"/>
      <sheetName val="PriceList"/>
      <sheetName val="Ch"/>
      <sheetName val="Elektrikal"/>
      <sheetName val="HRG BHN"/>
      <sheetName val="Cal_Slab_Admin"/>
      <sheetName val="BAG-2"/>
      <sheetName val="PLUMBING"/>
      <sheetName val="gvl"/>
      <sheetName val="KH-Q1,Q2,01"/>
      <sheetName val="FAKTOR"/>
      <sheetName val="Material"/>
      <sheetName val="Cover"/>
      <sheetName val="Pipe"/>
      <sheetName val="RFP009"/>
      <sheetName val="DAF-1"/>
      <sheetName val="Pt"/>
      <sheetName val="ganda"/>
      <sheetName val="CCO"/>
      <sheetName val="HARGA MATERIAL"/>
      <sheetName val="DAFTAR_8"/>
      <sheetName val="TOTAL"/>
      <sheetName val="DAFTAR 7"/>
      <sheetName val="HRG BAHAN &amp; UPAH okk"/>
      <sheetName val="Analis Kusen okk"/>
      <sheetName val="DAF_2"/>
      <sheetName val="JAN"/>
      <sheetName val="harsat"/>
      <sheetName val="product"/>
      <sheetName val="Har-sat-dasr"/>
      <sheetName val="BoQ"/>
      <sheetName val="SITE-E"/>
      <sheetName val="Rekap Prelim"/>
      <sheetName val="Cover Daf-2"/>
      <sheetName val="H_Satuan"/>
      <sheetName val="A"/>
      <sheetName val="BQ ARS"/>
      <sheetName val="Spec ME"/>
      <sheetName val="BTL-Bau"/>
      <sheetName val="Management"/>
      <sheetName val="name"/>
      <sheetName val="struktur tdk dipakai"/>
      <sheetName val="COST"/>
      <sheetName val="UBA"/>
      <sheetName val="Format Report-for analysis only"/>
      <sheetName val="XREF"/>
      <sheetName val="PEMBESIAN BALOK tukang (2)"/>
      <sheetName val="AnalisaSIPIL RIIL RAP"/>
      <sheetName val="WI"/>
      <sheetName val="LO"/>
      <sheetName val="Breakdown"/>
      <sheetName val="HARGA BAHAN"/>
      <sheetName val="Analisa RAP"/>
      <sheetName val="Perm. Test"/>
      <sheetName val="P-late"/>
      <sheetName val="rab lt 2 bo"/>
      <sheetName val="HSD"/>
      <sheetName val="D _ W sizes"/>
      <sheetName val="EQT-ESTN"/>
      <sheetName val="IN OUT"/>
      <sheetName val="B - Norelec"/>
      <sheetName val="Harga Bahan &amp; Upah "/>
      <sheetName val="MASTER"/>
      <sheetName val="AHSbj"/>
      <sheetName val="Ana. PU"/>
      <sheetName val="I_KAMAR"/>
      <sheetName val="SCH"/>
      <sheetName val="Listrik"/>
      <sheetName val="Jembatan I"/>
      <sheetName val="C. Analisa "/>
      <sheetName val="Rkp"/>
      <sheetName val="AN-ME"/>
      <sheetName val="Konfirm"/>
      <sheetName val="MAP"/>
      <sheetName val="BQ"/>
      <sheetName val="2. BQ"/>
      <sheetName val="Analisa 2"/>
      <sheetName val="gal"/>
      <sheetName val="sdm"/>
      <sheetName val="RAB-2006-Total"/>
      <sheetName val="TABEL"/>
      <sheetName val="Harga Upah+Bahan"/>
      <sheetName val="B Q 2007"/>
      <sheetName val="Volume 1"/>
      <sheetName val="Meth"/>
      <sheetName val="AN-E"/>
      <sheetName val="TOWN"/>
      <sheetName val="Uraian Teknis"/>
      <sheetName val="概総括1"/>
      <sheetName val="1"/>
      <sheetName val="Man Power _ Comp"/>
      <sheetName val="Harsat Upah"/>
      <sheetName val="MAT'L LIST"/>
      <sheetName val="Hrg"/>
      <sheetName val="Master 1.0"/>
      <sheetName val="GEDUNG-A"/>
      <sheetName val="1.19"/>
      <sheetName val="1. BQ"/>
      <sheetName val="Vibro_Roller"/>
      <sheetName val="rate"/>
      <sheetName val="REKAP TOTAL"/>
      <sheetName val="Back-Up"/>
      <sheetName val="Cashflow"/>
      <sheetName val="BQ(RAB)_(2)1"/>
      <sheetName val="BQ(RAB)_(3)1"/>
      <sheetName val="adukan_1"/>
      <sheetName val="Analisa_Alat1"/>
      <sheetName val="Pas_batu1"/>
      <sheetName val="Alat_Kudus1"/>
      <sheetName val="Kap_Alat1"/>
      <sheetName val="H_Satuan1"/>
      <sheetName val="Analisa_SNI_STANDART_"/>
      <sheetName val="Fill_this_out_first___"/>
      <sheetName val="Fill_this_out_first___1"/>
      <sheetName val="HRG_BAHAN_&amp;_UPAH_okk"/>
      <sheetName val="Analis_Kusen_okk"/>
      <sheetName val="Cover_Daf-2"/>
      <sheetName val="BQ_ARS"/>
      <sheetName val="Spec_ME"/>
      <sheetName val="HSATUAN"/>
      <sheetName val="UTILITAS"/>
      <sheetName val="S_Suramadu"/>
      <sheetName val="Harga Satuan"/>
      <sheetName val="ANALISA railing"/>
      <sheetName val="산근"/>
      <sheetName val="ALL"/>
      <sheetName val="Man Power &amp; Comp"/>
      <sheetName val="NAMES"/>
      <sheetName val="Posisi Biaya"/>
      <sheetName val="C_Flow"/>
      <sheetName val="Conn. Lib"/>
      <sheetName val="BD Div-2 sd 7.6"/>
      <sheetName val="Str BT"/>
      <sheetName val="FINISHING"/>
      <sheetName val="GRAND TOTAL"/>
      <sheetName val="AnalisaSIPIL RIIL"/>
      <sheetName val="Sumda1"/>
      <sheetName val=" schedule AMD-2 Rev III"/>
      <sheetName val="MU"/>
      <sheetName val="Rekap_elban"/>
      <sheetName val="rekap mekanikal"/>
      <sheetName val="Currency"/>
      <sheetName val="Agregat Halus &amp; Kasar"/>
      <sheetName val="INDEX"/>
      <sheetName val="Cover Daf_2"/>
      <sheetName val="MUTASI"/>
      <sheetName val="2. MVAC R1"/>
      <sheetName val="Off + Wh"/>
      <sheetName val="Up &amp; bhn"/>
      <sheetName val="표지"/>
      <sheetName val="List Material"/>
      <sheetName val="DIV2"/>
      <sheetName val="SAT-DAS"/>
      <sheetName val="U. div 2"/>
      <sheetName val="9DHSDBU"/>
      <sheetName val="MC_strp CoDa "/>
      <sheetName val="Koefisien"/>
      <sheetName val="304-06"/>
      <sheetName val="Daftar Upah"/>
      <sheetName val="405BQBAK-ME 26 bakrie"/>
      <sheetName val="A-11 Steel Str"/>
      <sheetName val="A-03 Pile"/>
      <sheetName val="01A- RAB"/>
      <sheetName val="UPAHBAHAN"/>
      <sheetName val="???1"/>
      <sheetName val="SEX"/>
      <sheetName val="BasicPrice"/>
      <sheetName val="ana_str"/>
      <sheetName val="3.1"/>
      <sheetName val="Fin Sum"/>
      <sheetName val="FAK"/>
      <sheetName val="ES-PARK"/>
      <sheetName val="ES_PARK"/>
      <sheetName val="3.4-PIPE"/>
      <sheetName val="Galian batu"/>
      <sheetName val="jobhist"/>
      <sheetName val="2.2 BQ"/>
      <sheetName val="Analisa Upah &amp; Bahan Plum"/>
      <sheetName val="ANALISA-HST"/>
      <sheetName val="RAB"/>
      <sheetName val="PEMBESIAN_BALOK_tukang_(2)"/>
      <sheetName val="struktur_tdk_dipakai"/>
      <sheetName val="HRG_BHN"/>
      <sheetName val="HARGA_BAHAN"/>
      <sheetName val="Man_Power___Comp"/>
      <sheetName val="HARGA_MATERIAL"/>
      <sheetName val="Rekap_Prelim"/>
      <sheetName val="DAFTAR_7"/>
      <sheetName val="AnalisaSIPIL_RIIL_RAP"/>
      <sheetName val="Harsat_Upah"/>
      <sheetName val="D___W_sizes"/>
      <sheetName val="B_-_Norelec"/>
      <sheetName val="rab_lt_2_bo"/>
      <sheetName val="A-11_Steel_Str"/>
      <sheetName val="A-03_Pile"/>
      <sheetName val="Cover_Daf_2"/>
      <sheetName val="Jembatan_I"/>
      <sheetName val="C__Analisa_"/>
      <sheetName val="IN_OUT"/>
      <sheetName val="srtberkas"/>
      <sheetName val="Por"/>
      <sheetName val="3-DIV5"/>
      <sheetName val="JPC Breakdown Price"/>
      <sheetName val="BQ Detail"/>
      <sheetName val="dasar"/>
      <sheetName val="Pricing"/>
      <sheetName val="Sub"/>
      <sheetName val="RAP"/>
      <sheetName val="WS"/>
      <sheetName val="analisa hor"/>
      <sheetName val="PAD-F"/>
      <sheetName val="unit price"/>
      <sheetName val="Kegiatan"/>
      <sheetName val="H. Satuan"/>
      <sheetName val="RAB.SEKRETARIAT (1)"/>
      <sheetName val="Kurva S (barch-bulanan-25)"/>
      <sheetName val="Rekapitulasi"/>
      <sheetName val="."/>
      <sheetName val="%"/>
      <sheetName val="Indirect"/>
      <sheetName val="Kuantitas &amp; Harga"/>
      <sheetName val="Prices-600"/>
      <sheetName val="Sumber Daya"/>
      <sheetName val="3.Sch_ch"/>
      <sheetName val="HARSAT-lain"/>
      <sheetName val="HARSAT-tanah"/>
      <sheetName val="HARSAT-lhn"/>
      <sheetName val="Master Edit"/>
      <sheetName val="basic_price"/>
      <sheetName val="pml"/>
      <sheetName val="S-Curve"/>
      <sheetName val="pivot"/>
      <sheetName val="KEBALAT"/>
      <sheetName val="PPh 22"/>
      <sheetName val="JDE-522444"/>
      <sheetName val="D 5243-ARAMCO"/>
      <sheetName val="D-4801 OXY"/>
      <sheetName val="DAFTAR HARGA"/>
      <sheetName val="HB me"/>
      <sheetName val="H-SAT(noprint)"/>
      <sheetName val="AHS"/>
      <sheetName val="HRGA SATUAN UPAH-BAHAN"/>
      <sheetName val="Bangunan Utama B"/>
      <sheetName val="Time Schedule"/>
      <sheetName val="BM"/>
      <sheetName val="??"/>
      <sheetName val="VCV_BE_TONG"/>
      <sheetName val="CHITIET VL_NC"/>
      <sheetName val="BAG_2"/>
      <sheetName val="Public Area"/>
      <sheetName val="GRADASI KELAS A (2)"/>
      <sheetName val="timbunan pilihan"/>
      <sheetName val="Alat   Master"/>
      <sheetName val="Alat  Jembatan"/>
      <sheetName val="DK&amp;H"/>
      <sheetName val="DHrg"/>
      <sheetName val="BQ(RAB)_(2)2"/>
      <sheetName val="BQ(RAB)_(3)2"/>
      <sheetName val="adukan_2"/>
      <sheetName val="Analisa_Alat2"/>
      <sheetName val="Pas_batu2"/>
      <sheetName val="Alat_Kudus2"/>
      <sheetName val="Kap_Alat2"/>
      <sheetName val="H_Satuan2"/>
      <sheetName val="Analisa_SNI_STANDART_1"/>
      <sheetName val="HRG_BAHAN_&amp;_UPAH_okk1"/>
      <sheetName val="Analis_Kusen_okk1"/>
      <sheetName val="Fill_this_out_first___2"/>
      <sheetName val="Fill_this_out_first___3"/>
      <sheetName val="Cover_Daf-21"/>
      <sheetName val="Perm__Test"/>
      <sheetName val="BQ_ARS1"/>
      <sheetName val="Spec_ME1"/>
      <sheetName val="1__BQ"/>
      <sheetName val="Master_1_0"/>
      <sheetName val="Harga_Bahan_&amp;_Upah_"/>
      <sheetName val="Uraian_Teknis"/>
      <sheetName val="Analisa_RAP"/>
      <sheetName val="Ana__PU"/>
      <sheetName val="Harga_Satuan"/>
      <sheetName val="1_19"/>
      <sheetName val="Analisa_Upah_&amp;_Bahan_Plum"/>
      <sheetName val="MC_strp_CoDa_"/>
      <sheetName val="Format_Report-for_analysis_only"/>
      <sheetName val="Man_Power_&amp;_Comp"/>
      <sheetName val="2__BQ"/>
      <sheetName val="Analisa_2"/>
      <sheetName val="Volume_1"/>
      <sheetName val="MAT'L_LIST"/>
      <sheetName val="Harga_Upah+Bahan"/>
      <sheetName val="B_Q_2007"/>
      <sheetName val="ANALISA_railing"/>
      <sheetName val="Master_Edit"/>
      <sheetName val="3_Sch_ch"/>
      <sheetName val="rekap_mekanikal"/>
      <sheetName val="AnalisaSIPIL_RIIL"/>
      <sheetName val="Up_&amp;_bhn"/>
      <sheetName val="2__MVAC_R1"/>
      <sheetName val="Bangunan_Utama_B"/>
      <sheetName val="Conn__Lib"/>
      <sheetName val="Agregat_Halus_&amp;_Kasar"/>
      <sheetName val="harga dasar"/>
      <sheetName val="bialangsung"/>
      <sheetName val="Rekap Biaya"/>
      <sheetName val="Harsat Bahan"/>
      <sheetName val="Equity"/>
      <sheetName val="Eng_Hrs (HO)"/>
      <sheetName val="351BQMCN"/>
      <sheetName val="钢筋"/>
      <sheetName val="Eng_Hrs"/>
      <sheetName val="Connections"/>
      <sheetName val="DWTables"/>
      <sheetName val="Input"/>
      <sheetName val="asumsi"/>
      <sheetName val="FIRE FIGHTING"/>
      <sheetName val="원가"/>
      <sheetName val="Sum_Intern"/>
      <sheetName val="M+MC"/>
      <sheetName val="차액보증"/>
      <sheetName val="계수시트"/>
      <sheetName val="Jati Gede"/>
      <sheetName val="DIV.2"/>
      <sheetName val="rab me (by owner) "/>
      <sheetName val="BQ (by owner)"/>
      <sheetName val="rab me (fisik)"/>
      <sheetName val="Sat~Bahu"/>
      <sheetName val="HB "/>
      <sheetName val="MAT'L LLIST"/>
      <sheetName val="SELISIH HARGA"/>
      <sheetName val="HB"/>
      <sheetName val="DESBT"/>
      <sheetName val="Fire Alarm"/>
      <sheetName val="Mall"/>
      <sheetName val="汇总"/>
      <sheetName val="harga"/>
      <sheetName val="AC"/>
      <sheetName val="Sat"/>
      <sheetName val="1.1 ALAT TULIS KANTOR"/>
      <sheetName val="RKP PLUMBING"/>
      <sheetName val="D-base"/>
      <sheetName val="Analisa Harsat"/>
      <sheetName val="ANGGARAN"/>
      <sheetName val="Markup"/>
      <sheetName val="1.2.용역비"/>
      <sheetName val="Pg2"/>
      <sheetName val="fr BS"/>
      <sheetName val="Blk-Mnl"/>
      <sheetName val="Klm-Mnl"/>
      <sheetName val="REGISTRATION"/>
      <sheetName val="OIF"/>
      <sheetName val="G-Alat"/>
      <sheetName val="S-QD5"/>
      <sheetName val="BQ.Rekapitulasi  Akhir"/>
      <sheetName val="Lamp_V"/>
      <sheetName val="#REF"/>
      <sheetName val="induk1"/>
      <sheetName val="3Div10a"/>
      <sheetName val="3Div10c"/>
      <sheetName val="3Div3"/>
      <sheetName val="3Div5"/>
      <sheetName val="3Div6"/>
      <sheetName val="3Div7"/>
      <sheetName val="3Div7a"/>
      <sheetName val="3Div8"/>
      <sheetName val="REKAP-STR"/>
      <sheetName val="BQ23"/>
      <sheetName val="BQ25"/>
      <sheetName val="TB(Koordinat XY) (OK)"/>
      <sheetName val="Gedung Kantor"/>
      <sheetName val="F1c DATA ADM6"/>
      <sheetName val="HARDAS"/>
      <sheetName val="BOQ Full"/>
      <sheetName val="Pag_hal"/>
      <sheetName val="DashB"/>
      <sheetName val="cal belakang"/>
      <sheetName val="플랜트 설치"/>
      <sheetName val="RM IA"/>
      <sheetName val="Struktur"/>
      <sheetName val="Monitoring Progres"/>
      <sheetName val="STR(CANCEL)"/>
      <sheetName val="Ope FC"/>
      <sheetName val="Sheet2"/>
      <sheetName val="fill in first"/>
      <sheetName val="Isolasi Luar Dalam"/>
      <sheetName val="Isolasi Luar"/>
      <sheetName val="D &amp; W sizes"/>
      <sheetName val="FORM"/>
      <sheetName val="Daf 1"/>
      <sheetName val="NP"/>
      <sheetName val="GRAFIK "/>
      <sheetName val="PENAWARAN"/>
      <sheetName val="ASat"/>
      <sheetName val="LPP-201"/>
      <sheetName val="A-12"/>
      <sheetName val="Kalibrasi Mock (2)"/>
      <sheetName val="Ts Tahap I Kesehatan &amp; Bea Cuka"/>
      <sheetName val="Hrg_Sat"/>
      <sheetName val="Bhn+Uph"/>
      <sheetName val="Perhit.Alat"/>
      <sheetName val="PP-8000AB"/>
      <sheetName val="SUM,EC"/>
      <sheetName val="Dft. Hrg Bahan"/>
      <sheetName val="time scedul "/>
      <sheetName val="HARSATALAT"/>
      <sheetName val="D7(1)"/>
      <sheetName val="ANALISA UTAMA"/>
      <sheetName val="Summary"/>
      <sheetName val="SEDULC"/>
      <sheetName val="Form Harga"/>
      <sheetName val="M2"/>
      <sheetName val="CondPol"/>
      <sheetName val="HS-1"/>
      <sheetName val="Alat B"/>
      <sheetName val="Bahan B"/>
      <sheetName val="Telusur"/>
      <sheetName val="Upah B"/>
      <sheetName val="Bill of Qty MEP"/>
      <sheetName val="Analisa Teknik"/>
      <sheetName val="notasi"/>
      <sheetName val="hutang-lapangan"/>
      <sheetName val="Hutang-Wilayah"/>
      <sheetName val="DAF.ALAT"/>
      <sheetName val="BOQ+BTL+RAPI"/>
      <sheetName val="3-DIV4"/>
      <sheetName val="harga-SD"/>
      <sheetName val="NET表"/>
      <sheetName val="BQ表"/>
      <sheetName val="Kurva S"/>
      <sheetName val="Mobilisasi"/>
      <sheetName val="Relokasi-Telkom"/>
      <sheetName val="Relokasi PDAM"/>
      <sheetName val="Relokasi-PLN"/>
      <sheetName val="SUBKon"/>
      <sheetName val="Daf Alat"/>
      <sheetName val="Jadual Alat"/>
      <sheetName val="Daftar MPU"/>
      <sheetName val="2.1"/>
      <sheetName val="2.3 (3)"/>
      <sheetName val="SK.6(1)"/>
      <sheetName val="SK.6(2)"/>
      <sheetName val="3.1(1)"/>
      <sheetName val="3.1(8)"/>
      <sheetName val="3.2(1)"/>
      <sheetName val="3.3(1)"/>
      <sheetName val="SK.6.09"/>
      <sheetName val="5.1(2)"/>
      <sheetName val="5.6(1)"/>
      <sheetName val="5.7(1)"/>
      <sheetName val="5.7(2)"/>
      <sheetName val="6.1(1)"/>
      <sheetName val="6.1(2)"/>
      <sheetName val="6.3(1)"/>
      <sheetName val="6.3(5a)"/>
      <sheetName val="6.3(6c)"/>
      <sheetName val="6.3(7a)"/>
      <sheetName val="6.5(1a)"/>
      <sheetName val="7.1(7)"/>
      <sheetName val="7.1(10)"/>
      <sheetName val="7.2 (9)"/>
      <sheetName val="7.2 (10)"/>
      <sheetName val="7.3(1)"/>
      <sheetName val="7.6.(1)"/>
      <sheetName val="7.10(1)"/>
      <sheetName val="7.15(2)"/>
      <sheetName val="7.15(9)"/>
      <sheetName val="11.1(1)"/>
      <sheetName val="11.1(3)a"/>
      <sheetName val="11.1(7)"/>
      <sheetName val="11.1(10)"/>
      <sheetName val="NP (2)"/>
      <sheetName val="BQ Arsit"/>
      <sheetName val="An HarSatPek"/>
      <sheetName val="Sat Bah &amp; Up"/>
      <sheetName val="terbilang"/>
      <sheetName val="DB"/>
      <sheetName val="MPU"/>
      <sheetName val="beton"/>
      <sheetName val="cable-data"/>
      <sheetName val="___1"/>
      <sheetName val="rINCIAN"/>
      <sheetName val="STAFFSCHED "/>
      <sheetName val="%S"/>
      <sheetName val="AU Zone"/>
      <sheetName val="Price Breakdown"/>
      <sheetName val="Kabel"/>
      <sheetName val="__"/>
      <sheetName val="I-KAMAR"/>
      <sheetName val="unit_price"/>
      <sheetName val="Posisi_Biaya"/>
      <sheetName val="BD_Div-2_sd_7_6"/>
      <sheetName val="Str_BT"/>
      <sheetName val="GRAND_TOTAL"/>
      <sheetName val="Sumber_Daya"/>
      <sheetName val="_schedule_AMD-2_Rev_III"/>
      <sheetName val="3_1"/>
      <sheetName val="JPC_Breakdown_Price"/>
      <sheetName val="Kuantitas_&amp;_Harga"/>
      <sheetName val="List_Material"/>
      <sheetName val="Daftar_Upah"/>
      <sheetName val="Off_+_Wh"/>
      <sheetName val="01A-_RAB"/>
      <sheetName val="Fin_Sum"/>
      <sheetName val="HB_"/>
      <sheetName val="3_4-PIPE"/>
      <sheetName val="RAB_SEKRETARIAT_(1)"/>
      <sheetName val="Galian_batu"/>
      <sheetName val="405BQBAK-ME_26_bakrie"/>
      <sheetName val="H__Satuan"/>
      <sheetName val="REKAP_TOTAL"/>
      <sheetName val="Kurva_S_(barch-bulanan-25)"/>
      <sheetName val="Notes"/>
      <sheetName val="Supl.X"/>
      <sheetName val="koef"/>
      <sheetName val="공정계획(내부계획25%,내부w.f)"/>
      <sheetName val="AnalisaSIPIL_RIIL_RAP1"/>
      <sheetName val="PEMBESIAN_BALOK_tukang_(2)1"/>
      <sheetName val="DAFTAR_71"/>
      <sheetName val="HRG_BHN1"/>
      <sheetName val="Rekap_Prelim1"/>
      <sheetName val="HARGA_MATERIAL1"/>
      <sheetName val="HARGA_BAHAN1"/>
      <sheetName val="struktur_tdk_dipakai1"/>
      <sheetName val="B_-_Norelec1"/>
      <sheetName val="Jembatan_I1"/>
      <sheetName val="C__Analisa_1"/>
      <sheetName val="IN_OUT1"/>
      <sheetName val="D___W_sizes1"/>
      <sheetName val="rab_lt_2_bo1"/>
      <sheetName val="Man_Power___Comp1"/>
      <sheetName val="Harsat_Upah1"/>
      <sheetName val="Cover_Daf_21"/>
      <sheetName val="A-11_Steel_Str1"/>
      <sheetName val="A-03_Pile1"/>
      <sheetName val="PPh_22"/>
      <sheetName val="2_2_BQ"/>
      <sheetName val="BQ_Detail"/>
      <sheetName val="D_5243-ARAMCO"/>
      <sheetName val="D-4801_OXY"/>
      <sheetName val="DAFTAR_HARGA"/>
      <sheetName val="HB_me"/>
      <sheetName val="_"/>
      <sheetName val="HRGA_SATUAN_UPAH-BAHAN"/>
      <sheetName val="Time_Schedule"/>
      <sheetName val="CHITIET_VL_NC"/>
      <sheetName val="rab_me_(by_owner)_"/>
      <sheetName val="BQ_(by_owner)"/>
      <sheetName val="rab_me_(fisik)"/>
      <sheetName val="MAT'L_LLIST"/>
      <sheetName val="Public_Area"/>
      <sheetName val="U__div_2"/>
      <sheetName val="harga_dasar"/>
      <sheetName val="Analisa_Harsat"/>
      <sheetName val="1_2_용역비"/>
      <sheetName val="Eng_Hrs_(HO)"/>
      <sheetName val="SELISIH_HARGA"/>
      <sheetName val="Fire_Alarm"/>
      <sheetName val="fr_BS"/>
      <sheetName val="BQ(RAB)_(2)3"/>
      <sheetName val="BQ(RAB)_(3)3"/>
      <sheetName val="adukan_3"/>
      <sheetName val="Analisa_Alat3"/>
      <sheetName val="Pas_batu3"/>
      <sheetName val="Alat_Kudus3"/>
      <sheetName val="Kap_Alat3"/>
      <sheetName val="H_Satuan3"/>
      <sheetName val="Analisa_SNI_STANDART_2"/>
      <sheetName val="Fill_this_out_first___4"/>
      <sheetName val="Fill_this_out_first___5"/>
      <sheetName val="Cover_Daf-22"/>
      <sheetName val="BQ_ARS2"/>
      <sheetName val="Spec_ME2"/>
      <sheetName val="HRG_BAHAN_&amp;_UPAH_okk2"/>
      <sheetName val="Analis_Kusen_okk2"/>
      <sheetName val="AnalisaSIPIL_RIIL_RAP2"/>
      <sheetName val="PEMBESIAN_BALOK_tukang_(2)2"/>
      <sheetName val="DAFTAR_72"/>
      <sheetName val="HRG_BHN2"/>
      <sheetName val="Rekap_Prelim2"/>
      <sheetName val="HARGA_MATERIAL2"/>
      <sheetName val="HARGA_BAHAN2"/>
      <sheetName val="struktur_tdk_dipakai2"/>
      <sheetName val="B_-_Norelec2"/>
      <sheetName val="Jembatan_I2"/>
      <sheetName val="C__Analisa_2"/>
      <sheetName val="1_191"/>
      <sheetName val="Master_1_01"/>
      <sheetName val="Analisa_21"/>
      <sheetName val="ANALISA_railing1"/>
      <sheetName val="IN_OUT2"/>
      <sheetName val="D___W_sizes2"/>
      <sheetName val="Perm__Test1"/>
      <sheetName val="2__BQ1"/>
      <sheetName val="Harga_Bahan_&amp;_Upah_1"/>
      <sheetName val="rab_lt_2_bo2"/>
      <sheetName val="Man_Power_&amp;_Comp1"/>
      <sheetName val="GRAND_TOTAL1"/>
      <sheetName val="Analisa_RAP1"/>
      <sheetName val="Man_Power___Comp2"/>
      <sheetName val="Harsat_Upah2"/>
      <sheetName val="Str_BT1"/>
      <sheetName val="Posisi_Biaya1"/>
      <sheetName val="Conn__Lib1"/>
      <sheetName val="BD_Div-2_sd_7_61"/>
      <sheetName val="Harga_Satuan1"/>
      <sheetName val="AnalisaSIPIL_RIIL1"/>
      <sheetName val="Ana__PU1"/>
      <sheetName val="rekap_mekanikal1"/>
      <sheetName val="Agregat_Halus_&amp;_Kasar1"/>
      <sheetName val="Cover_Daf_22"/>
      <sheetName val="405BQBAK-ME_26_bakrie1"/>
      <sheetName val="Format_Report-for_analysis_onl1"/>
      <sheetName val="Volume_11"/>
      <sheetName val="_schedule_AMD-2_Rev_III1"/>
      <sheetName val="MAT'L_LIST1"/>
      <sheetName val="2__MVAC_R11"/>
      <sheetName val="Off_+_Wh1"/>
      <sheetName val="Up_&amp;_bhn1"/>
      <sheetName val="List_Material1"/>
      <sheetName val="Uraian_Teknis1"/>
      <sheetName val="MC_strp_CoDa_1"/>
      <sheetName val="H__Satuan1"/>
      <sheetName val="A-11_Steel_Str2"/>
      <sheetName val="A-03_Pile2"/>
      <sheetName val="1__BQ1"/>
      <sheetName val="01A-_RAB1"/>
      <sheetName val="Daftar_Upah1"/>
      <sheetName val="Analisa_Upah_&amp;_Bahan_Plum1"/>
      <sheetName val="3_11"/>
      <sheetName val="Fin_Sum1"/>
      <sheetName val="3_4-PIPE1"/>
      <sheetName val="Harga_Upah+Bahan1"/>
      <sheetName val="B_Q_20071"/>
      <sheetName val="REKAP_TOTAL1"/>
      <sheetName val="RAB_SEKRETARIAT_(1)1"/>
      <sheetName val="Kurva_S_(barch-bulanan-25)1"/>
      <sheetName val="3_Sch_ch1"/>
      <sheetName val="Master_Edit1"/>
      <sheetName val="PPh_221"/>
      <sheetName val="2_2_BQ1"/>
      <sheetName val="Galian_batu1"/>
      <sheetName val="unit_price1"/>
      <sheetName val="BQ_Detail1"/>
      <sheetName val="D_5243-ARAMCO1"/>
      <sheetName val="D-4801_OXY1"/>
      <sheetName val="DAFTAR_HARGA1"/>
      <sheetName val="JPC_Breakdown_Price1"/>
      <sheetName val="HB_me1"/>
      <sheetName val="_1"/>
      <sheetName val="HRGA_SATUAN_UPAH-BAHAN1"/>
      <sheetName val="Bangunan_Utama_B1"/>
      <sheetName val="Time_Schedule1"/>
      <sheetName val="CHITIET_VL_NC1"/>
      <sheetName val="rab_me_(by_owner)_1"/>
      <sheetName val="BQ_(by_owner)1"/>
      <sheetName val="rab_me_(fisik)1"/>
      <sheetName val="HB_1"/>
      <sheetName val="MAT'L_LLIST1"/>
      <sheetName val="Public_Area1"/>
      <sheetName val="U__div_21"/>
      <sheetName val="harga_dasar1"/>
      <sheetName val="Analisa_Harsat1"/>
      <sheetName val="Sumber_Daya1"/>
      <sheetName val="Kuantitas_&amp;_Harga1"/>
      <sheetName val="1_2_용역비1"/>
      <sheetName val="Eng_Hrs_(HO)1"/>
      <sheetName val="SELISIH_HARGA1"/>
      <sheetName val="Fire_Alarm1"/>
      <sheetName val="fr_BS1"/>
      <sheetName val="Sheet"/>
      <sheetName val="Scope of work"/>
      <sheetName val="B-Utama"/>
      <sheetName val="Luar"/>
      <sheetName val="Office"/>
      <sheetName val="Baja"/>
      <sheetName val="Utility"/>
      <sheetName val="tam-kur sipil"/>
      <sheetName val="tam-kur baja"/>
      <sheetName val="ME"/>
      <sheetName val="Preliminary"/>
      <sheetName val="har.sat"/>
      <sheetName val="M'trl Baja"/>
      <sheetName val="analbj"/>
      <sheetName val="UPAH KERJA"/>
      <sheetName val="EXTERNAL"/>
      <sheetName val="Paint"/>
      <sheetName val="Pintu"/>
      <sheetName val="Door"/>
      <sheetName val="Scope_of_work"/>
      <sheetName val="tam-kur_sipil"/>
      <sheetName val="tam-kur_baja"/>
      <sheetName val="har_sat"/>
      <sheetName val="M'trl_Baja"/>
      <sheetName val="UPAH_KERJA"/>
      <sheetName val="HARGA ALAT"/>
      <sheetName val="BQNSC"/>
      <sheetName val="Rekap Direct Cost"/>
      <sheetName val="EK-JAN-07"/>
      <sheetName val="Rekap Tahap 1"/>
      <sheetName val="Weight Bridge"/>
      <sheetName val="326BQSTC"/>
      <sheetName val="Analisa -Baku"/>
      <sheetName val="chitimc"/>
      <sheetName val="THPDMoi  (2)"/>
      <sheetName val="dongia (2)"/>
      <sheetName val="gtrinh"/>
      <sheetName val="phuluc1"/>
      <sheetName val="TONG HOP VL-NC"/>
      <sheetName val="lam-moi"/>
      <sheetName val="chitiet"/>
      <sheetName val="TONGKE3p "/>
      <sheetName val="giathanh1"/>
      <sheetName val="TH VL, NC, DDHT Thanhphuoc"/>
      <sheetName val="DONGIA"/>
      <sheetName val="thao-go"/>
      <sheetName val="DON GIA"/>
      <sheetName val="TONGKE-HT"/>
      <sheetName val="DG"/>
      <sheetName val="dtxl"/>
      <sheetName val="LKVL-CK-HT-GD1"/>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ELEMENT SUM"/>
      <sheetName val="00_Jumlah Total"/>
      <sheetName val="D3.1"/>
      <sheetName val="D4"/>
      <sheetName val="D6"/>
      <sheetName val="D7"/>
      <sheetName val="D8"/>
      <sheetName val="Scope_of_work1"/>
      <sheetName val="tam-kur_sipil1"/>
      <sheetName val="tam-kur_baja1"/>
      <sheetName val="har_sat1"/>
      <sheetName val="M'trl_Baja1"/>
      <sheetName val="UPAH_KERJA1"/>
      <sheetName val="HARGA_ALAT"/>
      <sheetName val="Rekap_Direct_Cost"/>
      <sheetName val="BASIC"/>
      <sheetName val="tifico"/>
      <sheetName val="STAFF"/>
      <sheetName val="Hrg.Sat"/>
      <sheetName val="ALT"/>
      <sheetName val="SCHEDULE"/>
      <sheetName val="Resume"/>
      <sheetName val="STR"/>
      <sheetName val="ESCON"/>
      <sheetName val="VENDOR"/>
      <sheetName val="Volume"/>
      <sheetName val="Profil"/>
      <sheetName val="DAF-5"/>
      <sheetName val="DTCT"/>
      <sheetName val="Nc-0698"/>
      <sheetName val="upah_borong"/>
      <sheetName val="I-ME"/>
      <sheetName val="3"/>
      <sheetName val="4"/>
      <sheetName val="Rekaman"/>
      <sheetName val="PRY 03-1 (Amd1)"/>
      <sheetName val="PP ALAT"/>
      <sheetName val="SATUAN JADI "/>
      <sheetName val="CODE"/>
      <sheetName val="NYATDOK"/>
      <sheetName val="Owning cost Alat"/>
      <sheetName val="Basic Data"/>
      <sheetName val="rab-SAPHIR"/>
      <sheetName val="5-HARGA"/>
      <sheetName val="DP-CASH-lapangan"/>
      <sheetName val="CASH-wilayah&amp;Cab"/>
      <sheetName val="PO-2"/>
      <sheetName val="RAB J18 "/>
      <sheetName val="Harga Sat"/>
      <sheetName val="est proy"/>
      <sheetName val="투찰"/>
      <sheetName val="DC_JL-Demak-GD-Pwdd"/>
      <sheetName val="DATE"/>
      <sheetName val="원가계산서"/>
      <sheetName val="식재"/>
      <sheetName val="시설물"/>
      <sheetName val="식재출력용"/>
      <sheetName val="유지관리"/>
      <sheetName val="단가"/>
      <sheetName val="UnitRateA.1.II"/>
      <sheetName val="pay items"/>
      <sheetName val="Abutment"/>
      <sheetName val="실행철강하도"/>
      <sheetName val="예가표"/>
      <sheetName val="prelim"/>
      <sheetName val="anal2"/>
      <sheetName val="RESOURCES-6"/>
      <sheetName val="RBP- 2"/>
      <sheetName val="Daf Harga"/>
      <sheetName val="BL- (JOB)"/>
      <sheetName val="harga dasar T-M-A"/>
      <sheetName val="villa"/>
      <sheetName val="PO2"/>
      <sheetName val="SUR-HARGA"/>
      <sheetName val="PROGRESS BULAN"/>
      <sheetName val="@"/>
      <sheetName val="Analisa Bor"/>
      <sheetName val="KoefMixer"/>
      <sheetName val="KoefExc_Dump_Vibro"/>
      <sheetName val="Alat Berat"/>
      <sheetName val="ANALIS"/>
      <sheetName val="4-Basic Price"/>
      <sheetName val="Penyusutan Kendaraan"/>
      <sheetName val="Vendor Information"/>
      <sheetName val="Weight"/>
      <sheetName val="BHN"/>
      <sheetName val="Mat Real"/>
      <sheetName val="ANalisa "/>
      <sheetName val="Proyeksi 2017 Update 3 april"/>
      <sheetName val="B.Kim2010"/>
      <sheetName val="A_ars"/>
      <sheetName val="daf kh"/>
      <sheetName val="DRUP (ASLI)"/>
      <sheetName val="DIV.1"/>
      <sheetName val="Written"/>
      <sheetName val="Analisa Harga Satuan"/>
      <sheetName val="REF.ONLY"/>
      <sheetName val="RAB &amp; RCO OWNER VERS."/>
      <sheetName val="Tataudara"/>
      <sheetName val="ISBL-CIV"/>
      <sheetName val="13.Nangakara Weir"/>
      <sheetName val="14.Irr.Canal Work"/>
      <sheetName val="15.Irr. Struc.Work"/>
      <sheetName val="16.Pipe Inst."/>
      <sheetName val="18.Lateral Pipe"/>
      <sheetName val="RAPA"/>
      <sheetName val="Indeks"/>
      <sheetName val="KH_Q1_Q2_01"/>
      <sheetName val="RAB 2007"/>
      <sheetName val="112-885"/>
      <sheetName val="LPP_101"/>
      <sheetName val="Hit_ANT+RRK"/>
      <sheetName val="ANT_titab"/>
      <sheetName val="CASH_Titab"/>
      <sheetName val="HUTANG_Titab"/>
      <sheetName val="SOP_ANT+RRK"/>
      <sheetName val="3-DIV2"/>
      <sheetName val="Unit Rate"/>
      <sheetName val="OwnEq"/>
      <sheetName val="MAPP"/>
      <sheetName val="An_ Harga"/>
      <sheetName val="Fin-Bengkel"/>
      <sheetName val="Fin-Showroom"/>
      <sheetName val="Hal_Pagar"/>
      <sheetName val="Str-Bengkel"/>
      <sheetName val="Str-Showroom"/>
      <sheetName val="Superstruc"/>
      <sheetName val="노임단가"/>
      <sheetName val="BoQrap"/>
      <sheetName val="Rekap (2)"/>
      <sheetName val="Hst,upah"/>
      <sheetName val="Kode"/>
      <sheetName val="Hst_mat"/>
      <sheetName val="Sales"/>
      <sheetName val="PNT"/>
      <sheetName val="Galian 1"/>
      <sheetName val="Harsat_Mk"/>
      <sheetName val="LAL - PASAR PAGI "/>
      <sheetName val="JOB'S"/>
      <sheetName val="JBAHAN"/>
      <sheetName val="Harga Upah"/>
      <sheetName val="anal_hs"/>
      <sheetName val="Hargamat"/>
      <sheetName val="weekly"/>
      <sheetName val="Morsip Ht Julu"/>
      <sheetName val="WT-LIST"/>
      <sheetName val="DAFT_ALAT,UPAH &amp; MAT"/>
      <sheetName val="Daywork1"/>
      <sheetName val="Cont. Fabrikasi"/>
      <sheetName val="BAG_III"/>
      <sheetName val="S3B11R"/>
      <sheetName val="F-PLT BB"/>
      <sheetName val="GAL DKK BB"/>
      <sheetName val="BACK HARIAN GAL DKK BB"/>
      <sheetName val="BACKUP GAL DKK SB"/>
      <sheetName val="GAL DKK SB"/>
      <sheetName val="F-PLT SB"/>
      <sheetName val="BESI FP BB"/>
      <sheetName val="BESI FP SB"/>
      <sheetName val="RKP BESI PONDASI"/>
      <sheetName val="Pol"/>
      <sheetName val="HargaBahan"/>
      <sheetName val="SCH Total"/>
      <sheetName val="GRADASI_KELAS_A_(2)"/>
      <sheetName val="timbunan_pilihan"/>
      <sheetName val="Luas Timb I"/>
      <sheetName val="K.Lokal"/>
      <sheetName val="rekap bahan dan alat"/>
      <sheetName val="Criteria"/>
      <sheetName val="coeff"/>
      <sheetName val="Sort 3"/>
      <sheetName val="BASEMENT"/>
      <sheetName val="Anls"/>
      <sheetName val="htg"/>
      <sheetName val="HOK-K210"/>
      <sheetName val="1.B"/>
      <sheetName val="DIV1"/>
      <sheetName val="an-alat"/>
      <sheetName val="Est"/>
      <sheetName val="faktor &amp; disc"/>
      <sheetName val="Bill_Qua"/>
      <sheetName val="TEST CASE"/>
      <sheetName val="lampiran"/>
      <sheetName val="B D_AHS6"/>
      <sheetName val="Currency Rate"/>
      <sheetName val="Upah "/>
      <sheetName val="Analisa STR"/>
      <sheetName val="MT_an"/>
      <sheetName val="RFP003D"/>
      <sheetName val="rating curve"/>
      <sheetName val="Cost Summary"/>
      <sheetName val="Waktu"/>
      <sheetName val="Huruf"/>
      <sheetName val="Kantor"/>
      <sheetName val="SIRTU"/>
      <sheetName val="hitungan"/>
      <sheetName val="schalat"/>
      <sheetName val="schman"/>
      <sheetName val="schmat"/>
      <sheetName val="Daftar Upah&amp;Bahan"/>
      <sheetName val="D-Analisa1"/>
      <sheetName val="D-Upah&amp;Bahan"/>
      <sheetName val="EurotoolsXRates"/>
      <sheetName val="7.공정표"/>
      <sheetName val="Harga Sat_APP"/>
      <sheetName val="Cash2"/>
      <sheetName val="Rek.An"/>
      <sheetName val="Schedule 11a"/>
      <sheetName val="Temporary"/>
      <sheetName val="Septick tank"/>
      <sheetName val="DATA PROYEK"/>
      <sheetName val="Rekap 1"/>
      <sheetName val="RPP01 3"/>
      <sheetName val="Skedjul Rev"/>
      <sheetName val="Rekap RAP real (2)"/>
      <sheetName val="RKP_1"/>
      <sheetName val="Construction"/>
      <sheetName val="HS"/>
      <sheetName val="TS"/>
      <sheetName val="Pile径1m･27"/>
      <sheetName val="BOW"/>
      <sheetName val="Sur Site"/>
      <sheetName val="TBLSKILL"/>
      <sheetName val="Shares Outstanding"/>
      <sheetName val="DCF_10"/>
      <sheetName val="Controls"/>
      <sheetName val="Price"/>
      <sheetName val="lookup_trend"/>
      <sheetName val="ASEM내역"/>
      <sheetName val="B.U ARC  POS JAGA"/>
      <sheetName val="lokasari-el"/>
      <sheetName val="Parameters"/>
      <sheetName val="BALT"/>
      <sheetName val="MASTER Alat"/>
      <sheetName val="Daf. Upah &amp; Bah"/>
      <sheetName val="An H.Sat Pek.Ut"/>
      <sheetName val="Demolation"/>
      <sheetName val="Analis (2)"/>
      <sheetName val="RAP FLAT+OPEN"/>
      <sheetName val="셀명"/>
      <sheetName val="수지표"/>
      <sheetName val="Man Power"/>
      <sheetName val="Data Tower"/>
      <sheetName val="KALK_GES"/>
      <sheetName val="BQ All_2"/>
      <sheetName val="Bill No_1"/>
      <sheetName val="PAD_F"/>
      <sheetName val="Grandtotals"/>
      <sheetName val="PEMASARAN"/>
      <sheetName val="LPP"/>
      <sheetName val="LPS APRL'08"/>
      <sheetName val="6-AGREGAT"/>
      <sheetName val="Risalah KOM"/>
      <sheetName val="schalt"/>
      <sheetName val="schtng"/>
      <sheetName val="schbhn"/>
      <sheetName val="Rek-Analisa"/>
      <sheetName val="SAT-BHN"/>
      <sheetName val="5-ALAT(1)"/>
      <sheetName val="MAP-Prog"/>
      <sheetName val="Schedule 02"/>
      <sheetName val="BQ(RAB)_(2)4"/>
      <sheetName val="BQ(RAB)_(3)4"/>
      <sheetName val="adukan_4"/>
      <sheetName val="Analisa_Alat4"/>
      <sheetName val="Pas_batu4"/>
      <sheetName val="Alat_Kudus4"/>
      <sheetName val="Kap_Alat4"/>
      <sheetName val="Analisa_SNI_STANDART_3"/>
      <sheetName val="H_Satuan4"/>
      <sheetName val="HRG_BAHAN_&amp;_UPAH_okk3"/>
      <sheetName val="Analis_Kusen_okk3"/>
      <sheetName val="Fill_this_out_first___6"/>
      <sheetName val="Fill_this_out_first___7"/>
      <sheetName val="struktur_tdk_dipakai3"/>
      <sheetName val="HARGA_BAHAN3"/>
      <sheetName val="Cover_Daf-23"/>
      <sheetName val="Rekap_Prelim3"/>
      <sheetName val="BQ_ARS3"/>
      <sheetName val="Spec_ME3"/>
      <sheetName val="D___W_sizes3"/>
      <sheetName val="AnalisaSIPIL_RIIL_RAP3"/>
      <sheetName val="HRG_BHN3"/>
      <sheetName val="Master_1_02"/>
      <sheetName val="DAFTAR_73"/>
      <sheetName val="HARGA_MATERIAL3"/>
      <sheetName val="B_-_Norelec3"/>
      <sheetName val="PEMBESIAN_BALOK_tukang_(2)3"/>
      <sheetName val="Harga_Bahan_&amp;_Upah_2"/>
      <sheetName val="Jembatan_I3"/>
      <sheetName val="C__Analisa_3"/>
      <sheetName val="IN_OUT3"/>
      <sheetName val="Perm__Test2"/>
      <sheetName val="1_192"/>
      <sheetName val="rab_lt_2_bo3"/>
      <sheetName val="Uraian_Teknis2"/>
      <sheetName val="1__BQ2"/>
      <sheetName val="Ana__PU2"/>
      <sheetName val="Man_Power___Comp3"/>
      <sheetName val="Harsat_Upah3"/>
      <sheetName val="Harga_Satuan2"/>
      <sheetName val="unit_price2"/>
      <sheetName val="Analisa_RAP2"/>
      <sheetName val="Man_Power_&amp;_Comp2"/>
      <sheetName val="Up_&amp;_bhn2"/>
      <sheetName val="AnalisaSIPIL_RIIL2"/>
      <sheetName val="A-11_Steel_Str3"/>
      <sheetName val="A-03_Pile3"/>
      <sheetName val="Conn__Lib2"/>
      <sheetName val="Format_Report-for_analysis_onl2"/>
      <sheetName val="2__BQ2"/>
      <sheetName val="Analisa_22"/>
      <sheetName val="Volume_12"/>
      <sheetName val="ANALISA_railing2"/>
      <sheetName val="rekap_mekanikal2"/>
      <sheetName val="Agregat_Halus_&amp;_Kasar2"/>
      <sheetName val="Cover_Daf_23"/>
      <sheetName val="JPC_Breakdown_Price2"/>
      <sheetName val="MAT'L_LIST2"/>
      <sheetName val="Posisi_Biaya2"/>
      <sheetName val="BD_Div-2_sd_7_62"/>
      <sheetName val="Str_BT2"/>
      <sheetName val="GRAND_TOTAL2"/>
      <sheetName val="Sumber_Daya2"/>
      <sheetName val="Harga_Upah+Bahan2"/>
      <sheetName val="B_Q_20072"/>
      <sheetName val="2__MVAC_R12"/>
      <sheetName val="Analisa_Upah_&amp;_Bahan_Plum2"/>
      <sheetName val="Kuantitas_&amp;_Harga2"/>
      <sheetName val="MC_strp_CoDa_2"/>
      <sheetName val="List_Material2"/>
      <sheetName val="3_12"/>
      <sheetName val="Daftar_Upah2"/>
      <sheetName val="Off_+_Wh2"/>
      <sheetName val="01A-_RAB2"/>
      <sheetName val="Fin_Sum2"/>
      <sheetName val="HB_2"/>
      <sheetName val="_schedule_AMD-2_Rev_III2"/>
      <sheetName val="405BQBAK-ME_26_bakrie2"/>
      <sheetName val="H__Satuan2"/>
      <sheetName val="3_4-PIPE2"/>
      <sheetName val="REKAP_TOTAL2"/>
      <sheetName val="RAB_SEKRETARIAT_(1)2"/>
      <sheetName val="Galian_batu2"/>
      <sheetName val="Kurva_S_(barch-bulanan-25)2"/>
      <sheetName val="_2"/>
      <sheetName val="PRY_03-1_(Amd1)"/>
      <sheetName val="PP_ALAT"/>
      <sheetName val="Owning_cost_Alat"/>
      <sheetName val="D_5243-ARAMCO2"/>
      <sheetName val="D-4801_OXY2"/>
      <sheetName val="DAFTAR_HARGA2"/>
      <sheetName val="Time_Schedule2"/>
      <sheetName val="BQ_Detail2"/>
      <sheetName val="Master_Edit2"/>
      <sheetName val="3_Sch_ch2"/>
      <sheetName val="U__div_22"/>
      <sheetName val="HB_me2"/>
      <sheetName val="Public_Area2"/>
      <sheetName val="Alat___Master"/>
      <sheetName val="Alat__Jembatan"/>
      <sheetName val="HRGA_SATUAN_UPAH-BAHAN2"/>
      <sheetName val="Bangunan_Utama_B2"/>
      <sheetName val="BQ_Rekapitulasi__Akhir"/>
      <sheetName val="GRAFIK_"/>
      <sheetName val="PPh_222"/>
      <sheetName val="2_2_BQ2"/>
      <sheetName val="CHITIET_VL_NC2"/>
      <sheetName val="rab_me_(by_owner)_2"/>
      <sheetName val="BQ_(by_owner)2"/>
      <sheetName val="rab_me_(fisik)2"/>
      <sheetName val="MAT'L_LLIST2"/>
      <sheetName val="fr_BS2"/>
      <sheetName val="Perhit_Alat"/>
      <sheetName val="SELISIH_HARGA2"/>
      <sheetName val="Kalibrasi_Mock_(2)"/>
      <sheetName val="DIV_2"/>
      <sheetName val="analisa_hor"/>
      <sheetName val="D_&amp;_W_sizes"/>
      <sheetName val="1_1_ALAT_TULIS_KANTOR"/>
      <sheetName val="Analisa_Harsat2"/>
      <sheetName val="1_2_용역비2"/>
      <sheetName val="Eng_Hrs_(HO)2"/>
      <sheetName val="Fire_Alarm2"/>
      <sheetName val="Monitoring_Progres"/>
      <sheetName val="Ope_FC"/>
      <sheetName val="Isolasi_Luar_Dalam"/>
      <sheetName val="Isolasi_Luar"/>
      <sheetName val="플랜트_설치"/>
      <sheetName val="RM_IA"/>
      <sheetName val="BOQ_Full"/>
      <sheetName val="RKP_PLUMBING"/>
      <sheetName val="FIRE_FIGHTING"/>
      <sheetName val="Jati_Gede"/>
      <sheetName val="Rekap_Biaya"/>
      <sheetName val="Kurva_S"/>
      <sheetName val="Relokasi_PDAM"/>
      <sheetName val="Daf_Alat"/>
      <sheetName val="Jadual_Alat"/>
      <sheetName val="Daftar_MPU"/>
      <sheetName val="2_1"/>
      <sheetName val="2_3_(3)"/>
      <sheetName val="SK_6(1)"/>
      <sheetName val="SK_6(2)"/>
      <sheetName val="3_1(1)"/>
      <sheetName val="3_1(8)"/>
      <sheetName val="3_2(1)"/>
      <sheetName val="3_3(1)"/>
      <sheetName val="SK_6_09"/>
      <sheetName val="5_1(2)"/>
      <sheetName val="5_6(1)"/>
      <sheetName val="5_7(1)"/>
      <sheetName val="5_7(2)"/>
      <sheetName val="6_1(1)"/>
      <sheetName val="6_1(2)"/>
      <sheetName val="6_3(1)"/>
      <sheetName val="6_3(5a)"/>
      <sheetName val="6_3(6c)"/>
      <sheetName val="6_3(7a)"/>
      <sheetName val="6_5(1a)"/>
      <sheetName val="7_1(7)"/>
      <sheetName val="7_1(10)"/>
      <sheetName val="7_2_(9)"/>
      <sheetName val="7_2_(10)"/>
      <sheetName val="7_3(1)"/>
      <sheetName val="7_6_(1)"/>
      <sheetName val="7_10(1)"/>
      <sheetName val="7_15(2)"/>
      <sheetName val="7_15(9)"/>
      <sheetName val="11_1(1)"/>
      <sheetName val="11_1(3)a"/>
      <sheetName val="11_1(7)"/>
      <sheetName val="11_1(10)"/>
      <sheetName val="NP_(2)"/>
      <sheetName val="BQ_Arsit"/>
      <sheetName val="An_HarSatPek"/>
      <sheetName val="Sat_Bah_&amp;_Up"/>
      <sheetName val="F1c_DATA_ADM6"/>
      <sheetName val="RBP-_2"/>
      <sheetName val="fill_in_first"/>
      <sheetName val="Dft__Hrg_Bahan"/>
      <sheetName val="Harsat_Bahan"/>
      <sheetName val="Daf_Harga"/>
      <sheetName val="공정계획(내부계획25%,내부w_f)"/>
      <sheetName val="BL-_(JOB)"/>
      <sheetName val="harga_dasar_T-M-A"/>
      <sheetName val="Rekap_Direct_Cost1"/>
      <sheetName val="hARGA_SAT"/>
      <sheetName val="Daf_1"/>
      <sheetName val="cal_belakang"/>
      <sheetName val="Analisa_Teknik"/>
      <sheetName val="Unit_Rate"/>
      <sheetName val="Bill_of_Qty_MEP"/>
      <sheetName val="est_proy"/>
      <sheetName val="UnitRateA_1_II"/>
      <sheetName val="pay_items"/>
      <sheetName val="STAFFSCHED_"/>
      <sheetName val="Harga_Sat_APP"/>
      <sheetName val="Rek_An"/>
      <sheetName val="7_공정표"/>
      <sheetName val="Penyusutan_Kendaraan"/>
      <sheetName val="Vendor_Information"/>
      <sheetName val="RAB_&amp;_RCO_OWNER_VERS_"/>
      <sheetName val="RAB_2007"/>
      <sheetName val="Analisa_Harga_Satuan"/>
      <sheetName val="REF_ONLY"/>
      <sheetName val="Galian_1"/>
      <sheetName val="LAL_-_PASAR_PAGI_"/>
      <sheetName val="Scope_of_work2"/>
      <sheetName val="tam-kur_sipil2"/>
      <sheetName val="tam-kur_baja2"/>
      <sheetName val="har_sat2"/>
      <sheetName val="M'trl_Baja2"/>
      <sheetName val="UPAH_KERJA2"/>
      <sheetName val="HARGA_ALAT1"/>
      <sheetName val="Rekap_Tahap_1"/>
      <sheetName val="Weight_Bridge"/>
      <sheetName val="Analisa_-Baku"/>
      <sheetName val="THPDMoi__(2)"/>
      <sheetName val="dongia_(2)"/>
      <sheetName val="TONG_HOP_VL-NC"/>
      <sheetName val="TONGKE3p_"/>
      <sheetName val="TH_VL,_NC,_DDHT_Thanhphuoc"/>
      <sheetName val="DON_GIA"/>
      <sheetName val="t-h_HA_THE"/>
      <sheetName val="CHITIET_VL-NC-TT_-1p"/>
      <sheetName val="TONG_HOP_VL-NC_TT"/>
      <sheetName val="TH_XL"/>
      <sheetName val="CHITIET_VL-NC"/>
      <sheetName val="CHITIET_VL-NC-TT-3p"/>
      <sheetName val="KPVC-BD_"/>
      <sheetName val="ELEMENT_SUM"/>
      <sheetName val="00_Jumlah_Total"/>
      <sheetName val="D3_1"/>
      <sheetName val="Hrg_Sat1"/>
      <sheetName val="ANalisa_"/>
      <sheetName val="AU_Zone"/>
      <sheetName val="Price_Breakdown"/>
      <sheetName val="Schedule_11a"/>
      <sheetName val="Septick_tank"/>
      <sheetName val="DATA_PROYEK"/>
      <sheetName val="Rekap_1"/>
      <sheetName val="RPP01_3"/>
      <sheetName val="Supl_X"/>
      <sheetName val="DRUP_(ASLI)"/>
      <sheetName val="1_B"/>
      <sheetName val="form evaluasi"/>
      <sheetName val="HArga BAhan ME"/>
      <sheetName val="BQ-Tenis"/>
      <sheetName val="Arsitektur"/>
      <sheetName val="BOQ_Aula"/>
      <sheetName val="FD"/>
      <sheetName val="GI"/>
      <sheetName val="EE (3)"/>
      <sheetName val="PAVEMENT"/>
      <sheetName val="TRAFFIC"/>
      <sheetName val="pek tanah utk irigasi"/>
      <sheetName val="k341k612"/>
      <sheetName val="Orgs Proy"/>
      <sheetName val="BQ(RAB)_(2)5"/>
      <sheetName val="BQ(RAB)_(3)5"/>
      <sheetName val="adukan_5"/>
      <sheetName val="Analisa_Alat5"/>
      <sheetName val="Pas_batu5"/>
      <sheetName val="Alat_Kudus5"/>
      <sheetName val="Kap_Alat5"/>
      <sheetName val="H_Satuan5"/>
      <sheetName val="Analisa_SNI_STANDART_4"/>
      <sheetName val="HRG_BAHAN_&amp;_UPAH_okk4"/>
      <sheetName val="Analis_Kusen_okk4"/>
      <sheetName val="Perm__Test3"/>
      <sheetName val="Fill_this_out_first___8"/>
      <sheetName val="Fill_this_out_first___9"/>
      <sheetName val="struktur_tdk_dipakai4"/>
      <sheetName val="Cover_Daf-24"/>
      <sheetName val="BQ_ARS4"/>
      <sheetName val="Spec_ME4"/>
      <sheetName val="HARGA_BAHAN4"/>
      <sheetName val="D___W_sizes4"/>
      <sheetName val="AnalisaSIPIL_RIIL_RAP4"/>
      <sheetName val="Uraian_Teknis3"/>
      <sheetName val="IN_OUT4"/>
      <sheetName val="HRG_BHN4"/>
      <sheetName val="1__BQ3"/>
      <sheetName val="Master_1_03"/>
      <sheetName val="Jembatan_I4"/>
      <sheetName val="PEMBESIAN_BALOK_tukang_(2)4"/>
      <sheetName val="DAFTAR_74"/>
      <sheetName val="Analisa_Upah_&amp;_Bahan_Plum3"/>
      <sheetName val="MC_strp_CoDa_3"/>
      <sheetName val="B_-_Norelec4"/>
      <sheetName val="Harga_Bahan_&amp;_Upah_3"/>
      <sheetName val="HARGA_MATERIAL4"/>
      <sheetName val="Rekap_Prelim4"/>
      <sheetName val="C__Analisa_4"/>
      <sheetName val="rab_lt_2_bo4"/>
      <sheetName val="Man_Power___Comp4"/>
      <sheetName val="Harsat_Upah4"/>
      <sheetName val="Harga_Satuan3"/>
      <sheetName val="Ana__PU3"/>
      <sheetName val="Analisa_RAP3"/>
      <sheetName val="1_193"/>
      <sheetName val="Analisa_23"/>
      <sheetName val="ANALISA_railing3"/>
      <sheetName val="2__BQ3"/>
      <sheetName val="Man_Power_&amp;_Comp3"/>
      <sheetName val="Master_Edit3"/>
      <sheetName val="3_Sch_ch3"/>
      <sheetName val="rekap_mekanikal3"/>
      <sheetName val="Conn__Lib3"/>
      <sheetName val="Agregat_Halus_&amp;_Kasar3"/>
      <sheetName val="Cover_Daf_24"/>
      <sheetName val="HB_me3"/>
      <sheetName val="Format_Report-for_analysis_onl3"/>
      <sheetName val="List_Material3"/>
      <sheetName val="AnalisaSIPIL_RIIL3"/>
      <sheetName val="Up_&amp;_bhn3"/>
      <sheetName val="MAT'L_LIST3"/>
      <sheetName val="2__MVAC_R13"/>
      <sheetName val="Volume_13"/>
      <sheetName val="Harga_Upah+Bahan3"/>
      <sheetName val="B_Q_20073"/>
      <sheetName val="Posisi_Biaya3"/>
      <sheetName val="BD_Div-2_sd_7_63"/>
      <sheetName val="_schedule_AMD-2_Rev_III3"/>
      <sheetName val="Str_BT3"/>
      <sheetName val="GRAND_TOTAL3"/>
      <sheetName val="Off_+_Wh3"/>
      <sheetName val="Bangunan_Utama_B3"/>
      <sheetName val="405BQBAK-ME_26_bakrie3"/>
      <sheetName val="H__Satuan3"/>
      <sheetName val="A-11_Steel_Str4"/>
      <sheetName val="A-03_Pile4"/>
      <sheetName val="01A-_RAB3"/>
      <sheetName val="Daftar_Upah3"/>
      <sheetName val="3_13"/>
      <sheetName val="Fin_Sum3"/>
      <sheetName val="3_4-PIPE3"/>
      <sheetName val="RAB_SEKRETARIAT_(1)3"/>
      <sheetName val="REKAP_TOTAL3"/>
      <sheetName val="Kurva_S_(barch-bulanan-25)3"/>
      <sheetName val="DAFTAR_HARGA3"/>
      <sheetName val="harga_dasar2"/>
      <sheetName val="D_5243-ARAMCO3"/>
      <sheetName val="D-4801_OXY3"/>
      <sheetName val="Galian_batu3"/>
      <sheetName val="U__div_23"/>
      <sheetName val="PPh_223"/>
      <sheetName val="2_2_BQ3"/>
      <sheetName val="unit_price3"/>
      <sheetName val="BQ_Detail3"/>
      <sheetName val="JPC_Breakdown_Price3"/>
      <sheetName val="Time_Schedule3"/>
      <sheetName val="_3"/>
      <sheetName val="Public_Area3"/>
      <sheetName val="BQ_Rekapitulasi__Akhir1"/>
      <sheetName val="GRADASI_KELAS_A_(2)1"/>
      <sheetName val="timbunan_pilihan1"/>
      <sheetName val="Alat___Master1"/>
      <sheetName val="Alat__Jembatan1"/>
      <sheetName val="HRGA_SATUAN_UPAH-BAHAN3"/>
      <sheetName val="1_2_용역비3"/>
      <sheetName val="Rekap_Biaya1"/>
      <sheetName val="Sumber_Daya3"/>
      <sheetName val="Kuantitas_&amp;_Harga3"/>
      <sheetName val="rab_me_(by_owner)_3"/>
      <sheetName val="BQ_(by_owner)3"/>
      <sheetName val="rab_me_(fisik)3"/>
      <sheetName val="HB_3"/>
      <sheetName val="CHITIET_VL_NC3"/>
      <sheetName val="GRAFIK_1"/>
      <sheetName val="MAT'L_LLIST3"/>
      <sheetName val="Analisa_Harsat3"/>
      <sheetName val="Eng_Hrs_(HO)3"/>
      <sheetName val="SELISIH_HARGA3"/>
      <sheetName val="Fire_Alarm3"/>
      <sheetName val="fr_BS3"/>
      <sheetName val="F1c_DATA_ADM61"/>
      <sheetName val="1_1_ALAT_TULIS_KANTOR1"/>
      <sheetName val="analisa_hor1"/>
      <sheetName val="BOQ_Full1"/>
      <sheetName val="Kurva_S1"/>
      <sheetName val="Relokasi_PDAM1"/>
      <sheetName val="Daf_Alat1"/>
      <sheetName val="Jadual_Alat1"/>
      <sheetName val="Daftar_MPU1"/>
      <sheetName val="2_11"/>
      <sheetName val="2_3_(3)1"/>
      <sheetName val="SK_6(1)1"/>
      <sheetName val="SK_6(2)1"/>
      <sheetName val="3_1(1)1"/>
      <sheetName val="3_1(8)1"/>
      <sheetName val="3_2(1)1"/>
      <sheetName val="3_3(1)1"/>
      <sheetName val="SK_6_091"/>
      <sheetName val="5_1(2)1"/>
      <sheetName val="5_6(1)1"/>
      <sheetName val="5_7(1)1"/>
      <sheetName val="5_7(2)1"/>
      <sheetName val="6_1(1)1"/>
      <sheetName val="6_1(2)1"/>
      <sheetName val="6_3(1)1"/>
      <sheetName val="6_3(5a)1"/>
      <sheetName val="6_3(6c)1"/>
      <sheetName val="6_3(7a)1"/>
      <sheetName val="6_5(1a)1"/>
      <sheetName val="7_1(7)1"/>
      <sheetName val="7_1(10)1"/>
      <sheetName val="7_2_(9)1"/>
      <sheetName val="7_2_(10)1"/>
      <sheetName val="7_3(1)1"/>
      <sheetName val="7_6_(1)1"/>
      <sheetName val="7_10(1)1"/>
      <sheetName val="7_15(2)1"/>
      <sheetName val="7_15(9)1"/>
      <sheetName val="11_1(1)1"/>
      <sheetName val="11_1(3)a1"/>
      <sheetName val="11_1(7)1"/>
      <sheetName val="11_1(10)1"/>
      <sheetName val="NP_(2)1"/>
      <sheetName val="BQ_Arsit1"/>
      <sheetName val="An_HarSatPek1"/>
      <sheetName val="Sat_Bah_&amp;_Up1"/>
      <sheetName val="RBP-_21"/>
      <sheetName val="D_&amp;_W_sizes1"/>
      <sheetName val="플랜트_설치1"/>
      <sheetName val="RM_IA1"/>
      <sheetName val="Isolasi_Luar_Dalam1"/>
      <sheetName val="Isolasi_Luar1"/>
      <sheetName val="Monitoring_Progres1"/>
      <sheetName val="RKP_PLUMBING1"/>
      <sheetName val="Ope_FC1"/>
      <sheetName val="fill_in_first1"/>
      <sheetName val="Dft__Hrg_Bahan1"/>
      <sheetName val="Perhit_Alat1"/>
      <sheetName val="Harsat_Bahan1"/>
      <sheetName val="Kalibrasi_Mock_(2)1"/>
      <sheetName val="Daf_Harga1"/>
      <sheetName val="PRY_03-1_(Amd1)1"/>
      <sheetName val="PP_ALAT1"/>
      <sheetName val="공정계획(내부계획25%,내부w_f)1"/>
      <sheetName val="BL-_(JOB)1"/>
      <sheetName val="harga_dasar_T-M-A1"/>
      <sheetName val="Rekap_Direct_Cost2"/>
      <sheetName val="hARGA_SAT1"/>
      <sheetName val="Owning_cost_Alat1"/>
      <sheetName val="Daf_11"/>
      <sheetName val="cal_belakang1"/>
      <sheetName val="FIRE_FIGHTING1"/>
      <sheetName val="Jati_Gede1"/>
      <sheetName val="Mat_Real"/>
      <sheetName val="Analisa_Harga_Satuan1"/>
      <sheetName val="K_Lokal"/>
      <sheetName val="time_scedul_"/>
      <sheetName val="REF_ONLY1"/>
      <sheetName val="B_Kim2010"/>
      <sheetName val="rekap_bahan_dan_alat"/>
      <sheetName val="Penyusutan_Kendaraan1"/>
      <sheetName val="Vendor_Information1"/>
      <sheetName val="RAB_&amp;_RCO_OWNER_VERS_1"/>
      <sheetName val="Supl_X1"/>
      <sheetName val="ANALISA_UTAMA"/>
      <sheetName val="AU_Zone1"/>
      <sheetName val="Price_Breakdown1"/>
      <sheetName val="STAFFSCHED_1"/>
      <sheetName val="DIV_21"/>
      <sheetName val="Galian_11"/>
      <sheetName val="LAL_-_PASAR_PAGI_1"/>
      <sheetName val="daf_kh"/>
      <sheetName val="Scope_of_work3"/>
      <sheetName val="tam-kur_sipil3"/>
      <sheetName val="tam-kur_baja3"/>
      <sheetName val="har_sat3"/>
      <sheetName val="M'trl_Baja3"/>
      <sheetName val="UPAH_KERJA3"/>
      <sheetName val="HARGA_ALAT2"/>
      <sheetName val="Rekap_Tahap_11"/>
      <sheetName val="Weight_Bridge1"/>
      <sheetName val="Analisa_-Baku1"/>
      <sheetName val="THPDMoi__(2)1"/>
      <sheetName val="dongia_(2)1"/>
      <sheetName val="TONG_HOP_VL-NC1"/>
      <sheetName val="TONGKE3p_1"/>
      <sheetName val="TH_VL,_NC,_DDHT_Thanhphuoc1"/>
      <sheetName val="DON_GIA1"/>
      <sheetName val="t-h_HA_THE1"/>
      <sheetName val="CHITIET_VL-NC-TT_-1p1"/>
      <sheetName val="TONG_HOP_VL-NC_TT1"/>
      <sheetName val="TH_XL1"/>
      <sheetName val="CHITIET_VL-NC1"/>
      <sheetName val="CHITIET_VL-NC-TT-3p1"/>
      <sheetName val="KPVC-BD_1"/>
      <sheetName val="ELEMENT_SUM1"/>
      <sheetName val="00_Jumlah_Total1"/>
      <sheetName val="D3_11"/>
      <sheetName val="Hrg_Sat2"/>
      <sheetName val="Harga_Upah"/>
      <sheetName val="Ts_Tahap_I_Kesehatan_&amp;_Bea_Cuka"/>
      <sheetName val="Sort_3"/>
      <sheetName val="Bill_of_Qty_MEP1"/>
      <sheetName val="ANalisa_1"/>
      <sheetName val="Unit_Rate1"/>
      <sheetName val="RAB_20071"/>
      <sheetName val="DRUP_(ASLI)1"/>
      <sheetName val="Analisa_Teknik1"/>
      <sheetName val="1_B1"/>
      <sheetName val="faktor_&amp;_disc"/>
      <sheetName val="RAB_J18_"/>
      <sheetName val="B_D_AHS6"/>
      <sheetName val="Basic_Data"/>
      <sheetName val="TEST_CASE"/>
      <sheetName val="Currency_Rate"/>
      <sheetName val="DAFT_ALAT,UPAH_&amp;_MAT"/>
      <sheetName val="est_proy1"/>
      <sheetName val="UnitRateA_1_II1"/>
      <sheetName val="pay_items1"/>
      <sheetName val="Upah_"/>
      <sheetName val="SATUAN_JADI_"/>
      <sheetName val="Analisa_STR"/>
      <sheetName val="SCH_Total"/>
      <sheetName val="rating_curve"/>
      <sheetName val="Cost_Summary"/>
      <sheetName val="DIV_1"/>
      <sheetName val="Proyeksi_2017_Update_3_april"/>
      <sheetName val="Daftar_Upah&amp;Bahan"/>
      <sheetName val="7_공정표1"/>
      <sheetName val="Harga_Sat_APP1"/>
      <sheetName val="Rek_An1"/>
      <sheetName val="Schedule_11a1"/>
      <sheetName val="Septick_tank1"/>
      <sheetName val="DATA_PROYEK1"/>
      <sheetName val="Rekap_11"/>
      <sheetName val="RPP01_31"/>
      <sheetName val="Skedjul_Rev"/>
      <sheetName val="Rekap_RAP_real_(2)"/>
      <sheetName val="TB(Koordinat_XY)_(OK)"/>
      <sheetName val="Analisa_Bor"/>
      <sheetName val="Alat_Berat"/>
      <sheetName val="4-Basic_Price"/>
      <sheetName val="An__Harga"/>
      <sheetName val="form_evaluasi"/>
      <sheetName val="HArga_BAhan_ME"/>
      <sheetName val="EE_(3)"/>
      <sheetName val="pek_tanah_utk_irigasi"/>
      <sheetName val="Orgs_Proy"/>
      <sheetName val="Analis_(2)"/>
      <sheetName val="RAP_FLAT+OPEN"/>
      <sheetName val="An_H_Sat_Pek_Ut"/>
      <sheetName val="Risalah_KOM"/>
      <sheetName val="LPS_APRL'08"/>
      <sheetName val="13_Nangakara_Weir"/>
      <sheetName val="14_Irr_Canal_Work"/>
      <sheetName val="15_Irr__Struc_Work"/>
      <sheetName val="16_Pipe_Inst_"/>
      <sheetName val="18_Lateral_Pipe"/>
      <sheetName val="BQ_All_2"/>
      <sheetName val="Bill_No_1"/>
      <sheetName val="Analisa (ok)"/>
      <sheetName val="eqp-rek"/>
      <sheetName val="PRD01-5"/>
      <sheetName val="61004"/>
      <sheetName val="61005"/>
      <sheetName val="61006"/>
      <sheetName val="61007"/>
      <sheetName val="61008"/>
      <sheetName val="Spec1"/>
      <sheetName val="DKH-S3"/>
      <sheetName val="RinciBab1"/>
      <sheetName val="Upah &amp; Bahan"/>
      <sheetName val="BoQ C4"/>
      <sheetName val="LAIN-LAIN"/>
      <sheetName val="CP3 Rkp"/>
      <sheetName val="sch 1.2"/>
      <sheetName val="5.1-5.4(1)-5.4(2)"/>
      <sheetName val="DIV.3"/>
      <sheetName val="SD"/>
      <sheetName val="ANALISA PEK.UMUM"/>
      <sheetName val="UR-TEKNIS"/>
      <sheetName val="GEDUNG_A"/>
      <sheetName val="Metod TWR"/>
      <sheetName val="ME_DOSEN"/>
      <sheetName val="bhn FINAL"/>
      <sheetName val="Qty_pile"/>
      <sheetName val="Steel_slab"/>
      <sheetName val="Steel_tank"/>
      <sheetName val="Steel_wall"/>
      <sheetName val="EE-PROP"/>
      <sheetName val="AssumptionValue"/>
      <sheetName val="CloseOuts by Package"/>
      <sheetName val="basic-price"/>
      <sheetName val="jadw"/>
      <sheetName val="1.2"/>
      <sheetName val="hrg-sat.pek"/>
      <sheetName val="TB"/>
      <sheetName val="B.T"/>
      <sheetName val="ANAL-str2"/>
      <sheetName val="prg-old"/>
      <sheetName val="Sales Parameter"/>
      <sheetName val="Rutin"/>
      <sheetName val="PERALATAN PROYEK GOL III A"/>
      <sheetName val="Database"/>
      <sheetName val="AHS 6.3a ( 2a )"/>
      <sheetName val="formminat"/>
      <sheetName val="001"/>
      <sheetName val="HS BHN&amp;UPAH"/>
      <sheetName val="hrgsat"/>
      <sheetName val="DIRECT"/>
      <sheetName val="BQ-Str"/>
      <sheetName val="List of Material Price"/>
      <sheetName val="Analisa Neraca"/>
      <sheetName val="JANUARI"/>
      <sheetName val="41,9&amp;36,3"/>
      <sheetName val="Parameter"/>
      <sheetName val="Cover (sh 1)"/>
      <sheetName val="Units"/>
      <sheetName val="Instructions"/>
      <sheetName val="HAL-1"/>
      <sheetName val="OH Mall"/>
      <sheetName val="Penjumlahan"/>
      <sheetName val="TAMBAH KURANG"/>
      <sheetName val="APT4"/>
      <sheetName val="BSP Medium Class"/>
      <sheetName val="kurs"/>
      <sheetName val="BSP Sch. 40"/>
      <sheetName val="FA"/>
      <sheetName val="SOUND"/>
      <sheetName val="CCTV"/>
      <sheetName val="ACCESS"/>
      <sheetName val="GPON"/>
      <sheetName val="RACK_EC"/>
      <sheetName val="GR_EC"/>
      <sheetName val="SS"/>
      <sheetName val="A.Card"/>
      <sheetName val="TLP"/>
      <sheetName val="TP"/>
      <sheetName val="D.Kamar"/>
      <sheetName val="Daftar Upax"/>
      <sheetName val="Basic Price"/>
      <sheetName val="Anls Teknis"/>
      <sheetName val="L-Mechanical"/>
      <sheetName val="당초"/>
      <sheetName val="汎用設備調達日程表"/>
      <sheetName val="Bahan &amp; Upah"/>
      <sheetName val="rekap str_ars"/>
      <sheetName val="derm"/>
      <sheetName val="misc"/>
      <sheetName val="pile1"/>
      <sheetName val="pile2"/>
      <sheetName val="timb"/>
      <sheetName val="str-Rab"/>
      <sheetName val="DIVI6"/>
      <sheetName val="GSMTOWER"/>
      <sheetName val="Anal"/>
      <sheetName val="RAB-NEGO"/>
      <sheetName val="auto-PPN"/>
      <sheetName val="TAGIHAN"/>
      <sheetName val="MOB (2)"/>
      <sheetName val="DPTA"/>
      <sheetName val="DHS AC"/>
      <sheetName val="SCED"/>
      <sheetName val="LAMP-A"/>
      <sheetName val="HSBU ANA"/>
      <sheetName val="BARU-3"/>
      <sheetName val="BARU-4 "/>
      <sheetName val="Bahan "/>
      <sheetName val="Pekerjaan "/>
      <sheetName val="LMW-PEG"/>
      <sheetName val="수주현황2월"/>
      <sheetName val="note"/>
      <sheetName val="w't table"/>
      <sheetName val="DHSD"/>
      <sheetName val="anl.beton"/>
      <sheetName val="anl.mat"/>
      <sheetName val="B.as"/>
      <sheetName val="NSTD"/>
      <sheetName val="anl.sa"/>
      <sheetName val="STD"/>
      <sheetName val="anl.mep"/>
      <sheetName val="B.me"/>
      <sheetName val="DCF"/>
      <sheetName val="Assumptions"/>
      <sheetName val="Targt"/>
      <sheetName val="STP"/>
      <sheetName val="Sum_Unrecon"/>
      <sheetName val="IS"/>
      <sheetName val="BSIS"/>
      <sheetName val="TBPP-PPKA (%) (2)"/>
      <sheetName val="besi"/>
      <sheetName val="Metode"/>
      <sheetName val="Cco (2)"/>
      <sheetName val="LP3,h_dsr"/>
      <sheetName val="an_tek1"/>
      <sheetName val="TE TS FA LAN MATV"/>
      <sheetName val="U&amp;B"/>
      <sheetName val="SDE"/>
      <sheetName val="Penwrn"/>
      <sheetName val="AnMobilisasi"/>
      <sheetName val="F.1 1.G.ST.1A"/>
      <sheetName val="sai"/>
      <sheetName val="rekap-bialat"/>
      <sheetName val="MARK-UP HARGA PENAWARAN"/>
      <sheetName val="MATERIAL-UPAH"/>
      <sheetName val="Harsat_marina"/>
      <sheetName val="BQ All-2"/>
      <sheetName val="MINGGU B 14-17"/>
      <sheetName val="MINGGU A 14-17"/>
      <sheetName val="MINGGU F 14-17"/>
      <sheetName val="Anl.+"/>
      <sheetName val="SDMTA"/>
      <sheetName val="UMUM-PU"/>
      <sheetName val="Cash Flow bulanan"/>
      <sheetName val="An_Basic"/>
      <sheetName val="An-str(krgnyr)"/>
      <sheetName val="MAP GAB"/>
      <sheetName val="7.1(3)"/>
      <sheetName val="ｺﾝY条件BD"/>
      <sheetName val="Hargamaterial"/>
      <sheetName val="rincian A"/>
      <sheetName val="SALES07"/>
      <sheetName val="SUMBER"/>
      <sheetName val="div7"/>
      <sheetName val="SD (1)"/>
      <sheetName val="Schedule (1)"/>
      <sheetName val="LOADDAT"/>
      <sheetName val="Anal-2"/>
      <sheetName val="Dt"/>
      <sheetName val="Control Document"/>
      <sheetName val="upah bahan"/>
      <sheetName val="URTEK"/>
      <sheetName val="div3"/>
      <sheetName val="Harga S Dasar"/>
      <sheetName val="isian"/>
      <sheetName val="B.1 Engineering"/>
      <sheetName val="B.2.6 Proc HSE MT"/>
      <sheetName val="29"/>
      <sheetName val="Mobilisasi &amp; Demob"/>
      <sheetName val="B.2.5 Proc &amp; Constr Civil1"/>
      <sheetName val="B.2.3 Proc &amp; Constr Electrical"/>
      <sheetName val="B.2.4 Proc &amp; Constr Instru"/>
      <sheetName val="B.2.1 Proc &amp; Constr Mech "/>
      <sheetName val="B.2.2 Proc &amp; Constr Pipe "/>
      <sheetName val="A.1 Project Management EPCC"/>
      <sheetName val="B.3 Pre Com &amp; Start Up"/>
      <sheetName val="Work Permit"/>
      <sheetName val="BIODATA"/>
      <sheetName val="Page 1"/>
      <sheetName val="C"/>
      <sheetName val="TPI"/>
      <sheetName val="Sat. Pek."/>
      <sheetName val="B"/>
      <sheetName val="Daft 2_1"/>
      <sheetName val="SUMIF"/>
      <sheetName val="mat&amp;upah"/>
      <sheetName val="PI"/>
      <sheetName val="PRELIM PRECAST SYS"/>
      <sheetName val="DW"/>
      <sheetName val="SORT"/>
      <sheetName val="Hangarui"/>
      <sheetName val="IF(USBER;742)"/>
      <sheetName val="IF(Usber;081387871305;FALSE)"/>
      <sheetName val="Rinc.Ged.A (G.Utama)"/>
      <sheetName val="DKH"/>
      <sheetName val="Modal Kerja"/>
      <sheetName val="Anal. Alat"/>
      <sheetName val="antek12a-13"/>
      <sheetName val="DATA 2"/>
      <sheetName val="Monitor"/>
      <sheetName val="224-225"/>
      <sheetName val="Estm-Progres"/>
      <sheetName val="Stay Cable PDMR2"/>
      <sheetName val="Time Schedulle"/>
      <sheetName val="5-Peralatan"/>
      <sheetName val="NMS Configuration"/>
      <sheetName val="sch_1_2"/>
      <sheetName val="Schd_Alat,Mat"/>
      <sheetName val="D3"/>
      <sheetName val="1@(2x2,5)"/>
      <sheetName val="1.General Item"/>
      <sheetName val="2.Sorinangka Weir"/>
      <sheetName val="3.Irr.Canal Work"/>
      <sheetName val="4.Irr.Struc.Work"/>
      <sheetName val="6.Tertiary Work"/>
      <sheetName val="H_S_BAHAN"/>
      <sheetName val="D10 LS-Rutin"/>
      <sheetName val="Cont__Fabrikasi"/>
      <sheetName val="Shares_Outstanding"/>
      <sheetName val="B_U_ARC__POS_JAGA"/>
      <sheetName val="bhn_FINAL"/>
      <sheetName val="Metod_TWR"/>
      <sheetName val="Sur_Site"/>
      <sheetName val="PROGRESS_BULAN"/>
      <sheetName val="Daf__Upah_&amp;_Bah"/>
      <sheetName val="CloseOuts_by_Package"/>
      <sheetName val="CP3_Rkp"/>
      <sheetName val="BoQ_C4"/>
      <sheetName val="Upah_&amp;_Bahan"/>
      <sheetName val="Rekap_(2)"/>
      <sheetName val="Man_Power"/>
      <sheetName val="Data_Tower"/>
      <sheetName val="1_2"/>
      <sheetName val="List_of_Material_Price"/>
      <sheetName val="rekap_str_ars"/>
      <sheetName val="OH_Mall"/>
      <sheetName val="TAMBAH_KURANG"/>
      <sheetName val="BSP_Medium_Class"/>
      <sheetName val="BSP_Sch__40"/>
      <sheetName val="Morsip_Ht_Julu"/>
      <sheetName val="F-PLT_BB"/>
      <sheetName val="GAL_DKK_BB"/>
      <sheetName val="BACK_HARIAN_GAL_DKK_BB"/>
      <sheetName val="BACKUP_GAL_DKK_SB"/>
      <sheetName val="GAL_DKK_SB"/>
      <sheetName val="F-PLT_SB"/>
      <sheetName val="BESI_FP_BB"/>
      <sheetName val="BESI_FP_SB"/>
      <sheetName val="RKP_BESI_PONDASI"/>
      <sheetName val="A_Card"/>
      <sheetName val="D_Kamar"/>
      <sheetName val="Bahan_"/>
      <sheetName val="Pekerjaan_"/>
      <sheetName val="BQ(RAB)_(2)6"/>
      <sheetName val="BQ(RAB)_(3)6"/>
      <sheetName val="adukan_6"/>
      <sheetName val="Analisa_Alat6"/>
      <sheetName val="Pas_batu6"/>
      <sheetName val="Alat_Kudus6"/>
      <sheetName val="Kap_Alat6"/>
      <sheetName val="Fill_this_out_first___10"/>
      <sheetName val="H_Satuan6"/>
      <sheetName val="Analisa_SNI_STANDART_5"/>
      <sheetName val="Fill_this_out_first___11"/>
      <sheetName val="HRG_BAHAN_&amp;_UPAH_okk5"/>
      <sheetName val="Analis_Kusen_okk5"/>
      <sheetName val="struktur_tdk_dipakai5"/>
      <sheetName val="Cover_Daf-25"/>
      <sheetName val="HARGA_BAHAN5"/>
      <sheetName val="Analisa_RAP4"/>
      <sheetName val="BQ_ARS5"/>
      <sheetName val="Spec_ME5"/>
      <sheetName val="AnalisaSIPIL_RIIL_RAP5"/>
      <sheetName val="B_-_Norelec5"/>
      <sheetName val="PEMBESIAN_BALOK_tukang_(2)5"/>
      <sheetName val="DAFTAR_75"/>
      <sheetName val="Rekap_Prelim5"/>
      <sheetName val="HARGA_MATERIAL5"/>
      <sheetName val="HRG_BHN5"/>
      <sheetName val="D___W_sizes5"/>
      <sheetName val="IN_OUT5"/>
      <sheetName val="Daftar_Upah4"/>
      <sheetName val="Man_Power_&amp;_Comp4"/>
      <sheetName val="D_5243-ARAMCO4"/>
      <sheetName val="D-4801_OXY4"/>
      <sheetName val="Conn__Lib4"/>
      <sheetName val="Master_1_04"/>
      <sheetName val="Jembatan_I5"/>
      <sheetName val="DAFTAR_HARGA4"/>
      <sheetName val="Agregat_Halus_&amp;_Kasar4"/>
      <sheetName val="C__Analisa_5"/>
      <sheetName val="Perm__Test4"/>
      <sheetName val="Harga_Bahan_&amp;_Upah_4"/>
      <sheetName val="ANALISA_railing4"/>
      <sheetName val="Ana__PU4"/>
      <sheetName val="Uraian_Teknis4"/>
      <sheetName val="1__BQ4"/>
      <sheetName val="rab_lt_2_bo5"/>
      <sheetName val="Man_Power___Comp5"/>
      <sheetName val="Harsat_Upah5"/>
      <sheetName val="Harga_Satuan4"/>
      <sheetName val="BQ_Rekapitulasi__Akhir2"/>
      <sheetName val="RAB_SEKRETARIAT_(1)4"/>
      <sheetName val="List_Material4"/>
      <sheetName val="Format_Report-for_analysis_onl4"/>
      <sheetName val="rekap_mekanikal4"/>
      <sheetName val="2__BQ4"/>
      <sheetName val="Analisa_24"/>
      <sheetName val="AnalisaSIPIL_RIIL4"/>
      <sheetName val="Up_&amp;_bhn4"/>
      <sheetName val="Volume_14"/>
      <sheetName val="A-11_Steel_Str5"/>
      <sheetName val="A-03_Pile5"/>
      <sheetName val="Bangunan_Utama_B4"/>
      <sheetName val="MAT'L_LIST4"/>
      <sheetName val="1_194"/>
      <sheetName val="Cover_Daf_25"/>
      <sheetName val="Galian_batu4"/>
      <sheetName val="MC_strp_CoDa_4"/>
      <sheetName val="2__MVAC_R14"/>
      <sheetName val="Str_BT4"/>
      <sheetName val="Off_+_Wh4"/>
      <sheetName val="Posisi_Biaya4"/>
      <sheetName val="BD_Div-2_sd_7_64"/>
      <sheetName val="GRAND_TOTAL4"/>
      <sheetName val="01A-_RAB4"/>
      <sheetName val="_schedule_AMD-2_Rev_III4"/>
      <sheetName val="3_14"/>
      <sheetName val="Fin_Sum4"/>
      <sheetName val="3_4-PIPE4"/>
      <sheetName val="_4"/>
      <sheetName val="Perhit_Alat2"/>
      <sheetName val="JPC_Breakdown_Price4"/>
      <sheetName val="CHITIET_VL_NC4"/>
      <sheetName val="H__Satuan4"/>
      <sheetName val="405BQBAK-ME_26_bakrie4"/>
      <sheetName val="Analisa_Upah_&amp;_Bahan_Plum4"/>
      <sheetName val="Harga_Upah+Bahan4"/>
      <sheetName val="B_Q_20074"/>
      <sheetName val="REKAP_TOTAL4"/>
      <sheetName val="Kurva_S_(barch-bulanan-25)4"/>
      <sheetName val="rab_me_(by_owner)_4"/>
      <sheetName val="BQ_(by_owner)4"/>
      <sheetName val="rab_me_(fisik)4"/>
      <sheetName val="HRGA_SATUAN_UPAH-BAHAN4"/>
      <sheetName val="fr_BS4"/>
      <sheetName val="HB_4"/>
      <sheetName val="MAT'L_LLIST4"/>
      <sheetName val="Time_Schedule4"/>
      <sheetName val="BQ_Detail4"/>
      <sheetName val="Master_Edit4"/>
      <sheetName val="3_Sch_ch4"/>
      <sheetName val="HB_me4"/>
      <sheetName val="PPh_224"/>
      <sheetName val="2_2_BQ4"/>
      <sheetName val="Public_Area4"/>
      <sheetName val="U__div_24"/>
      <sheetName val="SELISIH_HARGA4"/>
      <sheetName val="Fire_Alarm4"/>
      <sheetName val="Monitoring_Progres2"/>
      <sheetName val="Ope_FC2"/>
      <sheetName val="Sumber_Daya4"/>
      <sheetName val="Kuantitas_&amp;_Harga4"/>
      <sheetName val="Eng_Hrs_(HO)4"/>
      <sheetName val="Alat___Master2"/>
      <sheetName val="Alat__Jembatan2"/>
      <sheetName val="GRADASI_KELAS_A_(2)2"/>
      <sheetName val="timbunan_pilihan2"/>
      <sheetName val="harga_dasar3"/>
      <sheetName val="1_1_ALAT_TULIS_KANTOR2"/>
      <sheetName val="RKP_PLUMBING2"/>
      <sheetName val="Isolasi_Luar2"/>
      <sheetName val="Isolasi_Luar_Dalam2"/>
      <sheetName val="fill_in_first2"/>
      <sheetName val="Dft__Hrg_Bahan2"/>
      <sheetName val="GRAFIK_2"/>
      <sheetName val="플랜트_설치2"/>
      <sheetName val="RM_IA2"/>
      <sheetName val="BOQ_Full2"/>
      <sheetName val="Daf_12"/>
      <sheetName val="D_&amp;_W_sizes2"/>
      <sheetName val="Harsat_Bahan2"/>
      <sheetName val="Kalibrasi_Mock_(2)2"/>
      <sheetName val="analisa_hor2"/>
      <sheetName val="cal_belakang2"/>
      <sheetName val="Supl_X2"/>
      <sheetName val="Analisa_Harsat4"/>
      <sheetName val="Ts_Tahap_I_Kesehatan_&amp;_Bea_Cuk1"/>
      <sheetName val="1_2_용역비4"/>
      <sheetName val="Sort_31"/>
      <sheetName val="Analisa_Harga_Satuan2"/>
      <sheetName val="STAFFSCHED_2"/>
      <sheetName val="AU_Zone2"/>
      <sheetName val="Price_Breakdown2"/>
      <sheetName val="DIV_22"/>
      <sheetName val="Rekap_Biaya2"/>
      <sheetName val="F1c_DATA_ADM62"/>
      <sheetName val="Proyeksi_2017_Update_3_april1"/>
      <sheetName val="Kurva_S2"/>
      <sheetName val="Relokasi_PDAM2"/>
      <sheetName val="Jadual_Alat2"/>
      <sheetName val="Daftar_MPU2"/>
      <sheetName val="2_12"/>
      <sheetName val="2_3_(3)2"/>
      <sheetName val="SK_6(1)2"/>
      <sheetName val="SK_6(2)2"/>
      <sheetName val="3_1(1)2"/>
      <sheetName val="3_1(8)2"/>
      <sheetName val="3_2(1)2"/>
      <sheetName val="3_3(1)2"/>
      <sheetName val="SK_6_092"/>
      <sheetName val="5_1(2)2"/>
      <sheetName val="5_6(1)2"/>
      <sheetName val="5_7(1)2"/>
      <sheetName val="5_7(2)2"/>
      <sheetName val="6_1(1)2"/>
      <sheetName val="6_1(2)2"/>
      <sheetName val="6_3(1)2"/>
      <sheetName val="6_3(5a)2"/>
      <sheetName val="6_3(6c)2"/>
      <sheetName val="6_3(7a)2"/>
      <sheetName val="6_5(1a)2"/>
      <sheetName val="7_1(7)2"/>
      <sheetName val="7_1(10)2"/>
      <sheetName val="7_2_(9)2"/>
      <sheetName val="7_2_(10)2"/>
      <sheetName val="7_3(1)2"/>
      <sheetName val="7_6_(1)2"/>
      <sheetName val="7_10(1)2"/>
      <sheetName val="7_15(2)2"/>
      <sheetName val="7_15(9)2"/>
      <sheetName val="11_1(1)2"/>
      <sheetName val="11_1(3)a2"/>
      <sheetName val="11_1(7)2"/>
      <sheetName val="11_1(10)2"/>
      <sheetName val="NP_(2)2"/>
      <sheetName val="BQ_Arsit2"/>
      <sheetName val="An_HarSatPek2"/>
      <sheetName val="Sat_Bah_&amp;_Up2"/>
      <sheetName val="Vendor_Information2"/>
      <sheetName val="Cont__Fabrikasi1"/>
      <sheetName val="Penyusutan_Kendaraan2"/>
      <sheetName val="RAB_&amp;_RCO_OWNER_VERS_2"/>
      <sheetName val="Bill_of_Qty_MEP2"/>
      <sheetName val="Shares_Outstanding1"/>
      <sheetName val="Daf_Harga2"/>
      <sheetName val="REF_ONLY2"/>
      <sheetName val="공정계획(내부계획25%,내부w_f)2"/>
      <sheetName val="PRY_03-1_(Amd1)2"/>
      <sheetName val="PP_ALAT2"/>
      <sheetName val="B_U_ARC__POS_JAGA1"/>
      <sheetName val="Owning_cost_Alat2"/>
      <sheetName val="TB(Koordinat_XY)_(OK)1"/>
      <sheetName val="Mat_Real1"/>
      <sheetName val="RAB_20072"/>
      <sheetName val="Scope_of_work4"/>
      <sheetName val="tam-kur_sipil4"/>
      <sheetName val="tam-kur_baja4"/>
      <sheetName val="har_sat4"/>
      <sheetName val="M'trl_Baja4"/>
      <sheetName val="UPAH_KERJA4"/>
      <sheetName val="HARGA_ALAT3"/>
      <sheetName val="Rekap_Direct_Cost3"/>
      <sheetName val="Rekap_Tahap_12"/>
      <sheetName val="Weight_Bridge2"/>
      <sheetName val="Analisa_-Baku2"/>
      <sheetName val="THPDMoi__(2)2"/>
      <sheetName val="dongia_(2)2"/>
      <sheetName val="TONG_HOP_VL-NC2"/>
      <sheetName val="TONGKE3p_2"/>
      <sheetName val="TH_VL,_NC,_DDHT_Thanhphuoc2"/>
      <sheetName val="DON_GIA2"/>
      <sheetName val="t-h_HA_THE2"/>
      <sheetName val="CHITIET_VL-NC-TT_-1p2"/>
      <sheetName val="TONG_HOP_VL-NC_TT2"/>
      <sheetName val="TH_XL2"/>
      <sheetName val="CHITIET_VL-NC2"/>
      <sheetName val="CHITIET_VL-NC-TT-3p2"/>
      <sheetName val="KPVC-BD_2"/>
      <sheetName val="ELEMENT_SUM2"/>
      <sheetName val="00_Jumlah_Total2"/>
      <sheetName val="D3_12"/>
      <sheetName val="Hrg_Sat3"/>
      <sheetName val="Analisa_Bor1"/>
      <sheetName val="Alat_Berat1"/>
      <sheetName val="4-Basic_Price1"/>
      <sheetName val="ANALISA_UTAMA1"/>
      <sheetName val="Analisa_Teknik2"/>
      <sheetName val="1_B2"/>
      <sheetName val="bhn_FINAL1"/>
      <sheetName val="Unit_Rate2"/>
      <sheetName val="FIRE_FIGHTING2"/>
      <sheetName val="Jati_Gede2"/>
      <sheetName val="RBP-_22"/>
      <sheetName val="An__Harga1"/>
      <sheetName val="BL-_(JOB)2"/>
      <sheetName val="harga_dasar_T-M-A2"/>
      <sheetName val="faktor_&amp;_disc1"/>
      <sheetName val="hARGA_SAT2"/>
      <sheetName val="est_proy2"/>
      <sheetName val="UnitRateA_1_II2"/>
      <sheetName val="pay_items2"/>
      <sheetName val="Galian_12"/>
      <sheetName val="LAL_-_PASAR_PAGI_2"/>
      <sheetName val="DRUP_(ASLI)2"/>
      <sheetName val="Metod_TWR1"/>
      <sheetName val="Analis_(2)1"/>
      <sheetName val="Analisa_STR1"/>
      <sheetName val="rating_curve1"/>
      <sheetName val="Cost_Summary1"/>
      <sheetName val="SCH_Total1"/>
      <sheetName val="Sur_Site1"/>
      <sheetName val="PROGRESS_BULAN1"/>
      <sheetName val="Daf__Upah_&amp;_Bah1"/>
      <sheetName val="CloseOuts_by_Package1"/>
      <sheetName val="Harga_Sat_APP2"/>
      <sheetName val="Rek_An2"/>
      <sheetName val="7_공정표2"/>
      <sheetName val="Schedule_11a2"/>
      <sheetName val="Septick_tank2"/>
      <sheetName val="DATA_PROYEK2"/>
      <sheetName val="Rekap_12"/>
      <sheetName val="RPP01_32"/>
      <sheetName val="Skedjul_Rev1"/>
      <sheetName val="Rekap_RAP_real_(2)1"/>
      <sheetName val="sch_1_21"/>
      <sheetName val="BQ_All_21"/>
      <sheetName val="Bill_No_11"/>
      <sheetName val="RAP_FLAT+OPEN1"/>
      <sheetName val="An_H_Sat_Pek_Ut1"/>
      <sheetName val="B_Kim20101"/>
      <sheetName val="Risalah_KOM1"/>
      <sheetName val="LPS_APRL'081"/>
      <sheetName val="13_Nangakara_Weir1"/>
      <sheetName val="14_Irr_Canal_Work1"/>
      <sheetName val="15_Irr__Struc_Work1"/>
      <sheetName val="16_Pipe_Inst_1"/>
      <sheetName val="18_Lateral_Pipe1"/>
      <sheetName val="time_scedul_1"/>
      <sheetName val="CP3_Rkp1"/>
      <sheetName val="BoQ_C41"/>
      <sheetName val="Upah_&amp;_Bahan1"/>
      <sheetName val="SATUAN_JADI_1"/>
      <sheetName val="rekap_bahan_dan_alat1"/>
      <sheetName val="RAB_J18_1"/>
      <sheetName val="Basic_Data1"/>
      <sheetName val="daf_kh1"/>
      <sheetName val="DIV_11"/>
      <sheetName val="Rekap_(2)1"/>
      <sheetName val="Man_Power1"/>
      <sheetName val="Data_Tower1"/>
      <sheetName val="1_21"/>
      <sheetName val="List_of_Material_Price1"/>
      <sheetName val="Orgs_Proy1"/>
      <sheetName val="rekap_str_ars1"/>
      <sheetName val="OH_Mall1"/>
      <sheetName val="TAMBAH_KURANG1"/>
      <sheetName val="BSP_Medium_Class1"/>
      <sheetName val="BSP_Sch__401"/>
      <sheetName val="DAFT_ALAT,UPAH_&amp;_MAT1"/>
      <sheetName val="Harga_Upah1"/>
      <sheetName val="Morsip_Ht_Julu1"/>
      <sheetName val="F-PLT_BB1"/>
      <sheetName val="GAL_DKK_BB1"/>
      <sheetName val="BACK_HARIAN_GAL_DKK_BB1"/>
      <sheetName val="BACKUP_GAL_DKK_SB1"/>
      <sheetName val="GAL_DKK_SB1"/>
      <sheetName val="F-PLT_SB1"/>
      <sheetName val="BESI_FP_BB1"/>
      <sheetName val="BESI_FP_SB1"/>
      <sheetName val="RKP_BESI_PONDASI1"/>
      <sheetName val="Currency_Rate1"/>
      <sheetName val="A_Card1"/>
      <sheetName val="D_Kamar1"/>
      <sheetName val="Daftar_Upah&amp;Bahan1"/>
      <sheetName val="Bahan_1"/>
      <sheetName val="Pekerjaan_1"/>
      <sheetName val="Actual &amp; Valuation by PY"/>
      <sheetName val="BBM-03"/>
      <sheetName val="G_SUMMARY"/>
      <sheetName val="SPK"/>
      <sheetName val="MC0"/>
      <sheetName val="terendah"/>
      <sheetName val="bd"/>
      <sheetName val="Rekap Gab"/>
      <sheetName val="Concrete"/>
      <sheetName val="RAB PKD "/>
      <sheetName val="HPS"/>
      <sheetName val="NP tanah"/>
      <sheetName val="NP umum"/>
      <sheetName val="PileCap"/>
      <sheetName val="Tie Beam GN"/>
      <sheetName val="Tangga GN"/>
      <sheetName val="HOTEL"/>
      <sheetName val="list"/>
      <sheetName val="Rupiah"/>
      <sheetName val="MVAC (4)"/>
      <sheetName val="EQ"/>
      <sheetName val="7.4 anman"/>
      <sheetName val="10.1(1)d"/>
      <sheetName val="Analisa 6.8"/>
      <sheetName val="ana 300"/>
      <sheetName val="FormRental"/>
      <sheetName val="Analisa Gabungan"/>
      <sheetName val="B_7"/>
      <sheetName val="B_6"/>
      <sheetName val="Analisa RAB"/>
      <sheetName val="CekList"/>
      <sheetName val="Sch Tender"/>
      <sheetName val="Rekap RAP"/>
      <sheetName val="Cik-SPKhwu"/>
      <sheetName val="HARGADASAR"/>
      <sheetName val="ANALISAGATE"/>
      <sheetName val="D5"/>
      <sheetName val="SBhn"/>
      <sheetName val="Meto"/>
      <sheetName val="CF-satu"/>
      <sheetName val="CF Rp-USD"/>
      <sheetName val="BAHAN_STR"/>
      <sheetName val="KOLAM RENANG"/>
      <sheetName val="jalan akses"/>
      <sheetName val="GRC BELAKANG"/>
      <sheetName val="vo 90 plafon driveway"/>
      <sheetName val="vo 90 plafon driveway (2)"/>
      <sheetName val="D2.2"/>
      <sheetName val="SAT-UP"/>
      <sheetName val="Lamp NRC Item (4)"/>
      <sheetName val="An_pdkg"/>
      <sheetName val="REKAP PAGAR DEPAN"/>
      <sheetName val="REKAP LOKAL"/>
      <sheetName val="REKAP PAGAR SAMPING"/>
      <sheetName val="REKAP GERBANG"/>
      <sheetName val="Source"/>
      <sheetName val="D2"/>
      <sheetName val="D3 (2)"/>
      <sheetName val="D7(2)"/>
      <sheetName val="D8(1)"/>
      <sheetName val="D8(2)"/>
      <sheetName val="D9"/>
      <sheetName val="Agg A"/>
      <sheetName val="Agg B"/>
      <sheetName val="HSU"/>
      <sheetName val="bahan &amp; SATPEK"/>
      <sheetName val="anal (4)"/>
      <sheetName val="Rek Anal"/>
      <sheetName val="sat-utama1"/>
      <sheetName val="SUMMARY_month_by_month"/>
      <sheetName val="Disposals"/>
      <sheetName val="UP"/>
      <sheetName val="BH"/>
      <sheetName val="LMKC_01"/>
      <sheetName val="AK-2004 (2)"/>
      <sheetName val="As"/>
      <sheetName val="CAB 2"/>
      <sheetName val="Embong-Malang"/>
      <sheetName val="U.P."/>
      <sheetName val="Allowance"/>
      <sheetName val="SPJ"/>
      <sheetName val="Gaji"/>
      <sheetName val="work shop"/>
      <sheetName val="RAB-LANSEKAP"/>
      <sheetName val="DIV.9"/>
      <sheetName val="HALAMAN 1-60"/>
      <sheetName val="HD ALAT"/>
      <sheetName val="KEB-MAT"/>
      <sheetName val="MI(data base)"/>
      <sheetName val="RANKING PELAPORAN"/>
      <sheetName val="railing"/>
      <sheetName val="Material&amp;Alat"/>
      <sheetName val="JUNI"/>
      <sheetName val="telp"/>
      <sheetName val="trans"/>
      <sheetName val="029Cikeas00"/>
      <sheetName val="Uraian Upah"/>
      <sheetName val="PRD01-1"/>
      <sheetName val="DETANAL-AUG"/>
      <sheetName val="YRACCT"/>
      <sheetName val="DASH"/>
      <sheetName val="anal-mos"/>
      <sheetName val="anal-drainase,tanah&amp;ps batu"/>
      <sheetName val="anal-beton"/>
      <sheetName val="anal-aspal"/>
      <sheetName val="COST-PERSON-J.O."/>
      <sheetName val="RENTAL1"/>
      <sheetName val="Informasi"/>
      <sheetName val="Analisa Quarry"/>
      <sheetName val="Devisi 3"/>
      <sheetName val="ANAL.BOW"/>
      <sheetName val="quarry"/>
      <sheetName val="2.3.(4)"/>
      <sheetName val="SDY"/>
      <sheetName val="3-DIV3"/>
      <sheetName val="BOQ Penawaran Sebelum Cad. Tawa"/>
      <sheetName val="3a"/>
      <sheetName val="6b"/>
      <sheetName val="Sheet4"/>
      <sheetName val="H-SAT"/>
      <sheetName val="갑지"/>
      <sheetName val="hsp_STR_ARS"/>
      <sheetName val="BQ_Tenis"/>
      <sheetName val="RAW MATERIALS "/>
      <sheetName val="D_harga"/>
      <sheetName val="BIL"/>
      <sheetName val="D5 - telford"/>
      <sheetName val="D. Peralatan"/>
      <sheetName val="Meth "/>
      <sheetName val="vol_P31Ki"/>
      <sheetName val="kalibrasi-Tank"/>
      <sheetName val="COLUMN"/>
      <sheetName val="KBL"/>
      <sheetName val="REKAP_ARSITEKTUR."/>
      <sheetName val="C.16"/>
      <sheetName val="C.19"/>
      <sheetName val="C.21"/>
      <sheetName val="C.23"/>
      <sheetName val="C.25"/>
      <sheetName val="C.7"/>
      <sheetName val="C.9"/>
      <sheetName val="REKAP.VOLUME"/>
      <sheetName val="UPAH-BAHAN"/>
      <sheetName val="Chiller"/>
      <sheetName val="LAPORAN"/>
      <sheetName val="ANAL KOEF"/>
      <sheetName val="Rekap Anl"/>
      <sheetName val="BQ-1A"/>
      <sheetName val="Agg Ksr&amp;Hls"/>
      <sheetName val="AHSR"/>
      <sheetName val="TENAGA"/>
      <sheetName val="Harga HSPK"/>
      <sheetName val="Vol Kusen &amp; Alm (2)"/>
      <sheetName val="Besi &amp; Bekisting-CBD (2)"/>
      <sheetName val="Backkomp-Java (2)"/>
      <sheetName val="Septic"/>
      <sheetName val="analis azaa"/>
      <sheetName val="INFO"/>
      <sheetName val="TIMBUNAN"/>
      <sheetName val="Sat Bah _ Up"/>
      <sheetName val="BQTOLTP"/>
      <sheetName val="Rekap Tanpa Prelim"/>
      <sheetName val="SANITARY"/>
      <sheetName val="SPEC-TEKNIS"/>
      <sheetName val="SAN REDUCED 1"/>
      <sheetName val="SH-C"/>
      <sheetName val="Tubing &amp; fitting"/>
      <sheetName val="SCHNEIDER"/>
      <sheetName val="Detail-AQC"/>
      <sheetName val="BILL"/>
      <sheetName val="SCHED"/>
      <sheetName val="REKAP 2008"/>
      <sheetName val="anal.P"/>
      <sheetName val="21"/>
      <sheetName val="Rekap Budget_R0"/>
      <sheetName val="예산작성기준(전기)"/>
      <sheetName val="#REF!"/>
      <sheetName val="Eq. Mobilization"/>
      <sheetName val="5201.2004"/>
      <sheetName val="分部分项工程量清单计价表"/>
      <sheetName val="상반기손익차2총괄"/>
      <sheetName val="H Satuan Dasar"/>
      <sheetName val="Master Dat"/>
      <sheetName val="boq2"/>
      <sheetName val="10.1 (1)"/>
      <sheetName val="10.1 (2)"/>
      <sheetName val="10.1 (3)"/>
      <sheetName val="10.1 (4)"/>
      <sheetName val="10.1 (5)"/>
      <sheetName val="LUMP SUM"/>
      <sheetName val="SUM"/>
      <sheetName val="Links"/>
      <sheetName val="Lead"/>
      <sheetName val="prog-mgu"/>
      <sheetName val="Alat (2)"/>
      <sheetName val="DIV7-BM"/>
      <sheetName val="rumus"/>
      <sheetName val="witholding tax list cji 2001"/>
      <sheetName val="1-BOQ"/>
      <sheetName val="Harga Mat "/>
      <sheetName val="ANAL_BOW"/>
      <sheetName val="영업소실적"/>
      <sheetName val="Aggr"/>
      <sheetName val="CATEGORY"/>
      <sheetName val="Sheet01S"/>
      <sheetName val="PRINT OUT"/>
      <sheetName val="INPUT HARGA"/>
      <sheetName val="DTASLS05 NEW"/>
      <sheetName val="MC"/>
      <sheetName val="H A R G A 13"/>
      <sheetName val="AN ALAT1"/>
      <sheetName val="JADWAL PELAKSANAAN"/>
      <sheetName val="Sat Das"/>
      <sheetName val="Hrg Satuan"/>
      <sheetName val="an (1)"/>
      <sheetName val="daya"/>
      <sheetName val="bilangan"/>
      <sheetName val="Bulanan"/>
      <sheetName val="HRG SAT"/>
      <sheetName val="matrix"/>
      <sheetName val="hit St&amp;Pr"/>
      <sheetName val="Harga S Dasar UNTUK IDISI"/>
      <sheetName val="lamp. 12"/>
      <sheetName val=" IB-PL-YTD"/>
      <sheetName val="H Dasar"/>
      <sheetName val="BPS"/>
      <sheetName val="jalur-TH-INI"/>
      <sheetName val="jalur-th-lalu"/>
      <sheetName val="Data-Masukan"/>
      <sheetName val="Receivables from customer (3)"/>
      <sheetName val="input data umum"/>
      <sheetName val="HRPar"/>
      <sheetName val="Rekp Alt"/>
      <sheetName val="DAF PEKERJAAN"/>
      <sheetName val="DISK"/>
      <sheetName val="Land Market"/>
      <sheetName val="DHS"/>
      <sheetName val="an-aspal"/>
      <sheetName val="an_alat"/>
      <sheetName val="Uraian"/>
      <sheetName val="2_PBK-01"/>
      <sheetName val="CASH"/>
      <sheetName val="CASH_wilcab"/>
      <sheetName val="PBK-01"/>
      <sheetName val="HUTANG"/>
      <sheetName val="RAB RIIL kayu"/>
      <sheetName val="ANALISA-1"/>
      <sheetName val="BHN-UPH-ALT"/>
      <sheetName val="rbka"/>
      <sheetName val="SubAcc"/>
      <sheetName val="G.R300경비"/>
      <sheetName val="KAS-T"/>
      <sheetName val="RBKI"/>
      <sheetName val="HrgUpahBahan"/>
      <sheetName val="Upah&amp;Bahan"/>
      <sheetName val="RAB Keban Jamong"/>
      <sheetName val="RAB Rehab Orong Gedong"/>
      <sheetName val="RAB Otak Semu"/>
      <sheetName val="RAB Rehab Panoso"/>
      <sheetName val="RAB Plam Ngaong"/>
      <sheetName val="RAB Semurung"/>
      <sheetName val="RAB Semaya"/>
      <sheetName val="RAB T.Ksaming"/>
      <sheetName val="AHS1"/>
      <sheetName val="Daftar_Upax"/>
      <sheetName val="Anls_Teknis"/>
      <sheetName val="Form_Harga"/>
      <sheetName val="MASTER_Alat"/>
      <sheetName val="Alat_B"/>
      <sheetName val="Bahan_B"/>
      <sheetName val="Upah_B"/>
      <sheetName val="Luas_Timb_I"/>
      <sheetName val="Sales_Parameter"/>
      <sheetName val="PERALATAN_PROYEK_GOL_III_A"/>
      <sheetName val="AHS_6_3a_(_2a_)"/>
      <sheetName val="PHU 05"/>
      <sheetName val="SP16"/>
      <sheetName val="Hsatuan-OK"/>
      <sheetName val="BQ-1A prelim"/>
      <sheetName val="idx-03"/>
      <sheetName val="igp-03"/>
      <sheetName val="cost recovery"/>
      <sheetName val="3-DIV8"/>
      <sheetName val="Dist_analys"/>
      <sheetName val="inst.pemrintah"/>
      <sheetName val="KURVA_100%"/>
      <sheetName val="ACTUAL CHECK"/>
      <sheetName val="bukan PNS"/>
      <sheetName val="analisa1"/>
      <sheetName val="ORGAN"/>
      <sheetName val="anal_P"/>
      <sheetName val="Rekap_Budget_R0"/>
      <sheetName val=" PE-F-42 MR 9 Manpower"/>
      <sheetName val="GRAND REKAP"/>
      <sheetName val="Budget"/>
      <sheetName val="일작업량산출"/>
      <sheetName val="기본대가"/>
      <sheetName val="장비일작업량"/>
      <sheetName val="MTa"/>
      <sheetName val="95삼성급(본사)"/>
      <sheetName val="PLB"/>
      <sheetName val="BQ SCDB LOT-10"/>
      <sheetName val="諸経費"/>
      <sheetName val="清水計算営業税率関連"/>
      <sheetName val="SchC"/>
      <sheetName val="SchA"/>
      <sheetName val="SewAlat"/>
      <sheetName val="SchB"/>
      <sheetName val="SchD"/>
      <sheetName val="DATA WP"/>
      <sheetName val="Urai _Resap pengikat"/>
      <sheetName val="hasat"/>
      <sheetName val="GP-WB"/>
      <sheetName val="RWD-02"/>
      <sheetName val="kepmenaker150"/>
      <sheetName val="Credit-22"/>
      <sheetName val="Pers"/>
      <sheetName val="AR to LSY"/>
      <sheetName val="bbt-1999"/>
      <sheetName val="CF WORKSHEET"/>
      <sheetName val="Cab"/>
      <sheetName val="BQ(RAB)_(2)7"/>
      <sheetName val="BQ(RAB)_(3)7"/>
      <sheetName val="adukan_7"/>
      <sheetName val="Analisa_Alat7"/>
      <sheetName val="Pas_batu7"/>
      <sheetName val="Alat_Kudus7"/>
      <sheetName val="Kap_Alat7"/>
      <sheetName val="Analisa_SNI_STANDART_6"/>
      <sheetName val="H_Satuan7"/>
      <sheetName val="Fill_this_out_first___12"/>
      <sheetName val="Fill_this_out_first___13"/>
      <sheetName val="HRG_BAHAN_&amp;_UPAH_okk6"/>
      <sheetName val="Analis_Kusen_okk6"/>
      <sheetName val="struktur_tdk_dipakai6"/>
      <sheetName val="Cover_Daf-26"/>
      <sheetName val="HARGA_BAHAN6"/>
      <sheetName val="Analisa_RAP5"/>
      <sheetName val="BQ_ARS6"/>
      <sheetName val="Spec_ME6"/>
      <sheetName val="AnalisaSIPIL_RIIL_RAP6"/>
      <sheetName val="B_-_Norelec6"/>
      <sheetName val="PEMBESIAN_BALOK_tukang_(2)6"/>
      <sheetName val="DAFTAR_76"/>
      <sheetName val="Rekap_Prelim6"/>
      <sheetName val="HARGA_MATERIAL6"/>
      <sheetName val="HRG_BHN6"/>
      <sheetName val="D___W_sizes6"/>
      <sheetName val="IN_OUT6"/>
      <sheetName val="Daftar_Upah5"/>
      <sheetName val="Man_Power_&amp;_Comp5"/>
      <sheetName val="D_5243-ARAMCO5"/>
      <sheetName val="D-4801_OXY5"/>
      <sheetName val="Harga_Bahan_&amp;_Upah_5"/>
      <sheetName val="Perm__Test5"/>
      <sheetName val="Man_Power___Comp6"/>
      <sheetName val="Jembatan_I6"/>
      <sheetName val="C__Analisa_6"/>
      <sheetName val="Format_Report-for_analysis_onl5"/>
      <sheetName val="rab_lt_2_bo6"/>
      <sheetName val="Conn__Lib5"/>
      <sheetName val="Master_1_05"/>
      <sheetName val="DAFTAR_HARGA5"/>
      <sheetName val="Agregat_Halus_&amp;_Kasar5"/>
      <sheetName val="Harsat_Upah6"/>
      <sheetName val="Harga_Satuan5"/>
      <sheetName val="ANALISA_railing5"/>
      <sheetName val="Ana__PU5"/>
      <sheetName val="2__BQ5"/>
      <sheetName val="Analisa_25"/>
      <sheetName val="Volume_15"/>
      <sheetName val="Up_&amp;_bhn5"/>
      <sheetName val="AnalisaSIPIL_RIIL5"/>
      <sheetName val="A-11_Steel_Str6"/>
      <sheetName val="A-03_Pile6"/>
      <sheetName val="Bangunan_Utama_B5"/>
      <sheetName val="MAT'L_LIST5"/>
      <sheetName val="1_195"/>
      <sheetName val="Cover_Daf_26"/>
      <sheetName val="1__BQ5"/>
      <sheetName val="Galian_batu5"/>
      <sheetName val="rekap_mekanikal5"/>
      <sheetName val="Uraian_Teknis5"/>
      <sheetName val="MC_strp_CoDa_5"/>
      <sheetName val="2__MVAC_R15"/>
      <sheetName val="List_Material5"/>
      <sheetName val="Str_BT5"/>
      <sheetName val="Off_+_Wh5"/>
      <sheetName val="Posisi_Biaya5"/>
      <sheetName val="BD_Div-2_sd_7_65"/>
      <sheetName val="GRAND_TOTAL5"/>
      <sheetName val="01A-_RAB5"/>
      <sheetName val="_schedule_AMD-2_Rev_III5"/>
      <sheetName val="3_15"/>
      <sheetName val="Fin_Sum5"/>
      <sheetName val="unit_price4"/>
      <sheetName val="JPC_Breakdown_Price5"/>
      <sheetName val="3_4-PIPE5"/>
      <sheetName val="RAB_SEKRETARIAT_(1)5"/>
      <sheetName val="Time_Schedule5"/>
      <sheetName val="_5"/>
      <sheetName val="Harga_Upah+Bahan5"/>
      <sheetName val="B_Q_20075"/>
      <sheetName val="H__Satuan5"/>
      <sheetName val="405BQBAK-ME_26_bakrie5"/>
      <sheetName val="Analisa_Upah_&amp;_Bahan_Plum5"/>
      <sheetName val="REKAP_TOTAL5"/>
      <sheetName val="Kurva_S_(barch-bulanan-25)5"/>
      <sheetName val="3_Sch_ch5"/>
      <sheetName val="Master_Edit5"/>
      <sheetName val="PPh_225"/>
      <sheetName val="2_2_BQ5"/>
      <sheetName val="BQ_Detail5"/>
      <sheetName val="HB_me5"/>
      <sheetName val="HRGA_SATUAN_UPAH-BAHAN5"/>
      <sheetName val="CHITIET_VL_NC5"/>
      <sheetName val="rab_me_(by_owner)_5"/>
      <sheetName val="BQ_(by_owner)5"/>
      <sheetName val="rab_me_(fisik)5"/>
      <sheetName val="HB_5"/>
      <sheetName val="MAT'L_LLIST5"/>
      <sheetName val="Public_Area5"/>
      <sheetName val="U__div_25"/>
      <sheetName val="BQ_Rekapitulasi__Akhir3"/>
      <sheetName val="Perhit_Alat3"/>
      <sheetName val="fr_BS5"/>
      <sheetName val="SELISIH_HARGA5"/>
      <sheetName val="Fire_Alarm5"/>
      <sheetName val="Sumber_Daya5"/>
      <sheetName val="Kuantitas_&amp;_Harga5"/>
      <sheetName val="Alat___Master3"/>
      <sheetName val="Alat__Jembatan3"/>
      <sheetName val="GRADASI_KELAS_A_(2)3"/>
      <sheetName val="timbunan_pilihan3"/>
      <sheetName val="Monitoring_Progres3"/>
      <sheetName val="Ope_FC3"/>
      <sheetName val="harga_dasar4"/>
      <sheetName val="Eng_Hrs_(HO)5"/>
      <sheetName val="1_1_ALAT_TULIS_KANTOR3"/>
      <sheetName val="RKP_PLUMBING3"/>
      <sheetName val="Isolasi_Luar3"/>
      <sheetName val="Isolasi_Luar_Dalam3"/>
      <sheetName val="fill_in_first3"/>
      <sheetName val="Dft__Hrg_Bahan3"/>
      <sheetName val="GRAFIK_3"/>
      <sheetName val="플랜트_설치3"/>
      <sheetName val="RM_IA3"/>
      <sheetName val="BOQ_Full3"/>
      <sheetName val="Daf_13"/>
      <sheetName val="D_&amp;_W_sizes3"/>
      <sheetName val="Harsat_Bahan3"/>
      <sheetName val="Kalibrasi_Mock_(2)3"/>
      <sheetName val="analisa_hor3"/>
      <sheetName val="cal_belakang3"/>
      <sheetName val="Analisa_Harsat5"/>
      <sheetName val="Ts_Tahap_I_Kesehatan_&amp;_Bea_Cuk2"/>
      <sheetName val="Sort_32"/>
      <sheetName val="1_2_용역비5"/>
      <sheetName val="Analisa_Harga_Satuan3"/>
      <sheetName val="STAFFSCHED_3"/>
      <sheetName val="AU_Zone3"/>
      <sheetName val="Price_Breakdown3"/>
      <sheetName val="DIV_23"/>
      <sheetName val="Supl_X3"/>
      <sheetName val="Rekap_Biaya3"/>
      <sheetName val="Bill_of_Qty_MEP3"/>
      <sheetName val="1_B3"/>
      <sheetName val="F1c_DATA_ADM63"/>
      <sheetName val="Proyeksi_2017_Update_3_april2"/>
      <sheetName val="Kurva_S3"/>
      <sheetName val="Relokasi_PDAM3"/>
      <sheetName val="Daf_Alat2"/>
      <sheetName val="Jadual_Alat3"/>
      <sheetName val="Daftar_MPU3"/>
      <sheetName val="2_13"/>
      <sheetName val="2_3_(3)3"/>
      <sheetName val="SK_6(1)3"/>
      <sheetName val="SK_6(2)3"/>
      <sheetName val="3_1(1)3"/>
      <sheetName val="3_1(8)3"/>
      <sheetName val="3_2(1)3"/>
      <sheetName val="3_3(1)3"/>
      <sheetName val="SK_6_093"/>
      <sheetName val="5_1(2)3"/>
      <sheetName val="5_6(1)3"/>
      <sheetName val="5_7(1)3"/>
      <sheetName val="5_7(2)3"/>
      <sheetName val="6_1(1)3"/>
      <sheetName val="6_1(2)3"/>
      <sheetName val="6_3(1)3"/>
      <sheetName val="6_3(5a)3"/>
      <sheetName val="6_3(6c)3"/>
      <sheetName val="6_3(7a)3"/>
      <sheetName val="6_5(1a)3"/>
      <sheetName val="7_1(7)3"/>
      <sheetName val="7_1(10)3"/>
      <sheetName val="7_2_(9)3"/>
      <sheetName val="7_2_(10)3"/>
      <sheetName val="7_3(1)3"/>
      <sheetName val="7_6_(1)3"/>
      <sheetName val="7_10(1)3"/>
      <sheetName val="7_15(2)3"/>
      <sheetName val="7_15(9)3"/>
      <sheetName val="11_1(1)3"/>
      <sheetName val="11_1(3)a3"/>
      <sheetName val="11_1(7)3"/>
      <sheetName val="11_1(10)3"/>
      <sheetName val="NP_(2)3"/>
      <sheetName val="BQ_Arsit3"/>
      <sheetName val="An_HarSatPek3"/>
      <sheetName val="Sat_Bah_&amp;_Up3"/>
      <sheetName val="Vendor_Information3"/>
      <sheetName val="Cont__Fabrikasi2"/>
      <sheetName val="Penyusutan_Kendaraan3"/>
      <sheetName val="RAB_&amp;_RCO_OWNER_VERS_3"/>
      <sheetName val="공정계획(내부계획25%,내부w_f)3"/>
      <sheetName val="PRY_03-1_(Amd1)3"/>
      <sheetName val="PP_ALAT3"/>
      <sheetName val="Shares_Outstanding2"/>
      <sheetName val="Daf_Harga3"/>
      <sheetName val="REF_ONLY3"/>
      <sheetName val="B_U_ARC__POS_JAGA2"/>
      <sheetName val="Owning_cost_Alat3"/>
      <sheetName val="TB(Koordinat_XY)_(OK)2"/>
      <sheetName val="Mat_Real2"/>
      <sheetName val="RAB_20073"/>
      <sheetName val="Scope_of_work5"/>
      <sheetName val="tam-kur_sipil5"/>
      <sheetName val="tam-kur_baja5"/>
      <sheetName val="har_sat5"/>
      <sheetName val="M'trl_Baja5"/>
      <sheetName val="UPAH_KERJA5"/>
      <sheetName val="HARGA_ALAT4"/>
      <sheetName val="Rekap_Direct_Cost4"/>
      <sheetName val="Rekap_Tahap_13"/>
      <sheetName val="Weight_Bridge3"/>
      <sheetName val="Analisa_-Baku3"/>
      <sheetName val="THPDMoi__(2)3"/>
      <sheetName val="dongia_(2)3"/>
      <sheetName val="TONG_HOP_VL-NC3"/>
      <sheetName val="TONGKE3p_3"/>
      <sheetName val="TH_VL,_NC,_DDHT_Thanhphuoc3"/>
      <sheetName val="DON_GIA3"/>
      <sheetName val="t-h_HA_THE3"/>
      <sheetName val="CHITIET_VL-NC-TT_-1p3"/>
      <sheetName val="TONG_HOP_VL-NC_TT3"/>
      <sheetName val="TH_XL3"/>
      <sheetName val="CHITIET_VL-NC3"/>
      <sheetName val="CHITIET_VL-NC-TT-3p3"/>
      <sheetName val="KPVC-BD_3"/>
      <sheetName val="ELEMENT_SUM3"/>
      <sheetName val="00_Jumlah_Total3"/>
      <sheetName val="D3_13"/>
      <sheetName val="Hrg_Sat4"/>
      <sheetName val="Analisa_Bor2"/>
      <sheetName val="Alat_Berat2"/>
      <sheetName val="4-Basic_Price2"/>
      <sheetName val="ANALISA_UTAMA2"/>
      <sheetName val="Analisa_Teknik3"/>
      <sheetName val="bhn_FINAL2"/>
      <sheetName val="FIRE_FIGHTING3"/>
      <sheetName val="Jati_Gede3"/>
      <sheetName val="An__Harga2"/>
      <sheetName val="RBP-_23"/>
      <sheetName val="BL-_(JOB)3"/>
      <sheetName val="harga_dasar_T-M-A3"/>
      <sheetName val="faktor_&amp;_disc2"/>
      <sheetName val="hARGA_SAT3"/>
      <sheetName val="est_proy3"/>
      <sheetName val="UnitRateA_1_II3"/>
      <sheetName val="pay_items3"/>
      <sheetName val="Unit_Rate3"/>
      <sheetName val="DRUP_(ASLI)3"/>
      <sheetName val="Galian_13"/>
      <sheetName val="LAL_-_PASAR_PAGI_3"/>
      <sheetName val="Metod_TWR2"/>
      <sheetName val="Analis_(2)2"/>
      <sheetName val="Analisa_STR2"/>
      <sheetName val="rating_curve2"/>
      <sheetName val="Cost_Summary2"/>
      <sheetName val="SCH_Total2"/>
      <sheetName val="Sur_Site2"/>
      <sheetName val="PROGRESS_BULAN2"/>
      <sheetName val="Daf__Upah_&amp;_Bah2"/>
      <sheetName val="BQ_All_22"/>
      <sheetName val="Bill_No_12"/>
      <sheetName val="CloseOuts_by_Package2"/>
      <sheetName val="Harga_Sat_APP3"/>
      <sheetName val="Rek_An3"/>
      <sheetName val="7_공정표3"/>
      <sheetName val="Schedule_11a3"/>
      <sheetName val="Septick_tank3"/>
      <sheetName val="DATA_PROYEK3"/>
      <sheetName val="Rekap_13"/>
      <sheetName val="RPP01_33"/>
      <sheetName val="Skedjul_Rev2"/>
      <sheetName val="Rekap_RAP_real_(2)2"/>
      <sheetName val="sch_1_22"/>
      <sheetName val="BoQ_C42"/>
      <sheetName val="Upah_&amp;_Bahan2"/>
      <sheetName val="SATUAN_JADI_2"/>
      <sheetName val="RAP_FLAT+OPEN2"/>
      <sheetName val="An_H_Sat_Pek_Ut2"/>
      <sheetName val="B_Kim20102"/>
      <sheetName val="Risalah_KOM2"/>
      <sheetName val="LPS_APRL'082"/>
      <sheetName val="13_Nangakara_Weir2"/>
      <sheetName val="14_Irr_Canal_Work2"/>
      <sheetName val="15_Irr__Struc_Work2"/>
      <sheetName val="16_Pipe_Inst_2"/>
      <sheetName val="18_Lateral_Pipe2"/>
      <sheetName val="time_scedul_2"/>
      <sheetName val="CP3_Rkp2"/>
      <sheetName val="rekap_bahan_dan_alat2"/>
      <sheetName val="RAB_J18_2"/>
      <sheetName val="Basic_Data2"/>
      <sheetName val="daf_kh2"/>
      <sheetName val="DIV_12"/>
      <sheetName val="Rekap_(2)2"/>
      <sheetName val="Man_Power2"/>
      <sheetName val="Data_Tower2"/>
      <sheetName val="1_22"/>
      <sheetName val="Daftar_Upax1"/>
      <sheetName val="List_of_Material_Price2"/>
      <sheetName val="Orgs_Proy2"/>
      <sheetName val="rekap_str_ars2"/>
      <sheetName val="OH_Mall2"/>
      <sheetName val="TAMBAH_KURANG2"/>
      <sheetName val="BSP_Medium_Class2"/>
      <sheetName val="BSP_Sch__402"/>
      <sheetName val="Currency_Rate2"/>
      <sheetName val="DAFT_ALAT,UPAH_&amp;_MAT2"/>
      <sheetName val="Harga_Upah2"/>
      <sheetName val="A_Card2"/>
      <sheetName val="D_Kamar2"/>
      <sheetName val="Daftar_Upah&amp;Bahan2"/>
      <sheetName val="Bahan_2"/>
      <sheetName val="Pekerjaan_2"/>
      <sheetName val="Morsip_Ht_Julu2"/>
      <sheetName val="F-PLT_BB2"/>
      <sheetName val="GAL_DKK_BB2"/>
      <sheetName val="BACK_HARIAN_GAL_DKK_BB2"/>
      <sheetName val="BACKUP_GAL_DKK_SB2"/>
      <sheetName val="GAL_DKK_SB2"/>
      <sheetName val="F-PLT_SB2"/>
      <sheetName val="BESI_FP_BB2"/>
      <sheetName val="BESI_FP_SB2"/>
      <sheetName val="RKP_BESI_PONDASI2"/>
      <sheetName val="Anls_Teknis1"/>
      <sheetName val="Form_Harga1"/>
      <sheetName val="MASTER_Alat1"/>
      <sheetName val="Alat_B1"/>
      <sheetName val="Bahan_B1"/>
      <sheetName val="Upah_B1"/>
      <sheetName val="Upah_1"/>
      <sheetName val="K_Lokal1"/>
      <sheetName val="Luas_Timb_I1"/>
      <sheetName val="Actual_&amp;_Valuation_by_PY"/>
      <sheetName val="Analisa_Neraca"/>
      <sheetName val="Cover_(sh_1)"/>
      <sheetName val="TEST_CASE1"/>
      <sheetName val="Anl_+"/>
      <sheetName val="Sales_Parameter1"/>
      <sheetName val="Cash_Flow_bulanan"/>
      <sheetName val="MAP_GAB"/>
      <sheetName val="7_1(3)"/>
      <sheetName val="AHS_6_3a_(_2a_)1"/>
      <sheetName val="PERALATAN_PROYEK_GOL_III_A1"/>
      <sheetName val="F_1_1_G_ST_1A"/>
      <sheetName val="anl_beton"/>
      <sheetName val="anl_mat"/>
      <sheetName val="B_as"/>
      <sheetName val="anl_sa"/>
      <sheetName val="anl_mep"/>
      <sheetName val="B_me"/>
      <sheetName val="TBPP-PPKA_(%)_(2)"/>
      <sheetName val="BQ_All-2"/>
      <sheetName val="B_D_AHS61"/>
      <sheetName val="MINGGU_B_14-17"/>
      <sheetName val="MINGGU_A_14-17"/>
      <sheetName val="MINGGU_F_14-17"/>
      <sheetName val="w't_table"/>
      <sheetName val="Bahan_&amp;_Upah"/>
      <sheetName val="MARK-UP_HARGA_PENAWARAN"/>
      <sheetName val="B_1_Engineering"/>
      <sheetName val="B_2_6_Proc_HSE_MT"/>
      <sheetName val="Mobilisasi_&amp;_Demob"/>
      <sheetName val="B_2_5_Proc_&amp;_Constr_Civil1"/>
      <sheetName val="B_2_3_Proc_&amp;_Constr_Electrical"/>
      <sheetName val="B_2_4_Proc_&amp;_Constr_Instru"/>
      <sheetName val="B_2_1_Proc_&amp;_Constr_Mech_"/>
      <sheetName val="B_2_2_Proc_&amp;_Constr_Pipe_"/>
      <sheetName val="A_1_Project_Management_EPCC"/>
      <sheetName val="B_3_Pre_Com_&amp;_Start_Up"/>
      <sheetName val="Work_Permit"/>
      <sheetName val="Sat__Pek_"/>
      <sheetName val="Tie_Beam_GN"/>
      <sheetName val="Tangga_GN"/>
      <sheetName val="form_evaluasi1"/>
      <sheetName val="HArga_BAhan_ME1"/>
      <sheetName val="EE_(3)1"/>
      <sheetName val="pek_tanah_utk_irigasi1"/>
      <sheetName val="DHS_AC"/>
      <sheetName val="MVAC_(4)"/>
      <sheetName val="HSBU_ANA"/>
      <sheetName val="Anal__Alat"/>
      <sheetName val="DATA_2"/>
      <sheetName val="Stay_Cable_PDMR2"/>
      <sheetName val="work_shop"/>
      <sheetName val="DIV_9"/>
      <sheetName val="B_T"/>
      <sheetName val="TE_TS_FA_LAN_MATV"/>
      <sheetName val="Modal_Kerja"/>
      <sheetName val="Rinc_Ged_A_(G_Utama)"/>
      <sheetName val="Schedule_02"/>
      <sheetName val="ANALISA_PEK_UMUM"/>
      <sheetName val="Alat_(2)"/>
      <sheetName val="7_4_anman"/>
      <sheetName val="10_1(1)d"/>
      <sheetName val="Analisa_6_8"/>
      <sheetName val="ana_300"/>
      <sheetName val="Analisa_Gabungan"/>
      <sheetName val="Analisa_RAB"/>
      <sheetName val="Sch_Tender"/>
      <sheetName val="Rekap_RAP"/>
      <sheetName val="Analisa_(ok)"/>
      <sheetName val="hrg-sat_pek"/>
      <sheetName val="HS_BHN&amp;UPAH"/>
      <sheetName val="5_1-5_4(1)-5_4(2)"/>
      <sheetName val="DIV_3"/>
      <sheetName val="BARU-4_"/>
      <sheetName val="Gedung_Kantor"/>
      <sheetName val="NP_tanah"/>
      <sheetName val="NP_umum"/>
      <sheetName val="vels"/>
      <sheetName val="Report"/>
      <sheetName val="Grinding by Quarter"/>
      <sheetName val="Scenario"/>
      <sheetName val="Recap"/>
      <sheetName val="Juni-2011"/>
      <sheetName val="Mei-2011"/>
      <sheetName val="LS_Rutin"/>
      <sheetName val="PRINT_OUT"/>
      <sheetName val="Page_1"/>
      <sheetName val="anal-drainase,tanah&amp;ps_batu"/>
      <sheetName val="COST-PERSON-J_O_"/>
      <sheetName val="HALAMAN_1-60"/>
      <sheetName val="HD_ALAT"/>
      <sheetName val="MI(data_base)"/>
      <sheetName val="RANKING_PELAPORAN"/>
      <sheetName val="Uraian_Upah"/>
      <sheetName val="Grand Sum BT"/>
      <sheetName val="UMUM"/>
      <sheetName val="ListAnalisa"/>
      <sheetName val="pt-perso"/>
      <sheetName val="ANALISA TENDER"/>
      <sheetName val="PRY 01-3"/>
      <sheetName val="tbl"/>
      <sheetName val="REV_1702"/>
      <sheetName val="Gaji Pokok"/>
      <sheetName val="T. Proyek-Jabatan"/>
      <sheetName val="T. Lokasi"/>
      <sheetName val="T. Rumah"/>
      <sheetName val="T. Transport"/>
      <sheetName val="TABLE DAYA DUKUNG"/>
      <sheetName val="U,B"/>
      <sheetName val="variable"/>
      <sheetName val="CIVIL-W"/>
      <sheetName val="BP"/>
      <sheetName val="REKAP-ANALISA"/>
      <sheetName val="datbhn"/>
      <sheetName val="6DHSDBU"/>
      <sheetName val="L-TIGA"/>
      <sheetName val="L_TIGA"/>
      <sheetName val="RAB KapukII"/>
      <sheetName val="BAU"/>
      <sheetName val="1.General "/>
      <sheetName val="Dafhrg"/>
      <sheetName val="rekaprab"/>
      <sheetName val="Resume_Analisa"/>
      <sheetName val="ALOKASI"/>
      <sheetName val="Analisa K"/>
      <sheetName val="jadwal"/>
      <sheetName val="SHEDULE"/>
      <sheetName val="Bahan2"/>
      <sheetName val="XY"/>
      <sheetName val="HSU 2016"/>
      <sheetName val="RAB Temiling "/>
      <sheetName val="Rekap Anl.SNI"/>
      <sheetName val="Harsat_Pek"/>
      <sheetName val="perletakan2"/>
      <sheetName val="G"/>
      <sheetName val="Rekap analisa"/>
      <sheetName val="CV"/>
      <sheetName val="VEN"/>
      <sheetName val="Material-mr"/>
      <sheetName val="12CGOU"/>
      <sheetName val="SCEDUL"/>
      <sheetName val="MAPDC"/>
      <sheetName val="UnitR"/>
      <sheetName val="Analisa ARS"/>
      <sheetName val="Gen"/>
      <sheetName val="Rincian Bah&amp;Ten"/>
      <sheetName val="Plan vs Real"/>
      <sheetName val="Rinci Progres"/>
      <sheetName val="An-Sipil(ADA KODE)"/>
      <sheetName val="B.me@"/>
      <sheetName val="L. Hr"/>
      <sheetName val="CCO5"/>
      <sheetName val="BID_PRC"/>
      <sheetName val="PRC_COMP"/>
      <sheetName val="Plat"/>
      <sheetName val="Material ME"/>
      <sheetName val="Regen Schedule"/>
      <sheetName val="Rekap."/>
      <sheetName val="BQ-E20-02(Rp)"/>
      <sheetName val="RAB AR&amp;STR"/>
      <sheetName val="Settlement"/>
      <sheetName val="MVAC"/>
      <sheetName val="전등설비"/>
      <sheetName val="단가조사서"/>
      <sheetName val="INPUT_TABLE"/>
      <sheetName val="Typical Cross Section"/>
      <sheetName val="TIME"/>
      <sheetName val="own"/>
      <sheetName val="UPAH DAN BAHAN"/>
      <sheetName val="PL SPP per ton"/>
      <sheetName val="LAMP_2.2"/>
      <sheetName val="610.05"/>
      <sheetName val="SE"/>
      <sheetName val="Significant Processes"/>
      <sheetName val="AnAlat"/>
      <sheetName val="DaftarHarga"/>
      <sheetName val="BBC"/>
      <sheetName val="Download1"/>
      <sheetName val="Estate Housing"/>
      <sheetName val="Marshal"/>
      <sheetName val="RESUME REALISASI"/>
      <sheetName val="D HARGA"/>
      <sheetName val="MT-C"/>
      <sheetName val="UnitRate"/>
      <sheetName val="RANGKUM"/>
      <sheetName val="Ass_Planting"/>
      <sheetName val="extern"/>
      <sheetName val="Alat tanah dan Struktur (10-05)"/>
      <sheetName val="Alat tanah dan Struktur (03-09)"/>
      <sheetName val="RAB-1"/>
      <sheetName val="ANTEK"/>
      <sheetName val="H-Dasar"/>
      <sheetName val="WBS 2005"/>
      <sheetName val="BHN-ALAT"/>
      <sheetName val="BUSWAY"/>
      <sheetName val="Ahs_2"/>
      <sheetName val="Ahs_1"/>
      <sheetName val="DAPRO"/>
      <sheetName val="Bekisting"/>
      <sheetName val="rab_analisa"/>
      <sheetName val="Upah Bahan Alat"/>
      <sheetName val="backup mc_0"/>
      <sheetName val="Upah,Bahan, Alat"/>
      <sheetName val="AHS Aspal"/>
      <sheetName val="Hsatbahan"/>
      <sheetName val="ASME B 36.10 M"/>
      <sheetName val="Daftar Upah Tenaga Kerja"/>
      <sheetName val="JAD-PEL"/>
      <sheetName val="bahan kg"/>
      <sheetName val="harga upah dan bahan"/>
      <sheetName val="alt bsr tahun 2007"/>
      <sheetName val="Sch1"/>
      <sheetName val="Time_Schedulle"/>
      <sheetName val="RAW_MATERIALS_"/>
      <sheetName val="JSiar"/>
      <sheetName val="GeneralInfo"/>
      <sheetName val="Base Info"/>
      <sheetName val="SCH12"/>
      <sheetName val="RKP-BOQ"/>
      <sheetName val="TRIWULAN 3"/>
      <sheetName val="tbl_tarip"/>
      <sheetName val="Ana-ALAT"/>
      <sheetName val="metode.rutin"/>
      <sheetName val="Sta.0+250"/>
      <sheetName val="000"/>
      <sheetName val="Harga&amp;Upah"/>
      <sheetName val="PR"/>
      <sheetName val="Peralatan"/>
      <sheetName val="Data Pendukung"/>
      <sheetName val="Analisa-Harga"/>
      <sheetName val="1. BQ ind"/>
      <sheetName val="DPKlah"/>
      <sheetName val="DAFTAR ISI"/>
      <sheetName val="MATERIAL ANALISA"/>
      <sheetName val="renc mgn"/>
      <sheetName val="pro ra op"/>
      <sheetName val="DSBDY"/>
      <sheetName val="Sum (1)"/>
      <sheetName val="UP_an"/>
      <sheetName val="Olah"/>
      <sheetName val="Lt. 1 (A)"/>
      <sheetName val="ahs3"/>
      <sheetName val="PL (MONTHLY)"/>
      <sheetName val="PDS U-1400"/>
      <sheetName val="1 Intro"/>
      <sheetName val="Cash Out Table"/>
      <sheetName val="Net Cash Table"/>
      <sheetName val="Hsat1"/>
      <sheetName val="COVER Sh 1"/>
      <sheetName val="Analisa Harga"/>
      <sheetName val="5.NP"/>
      <sheetName val="3-DIV7a"/>
      <sheetName val="LAP. MINGG"/>
      <sheetName val="Struktur Atas"/>
      <sheetName val="B.Q. breakdown (0723_2) (USD)"/>
      <sheetName val="4641"/>
      <sheetName val="BREAKER"/>
      <sheetName val="REKAP  (1)"/>
      <sheetName val="hub"/>
      <sheetName val=" SAT PL"/>
      <sheetName val="PERSIAPAN"/>
      <sheetName val="Lamp 8.7,9"/>
      <sheetName val="Analisa per unit 2"/>
      <sheetName val="hrg-dsr"/>
      <sheetName val="Flexible"/>
      <sheetName val="TT04"/>
      <sheetName val="Rek MC"/>
      <sheetName val="Dsr Hitung"/>
      <sheetName val="RT13526 CPI"/>
      <sheetName val="JE-2"/>
      <sheetName val="Calca"/>
      <sheetName val="VLL BAFF SDLL"/>
      <sheetName val="Help-Pipe Size"/>
      <sheetName val="Settings"/>
      <sheetName val="RAB ME"/>
      <sheetName val="HDasar"/>
      <sheetName val="3.14 Electrical - 415V (1)"/>
      <sheetName val="Material List T 55 M "/>
      <sheetName val="CFL-KIM"/>
      <sheetName val="MatList"/>
      <sheetName val="NL290 WGACC &amp; DEHYDR."/>
      <sheetName val="a 3-5 wtb oct 2006-2"/>
      <sheetName val="Project Brief"/>
      <sheetName val="pbj"/>
      <sheetName val="S Kurva"/>
      <sheetName val="Sheet3"/>
      <sheetName val="Agg Halus &amp; Kasar"/>
      <sheetName val="BAG-III"/>
      <sheetName val="Td Tgn"/>
      <sheetName val="DIV 7 Bj TlG PCp ITP"/>
      <sheetName val="CCO "/>
      <sheetName val="DIV. 7 PAS. BTU TGGA "/>
      <sheetName val="DIV.2 GAL SAL"/>
      <sheetName val="DIV 7 Bj TlG DPT"/>
      <sheetName val="DIV 7 Bj TlG AbT WW PC PIjk"/>
      <sheetName val="TB(Koordinat_XY)_(OK)3"/>
      <sheetName val="D__Peralatan"/>
      <sheetName val="Regen_Schedule"/>
      <sheetName val="upah_bahan"/>
      <sheetName val="Harga_S_Dasar"/>
      <sheetName val="Agg_Halus_&amp;_Kasar"/>
      <sheetName val="Td_Tgn"/>
      <sheetName val="DIV_7_Bj_TlG_PCp_ITP"/>
      <sheetName val="CCO_"/>
      <sheetName val="DIV__7_PAS__BTU_TGGA_"/>
      <sheetName val="DIV_2_GAL_SAL"/>
      <sheetName val="DIV_7_Bj_TlG_DPT"/>
      <sheetName val="DIV_7_Bj_TlG_AbT_WW_PC_PIjk"/>
      <sheetName val="hrg upah &amp; bahan"/>
      <sheetName val="Uraian K125"/>
      <sheetName val="RAB_RIIL_kayu"/>
      <sheetName val="SAN_REDUCED_1"/>
      <sheetName val="Satua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row r="32">
          <cell r="B32" t="str">
            <v>2.3(1)</v>
          </cell>
          <cell r="C32" t="str">
            <v>Gorong-gorong pipa beton bertulang diameter dalam</v>
          </cell>
          <cell r="D32" t="str">
            <v>Gorong-gorong pipa beton bertulang diameter dalam</v>
          </cell>
          <cell r="E32">
            <v>0</v>
          </cell>
          <cell r="F32" t="str">
            <v>m</v>
          </cell>
          <cell r="G32">
            <v>0</v>
          </cell>
          <cell r="H32">
            <v>0</v>
          </cell>
          <cell r="I32">
            <v>0</v>
          </cell>
        </row>
        <row r="33">
          <cell r="D33" t="str">
            <v>80 cm -120 cm.</v>
          </cell>
        </row>
        <row r="34">
          <cell r="B34" t="str">
            <v>2.3(2)</v>
          </cell>
          <cell r="C34" t="str">
            <v>Gorong-gorong pipa baja gelombang.</v>
          </cell>
          <cell r="D34" t="str">
            <v>Gorong-gorong pipa baja gelombang.</v>
          </cell>
          <cell r="E34">
            <v>0</v>
          </cell>
          <cell r="F34" t="str">
            <v>ton</v>
          </cell>
          <cell r="G34">
            <v>0</v>
          </cell>
          <cell r="H34">
            <v>0</v>
          </cell>
          <cell r="I34">
            <v>0</v>
          </cell>
        </row>
        <row r="35">
          <cell r="I35">
            <v>0</v>
          </cell>
        </row>
        <row r="36">
          <cell r="B36" t="str">
            <v>2.3 (3)</v>
          </cell>
          <cell r="C36" t="str">
            <v>Saluran Beton Bertulang U  20 - 40 cm</v>
          </cell>
          <cell r="D36" t="str">
            <v>Saluran Beton Bertulang U  20 - 40 cm</v>
          </cell>
          <cell r="E36" t="e">
            <v>#REF!</v>
          </cell>
          <cell r="F36" t="str">
            <v>m</v>
          </cell>
          <cell r="G36">
            <v>0</v>
          </cell>
          <cell r="H36" t="e">
            <v>#REF!</v>
          </cell>
          <cell r="I36" t="e">
            <v>#REF!</v>
          </cell>
        </row>
        <row r="37">
          <cell r="B37" t="str">
            <v>2.3 (3)</v>
          </cell>
          <cell r="C37" t="str">
            <v>Saluran Beton Bertulang U  20 - 40 cm</v>
          </cell>
          <cell r="D37" t="str">
            <v>Saluran Beton Bertulang U  20 - 40 cm</v>
          </cell>
        </row>
        <row r="38">
          <cell r="B38" t="str">
            <v>2.3 (4)</v>
          </cell>
          <cell r="C38" t="str">
            <v>Saluran Beton Bertulang U  40 - 60 cm</v>
          </cell>
          <cell r="D38" t="str">
            <v>Saluran Beton Bertulang U  40 - 60 cm</v>
          </cell>
          <cell r="E38" t="e">
            <v>#REF!</v>
          </cell>
          <cell r="F38" t="str">
            <v>m</v>
          </cell>
          <cell r="G38">
            <v>0</v>
          </cell>
          <cell r="H38" t="e">
            <v>#REF!</v>
          </cell>
          <cell r="I38" t="e">
            <v>#REF!</v>
          </cell>
        </row>
        <row r="40">
          <cell r="B40" t="str">
            <v>2.4 (1)</v>
          </cell>
          <cell r="C40" t="str">
            <v xml:space="preserve">Urugan Berongga Atau Material Penyaring </v>
          </cell>
          <cell r="D40" t="str">
            <v xml:space="preserve">Urugan Berongga Atau Material Penyaring </v>
          </cell>
          <cell r="E40" t="e">
            <v>#REF!</v>
          </cell>
          <cell r="F40" t="str">
            <v>m3</v>
          </cell>
          <cell r="G40">
            <v>0</v>
          </cell>
          <cell r="H40" t="e">
            <v>#REF!</v>
          </cell>
          <cell r="I40" t="e">
            <v>#REF!</v>
          </cell>
        </row>
        <row r="42">
          <cell r="B42" t="str">
            <v>2.4(2)</v>
          </cell>
          <cell r="C42" t="str">
            <v>Pekerjaan drainase dibawah permukaan.</v>
          </cell>
          <cell r="D42" t="str">
            <v>Pekerjaan drainase dibawah permukaan.</v>
          </cell>
          <cell r="E42">
            <v>0</v>
          </cell>
          <cell r="F42" t="str">
            <v>m3</v>
          </cell>
          <cell r="G42">
            <v>0</v>
          </cell>
          <cell r="H42">
            <v>0</v>
          </cell>
          <cell r="I42">
            <v>0</v>
          </cell>
        </row>
        <row r="56">
          <cell r="B56" t="str">
            <v>3.1.(3a)</v>
          </cell>
          <cell r="C56" t="str">
            <v>Galian Kontruksi Kedalaman 0 - 2 m</v>
          </cell>
          <cell r="D56" t="str">
            <v>Galian Kontruksi Kedalaman 0 - 2 m</v>
          </cell>
          <cell r="E56">
            <v>0</v>
          </cell>
          <cell r="F56" t="str">
            <v>m3</v>
          </cell>
          <cell r="G56">
            <v>0</v>
          </cell>
          <cell r="H56">
            <v>0</v>
          </cell>
          <cell r="I56">
            <v>0</v>
          </cell>
        </row>
        <row r="58">
          <cell r="B58" t="str">
            <v>3.1.(3b)</v>
          </cell>
          <cell r="C58" t="str">
            <v>Galian Kontruksi Kedalaman 2 - 4 m</v>
          </cell>
          <cell r="D58" t="str">
            <v>Galian Kontruksi Kedalaman 2 - 4 m</v>
          </cell>
          <cell r="E58">
            <v>0</v>
          </cell>
          <cell r="F58" t="str">
            <v>m3</v>
          </cell>
          <cell r="G58">
            <v>0</v>
          </cell>
          <cell r="H58">
            <v>0</v>
          </cell>
          <cell r="I58">
            <v>0</v>
          </cell>
        </row>
        <row r="60">
          <cell r="B60" t="str">
            <v>3.1.(3c)</v>
          </cell>
          <cell r="C60" t="str">
            <v>Galian Kontruksi Kedalaman 4 - 6 m</v>
          </cell>
          <cell r="D60" t="str">
            <v>Galian Kontruksi Kedalaman 4 - 6 m</v>
          </cell>
          <cell r="E60">
            <v>0</v>
          </cell>
          <cell r="F60" t="str">
            <v>m3</v>
          </cell>
          <cell r="G60">
            <v>0</v>
          </cell>
          <cell r="H60">
            <v>0</v>
          </cell>
          <cell r="I60">
            <v>0</v>
          </cell>
        </row>
        <row r="62">
          <cell r="B62" t="str">
            <v>3.1.(4)</v>
          </cell>
          <cell r="C62" t="str">
            <v>Kisdam Pengering</v>
          </cell>
          <cell r="D62" t="str">
            <v>Kisdam Pengering</v>
          </cell>
          <cell r="E62">
            <v>0</v>
          </cell>
          <cell r="F62" t="str">
            <v>Ls</v>
          </cell>
          <cell r="G62">
            <v>0</v>
          </cell>
          <cell r="H62">
            <v>0</v>
          </cell>
          <cell r="I62">
            <v>0</v>
          </cell>
        </row>
        <row r="70">
          <cell r="B70" t="str">
            <v>3.4(1)</v>
          </cell>
          <cell r="C70" t="str">
            <v>Resapan pasir vertikal (diameter ....  cm)</v>
          </cell>
          <cell r="D70" t="str">
            <v>Resapan pasir vertikal (diameter ....  cm)</v>
          </cell>
          <cell r="E70">
            <v>0</v>
          </cell>
          <cell r="F70" t="str">
            <v>m</v>
          </cell>
          <cell r="G70">
            <v>0</v>
          </cell>
          <cell r="H70">
            <v>0</v>
          </cell>
          <cell r="I70">
            <v>0</v>
          </cell>
        </row>
        <row r="72">
          <cell r="B72" t="str">
            <v>3.4(2)</v>
          </cell>
          <cell r="C72" t="str">
            <v>Resapan pasir mendatar.</v>
          </cell>
          <cell r="D72" t="str">
            <v>Resapan pasir mendatar.</v>
          </cell>
          <cell r="E72">
            <v>0</v>
          </cell>
          <cell r="F72" t="str">
            <v>m3</v>
          </cell>
          <cell r="G72">
            <v>0</v>
          </cell>
          <cell r="H72">
            <v>0</v>
          </cell>
          <cell r="I72">
            <v>0</v>
          </cell>
        </row>
        <row r="86">
          <cell r="B86" t="str">
            <v>4.2(5)</v>
          </cell>
          <cell r="C86" t="str">
            <v>Bahu jalan agregat batu kapur.</v>
          </cell>
          <cell r="D86" t="str">
            <v>Bahu jalan agregat batu kapur.</v>
          </cell>
          <cell r="E86">
            <v>0</v>
          </cell>
          <cell r="F86" t="str">
            <v>m3</v>
          </cell>
          <cell r="G86">
            <v>0</v>
          </cell>
          <cell r="H86">
            <v>0</v>
          </cell>
          <cell r="I86">
            <v>0</v>
          </cell>
        </row>
        <row r="88">
          <cell r="B88" t="str">
            <v>4.2(6)</v>
          </cell>
          <cell r="C88" t="str">
            <v>Bahu jalan beton K . . . .</v>
          </cell>
          <cell r="D88" t="str">
            <v>Bahu jalan beton K . . . .</v>
          </cell>
          <cell r="E88">
            <v>0</v>
          </cell>
          <cell r="F88" t="str">
            <v>m3</v>
          </cell>
          <cell r="G88">
            <v>0</v>
          </cell>
          <cell r="H88">
            <v>0</v>
          </cell>
          <cell r="I88">
            <v>0</v>
          </cell>
        </row>
        <row r="90">
          <cell r="B90" t="str">
            <v>4.2(7)</v>
          </cell>
          <cell r="C90" t="str">
            <v>Bahu jalan paving block K . . . .</v>
          </cell>
          <cell r="D90" t="str">
            <v>Bahu jalan paving block K . . . .</v>
          </cell>
          <cell r="E90">
            <v>0</v>
          </cell>
          <cell r="F90" t="str">
            <v>m2</v>
          </cell>
          <cell r="G90">
            <v>0</v>
          </cell>
          <cell r="H90">
            <v>0</v>
          </cell>
          <cell r="I90">
            <v>0</v>
          </cell>
        </row>
        <row r="104">
          <cell r="B104">
            <v>5.3</v>
          </cell>
          <cell r="C104" t="str">
            <v>Lapis pondasi agregat Cement Treated Base (CTB).</v>
          </cell>
          <cell r="D104" t="str">
            <v>Lapis pondasi agregat Cement Treated Base (CTB).</v>
          </cell>
          <cell r="E104">
            <v>0</v>
          </cell>
          <cell r="F104" t="str">
            <v>m3</v>
          </cell>
          <cell r="G104">
            <v>0</v>
          </cell>
          <cell r="H104">
            <v>0</v>
          </cell>
          <cell r="I104">
            <v>0</v>
          </cell>
        </row>
        <row r="106">
          <cell r="B106" t="str">
            <v>5.4(1)</v>
          </cell>
          <cell r="C106" t="str">
            <v>Semen untuk lapis pondasi tanah semen.</v>
          </cell>
          <cell r="D106" t="str">
            <v>Semen untuk lapis pondasi tanah semen.</v>
          </cell>
          <cell r="E106">
            <v>0</v>
          </cell>
          <cell r="F106" t="str">
            <v>Ton</v>
          </cell>
          <cell r="G106">
            <v>0</v>
          </cell>
          <cell r="H106">
            <v>0</v>
          </cell>
          <cell r="I106">
            <v>0</v>
          </cell>
        </row>
        <row r="108">
          <cell r="B108" t="str">
            <v>5.4(2)</v>
          </cell>
          <cell r="C108" t="str">
            <v>Tanah untuk lapis pondasi tanah semen.</v>
          </cell>
          <cell r="D108" t="str">
            <v>Tanah untuk lapis pondasi tanah semen.</v>
          </cell>
          <cell r="E108">
            <v>0</v>
          </cell>
          <cell r="F108" t="str">
            <v>m3</v>
          </cell>
          <cell r="G108">
            <v>0</v>
          </cell>
          <cell r="H108">
            <v>0</v>
          </cell>
          <cell r="I108">
            <v>0</v>
          </cell>
        </row>
        <row r="126">
          <cell r="B126" t="str">
            <v>6.3(1)</v>
          </cell>
          <cell r="C126" t="str">
            <v>Latasir (sand sheet).</v>
          </cell>
          <cell r="D126" t="str">
            <v>Latasir (sand sheet).</v>
          </cell>
          <cell r="E126">
            <v>0</v>
          </cell>
          <cell r="F126" t="str">
            <v>m2</v>
          </cell>
          <cell r="G126">
            <v>0</v>
          </cell>
          <cell r="H126">
            <v>0</v>
          </cell>
          <cell r="I126">
            <v>0</v>
          </cell>
        </row>
        <row r="142">
          <cell r="B142" t="str">
            <v>7.1 (1)</v>
          </cell>
          <cell r="C142" t="str">
            <v>Beton K-350</v>
          </cell>
          <cell r="D142" t="str">
            <v>Beton K-350</v>
          </cell>
          <cell r="E142">
            <v>0</v>
          </cell>
          <cell r="F142" t="str">
            <v>m3</v>
          </cell>
          <cell r="G142">
            <v>0</v>
          </cell>
          <cell r="H142">
            <v>0</v>
          </cell>
          <cell r="I142">
            <v>0</v>
          </cell>
        </row>
        <row r="144">
          <cell r="B144" t="str">
            <v>7.1 (2)</v>
          </cell>
          <cell r="C144" t="str">
            <v>Beton K-300</v>
          </cell>
          <cell r="D144" t="str">
            <v>Beton K-300</v>
          </cell>
          <cell r="E144">
            <v>0</v>
          </cell>
          <cell r="F144" t="str">
            <v>m3</v>
          </cell>
          <cell r="G144">
            <v>0</v>
          </cell>
          <cell r="H144">
            <v>0</v>
          </cell>
          <cell r="I144">
            <v>0</v>
          </cell>
        </row>
        <row r="146">
          <cell r="B146" t="str">
            <v>7.1 (3)</v>
          </cell>
          <cell r="C146" t="str">
            <v>Beton K-275</v>
          </cell>
          <cell r="D146" t="str">
            <v>Beton K-275</v>
          </cell>
          <cell r="E146">
            <v>0</v>
          </cell>
          <cell r="F146" t="str">
            <v>m3</v>
          </cell>
          <cell r="G146">
            <v>0</v>
          </cell>
          <cell r="H146">
            <v>0</v>
          </cell>
          <cell r="I146">
            <v>0</v>
          </cell>
        </row>
        <row r="152">
          <cell r="B152" t="str">
            <v>7.1 (6)</v>
          </cell>
          <cell r="C152" t="str">
            <v>Beton Siklop ( K-175)</v>
          </cell>
          <cell r="D152" t="str">
            <v>Beton Siklop ( K-175)</v>
          </cell>
          <cell r="E152">
            <v>0</v>
          </cell>
          <cell r="F152" t="str">
            <v>m3</v>
          </cell>
          <cell r="G152">
            <v>0</v>
          </cell>
          <cell r="H152">
            <v>0</v>
          </cell>
          <cell r="I152">
            <v>0</v>
          </cell>
        </row>
        <row r="154">
          <cell r="B154" t="str">
            <v>7.1 (7)</v>
          </cell>
          <cell r="C154" t="str">
            <v>Beton Siklop ( K-225)</v>
          </cell>
          <cell r="D154" t="str">
            <v>Beton Siklop ( K-225)</v>
          </cell>
          <cell r="E154">
            <v>0</v>
          </cell>
          <cell r="F154" t="str">
            <v>m3</v>
          </cell>
          <cell r="G154">
            <v>0</v>
          </cell>
          <cell r="H154">
            <v>0</v>
          </cell>
          <cell r="I154">
            <v>0</v>
          </cell>
        </row>
        <row r="158">
          <cell r="B158" t="str">
            <v xml:space="preserve">7.1 (9) </v>
          </cell>
          <cell r="C158" t="str">
            <v>Tambahan biaya perancah beton dgn ketinggian diatas 5 m</v>
          </cell>
          <cell r="D158" t="str">
            <v>Tambahan biaya perancah beton dgn ketinggian diatas 5 m</v>
          </cell>
          <cell r="E158">
            <v>0</v>
          </cell>
          <cell r="F158" t="str">
            <v>m3</v>
          </cell>
          <cell r="G158">
            <v>0</v>
          </cell>
          <cell r="H158">
            <v>0</v>
          </cell>
          <cell r="I158">
            <v>0</v>
          </cell>
        </row>
        <row r="160">
          <cell r="B160" t="str">
            <v>7.2(1a)</v>
          </cell>
          <cell r="C160" t="str">
            <v>Pengadaan trucuk kayu dia ..... cm.</v>
          </cell>
          <cell r="D160" t="str">
            <v>Pengadaan trucuk kayu dia ..... cm.</v>
          </cell>
          <cell r="E160">
            <v>0</v>
          </cell>
          <cell r="F160" t="str">
            <v>m</v>
          </cell>
          <cell r="G160">
            <v>0</v>
          </cell>
          <cell r="H160">
            <v>0</v>
          </cell>
          <cell r="I160">
            <v>0</v>
          </cell>
        </row>
        <row r="162">
          <cell r="B162" t="str">
            <v>7.2(1 b)</v>
          </cell>
          <cell r="C162" t="str">
            <v>Pengadaan trucuk bambu dia ..... cm.</v>
          </cell>
          <cell r="D162" t="str">
            <v>Pengadaan trucuk bambu dia ..... cm.</v>
          </cell>
          <cell r="E162">
            <v>0</v>
          </cell>
          <cell r="F162" t="str">
            <v>m</v>
          </cell>
          <cell r="G162">
            <v>0</v>
          </cell>
          <cell r="H162">
            <v>0</v>
          </cell>
          <cell r="I162">
            <v>0</v>
          </cell>
        </row>
        <row r="164">
          <cell r="B164" t="str">
            <v>7.2(2)</v>
          </cell>
          <cell r="C164" t="str">
            <v>Pengadaan tiang pancang kayu dia ..... cm.</v>
          </cell>
          <cell r="D164" t="str">
            <v>Pengadaan tiang pancang kayu dia ..... cm.</v>
          </cell>
          <cell r="E164">
            <v>0</v>
          </cell>
          <cell r="F164" t="str">
            <v>m</v>
          </cell>
          <cell r="G164">
            <v>0</v>
          </cell>
          <cell r="H164">
            <v>0</v>
          </cell>
          <cell r="I164">
            <v>0</v>
          </cell>
        </row>
        <row r="166">
          <cell r="B166" t="str">
            <v>7.2(3)</v>
          </cell>
          <cell r="C166" t="str">
            <v>Pengadaan tiang pancang baja dia ..... cm.</v>
          </cell>
          <cell r="D166" t="str">
            <v>Pengadaan tiang pancang baja dia ..... cm.</v>
          </cell>
          <cell r="E166">
            <v>0</v>
          </cell>
          <cell r="F166" t="str">
            <v>m</v>
          </cell>
          <cell r="G166">
            <v>0</v>
          </cell>
          <cell r="H166">
            <v>0</v>
          </cell>
          <cell r="I166">
            <v>0</v>
          </cell>
        </row>
        <row r="168">
          <cell r="B168" t="str">
            <v>7.2(4)</v>
          </cell>
          <cell r="C168" t="str">
            <v>Pengadaan tiang pancang beton uk . . . x .   . cm</v>
          </cell>
          <cell r="D168" t="str">
            <v>Pengadaan tiang pancang beton uk . . . x .   . cm</v>
          </cell>
          <cell r="E168">
            <v>0</v>
          </cell>
          <cell r="F168" t="str">
            <v>m</v>
          </cell>
          <cell r="G168">
            <v>0</v>
          </cell>
          <cell r="H168">
            <v>0</v>
          </cell>
          <cell r="I168">
            <v>0</v>
          </cell>
        </row>
        <row r="170">
          <cell r="B170" t="str">
            <v>7.2(5)</v>
          </cell>
          <cell r="C170" t="str">
            <v>Pengadaan tiang pancang beton dia ... cm.</v>
          </cell>
          <cell r="D170" t="str">
            <v>Pengadaan tiang pancang beton dia ... cm.</v>
          </cell>
          <cell r="E170">
            <v>0</v>
          </cell>
          <cell r="F170" t="str">
            <v>m</v>
          </cell>
          <cell r="G170">
            <v>0</v>
          </cell>
          <cell r="H170">
            <v>0</v>
          </cell>
          <cell r="I170">
            <v>0</v>
          </cell>
        </row>
        <row r="172">
          <cell r="B172" t="str">
            <v>7.2(6)</v>
          </cell>
          <cell r="C172" t="str">
            <v>Pengadaan Sheet Pile baja.</v>
          </cell>
          <cell r="D172" t="str">
            <v>Pengadaan Sheet Pile baja.</v>
          </cell>
          <cell r="E172">
            <v>0</v>
          </cell>
          <cell r="F172" t="str">
            <v>m</v>
          </cell>
          <cell r="G172">
            <v>0</v>
          </cell>
          <cell r="H172">
            <v>0</v>
          </cell>
          <cell r="I172">
            <v>0</v>
          </cell>
        </row>
        <row r="174">
          <cell r="B174" t="str">
            <v>7.2(7)</v>
          </cell>
          <cell r="C174" t="str">
            <v>Pengadaan Sheet Pile beton.</v>
          </cell>
          <cell r="D174" t="str">
            <v>Pengadaan Sheet Pile beton.</v>
          </cell>
          <cell r="E174">
            <v>0</v>
          </cell>
          <cell r="F174" t="str">
            <v>m</v>
          </cell>
          <cell r="G174">
            <v>0</v>
          </cell>
          <cell r="H174">
            <v>0</v>
          </cell>
          <cell r="I174">
            <v>0</v>
          </cell>
        </row>
        <row r="176">
          <cell r="B176" t="str">
            <v>7.2(8a)</v>
          </cell>
          <cell r="C176" t="str">
            <v>Pemancangan trucuk kayu dia ..... cm.</v>
          </cell>
          <cell r="D176" t="str">
            <v>Pemancangan trucuk kayu dia ..... cm.</v>
          </cell>
          <cell r="E176">
            <v>0</v>
          </cell>
          <cell r="F176" t="str">
            <v>m</v>
          </cell>
          <cell r="G176">
            <v>0</v>
          </cell>
          <cell r="H176">
            <v>0</v>
          </cell>
          <cell r="I176">
            <v>0</v>
          </cell>
        </row>
        <row r="178">
          <cell r="B178" t="str">
            <v>7.2(8b)</v>
          </cell>
          <cell r="C178" t="str">
            <v>Pemancangan trucuk bambu dia ..... cm.</v>
          </cell>
          <cell r="D178" t="str">
            <v>Pemancangan trucuk bambu dia ..... cm.</v>
          </cell>
          <cell r="E178">
            <v>0</v>
          </cell>
          <cell r="F178" t="str">
            <v>m</v>
          </cell>
          <cell r="G178">
            <v>0</v>
          </cell>
          <cell r="H178">
            <v>0</v>
          </cell>
          <cell r="I178">
            <v>0</v>
          </cell>
        </row>
        <row r="180">
          <cell r="B180" t="str">
            <v>7.2(9)</v>
          </cell>
          <cell r="C180" t="str">
            <v>Pemancangan tiang pancang kayu dia ..... cm.</v>
          </cell>
          <cell r="D180" t="str">
            <v>Pemancangan tiang pancang kayu dia ..... cm.</v>
          </cell>
          <cell r="E180">
            <v>0</v>
          </cell>
          <cell r="F180" t="str">
            <v>m</v>
          </cell>
          <cell r="G180">
            <v>0</v>
          </cell>
          <cell r="H180">
            <v>0</v>
          </cell>
          <cell r="I180">
            <v>0</v>
          </cell>
        </row>
        <row r="182">
          <cell r="B182" t="str">
            <v>7.2(10)</v>
          </cell>
          <cell r="C182" t="str">
            <v>Pemancangan tiang pancang baja dia ..... cm.</v>
          </cell>
          <cell r="D182" t="str">
            <v>Pemancangan tiang pancang baja dia ..... cm.</v>
          </cell>
          <cell r="E182">
            <v>0</v>
          </cell>
          <cell r="F182" t="str">
            <v>m</v>
          </cell>
          <cell r="G182">
            <v>0</v>
          </cell>
          <cell r="H182">
            <v>0</v>
          </cell>
          <cell r="I182">
            <v>0</v>
          </cell>
        </row>
        <row r="184">
          <cell r="B184" t="str">
            <v>7.2(11)</v>
          </cell>
          <cell r="C184" t="str">
            <v>Pemancangan tiang pancang beton uk ... x ... cm.</v>
          </cell>
          <cell r="D184" t="str">
            <v>Pemancangan tiang pancang beton uk ... x ... cm.</v>
          </cell>
          <cell r="E184">
            <v>0</v>
          </cell>
          <cell r="F184" t="str">
            <v>m</v>
          </cell>
          <cell r="G184">
            <v>0</v>
          </cell>
          <cell r="H184">
            <v>0</v>
          </cell>
          <cell r="I184">
            <v>0</v>
          </cell>
        </row>
        <row r="186">
          <cell r="B186" t="str">
            <v>7.2 (12)</v>
          </cell>
          <cell r="C186" t="str">
            <v>Pemancangan Tiang Pancang Beton Dia 45 Cm</v>
          </cell>
          <cell r="D186" t="str">
            <v>Pemancangan Tiang Pancang Beton Dia 45 Cm</v>
          </cell>
          <cell r="E186">
            <v>0</v>
          </cell>
          <cell r="F186" t="str">
            <v>M'</v>
          </cell>
          <cell r="G186">
            <v>0</v>
          </cell>
          <cell r="H186">
            <v>0</v>
          </cell>
          <cell r="I186">
            <v>0</v>
          </cell>
        </row>
        <row r="188">
          <cell r="B188" t="str">
            <v>7.2(13)</v>
          </cell>
          <cell r="C188" t="str">
            <v>Pemancangan Sheet Pile baja.</v>
          </cell>
          <cell r="D188" t="str">
            <v>Pemancangan Sheet Pile baja.</v>
          </cell>
          <cell r="E188">
            <v>0</v>
          </cell>
          <cell r="F188" t="str">
            <v>m</v>
          </cell>
          <cell r="G188">
            <v>0</v>
          </cell>
          <cell r="H188">
            <v>0</v>
          </cell>
          <cell r="I188">
            <v>0</v>
          </cell>
        </row>
        <row r="190">
          <cell r="B190" t="str">
            <v>7.2(14)</v>
          </cell>
          <cell r="C190" t="str">
            <v>Pemancangan Sheet Pile beton.</v>
          </cell>
          <cell r="D190" t="str">
            <v>Pemancangan Sheet Pile beton.</v>
          </cell>
          <cell r="E190">
            <v>0</v>
          </cell>
          <cell r="F190" t="str">
            <v>m</v>
          </cell>
          <cell r="G190">
            <v>0</v>
          </cell>
          <cell r="H190">
            <v>0</v>
          </cell>
          <cell r="I190">
            <v>0</v>
          </cell>
        </row>
        <row r="194">
          <cell r="B194" t="str">
            <v>7.3(2)</v>
          </cell>
          <cell r="C194" t="str">
            <v>Baja tulangan U24 ulir.</v>
          </cell>
          <cell r="D194" t="str">
            <v>Baja tulangan U24 ulir.</v>
          </cell>
          <cell r="E194">
            <v>0</v>
          </cell>
          <cell r="F194" t="str">
            <v>kg</v>
          </cell>
          <cell r="G194">
            <v>0</v>
          </cell>
          <cell r="H194">
            <v>0</v>
          </cell>
          <cell r="I194">
            <v>0</v>
          </cell>
        </row>
        <row r="198">
          <cell r="B198" t="str">
            <v>7.4(1)</v>
          </cell>
          <cell r="C198" t="str">
            <v>Pabrikasi dan pemasangan baja bangunan, tegangan</v>
          </cell>
          <cell r="D198" t="str">
            <v>Pabrikasi dan pemasangan baja bangunan, tegangan</v>
          </cell>
          <cell r="E198">
            <v>0</v>
          </cell>
          <cell r="F198" t="str">
            <v>kg</v>
          </cell>
          <cell r="G198">
            <v>0</v>
          </cell>
          <cell r="H198">
            <v>0</v>
          </cell>
          <cell r="I198">
            <v>0</v>
          </cell>
        </row>
        <row r="199">
          <cell r="D199" t="str">
            <v>leleh 28 kg/mm2 untuk pipa railing dan drainase.</v>
          </cell>
        </row>
        <row r="200">
          <cell r="B200" t="str">
            <v>7.4(2)</v>
          </cell>
          <cell r="C200" t="str">
            <v>Pabrikasi dan pemasangan baja bangunan, tegangan</v>
          </cell>
          <cell r="D200" t="str">
            <v>Pabrikasi dan pemasangan baja bangunan, tegangan</v>
          </cell>
          <cell r="E200">
            <v>0</v>
          </cell>
          <cell r="F200" t="str">
            <v>kg</v>
          </cell>
          <cell r="G200">
            <v>0</v>
          </cell>
          <cell r="H200">
            <v>0</v>
          </cell>
          <cell r="I200">
            <v>0</v>
          </cell>
        </row>
        <row r="201">
          <cell r="D201" t="str">
            <v>leleh 35 kg/mm2 untuk plat dan profil.</v>
          </cell>
        </row>
        <row r="202">
          <cell r="B202" t="str">
            <v>7.4(3)</v>
          </cell>
          <cell r="C202" t="str">
            <v>Perletakan baja.</v>
          </cell>
          <cell r="D202" t="str">
            <v>Perletakan baja.</v>
          </cell>
          <cell r="E202">
            <v>0</v>
          </cell>
          <cell r="F202" t="str">
            <v>kg</v>
          </cell>
          <cell r="G202">
            <v>0</v>
          </cell>
          <cell r="H202">
            <v>0</v>
          </cell>
          <cell r="I202">
            <v>0</v>
          </cell>
        </row>
        <row r="204">
          <cell r="B204" t="str">
            <v>7.4(4)</v>
          </cell>
          <cell r="C204" t="str">
            <v>Perletakan elastomeric.</v>
          </cell>
          <cell r="D204" t="str">
            <v>Perletakan elastomeric.</v>
          </cell>
          <cell r="E204">
            <v>0</v>
          </cell>
          <cell r="F204" t="str">
            <v>dm3</v>
          </cell>
          <cell r="G204">
            <v>0</v>
          </cell>
          <cell r="H204">
            <v>0</v>
          </cell>
          <cell r="I204">
            <v>0</v>
          </cell>
        </row>
        <row r="206">
          <cell r="B206" t="str">
            <v>7.4(5)</v>
          </cell>
          <cell r="C206" t="str">
            <v>Pemasangan lengkap bangunan atas Steel Plate Girder.</v>
          </cell>
          <cell r="D206" t="str">
            <v>Pemasangan lengkap bangunan atas Steel Plate Girder.</v>
          </cell>
          <cell r="E206">
            <v>0</v>
          </cell>
          <cell r="F206" t="str">
            <v>kg</v>
          </cell>
          <cell r="G206">
            <v>0</v>
          </cell>
          <cell r="H206">
            <v>0</v>
          </cell>
          <cell r="I206">
            <v>0</v>
          </cell>
        </row>
        <row r="208">
          <cell r="B208" t="str">
            <v>7.4(6)</v>
          </cell>
          <cell r="C208" t="str">
            <v>Pemasangan lengkap bangunan atas Rangka Baja.</v>
          </cell>
          <cell r="D208" t="str">
            <v>Pemasangan lengkap bangunan atas Rangka Baja.</v>
          </cell>
          <cell r="E208">
            <v>0</v>
          </cell>
          <cell r="F208" t="str">
            <v>kg</v>
          </cell>
          <cell r="G208">
            <v>0</v>
          </cell>
          <cell r="H208">
            <v>0</v>
          </cell>
          <cell r="I208">
            <v>0</v>
          </cell>
        </row>
        <row r="210">
          <cell r="B210" t="str">
            <v>7.5(1)</v>
          </cell>
          <cell r="C210" t="str">
            <v>Sumuran silinder diameter .... cm.</v>
          </cell>
          <cell r="D210" t="str">
            <v>Sumuran silinder diameter .... cm.</v>
          </cell>
          <cell r="E210">
            <v>0</v>
          </cell>
          <cell r="F210" t="str">
            <v>m</v>
          </cell>
          <cell r="G210">
            <v>0</v>
          </cell>
          <cell r="H210">
            <v>0</v>
          </cell>
          <cell r="I210">
            <v>0</v>
          </cell>
        </row>
        <row r="212">
          <cell r="B212" t="str">
            <v>7.5(2)</v>
          </cell>
          <cell r="C212" t="str">
            <v>Sumuran box ukuran .... cm x .... cm.</v>
          </cell>
          <cell r="D212" t="str">
            <v>Sumuran box ukuran .... cm x .... cm.</v>
          </cell>
          <cell r="E212">
            <v>0</v>
          </cell>
          <cell r="F212" t="str">
            <v>m</v>
          </cell>
          <cell r="G212">
            <v>0</v>
          </cell>
          <cell r="H212">
            <v>0</v>
          </cell>
          <cell r="I212">
            <v>0</v>
          </cell>
        </row>
        <row r="214">
          <cell r="B214" t="str">
            <v>7.5(3)</v>
          </cell>
          <cell r="C214" t="str">
            <v>Menurunkan sumuran silinder diameter .... cm.</v>
          </cell>
          <cell r="D214" t="str">
            <v>Menurunkan sumuran silinder diameter .... cm.</v>
          </cell>
          <cell r="E214">
            <v>0</v>
          </cell>
          <cell r="F214" t="str">
            <v>m</v>
          </cell>
          <cell r="G214">
            <v>0</v>
          </cell>
          <cell r="H214">
            <v>0</v>
          </cell>
          <cell r="I214">
            <v>0</v>
          </cell>
        </row>
        <row r="216">
          <cell r="B216" t="str">
            <v>7.5(4)</v>
          </cell>
          <cell r="C216" t="str">
            <v>Menurunkan sumuran box ukuran .... cm x .... cm.</v>
          </cell>
          <cell r="D216" t="str">
            <v>Menurunkan sumuran box ukuran .... cm x .... cm.</v>
          </cell>
          <cell r="E216">
            <v>0</v>
          </cell>
          <cell r="F216" t="str">
            <v>m</v>
          </cell>
          <cell r="G216">
            <v>0</v>
          </cell>
          <cell r="H216">
            <v>0</v>
          </cell>
          <cell r="I216">
            <v>0</v>
          </cell>
        </row>
        <row r="218">
          <cell r="B218" t="str">
            <v>7.6(1)</v>
          </cell>
          <cell r="C218" t="str">
            <v>Beton Pratekan cast-in place bentang . . . . M.</v>
          </cell>
          <cell r="D218" t="str">
            <v>Beton Pratekan cast-in place bentang . . . . M.</v>
          </cell>
          <cell r="E218">
            <v>0</v>
          </cell>
          <cell r="F218" t="str">
            <v>Buah</v>
          </cell>
          <cell r="G218">
            <v>0</v>
          </cell>
          <cell r="H218">
            <v>0</v>
          </cell>
          <cell r="I218">
            <v>0</v>
          </cell>
        </row>
        <row r="220">
          <cell r="B220" t="str">
            <v>7.6(2)</v>
          </cell>
          <cell r="C220" t="str">
            <v>Beton Pratekan pre-cast bentang . . . . M.</v>
          </cell>
          <cell r="D220" t="str">
            <v>Beton Pratekan pre-cast bentang . . . . M.</v>
          </cell>
          <cell r="E220">
            <v>0</v>
          </cell>
          <cell r="F220" t="str">
            <v>Buah</v>
          </cell>
          <cell r="G220">
            <v>0</v>
          </cell>
          <cell r="H220">
            <v>0</v>
          </cell>
          <cell r="I220">
            <v>0</v>
          </cell>
        </row>
        <row r="222">
          <cell r="B222" t="str">
            <v>7.6(3)</v>
          </cell>
          <cell r="C222" t="str">
            <v>Pelat Berongga Beton Pratekan pre-cast bentang . . . . M.</v>
          </cell>
          <cell r="D222" t="str">
            <v>Pelat Berongga Beton Pratekan pre-cast bentang . . . . M.</v>
          </cell>
          <cell r="E222">
            <v>0</v>
          </cell>
          <cell r="F222" t="str">
            <v>Buah</v>
          </cell>
          <cell r="G222">
            <v>0</v>
          </cell>
          <cell r="H222">
            <v>0</v>
          </cell>
          <cell r="I222">
            <v>0</v>
          </cell>
        </row>
        <row r="224">
          <cell r="B224" t="str">
            <v>7.8(1)</v>
          </cell>
          <cell r="C224" t="str">
            <v>Pasangan batu kosong.</v>
          </cell>
          <cell r="D224" t="str">
            <v>Pasangan batu kosong.</v>
          </cell>
          <cell r="E224">
            <v>0</v>
          </cell>
          <cell r="F224" t="str">
            <v>m3</v>
          </cell>
          <cell r="G224">
            <v>0</v>
          </cell>
          <cell r="H224">
            <v>0</v>
          </cell>
          <cell r="I224">
            <v>0</v>
          </cell>
        </row>
        <row r="228">
          <cell r="B228" t="str">
            <v>7.8(2)</v>
          </cell>
          <cell r="C228" t="str">
            <v>Gabion (bronjong).</v>
          </cell>
          <cell r="D228" t="str">
            <v>Gabion (bronjong).</v>
          </cell>
          <cell r="E228">
            <v>0</v>
          </cell>
          <cell r="F228" t="str">
            <v>m3</v>
          </cell>
          <cell r="G228">
            <v>0</v>
          </cell>
          <cell r="H228">
            <v>0</v>
          </cell>
          <cell r="I228">
            <v>0</v>
          </cell>
        </row>
        <row r="230">
          <cell r="B230" t="str">
            <v>7.11(1)</v>
          </cell>
          <cell r="C230" t="str">
            <v>Expantiont joint type I.</v>
          </cell>
          <cell r="D230" t="str">
            <v>Expantiont joint type I.</v>
          </cell>
          <cell r="E230">
            <v>0</v>
          </cell>
          <cell r="F230" t="str">
            <v>m</v>
          </cell>
          <cell r="G230">
            <v>0</v>
          </cell>
          <cell r="H230">
            <v>0</v>
          </cell>
          <cell r="I230">
            <v>0</v>
          </cell>
        </row>
        <row r="232">
          <cell r="B232" t="str">
            <v>7.11(2)</v>
          </cell>
          <cell r="C232" t="str">
            <v>Expantiont joint type II (mutu tinggi).</v>
          </cell>
          <cell r="D232" t="str">
            <v>Expantiont joint type II (mutu tinggi).</v>
          </cell>
          <cell r="E232">
            <v>0</v>
          </cell>
          <cell r="F232" t="str">
            <v>m</v>
          </cell>
          <cell r="G232">
            <v>0</v>
          </cell>
          <cell r="H232">
            <v>0</v>
          </cell>
          <cell r="I232">
            <v>0</v>
          </cell>
        </row>
        <row r="254">
          <cell r="B254" t="str">
            <v>8.1 (6)</v>
          </cell>
          <cell r="C254" t="str">
            <v>Campuran Aspal Dingin untuk Pekerjaan Minor</v>
          </cell>
          <cell r="D254" t="str">
            <v>Campuran Aspal Dingin untuk Pekerjaan Minor</v>
          </cell>
          <cell r="E254">
            <v>0</v>
          </cell>
          <cell r="F254" t="str">
            <v>M3</v>
          </cell>
          <cell r="G254">
            <v>0</v>
          </cell>
          <cell r="H254">
            <v>0</v>
          </cell>
          <cell r="I254">
            <v>0</v>
          </cell>
        </row>
        <row r="266">
          <cell r="B266" t="str">
            <v>8.1(12)</v>
          </cell>
          <cell r="C266" t="str">
            <v>Material urugan pilihan untuk pekerjaan minor.</v>
          </cell>
          <cell r="D266" t="str">
            <v>Material urugan pilihan untuk pekerjaan minor.</v>
          </cell>
          <cell r="E266">
            <v>0</v>
          </cell>
          <cell r="F266" t="str">
            <v>m3</v>
          </cell>
          <cell r="G266">
            <v>0</v>
          </cell>
          <cell r="H266">
            <v>0</v>
          </cell>
          <cell r="I266">
            <v>0</v>
          </cell>
        </row>
        <row r="268">
          <cell r="B268" t="str">
            <v>8.1(13)</v>
          </cell>
          <cell r="C268" t="str">
            <v>Latasir (Sand sheet) untuk pekerjaan minor.</v>
          </cell>
          <cell r="D268" t="str">
            <v>Latasir (Sand sheet) untuk pekerjaan minor.</v>
          </cell>
          <cell r="E268">
            <v>0</v>
          </cell>
          <cell r="F268" t="str">
            <v>m2</v>
          </cell>
          <cell r="G268">
            <v>0</v>
          </cell>
          <cell r="H268">
            <v>0</v>
          </cell>
          <cell r="I268">
            <v>0</v>
          </cell>
        </row>
        <row r="270">
          <cell r="B270" t="str">
            <v>8.1(14)</v>
          </cell>
          <cell r="C270" t="str">
            <v>Beton K-125/BO untuk pekerjaan minor.</v>
          </cell>
          <cell r="D270" t="str">
            <v>Beton K-125/BO untuk pekerjaan minor.</v>
          </cell>
          <cell r="E270">
            <v>0</v>
          </cell>
          <cell r="F270" t="str">
            <v>m3</v>
          </cell>
          <cell r="G270">
            <v>0</v>
          </cell>
          <cell r="H270">
            <v>0</v>
          </cell>
          <cell r="I270">
            <v>0</v>
          </cell>
        </row>
        <row r="272">
          <cell r="B272" t="str">
            <v>8.1(15)</v>
          </cell>
          <cell r="C272" t="str">
            <v>Beton K-175 untuk pekerjaan minor.</v>
          </cell>
          <cell r="D272" t="str">
            <v>Beton K-175 untuk pekerjaan minor.</v>
          </cell>
          <cell r="E272">
            <v>0</v>
          </cell>
          <cell r="F272" t="str">
            <v>m3</v>
          </cell>
          <cell r="G272">
            <v>0</v>
          </cell>
          <cell r="H272">
            <v>0</v>
          </cell>
          <cell r="I272">
            <v>0</v>
          </cell>
        </row>
        <row r="274">
          <cell r="B274" t="str">
            <v>8.3(1)</v>
          </cell>
          <cell r="C274" t="str">
            <v>Stabilisasi dengan tanaman rumput.</v>
          </cell>
          <cell r="D274" t="str">
            <v>Stabilisasi dengan tanaman rumput.</v>
          </cell>
          <cell r="E274">
            <v>0</v>
          </cell>
          <cell r="F274" t="str">
            <v>m2</v>
          </cell>
          <cell r="G274">
            <v>0</v>
          </cell>
          <cell r="H274">
            <v>0</v>
          </cell>
          <cell r="I274">
            <v>0</v>
          </cell>
        </row>
        <row r="288">
          <cell r="B288" t="str">
            <v>8.4 (6)</v>
          </cell>
          <cell r="C288" t="str">
            <v>Rel Pengaman ( Guard Rail )</v>
          </cell>
          <cell r="D288" t="str">
            <v>Rel Pengaman ( Guard Rail )</v>
          </cell>
          <cell r="E288">
            <v>0</v>
          </cell>
          <cell r="F288" t="str">
            <v>Buah</v>
          </cell>
          <cell r="G288">
            <v>0</v>
          </cell>
          <cell r="H288">
            <v>0</v>
          </cell>
          <cell r="I288">
            <v>0</v>
          </cell>
        </row>
        <row r="290">
          <cell r="B290" t="str">
            <v>8.5(1)</v>
          </cell>
          <cell r="C290" t="str">
            <v>Pengembalian kondisi lantai jembatan beton.</v>
          </cell>
          <cell r="D290" t="str">
            <v>Pengembalian kondisi lantai jembatan beton.</v>
          </cell>
          <cell r="E290">
            <v>0</v>
          </cell>
          <cell r="F290" t="str">
            <v>m2</v>
          </cell>
          <cell r="G290">
            <v>0</v>
          </cell>
          <cell r="H290">
            <v>0</v>
          </cell>
          <cell r="I290">
            <v>0</v>
          </cell>
        </row>
        <row r="292">
          <cell r="B292" t="str">
            <v>8.5(2)</v>
          </cell>
          <cell r="C292" t="str">
            <v>Pengembalian kondisi lantai jembatan kayu.</v>
          </cell>
          <cell r="D292" t="str">
            <v>Pengembalian kondisi lantai jembatan kayu.</v>
          </cell>
          <cell r="E292">
            <v>0</v>
          </cell>
          <cell r="F292" t="str">
            <v>m2</v>
          </cell>
          <cell r="G292">
            <v>0</v>
          </cell>
          <cell r="H292">
            <v>0</v>
          </cell>
          <cell r="I292">
            <v>0</v>
          </cell>
        </row>
        <row r="294">
          <cell r="B294" t="str">
            <v>8.5(3)</v>
          </cell>
          <cell r="C294" t="str">
            <v>Pengembalian kondisi pelapisan permukaan baja struktur</v>
          </cell>
          <cell r="D294" t="str">
            <v>Pengembalian kondisi pelapisan permukaan baja struktur</v>
          </cell>
          <cell r="E294">
            <v>0</v>
          </cell>
          <cell r="F294" t="str">
            <v>m2</v>
          </cell>
          <cell r="G294">
            <v>0</v>
          </cell>
          <cell r="H294">
            <v>0</v>
          </cell>
          <cell r="I294">
            <v>0</v>
          </cell>
        </row>
        <row r="295">
          <cell r="D295" t="str">
            <v>(pengecatan).</v>
          </cell>
        </row>
        <row r="296">
          <cell r="B296" t="str">
            <v>8.5(4)</v>
          </cell>
          <cell r="C296" t="str">
            <v>Penyuntikan epoxy resin grout.</v>
          </cell>
          <cell r="D296" t="str">
            <v>Penyuntikan epoxy resin grout.</v>
          </cell>
          <cell r="E296">
            <v>0</v>
          </cell>
          <cell r="F296" t="str">
            <v>m2</v>
          </cell>
          <cell r="G296">
            <v>0</v>
          </cell>
          <cell r="H296">
            <v>0</v>
          </cell>
          <cell r="I296">
            <v>0</v>
          </cell>
        </row>
        <row r="298">
          <cell r="B298">
            <v>8.6</v>
          </cell>
          <cell r="C298" t="str">
            <v>Kerb beton.</v>
          </cell>
          <cell r="D298" t="str">
            <v>Kerb beton.</v>
          </cell>
          <cell r="E298">
            <v>0</v>
          </cell>
          <cell r="F298" t="str">
            <v>m</v>
          </cell>
          <cell r="G298">
            <v>0</v>
          </cell>
          <cell r="H298">
            <v>0</v>
          </cell>
          <cell r="I298">
            <v>0</v>
          </cell>
        </row>
        <row r="300">
          <cell r="B300">
            <v>8.6999999999999993</v>
          </cell>
          <cell r="C300" t="str">
            <v>Perkerasan blok pada trotoir dan median.</v>
          </cell>
          <cell r="D300" t="str">
            <v>Perkerasan blok pada trotoir dan median.</v>
          </cell>
          <cell r="E300">
            <v>0</v>
          </cell>
          <cell r="F300" t="str">
            <v>m2</v>
          </cell>
          <cell r="G300">
            <v>0</v>
          </cell>
          <cell r="H300">
            <v>0</v>
          </cell>
          <cell r="I300">
            <v>0</v>
          </cell>
        </row>
        <row r="302">
          <cell r="B302" t="str">
            <v>8.8(1)</v>
          </cell>
          <cell r="C302" t="str">
            <v>Penerangan jalan lampu tunggal.</v>
          </cell>
          <cell r="D302" t="str">
            <v>Penerangan jalan lampu tunggal.</v>
          </cell>
          <cell r="E302">
            <v>0</v>
          </cell>
          <cell r="F302" t="str">
            <v>Buah</v>
          </cell>
          <cell r="G302">
            <v>0</v>
          </cell>
          <cell r="H302">
            <v>0</v>
          </cell>
          <cell r="I302">
            <v>0</v>
          </cell>
        </row>
        <row r="304">
          <cell r="B304" t="str">
            <v>8.8(2)</v>
          </cell>
          <cell r="C304" t="str">
            <v>Penerangan jalan lampu ganda.</v>
          </cell>
          <cell r="D304" t="str">
            <v>Penerangan jalan lampu ganda.</v>
          </cell>
          <cell r="E304">
            <v>0</v>
          </cell>
          <cell r="F304" t="str">
            <v>Buah</v>
          </cell>
          <cell r="G304">
            <v>0</v>
          </cell>
          <cell r="H304">
            <v>0</v>
          </cell>
          <cell r="I304">
            <v>0</v>
          </cell>
        </row>
        <row r="306">
          <cell r="B306">
            <v>8.9</v>
          </cell>
          <cell r="C306" t="str">
            <v>Penghalang median beton pracetak.</v>
          </cell>
          <cell r="D306" t="str">
            <v>Penghalang median beton pracetak.</v>
          </cell>
          <cell r="E306">
            <v>0</v>
          </cell>
          <cell r="F306" t="str">
            <v>m</v>
          </cell>
          <cell r="G306">
            <v>0</v>
          </cell>
          <cell r="H306">
            <v>0</v>
          </cell>
          <cell r="I306">
            <v>0</v>
          </cell>
        </row>
        <row r="308">
          <cell r="B308" t="str">
            <v>8.10(1)</v>
          </cell>
          <cell r="C308" t="str">
            <v>Pengecatan kayu.</v>
          </cell>
          <cell r="D308" t="str">
            <v>Pengecatan kayu.</v>
          </cell>
          <cell r="E308">
            <v>0</v>
          </cell>
          <cell r="F308" t="str">
            <v>m2</v>
          </cell>
          <cell r="G308">
            <v>0</v>
          </cell>
          <cell r="H308">
            <v>0</v>
          </cell>
          <cell r="I308">
            <v>0</v>
          </cell>
        </row>
        <row r="310">
          <cell r="B310" t="str">
            <v>8.10(2)</v>
          </cell>
          <cell r="C310" t="str">
            <v>Pengecatan besi.</v>
          </cell>
          <cell r="D310" t="str">
            <v>Pengecatan besi.</v>
          </cell>
          <cell r="E310">
            <v>0</v>
          </cell>
          <cell r="F310" t="str">
            <v>m2</v>
          </cell>
          <cell r="G310">
            <v>0</v>
          </cell>
          <cell r="H310">
            <v>0</v>
          </cell>
          <cell r="I310">
            <v>0</v>
          </cell>
        </row>
        <row r="312">
          <cell r="B312" t="str">
            <v>8.10(3)</v>
          </cell>
          <cell r="C312" t="str">
            <v>Pengecatan tembok / beton.</v>
          </cell>
          <cell r="D312" t="str">
            <v>Pengecatan tembok / beton.</v>
          </cell>
          <cell r="E312">
            <v>0</v>
          </cell>
          <cell r="F312" t="str">
            <v>m2</v>
          </cell>
          <cell r="G312">
            <v>0</v>
          </cell>
          <cell r="H312">
            <v>0</v>
          </cell>
          <cell r="I312">
            <v>0</v>
          </cell>
        </row>
        <row r="314">
          <cell r="B314">
            <v>8.11</v>
          </cell>
          <cell r="C314" t="str">
            <v>Pagar penghalang (Guard rail).</v>
          </cell>
          <cell r="D314" t="str">
            <v>Pagar penghalang (Guard rail).</v>
          </cell>
          <cell r="E314">
            <v>0</v>
          </cell>
          <cell r="F314" t="str">
            <v>m</v>
          </cell>
          <cell r="G314">
            <v>0</v>
          </cell>
          <cell r="H314">
            <v>0</v>
          </cell>
          <cell r="I314">
            <v>0</v>
          </cell>
        </row>
        <row r="316">
          <cell r="B316">
            <v>8.1199999999999992</v>
          </cell>
          <cell r="C316" t="str">
            <v>Pipa utilitas</v>
          </cell>
          <cell r="D316" t="str">
            <v>Pipa utilitas</v>
          </cell>
          <cell r="E316">
            <v>0</v>
          </cell>
          <cell r="F316" t="str">
            <v>m</v>
          </cell>
          <cell r="G316">
            <v>0</v>
          </cell>
          <cell r="H316">
            <v>0</v>
          </cell>
          <cell r="I316">
            <v>0</v>
          </cell>
        </row>
        <row r="320">
          <cell r="B320" t="str">
            <v>DIV. IX</v>
          </cell>
          <cell r="C320" t="str">
            <v>PEKERJAAN HARIAN</v>
          </cell>
          <cell r="D320" t="str">
            <v>PEKERJAAN HARIAN</v>
          </cell>
        </row>
        <row r="322">
          <cell r="B322">
            <v>9.1</v>
          </cell>
          <cell r="C322" t="str">
            <v>Mandor.</v>
          </cell>
          <cell r="D322" t="str">
            <v>Mandor.</v>
          </cell>
          <cell r="E322">
            <v>0</v>
          </cell>
          <cell r="F322" t="str">
            <v>Jam</v>
          </cell>
          <cell r="G322">
            <v>0</v>
          </cell>
          <cell r="H322">
            <v>0</v>
          </cell>
          <cell r="I322">
            <v>0</v>
          </cell>
        </row>
        <row r="324">
          <cell r="B324">
            <v>9.1999999999999993</v>
          </cell>
          <cell r="C324" t="str">
            <v>Pekerja</v>
          </cell>
          <cell r="D324" t="str">
            <v>Pekerja</v>
          </cell>
          <cell r="E324">
            <v>0</v>
          </cell>
          <cell r="F324" t="str">
            <v>Jam</v>
          </cell>
          <cell r="G324">
            <v>0</v>
          </cell>
          <cell r="H324">
            <v>0</v>
          </cell>
          <cell r="I324">
            <v>0</v>
          </cell>
        </row>
        <row r="326">
          <cell r="B326">
            <v>9.3000000000000007</v>
          </cell>
          <cell r="C326" t="str">
            <v>Tukang</v>
          </cell>
          <cell r="D326" t="str">
            <v>Tukang</v>
          </cell>
          <cell r="E326">
            <v>0</v>
          </cell>
          <cell r="F326" t="str">
            <v>Jam</v>
          </cell>
          <cell r="G326">
            <v>0</v>
          </cell>
          <cell r="H326">
            <v>0</v>
          </cell>
          <cell r="I326">
            <v>0</v>
          </cell>
        </row>
        <row r="328">
          <cell r="B328">
            <v>9.4</v>
          </cell>
          <cell r="C328" t="str">
            <v>Dump Truck.</v>
          </cell>
          <cell r="D328" t="str">
            <v>Dump Truck.</v>
          </cell>
          <cell r="E328">
            <v>0</v>
          </cell>
          <cell r="F328" t="str">
            <v>Jam</v>
          </cell>
          <cell r="G328">
            <v>0</v>
          </cell>
          <cell r="H328">
            <v>0</v>
          </cell>
          <cell r="I328">
            <v>0</v>
          </cell>
        </row>
        <row r="330">
          <cell r="B330">
            <v>9.5</v>
          </cell>
          <cell r="C330" t="str">
            <v>Tangki Air.</v>
          </cell>
          <cell r="D330" t="str">
            <v>Tangki Air.</v>
          </cell>
          <cell r="E330">
            <v>0</v>
          </cell>
          <cell r="F330" t="str">
            <v>Jam</v>
          </cell>
          <cell r="G330">
            <v>0</v>
          </cell>
          <cell r="H330">
            <v>0</v>
          </cell>
          <cell r="I330">
            <v>0</v>
          </cell>
        </row>
        <row r="332">
          <cell r="B332">
            <v>9.6</v>
          </cell>
          <cell r="C332" t="str">
            <v>Bulldozer.</v>
          </cell>
          <cell r="D332" t="str">
            <v>Bulldozer.</v>
          </cell>
          <cell r="E332">
            <v>0</v>
          </cell>
          <cell r="F332" t="str">
            <v>Jam</v>
          </cell>
          <cell r="G332">
            <v>0</v>
          </cell>
          <cell r="H332">
            <v>0</v>
          </cell>
          <cell r="I332">
            <v>0</v>
          </cell>
        </row>
        <row r="334">
          <cell r="B334">
            <v>9.6999999999999993</v>
          </cell>
          <cell r="C334" t="str">
            <v>Motor Grader.</v>
          </cell>
          <cell r="D334" t="str">
            <v>Motor Grader.</v>
          </cell>
          <cell r="E334">
            <v>0</v>
          </cell>
          <cell r="F334" t="str">
            <v>Jam</v>
          </cell>
          <cell r="G334">
            <v>0</v>
          </cell>
          <cell r="H334">
            <v>0</v>
          </cell>
          <cell r="I334">
            <v>0</v>
          </cell>
        </row>
        <row r="336">
          <cell r="B336">
            <v>9.8000000000000007</v>
          </cell>
          <cell r="C336" t="str">
            <v>Wheel Loader.</v>
          </cell>
          <cell r="D336" t="str">
            <v>Wheel Loader.</v>
          </cell>
          <cell r="E336">
            <v>0</v>
          </cell>
          <cell r="F336" t="str">
            <v>Jam</v>
          </cell>
          <cell r="G336">
            <v>0</v>
          </cell>
          <cell r="H336">
            <v>0</v>
          </cell>
          <cell r="I336">
            <v>0</v>
          </cell>
        </row>
        <row r="338">
          <cell r="B338">
            <v>9.9</v>
          </cell>
          <cell r="C338" t="str">
            <v>Excavator.</v>
          </cell>
          <cell r="D338" t="str">
            <v>Excavator.</v>
          </cell>
          <cell r="E338">
            <v>0</v>
          </cell>
          <cell r="F338" t="str">
            <v>Jam</v>
          </cell>
          <cell r="G338">
            <v>0</v>
          </cell>
          <cell r="H338">
            <v>0</v>
          </cell>
          <cell r="I338">
            <v>0</v>
          </cell>
        </row>
        <row r="340">
          <cell r="B340">
            <v>9.1</v>
          </cell>
          <cell r="C340" t="str">
            <v>Crane.   .</v>
          </cell>
          <cell r="D340" t="str">
            <v>Crane.   .</v>
          </cell>
          <cell r="E340">
            <v>0</v>
          </cell>
          <cell r="F340" t="str">
            <v>Jam</v>
          </cell>
          <cell r="G340">
            <v>0</v>
          </cell>
          <cell r="H340">
            <v>0</v>
          </cell>
          <cell r="I340">
            <v>0</v>
          </cell>
        </row>
        <row r="342">
          <cell r="B342">
            <v>9.11</v>
          </cell>
          <cell r="C342" t="str">
            <v>Vibrator Rollers - 13 ton</v>
          </cell>
          <cell r="D342" t="str">
            <v>Vibrator Rollers - 13 ton</v>
          </cell>
          <cell r="E342">
            <v>0</v>
          </cell>
          <cell r="F342" t="str">
            <v>Jam</v>
          </cell>
          <cell r="G342">
            <v>0</v>
          </cell>
          <cell r="H342">
            <v>0</v>
          </cell>
          <cell r="I342">
            <v>0</v>
          </cell>
        </row>
        <row r="344">
          <cell r="B344">
            <v>9.1199999999999992</v>
          </cell>
          <cell r="C344" t="str">
            <v>Vibrator Roller 4 - 6 ton</v>
          </cell>
          <cell r="D344" t="str">
            <v>Vibrator Roller 4 - 6 ton</v>
          </cell>
          <cell r="E344">
            <v>0</v>
          </cell>
          <cell r="F344" t="str">
            <v>Jam</v>
          </cell>
          <cell r="G344">
            <v>0</v>
          </cell>
          <cell r="H344">
            <v>0</v>
          </cell>
          <cell r="I344">
            <v>0</v>
          </cell>
        </row>
        <row r="346">
          <cell r="B346">
            <v>9.1300000000000008</v>
          </cell>
          <cell r="C346" t="str">
            <v>Stamper</v>
          </cell>
          <cell r="D346" t="str">
            <v>Stamper</v>
          </cell>
          <cell r="E346">
            <v>0</v>
          </cell>
          <cell r="F346" t="str">
            <v>Jam</v>
          </cell>
          <cell r="G346">
            <v>0</v>
          </cell>
          <cell r="H346">
            <v>0</v>
          </cell>
          <cell r="I346">
            <v>0</v>
          </cell>
          <cell r="J346">
            <v>0</v>
          </cell>
          <cell r="K346">
            <v>60</v>
          </cell>
        </row>
        <row r="348">
          <cell r="B348">
            <v>9.14</v>
          </cell>
          <cell r="C348" t="str">
            <v>Drop Hammer 500 kg</v>
          </cell>
          <cell r="D348" t="str">
            <v>Drop Hammer 500 kg</v>
          </cell>
          <cell r="E348">
            <v>0</v>
          </cell>
          <cell r="F348" t="str">
            <v>Jam</v>
          </cell>
          <cell r="G348">
            <v>0</v>
          </cell>
          <cell r="H348">
            <v>0</v>
          </cell>
          <cell r="I348">
            <v>0</v>
          </cell>
        </row>
        <row r="350">
          <cell r="B350">
            <v>9.15</v>
          </cell>
          <cell r="C350" t="str">
            <v>Jack Hammer</v>
          </cell>
          <cell r="D350" t="str">
            <v>Jack Hammer</v>
          </cell>
          <cell r="E350">
            <v>0</v>
          </cell>
          <cell r="F350" t="str">
            <v>Jam</v>
          </cell>
          <cell r="G350">
            <v>0</v>
          </cell>
          <cell r="H350">
            <v>0</v>
          </cell>
          <cell r="I350">
            <v>0</v>
          </cell>
        </row>
        <row r="352">
          <cell r="B352">
            <v>9.16</v>
          </cell>
          <cell r="C352" t="str">
            <v>Chain Saw</v>
          </cell>
          <cell r="D352" t="str">
            <v>Chain Saw</v>
          </cell>
          <cell r="E352">
            <v>0</v>
          </cell>
          <cell r="F352" t="str">
            <v>Jam</v>
          </cell>
          <cell r="G352">
            <v>0</v>
          </cell>
          <cell r="H352">
            <v>0</v>
          </cell>
          <cell r="I352">
            <v>0</v>
          </cell>
        </row>
        <row r="354">
          <cell r="B354" t="str">
            <v>Jumlah Harga Pekerjaan Divisi IX</v>
          </cell>
          <cell r="C354">
            <v>0</v>
          </cell>
          <cell r="D354">
            <v>0</v>
          </cell>
          <cell r="E354">
            <v>0</v>
          </cell>
          <cell r="F354">
            <v>0</v>
          </cell>
          <cell r="G354">
            <v>0</v>
          </cell>
          <cell r="H354">
            <v>0</v>
          </cell>
          <cell r="I354">
            <v>0</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sheetData sheetId="236"/>
      <sheetData sheetId="237"/>
      <sheetData sheetId="238"/>
      <sheetData sheetId="239"/>
      <sheetData sheetId="240"/>
      <sheetData sheetId="241"/>
      <sheetData sheetId="242"/>
      <sheetData sheetId="243"/>
      <sheetData sheetId="244"/>
      <sheetData sheetId="245"/>
      <sheetData sheetId="246"/>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sheetData sheetId="406" refreshError="1"/>
      <sheetData sheetId="407" refreshError="1"/>
      <sheetData sheetId="408" refreshError="1"/>
      <sheetData sheetId="409"/>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sheetData sheetId="480" refreshError="1"/>
      <sheetData sheetId="481" refreshError="1"/>
      <sheetData sheetId="482" refreshError="1"/>
      <sheetData sheetId="483" refreshError="1"/>
      <sheetData sheetId="484" refreshError="1"/>
      <sheetData sheetId="485" refreshError="1"/>
      <sheetData sheetId="486" refreshError="1"/>
      <sheetData sheetId="487"/>
      <sheetData sheetId="488"/>
      <sheetData sheetId="489" refreshError="1"/>
      <sheetData sheetId="490" refreshError="1"/>
      <sheetData sheetId="491" refreshError="1"/>
      <sheetData sheetId="492" refreshError="1"/>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sheetData sheetId="531" refreshError="1"/>
      <sheetData sheetId="532" refreshError="1"/>
      <sheetData sheetId="533" refreshError="1"/>
      <sheetData sheetId="534" refreshError="1"/>
      <sheetData sheetId="535" refreshError="1"/>
      <sheetData sheetId="536" refreshError="1"/>
      <sheetData sheetId="537" refreshError="1"/>
      <sheetData sheetId="538"/>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sheetData sheetId="705"/>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sheetData sheetId="802"/>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sheetData sheetId="815" refreshError="1"/>
      <sheetData sheetId="816" refreshError="1"/>
      <sheetData sheetId="817" refreshError="1"/>
      <sheetData sheetId="818"/>
      <sheetData sheetId="819"/>
      <sheetData sheetId="820"/>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sheetData sheetId="834"/>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sheetData sheetId="888"/>
      <sheetData sheetId="889"/>
      <sheetData sheetId="890"/>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sheetData sheetId="948" refreshError="1"/>
      <sheetData sheetId="949" refreshError="1"/>
      <sheetData sheetId="950"/>
      <sheetData sheetId="95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sheetData sheetId="1011" refreshError="1"/>
      <sheetData sheetId="1012"/>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sheetData sheetId="1049"/>
      <sheetData sheetId="1050"/>
      <sheetData sheetId="1051"/>
      <sheetData sheetId="1052"/>
      <sheetData sheetId="1053">
        <row r="106">
          <cell r="C106">
            <v>0</v>
          </cell>
        </row>
      </sheetData>
      <sheetData sheetId="1054">
        <row r="106">
          <cell r="C106">
            <v>0</v>
          </cell>
        </row>
      </sheetData>
      <sheetData sheetId="1055">
        <row r="106">
          <cell r="C106">
            <v>0</v>
          </cell>
        </row>
      </sheetData>
      <sheetData sheetId="1056">
        <row r="106">
          <cell r="C106">
            <v>0</v>
          </cell>
        </row>
      </sheetData>
      <sheetData sheetId="1057">
        <row r="106">
          <cell r="C106">
            <v>0</v>
          </cell>
        </row>
      </sheetData>
      <sheetData sheetId="1058">
        <row r="106">
          <cell r="C106">
            <v>0</v>
          </cell>
        </row>
      </sheetData>
      <sheetData sheetId="1059"/>
      <sheetData sheetId="1060">
        <row r="106">
          <cell r="C106">
            <v>0</v>
          </cell>
        </row>
      </sheetData>
      <sheetData sheetId="1061">
        <row r="106">
          <cell r="C106">
            <v>0</v>
          </cell>
        </row>
      </sheetData>
      <sheetData sheetId="1062">
        <row r="106">
          <cell r="C106">
            <v>0</v>
          </cell>
        </row>
      </sheetData>
      <sheetData sheetId="1063">
        <row r="106">
          <cell r="C106">
            <v>0</v>
          </cell>
        </row>
      </sheetData>
      <sheetData sheetId="1064">
        <row r="106">
          <cell r="C106">
            <v>0</v>
          </cell>
        </row>
      </sheetData>
      <sheetData sheetId="1065">
        <row r="106">
          <cell r="C106">
            <v>0</v>
          </cell>
        </row>
      </sheetData>
      <sheetData sheetId="1066">
        <row r="106">
          <cell r="C106">
            <v>0</v>
          </cell>
        </row>
      </sheetData>
      <sheetData sheetId="1067">
        <row r="106">
          <cell r="C106">
            <v>0</v>
          </cell>
        </row>
      </sheetData>
      <sheetData sheetId="1068">
        <row r="106">
          <cell r="C106">
            <v>0</v>
          </cell>
        </row>
      </sheetData>
      <sheetData sheetId="1069">
        <row r="106">
          <cell r="C106">
            <v>0</v>
          </cell>
        </row>
      </sheetData>
      <sheetData sheetId="1070">
        <row r="106">
          <cell r="C106">
            <v>0</v>
          </cell>
        </row>
      </sheetData>
      <sheetData sheetId="1071">
        <row r="106">
          <cell r="C106">
            <v>0</v>
          </cell>
        </row>
      </sheetData>
      <sheetData sheetId="1072">
        <row r="106">
          <cell r="C106">
            <v>0</v>
          </cell>
        </row>
      </sheetData>
      <sheetData sheetId="1073">
        <row r="106">
          <cell r="C106">
            <v>0</v>
          </cell>
        </row>
      </sheetData>
      <sheetData sheetId="1074">
        <row r="106">
          <cell r="C106">
            <v>0</v>
          </cell>
        </row>
      </sheetData>
      <sheetData sheetId="1075">
        <row r="106">
          <cell r="C106">
            <v>0</v>
          </cell>
        </row>
      </sheetData>
      <sheetData sheetId="1076">
        <row r="106">
          <cell r="C106">
            <v>0</v>
          </cell>
        </row>
      </sheetData>
      <sheetData sheetId="1077">
        <row r="106">
          <cell r="C106">
            <v>0</v>
          </cell>
        </row>
      </sheetData>
      <sheetData sheetId="1078"/>
      <sheetData sheetId="1079">
        <row r="106">
          <cell r="C106">
            <v>0</v>
          </cell>
        </row>
      </sheetData>
      <sheetData sheetId="1080">
        <row r="106">
          <cell r="C106">
            <v>0</v>
          </cell>
        </row>
      </sheetData>
      <sheetData sheetId="1081"/>
      <sheetData sheetId="1082">
        <row r="106">
          <cell r="C106">
            <v>0</v>
          </cell>
        </row>
      </sheetData>
      <sheetData sheetId="1083">
        <row r="106">
          <cell r="C106">
            <v>0</v>
          </cell>
        </row>
      </sheetData>
      <sheetData sheetId="1084">
        <row r="106">
          <cell r="C106">
            <v>0</v>
          </cell>
        </row>
      </sheetData>
      <sheetData sheetId="1085">
        <row r="106">
          <cell r="C106">
            <v>0</v>
          </cell>
        </row>
      </sheetData>
      <sheetData sheetId="1086"/>
      <sheetData sheetId="1087">
        <row r="106">
          <cell r="C106">
            <v>0</v>
          </cell>
        </row>
      </sheetData>
      <sheetData sheetId="1088"/>
      <sheetData sheetId="1089">
        <row r="106">
          <cell r="C106">
            <v>0</v>
          </cell>
        </row>
      </sheetData>
      <sheetData sheetId="1090">
        <row r="106">
          <cell r="C106">
            <v>0</v>
          </cell>
        </row>
      </sheetData>
      <sheetData sheetId="1091">
        <row r="106">
          <cell r="C106">
            <v>0</v>
          </cell>
        </row>
      </sheetData>
      <sheetData sheetId="1092"/>
      <sheetData sheetId="1093"/>
      <sheetData sheetId="1094">
        <row r="106">
          <cell r="C106">
            <v>0</v>
          </cell>
        </row>
      </sheetData>
      <sheetData sheetId="1095">
        <row r="106">
          <cell r="C106">
            <v>0</v>
          </cell>
        </row>
      </sheetData>
      <sheetData sheetId="1096">
        <row r="106">
          <cell r="C106">
            <v>0</v>
          </cell>
        </row>
      </sheetData>
      <sheetData sheetId="1097">
        <row r="106">
          <cell r="C106">
            <v>0</v>
          </cell>
        </row>
      </sheetData>
      <sheetData sheetId="1098">
        <row r="106">
          <cell r="C106">
            <v>0</v>
          </cell>
        </row>
      </sheetData>
      <sheetData sheetId="1099">
        <row r="106">
          <cell r="C106">
            <v>0</v>
          </cell>
        </row>
      </sheetData>
      <sheetData sheetId="1100">
        <row r="106">
          <cell r="C106">
            <v>0</v>
          </cell>
        </row>
      </sheetData>
      <sheetData sheetId="1101">
        <row r="106">
          <cell r="C106">
            <v>0</v>
          </cell>
        </row>
      </sheetData>
      <sheetData sheetId="1102">
        <row r="106">
          <cell r="C106">
            <v>0</v>
          </cell>
        </row>
      </sheetData>
      <sheetData sheetId="1103">
        <row r="106">
          <cell r="C106">
            <v>0</v>
          </cell>
        </row>
      </sheetData>
      <sheetData sheetId="1104">
        <row r="106">
          <cell r="C106">
            <v>0</v>
          </cell>
        </row>
      </sheetData>
      <sheetData sheetId="1105">
        <row r="106">
          <cell r="C106">
            <v>0</v>
          </cell>
        </row>
      </sheetData>
      <sheetData sheetId="1106">
        <row r="106">
          <cell r="C106">
            <v>0</v>
          </cell>
        </row>
      </sheetData>
      <sheetData sheetId="1107"/>
      <sheetData sheetId="1108">
        <row r="106">
          <cell r="C106">
            <v>0</v>
          </cell>
        </row>
      </sheetData>
      <sheetData sheetId="1109"/>
      <sheetData sheetId="1110"/>
      <sheetData sheetId="1111">
        <row r="106">
          <cell r="C106">
            <v>0</v>
          </cell>
        </row>
      </sheetData>
      <sheetData sheetId="1112"/>
      <sheetData sheetId="1113">
        <row r="106">
          <cell r="C106">
            <v>0</v>
          </cell>
        </row>
      </sheetData>
      <sheetData sheetId="1114">
        <row r="106">
          <cell r="C106">
            <v>0</v>
          </cell>
        </row>
      </sheetData>
      <sheetData sheetId="1115">
        <row r="106">
          <cell r="C106">
            <v>0</v>
          </cell>
        </row>
      </sheetData>
      <sheetData sheetId="1116">
        <row r="106">
          <cell r="C106">
            <v>0</v>
          </cell>
        </row>
      </sheetData>
      <sheetData sheetId="1117">
        <row r="106">
          <cell r="C106">
            <v>0</v>
          </cell>
        </row>
      </sheetData>
      <sheetData sheetId="1118"/>
      <sheetData sheetId="1119">
        <row r="106">
          <cell r="C106">
            <v>0</v>
          </cell>
        </row>
      </sheetData>
      <sheetData sheetId="1120">
        <row r="106">
          <cell r="C106">
            <v>0</v>
          </cell>
        </row>
      </sheetData>
      <sheetData sheetId="1121">
        <row r="106">
          <cell r="C106">
            <v>0</v>
          </cell>
        </row>
      </sheetData>
      <sheetData sheetId="1122">
        <row r="106">
          <cell r="C106">
            <v>0</v>
          </cell>
        </row>
      </sheetData>
      <sheetData sheetId="1123">
        <row r="106">
          <cell r="C106">
            <v>0</v>
          </cell>
        </row>
      </sheetData>
      <sheetData sheetId="1124">
        <row r="106">
          <cell r="C106">
            <v>0</v>
          </cell>
        </row>
      </sheetData>
      <sheetData sheetId="1125">
        <row r="106">
          <cell r="C106">
            <v>0</v>
          </cell>
        </row>
      </sheetData>
      <sheetData sheetId="1126">
        <row r="106">
          <cell r="C106">
            <v>0</v>
          </cell>
        </row>
      </sheetData>
      <sheetData sheetId="1127">
        <row r="106">
          <cell r="C106">
            <v>0</v>
          </cell>
        </row>
      </sheetData>
      <sheetData sheetId="1128">
        <row r="106">
          <cell r="C106">
            <v>0</v>
          </cell>
        </row>
      </sheetData>
      <sheetData sheetId="1129">
        <row r="106">
          <cell r="C106">
            <v>0</v>
          </cell>
        </row>
      </sheetData>
      <sheetData sheetId="1130">
        <row r="106">
          <cell r="C106">
            <v>0</v>
          </cell>
        </row>
      </sheetData>
      <sheetData sheetId="1131">
        <row r="106">
          <cell r="C106">
            <v>0</v>
          </cell>
        </row>
      </sheetData>
      <sheetData sheetId="1132">
        <row r="106">
          <cell r="C106">
            <v>0</v>
          </cell>
        </row>
      </sheetData>
      <sheetData sheetId="1133">
        <row r="106">
          <cell r="C106">
            <v>0</v>
          </cell>
        </row>
      </sheetData>
      <sheetData sheetId="1134">
        <row r="106">
          <cell r="C106">
            <v>0</v>
          </cell>
        </row>
      </sheetData>
      <sheetData sheetId="1135">
        <row r="106">
          <cell r="C106">
            <v>0</v>
          </cell>
        </row>
      </sheetData>
      <sheetData sheetId="1136">
        <row r="106">
          <cell r="C106">
            <v>0</v>
          </cell>
        </row>
      </sheetData>
      <sheetData sheetId="1137">
        <row r="106">
          <cell r="C106">
            <v>0</v>
          </cell>
        </row>
      </sheetData>
      <sheetData sheetId="1138">
        <row r="106">
          <cell r="C106">
            <v>0</v>
          </cell>
        </row>
      </sheetData>
      <sheetData sheetId="1139"/>
      <sheetData sheetId="1140">
        <row r="106">
          <cell r="C106">
            <v>0</v>
          </cell>
        </row>
      </sheetData>
      <sheetData sheetId="1141">
        <row r="106">
          <cell r="C106">
            <v>0</v>
          </cell>
        </row>
      </sheetData>
      <sheetData sheetId="1142">
        <row r="106">
          <cell r="C106">
            <v>0</v>
          </cell>
        </row>
      </sheetData>
      <sheetData sheetId="1143"/>
      <sheetData sheetId="1144">
        <row r="106">
          <cell r="C106">
            <v>0</v>
          </cell>
        </row>
      </sheetData>
      <sheetData sheetId="1145"/>
      <sheetData sheetId="1146">
        <row r="106">
          <cell r="C106">
            <v>0</v>
          </cell>
        </row>
      </sheetData>
      <sheetData sheetId="1147"/>
      <sheetData sheetId="1148">
        <row r="106">
          <cell r="C106">
            <v>0</v>
          </cell>
        </row>
      </sheetData>
      <sheetData sheetId="1149">
        <row r="106">
          <cell r="C106">
            <v>0</v>
          </cell>
        </row>
      </sheetData>
      <sheetData sheetId="1150">
        <row r="106">
          <cell r="C106">
            <v>0</v>
          </cell>
        </row>
      </sheetData>
      <sheetData sheetId="1151"/>
      <sheetData sheetId="1152">
        <row r="106">
          <cell r="C106">
            <v>0</v>
          </cell>
        </row>
      </sheetData>
      <sheetData sheetId="1153">
        <row r="106">
          <cell r="C106">
            <v>0</v>
          </cell>
        </row>
      </sheetData>
      <sheetData sheetId="1154">
        <row r="106">
          <cell r="C106">
            <v>0</v>
          </cell>
        </row>
      </sheetData>
      <sheetData sheetId="1155">
        <row r="106">
          <cell r="C106">
            <v>0</v>
          </cell>
        </row>
      </sheetData>
      <sheetData sheetId="1156">
        <row r="106">
          <cell r="C106">
            <v>0</v>
          </cell>
        </row>
      </sheetData>
      <sheetData sheetId="1157">
        <row r="106">
          <cell r="C106">
            <v>0</v>
          </cell>
        </row>
      </sheetData>
      <sheetData sheetId="1158">
        <row r="106">
          <cell r="C106">
            <v>0</v>
          </cell>
        </row>
      </sheetData>
      <sheetData sheetId="1159"/>
      <sheetData sheetId="1160"/>
      <sheetData sheetId="1161">
        <row r="106">
          <cell r="C106">
            <v>0</v>
          </cell>
        </row>
      </sheetData>
      <sheetData sheetId="1162"/>
      <sheetData sheetId="1163">
        <row r="106">
          <cell r="C106">
            <v>0</v>
          </cell>
        </row>
      </sheetData>
      <sheetData sheetId="1164"/>
      <sheetData sheetId="1165"/>
      <sheetData sheetId="1166"/>
      <sheetData sheetId="1167"/>
      <sheetData sheetId="1168">
        <row r="106">
          <cell r="C106">
            <v>0</v>
          </cell>
        </row>
      </sheetData>
      <sheetData sheetId="1169"/>
      <sheetData sheetId="1170">
        <row r="106">
          <cell r="C106">
            <v>0</v>
          </cell>
        </row>
      </sheetData>
      <sheetData sheetId="1171"/>
      <sheetData sheetId="1172"/>
      <sheetData sheetId="1173"/>
      <sheetData sheetId="1174"/>
      <sheetData sheetId="1175"/>
      <sheetData sheetId="1176"/>
      <sheetData sheetId="1177">
        <row r="106">
          <cell r="C106">
            <v>0</v>
          </cell>
        </row>
      </sheetData>
      <sheetData sheetId="1178"/>
      <sheetData sheetId="1179">
        <row r="106">
          <cell r="C106">
            <v>0</v>
          </cell>
        </row>
      </sheetData>
      <sheetData sheetId="1180">
        <row r="106">
          <cell r="C106">
            <v>0</v>
          </cell>
        </row>
      </sheetData>
      <sheetData sheetId="1181">
        <row r="106">
          <cell r="C106">
            <v>0</v>
          </cell>
        </row>
      </sheetData>
      <sheetData sheetId="1182">
        <row r="106">
          <cell r="C106">
            <v>0</v>
          </cell>
        </row>
      </sheetData>
      <sheetData sheetId="1183">
        <row r="106">
          <cell r="C106">
            <v>0</v>
          </cell>
        </row>
      </sheetData>
      <sheetData sheetId="1184">
        <row r="106">
          <cell r="C106">
            <v>0</v>
          </cell>
        </row>
      </sheetData>
      <sheetData sheetId="1185">
        <row r="106">
          <cell r="C106">
            <v>0</v>
          </cell>
        </row>
      </sheetData>
      <sheetData sheetId="1186">
        <row r="106">
          <cell r="C106">
            <v>0</v>
          </cell>
        </row>
      </sheetData>
      <sheetData sheetId="1187">
        <row r="106">
          <cell r="C106">
            <v>0</v>
          </cell>
        </row>
      </sheetData>
      <sheetData sheetId="1188">
        <row r="106">
          <cell r="C106">
            <v>0</v>
          </cell>
        </row>
      </sheetData>
      <sheetData sheetId="1189">
        <row r="106">
          <cell r="C106">
            <v>0</v>
          </cell>
        </row>
      </sheetData>
      <sheetData sheetId="1190">
        <row r="106">
          <cell r="C106">
            <v>0</v>
          </cell>
        </row>
      </sheetData>
      <sheetData sheetId="1191">
        <row r="106">
          <cell r="C106">
            <v>0</v>
          </cell>
        </row>
      </sheetData>
      <sheetData sheetId="1192">
        <row r="106">
          <cell r="C106">
            <v>0</v>
          </cell>
        </row>
      </sheetData>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sheetData sheetId="1225" refreshError="1"/>
      <sheetData sheetId="1226"/>
      <sheetData sheetId="1227" refreshError="1"/>
      <sheetData sheetId="1228"/>
      <sheetData sheetId="1229" refreshError="1"/>
      <sheetData sheetId="1230">
        <row r="106">
          <cell r="C106">
            <v>0</v>
          </cell>
        </row>
      </sheetData>
      <sheetData sheetId="1231" refreshError="1"/>
      <sheetData sheetId="1232" refreshError="1"/>
      <sheetData sheetId="1233">
        <row r="106">
          <cell r="C106">
            <v>0</v>
          </cell>
        </row>
      </sheetData>
      <sheetData sheetId="1234">
        <row r="106">
          <cell r="C106">
            <v>0</v>
          </cell>
        </row>
      </sheetData>
      <sheetData sheetId="1235" refreshError="1"/>
      <sheetData sheetId="1236">
        <row r="106">
          <cell r="C106">
            <v>0</v>
          </cell>
        </row>
      </sheetData>
      <sheetData sheetId="1237">
        <row r="106">
          <cell r="C106">
            <v>0</v>
          </cell>
        </row>
      </sheetData>
      <sheetData sheetId="1238">
        <row r="106">
          <cell r="C106">
            <v>0</v>
          </cell>
        </row>
      </sheetData>
      <sheetData sheetId="1239">
        <row r="106">
          <cell r="C106">
            <v>0</v>
          </cell>
        </row>
      </sheetData>
      <sheetData sheetId="1240">
        <row r="106">
          <cell r="C106">
            <v>0</v>
          </cell>
        </row>
      </sheetData>
      <sheetData sheetId="1241">
        <row r="106">
          <cell r="C106">
            <v>0</v>
          </cell>
        </row>
      </sheetData>
      <sheetData sheetId="1242">
        <row r="106">
          <cell r="C106">
            <v>0</v>
          </cell>
        </row>
      </sheetData>
      <sheetData sheetId="1243"/>
      <sheetData sheetId="1244"/>
      <sheetData sheetId="1245"/>
      <sheetData sheetId="1246"/>
      <sheetData sheetId="1247"/>
      <sheetData sheetId="1248" refreshError="1"/>
      <sheetData sheetId="1249" refreshError="1"/>
      <sheetData sheetId="1250"/>
      <sheetData sheetId="1251"/>
      <sheetData sheetId="1252"/>
      <sheetData sheetId="1253"/>
      <sheetData sheetId="1254"/>
      <sheetData sheetId="1255">
        <row r="106">
          <cell r="C106">
            <v>0</v>
          </cell>
        </row>
      </sheetData>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row r="106">
          <cell r="C106">
            <v>0</v>
          </cell>
        </row>
      </sheetData>
      <sheetData sheetId="1276">
        <row r="106">
          <cell r="C106">
            <v>0</v>
          </cell>
        </row>
      </sheetData>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refreshError="1"/>
      <sheetData sheetId="1306">
        <row r="106">
          <cell r="C106">
            <v>0</v>
          </cell>
        </row>
      </sheetData>
      <sheetData sheetId="1307">
        <row r="106">
          <cell r="C106">
            <v>0</v>
          </cell>
        </row>
      </sheetData>
      <sheetData sheetId="1308">
        <row r="106">
          <cell r="C106">
            <v>0</v>
          </cell>
        </row>
      </sheetData>
      <sheetData sheetId="1309">
        <row r="106">
          <cell r="C106">
            <v>0</v>
          </cell>
        </row>
      </sheetData>
      <sheetData sheetId="1310">
        <row r="106">
          <cell r="C106">
            <v>0</v>
          </cell>
        </row>
      </sheetData>
      <sheetData sheetId="1311">
        <row r="106">
          <cell r="C106">
            <v>0</v>
          </cell>
        </row>
      </sheetData>
      <sheetData sheetId="1312">
        <row r="106">
          <cell r="C106">
            <v>0</v>
          </cell>
        </row>
      </sheetData>
      <sheetData sheetId="1313">
        <row r="106">
          <cell r="C106">
            <v>0</v>
          </cell>
        </row>
      </sheetData>
      <sheetData sheetId="1314">
        <row r="106">
          <cell r="C106">
            <v>0</v>
          </cell>
        </row>
      </sheetData>
      <sheetData sheetId="1315">
        <row r="106">
          <cell r="C106">
            <v>0</v>
          </cell>
        </row>
      </sheetData>
      <sheetData sheetId="1316">
        <row r="106">
          <cell r="C106">
            <v>0</v>
          </cell>
        </row>
      </sheetData>
      <sheetData sheetId="1317">
        <row r="106">
          <cell r="C106">
            <v>0</v>
          </cell>
        </row>
      </sheetData>
      <sheetData sheetId="1318">
        <row r="106">
          <cell r="C106">
            <v>0</v>
          </cell>
        </row>
      </sheetData>
      <sheetData sheetId="1319">
        <row r="106">
          <cell r="C106">
            <v>0</v>
          </cell>
        </row>
      </sheetData>
      <sheetData sheetId="1320">
        <row r="106">
          <cell r="C106">
            <v>0</v>
          </cell>
        </row>
      </sheetData>
      <sheetData sheetId="1321">
        <row r="106">
          <cell r="C106">
            <v>0</v>
          </cell>
        </row>
      </sheetData>
      <sheetData sheetId="1322">
        <row r="106">
          <cell r="C106">
            <v>0</v>
          </cell>
        </row>
      </sheetData>
      <sheetData sheetId="1323">
        <row r="106">
          <cell r="C106">
            <v>0</v>
          </cell>
        </row>
      </sheetData>
      <sheetData sheetId="1324">
        <row r="106">
          <cell r="C106">
            <v>0</v>
          </cell>
        </row>
      </sheetData>
      <sheetData sheetId="1325">
        <row r="106">
          <cell r="C106">
            <v>0</v>
          </cell>
        </row>
      </sheetData>
      <sheetData sheetId="1326">
        <row r="106">
          <cell r="C106">
            <v>0</v>
          </cell>
        </row>
      </sheetData>
      <sheetData sheetId="1327">
        <row r="106">
          <cell r="C106">
            <v>0</v>
          </cell>
        </row>
      </sheetData>
      <sheetData sheetId="1328">
        <row r="106">
          <cell r="C106">
            <v>0</v>
          </cell>
        </row>
      </sheetData>
      <sheetData sheetId="1329">
        <row r="106">
          <cell r="C106">
            <v>0</v>
          </cell>
        </row>
      </sheetData>
      <sheetData sheetId="1330">
        <row r="106">
          <cell r="C106">
            <v>0</v>
          </cell>
        </row>
      </sheetData>
      <sheetData sheetId="1331">
        <row r="106">
          <cell r="C106">
            <v>0</v>
          </cell>
        </row>
      </sheetData>
      <sheetData sheetId="1332">
        <row r="106">
          <cell r="C106">
            <v>0</v>
          </cell>
        </row>
      </sheetData>
      <sheetData sheetId="1333">
        <row r="106">
          <cell r="C106">
            <v>0</v>
          </cell>
        </row>
      </sheetData>
      <sheetData sheetId="1334">
        <row r="106">
          <cell r="C106">
            <v>0</v>
          </cell>
        </row>
      </sheetData>
      <sheetData sheetId="1335">
        <row r="106">
          <cell r="C106">
            <v>0</v>
          </cell>
        </row>
      </sheetData>
      <sheetData sheetId="1336">
        <row r="106">
          <cell r="C106">
            <v>0</v>
          </cell>
        </row>
      </sheetData>
      <sheetData sheetId="1337">
        <row r="106">
          <cell r="C106">
            <v>0</v>
          </cell>
        </row>
      </sheetData>
      <sheetData sheetId="1338">
        <row r="106">
          <cell r="C106">
            <v>0</v>
          </cell>
        </row>
      </sheetData>
      <sheetData sheetId="1339">
        <row r="106">
          <cell r="C106">
            <v>0</v>
          </cell>
        </row>
      </sheetData>
      <sheetData sheetId="1340">
        <row r="106">
          <cell r="C106">
            <v>0</v>
          </cell>
        </row>
      </sheetData>
      <sheetData sheetId="1341">
        <row r="106">
          <cell r="C106">
            <v>0</v>
          </cell>
        </row>
      </sheetData>
      <sheetData sheetId="1342">
        <row r="106">
          <cell r="C106">
            <v>0</v>
          </cell>
        </row>
      </sheetData>
      <sheetData sheetId="1343">
        <row r="106">
          <cell r="C106">
            <v>0</v>
          </cell>
        </row>
      </sheetData>
      <sheetData sheetId="1344">
        <row r="106">
          <cell r="C106">
            <v>0</v>
          </cell>
        </row>
      </sheetData>
      <sheetData sheetId="1345">
        <row r="106">
          <cell r="C106">
            <v>0</v>
          </cell>
        </row>
      </sheetData>
      <sheetData sheetId="1346">
        <row r="106">
          <cell r="C106">
            <v>0</v>
          </cell>
        </row>
      </sheetData>
      <sheetData sheetId="1347">
        <row r="106">
          <cell r="C106">
            <v>0</v>
          </cell>
        </row>
      </sheetData>
      <sheetData sheetId="1348">
        <row r="106">
          <cell r="C106">
            <v>0</v>
          </cell>
        </row>
      </sheetData>
      <sheetData sheetId="1349">
        <row r="106">
          <cell r="C106">
            <v>0</v>
          </cell>
        </row>
      </sheetData>
      <sheetData sheetId="1350">
        <row r="106">
          <cell r="C106">
            <v>0</v>
          </cell>
        </row>
      </sheetData>
      <sheetData sheetId="1351">
        <row r="106">
          <cell r="C106">
            <v>0</v>
          </cell>
        </row>
      </sheetData>
      <sheetData sheetId="1352">
        <row r="106">
          <cell r="C106">
            <v>0</v>
          </cell>
        </row>
      </sheetData>
      <sheetData sheetId="1353">
        <row r="106">
          <cell r="C106">
            <v>0</v>
          </cell>
        </row>
      </sheetData>
      <sheetData sheetId="1354">
        <row r="106">
          <cell r="C106">
            <v>0</v>
          </cell>
        </row>
      </sheetData>
      <sheetData sheetId="1355">
        <row r="106">
          <cell r="C106">
            <v>0</v>
          </cell>
        </row>
      </sheetData>
      <sheetData sheetId="1356">
        <row r="106">
          <cell r="C106">
            <v>0</v>
          </cell>
        </row>
      </sheetData>
      <sheetData sheetId="1357">
        <row r="106">
          <cell r="C106">
            <v>0</v>
          </cell>
        </row>
      </sheetData>
      <sheetData sheetId="1358">
        <row r="106">
          <cell r="C106">
            <v>0</v>
          </cell>
        </row>
      </sheetData>
      <sheetData sheetId="1359">
        <row r="106">
          <cell r="C106">
            <v>0</v>
          </cell>
        </row>
      </sheetData>
      <sheetData sheetId="1360">
        <row r="106">
          <cell r="C106">
            <v>0</v>
          </cell>
        </row>
      </sheetData>
      <sheetData sheetId="1361">
        <row r="106">
          <cell r="C106">
            <v>0</v>
          </cell>
        </row>
      </sheetData>
      <sheetData sheetId="1362">
        <row r="106">
          <cell r="C106">
            <v>0</v>
          </cell>
        </row>
      </sheetData>
      <sheetData sheetId="1363">
        <row r="106">
          <cell r="C106">
            <v>0</v>
          </cell>
        </row>
      </sheetData>
      <sheetData sheetId="1364">
        <row r="106">
          <cell r="C106">
            <v>0</v>
          </cell>
        </row>
      </sheetData>
      <sheetData sheetId="1365">
        <row r="106">
          <cell r="C106">
            <v>0</v>
          </cell>
        </row>
      </sheetData>
      <sheetData sheetId="1366">
        <row r="106">
          <cell r="C106">
            <v>0</v>
          </cell>
        </row>
      </sheetData>
      <sheetData sheetId="1367">
        <row r="106">
          <cell r="C106">
            <v>0</v>
          </cell>
        </row>
      </sheetData>
      <sheetData sheetId="1368">
        <row r="106">
          <cell r="C106">
            <v>0</v>
          </cell>
        </row>
      </sheetData>
      <sheetData sheetId="1369">
        <row r="106">
          <cell r="C106">
            <v>0</v>
          </cell>
        </row>
      </sheetData>
      <sheetData sheetId="1370">
        <row r="106">
          <cell r="C106">
            <v>0</v>
          </cell>
        </row>
      </sheetData>
      <sheetData sheetId="1371">
        <row r="106">
          <cell r="C106">
            <v>0</v>
          </cell>
        </row>
      </sheetData>
      <sheetData sheetId="1372">
        <row r="106">
          <cell r="C106">
            <v>0</v>
          </cell>
        </row>
      </sheetData>
      <sheetData sheetId="1373">
        <row r="106">
          <cell r="C106">
            <v>0</v>
          </cell>
        </row>
      </sheetData>
      <sheetData sheetId="1374">
        <row r="106">
          <cell r="C106">
            <v>0</v>
          </cell>
        </row>
      </sheetData>
      <sheetData sheetId="1375">
        <row r="106">
          <cell r="C106">
            <v>0</v>
          </cell>
        </row>
      </sheetData>
      <sheetData sheetId="1376">
        <row r="106">
          <cell r="C106">
            <v>0</v>
          </cell>
        </row>
      </sheetData>
      <sheetData sheetId="1377">
        <row r="106">
          <cell r="C106">
            <v>0</v>
          </cell>
        </row>
      </sheetData>
      <sheetData sheetId="1378">
        <row r="106">
          <cell r="C106">
            <v>0</v>
          </cell>
        </row>
      </sheetData>
      <sheetData sheetId="1379">
        <row r="106">
          <cell r="C106">
            <v>0</v>
          </cell>
        </row>
      </sheetData>
      <sheetData sheetId="1380">
        <row r="106">
          <cell r="C106">
            <v>0</v>
          </cell>
        </row>
      </sheetData>
      <sheetData sheetId="1381">
        <row r="106">
          <cell r="C106">
            <v>0</v>
          </cell>
        </row>
      </sheetData>
      <sheetData sheetId="1382">
        <row r="106">
          <cell r="C106">
            <v>0</v>
          </cell>
        </row>
      </sheetData>
      <sheetData sheetId="1383">
        <row r="106">
          <cell r="C106">
            <v>0</v>
          </cell>
        </row>
      </sheetData>
      <sheetData sheetId="1384">
        <row r="106">
          <cell r="C106">
            <v>0</v>
          </cell>
        </row>
      </sheetData>
      <sheetData sheetId="1385">
        <row r="106">
          <cell r="C106">
            <v>0</v>
          </cell>
        </row>
      </sheetData>
      <sheetData sheetId="1386">
        <row r="106">
          <cell r="C106">
            <v>0</v>
          </cell>
        </row>
      </sheetData>
      <sheetData sheetId="1387">
        <row r="106">
          <cell r="C106">
            <v>0</v>
          </cell>
        </row>
      </sheetData>
      <sheetData sheetId="1388">
        <row r="106">
          <cell r="C106">
            <v>0</v>
          </cell>
        </row>
      </sheetData>
      <sheetData sheetId="1389">
        <row r="106">
          <cell r="C106">
            <v>0</v>
          </cell>
        </row>
      </sheetData>
      <sheetData sheetId="1390">
        <row r="106">
          <cell r="C106">
            <v>0</v>
          </cell>
        </row>
      </sheetData>
      <sheetData sheetId="1391">
        <row r="106">
          <cell r="C106">
            <v>0</v>
          </cell>
        </row>
      </sheetData>
      <sheetData sheetId="1392">
        <row r="106">
          <cell r="C106">
            <v>0</v>
          </cell>
        </row>
      </sheetData>
      <sheetData sheetId="1393">
        <row r="106">
          <cell r="C106">
            <v>0</v>
          </cell>
        </row>
      </sheetData>
      <sheetData sheetId="1394">
        <row r="106">
          <cell r="C106">
            <v>0</v>
          </cell>
        </row>
      </sheetData>
      <sheetData sheetId="1395">
        <row r="106">
          <cell r="C106">
            <v>0</v>
          </cell>
        </row>
      </sheetData>
      <sheetData sheetId="1396">
        <row r="106">
          <cell r="C106">
            <v>0</v>
          </cell>
        </row>
      </sheetData>
      <sheetData sheetId="1397">
        <row r="106">
          <cell r="C106">
            <v>0</v>
          </cell>
        </row>
      </sheetData>
      <sheetData sheetId="1398">
        <row r="106">
          <cell r="C106">
            <v>0</v>
          </cell>
        </row>
      </sheetData>
      <sheetData sheetId="1399">
        <row r="106">
          <cell r="C106">
            <v>0</v>
          </cell>
        </row>
      </sheetData>
      <sheetData sheetId="1400">
        <row r="106">
          <cell r="C106">
            <v>0</v>
          </cell>
        </row>
      </sheetData>
      <sheetData sheetId="1401">
        <row r="106">
          <cell r="C106">
            <v>0</v>
          </cell>
        </row>
      </sheetData>
      <sheetData sheetId="1402">
        <row r="106">
          <cell r="C106">
            <v>0</v>
          </cell>
        </row>
      </sheetData>
      <sheetData sheetId="1403">
        <row r="106">
          <cell r="C106">
            <v>0</v>
          </cell>
        </row>
      </sheetData>
      <sheetData sheetId="1404">
        <row r="106">
          <cell r="C106">
            <v>0</v>
          </cell>
        </row>
      </sheetData>
      <sheetData sheetId="1405">
        <row r="106">
          <cell r="C106">
            <v>0</v>
          </cell>
        </row>
      </sheetData>
      <sheetData sheetId="1406">
        <row r="106">
          <cell r="C106">
            <v>0</v>
          </cell>
        </row>
      </sheetData>
      <sheetData sheetId="1407">
        <row r="106">
          <cell r="C106">
            <v>0</v>
          </cell>
        </row>
      </sheetData>
      <sheetData sheetId="1408">
        <row r="106">
          <cell r="C106">
            <v>0</v>
          </cell>
        </row>
      </sheetData>
      <sheetData sheetId="1409">
        <row r="106">
          <cell r="C106">
            <v>0</v>
          </cell>
        </row>
      </sheetData>
      <sheetData sheetId="1410">
        <row r="106">
          <cell r="C106">
            <v>0</v>
          </cell>
        </row>
      </sheetData>
      <sheetData sheetId="1411">
        <row r="106">
          <cell r="C106">
            <v>0</v>
          </cell>
        </row>
      </sheetData>
      <sheetData sheetId="1412">
        <row r="106">
          <cell r="C106">
            <v>0</v>
          </cell>
        </row>
      </sheetData>
      <sheetData sheetId="1413">
        <row r="106">
          <cell r="C106">
            <v>0</v>
          </cell>
        </row>
      </sheetData>
      <sheetData sheetId="1414">
        <row r="106">
          <cell r="C106">
            <v>0</v>
          </cell>
        </row>
      </sheetData>
      <sheetData sheetId="1415">
        <row r="106">
          <cell r="C106">
            <v>0</v>
          </cell>
        </row>
      </sheetData>
      <sheetData sheetId="1416">
        <row r="106">
          <cell r="C106">
            <v>0</v>
          </cell>
        </row>
      </sheetData>
      <sheetData sheetId="1417">
        <row r="106">
          <cell r="C106">
            <v>0</v>
          </cell>
        </row>
      </sheetData>
      <sheetData sheetId="1418">
        <row r="106">
          <cell r="C106">
            <v>0</v>
          </cell>
        </row>
      </sheetData>
      <sheetData sheetId="1419">
        <row r="106">
          <cell r="C106">
            <v>0</v>
          </cell>
        </row>
      </sheetData>
      <sheetData sheetId="1420">
        <row r="106">
          <cell r="C106">
            <v>0</v>
          </cell>
        </row>
      </sheetData>
      <sheetData sheetId="1421">
        <row r="106">
          <cell r="C106">
            <v>0</v>
          </cell>
        </row>
      </sheetData>
      <sheetData sheetId="1422">
        <row r="106">
          <cell r="C106">
            <v>0</v>
          </cell>
        </row>
      </sheetData>
      <sheetData sheetId="1423">
        <row r="106">
          <cell r="C106">
            <v>0</v>
          </cell>
        </row>
      </sheetData>
      <sheetData sheetId="1424">
        <row r="106">
          <cell r="C106">
            <v>0</v>
          </cell>
        </row>
      </sheetData>
      <sheetData sheetId="1425">
        <row r="106">
          <cell r="C106">
            <v>0</v>
          </cell>
        </row>
      </sheetData>
      <sheetData sheetId="1426">
        <row r="106">
          <cell r="C106">
            <v>0</v>
          </cell>
        </row>
      </sheetData>
      <sheetData sheetId="1427">
        <row r="106">
          <cell r="C106">
            <v>0</v>
          </cell>
        </row>
      </sheetData>
      <sheetData sheetId="1428">
        <row r="106">
          <cell r="C106">
            <v>0</v>
          </cell>
        </row>
      </sheetData>
      <sheetData sheetId="1429">
        <row r="106">
          <cell r="C106">
            <v>0</v>
          </cell>
        </row>
      </sheetData>
      <sheetData sheetId="1430">
        <row r="106">
          <cell r="C106">
            <v>0</v>
          </cell>
        </row>
      </sheetData>
      <sheetData sheetId="1431">
        <row r="106">
          <cell r="C106">
            <v>0</v>
          </cell>
        </row>
      </sheetData>
      <sheetData sheetId="1432">
        <row r="106">
          <cell r="C106">
            <v>0</v>
          </cell>
        </row>
      </sheetData>
      <sheetData sheetId="1433">
        <row r="106">
          <cell r="C106">
            <v>0</v>
          </cell>
        </row>
      </sheetData>
      <sheetData sheetId="1434">
        <row r="106">
          <cell r="C106">
            <v>0</v>
          </cell>
        </row>
      </sheetData>
      <sheetData sheetId="1435">
        <row r="106">
          <cell r="C106">
            <v>0</v>
          </cell>
        </row>
      </sheetData>
      <sheetData sheetId="1436">
        <row r="106">
          <cell r="C106">
            <v>0</v>
          </cell>
        </row>
      </sheetData>
      <sheetData sheetId="1437">
        <row r="106">
          <cell r="C106">
            <v>0</v>
          </cell>
        </row>
      </sheetData>
      <sheetData sheetId="1438">
        <row r="106">
          <cell r="C106">
            <v>0</v>
          </cell>
        </row>
      </sheetData>
      <sheetData sheetId="1439">
        <row r="106">
          <cell r="C106">
            <v>0</v>
          </cell>
        </row>
      </sheetData>
      <sheetData sheetId="1440">
        <row r="106">
          <cell r="C106">
            <v>0</v>
          </cell>
        </row>
      </sheetData>
      <sheetData sheetId="1441">
        <row r="106">
          <cell r="C106">
            <v>0</v>
          </cell>
        </row>
      </sheetData>
      <sheetData sheetId="1442">
        <row r="106">
          <cell r="C106">
            <v>0</v>
          </cell>
        </row>
      </sheetData>
      <sheetData sheetId="1443">
        <row r="106">
          <cell r="C106">
            <v>0</v>
          </cell>
        </row>
      </sheetData>
      <sheetData sheetId="1444">
        <row r="106">
          <cell r="C106">
            <v>0</v>
          </cell>
        </row>
      </sheetData>
      <sheetData sheetId="1445">
        <row r="106">
          <cell r="C106">
            <v>0</v>
          </cell>
        </row>
      </sheetData>
      <sheetData sheetId="1446">
        <row r="106">
          <cell r="C106">
            <v>0</v>
          </cell>
        </row>
      </sheetData>
      <sheetData sheetId="1447">
        <row r="106">
          <cell r="C106">
            <v>0</v>
          </cell>
        </row>
      </sheetData>
      <sheetData sheetId="1448">
        <row r="106">
          <cell r="C106">
            <v>0</v>
          </cell>
        </row>
      </sheetData>
      <sheetData sheetId="1449">
        <row r="106">
          <cell r="C106">
            <v>0</v>
          </cell>
        </row>
      </sheetData>
      <sheetData sheetId="1450">
        <row r="106">
          <cell r="C106">
            <v>0</v>
          </cell>
        </row>
      </sheetData>
      <sheetData sheetId="1451">
        <row r="106">
          <cell r="C106">
            <v>0</v>
          </cell>
        </row>
      </sheetData>
      <sheetData sheetId="1452">
        <row r="106">
          <cell r="C106">
            <v>0</v>
          </cell>
        </row>
      </sheetData>
      <sheetData sheetId="1453">
        <row r="106">
          <cell r="C106">
            <v>0</v>
          </cell>
        </row>
      </sheetData>
      <sheetData sheetId="1454">
        <row r="106">
          <cell r="C106">
            <v>0</v>
          </cell>
        </row>
      </sheetData>
      <sheetData sheetId="1455">
        <row r="106">
          <cell r="C106">
            <v>0</v>
          </cell>
        </row>
      </sheetData>
      <sheetData sheetId="1456">
        <row r="106">
          <cell r="C106">
            <v>0</v>
          </cell>
        </row>
      </sheetData>
      <sheetData sheetId="1457">
        <row r="106">
          <cell r="C106">
            <v>0</v>
          </cell>
        </row>
      </sheetData>
      <sheetData sheetId="1458">
        <row r="106">
          <cell r="C106">
            <v>0</v>
          </cell>
        </row>
      </sheetData>
      <sheetData sheetId="1459">
        <row r="106">
          <cell r="C106">
            <v>0</v>
          </cell>
        </row>
      </sheetData>
      <sheetData sheetId="1460">
        <row r="106">
          <cell r="C106">
            <v>0</v>
          </cell>
        </row>
      </sheetData>
      <sheetData sheetId="1461">
        <row r="106">
          <cell r="C106">
            <v>0</v>
          </cell>
        </row>
      </sheetData>
      <sheetData sheetId="1462">
        <row r="106">
          <cell r="C106">
            <v>0</v>
          </cell>
        </row>
      </sheetData>
      <sheetData sheetId="1463">
        <row r="106">
          <cell r="C106">
            <v>0</v>
          </cell>
        </row>
      </sheetData>
      <sheetData sheetId="1464">
        <row r="106">
          <cell r="C106">
            <v>0</v>
          </cell>
        </row>
      </sheetData>
      <sheetData sheetId="1465">
        <row r="106">
          <cell r="C106">
            <v>0</v>
          </cell>
        </row>
      </sheetData>
      <sheetData sheetId="1466">
        <row r="106">
          <cell r="C106">
            <v>0</v>
          </cell>
        </row>
      </sheetData>
      <sheetData sheetId="1467">
        <row r="106">
          <cell r="C106">
            <v>0</v>
          </cell>
        </row>
      </sheetData>
      <sheetData sheetId="1468">
        <row r="106">
          <cell r="C106">
            <v>0</v>
          </cell>
        </row>
      </sheetData>
      <sheetData sheetId="1469">
        <row r="106">
          <cell r="C106">
            <v>0</v>
          </cell>
        </row>
      </sheetData>
      <sheetData sheetId="1470">
        <row r="106">
          <cell r="C106">
            <v>0</v>
          </cell>
        </row>
      </sheetData>
      <sheetData sheetId="1471">
        <row r="106">
          <cell r="C106">
            <v>0</v>
          </cell>
        </row>
      </sheetData>
      <sheetData sheetId="1472">
        <row r="106">
          <cell r="C106">
            <v>0</v>
          </cell>
        </row>
      </sheetData>
      <sheetData sheetId="1473">
        <row r="106">
          <cell r="C106">
            <v>0</v>
          </cell>
        </row>
      </sheetData>
      <sheetData sheetId="1474">
        <row r="106">
          <cell r="C106">
            <v>0</v>
          </cell>
        </row>
      </sheetData>
      <sheetData sheetId="1475">
        <row r="106">
          <cell r="C106">
            <v>0</v>
          </cell>
        </row>
      </sheetData>
      <sheetData sheetId="1476">
        <row r="106">
          <cell r="C106">
            <v>0</v>
          </cell>
        </row>
      </sheetData>
      <sheetData sheetId="1477">
        <row r="106">
          <cell r="C106">
            <v>0</v>
          </cell>
        </row>
      </sheetData>
      <sheetData sheetId="1478">
        <row r="106">
          <cell r="C106">
            <v>0</v>
          </cell>
        </row>
      </sheetData>
      <sheetData sheetId="1479">
        <row r="106">
          <cell r="C106">
            <v>0</v>
          </cell>
        </row>
      </sheetData>
      <sheetData sheetId="1480">
        <row r="106">
          <cell r="C106">
            <v>0</v>
          </cell>
        </row>
      </sheetData>
      <sheetData sheetId="1481">
        <row r="106">
          <cell r="C106">
            <v>0</v>
          </cell>
        </row>
      </sheetData>
      <sheetData sheetId="1482">
        <row r="106">
          <cell r="C106">
            <v>0</v>
          </cell>
        </row>
      </sheetData>
      <sheetData sheetId="1483">
        <row r="106">
          <cell r="C106">
            <v>0</v>
          </cell>
        </row>
      </sheetData>
      <sheetData sheetId="1484">
        <row r="106">
          <cell r="C106">
            <v>0</v>
          </cell>
        </row>
      </sheetData>
      <sheetData sheetId="1485">
        <row r="106">
          <cell r="C106">
            <v>0</v>
          </cell>
        </row>
      </sheetData>
      <sheetData sheetId="1486">
        <row r="106">
          <cell r="C106">
            <v>0</v>
          </cell>
        </row>
      </sheetData>
      <sheetData sheetId="1487">
        <row r="106">
          <cell r="C106">
            <v>0</v>
          </cell>
        </row>
      </sheetData>
      <sheetData sheetId="1488">
        <row r="106">
          <cell r="C106">
            <v>0</v>
          </cell>
        </row>
      </sheetData>
      <sheetData sheetId="1489">
        <row r="106">
          <cell r="C106">
            <v>0</v>
          </cell>
        </row>
      </sheetData>
      <sheetData sheetId="1490">
        <row r="106">
          <cell r="C106">
            <v>0</v>
          </cell>
        </row>
      </sheetData>
      <sheetData sheetId="1491">
        <row r="106">
          <cell r="C106">
            <v>0</v>
          </cell>
        </row>
      </sheetData>
      <sheetData sheetId="1492">
        <row r="106">
          <cell r="C106">
            <v>0</v>
          </cell>
        </row>
      </sheetData>
      <sheetData sheetId="1493">
        <row r="106">
          <cell r="C106">
            <v>0</v>
          </cell>
        </row>
      </sheetData>
      <sheetData sheetId="1494">
        <row r="106">
          <cell r="C106">
            <v>0</v>
          </cell>
        </row>
      </sheetData>
      <sheetData sheetId="1495">
        <row r="106">
          <cell r="C106">
            <v>0</v>
          </cell>
        </row>
      </sheetData>
      <sheetData sheetId="1496">
        <row r="106">
          <cell r="C106">
            <v>0</v>
          </cell>
        </row>
      </sheetData>
      <sheetData sheetId="1497">
        <row r="106">
          <cell r="C106">
            <v>0</v>
          </cell>
        </row>
      </sheetData>
      <sheetData sheetId="1498">
        <row r="106">
          <cell r="C106">
            <v>0</v>
          </cell>
        </row>
      </sheetData>
      <sheetData sheetId="1499">
        <row r="106">
          <cell r="C106">
            <v>0</v>
          </cell>
        </row>
      </sheetData>
      <sheetData sheetId="1500">
        <row r="106">
          <cell r="C106">
            <v>0</v>
          </cell>
        </row>
      </sheetData>
      <sheetData sheetId="1501">
        <row r="106">
          <cell r="C106">
            <v>0</v>
          </cell>
        </row>
      </sheetData>
      <sheetData sheetId="1502">
        <row r="106">
          <cell r="C106">
            <v>0</v>
          </cell>
        </row>
      </sheetData>
      <sheetData sheetId="1503">
        <row r="106">
          <cell r="C106">
            <v>0</v>
          </cell>
        </row>
      </sheetData>
      <sheetData sheetId="1504">
        <row r="106">
          <cell r="C106">
            <v>0</v>
          </cell>
        </row>
      </sheetData>
      <sheetData sheetId="1505">
        <row r="106">
          <cell r="C106">
            <v>0</v>
          </cell>
        </row>
      </sheetData>
      <sheetData sheetId="1506">
        <row r="106">
          <cell r="C106">
            <v>0</v>
          </cell>
        </row>
      </sheetData>
      <sheetData sheetId="1507">
        <row r="106">
          <cell r="C106">
            <v>0</v>
          </cell>
        </row>
      </sheetData>
      <sheetData sheetId="1508">
        <row r="106">
          <cell r="C106">
            <v>0</v>
          </cell>
        </row>
      </sheetData>
      <sheetData sheetId="1509">
        <row r="106">
          <cell r="C106">
            <v>0</v>
          </cell>
        </row>
      </sheetData>
      <sheetData sheetId="1510">
        <row r="106">
          <cell r="C106">
            <v>0</v>
          </cell>
        </row>
      </sheetData>
      <sheetData sheetId="1511">
        <row r="106">
          <cell r="C106">
            <v>0</v>
          </cell>
        </row>
      </sheetData>
      <sheetData sheetId="1512">
        <row r="106">
          <cell r="C106">
            <v>0</v>
          </cell>
        </row>
      </sheetData>
      <sheetData sheetId="1513">
        <row r="106">
          <cell r="C106">
            <v>0</v>
          </cell>
        </row>
      </sheetData>
      <sheetData sheetId="1514">
        <row r="106">
          <cell r="C106">
            <v>0</v>
          </cell>
        </row>
      </sheetData>
      <sheetData sheetId="1515">
        <row r="106">
          <cell r="C106">
            <v>0</v>
          </cell>
        </row>
      </sheetData>
      <sheetData sheetId="1516">
        <row r="106">
          <cell r="C106">
            <v>0</v>
          </cell>
        </row>
      </sheetData>
      <sheetData sheetId="1517">
        <row r="106">
          <cell r="C106">
            <v>0</v>
          </cell>
        </row>
      </sheetData>
      <sheetData sheetId="1518">
        <row r="106">
          <cell r="C106">
            <v>0</v>
          </cell>
        </row>
      </sheetData>
      <sheetData sheetId="1519">
        <row r="106">
          <cell r="C106">
            <v>0</v>
          </cell>
        </row>
      </sheetData>
      <sheetData sheetId="1520">
        <row r="106">
          <cell r="C106">
            <v>0</v>
          </cell>
        </row>
      </sheetData>
      <sheetData sheetId="1521">
        <row r="106">
          <cell r="C106">
            <v>0</v>
          </cell>
        </row>
      </sheetData>
      <sheetData sheetId="1522">
        <row r="106">
          <cell r="C106">
            <v>0</v>
          </cell>
        </row>
      </sheetData>
      <sheetData sheetId="1523">
        <row r="106">
          <cell r="C106">
            <v>0</v>
          </cell>
        </row>
      </sheetData>
      <sheetData sheetId="1524">
        <row r="106">
          <cell r="C106">
            <v>0</v>
          </cell>
        </row>
      </sheetData>
      <sheetData sheetId="1525">
        <row r="106">
          <cell r="C106">
            <v>0</v>
          </cell>
        </row>
      </sheetData>
      <sheetData sheetId="1526">
        <row r="106">
          <cell r="C106">
            <v>0</v>
          </cell>
        </row>
      </sheetData>
      <sheetData sheetId="1527">
        <row r="106">
          <cell r="C106">
            <v>0</v>
          </cell>
        </row>
      </sheetData>
      <sheetData sheetId="1528">
        <row r="106">
          <cell r="C106">
            <v>0</v>
          </cell>
        </row>
      </sheetData>
      <sheetData sheetId="1529">
        <row r="106">
          <cell r="C106">
            <v>0</v>
          </cell>
        </row>
      </sheetData>
      <sheetData sheetId="1530">
        <row r="106">
          <cell r="C106">
            <v>0</v>
          </cell>
        </row>
      </sheetData>
      <sheetData sheetId="1531">
        <row r="106">
          <cell r="C106">
            <v>0</v>
          </cell>
        </row>
      </sheetData>
      <sheetData sheetId="1532">
        <row r="106">
          <cell r="C106">
            <v>0</v>
          </cell>
        </row>
      </sheetData>
      <sheetData sheetId="1533">
        <row r="106">
          <cell r="C106">
            <v>0</v>
          </cell>
        </row>
      </sheetData>
      <sheetData sheetId="1534">
        <row r="106">
          <cell r="C106">
            <v>0</v>
          </cell>
        </row>
      </sheetData>
      <sheetData sheetId="1535">
        <row r="106">
          <cell r="C106">
            <v>0</v>
          </cell>
        </row>
      </sheetData>
      <sheetData sheetId="1536">
        <row r="106">
          <cell r="C106">
            <v>0</v>
          </cell>
        </row>
      </sheetData>
      <sheetData sheetId="1537">
        <row r="106">
          <cell r="C106">
            <v>0</v>
          </cell>
        </row>
      </sheetData>
      <sheetData sheetId="1538">
        <row r="106">
          <cell r="C106">
            <v>0</v>
          </cell>
        </row>
      </sheetData>
      <sheetData sheetId="1539">
        <row r="106">
          <cell r="C106">
            <v>0</v>
          </cell>
        </row>
      </sheetData>
      <sheetData sheetId="1540">
        <row r="106">
          <cell r="C106">
            <v>0</v>
          </cell>
        </row>
      </sheetData>
      <sheetData sheetId="1541">
        <row r="106">
          <cell r="C106">
            <v>0</v>
          </cell>
        </row>
      </sheetData>
      <sheetData sheetId="1542">
        <row r="106">
          <cell r="C106">
            <v>0</v>
          </cell>
        </row>
      </sheetData>
      <sheetData sheetId="1543">
        <row r="106">
          <cell r="C106">
            <v>0</v>
          </cell>
        </row>
      </sheetData>
      <sheetData sheetId="1544">
        <row r="106">
          <cell r="C106">
            <v>0</v>
          </cell>
        </row>
      </sheetData>
      <sheetData sheetId="1545">
        <row r="106">
          <cell r="C106">
            <v>0</v>
          </cell>
        </row>
      </sheetData>
      <sheetData sheetId="1546">
        <row r="106">
          <cell r="C106">
            <v>0</v>
          </cell>
        </row>
      </sheetData>
      <sheetData sheetId="1547">
        <row r="106">
          <cell r="C106">
            <v>0</v>
          </cell>
        </row>
      </sheetData>
      <sheetData sheetId="1548">
        <row r="106">
          <cell r="C106">
            <v>0</v>
          </cell>
        </row>
      </sheetData>
      <sheetData sheetId="1549">
        <row r="106">
          <cell r="C106">
            <v>0</v>
          </cell>
        </row>
      </sheetData>
      <sheetData sheetId="1550">
        <row r="106">
          <cell r="C106">
            <v>0</v>
          </cell>
        </row>
      </sheetData>
      <sheetData sheetId="1551">
        <row r="106">
          <cell r="C106">
            <v>0</v>
          </cell>
        </row>
      </sheetData>
      <sheetData sheetId="1552">
        <row r="106">
          <cell r="C106">
            <v>0</v>
          </cell>
        </row>
      </sheetData>
      <sheetData sheetId="1553">
        <row r="106">
          <cell r="C106">
            <v>0</v>
          </cell>
        </row>
      </sheetData>
      <sheetData sheetId="1554">
        <row r="106">
          <cell r="C106">
            <v>0</v>
          </cell>
        </row>
      </sheetData>
      <sheetData sheetId="1555">
        <row r="106">
          <cell r="C106">
            <v>0</v>
          </cell>
        </row>
      </sheetData>
      <sheetData sheetId="1556">
        <row r="106">
          <cell r="C106">
            <v>0</v>
          </cell>
        </row>
      </sheetData>
      <sheetData sheetId="1557">
        <row r="106">
          <cell r="C106">
            <v>0</v>
          </cell>
        </row>
      </sheetData>
      <sheetData sheetId="1558">
        <row r="106">
          <cell r="C106">
            <v>0</v>
          </cell>
        </row>
      </sheetData>
      <sheetData sheetId="1559">
        <row r="106">
          <cell r="C106">
            <v>0</v>
          </cell>
        </row>
      </sheetData>
      <sheetData sheetId="1560">
        <row r="106">
          <cell r="C106">
            <v>0</v>
          </cell>
        </row>
      </sheetData>
      <sheetData sheetId="1561">
        <row r="106">
          <cell r="C106">
            <v>0</v>
          </cell>
        </row>
      </sheetData>
      <sheetData sheetId="1562">
        <row r="106">
          <cell r="C106">
            <v>0</v>
          </cell>
        </row>
      </sheetData>
      <sheetData sheetId="1563">
        <row r="106">
          <cell r="C106">
            <v>0</v>
          </cell>
        </row>
      </sheetData>
      <sheetData sheetId="1564">
        <row r="106">
          <cell r="C106">
            <v>0</v>
          </cell>
        </row>
      </sheetData>
      <sheetData sheetId="1565">
        <row r="106">
          <cell r="C106">
            <v>0</v>
          </cell>
        </row>
      </sheetData>
      <sheetData sheetId="1566">
        <row r="106">
          <cell r="C106">
            <v>0</v>
          </cell>
        </row>
      </sheetData>
      <sheetData sheetId="1567">
        <row r="106">
          <cell r="C106">
            <v>0</v>
          </cell>
        </row>
      </sheetData>
      <sheetData sheetId="1568">
        <row r="106">
          <cell r="C106">
            <v>0</v>
          </cell>
        </row>
      </sheetData>
      <sheetData sheetId="1569">
        <row r="106">
          <cell r="C106">
            <v>0</v>
          </cell>
        </row>
      </sheetData>
      <sheetData sheetId="1570" refreshError="1"/>
      <sheetData sheetId="1571">
        <row r="106">
          <cell r="C106">
            <v>0</v>
          </cell>
        </row>
      </sheetData>
      <sheetData sheetId="1572">
        <row r="106">
          <cell r="C106">
            <v>0</v>
          </cell>
        </row>
      </sheetData>
      <sheetData sheetId="1573">
        <row r="106">
          <cell r="C106">
            <v>0</v>
          </cell>
        </row>
      </sheetData>
      <sheetData sheetId="1574">
        <row r="106">
          <cell r="C106">
            <v>0</v>
          </cell>
        </row>
      </sheetData>
      <sheetData sheetId="1575">
        <row r="106">
          <cell r="C106">
            <v>0</v>
          </cell>
        </row>
      </sheetData>
      <sheetData sheetId="1576">
        <row r="106">
          <cell r="C106">
            <v>0</v>
          </cell>
        </row>
      </sheetData>
      <sheetData sheetId="1577">
        <row r="106">
          <cell r="C106">
            <v>0</v>
          </cell>
        </row>
      </sheetData>
      <sheetData sheetId="1578">
        <row r="106">
          <cell r="C106">
            <v>0</v>
          </cell>
        </row>
      </sheetData>
      <sheetData sheetId="1579">
        <row r="106">
          <cell r="C106">
            <v>0</v>
          </cell>
        </row>
      </sheetData>
      <sheetData sheetId="1580">
        <row r="106">
          <cell r="C106">
            <v>0</v>
          </cell>
        </row>
      </sheetData>
      <sheetData sheetId="1581">
        <row r="106">
          <cell r="C106">
            <v>0</v>
          </cell>
        </row>
      </sheetData>
      <sheetData sheetId="1582">
        <row r="106">
          <cell r="C106">
            <v>0</v>
          </cell>
        </row>
      </sheetData>
      <sheetData sheetId="1583">
        <row r="106">
          <cell r="C106">
            <v>0</v>
          </cell>
        </row>
      </sheetData>
      <sheetData sheetId="1584">
        <row r="106">
          <cell r="C106">
            <v>0</v>
          </cell>
        </row>
      </sheetData>
      <sheetData sheetId="1585">
        <row r="106">
          <cell r="C106">
            <v>0</v>
          </cell>
        </row>
      </sheetData>
      <sheetData sheetId="1586" refreshError="1"/>
      <sheetData sheetId="1587">
        <row r="106">
          <cell r="C106">
            <v>0</v>
          </cell>
        </row>
      </sheetData>
      <sheetData sheetId="1588">
        <row r="106">
          <cell r="C106">
            <v>0</v>
          </cell>
        </row>
      </sheetData>
      <sheetData sheetId="1589"/>
      <sheetData sheetId="1590"/>
      <sheetData sheetId="1591">
        <row r="106">
          <cell r="C106">
            <v>0</v>
          </cell>
        </row>
      </sheetData>
      <sheetData sheetId="1592">
        <row r="106">
          <cell r="C106">
            <v>0</v>
          </cell>
        </row>
      </sheetData>
      <sheetData sheetId="1593">
        <row r="106">
          <cell r="C106">
            <v>0</v>
          </cell>
        </row>
      </sheetData>
      <sheetData sheetId="1594">
        <row r="106">
          <cell r="C106">
            <v>0</v>
          </cell>
        </row>
      </sheetData>
      <sheetData sheetId="1595">
        <row r="106">
          <cell r="C106">
            <v>0</v>
          </cell>
        </row>
      </sheetData>
      <sheetData sheetId="1596">
        <row r="106">
          <cell r="C106">
            <v>0</v>
          </cell>
        </row>
      </sheetData>
      <sheetData sheetId="1597">
        <row r="106">
          <cell r="C106">
            <v>0</v>
          </cell>
        </row>
      </sheetData>
      <sheetData sheetId="1598">
        <row r="106">
          <cell r="C106">
            <v>0</v>
          </cell>
        </row>
      </sheetData>
      <sheetData sheetId="1599">
        <row r="106">
          <cell r="C106">
            <v>0</v>
          </cell>
        </row>
      </sheetData>
      <sheetData sheetId="1600">
        <row r="106">
          <cell r="C106">
            <v>0</v>
          </cell>
        </row>
      </sheetData>
      <sheetData sheetId="1601">
        <row r="106">
          <cell r="C106">
            <v>0</v>
          </cell>
        </row>
      </sheetData>
      <sheetData sheetId="1602">
        <row r="106">
          <cell r="C106">
            <v>0</v>
          </cell>
        </row>
      </sheetData>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ow r="106">
          <cell r="C106">
            <v>0</v>
          </cell>
        </row>
      </sheetData>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ow r="106">
          <cell r="C106">
            <v>0</v>
          </cell>
        </row>
      </sheetData>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ow r="106">
          <cell r="C106">
            <v>0</v>
          </cell>
        </row>
      </sheetData>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ow r="106">
          <cell r="C106">
            <v>0</v>
          </cell>
        </row>
      </sheetData>
      <sheetData sheetId="1716">
        <row r="106">
          <cell r="C106">
            <v>0</v>
          </cell>
        </row>
      </sheetData>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sheetData sheetId="1729" refreshError="1"/>
      <sheetData sheetId="1730"/>
      <sheetData sheetId="1731" refreshError="1"/>
      <sheetData sheetId="1732"/>
      <sheetData sheetId="1733" refreshError="1"/>
      <sheetData sheetId="1734" refreshError="1"/>
      <sheetData sheetId="1735" refreshError="1"/>
      <sheetData sheetId="1736" refreshError="1"/>
      <sheetData sheetId="1737" refreshError="1"/>
      <sheetData sheetId="1738" refreshError="1"/>
      <sheetData sheetId="1739" refreshError="1"/>
      <sheetData sheetId="1740">
        <row r="106">
          <cell r="C106">
            <v>0</v>
          </cell>
        </row>
      </sheetData>
      <sheetData sheetId="1741" refreshError="1"/>
      <sheetData sheetId="1742" refreshError="1"/>
      <sheetData sheetId="1743" refreshError="1"/>
      <sheetData sheetId="1744"/>
      <sheetData sheetId="1745" refreshError="1"/>
      <sheetData sheetId="1746" refreshError="1"/>
      <sheetData sheetId="1747" refreshError="1"/>
      <sheetData sheetId="1748" refreshError="1"/>
      <sheetData sheetId="1749" refreshError="1"/>
      <sheetData sheetId="1750" refreshError="1"/>
      <sheetData sheetId="1751"/>
      <sheetData sheetId="1752"/>
      <sheetData sheetId="1753"/>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ow r="106">
          <cell r="C106">
            <v>0</v>
          </cell>
        </row>
      </sheetData>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ow r="106">
          <cell r="C106">
            <v>0</v>
          </cell>
        </row>
      </sheetData>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ow r="106">
          <cell r="C106">
            <v>0</v>
          </cell>
        </row>
      </sheetData>
      <sheetData sheetId="1832">
        <row r="106">
          <cell r="C106">
            <v>0</v>
          </cell>
        </row>
      </sheetData>
      <sheetData sheetId="1833">
        <row r="106">
          <cell r="C106">
            <v>0</v>
          </cell>
        </row>
      </sheetData>
      <sheetData sheetId="1834">
        <row r="106">
          <cell r="C106">
            <v>0</v>
          </cell>
        </row>
      </sheetData>
      <sheetData sheetId="1835">
        <row r="106">
          <cell r="C106">
            <v>0</v>
          </cell>
        </row>
      </sheetData>
      <sheetData sheetId="1836">
        <row r="106">
          <cell r="C106">
            <v>0</v>
          </cell>
        </row>
      </sheetData>
      <sheetData sheetId="1837">
        <row r="106">
          <cell r="C106">
            <v>0</v>
          </cell>
        </row>
      </sheetData>
      <sheetData sheetId="1838">
        <row r="106">
          <cell r="C106">
            <v>0</v>
          </cell>
        </row>
      </sheetData>
      <sheetData sheetId="1839">
        <row r="106">
          <cell r="C106">
            <v>0</v>
          </cell>
        </row>
      </sheetData>
      <sheetData sheetId="1840">
        <row r="106">
          <cell r="C106">
            <v>0</v>
          </cell>
        </row>
      </sheetData>
      <sheetData sheetId="1841">
        <row r="106">
          <cell r="C106">
            <v>0</v>
          </cell>
        </row>
      </sheetData>
      <sheetData sheetId="1842">
        <row r="106">
          <cell r="C106">
            <v>0</v>
          </cell>
        </row>
      </sheetData>
      <sheetData sheetId="1843">
        <row r="106">
          <cell r="C106">
            <v>0</v>
          </cell>
        </row>
      </sheetData>
      <sheetData sheetId="1844">
        <row r="106">
          <cell r="C106">
            <v>0</v>
          </cell>
        </row>
      </sheetData>
      <sheetData sheetId="1845">
        <row r="106">
          <cell r="C106">
            <v>0</v>
          </cell>
        </row>
      </sheetData>
      <sheetData sheetId="1846">
        <row r="106">
          <cell r="C106">
            <v>0</v>
          </cell>
        </row>
      </sheetData>
      <sheetData sheetId="1847">
        <row r="106">
          <cell r="C106">
            <v>0</v>
          </cell>
        </row>
      </sheetData>
      <sheetData sheetId="1848">
        <row r="106">
          <cell r="C106">
            <v>0</v>
          </cell>
        </row>
      </sheetData>
      <sheetData sheetId="1849">
        <row r="106">
          <cell r="C106">
            <v>0</v>
          </cell>
        </row>
      </sheetData>
      <sheetData sheetId="1850">
        <row r="106">
          <cell r="C106">
            <v>0</v>
          </cell>
        </row>
      </sheetData>
      <sheetData sheetId="1851">
        <row r="106">
          <cell r="C106">
            <v>0</v>
          </cell>
        </row>
      </sheetData>
      <sheetData sheetId="1852">
        <row r="106">
          <cell r="C106">
            <v>0</v>
          </cell>
        </row>
      </sheetData>
      <sheetData sheetId="1853">
        <row r="106">
          <cell r="C106">
            <v>0</v>
          </cell>
        </row>
      </sheetData>
      <sheetData sheetId="1854">
        <row r="106">
          <cell r="C106">
            <v>0</v>
          </cell>
        </row>
      </sheetData>
      <sheetData sheetId="1855">
        <row r="106">
          <cell r="C106">
            <v>0</v>
          </cell>
        </row>
      </sheetData>
      <sheetData sheetId="1856">
        <row r="106">
          <cell r="C106">
            <v>0</v>
          </cell>
        </row>
      </sheetData>
      <sheetData sheetId="1857">
        <row r="106">
          <cell r="C106">
            <v>0</v>
          </cell>
        </row>
      </sheetData>
      <sheetData sheetId="1858">
        <row r="106">
          <cell r="C106">
            <v>0</v>
          </cell>
        </row>
      </sheetData>
      <sheetData sheetId="1859">
        <row r="106">
          <cell r="C106">
            <v>0</v>
          </cell>
        </row>
      </sheetData>
      <sheetData sheetId="1860">
        <row r="106">
          <cell r="C106">
            <v>0</v>
          </cell>
        </row>
      </sheetData>
      <sheetData sheetId="1861">
        <row r="106">
          <cell r="C106">
            <v>0</v>
          </cell>
        </row>
      </sheetData>
      <sheetData sheetId="1862">
        <row r="106">
          <cell r="C106">
            <v>0</v>
          </cell>
        </row>
      </sheetData>
      <sheetData sheetId="1863">
        <row r="106">
          <cell r="C106">
            <v>0</v>
          </cell>
        </row>
      </sheetData>
      <sheetData sheetId="1864">
        <row r="106">
          <cell r="C106">
            <v>0</v>
          </cell>
        </row>
      </sheetData>
      <sheetData sheetId="1865">
        <row r="106">
          <cell r="C106">
            <v>0</v>
          </cell>
        </row>
      </sheetData>
      <sheetData sheetId="1866">
        <row r="106">
          <cell r="C106">
            <v>0</v>
          </cell>
        </row>
      </sheetData>
      <sheetData sheetId="1867">
        <row r="106">
          <cell r="C106">
            <v>0</v>
          </cell>
        </row>
      </sheetData>
      <sheetData sheetId="1868">
        <row r="106">
          <cell r="C106">
            <v>0</v>
          </cell>
        </row>
      </sheetData>
      <sheetData sheetId="1869">
        <row r="106">
          <cell r="C106">
            <v>0</v>
          </cell>
        </row>
      </sheetData>
      <sheetData sheetId="1870">
        <row r="106">
          <cell r="C106">
            <v>0</v>
          </cell>
        </row>
      </sheetData>
      <sheetData sheetId="1871">
        <row r="106">
          <cell r="C106">
            <v>0</v>
          </cell>
        </row>
      </sheetData>
      <sheetData sheetId="1872">
        <row r="106">
          <cell r="C106">
            <v>0</v>
          </cell>
        </row>
      </sheetData>
      <sheetData sheetId="1873">
        <row r="106">
          <cell r="C106">
            <v>0</v>
          </cell>
        </row>
      </sheetData>
      <sheetData sheetId="1874">
        <row r="106">
          <cell r="C106">
            <v>0</v>
          </cell>
        </row>
      </sheetData>
      <sheetData sheetId="1875">
        <row r="106">
          <cell r="C106">
            <v>0</v>
          </cell>
        </row>
      </sheetData>
      <sheetData sheetId="1876">
        <row r="106">
          <cell r="C106">
            <v>0</v>
          </cell>
        </row>
      </sheetData>
      <sheetData sheetId="1877">
        <row r="106">
          <cell r="C106">
            <v>0</v>
          </cell>
        </row>
      </sheetData>
      <sheetData sheetId="1878">
        <row r="106">
          <cell r="C106">
            <v>0</v>
          </cell>
        </row>
      </sheetData>
      <sheetData sheetId="1879">
        <row r="106">
          <cell r="C106">
            <v>0</v>
          </cell>
        </row>
      </sheetData>
      <sheetData sheetId="1880">
        <row r="106">
          <cell r="C106">
            <v>0</v>
          </cell>
        </row>
      </sheetData>
      <sheetData sheetId="1881">
        <row r="106">
          <cell r="C106">
            <v>0</v>
          </cell>
        </row>
      </sheetData>
      <sheetData sheetId="1882">
        <row r="106">
          <cell r="C106">
            <v>0</v>
          </cell>
        </row>
      </sheetData>
      <sheetData sheetId="1883">
        <row r="106">
          <cell r="C106">
            <v>0</v>
          </cell>
        </row>
      </sheetData>
      <sheetData sheetId="1884">
        <row r="106">
          <cell r="C106">
            <v>0</v>
          </cell>
        </row>
      </sheetData>
      <sheetData sheetId="1885">
        <row r="106">
          <cell r="C106">
            <v>0</v>
          </cell>
        </row>
      </sheetData>
      <sheetData sheetId="1886">
        <row r="106">
          <cell r="C106">
            <v>0</v>
          </cell>
        </row>
      </sheetData>
      <sheetData sheetId="1887">
        <row r="106">
          <cell r="C106">
            <v>0</v>
          </cell>
        </row>
      </sheetData>
      <sheetData sheetId="1888">
        <row r="106">
          <cell r="C106">
            <v>0</v>
          </cell>
        </row>
      </sheetData>
      <sheetData sheetId="1889">
        <row r="106">
          <cell r="C106">
            <v>0</v>
          </cell>
        </row>
      </sheetData>
      <sheetData sheetId="1890">
        <row r="106">
          <cell r="C106">
            <v>0</v>
          </cell>
        </row>
      </sheetData>
      <sheetData sheetId="1891">
        <row r="106">
          <cell r="C106">
            <v>0</v>
          </cell>
        </row>
      </sheetData>
      <sheetData sheetId="1892">
        <row r="106">
          <cell r="C106">
            <v>0</v>
          </cell>
        </row>
      </sheetData>
      <sheetData sheetId="1893">
        <row r="106">
          <cell r="C106">
            <v>0</v>
          </cell>
        </row>
      </sheetData>
      <sheetData sheetId="1894">
        <row r="106">
          <cell r="C106">
            <v>0</v>
          </cell>
        </row>
      </sheetData>
      <sheetData sheetId="1895">
        <row r="106">
          <cell r="C106">
            <v>0</v>
          </cell>
        </row>
      </sheetData>
      <sheetData sheetId="1896">
        <row r="106">
          <cell r="C106">
            <v>0</v>
          </cell>
        </row>
      </sheetData>
      <sheetData sheetId="1897">
        <row r="106">
          <cell r="C106">
            <v>0</v>
          </cell>
        </row>
      </sheetData>
      <sheetData sheetId="1898">
        <row r="106">
          <cell r="C106">
            <v>0</v>
          </cell>
        </row>
      </sheetData>
      <sheetData sheetId="1899">
        <row r="106">
          <cell r="C106">
            <v>0</v>
          </cell>
        </row>
      </sheetData>
      <sheetData sheetId="1900">
        <row r="106">
          <cell r="C106">
            <v>0</v>
          </cell>
        </row>
      </sheetData>
      <sheetData sheetId="1901">
        <row r="106">
          <cell r="C106">
            <v>0</v>
          </cell>
        </row>
      </sheetData>
      <sheetData sheetId="1902">
        <row r="106">
          <cell r="C106">
            <v>0</v>
          </cell>
        </row>
      </sheetData>
      <sheetData sheetId="1903">
        <row r="106">
          <cell r="C106">
            <v>0</v>
          </cell>
        </row>
      </sheetData>
      <sheetData sheetId="1904">
        <row r="106">
          <cell r="C106">
            <v>0</v>
          </cell>
        </row>
      </sheetData>
      <sheetData sheetId="1905">
        <row r="106">
          <cell r="C106">
            <v>0</v>
          </cell>
        </row>
      </sheetData>
      <sheetData sheetId="1906">
        <row r="106">
          <cell r="C106">
            <v>0</v>
          </cell>
        </row>
      </sheetData>
      <sheetData sheetId="1907">
        <row r="106">
          <cell r="C106">
            <v>0</v>
          </cell>
        </row>
      </sheetData>
      <sheetData sheetId="1908">
        <row r="106">
          <cell r="C106">
            <v>0</v>
          </cell>
        </row>
      </sheetData>
      <sheetData sheetId="1909">
        <row r="106">
          <cell r="C106">
            <v>0</v>
          </cell>
        </row>
      </sheetData>
      <sheetData sheetId="1910">
        <row r="106">
          <cell r="C106">
            <v>0</v>
          </cell>
        </row>
      </sheetData>
      <sheetData sheetId="1911">
        <row r="106">
          <cell r="C106">
            <v>0</v>
          </cell>
        </row>
      </sheetData>
      <sheetData sheetId="1912">
        <row r="106">
          <cell r="C106">
            <v>0</v>
          </cell>
        </row>
      </sheetData>
      <sheetData sheetId="1913">
        <row r="106">
          <cell r="C106">
            <v>0</v>
          </cell>
        </row>
      </sheetData>
      <sheetData sheetId="1914">
        <row r="106">
          <cell r="C106">
            <v>0</v>
          </cell>
        </row>
      </sheetData>
      <sheetData sheetId="1915">
        <row r="106">
          <cell r="C106">
            <v>0</v>
          </cell>
        </row>
      </sheetData>
      <sheetData sheetId="1916">
        <row r="106">
          <cell r="C106">
            <v>0</v>
          </cell>
        </row>
      </sheetData>
      <sheetData sheetId="1917">
        <row r="106">
          <cell r="C106">
            <v>0</v>
          </cell>
        </row>
      </sheetData>
      <sheetData sheetId="1918">
        <row r="106">
          <cell r="C106">
            <v>0</v>
          </cell>
        </row>
      </sheetData>
      <sheetData sheetId="1919">
        <row r="106">
          <cell r="C106">
            <v>0</v>
          </cell>
        </row>
      </sheetData>
      <sheetData sheetId="1920">
        <row r="106">
          <cell r="C106">
            <v>0</v>
          </cell>
        </row>
      </sheetData>
      <sheetData sheetId="1921">
        <row r="106">
          <cell r="C106">
            <v>0</v>
          </cell>
        </row>
      </sheetData>
      <sheetData sheetId="1922">
        <row r="106">
          <cell r="C106">
            <v>0</v>
          </cell>
        </row>
      </sheetData>
      <sheetData sheetId="1923">
        <row r="106">
          <cell r="C106">
            <v>0</v>
          </cell>
        </row>
      </sheetData>
      <sheetData sheetId="1924"/>
      <sheetData sheetId="1925">
        <row r="106">
          <cell r="C106">
            <v>0</v>
          </cell>
        </row>
      </sheetData>
      <sheetData sheetId="1926">
        <row r="106">
          <cell r="C106">
            <v>0</v>
          </cell>
        </row>
      </sheetData>
      <sheetData sheetId="1927">
        <row r="106">
          <cell r="C106">
            <v>0</v>
          </cell>
        </row>
      </sheetData>
      <sheetData sheetId="1928">
        <row r="106">
          <cell r="C106">
            <v>0</v>
          </cell>
        </row>
      </sheetData>
      <sheetData sheetId="1929">
        <row r="106">
          <cell r="C106">
            <v>0</v>
          </cell>
        </row>
      </sheetData>
      <sheetData sheetId="1930">
        <row r="106">
          <cell r="C106">
            <v>0</v>
          </cell>
        </row>
      </sheetData>
      <sheetData sheetId="1931">
        <row r="106">
          <cell r="C106">
            <v>0</v>
          </cell>
        </row>
      </sheetData>
      <sheetData sheetId="1932"/>
      <sheetData sheetId="1933">
        <row r="106">
          <cell r="C106">
            <v>0</v>
          </cell>
        </row>
      </sheetData>
      <sheetData sheetId="1934">
        <row r="106">
          <cell r="C106">
            <v>0</v>
          </cell>
        </row>
      </sheetData>
      <sheetData sheetId="1935"/>
      <sheetData sheetId="1936">
        <row r="106">
          <cell r="C106">
            <v>0</v>
          </cell>
        </row>
      </sheetData>
      <sheetData sheetId="1937">
        <row r="106">
          <cell r="C106">
            <v>0</v>
          </cell>
        </row>
      </sheetData>
      <sheetData sheetId="1938">
        <row r="106">
          <cell r="C106">
            <v>0</v>
          </cell>
        </row>
      </sheetData>
      <sheetData sheetId="1939"/>
      <sheetData sheetId="1940">
        <row r="106">
          <cell r="C106">
            <v>0</v>
          </cell>
        </row>
      </sheetData>
      <sheetData sheetId="1941">
        <row r="106">
          <cell r="C106">
            <v>0</v>
          </cell>
        </row>
      </sheetData>
      <sheetData sheetId="1942"/>
      <sheetData sheetId="1943">
        <row r="106">
          <cell r="C106">
            <v>0</v>
          </cell>
        </row>
      </sheetData>
      <sheetData sheetId="1944">
        <row r="106">
          <cell r="C106">
            <v>0</v>
          </cell>
        </row>
      </sheetData>
      <sheetData sheetId="1945">
        <row r="106">
          <cell r="C106">
            <v>0</v>
          </cell>
        </row>
      </sheetData>
      <sheetData sheetId="1946">
        <row r="106">
          <cell r="C106">
            <v>0</v>
          </cell>
        </row>
      </sheetData>
      <sheetData sheetId="1947">
        <row r="106">
          <cell r="C106">
            <v>0</v>
          </cell>
        </row>
      </sheetData>
      <sheetData sheetId="1948">
        <row r="106">
          <cell r="C106">
            <v>0</v>
          </cell>
        </row>
      </sheetData>
      <sheetData sheetId="1949">
        <row r="106">
          <cell r="C106">
            <v>0</v>
          </cell>
        </row>
      </sheetData>
      <sheetData sheetId="1950">
        <row r="106">
          <cell r="C106">
            <v>0</v>
          </cell>
        </row>
      </sheetData>
      <sheetData sheetId="1951">
        <row r="106">
          <cell r="C106">
            <v>0</v>
          </cell>
        </row>
      </sheetData>
      <sheetData sheetId="1952">
        <row r="106">
          <cell r="C106">
            <v>0</v>
          </cell>
        </row>
      </sheetData>
      <sheetData sheetId="1953">
        <row r="106">
          <cell r="C106">
            <v>0</v>
          </cell>
        </row>
      </sheetData>
      <sheetData sheetId="1954">
        <row r="106">
          <cell r="C106">
            <v>0</v>
          </cell>
        </row>
      </sheetData>
      <sheetData sheetId="1955"/>
      <sheetData sheetId="1956">
        <row r="106">
          <cell r="C106">
            <v>0</v>
          </cell>
        </row>
      </sheetData>
      <sheetData sheetId="1957">
        <row r="106">
          <cell r="C106">
            <v>0</v>
          </cell>
        </row>
      </sheetData>
      <sheetData sheetId="1958">
        <row r="106">
          <cell r="C106">
            <v>0</v>
          </cell>
        </row>
      </sheetData>
      <sheetData sheetId="1959">
        <row r="106">
          <cell r="C106">
            <v>0</v>
          </cell>
        </row>
      </sheetData>
      <sheetData sheetId="1960">
        <row r="106">
          <cell r="C106">
            <v>0</v>
          </cell>
        </row>
      </sheetData>
      <sheetData sheetId="1961">
        <row r="106">
          <cell r="C106">
            <v>0</v>
          </cell>
        </row>
      </sheetData>
      <sheetData sheetId="1962">
        <row r="106">
          <cell r="C106">
            <v>0</v>
          </cell>
        </row>
      </sheetData>
      <sheetData sheetId="1963">
        <row r="106">
          <cell r="C106">
            <v>0</v>
          </cell>
        </row>
      </sheetData>
      <sheetData sheetId="1964">
        <row r="106">
          <cell r="C106">
            <v>0</v>
          </cell>
        </row>
      </sheetData>
      <sheetData sheetId="1965">
        <row r="106">
          <cell r="C106">
            <v>0</v>
          </cell>
        </row>
      </sheetData>
      <sheetData sheetId="1966">
        <row r="106">
          <cell r="C106">
            <v>0</v>
          </cell>
        </row>
      </sheetData>
      <sheetData sheetId="1967">
        <row r="106">
          <cell r="C106">
            <v>0</v>
          </cell>
        </row>
      </sheetData>
      <sheetData sheetId="1968">
        <row r="106">
          <cell r="C106">
            <v>0</v>
          </cell>
        </row>
      </sheetData>
      <sheetData sheetId="1969">
        <row r="106">
          <cell r="C106">
            <v>0</v>
          </cell>
        </row>
      </sheetData>
      <sheetData sheetId="1970">
        <row r="106">
          <cell r="C106">
            <v>0</v>
          </cell>
        </row>
      </sheetData>
      <sheetData sheetId="1971">
        <row r="106">
          <cell r="C106">
            <v>0</v>
          </cell>
        </row>
      </sheetData>
      <sheetData sheetId="1972">
        <row r="106">
          <cell r="C106">
            <v>0</v>
          </cell>
        </row>
      </sheetData>
      <sheetData sheetId="1973">
        <row r="106">
          <cell r="C106">
            <v>0</v>
          </cell>
        </row>
      </sheetData>
      <sheetData sheetId="1974">
        <row r="106">
          <cell r="C106">
            <v>0</v>
          </cell>
        </row>
      </sheetData>
      <sheetData sheetId="1975">
        <row r="106">
          <cell r="C106">
            <v>0</v>
          </cell>
        </row>
      </sheetData>
      <sheetData sheetId="1976">
        <row r="106">
          <cell r="C106">
            <v>0</v>
          </cell>
        </row>
      </sheetData>
      <sheetData sheetId="1977">
        <row r="106">
          <cell r="C106">
            <v>0</v>
          </cell>
        </row>
      </sheetData>
      <sheetData sheetId="1978">
        <row r="106">
          <cell r="C106">
            <v>0</v>
          </cell>
        </row>
      </sheetData>
      <sheetData sheetId="1979">
        <row r="106">
          <cell r="C106">
            <v>0</v>
          </cell>
        </row>
      </sheetData>
      <sheetData sheetId="1980">
        <row r="106">
          <cell r="C106">
            <v>0</v>
          </cell>
        </row>
      </sheetData>
      <sheetData sheetId="1981">
        <row r="106">
          <cell r="C106">
            <v>0</v>
          </cell>
        </row>
      </sheetData>
      <sheetData sheetId="1982">
        <row r="106">
          <cell r="C106">
            <v>0</v>
          </cell>
        </row>
      </sheetData>
      <sheetData sheetId="1983">
        <row r="106">
          <cell r="C106">
            <v>0</v>
          </cell>
        </row>
      </sheetData>
      <sheetData sheetId="1984">
        <row r="106">
          <cell r="C106">
            <v>0</v>
          </cell>
        </row>
      </sheetData>
      <sheetData sheetId="1985">
        <row r="106">
          <cell r="C106">
            <v>0</v>
          </cell>
        </row>
      </sheetData>
      <sheetData sheetId="1986">
        <row r="106">
          <cell r="C106">
            <v>0</v>
          </cell>
        </row>
      </sheetData>
      <sheetData sheetId="1987">
        <row r="106">
          <cell r="C106">
            <v>0</v>
          </cell>
        </row>
      </sheetData>
      <sheetData sheetId="1988">
        <row r="106">
          <cell r="C106">
            <v>0</v>
          </cell>
        </row>
      </sheetData>
      <sheetData sheetId="1989">
        <row r="106">
          <cell r="C106">
            <v>0</v>
          </cell>
        </row>
      </sheetData>
      <sheetData sheetId="1990">
        <row r="106">
          <cell r="C106">
            <v>0</v>
          </cell>
        </row>
      </sheetData>
      <sheetData sheetId="1991"/>
      <sheetData sheetId="1992">
        <row r="106">
          <cell r="C106">
            <v>0</v>
          </cell>
        </row>
      </sheetData>
      <sheetData sheetId="1993">
        <row r="106">
          <cell r="C106">
            <v>0</v>
          </cell>
        </row>
      </sheetData>
      <sheetData sheetId="1994">
        <row r="106">
          <cell r="C106">
            <v>0</v>
          </cell>
        </row>
      </sheetData>
      <sheetData sheetId="1995">
        <row r="106">
          <cell r="C106">
            <v>0</v>
          </cell>
        </row>
      </sheetData>
      <sheetData sheetId="1996">
        <row r="106">
          <cell r="C106">
            <v>0</v>
          </cell>
        </row>
      </sheetData>
      <sheetData sheetId="1997">
        <row r="106">
          <cell r="C106">
            <v>0</v>
          </cell>
        </row>
      </sheetData>
      <sheetData sheetId="1998">
        <row r="106">
          <cell r="C106">
            <v>0</v>
          </cell>
        </row>
      </sheetData>
      <sheetData sheetId="1999">
        <row r="106">
          <cell r="C106">
            <v>0</v>
          </cell>
        </row>
      </sheetData>
      <sheetData sheetId="2000">
        <row r="106">
          <cell r="C106">
            <v>0</v>
          </cell>
        </row>
      </sheetData>
      <sheetData sheetId="2001">
        <row r="106">
          <cell r="C106">
            <v>0</v>
          </cell>
        </row>
      </sheetData>
      <sheetData sheetId="2002">
        <row r="106">
          <cell r="C106">
            <v>0</v>
          </cell>
        </row>
      </sheetData>
      <sheetData sheetId="2003">
        <row r="106">
          <cell r="C106">
            <v>0</v>
          </cell>
        </row>
      </sheetData>
      <sheetData sheetId="2004">
        <row r="106">
          <cell r="C106">
            <v>0</v>
          </cell>
        </row>
      </sheetData>
      <sheetData sheetId="2005">
        <row r="106">
          <cell r="C106">
            <v>0</v>
          </cell>
        </row>
      </sheetData>
      <sheetData sheetId="2006">
        <row r="106">
          <cell r="C106">
            <v>0</v>
          </cell>
        </row>
      </sheetData>
      <sheetData sheetId="2007">
        <row r="106">
          <cell r="C106">
            <v>0</v>
          </cell>
        </row>
      </sheetData>
      <sheetData sheetId="2008">
        <row r="106">
          <cell r="C106">
            <v>0</v>
          </cell>
        </row>
      </sheetData>
      <sheetData sheetId="2009">
        <row r="106">
          <cell r="C106">
            <v>0</v>
          </cell>
        </row>
      </sheetData>
      <sheetData sheetId="2010">
        <row r="106">
          <cell r="C106">
            <v>0</v>
          </cell>
        </row>
      </sheetData>
      <sheetData sheetId="2011">
        <row r="106">
          <cell r="C106">
            <v>0</v>
          </cell>
        </row>
      </sheetData>
      <sheetData sheetId="2012">
        <row r="106">
          <cell r="C106">
            <v>0</v>
          </cell>
        </row>
      </sheetData>
      <sheetData sheetId="2013">
        <row r="106">
          <cell r="C106">
            <v>0</v>
          </cell>
        </row>
      </sheetData>
      <sheetData sheetId="2014">
        <row r="106">
          <cell r="C106">
            <v>0</v>
          </cell>
        </row>
      </sheetData>
      <sheetData sheetId="2015">
        <row r="106">
          <cell r="C106">
            <v>0</v>
          </cell>
        </row>
      </sheetData>
      <sheetData sheetId="2016">
        <row r="106">
          <cell r="C106">
            <v>0</v>
          </cell>
        </row>
      </sheetData>
      <sheetData sheetId="2017">
        <row r="106">
          <cell r="C106">
            <v>0</v>
          </cell>
        </row>
      </sheetData>
      <sheetData sheetId="2018">
        <row r="106">
          <cell r="C106">
            <v>0</v>
          </cell>
        </row>
      </sheetData>
      <sheetData sheetId="2019">
        <row r="106">
          <cell r="C106">
            <v>0</v>
          </cell>
        </row>
      </sheetData>
      <sheetData sheetId="2020">
        <row r="106">
          <cell r="C106">
            <v>0</v>
          </cell>
        </row>
      </sheetData>
      <sheetData sheetId="2021">
        <row r="106">
          <cell r="C106">
            <v>0</v>
          </cell>
        </row>
      </sheetData>
      <sheetData sheetId="2022">
        <row r="106">
          <cell r="C106">
            <v>0</v>
          </cell>
        </row>
      </sheetData>
      <sheetData sheetId="2023"/>
      <sheetData sheetId="2024"/>
      <sheetData sheetId="2025"/>
      <sheetData sheetId="2026"/>
      <sheetData sheetId="2027">
        <row r="106">
          <cell r="C106">
            <v>0</v>
          </cell>
        </row>
      </sheetData>
      <sheetData sheetId="2028">
        <row r="106">
          <cell r="C106">
            <v>0</v>
          </cell>
        </row>
      </sheetData>
      <sheetData sheetId="2029"/>
      <sheetData sheetId="2030"/>
      <sheetData sheetId="2031"/>
      <sheetData sheetId="2032"/>
      <sheetData sheetId="2033"/>
      <sheetData sheetId="2034"/>
      <sheetData sheetId="2035"/>
      <sheetData sheetId="2036"/>
      <sheetData sheetId="2037"/>
      <sheetData sheetId="2038">
        <row r="106">
          <cell r="C106">
            <v>0</v>
          </cell>
        </row>
      </sheetData>
      <sheetData sheetId="2039">
        <row r="106">
          <cell r="C106">
            <v>0</v>
          </cell>
        </row>
      </sheetData>
      <sheetData sheetId="2040"/>
      <sheetData sheetId="2041">
        <row r="106">
          <cell r="C106">
            <v>0</v>
          </cell>
        </row>
      </sheetData>
      <sheetData sheetId="2042"/>
      <sheetData sheetId="2043"/>
      <sheetData sheetId="2044">
        <row r="106">
          <cell r="C106">
            <v>0</v>
          </cell>
        </row>
      </sheetData>
      <sheetData sheetId="2045"/>
      <sheetData sheetId="2046">
        <row r="106">
          <cell r="C106">
            <v>0</v>
          </cell>
        </row>
      </sheetData>
      <sheetData sheetId="2047"/>
      <sheetData sheetId="2048"/>
      <sheetData sheetId="2049"/>
      <sheetData sheetId="2050"/>
      <sheetData sheetId="2051">
        <row r="106">
          <cell r="C106">
            <v>0</v>
          </cell>
        </row>
      </sheetData>
      <sheetData sheetId="2052">
        <row r="106">
          <cell r="C106">
            <v>0</v>
          </cell>
        </row>
      </sheetData>
      <sheetData sheetId="2053">
        <row r="106">
          <cell r="C106">
            <v>0</v>
          </cell>
        </row>
      </sheetData>
      <sheetData sheetId="2054"/>
      <sheetData sheetId="2055">
        <row r="106">
          <cell r="C106">
            <v>0</v>
          </cell>
        </row>
      </sheetData>
      <sheetData sheetId="2056"/>
      <sheetData sheetId="2057">
        <row r="106">
          <cell r="C106">
            <v>0</v>
          </cell>
        </row>
      </sheetData>
      <sheetData sheetId="2058">
        <row r="106">
          <cell r="C106">
            <v>0</v>
          </cell>
        </row>
      </sheetData>
      <sheetData sheetId="2059">
        <row r="106">
          <cell r="C106">
            <v>0</v>
          </cell>
        </row>
      </sheetData>
      <sheetData sheetId="2060"/>
      <sheetData sheetId="2061">
        <row r="106">
          <cell r="C106">
            <v>0</v>
          </cell>
        </row>
      </sheetData>
      <sheetData sheetId="2062">
        <row r="106">
          <cell r="C106">
            <v>0</v>
          </cell>
        </row>
      </sheetData>
      <sheetData sheetId="2063"/>
      <sheetData sheetId="2064">
        <row r="106">
          <cell r="C106">
            <v>0</v>
          </cell>
        </row>
      </sheetData>
      <sheetData sheetId="2065"/>
      <sheetData sheetId="2066"/>
      <sheetData sheetId="2067"/>
      <sheetData sheetId="2068"/>
      <sheetData sheetId="2069"/>
      <sheetData sheetId="2070"/>
      <sheetData sheetId="2071"/>
      <sheetData sheetId="2072">
        <row r="106">
          <cell r="C106">
            <v>0</v>
          </cell>
        </row>
      </sheetData>
      <sheetData sheetId="2073"/>
      <sheetData sheetId="2074">
        <row r="106">
          <cell r="C106">
            <v>0</v>
          </cell>
        </row>
      </sheetData>
      <sheetData sheetId="2075">
        <row r="106">
          <cell r="C106">
            <v>0</v>
          </cell>
        </row>
      </sheetData>
      <sheetData sheetId="2076">
        <row r="106">
          <cell r="C106">
            <v>0</v>
          </cell>
        </row>
      </sheetData>
      <sheetData sheetId="2077">
        <row r="106">
          <cell r="C106">
            <v>0</v>
          </cell>
        </row>
      </sheetData>
      <sheetData sheetId="2078">
        <row r="106">
          <cell r="C106">
            <v>0</v>
          </cell>
        </row>
      </sheetData>
      <sheetData sheetId="2079">
        <row r="106">
          <cell r="C106">
            <v>0</v>
          </cell>
        </row>
      </sheetData>
      <sheetData sheetId="2080">
        <row r="106">
          <cell r="C106">
            <v>0</v>
          </cell>
        </row>
      </sheetData>
      <sheetData sheetId="2081">
        <row r="106">
          <cell r="C106">
            <v>0</v>
          </cell>
        </row>
      </sheetData>
      <sheetData sheetId="2082">
        <row r="106">
          <cell r="C106">
            <v>0</v>
          </cell>
        </row>
      </sheetData>
      <sheetData sheetId="2083"/>
      <sheetData sheetId="2084"/>
      <sheetData sheetId="2085">
        <row r="106">
          <cell r="C106">
            <v>0</v>
          </cell>
        </row>
      </sheetData>
      <sheetData sheetId="2086"/>
      <sheetData sheetId="2087"/>
      <sheetData sheetId="2088"/>
      <sheetData sheetId="2089"/>
      <sheetData sheetId="2090"/>
      <sheetData sheetId="2091"/>
      <sheetData sheetId="2092">
        <row r="106">
          <cell r="C106">
            <v>0</v>
          </cell>
        </row>
      </sheetData>
      <sheetData sheetId="2093">
        <row r="106">
          <cell r="C106">
            <v>0</v>
          </cell>
        </row>
      </sheetData>
      <sheetData sheetId="2094"/>
      <sheetData sheetId="2095"/>
      <sheetData sheetId="2096"/>
      <sheetData sheetId="2097"/>
      <sheetData sheetId="2098">
        <row r="106">
          <cell r="C106">
            <v>0</v>
          </cell>
        </row>
      </sheetData>
      <sheetData sheetId="2099"/>
      <sheetData sheetId="2100"/>
      <sheetData sheetId="2101"/>
      <sheetData sheetId="2102"/>
      <sheetData sheetId="2103">
        <row r="106">
          <cell r="C106">
            <v>0</v>
          </cell>
        </row>
      </sheetData>
      <sheetData sheetId="2104">
        <row r="106">
          <cell r="C106">
            <v>0</v>
          </cell>
        </row>
      </sheetData>
      <sheetData sheetId="2105"/>
      <sheetData sheetId="2106"/>
      <sheetData sheetId="2107"/>
      <sheetData sheetId="2108"/>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sheetData sheetId="2132"/>
      <sheetData sheetId="2133"/>
      <sheetData sheetId="2134"/>
      <sheetData sheetId="2135"/>
      <sheetData sheetId="2136"/>
      <sheetData sheetId="2137"/>
      <sheetData sheetId="2138"/>
      <sheetData sheetId="2139"/>
      <sheetData sheetId="2140"/>
      <sheetData sheetId="2141"/>
      <sheetData sheetId="2142"/>
      <sheetData sheetId="2143"/>
      <sheetData sheetId="2144"/>
      <sheetData sheetId="2145"/>
      <sheetData sheetId="2146"/>
      <sheetData sheetId="2147"/>
      <sheetData sheetId="2148"/>
      <sheetData sheetId="2149"/>
      <sheetData sheetId="2150"/>
      <sheetData sheetId="2151"/>
      <sheetData sheetId="2152"/>
      <sheetData sheetId="2153"/>
      <sheetData sheetId="2154"/>
      <sheetData sheetId="2155"/>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sheetData sheetId="2192" refreshError="1"/>
      <sheetData sheetId="2193" refreshError="1"/>
      <sheetData sheetId="2194"/>
      <sheetData sheetId="2195" refreshError="1"/>
      <sheetData sheetId="2196" refreshError="1"/>
      <sheetData sheetId="2197" refreshError="1"/>
      <sheetData sheetId="2198" refreshError="1"/>
      <sheetData sheetId="2199" refreshError="1"/>
      <sheetData sheetId="2200" refreshError="1"/>
      <sheetData sheetId="2201" refreshError="1"/>
      <sheetData sheetId="2202"/>
      <sheetData sheetId="2203"/>
      <sheetData sheetId="2204" refreshError="1"/>
      <sheetData sheetId="2205" refreshError="1"/>
      <sheetData sheetId="2206" refreshError="1"/>
      <sheetData sheetId="2207" refreshError="1"/>
      <sheetData sheetId="2208" refreshError="1"/>
      <sheetData sheetId="2209"/>
      <sheetData sheetId="2210"/>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sheetData sheetId="2407" refreshError="1"/>
      <sheetData sheetId="2408"/>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refreshError="1"/>
      <sheetData sheetId="2455" refreshError="1"/>
      <sheetData sheetId="2456" refreshError="1"/>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refreshError="1"/>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sheetData sheetId="249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sheetData sheetId="2502"/>
      <sheetData sheetId="2503"/>
      <sheetData sheetId="2504"/>
      <sheetData sheetId="2505">
        <row r="106">
          <cell r="C106">
            <v>0</v>
          </cell>
        </row>
      </sheetData>
      <sheetData sheetId="2506"/>
      <sheetData sheetId="2507"/>
      <sheetData sheetId="2508">
        <row r="106">
          <cell r="C106">
            <v>0</v>
          </cell>
        </row>
      </sheetData>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sheetData sheetId="2567"/>
      <sheetData sheetId="2568"/>
      <sheetData sheetId="2569"/>
      <sheetData sheetId="2570"/>
      <sheetData sheetId="2571"/>
      <sheetData sheetId="2572"/>
      <sheetData sheetId="2573"/>
      <sheetData sheetId="2574"/>
      <sheetData sheetId="2575"/>
      <sheetData sheetId="2576"/>
      <sheetData sheetId="2577"/>
      <sheetData sheetId="2578"/>
      <sheetData sheetId="2579">
        <row r="106">
          <cell r="C106">
            <v>0</v>
          </cell>
        </row>
      </sheetData>
      <sheetData sheetId="2580">
        <row r="106">
          <cell r="C106">
            <v>0</v>
          </cell>
        </row>
      </sheetData>
      <sheetData sheetId="2581">
        <row r="106">
          <cell r="C106">
            <v>0</v>
          </cell>
        </row>
      </sheetData>
      <sheetData sheetId="2582"/>
      <sheetData sheetId="2583"/>
      <sheetData sheetId="2584"/>
      <sheetData sheetId="2585"/>
      <sheetData sheetId="2586"/>
      <sheetData sheetId="2587"/>
      <sheetData sheetId="2588"/>
      <sheetData sheetId="2589"/>
      <sheetData sheetId="2590"/>
      <sheetData sheetId="2591"/>
      <sheetData sheetId="2592">
        <row r="106">
          <cell r="C106">
            <v>0</v>
          </cell>
        </row>
      </sheetData>
      <sheetData sheetId="2593">
        <row r="106">
          <cell r="C106">
            <v>0</v>
          </cell>
        </row>
      </sheetData>
      <sheetData sheetId="2594">
        <row r="106">
          <cell r="C106">
            <v>0</v>
          </cell>
        </row>
      </sheetData>
      <sheetData sheetId="2595">
        <row r="106">
          <cell r="C106">
            <v>0</v>
          </cell>
        </row>
      </sheetData>
      <sheetData sheetId="2596"/>
      <sheetData sheetId="2597"/>
      <sheetData sheetId="2598"/>
      <sheetData sheetId="2599"/>
      <sheetData sheetId="2600"/>
      <sheetData sheetId="2601"/>
      <sheetData sheetId="2602"/>
      <sheetData sheetId="2603"/>
      <sheetData sheetId="2604"/>
      <sheetData sheetId="2605"/>
      <sheetData sheetId="2606"/>
      <sheetData sheetId="2607"/>
      <sheetData sheetId="2608"/>
      <sheetData sheetId="2609"/>
      <sheetData sheetId="2610">
        <row r="106">
          <cell r="C106">
            <v>0</v>
          </cell>
        </row>
      </sheetData>
      <sheetData sheetId="2611">
        <row r="106">
          <cell r="C106">
            <v>0</v>
          </cell>
        </row>
      </sheetData>
      <sheetData sheetId="2612">
        <row r="106">
          <cell r="C106">
            <v>0</v>
          </cell>
        </row>
      </sheetData>
      <sheetData sheetId="2613">
        <row r="106">
          <cell r="C106">
            <v>0</v>
          </cell>
        </row>
      </sheetData>
      <sheetData sheetId="2614"/>
      <sheetData sheetId="2615"/>
      <sheetData sheetId="2616"/>
      <sheetData sheetId="2617"/>
      <sheetData sheetId="2618"/>
      <sheetData sheetId="2619"/>
      <sheetData sheetId="2620"/>
      <sheetData sheetId="2621"/>
      <sheetData sheetId="2622"/>
      <sheetData sheetId="2623"/>
      <sheetData sheetId="2624"/>
      <sheetData sheetId="2625"/>
      <sheetData sheetId="2626"/>
      <sheetData sheetId="2627"/>
      <sheetData sheetId="2628"/>
      <sheetData sheetId="2629"/>
      <sheetData sheetId="2630"/>
      <sheetData sheetId="2631"/>
      <sheetData sheetId="2632"/>
      <sheetData sheetId="2633"/>
      <sheetData sheetId="2634"/>
      <sheetData sheetId="2635"/>
      <sheetData sheetId="2636"/>
      <sheetData sheetId="2637"/>
      <sheetData sheetId="2638"/>
      <sheetData sheetId="2639"/>
      <sheetData sheetId="2640"/>
      <sheetData sheetId="2641"/>
      <sheetData sheetId="2642"/>
      <sheetData sheetId="2643"/>
      <sheetData sheetId="2644"/>
      <sheetData sheetId="2645"/>
      <sheetData sheetId="2646"/>
      <sheetData sheetId="2647"/>
      <sheetData sheetId="2648"/>
      <sheetData sheetId="2649"/>
      <sheetData sheetId="2650"/>
      <sheetData sheetId="2651"/>
      <sheetData sheetId="2652">
        <row r="106">
          <cell r="C106">
            <v>0</v>
          </cell>
        </row>
      </sheetData>
      <sheetData sheetId="2653">
        <row r="106">
          <cell r="C106">
            <v>0</v>
          </cell>
        </row>
      </sheetData>
      <sheetData sheetId="2654">
        <row r="106">
          <cell r="C106">
            <v>0</v>
          </cell>
        </row>
      </sheetData>
      <sheetData sheetId="2655">
        <row r="106">
          <cell r="C106">
            <v>0</v>
          </cell>
        </row>
      </sheetData>
      <sheetData sheetId="2656"/>
      <sheetData sheetId="2657"/>
      <sheetData sheetId="2658"/>
      <sheetData sheetId="2659"/>
      <sheetData sheetId="2660"/>
      <sheetData sheetId="2661"/>
      <sheetData sheetId="2662"/>
      <sheetData sheetId="2663"/>
      <sheetData sheetId="2664"/>
      <sheetData sheetId="2665"/>
      <sheetData sheetId="2666"/>
      <sheetData sheetId="2667"/>
      <sheetData sheetId="2668"/>
      <sheetData sheetId="2669">
        <row r="106">
          <cell r="C106">
            <v>0</v>
          </cell>
        </row>
      </sheetData>
      <sheetData sheetId="2670">
        <row r="106">
          <cell r="C106">
            <v>0</v>
          </cell>
        </row>
      </sheetData>
      <sheetData sheetId="2671">
        <row r="106">
          <cell r="C106">
            <v>0</v>
          </cell>
        </row>
      </sheetData>
      <sheetData sheetId="2672"/>
      <sheetData sheetId="2673"/>
      <sheetData sheetId="2674"/>
      <sheetData sheetId="2675"/>
      <sheetData sheetId="2676"/>
      <sheetData sheetId="2677"/>
      <sheetData sheetId="2678"/>
      <sheetData sheetId="2679"/>
      <sheetData sheetId="2680"/>
      <sheetData sheetId="2681"/>
      <sheetData sheetId="2682">
        <row r="106">
          <cell r="C106">
            <v>0</v>
          </cell>
        </row>
      </sheetData>
      <sheetData sheetId="2683">
        <row r="106">
          <cell r="C106">
            <v>0</v>
          </cell>
        </row>
      </sheetData>
      <sheetData sheetId="2684">
        <row r="106">
          <cell r="C106">
            <v>0</v>
          </cell>
        </row>
      </sheetData>
      <sheetData sheetId="2685">
        <row r="106">
          <cell r="C106">
            <v>0</v>
          </cell>
        </row>
      </sheetData>
      <sheetData sheetId="2686"/>
      <sheetData sheetId="2687">
        <row r="106">
          <cell r="C106">
            <v>0</v>
          </cell>
        </row>
      </sheetData>
      <sheetData sheetId="2688">
        <row r="106">
          <cell r="C106">
            <v>0</v>
          </cell>
        </row>
      </sheetData>
      <sheetData sheetId="2689">
        <row r="106">
          <cell r="C106">
            <v>0</v>
          </cell>
        </row>
      </sheetData>
      <sheetData sheetId="2690">
        <row r="106">
          <cell r="C106">
            <v>0</v>
          </cell>
        </row>
      </sheetData>
      <sheetData sheetId="2691">
        <row r="106">
          <cell r="C106">
            <v>0</v>
          </cell>
        </row>
      </sheetData>
      <sheetData sheetId="2692"/>
      <sheetData sheetId="2693"/>
      <sheetData sheetId="2694"/>
      <sheetData sheetId="2695"/>
      <sheetData sheetId="2696"/>
      <sheetData sheetId="2697"/>
      <sheetData sheetId="2698"/>
      <sheetData sheetId="2699"/>
      <sheetData sheetId="2700">
        <row r="106">
          <cell r="C106">
            <v>0</v>
          </cell>
        </row>
      </sheetData>
      <sheetData sheetId="2701">
        <row r="106">
          <cell r="C106">
            <v>0</v>
          </cell>
        </row>
      </sheetData>
      <sheetData sheetId="2702">
        <row r="106">
          <cell r="C106">
            <v>0</v>
          </cell>
        </row>
      </sheetData>
      <sheetData sheetId="2703">
        <row r="106">
          <cell r="C106">
            <v>0</v>
          </cell>
        </row>
      </sheetData>
      <sheetData sheetId="2704">
        <row r="106">
          <cell r="C106">
            <v>0</v>
          </cell>
        </row>
      </sheetData>
      <sheetData sheetId="2705">
        <row r="106">
          <cell r="C106">
            <v>0</v>
          </cell>
        </row>
      </sheetData>
      <sheetData sheetId="2706"/>
      <sheetData sheetId="2707">
        <row r="106">
          <cell r="C106">
            <v>0</v>
          </cell>
        </row>
      </sheetData>
      <sheetData sheetId="2708">
        <row r="106">
          <cell r="C106">
            <v>0</v>
          </cell>
        </row>
      </sheetData>
      <sheetData sheetId="2709">
        <row r="106">
          <cell r="C106">
            <v>0</v>
          </cell>
        </row>
      </sheetData>
      <sheetData sheetId="2710">
        <row r="106">
          <cell r="C106">
            <v>0</v>
          </cell>
        </row>
      </sheetData>
      <sheetData sheetId="2711">
        <row r="106">
          <cell r="C106">
            <v>0</v>
          </cell>
        </row>
      </sheetData>
      <sheetData sheetId="2712">
        <row r="106">
          <cell r="C106">
            <v>0</v>
          </cell>
        </row>
      </sheetData>
      <sheetData sheetId="2713">
        <row r="106">
          <cell r="C106">
            <v>0</v>
          </cell>
        </row>
      </sheetData>
      <sheetData sheetId="2714"/>
      <sheetData sheetId="2715"/>
      <sheetData sheetId="2716"/>
      <sheetData sheetId="2717">
        <row r="106">
          <cell r="C106">
            <v>0</v>
          </cell>
        </row>
      </sheetData>
      <sheetData sheetId="2718">
        <row r="106">
          <cell r="C106">
            <v>0</v>
          </cell>
        </row>
      </sheetData>
      <sheetData sheetId="2719">
        <row r="106">
          <cell r="C106">
            <v>0</v>
          </cell>
        </row>
      </sheetData>
      <sheetData sheetId="2720">
        <row r="106">
          <cell r="C106">
            <v>0</v>
          </cell>
        </row>
      </sheetData>
      <sheetData sheetId="2721">
        <row r="106">
          <cell r="C106">
            <v>0</v>
          </cell>
        </row>
      </sheetData>
      <sheetData sheetId="2722">
        <row r="106">
          <cell r="C106">
            <v>0</v>
          </cell>
        </row>
      </sheetData>
      <sheetData sheetId="2723">
        <row r="106">
          <cell r="C106">
            <v>0</v>
          </cell>
        </row>
      </sheetData>
      <sheetData sheetId="2724"/>
      <sheetData sheetId="2725">
        <row r="106">
          <cell r="C106">
            <v>0</v>
          </cell>
        </row>
      </sheetData>
      <sheetData sheetId="2726">
        <row r="106">
          <cell r="C106">
            <v>0</v>
          </cell>
        </row>
      </sheetData>
      <sheetData sheetId="2727">
        <row r="106">
          <cell r="C106">
            <v>0</v>
          </cell>
        </row>
      </sheetData>
      <sheetData sheetId="2728">
        <row r="106">
          <cell r="C106">
            <v>0</v>
          </cell>
        </row>
      </sheetData>
      <sheetData sheetId="2729">
        <row r="106">
          <cell r="C106">
            <v>0</v>
          </cell>
        </row>
      </sheetData>
      <sheetData sheetId="2730">
        <row r="106">
          <cell r="C106">
            <v>0</v>
          </cell>
        </row>
      </sheetData>
      <sheetData sheetId="2731">
        <row r="106">
          <cell r="C106">
            <v>0</v>
          </cell>
        </row>
      </sheetData>
      <sheetData sheetId="2732"/>
      <sheetData sheetId="2733">
        <row r="106">
          <cell r="C106">
            <v>0</v>
          </cell>
        </row>
      </sheetData>
      <sheetData sheetId="2734">
        <row r="106">
          <cell r="C106">
            <v>0</v>
          </cell>
        </row>
      </sheetData>
      <sheetData sheetId="2735">
        <row r="106">
          <cell r="C106">
            <v>0</v>
          </cell>
        </row>
      </sheetData>
      <sheetData sheetId="2736">
        <row r="106">
          <cell r="C106">
            <v>0</v>
          </cell>
        </row>
      </sheetData>
      <sheetData sheetId="2737">
        <row r="106">
          <cell r="C106">
            <v>0</v>
          </cell>
        </row>
      </sheetData>
      <sheetData sheetId="2738">
        <row r="106">
          <cell r="C106">
            <v>0</v>
          </cell>
        </row>
      </sheetData>
      <sheetData sheetId="2739"/>
      <sheetData sheetId="2740"/>
      <sheetData sheetId="2741"/>
      <sheetData sheetId="2742">
        <row r="106">
          <cell r="C106">
            <v>0</v>
          </cell>
        </row>
      </sheetData>
      <sheetData sheetId="2743">
        <row r="106">
          <cell r="C106">
            <v>0</v>
          </cell>
        </row>
      </sheetData>
      <sheetData sheetId="2744">
        <row r="106">
          <cell r="C106">
            <v>0</v>
          </cell>
        </row>
      </sheetData>
      <sheetData sheetId="2745">
        <row r="106">
          <cell r="C106">
            <v>0</v>
          </cell>
        </row>
      </sheetData>
      <sheetData sheetId="2746">
        <row r="106">
          <cell r="C106">
            <v>0</v>
          </cell>
        </row>
      </sheetData>
      <sheetData sheetId="2747"/>
      <sheetData sheetId="2748"/>
      <sheetData sheetId="2749"/>
      <sheetData sheetId="2750"/>
      <sheetData sheetId="2751">
        <row r="106">
          <cell r="C106">
            <v>0</v>
          </cell>
        </row>
      </sheetData>
      <sheetData sheetId="2752">
        <row r="106">
          <cell r="C106">
            <v>0</v>
          </cell>
        </row>
      </sheetData>
      <sheetData sheetId="2753">
        <row r="106">
          <cell r="C106">
            <v>0</v>
          </cell>
        </row>
      </sheetData>
      <sheetData sheetId="2754">
        <row r="106">
          <cell r="C106">
            <v>0</v>
          </cell>
        </row>
      </sheetData>
      <sheetData sheetId="2755"/>
      <sheetData sheetId="2756">
        <row r="106">
          <cell r="C106">
            <v>0</v>
          </cell>
        </row>
      </sheetData>
      <sheetData sheetId="2757">
        <row r="106">
          <cell r="C106">
            <v>0</v>
          </cell>
        </row>
      </sheetData>
      <sheetData sheetId="2758">
        <row r="106">
          <cell r="C106">
            <v>0</v>
          </cell>
        </row>
      </sheetData>
      <sheetData sheetId="2759">
        <row r="106">
          <cell r="C106">
            <v>0</v>
          </cell>
        </row>
      </sheetData>
      <sheetData sheetId="2760">
        <row r="106">
          <cell r="C106">
            <v>0</v>
          </cell>
        </row>
      </sheetData>
      <sheetData sheetId="2761">
        <row r="106">
          <cell r="C106">
            <v>0</v>
          </cell>
        </row>
      </sheetData>
      <sheetData sheetId="2762">
        <row r="106">
          <cell r="C106">
            <v>0</v>
          </cell>
        </row>
      </sheetData>
      <sheetData sheetId="2763">
        <row r="106">
          <cell r="C106">
            <v>0</v>
          </cell>
        </row>
      </sheetData>
      <sheetData sheetId="2764">
        <row r="106">
          <cell r="C106">
            <v>0</v>
          </cell>
        </row>
      </sheetData>
      <sheetData sheetId="2765">
        <row r="106">
          <cell r="C106">
            <v>0</v>
          </cell>
        </row>
      </sheetData>
      <sheetData sheetId="2766"/>
      <sheetData sheetId="2767">
        <row r="106">
          <cell r="C106">
            <v>0</v>
          </cell>
        </row>
      </sheetData>
      <sheetData sheetId="2768">
        <row r="106">
          <cell r="C106">
            <v>0</v>
          </cell>
        </row>
      </sheetData>
      <sheetData sheetId="2769">
        <row r="106">
          <cell r="C106">
            <v>0</v>
          </cell>
        </row>
      </sheetData>
      <sheetData sheetId="2770">
        <row r="106">
          <cell r="C106">
            <v>0</v>
          </cell>
        </row>
      </sheetData>
      <sheetData sheetId="2771">
        <row r="106">
          <cell r="C106">
            <v>0</v>
          </cell>
        </row>
      </sheetData>
      <sheetData sheetId="2772">
        <row r="106">
          <cell r="C106">
            <v>0</v>
          </cell>
        </row>
      </sheetData>
      <sheetData sheetId="2773">
        <row r="106">
          <cell r="C106">
            <v>0</v>
          </cell>
        </row>
      </sheetData>
      <sheetData sheetId="2774">
        <row r="106">
          <cell r="C106">
            <v>0</v>
          </cell>
        </row>
      </sheetData>
      <sheetData sheetId="2775">
        <row r="106">
          <cell r="C106">
            <v>0</v>
          </cell>
        </row>
      </sheetData>
      <sheetData sheetId="2776">
        <row r="106">
          <cell r="C106">
            <v>0</v>
          </cell>
        </row>
      </sheetData>
      <sheetData sheetId="2777">
        <row r="106">
          <cell r="C106">
            <v>0</v>
          </cell>
        </row>
      </sheetData>
      <sheetData sheetId="2778">
        <row r="106">
          <cell r="C106">
            <v>0</v>
          </cell>
        </row>
      </sheetData>
      <sheetData sheetId="2779">
        <row r="106">
          <cell r="C106">
            <v>0</v>
          </cell>
        </row>
      </sheetData>
      <sheetData sheetId="2780">
        <row r="106">
          <cell r="C106">
            <v>0</v>
          </cell>
        </row>
      </sheetData>
      <sheetData sheetId="2781">
        <row r="106">
          <cell r="C106">
            <v>0</v>
          </cell>
        </row>
      </sheetData>
      <sheetData sheetId="2782"/>
      <sheetData sheetId="2783"/>
      <sheetData sheetId="2784"/>
      <sheetData sheetId="2785">
        <row r="106">
          <cell r="C106">
            <v>0</v>
          </cell>
        </row>
      </sheetData>
      <sheetData sheetId="2786">
        <row r="106">
          <cell r="C106">
            <v>0</v>
          </cell>
        </row>
      </sheetData>
      <sheetData sheetId="2787">
        <row r="106">
          <cell r="C106">
            <v>0</v>
          </cell>
        </row>
      </sheetData>
      <sheetData sheetId="2788">
        <row r="106">
          <cell r="C106">
            <v>0</v>
          </cell>
        </row>
      </sheetData>
      <sheetData sheetId="2789"/>
      <sheetData sheetId="2790"/>
      <sheetData sheetId="2791"/>
      <sheetData sheetId="2792">
        <row r="106">
          <cell r="C106">
            <v>0</v>
          </cell>
        </row>
      </sheetData>
      <sheetData sheetId="2793">
        <row r="106">
          <cell r="C106">
            <v>0</v>
          </cell>
        </row>
      </sheetData>
      <sheetData sheetId="2794">
        <row r="106">
          <cell r="C106">
            <v>0</v>
          </cell>
        </row>
      </sheetData>
      <sheetData sheetId="2795">
        <row r="106">
          <cell r="C106">
            <v>0</v>
          </cell>
        </row>
      </sheetData>
      <sheetData sheetId="2796">
        <row r="106">
          <cell r="C106">
            <v>0</v>
          </cell>
        </row>
      </sheetData>
      <sheetData sheetId="2797">
        <row r="106">
          <cell r="C106">
            <v>0</v>
          </cell>
        </row>
      </sheetData>
      <sheetData sheetId="2798">
        <row r="106">
          <cell r="C106">
            <v>0</v>
          </cell>
        </row>
      </sheetData>
      <sheetData sheetId="2799">
        <row r="106">
          <cell r="C106">
            <v>0</v>
          </cell>
        </row>
      </sheetData>
      <sheetData sheetId="2800">
        <row r="106">
          <cell r="C106">
            <v>0</v>
          </cell>
        </row>
      </sheetData>
      <sheetData sheetId="2801">
        <row r="106">
          <cell r="C106">
            <v>0</v>
          </cell>
        </row>
      </sheetData>
      <sheetData sheetId="2802"/>
      <sheetData sheetId="2803"/>
      <sheetData sheetId="2804">
        <row r="106">
          <cell r="C106">
            <v>0</v>
          </cell>
        </row>
      </sheetData>
      <sheetData sheetId="2805">
        <row r="106">
          <cell r="C106">
            <v>0</v>
          </cell>
        </row>
      </sheetData>
      <sheetData sheetId="2806">
        <row r="106">
          <cell r="C106">
            <v>0</v>
          </cell>
        </row>
      </sheetData>
      <sheetData sheetId="2807">
        <row r="106">
          <cell r="C106">
            <v>0</v>
          </cell>
        </row>
      </sheetData>
      <sheetData sheetId="2808">
        <row r="106">
          <cell r="C106">
            <v>0</v>
          </cell>
        </row>
      </sheetData>
      <sheetData sheetId="2809">
        <row r="106">
          <cell r="C106">
            <v>0</v>
          </cell>
        </row>
      </sheetData>
      <sheetData sheetId="2810">
        <row r="106">
          <cell r="C106">
            <v>0</v>
          </cell>
        </row>
      </sheetData>
      <sheetData sheetId="2811">
        <row r="106">
          <cell r="C106">
            <v>0</v>
          </cell>
        </row>
      </sheetData>
      <sheetData sheetId="2812">
        <row r="106">
          <cell r="C106">
            <v>0</v>
          </cell>
        </row>
      </sheetData>
      <sheetData sheetId="2813">
        <row r="106">
          <cell r="C106">
            <v>0</v>
          </cell>
        </row>
      </sheetData>
      <sheetData sheetId="2814">
        <row r="106">
          <cell r="C106">
            <v>0</v>
          </cell>
        </row>
      </sheetData>
      <sheetData sheetId="2815">
        <row r="106">
          <cell r="C106">
            <v>0</v>
          </cell>
        </row>
      </sheetData>
      <sheetData sheetId="2816">
        <row r="106">
          <cell r="C106">
            <v>0</v>
          </cell>
        </row>
      </sheetData>
      <sheetData sheetId="2817">
        <row r="106">
          <cell r="C106">
            <v>0</v>
          </cell>
        </row>
      </sheetData>
      <sheetData sheetId="2818">
        <row r="106">
          <cell r="C106">
            <v>0</v>
          </cell>
        </row>
      </sheetData>
      <sheetData sheetId="2819">
        <row r="106">
          <cell r="C106">
            <v>0</v>
          </cell>
        </row>
      </sheetData>
      <sheetData sheetId="2820">
        <row r="106">
          <cell r="C106">
            <v>0</v>
          </cell>
        </row>
      </sheetData>
      <sheetData sheetId="2821">
        <row r="106">
          <cell r="C106">
            <v>0</v>
          </cell>
        </row>
      </sheetData>
      <sheetData sheetId="2822">
        <row r="106">
          <cell r="C106">
            <v>0</v>
          </cell>
        </row>
      </sheetData>
      <sheetData sheetId="2823">
        <row r="106">
          <cell r="C106">
            <v>0</v>
          </cell>
        </row>
      </sheetData>
      <sheetData sheetId="2824"/>
      <sheetData sheetId="2825">
        <row r="106">
          <cell r="C106">
            <v>0</v>
          </cell>
        </row>
      </sheetData>
      <sheetData sheetId="2826">
        <row r="106">
          <cell r="C106">
            <v>0</v>
          </cell>
        </row>
      </sheetData>
      <sheetData sheetId="2827">
        <row r="106">
          <cell r="C106">
            <v>0</v>
          </cell>
        </row>
      </sheetData>
      <sheetData sheetId="2828">
        <row r="106">
          <cell r="C106">
            <v>0</v>
          </cell>
        </row>
      </sheetData>
      <sheetData sheetId="2829">
        <row r="106">
          <cell r="C106">
            <v>0</v>
          </cell>
        </row>
      </sheetData>
      <sheetData sheetId="2830">
        <row r="106">
          <cell r="C106">
            <v>0</v>
          </cell>
        </row>
      </sheetData>
      <sheetData sheetId="2831">
        <row r="106">
          <cell r="C106">
            <v>0</v>
          </cell>
        </row>
      </sheetData>
      <sheetData sheetId="2832">
        <row r="106">
          <cell r="C106">
            <v>0</v>
          </cell>
        </row>
      </sheetData>
      <sheetData sheetId="2833">
        <row r="106">
          <cell r="C106">
            <v>0</v>
          </cell>
        </row>
      </sheetData>
      <sheetData sheetId="2834">
        <row r="106">
          <cell r="C106">
            <v>0</v>
          </cell>
        </row>
      </sheetData>
      <sheetData sheetId="2835">
        <row r="106">
          <cell r="C106">
            <v>0</v>
          </cell>
        </row>
      </sheetData>
      <sheetData sheetId="2836">
        <row r="106">
          <cell r="C106">
            <v>0</v>
          </cell>
        </row>
      </sheetData>
      <sheetData sheetId="2837">
        <row r="106">
          <cell r="C106">
            <v>0</v>
          </cell>
        </row>
      </sheetData>
      <sheetData sheetId="2838">
        <row r="106">
          <cell r="C106">
            <v>0</v>
          </cell>
        </row>
      </sheetData>
      <sheetData sheetId="2839">
        <row r="106">
          <cell r="C106">
            <v>0</v>
          </cell>
        </row>
      </sheetData>
      <sheetData sheetId="2840">
        <row r="106">
          <cell r="C106">
            <v>0</v>
          </cell>
        </row>
      </sheetData>
      <sheetData sheetId="2841">
        <row r="106">
          <cell r="C106">
            <v>0</v>
          </cell>
        </row>
      </sheetData>
      <sheetData sheetId="2842">
        <row r="106">
          <cell r="C106">
            <v>0</v>
          </cell>
        </row>
      </sheetData>
      <sheetData sheetId="2843"/>
      <sheetData sheetId="2844"/>
      <sheetData sheetId="2845">
        <row r="106">
          <cell r="C106">
            <v>0</v>
          </cell>
        </row>
      </sheetData>
      <sheetData sheetId="2846">
        <row r="106">
          <cell r="C106">
            <v>0</v>
          </cell>
        </row>
      </sheetData>
      <sheetData sheetId="2847">
        <row r="106">
          <cell r="C106">
            <v>0</v>
          </cell>
        </row>
      </sheetData>
      <sheetData sheetId="2848">
        <row r="106">
          <cell r="C106">
            <v>0</v>
          </cell>
        </row>
      </sheetData>
      <sheetData sheetId="2849"/>
      <sheetData sheetId="2850">
        <row r="106">
          <cell r="C106">
            <v>0</v>
          </cell>
        </row>
      </sheetData>
      <sheetData sheetId="2851">
        <row r="106">
          <cell r="C106">
            <v>0</v>
          </cell>
        </row>
      </sheetData>
      <sheetData sheetId="2852">
        <row r="106">
          <cell r="C106">
            <v>0</v>
          </cell>
        </row>
      </sheetData>
      <sheetData sheetId="2853">
        <row r="106">
          <cell r="C106">
            <v>0</v>
          </cell>
        </row>
      </sheetData>
      <sheetData sheetId="2854">
        <row r="106">
          <cell r="C106">
            <v>0</v>
          </cell>
        </row>
      </sheetData>
      <sheetData sheetId="2855">
        <row r="106">
          <cell r="C106">
            <v>0</v>
          </cell>
        </row>
      </sheetData>
      <sheetData sheetId="2856">
        <row r="106">
          <cell r="C106">
            <v>0</v>
          </cell>
        </row>
      </sheetData>
      <sheetData sheetId="2857"/>
      <sheetData sheetId="2858"/>
      <sheetData sheetId="2859" refreshError="1"/>
      <sheetData sheetId="2860"/>
      <sheetData sheetId="2861"/>
      <sheetData sheetId="2862"/>
      <sheetData sheetId="2863">
        <row r="106">
          <cell r="C106">
            <v>0</v>
          </cell>
        </row>
      </sheetData>
      <sheetData sheetId="2864">
        <row r="106">
          <cell r="C106">
            <v>0</v>
          </cell>
        </row>
      </sheetData>
      <sheetData sheetId="2865">
        <row r="106">
          <cell r="C106">
            <v>0</v>
          </cell>
        </row>
      </sheetData>
      <sheetData sheetId="2866">
        <row r="106">
          <cell r="C106">
            <v>0</v>
          </cell>
        </row>
      </sheetData>
      <sheetData sheetId="2867">
        <row r="106">
          <cell r="C106">
            <v>0</v>
          </cell>
        </row>
      </sheetData>
      <sheetData sheetId="2868">
        <row r="106">
          <cell r="C106">
            <v>0</v>
          </cell>
        </row>
      </sheetData>
      <sheetData sheetId="2869">
        <row r="106">
          <cell r="C106">
            <v>0</v>
          </cell>
        </row>
      </sheetData>
      <sheetData sheetId="2870">
        <row r="106">
          <cell r="C106">
            <v>0</v>
          </cell>
        </row>
      </sheetData>
      <sheetData sheetId="2871">
        <row r="106">
          <cell r="C106">
            <v>0</v>
          </cell>
        </row>
      </sheetData>
      <sheetData sheetId="2872">
        <row r="106">
          <cell r="C106">
            <v>0</v>
          </cell>
        </row>
      </sheetData>
      <sheetData sheetId="2873">
        <row r="106">
          <cell r="C106">
            <v>0</v>
          </cell>
        </row>
      </sheetData>
      <sheetData sheetId="2874" refreshError="1"/>
      <sheetData sheetId="2875" refreshError="1"/>
      <sheetData sheetId="2876" refreshError="1"/>
      <sheetData sheetId="2877" refreshError="1"/>
      <sheetData sheetId="2878" refreshError="1"/>
      <sheetData sheetId="2879" refreshError="1"/>
      <sheetData sheetId="2880" refreshError="1"/>
      <sheetData sheetId="2881" refreshError="1"/>
      <sheetData sheetId="2882" refreshError="1"/>
      <sheetData sheetId="2883" refreshError="1"/>
      <sheetData sheetId="2884" refreshError="1"/>
      <sheetData sheetId="2885" refreshError="1"/>
      <sheetData sheetId="2886" refreshError="1"/>
      <sheetData sheetId="2887">
        <row r="106">
          <cell r="C106">
            <v>0</v>
          </cell>
        </row>
      </sheetData>
      <sheetData sheetId="2888">
        <row r="106">
          <cell r="C106">
            <v>0</v>
          </cell>
        </row>
      </sheetData>
      <sheetData sheetId="2889">
        <row r="106">
          <cell r="C106">
            <v>0</v>
          </cell>
        </row>
      </sheetData>
      <sheetData sheetId="2890">
        <row r="106">
          <cell r="C106">
            <v>0</v>
          </cell>
        </row>
      </sheetData>
      <sheetData sheetId="2891"/>
      <sheetData sheetId="2892">
        <row r="106">
          <cell r="C106">
            <v>0</v>
          </cell>
        </row>
      </sheetData>
      <sheetData sheetId="2893">
        <row r="106">
          <cell r="C106">
            <v>0</v>
          </cell>
        </row>
      </sheetData>
      <sheetData sheetId="2894">
        <row r="106">
          <cell r="C106">
            <v>0</v>
          </cell>
        </row>
      </sheetData>
      <sheetData sheetId="2895">
        <row r="106">
          <cell r="C106">
            <v>0</v>
          </cell>
        </row>
      </sheetData>
      <sheetData sheetId="2896">
        <row r="106">
          <cell r="C106">
            <v>0</v>
          </cell>
        </row>
      </sheetData>
      <sheetData sheetId="2897">
        <row r="106">
          <cell r="C106">
            <v>0</v>
          </cell>
        </row>
      </sheetData>
      <sheetData sheetId="2898">
        <row r="106">
          <cell r="C106">
            <v>0</v>
          </cell>
        </row>
      </sheetData>
      <sheetData sheetId="2899"/>
      <sheetData sheetId="2900"/>
      <sheetData sheetId="2901"/>
      <sheetData sheetId="2902"/>
      <sheetData sheetId="2903"/>
      <sheetData sheetId="2904"/>
      <sheetData sheetId="2905">
        <row r="106">
          <cell r="C106">
            <v>0</v>
          </cell>
        </row>
      </sheetData>
      <sheetData sheetId="2906">
        <row r="106">
          <cell r="C106">
            <v>0</v>
          </cell>
        </row>
      </sheetData>
      <sheetData sheetId="2907">
        <row r="106">
          <cell r="C106">
            <v>0</v>
          </cell>
        </row>
      </sheetData>
      <sheetData sheetId="2908">
        <row r="106">
          <cell r="C106">
            <v>0</v>
          </cell>
        </row>
      </sheetData>
      <sheetData sheetId="2909"/>
      <sheetData sheetId="2910"/>
      <sheetData sheetId="2911"/>
      <sheetData sheetId="2912"/>
      <sheetData sheetId="2913"/>
      <sheetData sheetId="2914"/>
      <sheetData sheetId="2915"/>
      <sheetData sheetId="2916"/>
      <sheetData sheetId="2917" refreshError="1"/>
      <sheetData sheetId="2918"/>
      <sheetData sheetId="2919" refreshError="1"/>
      <sheetData sheetId="2920"/>
      <sheetData sheetId="2921"/>
      <sheetData sheetId="2922"/>
      <sheetData sheetId="2923"/>
      <sheetData sheetId="2924"/>
      <sheetData sheetId="2925" refreshError="1"/>
      <sheetData sheetId="2926"/>
      <sheetData sheetId="2927" refreshError="1"/>
      <sheetData sheetId="2928">
        <row r="106">
          <cell r="C106">
            <v>0</v>
          </cell>
        </row>
      </sheetData>
      <sheetData sheetId="2929">
        <row r="106">
          <cell r="C106">
            <v>0</v>
          </cell>
        </row>
      </sheetData>
      <sheetData sheetId="2930"/>
      <sheetData sheetId="2931"/>
      <sheetData sheetId="2932"/>
      <sheetData sheetId="2933"/>
      <sheetData sheetId="2934" refreshError="1"/>
      <sheetData sheetId="2935" refreshError="1"/>
      <sheetData sheetId="2936" refreshError="1"/>
      <sheetData sheetId="2937" refreshError="1"/>
      <sheetData sheetId="2938" refreshError="1"/>
      <sheetData sheetId="2939" refreshError="1"/>
      <sheetData sheetId="2940" refreshError="1"/>
      <sheetData sheetId="2941" refreshError="1"/>
      <sheetData sheetId="2942" refreshError="1"/>
      <sheetData sheetId="2943" refreshError="1"/>
      <sheetData sheetId="2944" refreshError="1"/>
      <sheetData sheetId="2945" refreshError="1"/>
      <sheetData sheetId="2946" refreshError="1"/>
      <sheetData sheetId="2947" refreshError="1"/>
      <sheetData sheetId="2948" refreshError="1"/>
      <sheetData sheetId="2949" refreshError="1"/>
      <sheetData sheetId="2950" refreshError="1"/>
      <sheetData sheetId="2951" refreshError="1"/>
      <sheetData sheetId="2952" refreshError="1"/>
      <sheetData sheetId="2953" refreshError="1"/>
      <sheetData sheetId="2954" refreshError="1"/>
      <sheetData sheetId="2955" refreshError="1"/>
      <sheetData sheetId="2956" refreshError="1"/>
      <sheetData sheetId="2957" refreshError="1"/>
      <sheetData sheetId="2958" refreshError="1"/>
      <sheetData sheetId="2959" refreshError="1"/>
      <sheetData sheetId="2960" refreshError="1"/>
      <sheetData sheetId="2961" refreshError="1"/>
      <sheetData sheetId="2962" refreshError="1"/>
      <sheetData sheetId="2963" refreshError="1"/>
      <sheetData sheetId="2964" refreshError="1"/>
      <sheetData sheetId="2965" refreshError="1"/>
      <sheetData sheetId="2966" refreshError="1"/>
      <sheetData sheetId="2967" refreshError="1"/>
      <sheetData sheetId="2968" refreshError="1"/>
      <sheetData sheetId="2969" refreshError="1"/>
      <sheetData sheetId="2970" refreshError="1"/>
      <sheetData sheetId="2971" refreshError="1"/>
      <sheetData sheetId="2972" refreshError="1"/>
      <sheetData sheetId="2973" refreshError="1"/>
      <sheetData sheetId="2974" refreshError="1"/>
      <sheetData sheetId="2975" refreshError="1"/>
      <sheetData sheetId="2976" refreshError="1"/>
      <sheetData sheetId="2977" refreshError="1"/>
      <sheetData sheetId="2978" refreshError="1"/>
      <sheetData sheetId="2979" refreshError="1"/>
      <sheetData sheetId="2980" refreshError="1"/>
      <sheetData sheetId="2981" refreshError="1"/>
      <sheetData sheetId="2982" refreshError="1"/>
      <sheetData sheetId="2983" refreshError="1"/>
      <sheetData sheetId="2984" refreshError="1"/>
      <sheetData sheetId="2985" refreshError="1"/>
      <sheetData sheetId="2986" refreshError="1"/>
      <sheetData sheetId="2987" refreshError="1"/>
      <sheetData sheetId="2988" refreshError="1"/>
      <sheetData sheetId="2989" refreshError="1"/>
      <sheetData sheetId="2990" refreshError="1"/>
      <sheetData sheetId="2991" refreshError="1"/>
      <sheetData sheetId="2992"/>
      <sheetData sheetId="2993" refreshError="1"/>
      <sheetData sheetId="2994" refreshError="1"/>
      <sheetData sheetId="2995" refreshError="1"/>
      <sheetData sheetId="2996" refreshError="1"/>
      <sheetData sheetId="2997" refreshError="1"/>
      <sheetData sheetId="2998" refreshError="1"/>
      <sheetData sheetId="2999" refreshError="1"/>
      <sheetData sheetId="3000" refreshError="1"/>
      <sheetData sheetId="3001" refreshError="1"/>
      <sheetData sheetId="3002" refreshError="1"/>
      <sheetData sheetId="3003" refreshError="1"/>
      <sheetData sheetId="3004" refreshError="1"/>
      <sheetData sheetId="3005" refreshError="1"/>
      <sheetData sheetId="3006" refreshError="1"/>
      <sheetData sheetId="3007" refreshError="1"/>
      <sheetData sheetId="3008" refreshError="1"/>
      <sheetData sheetId="3009" refreshError="1"/>
      <sheetData sheetId="3010" refreshError="1"/>
      <sheetData sheetId="3011" refreshError="1"/>
      <sheetData sheetId="3012" refreshError="1"/>
      <sheetData sheetId="3013" refreshError="1"/>
      <sheetData sheetId="3014" refreshError="1"/>
      <sheetData sheetId="3015" refreshError="1"/>
      <sheetData sheetId="3016" refreshError="1"/>
      <sheetData sheetId="3017" refreshError="1"/>
      <sheetData sheetId="3018" refreshError="1"/>
      <sheetData sheetId="3019" refreshError="1"/>
      <sheetData sheetId="3020" refreshError="1"/>
      <sheetData sheetId="3021" refreshError="1"/>
      <sheetData sheetId="3022" refreshError="1"/>
      <sheetData sheetId="3023" refreshError="1"/>
      <sheetData sheetId="3024" refreshError="1"/>
      <sheetData sheetId="3025" refreshError="1"/>
      <sheetData sheetId="3026" refreshError="1"/>
      <sheetData sheetId="3027" refreshError="1"/>
      <sheetData sheetId="3028" refreshError="1"/>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refreshError="1"/>
      <sheetData sheetId="3043" refreshError="1"/>
      <sheetData sheetId="3044" refreshError="1"/>
      <sheetData sheetId="3045" refreshError="1"/>
      <sheetData sheetId="3046" refreshError="1"/>
      <sheetData sheetId="3047" refreshError="1"/>
      <sheetData sheetId="3048" refreshError="1"/>
      <sheetData sheetId="3049" refreshError="1"/>
      <sheetData sheetId="3050" refreshError="1"/>
      <sheetData sheetId="3051" refreshError="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sheetData sheetId="3061"/>
      <sheetData sheetId="3062" refreshError="1"/>
      <sheetData sheetId="3063" refreshError="1"/>
      <sheetData sheetId="3064" refreshError="1"/>
      <sheetData sheetId="3065" refreshError="1"/>
      <sheetData sheetId="3066" refreshError="1"/>
      <sheetData sheetId="3067" refreshError="1"/>
      <sheetData sheetId="3068" refreshError="1"/>
      <sheetData sheetId="3069" refreshError="1"/>
      <sheetData sheetId="3070" refreshError="1"/>
      <sheetData sheetId="3071" refreshError="1"/>
      <sheetData sheetId="3072" refreshError="1"/>
      <sheetData sheetId="3073" refreshError="1"/>
      <sheetData sheetId="3074" refreshError="1"/>
      <sheetData sheetId="3075" refreshError="1"/>
      <sheetData sheetId="3076" refreshError="1"/>
      <sheetData sheetId="3077" refreshError="1"/>
      <sheetData sheetId="3078" refreshError="1"/>
      <sheetData sheetId="3079" refreshError="1"/>
      <sheetData sheetId="3080" refreshError="1"/>
      <sheetData sheetId="3081" refreshError="1"/>
      <sheetData sheetId="3082" refreshError="1"/>
      <sheetData sheetId="3083" refreshError="1"/>
      <sheetData sheetId="3084" refreshError="1"/>
      <sheetData sheetId="3085" refreshError="1"/>
      <sheetData sheetId="3086" refreshError="1"/>
      <sheetData sheetId="3087" refreshError="1"/>
      <sheetData sheetId="3088" refreshError="1"/>
      <sheetData sheetId="3089" refreshError="1"/>
      <sheetData sheetId="3090" refreshError="1"/>
      <sheetData sheetId="3091" refreshError="1"/>
      <sheetData sheetId="3092" refreshError="1"/>
      <sheetData sheetId="3093" refreshError="1"/>
      <sheetData sheetId="3094" refreshError="1"/>
      <sheetData sheetId="3095" refreshError="1"/>
      <sheetData sheetId="3096" refreshError="1"/>
      <sheetData sheetId="3097" refreshError="1"/>
      <sheetData sheetId="3098" refreshError="1"/>
      <sheetData sheetId="3099" refreshError="1"/>
      <sheetData sheetId="3100" refreshError="1"/>
      <sheetData sheetId="3101" refreshError="1"/>
      <sheetData sheetId="3102" refreshError="1"/>
      <sheetData sheetId="3103" refreshError="1"/>
      <sheetData sheetId="3104" refreshError="1"/>
      <sheetData sheetId="3105" refreshError="1"/>
      <sheetData sheetId="3106" refreshError="1"/>
      <sheetData sheetId="3107" refreshError="1"/>
      <sheetData sheetId="3108" refreshError="1"/>
      <sheetData sheetId="3109" refreshError="1"/>
      <sheetData sheetId="3110" refreshError="1"/>
      <sheetData sheetId="3111" refreshError="1"/>
      <sheetData sheetId="3112" refreshError="1"/>
      <sheetData sheetId="3113" refreshError="1"/>
      <sheetData sheetId="3114" refreshError="1"/>
      <sheetData sheetId="3115" refreshError="1"/>
      <sheetData sheetId="3116" refreshError="1"/>
      <sheetData sheetId="3117" refreshError="1"/>
      <sheetData sheetId="3118" refreshError="1"/>
      <sheetData sheetId="3119" refreshError="1"/>
      <sheetData sheetId="3120" refreshError="1"/>
      <sheetData sheetId="3121" refreshError="1"/>
      <sheetData sheetId="3122" refreshError="1"/>
      <sheetData sheetId="3123" refreshError="1"/>
      <sheetData sheetId="3124" refreshError="1"/>
      <sheetData sheetId="3125" refreshError="1"/>
      <sheetData sheetId="3126" refreshError="1"/>
      <sheetData sheetId="3127" refreshError="1"/>
      <sheetData sheetId="3128" refreshError="1"/>
      <sheetData sheetId="3129" refreshError="1"/>
      <sheetData sheetId="3130" refreshError="1"/>
      <sheetData sheetId="3131" refreshError="1"/>
      <sheetData sheetId="3132" refreshError="1"/>
      <sheetData sheetId="3133"/>
      <sheetData sheetId="3134" refreshError="1"/>
      <sheetData sheetId="3135" refreshError="1"/>
      <sheetData sheetId="3136" refreshError="1"/>
      <sheetData sheetId="3137" refreshError="1"/>
      <sheetData sheetId="3138" refreshError="1"/>
      <sheetData sheetId="3139" refreshError="1"/>
      <sheetData sheetId="3140" refreshError="1"/>
      <sheetData sheetId="3141" refreshError="1"/>
      <sheetData sheetId="3142" refreshError="1"/>
      <sheetData sheetId="3143" refreshError="1"/>
      <sheetData sheetId="3144" refreshError="1"/>
      <sheetData sheetId="3145" refreshError="1"/>
      <sheetData sheetId="3146" refreshError="1"/>
      <sheetData sheetId="3147" refreshError="1"/>
      <sheetData sheetId="3148" refreshError="1"/>
      <sheetData sheetId="3149" refreshError="1"/>
      <sheetData sheetId="3150" refreshError="1"/>
      <sheetData sheetId="3151" refreshError="1"/>
      <sheetData sheetId="3152" refreshError="1"/>
      <sheetData sheetId="3153" refreshError="1"/>
      <sheetData sheetId="3154" refreshError="1"/>
      <sheetData sheetId="3155" refreshError="1"/>
      <sheetData sheetId="3156" refreshError="1"/>
      <sheetData sheetId="3157" refreshError="1"/>
      <sheetData sheetId="3158" refreshError="1"/>
      <sheetData sheetId="3159" refreshError="1"/>
      <sheetData sheetId="3160" refreshError="1"/>
    </sheetDataSet>
  </externalBook>
</externalLink>
</file>

<file path=xl/externalLinks/externalLink3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INGGU 9"/>
      <sheetName val="Cover (4)"/>
      <sheetName val="MINGGU 10"/>
      <sheetName val="MINGGU 11"/>
      <sheetName val="MINGGU 12"/>
      <sheetName val="MINGGU 13"/>
      <sheetName val="MINGGU 14"/>
      <sheetName val="MINGGU 15"/>
    </sheetNames>
    <sheetDataSet>
      <sheetData sheetId="0" refreshError="1"/>
      <sheetData sheetId="1" refreshError="1"/>
      <sheetData sheetId="2" refreshError="1"/>
      <sheetData sheetId="3" refreshError="1"/>
      <sheetData sheetId="4" refreshError="1"/>
      <sheetData sheetId="5" refreshError="1"/>
      <sheetData sheetId="6">
        <row r="14">
          <cell r="A14" t="str">
            <v>I.</v>
          </cell>
          <cell r="B14" t="str">
            <v>I.</v>
          </cell>
          <cell r="C14" t="str">
            <v>PEKERJAAN PERSIAPAN</v>
          </cell>
        </row>
        <row r="15">
          <cell r="A15" t="str">
            <v>I.1</v>
          </cell>
          <cell r="B15" t="str">
            <v>I.1</v>
          </cell>
          <cell r="C15" t="str">
            <v>Mobilisasi / Demobilisasi</v>
          </cell>
          <cell r="H15" t="str">
            <v>Ls</v>
          </cell>
          <cell r="I15">
            <v>36000000</v>
          </cell>
          <cell r="J15">
            <v>36000000</v>
          </cell>
          <cell r="K15">
            <v>1</v>
          </cell>
          <cell r="L15">
            <v>0.66429376850814781</v>
          </cell>
          <cell r="M15">
            <v>36000000</v>
          </cell>
          <cell r="N15">
            <v>1</v>
          </cell>
          <cell r="O15">
            <v>0.66429376850814781</v>
          </cell>
          <cell r="P15">
            <v>0</v>
          </cell>
          <cell r="Q15">
            <v>0</v>
          </cell>
          <cell r="R15">
            <v>0</v>
          </cell>
          <cell r="S15">
            <v>0</v>
          </cell>
          <cell r="T15">
            <v>0</v>
          </cell>
          <cell r="U15">
            <v>0</v>
          </cell>
          <cell r="V15">
            <v>0</v>
          </cell>
          <cell r="W15">
            <v>0</v>
          </cell>
          <cell r="X15">
            <v>0</v>
          </cell>
          <cell r="Y15">
            <v>0</v>
          </cell>
          <cell r="Z15">
            <v>0.5</v>
          </cell>
          <cell r="AA15">
            <v>50</v>
          </cell>
          <cell r="AB15">
            <v>0.3321468842540739</v>
          </cell>
          <cell r="AC15">
            <v>0.5</v>
          </cell>
          <cell r="AD15">
            <v>50</v>
          </cell>
          <cell r="AE15">
            <v>0.3321468842540739</v>
          </cell>
        </row>
        <row r="16">
          <cell r="A16" t="str">
            <v>I.2</v>
          </cell>
          <cell r="B16" t="str">
            <v>I.2</v>
          </cell>
          <cell r="C16" t="str">
            <v>Pemeliharaan jalan Masuk</v>
          </cell>
          <cell r="H16" t="str">
            <v>M'</v>
          </cell>
          <cell r="I16">
            <v>21300</v>
          </cell>
          <cell r="J16">
            <v>9798000</v>
          </cell>
          <cell r="K16">
            <v>460</v>
          </cell>
          <cell r="L16">
            <v>0.1807986206623009</v>
          </cell>
          <cell r="M16">
            <v>9798000</v>
          </cell>
          <cell r="N16">
            <v>460</v>
          </cell>
          <cell r="O16">
            <v>0.1807986206623009</v>
          </cell>
          <cell r="P16">
            <v>0</v>
          </cell>
          <cell r="Q16">
            <v>0</v>
          </cell>
          <cell r="R16">
            <v>0</v>
          </cell>
          <cell r="S16">
            <v>0</v>
          </cell>
          <cell r="T16">
            <v>0</v>
          </cell>
          <cell r="U16">
            <v>0</v>
          </cell>
          <cell r="V16">
            <v>0</v>
          </cell>
          <cell r="W16">
            <v>0</v>
          </cell>
          <cell r="X16">
            <v>0</v>
          </cell>
          <cell r="Y16">
            <v>0</v>
          </cell>
          <cell r="Z16">
            <v>105</v>
          </cell>
          <cell r="AA16">
            <v>22.826086956521738</v>
          </cell>
          <cell r="AB16">
            <v>4.1269250368568683E-2</v>
          </cell>
          <cell r="AC16">
            <v>105</v>
          </cell>
          <cell r="AD16">
            <v>22.826086956521738</v>
          </cell>
          <cell r="AE16">
            <v>4.1269250368568683E-2</v>
          </cell>
        </row>
        <row r="17">
          <cell r="A17" t="str">
            <v>I.3</v>
          </cell>
          <cell r="B17" t="str">
            <v>I.3</v>
          </cell>
          <cell r="C17" t="str">
            <v>Bongkaran Beton Lama</v>
          </cell>
          <cell r="H17" t="str">
            <v>Ls</v>
          </cell>
          <cell r="I17">
            <v>22500000</v>
          </cell>
          <cell r="J17">
            <v>22500000</v>
          </cell>
          <cell r="K17">
            <v>1</v>
          </cell>
          <cell r="L17">
            <v>0.41518360531759246</v>
          </cell>
          <cell r="M17">
            <v>22500000</v>
          </cell>
          <cell r="N17">
            <v>1</v>
          </cell>
          <cell r="O17">
            <v>0.41518360531759246</v>
          </cell>
          <cell r="P17">
            <v>0</v>
          </cell>
          <cell r="Q17">
            <v>0</v>
          </cell>
          <cell r="R17">
            <v>0</v>
          </cell>
          <cell r="S17">
            <v>0</v>
          </cell>
          <cell r="T17">
            <v>0</v>
          </cell>
          <cell r="U17">
            <v>0</v>
          </cell>
          <cell r="V17">
            <v>0</v>
          </cell>
          <cell r="W17">
            <v>0</v>
          </cell>
          <cell r="X17">
            <v>0</v>
          </cell>
          <cell r="Y17">
            <v>0</v>
          </cell>
          <cell r="Z17">
            <v>5.5E-2</v>
          </cell>
          <cell r="AA17">
            <v>5.5</v>
          </cell>
          <cell r="AB17">
            <v>2.2835098292467586E-2</v>
          </cell>
          <cell r="AC17">
            <v>5.5E-2</v>
          </cell>
          <cell r="AD17">
            <v>5.5</v>
          </cell>
          <cell r="AE17">
            <v>2.2835098292467586E-2</v>
          </cell>
        </row>
        <row r="18">
          <cell r="A18" t="str">
            <v>I.4</v>
          </cell>
          <cell r="B18" t="str">
            <v>I.4</v>
          </cell>
          <cell r="C18" t="str">
            <v>Penyelidikan Tanah (Sondir)</v>
          </cell>
          <cell r="H18" t="str">
            <v>Ls</v>
          </cell>
          <cell r="I18">
            <v>30000000</v>
          </cell>
          <cell r="J18">
            <v>30000000</v>
          </cell>
          <cell r="K18">
            <v>1</v>
          </cell>
          <cell r="L18">
            <v>0.55357814042345654</v>
          </cell>
          <cell r="M18">
            <v>30000000</v>
          </cell>
          <cell r="N18">
            <v>1</v>
          </cell>
          <cell r="O18">
            <v>0.55357814042345654</v>
          </cell>
          <cell r="P18">
            <v>0</v>
          </cell>
          <cell r="Q18">
            <v>0</v>
          </cell>
          <cell r="R18">
            <v>0</v>
          </cell>
          <cell r="S18">
            <v>0</v>
          </cell>
          <cell r="T18">
            <v>0</v>
          </cell>
          <cell r="U18">
            <v>0</v>
          </cell>
          <cell r="V18">
            <v>0</v>
          </cell>
          <cell r="W18">
            <v>0</v>
          </cell>
          <cell r="X18">
            <v>0</v>
          </cell>
          <cell r="Y18">
            <v>0</v>
          </cell>
          <cell r="Z18">
            <v>1</v>
          </cell>
          <cell r="AA18">
            <v>100</v>
          </cell>
          <cell r="AB18">
            <v>0.55357814042345654</v>
          </cell>
          <cell r="AC18">
            <v>1</v>
          </cell>
          <cell r="AD18">
            <v>100</v>
          </cell>
          <cell r="AE18">
            <v>0.55357814042345654</v>
          </cell>
        </row>
        <row r="20">
          <cell r="A20" t="str">
            <v>II.</v>
          </cell>
          <cell r="B20" t="str">
            <v>II.</v>
          </cell>
          <cell r="C20" t="str">
            <v>PEKERJAAN BETON</v>
          </cell>
        </row>
        <row r="21">
          <cell r="A21" t="str">
            <v>II.1</v>
          </cell>
          <cell r="B21" t="str">
            <v>II.1</v>
          </cell>
          <cell r="C21" t="str">
            <v>Penyediaan Tiang Pancang Presstress</v>
          </cell>
          <cell r="H21" t="str">
            <v>M'</v>
          </cell>
          <cell r="I21">
            <v>814500</v>
          </cell>
          <cell r="J21">
            <v>3298725000</v>
          </cell>
          <cell r="K21">
            <v>4050</v>
          </cell>
          <cell r="L21">
            <v>60.87006837561222</v>
          </cell>
          <cell r="M21">
            <v>2362050000</v>
          </cell>
          <cell r="N21">
            <v>2900</v>
          </cell>
          <cell r="O21">
            <v>43.585974886240855</v>
          </cell>
          <cell r="P21">
            <v>0</v>
          </cell>
          <cell r="Q21">
            <v>0</v>
          </cell>
          <cell r="R21">
            <v>0</v>
          </cell>
          <cell r="S21">
            <v>0</v>
          </cell>
          <cell r="T21">
            <v>0</v>
          </cell>
          <cell r="U21">
            <v>0</v>
          </cell>
          <cell r="V21">
            <v>0</v>
          </cell>
          <cell r="W21">
            <v>0</v>
          </cell>
          <cell r="X21">
            <v>0</v>
          </cell>
          <cell r="Y21">
            <v>0</v>
          </cell>
          <cell r="Z21">
            <v>2900.0000000000005</v>
          </cell>
          <cell r="AA21">
            <v>100.00000000000003</v>
          </cell>
          <cell r="AB21">
            <v>43.585974886240862</v>
          </cell>
          <cell r="AC21">
            <v>2900.0000000000005</v>
          </cell>
          <cell r="AD21">
            <v>100.00000000000003</v>
          </cell>
          <cell r="AE21">
            <v>43.585974886240862</v>
          </cell>
        </row>
        <row r="22">
          <cell r="C22" t="str">
            <v>(Sheet Pile ) W 325 A 1000</v>
          </cell>
        </row>
        <row r="23">
          <cell r="A23" t="str">
            <v>II.2</v>
          </cell>
          <cell r="B23" t="str">
            <v>II.2</v>
          </cell>
          <cell r="C23" t="str">
            <v>Pemancangan Sheet Pile</v>
          </cell>
          <cell r="H23" t="str">
            <v>M'</v>
          </cell>
          <cell r="I23">
            <v>36422</v>
          </cell>
          <cell r="J23">
            <v>134397180</v>
          </cell>
          <cell r="K23">
            <v>3690</v>
          </cell>
          <cell r="L23">
            <v>2.4799780327518857</v>
          </cell>
          <cell r="M23">
            <v>100342610</v>
          </cell>
          <cell r="N23">
            <v>2755</v>
          </cell>
          <cell r="O23">
            <v>1.8515825149678711</v>
          </cell>
          <cell r="P23">
            <v>0</v>
          </cell>
          <cell r="Q23">
            <v>8.5</v>
          </cell>
          <cell r="R23">
            <v>0</v>
          </cell>
          <cell r="S23">
            <v>0</v>
          </cell>
          <cell r="T23">
            <v>0</v>
          </cell>
          <cell r="U23">
            <v>0</v>
          </cell>
          <cell r="V23">
            <v>0</v>
          </cell>
          <cell r="W23">
            <v>8.5</v>
          </cell>
          <cell r="X23">
            <v>0.30852994555353902</v>
          </cell>
          <cell r="Y23">
            <v>5.7126865253092213E-3</v>
          </cell>
          <cell r="Z23">
            <v>0</v>
          </cell>
          <cell r="AA23">
            <v>0</v>
          </cell>
          <cell r="AB23">
            <v>0</v>
          </cell>
          <cell r="AC23">
            <v>8.5</v>
          </cell>
          <cell r="AD23">
            <v>0.30852994555353902</v>
          </cell>
          <cell r="AE23">
            <v>5.7126865253092213E-3</v>
          </cell>
        </row>
        <row r="24">
          <cell r="A24" t="str">
            <v>II.2.1</v>
          </cell>
          <cell r="B24" t="str">
            <v>II.2.1</v>
          </cell>
          <cell r="C24" t="str">
            <v>Pemancangan Tiang Pancang</v>
          </cell>
          <cell r="H24" t="str">
            <v>M'</v>
          </cell>
          <cell r="I24">
            <v>36422</v>
          </cell>
          <cell r="J24">
            <v>0</v>
          </cell>
          <cell r="L24">
            <v>0</v>
          </cell>
          <cell r="M24">
            <v>66014875.000000007</v>
          </cell>
          <cell r="N24">
            <v>1812.5000000000002</v>
          </cell>
          <cell r="O24">
            <v>1.2181463914262312</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row>
        <row r="25">
          <cell r="A25" t="str">
            <v>II.2.2</v>
          </cell>
          <cell r="B25" t="str">
            <v>II.2.2</v>
          </cell>
          <cell r="C25" t="str">
            <v>Penyediaan Tiang Pancang Dia 35 Cm (Midle) L = 6 m</v>
          </cell>
          <cell r="H25" t="str">
            <v>M'</v>
          </cell>
          <cell r="I25">
            <v>390000</v>
          </cell>
          <cell r="J25">
            <v>0</v>
          </cell>
          <cell r="L25">
            <v>0</v>
          </cell>
          <cell r="M25">
            <v>341640000</v>
          </cell>
          <cell r="N25">
            <v>876</v>
          </cell>
          <cell r="O25">
            <v>6.3041478631423233</v>
          </cell>
          <cell r="P25">
            <v>0</v>
          </cell>
          <cell r="Q25">
            <v>0</v>
          </cell>
          <cell r="R25">
            <v>0</v>
          </cell>
          <cell r="S25">
            <v>0</v>
          </cell>
          <cell r="T25">
            <v>0</v>
          </cell>
          <cell r="U25">
            <v>0</v>
          </cell>
          <cell r="V25">
            <v>0</v>
          </cell>
          <cell r="W25">
            <v>0</v>
          </cell>
          <cell r="X25">
            <v>0</v>
          </cell>
          <cell r="Y25">
            <v>0</v>
          </cell>
          <cell r="Z25">
            <v>876</v>
          </cell>
          <cell r="AA25">
            <v>100</v>
          </cell>
          <cell r="AB25">
            <v>6.3041478631423233</v>
          </cell>
          <cell r="AC25">
            <v>876</v>
          </cell>
          <cell r="AD25">
            <v>100</v>
          </cell>
          <cell r="AE25">
            <v>6.3041478631423233</v>
          </cell>
        </row>
        <row r="26">
          <cell r="A26" t="str">
            <v>II.2.3</v>
          </cell>
          <cell r="B26" t="str">
            <v>II.2.3</v>
          </cell>
          <cell r="C26" t="str">
            <v>Penyediaan Tiang Pancang Dia 35 Cm (Botom) L = 7 m</v>
          </cell>
          <cell r="H26" t="str">
            <v>M'</v>
          </cell>
          <cell r="I26">
            <v>350000</v>
          </cell>
          <cell r="J26">
            <v>0</v>
          </cell>
          <cell r="L26">
            <v>0</v>
          </cell>
          <cell r="M26">
            <v>357700000</v>
          </cell>
          <cell r="N26">
            <v>1022</v>
          </cell>
          <cell r="O26">
            <v>6.6004966943156802</v>
          </cell>
          <cell r="P26">
            <v>0</v>
          </cell>
          <cell r="Q26">
            <v>0</v>
          </cell>
          <cell r="R26">
            <v>0</v>
          </cell>
          <cell r="S26">
            <v>0</v>
          </cell>
          <cell r="T26">
            <v>0</v>
          </cell>
          <cell r="U26">
            <v>0</v>
          </cell>
          <cell r="V26">
            <v>0</v>
          </cell>
          <cell r="W26">
            <v>0</v>
          </cell>
          <cell r="X26">
            <v>0</v>
          </cell>
          <cell r="Y26">
            <v>0</v>
          </cell>
          <cell r="Z26">
            <v>1022</v>
          </cell>
          <cell r="AA26">
            <v>100</v>
          </cell>
          <cell r="AB26">
            <v>6.6004966943156802</v>
          </cell>
          <cell r="AC26">
            <v>1022</v>
          </cell>
          <cell r="AD26">
            <v>100</v>
          </cell>
          <cell r="AE26">
            <v>6.6004966943156802</v>
          </cell>
        </row>
        <row r="27">
          <cell r="A27" t="str">
            <v>II.3</v>
          </cell>
          <cell r="B27" t="str">
            <v>II.3</v>
          </cell>
          <cell r="C27" t="str">
            <v>Capping Beton Bertulang 1 : 2 : 3</v>
          </cell>
          <cell r="H27" t="str">
            <v>M3</v>
          </cell>
          <cell r="I27">
            <v>3706650</v>
          </cell>
          <cell r="J27">
            <v>300238650</v>
          </cell>
          <cell r="K27">
            <v>81</v>
          </cell>
          <cell r="L27">
            <v>5.5401851183416344</v>
          </cell>
          <cell r="M27">
            <v>255564250.87499997</v>
          </cell>
          <cell r="N27">
            <v>68.947499999999991</v>
          </cell>
          <cell r="O27">
            <v>4.71582609193654</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row>
        <row r="28">
          <cell r="A28" t="str">
            <v>II.4</v>
          </cell>
          <cell r="B28" t="str">
            <v>II.4</v>
          </cell>
          <cell r="C28" t="str">
            <v>Anchor Dead Ment</v>
          </cell>
          <cell r="H28" t="str">
            <v>M3</v>
          </cell>
          <cell r="I28">
            <v>3706650</v>
          </cell>
          <cell r="J28">
            <v>208165464</v>
          </cell>
          <cell r="K28">
            <v>56.16</v>
          </cell>
          <cell r="L28">
            <v>3.8411950153835326</v>
          </cell>
          <cell r="M28">
            <v>0</v>
          </cell>
          <cell r="N28">
            <v>0</v>
          </cell>
          <cell r="O28">
            <v>0</v>
          </cell>
          <cell r="W28">
            <v>0</v>
          </cell>
          <cell r="Z28">
            <v>0</v>
          </cell>
          <cell r="AC28">
            <v>0</v>
          </cell>
        </row>
        <row r="29">
          <cell r="A29" t="str">
            <v>II.5</v>
          </cell>
          <cell r="B29" t="str">
            <v>II.5</v>
          </cell>
          <cell r="C29" t="str">
            <v>Besi Baja Tie Rod Dia 24 mm</v>
          </cell>
          <cell r="H29" t="str">
            <v>Unit</v>
          </cell>
          <cell r="I29">
            <v>205860</v>
          </cell>
          <cell r="J29">
            <v>18527400</v>
          </cell>
          <cell r="K29">
            <v>90</v>
          </cell>
          <cell r="L29">
            <v>0.34187878796271831</v>
          </cell>
          <cell r="M29">
            <v>0</v>
          </cell>
          <cell r="N29">
            <v>0</v>
          </cell>
          <cell r="O29">
            <v>0</v>
          </cell>
          <cell r="W29">
            <v>0</v>
          </cell>
          <cell r="Z29">
            <v>0</v>
          </cell>
          <cell r="AC29">
            <v>0</v>
          </cell>
        </row>
        <row r="30">
          <cell r="A30" t="str">
            <v>II.6</v>
          </cell>
          <cell r="B30" t="str">
            <v>II.6</v>
          </cell>
          <cell r="C30" t="str">
            <v>Wale Baja CNP 150.75. 15</v>
          </cell>
          <cell r="H30" t="str">
            <v>M'</v>
          </cell>
          <cell r="I30">
            <v>125000</v>
          </cell>
          <cell r="J30">
            <v>56250000</v>
          </cell>
          <cell r="K30">
            <v>450</v>
          </cell>
          <cell r="L30">
            <v>1.0379590132939809</v>
          </cell>
          <cell r="M30">
            <v>0</v>
          </cell>
          <cell r="N30">
            <v>0</v>
          </cell>
          <cell r="O30">
            <v>0</v>
          </cell>
          <cell r="W30">
            <v>0</v>
          </cell>
          <cell r="Z30">
            <v>0</v>
          </cell>
          <cell r="AC30">
            <v>0</v>
          </cell>
        </row>
        <row r="31">
          <cell r="A31" t="str">
            <v>II.7</v>
          </cell>
          <cell r="B31" t="str">
            <v>II.7</v>
          </cell>
          <cell r="C31" t="str">
            <v>Plesteran 1 : 3</v>
          </cell>
          <cell r="H31" t="str">
            <v>M2</v>
          </cell>
          <cell r="I31">
            <v>36415</v>
          </cell>
          <cell r="J31">
            <v>19664100</v>
          </cell>
          <cell r="K31">
            <v>540</v>
          </cell>
          <cell r="L31">
            <v>0.36285386370336303</v>
          </cell>
          <cell r="M31">
            <v>16922960.875</v>
          </cell>
          <cell r="N31">
            <v>464.72500000000002</v>
          </cell>
          <cell r="O31">
            <v>0.31227270705471372</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row>
        <row r="32">
          <cell r="A32" t="str">
            <v>II.8</v>
          </cell>
          <cell r="B32" t="str">
            <v>II.8</v>
          </cell>
          <cell r="C32" t="str">
            <v>Beton Tumbuk 1 : 3 : 5</v>
          </cell>
          <cell r="H32" t="str">
            <v>M3</v>
          </cell>
          <cell r="I32">
            <v>436450</v>
          </cell>
          <cell r="J32">
            <v>63341988.5</v>
          </cell>
          <cell r="K32">
            <v>145.13</v>
          </cell>
          <cell r="L32">
            <v>1.1688246734851324</v>
          </cell>
          <cell r="M32">
            <v>0</v>
          </cell>
          <cell r="N32">
            <v>0</v>
          </cell>
          <cell r="O32">
            <v>0</v>
          </cell>
          <cell r="W32">
            <v>0</v>
          </cell>
          <cell r="Z32">
            <v>0</v>
          </cell>
          <cell r="AC32">
            <v>0</v>
          </cell>
        </row>
        <row r="33">
          <cell r="A33" t="str">
            <v>II.8.1</v>
          </cell>
          <cell r="B33" t="str">
            <v>II.8.1</v>
          </cell>
          <cell r="C33" t="str">
            <v>Beton 1 : 2 : 3</v>
          </cell>
          <cell r="H33" t="str">
            <v>M3</v>
          </cell>
          <cell r="I33">
            <v>1893400</v>
          </cell>
          <cell r="J33">
            <v>0</v>
          </cell>
          <cell r="K33">
            <v>0</v>
          </cell>
          <cell r="L33">
            <v>0</v>
          </cell>
          <cell r="M33">
            <v>159852661.75</v>
          </cell>
          <cell r="N33">
            <v>84.426249999999996</v>
          </cell>
          <cell r="O33">
            <v>2.9496979744434935</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row>
        <row r="34">
          <cell r="A34" t="str">
            <v>II.9</v>
          </cell>
          <cell r="B34" t="str">
            <v>II.9</v>
          </cell>
          <cell r="C34" t="str">
            <v>Timbunan Tanah Didatangkan</v>
          </cell>
          <cell r="H34" t="str">
            <v>M3</v>
          </cell>
          <cell r="I34">
            <v>101850</v>
          </cell>
          <cell r="J34">
            <v>48776983.5</v>
          </cell>
          <cell r="K34">
            <v>478.91</v>
          </cell>
          <cell r="L34">
            <v>0.90006239404652089</v>
          </cell>
          <cell r="M34">
            <v>169563036.52996078</v>
          </cell>
          <cell r="N34">
            <v>1664.8309919485596</v>
          </cell>
          <cell r="O34">
            <v>3.1288796815603441</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row>
        <row r="35">
          <cell r="A35" t="str">
            <v>II.10</v>
          </cell>
          <cell r="B35" t="str">
            <v>II.10</v>
          </cell>
          <cell r="C35" t="str">
            <v>Galian tanah</v>
          </cell>
          <cell r="H35" t="str">
            <v>M3</v>
          </cell>
          <cell r="I35">
            <v>38856.400000000001</v>
          </cell>
          <cell r="J35">
            <v>3021473.6640000003</v>
          </cell>
          <cell r="K35">
            <v>77.760000000000005</v>
          </cell>
          <cell r="L35">
            <v>5.5754059075185602E-2</v>
          </cell>
          <cell r="M35">
            <v>0</v>
          </cell>
          <cell r="N35">
            <v>0</v>
          </cell>
          <cell r="O35">
            <v>0</v>
          </cell>
          <cell r="W35">
            <v>0</v>
          </cell>
          <cell r="Z35">
            <v>0</v>
          </cell>
          <cell r="AC35">
            <v>0</v>
          </cell>
        </row>
        <row r="36">
          <cell r="A36" t="str">
            <v>II.11</v>
          </cell>
          <cell r="B36" t="str">
            <v>II.11</v>
          </cell>
          <cell r="C36" t="str">
            <v>Pengadaan Kayu Dolken</v>
          </cell>
          <cell r="H36" t="str">
            <v>Btg</v>
          </cell>
          <cell r="I36">
            <v>37550</v>
          </cell>
          <cell r="J36">
            <v>6759000</v>
          </cell>
          <cell r="K36">
            <v>180</v>
          </cell>
          <cell r="L36">
            <v>0.12472115503740476</v>
          </cell>
          <cell r="M36">
            <v>0</v>
          </cell>
          <cell r="N36">
            <v>0</v>
          </cell>
          <cell r="O36">
            <v>0</v>
          </cell>
          <cell r="W36">
            <v>0</v>
          </cell>
          <cell r="Z36">
            <v>0</v>
          </cell>
          <cell r="AC36">
            <v>0</v>
          </cell>
        </row>
        <row r="37">
          <cell r="A37" t="str">
            <v>II.12</v>
          </cell>
          <cell r="B37" t="str">
            <v>II.12</v>
          </cell>
          <cell r="C37" t="str">
            <v>Pemasangan Kayu Dolken</v>
          </cell>
          <cell r="H37" t="str">
            <v>M'</v>
          </cell>
          <cell r="I37">
            <v>19878</v>
          </cell>
          <cell r="J37">
            <v>12880944</v>
          </cell>
          <cell r="K37">
            <v>648</v>
          </cell>
          <cell r="L37">
            <v>0.23768696754728935</v>
          </cell>
          <cell r="M37">
            <v>0</v>
          </cell>
          <cell r="N37">
            <v>0</v>
          </cell>
          <cell r="O37">
            <v>0</v>
          </cell>
          <cell r="W37">
            <v>0</v>
          </cell>
          <cell r="Z37">
            <v>0</v>
          </cell>
          <cell r="AC37">
            <v>0</v>
          </cell>
        </row>
        <row r="38">
          <cell r="A38" t="str">
            <v>II.13</v>
          </cell>
          <cell r="B38" t="str">
            <v>II.13</v>
          </cell>
          <cell r="C38" t="str">
            <v xml:space="preserve">Memecah Kepala Sheet Pile/Tiang Pancang </v>
          </cell>
          <cell r="H38" t="str">
            <v>M</v>
          </cell>
          <cell r="I38">
            <v>46658.1</v>
          </cell>
          <cell r="J38">
            <v>6298843.5</v>
          </cell>
          <cell r="K38">
            <v>135</v>
          </cell>
          <cell r="L38">
            <v>0.11623006905161254</v>
          </cell>
          <cell r="M38">
            <v>4774523.3729999997</v>
          </cell>
          <cell r="N38">
            <v>102.33</v>
          </cell>
          <cell r="O38">
            <v>8.8102392341122299E-2</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row>
        <row r="40">
          <cell r="A40" t="str">
            <v>III.</v>
          </cell>
          <cell r="B40" t="str">
            <v>III.</v>
          </cell>
          <cell r="C40" t="str">
            <v>PEKERJAAN TANGGUL</v>
          </cell>
        </row>
        <row r="41">
          <cell r="A41" t="str">
            <v>III.1</v>
          </cell>
          <cell r="B41" t="str">
            <v>III.1</v>
          </cell>
          <cell r="C41" t="str">
            <v>Galian tanah Berpasir</v>
          </cell>
          <cell r="H41" t="str">
            <v>M3</v>
          </cell>
          <cell r="I41">
            <v>38856.400000000001</v>
          </cell>
          <cell r="J41">
            <v>20126449.508000001</v>
          </cell>
          <cell r="K41">
            <v>517.97</v>
          </cell>
          <cell r="L41">
            <v>0.3713854163988411</v>
          </cell>
          <cell r="M41">
            <v>41964912</v>
          </cell>
          <cell r="N41">
            <v>1080</v>
          </cell>
          <cell r="O41">
            <v>0.77436193159979982</v>
          </cell>
          <cell r="P41">
            <v>22.5</v>
          </cell>
          <cell r="Q41">
            <v>15.9</v>
          </cell>
          <cell r="R41">
            <v>35.6</v>
          </cell>
          <cell r="S41">
            <v>19.600000000000001</v>
          </cell>
          <cell r="T41">
            <v>25.3</v>
          </cell>
          <cell r="U41">
            <v>26.78</v>
          </cell>
          <cell r="V41">
            <v>25.3</v>
          </cell>
          <cell r="W41">
            <v>170.98000000000002</v>
          </cell>
          <cell r="X41">
            <v>15.831481481481482</v>
          </cell>
          <cell r="Y41">
            <v>0.12259296580086461</v>
          </cell>
          <cell r="Z41">
            <v>119.2</v>
          </cell>
          <cell r="AA41">
            <v>11.037037037037036</v>
          </cell>
          <cell r="AB41">
            <v>8.5466613191385307E-2</v>
          </cell>
          <cell r="AC41">
            <v>290.18</v>
          </cell>
          <cell r="AD41">
            <v>26.86851851851852</v>
          </cell>
          <cell r="AE41">
            <v>0.20805957899224992</v>
          </cell>
        </row>
        <row r="42">
          <cell r="A42" t="str">
            <v>III.2</v>
          </cell>
          <cell r="B42" t="str">
            <v>III.2</v>
          </cell>
          <cell r="C42" t="str">
            <v>Timbunan Tanah Didatangkan</v>
          </cell>
          <cell r="H42" t="str">
            <v>M3</v>
          </cell>
          <cell r="I42">
            <v>101850</v>
          </cell>
          <cell r="J42">
            <v>50870001</v>
          </cell>
          <cell r="K42">
            <v>499.46</v>
          </cell>
          <cell r="L42">
            <v>0.93868401856397921</v>
          </cell>
          <cell r="M42">
            <v>108201740.42708099</v>
          </cell>
          <cell r="N42">
            <v>1062.3636762599999</v>
          </cell>
          <cell r="O42">
            <v>1.9966039418735009</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row>
        <row r="43">
          <cell r="A43" t="str">
            <v>III.3</v>
          </cell>
          <cell r="B43" t="str">
            <v>III.3</v>
          </cell>
          <cell r="C43" t="str">
            <v>Pasangan Batu Kali 1 : 4</v>
          </cell>
          <cell r="H43" t="str">
            <v>M3</v>
          </cell>
          <cell r="I43">
            <v>574269</v>
          </cell>
          <cell r="J43">
            <v>601426181.00999999</v>
          </cell>
          <cell r="K43">
            <v>1047.29</v>
          </cell>
          <cell r="L43">
            <v>11.097879562849899</v>
          </cell>
          <cell r="M43">
            <v>1029549463.2</v>
          </cell>
          <cell r="N43">
            <v>1792.8000000000002</v>
          </cell>
          <cell r="O43">
            <v>18.997869243740798</v>
          </cell>
          <cell r="P43">
            <v>8.6</v>
          </cell>
          <cell r="Q43">
            <v>16.3</v>
          </cell>
          <cell r="R43">
            <v>17.600000000000001</v>
          </cell>
          <cell r="S43">
            <v>14.63</v>
          </cell>
          <cell r="T43">
            <v>15.8</v>
          </cell>
          <cell r="U43">
            <v>15.3</v>
          </cell>
          <cell r="V43">
            <v>13.68</v>
          </cell>
          <cell r="W43">
            <v>101.91</v>
          </cell>
          <cell r="X43">
            <v>5.6844042838018733</v>
          </cell>
          <cell r="Y43">
            <v>1.0799156931222804</v>
          </cell>
          <cell r="Z43">
            <v>16</v>
          </cell>
          <cell r="AA43">
            <v>0.89245872378402491</v>
          </cell>
          <cell r="AB43">
            <v>0.16954814139884691</v>
          </cell>
          <cell r="AC43">
            <v>117.91</v>
          </cell>
          <cell r="AD43">
            <v>6.5768630075858976</v>
          </cell>
          <cell r="AE43">
            <v>1.2494638345211273</v>
          </cell>
        </row>
        <row r="44">
          <cell r="A44" t="str">
            <v>III.4</v>
          </cell>
          <cell r="B44" t="str">
            <v>III.4</v>
          </cell>
          <cell r="C44" t="str">
            <v>Plesteran 1 : 3</v>
          </cell>
          <cell r="H44" t="str">
            <v>M2</v>
          </cell>
          <cell r="I44">
            <v>36415</v>
          </cell>
          <cell r="J44">
            <v>33899815.949999996</v>
          </cell>
          <cell r="K44">
            <v>930.93</v>
          </cell>
          <cell r="L44">
            <v>0.62553990247661428</v>
          </cell>
          <cell r="M44">
            <v>71664719.999999985</v>
          </cell>
          <cell r="N44">
            <v>1967.9999999999998</v>
          </cell>
          <cell r="O44">
            <v>1.3224007477189228</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row>
        <row r="45">
          <cell r="A45" t="str">
            <v>III.5</v>
          </cell>
          <cell r="B45" t="str">
            <v>III.5</v>
          </cell>
          <cell r="C45" t="str">
            <v>Pengadaan Kayu Dolken</v>
          </cell>
          <cell r="H45" t="str">
            <v>Btg</v>
          </cell>
          <cell r="I45">
            <v>37550</v>
          </cell>
          <cell r="J45">
            <v>21058040</v>
          </cell>
          <cell r="K45">
            <v>560.79999999999995</v>
          </cell>
          <cell r="L45">
            <v>0.3885756874720922</v>
          </cell>
          <cell r="M45">
            <v>72171100</v>
          </cell>
          <cell r="N45">
            <v>1922</v>
          </cell>
          <cell r="O45">
            <v>1.3317447776771776</v>
          </cell>
          <cell r="P45">
            <v>0</v>
          </cell>
          <cell r="Q45">
            <v>0</v>
          </cell>
          <cell r="R45">
            <v>0</v>
          </cell>
          <cell r="S45">
            <v>0</v>
          </cell>
          <cell r="T45">
            <v>0</v>
          </cell>
          <cell r="U45">
            <v>0</v>
          </cell>
          <cell r="V45">
            <v>0</v>
          </cell>
          <cell r="W45">
            <v>0</v>
          </cell>
          <cell r="X45">
            <v>0</v>
          </cell>
          <cell r="Y45">
            <v>0</v>
          </cell>
          <cell r="Z45">
            <v>1922</v>
          </cell>
          <cell r="AA45">
            <v>100</v>
          </cell>
          <cell r="AB45">
            <v>1.3317447776771776</v>
          </cell>
          <cell r="AC45">
            <v>1922</v>
          </cell>
          <cell r="AD45">
            <v>100</v>
          </cell>
          <cell r="AE45">
            <v>1.3317447776771776</v>
          </cell>
        </row>
        <row r="46">
          <cell r="A46" t="str">
            <v>III.6</v>
          </cell>
          <cell r="B46" t="str">
            <v>III.6</v>
          </cell>
          <cell r="C46" t="str">
            <v>Pemasangan Kayu Dolken</v>
          </cell>
          <cell r="H46" t="str">
            <v>M'</v>
          </cell>
          <cell r="I46">
            <v>19878</v>
          </cell>
          <cell r="J46">
            <v>44590329.599999994</v>
          </cell>
          <cell r="K46">
            <v>2243.1999999999998</v>
          </cell>
          <cell r="L46">
            <v>0.82280772469456687</v>
          </cell>
          <cell r="M46">
            <v>95513790</v>
          </cell>
          <cell r="N46">
            <v>4805</v>
          </cell>
          <cell r="O46">
            <v>1.7624782084332178</v>
          </cell>
          <cell r="P46">
            <v>30</v>
          </cell>
          <cell r="Q46">
            <v>30</v>
          </cell>
          <cell r="R46">
            <v>30</v>
          </cell>
          <cell r="S46">
            <v>20</v>
          </cell>
          <cell r="T46">
            <v>15</v>
          </cell>
          <cell r="U46">
            <v>0</v>
          </cell>
          <cell r="V46">
            <v>0</v>
          </cell>
          <cell r="W46">
            <v>125</v>
          </cell>
          <cell r="X46">
            <v>2.6014568158168574</v>
          </cell>
          <cell r="Y46">
            <v>4.5850109480572783E-2</v>
          </cell>
          <cell r="Z46">
            <v>220</v>
          </cell>
          <cell r="AA46">
            <v>4.5785639958376692</v>
          </cell>
          <cell r="AB46">
            <v>8.0696192685808105E-2</v>
          </cell>
          <cell r="AC46">
            <v>345</v>
          </cell>
          <cell r="AD46">
            <v>7.1800208116545265</v>
          </cell>
          <cell r="AE46">
            <v>0.12654630216638088</v>
          </cell>
        </row>
        <row r="48">
          <cell r="A48" t="str">
            <v>IV.</v>
          </cell>
          <cell r="B48" t="str">
            <v>IV.</v>
          </cell>
          <cell r="C48" t="str">
            <v>PEKERJAAN PINTU AIR ASIN 3 UNIT</v>
          </cell>
        </row>
        <row r="49">
          <cell r="A49" t="str">
            <v>IV.1</v>
          </cell>
          <cell r="B49" t="str">
            <v>IV.1</v>
          </cell>
          <cell r="C49" t="str">
            <v>Pasangan Batu Kali 1 : 4</v>
          </cell>
          <cell r="H49" t="str">
            <v>M3</v>
          </cell>
          <cell r="I49">
            <v>574269</v>
          </cell>
          <cell r="J49">
            <v>14276327.34</v>
          </cell>
          <cell r="K49">
            <v>24.86</v>
          </cell>
          <cell r="L49">
            <v>0.26343542469845838</v>
          </cell>
          <cell r="M49">
            <v>14276327.34</v>
          </cell>
          <cell r="N49">
            <v>24.86</v>
          </cell>
          <cell r="O49">
            <v>0.26343542469845838</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row>
        <row r="50">
          <cell r="A50" t="str">
            <v>IV.2</v>
          </cell>
          <cell r="B50" t="str">
            <v>IV.2</v>
          </cell>
          <cell r="C50" t="str">
            <v>Plesteran 1 : 3</v>
          </cell>
          <cell r="H50" t="str">
            <v>M2</v>
          </cell>
          <cell r="I50">
            <v>36415</v>
          </cell>
          <cell r="J50">
            <v>2157588.75</v>
          </cell>
          <cell r="K50">
            <v>59.25</v>
          </cell>
          <cell r="L50">
            <v>3.9813132267452339E-2</v>
          </cell>
          <cell r="M50">
            <v>2157588.75</v>
          </cell>
          <cell r="N50">
            <v>59.25</v>
          </cell>
          <cell r="O50">
            <v>3.9813132267452339E-2</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row>
        <row r="51">
          <cell r="A51" t="str">
            <v>IV.3</v>
          </cell>
          <cell r="B51" t="str">
            <v>IV.3</v>
          </cell>
          <cell r="C51" t="str">
            <v>Beton Cor 1 : 2 : 3</v>
          </cell>
          <cell r="H51" t="str">
            <v>M3</v>
          </cell>
          <cell r="I51">
            <v>1893400</v>
          </cell>
          <cell r="J51">
            <v>5774870</v>
          </cell>
          <cell r="K51">
            <v>3.05</v>
          </cell>
          <cell r="L51">
            <v>0.10656139319290689</v>
          </cell>
          <cell r="M51">
            <v>5774870</v>
          </cell>
          <cell r="N51">
            <v>3.05</v>
          </cell>
          <cell r="O51">
            <v>0.10656139319290689</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row>
        <row r="52">
          <cell r="A52" t="str">
            <v>IV.4</v>
          </cell>
          <cell r="B52" t="str">
            <v>IV.4</v>
          </cell>
          <cell r="C52" t="str">
            <v>Pembesian</v>
          </cell>
          <cell r="H52" t="str">
            <v>Kg</v>
          </cell>
          <cell r="I52">
            <v>14506</v>
          </cell>
          <cell r="J52">
            <v>1309601.68</v>
          </cell>
          <cell r="K52">
            <v>90.28</v>
          </cell>
          <cell r="L52">
            <v>2.416556209032782E-2</v>
          </cell>
          <cell r="M52">
            <v>1309601.68</v>
          </cell>
          <cell r="N52">
            <v>90.28</v>
          </cell>
          <cell r="O52">
            <v>2.416556209032782E-2</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row>
        <row r="53">
          <cell r="A53" t="str">
            <v>IV.5</v>
          </cell>
          <cell r="B53" t="str">
            <v>IV.5</v>
          </cell>
          <cell r="C53" t="str">
            <v>Pengadaan Pintu B = 1.2 M</v>
          </cell>
          <cell r="H53" t="str">
            <v>Bh</v>
          </cell>
          <cell r="I53">
            <v>14660700</v>
          </cell>
          <cell r="J53">
            <v>43982100</v>
          </cell>
          <cell r="K53">
            <v>3</v>
          </cell>
          <cell r="L53">
            <v>0.8115843043306169</v>
          </cell>
          <cell r="M53">
            <v>43982100</v>
          </cell>
          <cell r="N53">
            <v>3</v>
          </cell>
          <cell r="O53">
            <v>0.8115843043306169</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row>
        <row r="55">
          <cell r="A55" t="str">
            <v>V.</v>
          </cell>
          <cell r="B55" t="str">
            <v>V.</v>
          </cell>
          <cell r="C55" t="str">
            <v>PEKERJAAN SOFT ROCK</v>
          </cell>
        </row>
        <row r="56">
          <cell r="A56" t="str">
            <v>V.1</v>
          </cell>
          <cell r="B56" t="str">
            <v>V.1</v>
          </cell>
          <cell r="C56" t="str">
            <v>Galian tanah Berpasir</v>
          </cell>
          <cell r="H56" t="str">
            <v>M3</v>
          </cell>
          <cell r="I56">
            <v>38856.400000000001</v>
          </cell>
          <cell r="J56">
            <v>12026055.800000001</v>
          </cell>
          <cell r="K56">
            <v>309.5</v>
          </cell>
          <cell r="L56">
            <v>0.22191205354642413</v>
          </cell>
          <cell r="M56">
            <v>0</v>
          </cell>
          <cell r="N56">
            <v>0</v>
          </cell>
          <cell r="O56">
            <v>0</v>
          </cell>
          <cell r="W56">
            <v>0</v>
          </cell>
          <cell r="Z56">
            <v>0</v>
          </cell>
          <cell r="AC56">
            <v>0</v>
          </cell>
        </row>
        <row r="57">
          <cell r="A57" t="str">
            <v>V.2</v>
          </cell>
          <cell r="B57" t="str">
            <v>V.2</v>
          </cell>
          <cell r="C57" t="str">
            <v>Pemasangan Terrafix 600 R</v>
          </cell>
          <cell r="H57" t="str">
            <v>M2</v>
          </cell>
          <cell r="I57">
            <v>56340</v>
          </cell>
          <cell r="J57">
            <v>33212430</v>
          </cell>
          <cell r="K57">
            <v>589.5</v>
          </cell>
          <cell r="L57">
            <v>0.61285584127814074</v>
          </cell>
          <cell r="M57">
            <v>0</v>
          </cell>
          <cell r="N57">
            <v>0</v>
          </cell>
          <cell r="O57">
            <v>0</v>
          </cell>
          <cell r="W57">
            <v>0</v>
          </cell>
          <cell r="Z57">
            <v>0</v>
          </cell>
          <cell r="AC57">
            <v>0</v>
          </cell>
        </row>
        <row r="58">
          <cell r="A58" t="str">
            <v>V.3</v>
          </cell>
          <cell r="B58" t="str">
            <v>V.3</v>
          </cell>
          <cell r="C58" t="str">
            <v>Pemasangan Soft Rock Container 0.6 M3</v>
          </cell>
          <cell r="H58" t="str">
            <v>Unit</v>
          </cell>
          <cell r="I58">
            <v>290427</v>
          </cell>
          <cell r="J58">
            <v>18006474</v>
          </cell>
          <cell r="K58">
            <v>62</v>
          </cell>
          <cell r="L58">
            <v>0.33226634641677733</v>
          </cell>
          <cell r="M58">
            <v>0</v>
          </cell>
          <cell r="N58">
            <v>0</v>
          </cell>
          <cell r="O58">
            <v>0</v>
          </cell>
          <cell r="W58">
            <v>0</v>
          </cell>
          <cell r="Z58">
            <v>0</v>
          </cell>
          <cell r="AC58">
            <v>0</v>
          </cell>
        </row>
        <row r="59">
          <cell r="A59" t="str">
            <v>V.4</v>
          </cell>
          <cell r="B59" t="str">
            <v>V.4</v>
          </cell>
          <cell r="C59" t="str">
            <v>Pemasangan Soft Rock Container 1.2 M3</v>
          </cell>
          <cell r="H59" t="str">
            <v>Unit</v>
          </cell>
          <cell r="I59">
            <v>538455</v>
          </cell>
          <cell r="J59">
            <v>241227840</v>
          </cell>
          <cell r="K59">
            <v>448</v>
          </cell>
          <cell r="L59">
            <v>4.4512819695189032</v>
          </cell>
          <cell r="M59">
            <v>0</v>
          </cell>
          <cell r="N59">
            <v>0</v>
          </cell>
          <cell r="O59">
            <v>0</v>
          </cell>
          <cell r="W59">
            <v>0</v>
          </cell>
          <cell r="Z59">
            <v>0</v>
          </cell>
          <cell r="AC59">
            <v>0</v>
          </cell>
        </row>
        <row r="61">
          <cell r="J61">
            <v>5419289131.802001</v>
          </cell>
          <cell r="L61">
            <v>99.999999999999986</v>
          </cell>
          <cell r="M61">
            <v>5419289131.8000422</v>
          </cell>
          <cell r="O61">
            <v>99.999999999963862</v>
          </cell>
          <cell r="Y61">
            <v>1.2540714549290271</v>
          </cell>
          <cell r="AB61">
            <v>59.107904541990656</v>
          </cell>
          <cell r="AE61">
            <v>60.361975996919682</v>
          </cell>
        </row>
      </sheetData>
      <sheetData sheetId="7" refreshError="1"/>
    </sheetDataSet>
  </externalBook>
</externalLink>
</file>

<file path=xl/externalLinks/externalLink3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
      <sheetName val="7.1"/>
      <sheetName val="7.2"/>
      <sheetName val="7.3"/>
      <sheetName val="7.4"/>
      <sheetName val="7.5"/>
      <sheetName val="7.6"/>
      <sheetName val="7.7"/>
      <sheetName val="7.8"/>
      <sheetName val="7.9"/>
      <sheetName val="Neraca"/>
      <sheetName val="Person1"/>
      <sheetName val="Person2"/>
      <sheetName val="Person3"/>
      <sheetName val="7.14"/>
      <sheetName val="7.15"/>
      <sheetName val="7.16"/>
      <sheetName val="7.17"/>
      <sheetName val="7.18"/>
      <sheetName val="ALAT.19"/>
      <sheetName val="Lamp.20"/>
      <sheetName val="Riwayat"/>
      <sheetName val="Karyawan"/>
      <sheetName val="cover"/>
      <sheetName val="kop"/>
      <sheetName val="Judul"/>
      <sheetName val="7.19"/>
      <sheetName val="ganda"/>
      <sheetName val="Gedung Kantor"/>
      <sheetName val="SCHEDULE"/>
      <sheetName val="DUHB (2)"/>
      <sheetName val="Rekap"/>
      <sheetName val="Perhitungan RAB"/>
    </sheetNames>
    <sheetDataSet>
      <sheetData sheetId="0" refreshError="1">
        <row r="3">
          <cell r="A3" t="str">
            <v>Yohannes A. Efferin</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3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ARGA MAT NON STD okk"/>
      <sheetName val="HRG BAHAN &amp; UPAH okk"/>
      <sheetName val="Analis Kusen okk"/>
      <sheetName val="Analisa K"/>
      <sheetName val="Analis ME okk"/>
      <sheetName val="REKAP TOTAL BLOK A &amp; BLOK B"/>
      <sheetName val="ANALISA-SNI-BLOK B"/>
      <sheetName val="REKAP_SNI_BLOK B"/>
      <sheetName val="COMPARASI"/>
      <sheetName val="REKAP TOTAL A+B+FASUM "/>
      <sheetName val="REKAP BLOK B"/>
      <sheetName val="BLOK - B1"/>
      <sheetName val="PLUMBING B1"/>
      <sheetName val="ELEKTRIKAL B1"/>
      <sheetName val="PONTEN"/>
      <sheetName val="POS JAGA"/>
      <sheetName val="KTR PENGELOLA"/>
      <sheetName val="PAGAR KEL &amp; BRC"/>
      <sheetName val="PAVING BLOK DAN ASPAL"/>
      <sheetName val="PJU"/>
      <sheetName val="SAMBUNG DAYA"/>
      <sheetName val="DRAINASE"/>
      <sheetName val="FIRE HIDRAN"/>
      <sheetName val="REKAP ME &amp; PLUMBING OK "/>
      <sheetName val="ELEKTRIKAL A+B+C"/>
      <sheetName val="MEKANIKAL LINGKUNGAN"/>
      <sheetName val="MUSHOLLA"/>
      <sheetName val="REKAP BANG. PRASARANA "/>
      <sheetName val="REKAP BLOK C"/>
      <sheetName val="BLOK -C"/>
      <sheetName val="BLOK - B 2"/>
      <sheetName val="PARKIR RODA 2  2 UNIT"/>
      <sheetName val="PARKIR RODA 2  1 UNIT"/>
      <sheetName val="SHELTER"/>
      <sheetName val="DEPO SAMPAH"/>
      <sheetName val="POWER HOUSE"/>
      <sheetName val="pengelompok"/>
      <sheetName val="rekap std M.E"/>
      <sheetName val="RKP BLOK A TDK DIPAKAI"/>
      <sheetName val="BLOK - A OKKK TDK DIPAKAI"/>
      <sheetName val="REKAP TOTAL  "/>
      <sheetName val="REKAP LANSCAPE DRAINAGE"/>
      <sheetName val="rKP PRASARANA YANG DITUNDA"/>
      <sheetName val="REKAP &amp; BAHAN UPAH ME-tdk pake"/>
      <sheetName val="RKP TOT BANG+ME(TDK DIPAKAI)"/>
      <sheetName val="HRG BAHAN _ UPAH okk"/>
      <sheetName val="A"/>
      <sheetName val="HARGA_MAT_NON_STD_okk"/>
      <sheetName val="HRG_BAHAN_&amp;_UPAH_okk"/>
      <sheetName val="Analis_Kusen_okk"/>
      <sheetName val="Analisa_K"/>
      <sheetName val="Analis_ME_okk"/>
      <sheetName val="REKAP_TOTAL_BLOK_A_&amp;_BLOK_B"/>
      <sheetName val="ANALISA-SNI-BLOK_B"/>
      <sheetName val="REKAP_SNI_BLOK_B"/>
      <sheetName val="REKAP_TOTAL_A+B+FASUM_"/>
      <sheetName val="REKAP_BLOK_B"/>
      <sheetName val="BLOK_-_B1"/>
      <sheetName val="PLUMBING_B1"/>
      <sheetName val="ELEKTRIKAL_B1"/>
      <sheetName val="POS_JAGA"/>
      <sheetName val="KTR_PENGELOLA"/>
      <sheetName val="PAGAR_KEL_&amp;_BRC"/>
      <sheetName val="PAVING_BLOK_DAN_ASPAL"/>
      <sheetName val="SAMBUNG_DAYA"/>
      <sheetName val="FIRE_HIDRAN"/>
      <sheetName val="REKAP_ME_&amp;_PLUMBING_OK_"/>
      <sheetName val="ELEKTRIKAL_A+B+C"/>
      <sheetName val="MEKANIKAL_LINGKUNGAN"/>
      <sheetName val="REKAP_BANG__PRASARANA_"/>
      <sheetName val="REKAP_BLOK_C"/>
      <sheetName val="BLOK_-C"/>
      <sheetName val="BLOK_-_B_2"/>
      <sheetName val="PARKIR_RODA_2__2_UNIT"/>
      <sheetName val="PARKIR_RODA_2__1_UNIT"/>
      <sheetName val="DEPO_SAMPAH"/>
      <sheetName val="POWER_HOUSE"/>
      <sheetName val="rekap_std_M_E"/>
      <sheetName val="RKP_BLOK_A_TDK_DIPAKAI"/>
      <sheetName val="BLOK_-_A_OKKK_TDK_DIPAKAI"/>
      <sheetName val="REKAP_TOTAL__"/>
      <sheetName val="REKAP_LANSCAPE_DRAINAGE"/>
      <sheetName val="rKP_PRASARANA_YANG_DITUNDA"/>
      <sheetName val="REKAP_&amp;_BAHAN_UPAH_ME-tdk_pake"/>
      <sheetName val="RKP_TOT_BANG+ME(TDK_DIPAKAI)"/>
      <sheetName val="HRG_BAHAN___UPAH_okk"/>
      <sheetName val="Cash Flow bulanan"/>
      <sheetName val="QTO-11P"/>
      <sheetName val="escon"/>
      <sheetName val="H.Satuan"/>
      <sheetName val="D _ W sizes"/>
      <sheetName val="INDEX"/>
      <sheetName val="harsat_upah"/>
      <sheetName val="Anal Alat BID"/>
      <sheetName val="Rekapitulasi"/>
      <sheetName val="Cover Daf-2"/>
      <sheetName val="Fill this out first___"/>
      <sheetName val="Fill this out first..."/>
      <sheetName val="Elektrikal"/>
      <sheetName val="BOQ-Indonesia"/>
      <sheetName val="HSD"/>
      <sheetName val="Har Sat"/>
      <sheetName val="Analisa"/>
      <sheetName val="BOQ (1-3)"/>
      <sheetName val="4-Basic Price"/>
      <sheetName val="New MADC"/>
      <sheetName val="Informasi"/>
      <sheetName val="gal"/>
      <sheetName val="ANL STR"/>
      <sheetName val="Bahan "/>
      <sheetName val="Upah"/>
      <sheetName val="Pekerjaan "/>
      <sheetName val="PLUMBING"/>
      <sheetName val="Ana. PU"/>
      <sheetName val="Cover"/>
      <sheetName val="GEDUNG-A"/>
      <sheetName val="HRG BHN"/>
      <sheetName val="struktur tdk dipakai"/>
      <sheetName val="TOWN"/>
      <sheetName val="Kuantitas &amp; Harga"/>
      <sheetName val="Kuantitas _ Harga"/>
      <sheetName val="12CGOU"/>
      <sheetName val="351BQMCN"/>
      <sheetName val="TAHAP"/>
      <sheetName val="Pipe"/>
      <sheetName val="name"/>
      <sheetName val="HARGA MATERIAL"/>
      <sheetName val="REKAP"/>
      <sheetName val="MAP"/>
      <sheetName val="Estimate"/>
      <sheetName val="ANALISA railing"/>
      <sheetName val="BOQ"/>
      <sheetName val="5-ALAT(1)"/>
      <sheetName val="Daftar BOQ"/>
      <sheetName val="Reference"/>
      <sheetName val="PEMBESIAN BALOK tukang (2)"/>
      <sheetName val="AnalisaSIPIL RIIL"/>
      <sheetName val="OwnEq"/>
      <sheetName val="SEX"/>
      <sheetName val="Analisa SNI STANDART "/>
      <sheetName val="COST"/>
      <sheetName val="Project Data"/>
      <sheetName val="Basic Price"/>
      <sheetName val="BOM"/>
      <sheetName val="Breakdown"/>
      <sheetName val="Selling Price"/>
      <sheetName val="DIV2"/>
      <sheetName val="Rincian "/>
      <sheetName val="LISTRIK"/>
      <sheetName val="lanscap_All"/>
      <sheetName val="CH"/>
      <sheetName val="Volume"/>
      <sheetName val="DKH"/>
      <sheetName val="villa"/>
      <sheetName val="SAP"/>
      <sheetName val="alat"/>
      <sheetName val="Peralatan"/>
      <sheetName val="표지"/>
      <sheetName val="설비원가"/>
      <sheetName val="Bill.1.VAC-Supply-A"/>
      <sheetName val="HARSAT"/>
      <sheetName val="Hsatuan-OK"/>
      <sheetName val="Sub"/>
      <sheetName val="RAP"/>
      <sheetName val="HARGA_MAT_NON_STD_okk1"/>
      <sheetName val="HRG_BAHAN_&amp;_UPAH_okk1"/>
      <sheetName val="Analis_Kusen_okk1"/>
      <sheetName val="Analisa_K1"/>
      <sheetName val="Analis_ME_okk1"/>
      <sheetName val="REKAP_TOTAL_BLOK_A_&amp;_BLOK_B1"/>
      <sheetName val="ANALISA-SNI-BLOK_B1"/>
      <sheetName val="REKAP_SNI_BLOK_B1"/>
      <sheetName val="REKAP_TOTAL_A+B+FASUM_1"/>
      <sheetName val="REKAP_BLOK_B1"/>
      <sheetName val="BLOK_-_B11"/>
      <sheetName val="PLUMBING_B11"/>
      <sheetName val="ELEKTRIKAL_B11"/>
      <sheetName val="POS_JAGA1"/>
      <sheetName val="KTR_PENGELOLA1"/>
      <sheetName val="PAGAR_KEL_&amp;_BRC1"/>
      <sheetName val="PAVING_BLOK_DAN_ASPAL1"/>
      <sheetName val="SAMBUNG_DAYA1"/>
      <sheetName val="FIRE_HIDRAN1"/>
      <sheetName val="REKAP_ME_&amp;_PLUMBING_OK_1"/>
      <sheetName val="ELEKTRIKAL_A+B+C1"/>
      <sheetName val="MEKANIKAL_LINGKUNGAN1"/>
      <sheetName val="REKAP_BANG__PRASARANA_1"/>
      <sheetName val="REKAP_BLOK_C1"/>
      <sheetName val="BLOK_-C1"/>
      <sheetName val="BLOK_-_B_21"/>
      <sheetName val="PARKIR_RODA_2__2_UNIT1"/>
      <sheetName val="PARKIR_RODA_2__1_UNIT1"/>
      <sheetName val="DEPO_SAMPAH1"/>
      <sheetName val="POWER_HOUSE1"/>
      <sheetName val="rekap_std_M_E1"/>
      <sheetName val="RKP_BLOK_A_TDK_DIPAKAI1"/>
      <sheetName val="BLOK_-_A_OKKK_TDK_DIPAKAI1"/>
      <sheetName val="REKAP_TOTAL__1"/>
      <sheetName val="REKAP_LANSCAPE_DRAINAGE1"/>
      <sheetName val="rKP_PRASARANA_YANG_DITUNDA1"/>
      <sheetName val="REKAP_&amp;_BAHAN_UPAH_ME-tdk_pake1"/>
      <sheetName val="RKP_TOT_BANG+ME(TDK_DIPAKAI)1"/>
      <sheetName val="HRG_BAHAN___UPAH_okk1"/>
      <sheetName val="DAF-2"/>
      <sheetName val="110 cs EW"/>
      <sheetName val="Pt"/>
      <sheetName val="CF Rp_USD"/>
      <sheetName val="BAHAN"/>
      <sheetName val="Man Power _ Comp"/>
      <sheetName val="Man Power &amp; Comp"/>
      <sheetName val="CondPol"/>
      <sheetName val="List Material"/>
      <sheetName val="Harga"/>
      <sheetName val="PriceList"/>
      <sheetName val="A-ars"/>
      <sheetName val="FAKTOR"/>
      <sheetName val="U&amp;B"/>
      <sheetName val="Konfirm"/>
      <sheetName val="AC"/>
      <sheetName val="DATA"/>
      <sheetName val="I-KAMAR"/>
      <sheetName val="Sheet3"/>
      <sheetName val="AHS"/>
      <sheetName val="DAF-1"/>
      <sheetName val="ANL"/>
      <sheetName val="Analis (2)"/>
      <sheetName val="subkon"/>
      <sheetName val="AnalisaSIPIL RIIL RAP"/>
      <sheetName val="SPESIFIKASI"/>
      <sheetName val="B"/>
      <sheetName val="Perm. Test"/>
      <sheetName val="Data Base"/>
      <sheetName val="sept"/>
      <sheetName val="Asumsi"/>
      <sheetName val="자바라1"/>
      <sheetName val="#REF"/>
      <sheetName val="해외 연수비용 계산-삭제"/>
      <sheetName val="RAB  BLOK ~ B_PRASARANA_PU_PAS_"/>
      <sheetName val="해외 기술훈련비 (합계)"/>
      <sheetName val="ExchangeRate"/>
      <sheetName val="Harga Satuan"/>
      <sheetName val="Agregat Halus &amp; Kasar"/>
      <sheetName val="DAF-7"/>
      <sheetName val="BAG-2"/>
      <sheetName val="BEBAN P DITAIL"/>
      <sheetName val="BAU"/>
      <sheetName val="Rekap Prelim"/>
      <sheetName val="Sheet1"/>
      <sheetName val="LO"/>
      <sheetName val="cargo"/>
      <sheetName val="Upah&amp;Bahan"/>
      <sheetName val="Schedule 11a"/>
      <sheetName val="Temporary"/>
      <sheetName val="Septick tank"/>
      <sheetName val="Sheet2"/>
      <sheetName val="Rab"/>
      <sheetName val="NP 7"/>
      <sheetName val="Unit Price"/>
      <sheetName val="basic-price"/>
      <sheetName val="anal_hs"/>
      <sheetName val="BQ"/>
      <sheetName val="Gedung Kantor"/>
      <sheetName val="div4"/>
      <sheetName val="di2"/>
      <sheetName val="div71"/>
      <sheetName val="div7"/>
      <sheetName val="div3"/>
      <sheetName val="Harga S Dasar"/>
      <sheetName val="BOOQ"/>
      <sheetName val="REKAP "/>
      <sheetName val="Harga Dasar"/>
      <sheetName val="jadwal"/>
      <sheetName val="Analisa HS"/>
      <sheetName val="product"/>
      <sheetName val="REF.ONLY"/>
      <sheetName val="H_Satuan"/>
      <sheetName val="H-Dasar"/>
      <sheetName val="Analisa-H"/>
      <sheetName val="H.Material, Upah &amp; Alat"/>
      <sheetName val="Analisa H.Sat.Pek."/>
      <sheetName val="WS"/>
      <sheetName val="basic"/>
      <sheetName val="SAT UPAH RAPI"/>
      <sheetName val="Unit Rate"/>
      <sheetName val="P-late"/>
      <sheetName val="Rate"/>
      <sheetName val="rab lt 2 bo"/>
      <sheetName val="Analisa Harga Satuan"/>
      <sheetName val="Bill 2.1 Basement 41 "/>
      <sheetName val="DHSD"/>
      <sheetName val="Bahan Upah"/>
      <sheetName val="TENAGA"/>
      <sheetName val="daya"/>
      <sheetName val="HSP"/>
      <sheetName val="HSP Alat"/>
      <sheetName val="Daf HrG"/>
      <sheetName val="A Alat"/>
      <sheetName val="Analisa AB"/>
      <sheetName val="AnTeknis"/>
      <sheetName val="Huruf"/>
      <sheetName val="analis"/>
      <sheetName val="HRG BAHAN _ U²_x0014__x0005_K_x0000__x0000_"/>
      <sheetName val="Lamp_V"/>
      <sheetName val="Terbilang"/>
      <sheetName val="Summary"/>
      <sheetName val="anal.P"/>
      <sheetName val="an2"/>
      <sheetName val="TABLE"/>
      <sheetName val="DASH"/>
      <sheetName val="REKAP ELEKTRIKAL"/>
      <sheetName val="DAFTAR HARGA"/>
      <sheetName val="Material"/>
      <sheetName val="S_CURVE"/>
      <sheetName val="BOQ SNJ 1"/>
      <sheetName val="Material&amp;Alat"/>
      <sheetName val="DB"/>
      <sheetName val="HS"/>
      <sheetName val="daftar upah"/>
      <sheetName val="RPP-6"/>
      <sheetName val="HRG"/>
      <sheetName val="sdm"/>
      <sheetName val="BM"/>
      <sheetName val="hrg-dsr"/>
      <sheetName val="S_Suramadu"/>
      <sheetName val="extern"/>
      <sheetName val="Mek-FW"/>
      <sheetName val="Analisa RAP"/>
      <sheetName val="Penyusutan Kendaraan"/>
      <sheetName val="FINISHING"/>
      <sheetName val="Analisa 2"/>
      <sheetName val="R AB ARS"/>
      <sheetName val="FORM"/>
      <sheetName val="RENPEN"/>
      <sheetName val="TERMIN 164"/>
      <sheetName val="Well HU and Pumping Units"/>
      <sheetName val="Pipe Rate"/>
      <sheetName val="02-M402"/>
      <sheetName val="bilangan"/>
      <sheetName val="Harga Bahan &amp; Upah"/>
      <sheetName val="LMKC CB V"/>
      <sheetName val="uba"/>
      <sheetName val="bialangsung"/>
      <sheetName val="urain teknis"/>
      <sheetName val="HB"/>
      <sheetName val="Faktor Markup"/>
      <sheetName val="labor1"/>
      <sheetName val="Labor"/>
      <sheetName val="MU"/>
      <sheetName val="Up &amp; bhn"/>
      <sheetName val="Str"/>
      <sheetName val="indirect"/>
      <sheetName val="HOK-K210"/>
      <sheetName val="#REF!#REF! Kusen okk"/>
      <sheetName val="HRG #REF!#REF! &amp; UPAH okk"/>
      <sheetName val="CV"/>
      <sheetName val=" REKAP_TOTAL"/>
      <sheetName val="Time"/>
      <sheetName val="MOBIL"/>
      <sheetName val="BUCK_UP_STD_STR_MENARA"/>
      <sheetName val="BUCK UP ATAP GEDUNG (2)"/>
      <sheetName val="BUCK UP_ARS_STD_MENARA"/>
      <sheetName val="BUCK_UP_STR_NON STD MENARA"/>
      <sheetName val="HB "/>
      <sheetName val="Input Data"/>
      <sheetName val="SAT-DAS"/>
      <sheetName val="LOADDAT"/>
      <sheetName val="BAG_III"/>
      <sheetName val="ana_str"/>
      <sheetName val="Hargamat"/>
      <sheetName val="K"/>
      <sheetName val="HS Sub-Kon"/>
      <sheetName val="Anal"/>
      <sheetName val="Div 2 - Drainase"/>
      <sheetName val="Div 5 - Berbutir"/>
      <sheetName val="Div 6 - Aspal"/>
      <sheetName val="Div 7 - Struktur"/>
      <sheetName val="Div 8 - Peng Kondisi"/>
      <sheetName val="Div 9 - Harian"/>
      <sheetName val="Meas_Master Bedroom"/>
      <sheetName val="BasicPrice"/>
      <sheetName val="Luas-Tot"/>
      <sheetName val="Agg Halus &amp; Kasar"/>
      <sheetName val="INVENTARISASI"/>
      <sheetName val="8.4.2 Rambu"/>
      <sheetName val="NP"/>
      <sheetName val="RKP-2"/>
      <sheetName val="3-DIV2"/>
      <sheetName val="ANALISA JAMAL"/>
      <sheetName val="SUM"/>
      <sheetName val="7.공정표"/>
      <sheetName val="MAPP"/>
      <sheetName val="UPH"/>
      <sheetName val="224-225"/>
      <sheetName val="anal Lamp 4a"/>
      <sheetName val="HARGA ALAT"/>
      <sheetName val="BQ-E20-02(Rp)"/>
      <sheetName val="Urai _Resap pengikat"/>
      <sheetName val="nama PT."/>
      <sheetName val="HARGA SAT"/>
      <sheetName val="tabel tul"/>
      <sheetName val="HSD sewa alat"/>
      <sheetName val="HSD Upah-Bhn"/>
      <sheetName val="Rekap BoQ"/>
      <sheetName val="Morang"/>
      <sheetName val="3-DIV3"/>
      <sheetName val="D7(1)"/>
      <sheetName val="RAPlenk"/>
      <sheetName val="Bill No 6 Koord &amp; Attendance"/>
      <sheetName val="Cover Daf_2"/>
      <sheetName val="Ana__PU"/>
      <sheetName val="Anal_Alat_BID"/>
      <sheetName val="D___W_sizes"/>
      <sheetName val="HRG_BHN"/>
      <sheetName val="Daftar_BOQ"/>
      <sheetName val="Fill_this_out_first___"/>
      <sheetName val="Fill_this_out_first___1"/>
      <sheetName val="110_cs_EW"/>
      <sheetName val="Har_Sat"/>
      <sheetName val="Kuantitas___Harga"/>
      <sheetName val="4-Basic_Price"/>
      <sheetName val="Cover_Daf-2"/>
      <sheetName val="HARGA_MATERIAL"/>
      <sheetName val="Bill_No_6_Koord_&amp;_Attendance"/>
      <sheetName val="Cover_Daf_2"/>
      <sheetName val="Uraian Teknis"/>
      <sheetName val="Anls"/>
      <sheetName val="DHS AC"/>
      <sheetName val="Bill rekap"/>
      <sheetName val="RAB-RC"/>
      <sheetName val="RAB-TWR"/>
      <sheetName val="Analisa RC"/>
      <sheetName val="Ana TWR"/>
      <sheetName val="Metod RC"/>
      <sheetName val="Metod TWR"/>
      <sheetName val="Analisa BBM"/>
      <sheetName val="Mat On Site"/>
      <sheetName val="Hrg-Dasar"/>
      <sheetName val="SCH"/>
      <sheetName val="Lalulintas"/>
      <sheetName val="Mobilisasi"/>
      <sheetName val="Finalisasi"/>
      <sheetName val="5-Peralatan"/>
      <sheetName val="Penwrn"/>
      <sheetName val="Str BT"/>
      <sheetName val="hardas"/>
      <sheetName val="Anl.+"/>
      <sheetName val="112-885"/>
      <sheetName val="KURS"/>
      <sheetName val="SatDas"/>
      <sheetName val="MAPDC"/>
      <sheetName val="ANHASZZ"/>
      <sheetName val="RKP"/>
      <sheetName val="BoQ."/>
      <sheetName val="pivot"/>
      <sheetName val="AHS2 Partisi,Curtain,Pnt,Jndla"/>
      <sheetName val="ALAT1"/>
      <sheetName val="U. div 2"/>
      <sheetName val="DATA PROYEK"/>
      <sheetName val="D-3 (M)"/>
      <sheetName val="D-7 (M)"/>
      <sheetName val="PRY 03-1 (Amd1)"/>
      <sheetName val="upah_borong"/>
      <sheetName val="hasat"/>
      <sheetName val="struktur"/>
      <sheetName val="Rinci-Pendapatan"/>
      <sheetName val="Sheet1 (3)"/>
      <sheetName val="PNT"/>
      <sheetName val="갑지"/>
      <sheetName val="Vibro_Roller"/>
      <sheetName val="chitimc"/>
      <sheetName val="dongia (2)"/>
      <sheetName val="LKVL-CK-HT-GD1"/>
      <sheetName val="giathanh1"/>
      <sheetName val="THPDMoi  (2)"/>
      <sheetName val="gtrinh"/>
      <sheetName val="phuluc1"/>
      <sheetName val="TONG HOP VL-NC"/>
      <sheetName val="lam-moi"/>
      <sheetName val="chitiet"/>
      <sheetName val="TONGKE3p "/>
      <sheetName val="TH VL, NC, DDHT Thanhphuoc"/>
      <sheetName val="DONGIA"/>
      <sheetName val="thao-go"/>
      <sheetName val="DON GIA"/>
      <sheetName val="TONGKE-HT"/>
      <sheetName val="DG"/>
      <sheetName val="dtxl"/>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rekap ahs"/>
      <sheetName val="rekap-bialat"/>
      <sheetName val="D 5243-ARAMCO"/>
      <sheetName val="D-4801 OXY"/>
      <sheetName val="셀명"/>
      <sheetName val="수지표"/>
      <sheetName val="BQ_effice"/>
      <sheetName val="Daf 1"/>
      <sheetName val="HRG BAHAN _ U²_x0014__x0005_K"/>
      <sheetName val="Analisa Upah &amp; Bahan Plum"/>
      <sheetName val="UshDeb00"/>
      <sheetName val="Confidential PAS HMI"/>
      <sheetName val="Mall"/>
      <sheetName val="DRUP (ASLI)"/>
      <sheetName val="GeneralInfo"/>
      <sheetName val="Links"/>
      <sheetName val="Lead"/>
      <sheetName val="witholding tax list ptp 2001"/>
      <sheetName val="DivVII"/>
      <sheetName val="MT_an"/>
      <sheetName val="S.UPAH"/>
      <sheetName val="S.BAHAN"/>
      <sheetName val="HSATUAN"/>
      <sheetName val="rekaprab"/>
      <sheetName val="hs_ars"/>
      <sheetName val="3-DIV5"/>
      <sheetName val="DAF-5"/>
      <sheetName val="bhn-upah"/>
      <sheetName val="rumus"/>
      <sheetName val="tul"/>
      <sheetName val="PAD-F"/>
      <sheetName val="Evaluasi"/>
      <sheetName val="Tie Beam GN"/>
      <sheetName val="PileCap"/>
      <sheetName val="H_Dasar"/>
      <sheetName val="Analisa pemkot"/>
      <sheetName val="koef-beton"/>
      <sheetName val="GASATAGG.XLS"/>
      <sheetName val="Galian"/>
      <sheetName val="HSUMUM.XLS"/>
      <sheetName val="HSDRAIN.XLS"/>
      <sheetName val="HSTANAH"/>
      <sheetName val="HSBASE"/>
      <sheetName val="HSASPAL"/>
      <sheetName val="HSBETON"/>
      <sheetName val="HSSTRUK"/>
      <sheetName val="HSMISC.XLS"/>
      <sheetName val="I_KAMAR"/>
      <sheetName val="WT-LIST"/>
      <sheetName val="Master 1.0"/>
      <sheetName val="input"/>
      <sheetName val="1"/>
      <sheetName val="KWNTY&amp;HARGA"/>
      <sheetName val="dasar"/>
      <sheetName val="RBP2"/>
      <sheetName val="HVAC"/>
      <sheetName val="Concrete"/>
      <sheetName val="List of Eqp"/>
      <sheetName val="UPA"/>
      <sheetName val="Rekap Biaya"/>
      <sheetName val="Gorong-2"/>
      <sheetName val="Gal.+Timb.+Bdn.Jln"/>
      <sheetName val="Harga-RAB"/>
      <sheetName val="pricing"/>
      <sheetName val="Isolasi Luar"/>
      <sheetName val="ANAL lump sum"/>
      <sheetName val="HSU"/>
      <sheetName val="K.Lokal"/>
      <sheetName val="ganda"/>
      <sheetName val="KEBALAT"/>
      <sheetName val="PO-2"/>
      <sheetName val="Galian 1"/>
      <sheetName val="REKANAN"/>
      <sheetName val="Bhn,Alat&amp;Upah"/>
      <sheetName val="schalat"/>
      <sheetName val="schman"/>
      <sheetName val="schmat"/>
      <sheetName val="DINDING"/>
      <sheetName val="ANAL.BOW"/>
      <sheetName val="HSD_Alat"/>
      <sheetName val="pek tanah utk irigasi"/>
      <sheetName val="Unit-P"/>
      <sheetName val="HARGA_MAT_NON_STD_okk2"/>
      <sheetName val="HRG_BAHAN_&amp;_UPAH_okk2"/>
      <sheetName val="Analis_Kusen_okk2"/>
      <sheetName val="Analisa_K2"/>
      <sheetName val="Analis_ME_okk2"/>
      <sheetName val="REKAP_TOTAL_BLOK_A_&amp;_BLOK_B2"/>
      <sheetName val="ANALISA-SNI-BLOK_B2"/>
      <sheetName val="REKAP_SNI_BLOK_B2"/>
      <sheetName val="Schedul"/>
      <sheetName val="적용환율"/>
      <sheetName val="REKAP_TOTAL_A+B+FASUM_2"/>
      <sheetName val="REKAP_BLOK_B2"/>
      <sheetName val="BLOK_-_B12"/>
      <sheetName val="PLUMBING_B12"/>
      <sheetName val="ELEKTRIKAL_B12"/>
      <sheetName val="POS_JAGA2"/>
      <sheetName val="KTR_PENGELOLA2"/>
      <sheetName val="PAGAR_KEL_&amp;_BRC2"/>
      <sheetName val="PAVING_BLOK_DAN_ASPAL2"/>
      <sheetName val="SAMBUNG_DAYA2"/>
      <sheetName val="FIRE_HIDRAN2"/>
      <sheetName val="REKAP_ME_&amp;_PLUMBING_OK_2"/>
      <sheetName val="ELEKTRIKAL_A+B+C2"/>
      <sheetName val="MEKANIKAL_LINGKUNGAN2"/>
      <sheetName val="REKAP_BANG__PRASARANA_2"/>
      <sheetName val="REKAP_BLOK_C2"/>
      <sheetName val="BLOK_-C2"/>
      <sheetName val="BLOK_-_B_22"/>
      <sheetName val="PARKIR_RODA_2__2_UNIT2"/>
      <sheetName val="PARKIR_RODA_2__1_UNIT2"/>
      <sheetName val="DEPO_SAMPAH2"/>
      <sheetName val="POWER_HOUSE2"/>
      <sheetName val="rekap_std_M_E2"/>
      <sheetName val="RKP_BLOK_A_TDK_DIPAKAI2"/>
      <sheetName val="BLOK_-_A_OKKK_TDK_DIPAKAI2"/>
      <sheetName val="REKAP_TOTAL__2"/>
      <sheetName val="REKAP_LANSCAPE_DRAINAGE2"/>
      <sheetName val="rKP_PRASARANA_YANG_DITUNDA2"/>
      <sheetName val="REKAP_&amp;_BAHAN_UPAH_ME-tdk_pake2"/>
      <sheetName val="RKP_TOT_BANG+ME(TDK_DIPAKAI)2"/>
      <sheetName val="HRG_BAHAN___UPAH_okk2"/>
      <sheetName val="H_Satuan1"/>
      <sheetName val="D___W_sizes1"/>
      <sheetName val="Anal_Alat_BID1"/>
      <sheetName val="Cover_Daf-21"/>
      <sheetName val="Fill_this_out_first___2"/>
      <sheetName val="Fill_this_out_first___3"/>
      <sheetName val="Cash_Flow_bulanan"/>
      <sheetName val="Ana__PU1"/>
      <sheetName val="HRG_BHN1"/>
      <sheetName val="Har_Sat1"/>
      <sheetName val="4-Basic_Price1"/>
      <sheetName val="AnalisaSIPIL_RIIL_RAP"/>
      <sheetName val="Daftar_BOQ1"/>
      <sheetName val="BOQ_(1-3)"/>
      <sheetName val="New_MADC"/>
      <sheetName val="ANL_STR"/>
      <sheetName val="Bahan_"/>
      <sheetName val="Pekerjaan_"/>
      <sheetName val="struktur_tdk_dipakai"/>
      <sheetName val="Kuantitas_&amp;_Harga"/>
      <sheetName val="HARGA_MATERIAL1"/>
      <sheetName val="Kuantitas___Harga1"/>
      <sheetName val="PEMBESIAN_BALOK_tukang_(2)"/>
      <sheetName val="AnalisaSIPIL_RIIL"/>
      <sheetName val="Analisa_SNI_STANDART_"/>
      <sheetName val="Rincian_"/>
      <sheetName val="110_cs_EW1"/>
      <sheetName val="REKAP_"/>
      <sheetName val="List_Material"/>
      <sheetName val="BoQ_"/>
      <sheetName val="AHS2_Partisi,Curtain,Pnt,Jndla"/>
      <sheetName val="Analis_(2)"/>
      <sheetName val="U__div_2"/>
      <sheetName val="DATA_PROYEK"/>
      <sheetName val="Harga_S_Dasar"/>
      <sheetName val="ANALISA_railing"/>
      <sheetName val="_REKAP_TOTAL"/>
      <sheetName val="BUCK_UP_ATAP_GEDUNG_(2)"/>
      <sheetName val="BUCK_UP_ARS_STD_MENARA"/>
      <sheetName val="BUCK_UP_STR_NON_STD_MENARA"/>
      <sheetName val="Data_Base"/>
      <sheetName val="Rekap_Prelim"/>
      <sheetName val="Bill_1_VAC-Supply-A"/>
      <sheetName val="CF_Rp_USD"/>
      <sheetName val="Analisa_Harga_Satuan"/>
      <sheetName val="Agregat_Halus_&amp;_Kasar"/>
      <sheetName val="Man_Power___Comp"/>
      <sheetName val="Man_Power_&amp;_Comp"/>
      <sheetName val="urain_teknis"/>
      <sheetName val="REKAP_ELEKTRIKAL"/>
      <sheetName val="dongia_(2)"/>
      <sheetName val="THPDMoi__(2)"/>
      <sheetName val="TONG_HOP_VL-NC"/>
      <sheetName val="TONGKE3p_"/>
      <sheetName val="TH_VL,_NC,_DDHT_Thanhphuoc"/>
      <sheetName val="DON_GIA"/>
      <sheetName val="t-h_HA_THE"/>
      <sheetName val="CHITIET_VL-NC-TT_-1p"/>
      <sheetName val="TONG_HOP_VL-NC_TT"/>
      <sheetName val="TH_XL"/>
      <sheetName val="CHITIET_VL-NC"/>
      <sheetName val="CHITIET_VL-NC-TT-3p"/>
      <sheetName val="KPVC-BD_"/>
      <sheetName val="Analisa_HS"/>
      <sheetName val="Harga_Dasar"/>
      <sheetName val="SAT_UPAH_RAPI"/>
      <sheetName val="Analisa_RC"/>
      <sheetName val="Ana_TWR"/>
      <sheetName val="Metod_RC"/>
      <sheetName val="Metod_TWR"/>
      <sheetName val="Analisa_BBM"/>
      <sheetName val="Mat_On_Site"/>
      <sheetName val="D-3_(M)"/>
      <sheetName val="D-7_(M)"/>
      <sheetName val="anal_Lamp_4a"/>
      <sheetName val="HARGA_ALAT"/>
      <sheetName val="Urai__Resap_pengikat"/>
      <sheetName val="HB_"/>
      <sheetName val="nama_PT_"/>
      <sheetName val="HSD_sewa_alat"/>
      <sheetName val="HSD_Upah-Bhn"/>
      <sheetName val="Rekap_BoQ"/>
      <sheetName val="Bill_No_6_Koord_&amp;_Attendance1"/>
      <sheetName val="Cover_Daf_21"/>
      <sheetName val="BOQ_SNJ_1"/>
      <sheetName val="daftar_upah"/>
      <sheetName val="Harga_Satuan"/>
      <sheetName val="BEBAN_P_DITAIL"/>
      <sheetName val="Analisa_pemkot"/>
      <sheetName val="Perm__Test"/>
      <sheetName val="HRG_BAHAN___U²K"/>
      <sheetName val="GASATAGG_XLS"/>
      <sheetName val="HSUMUM_XLS"/>
      <sheetName val="HSDRAIN_XLS"/>
      <sheetName val="HSMISC_XLS"/>
      <sheetName val="Analisa_2"/>
      <sheetName val="Master_1_0"/>
      <sheetName val="DHS_AC"/>
      <sheetName val="BAsic_Price"/>
      <sheetName val="REF_ONLY"/>
      <sheetName val="List_of_Eqp"/>
      <sheetName val="Rekap_Biaya"/>
      <sheetName val="Gedung_Kantor"/>
      <sheetName val="Gal_+Timb_+Bdn_Jln"/>
      <sheetName val="Isolasi_Luar"/>
      <sheetName val="ANAL_lump_sum"/>
      <sheetName val="K_Lokal"/>
      <sheetName val="Unit_Rate"/>
      <sheetName val="ANALISA_JAMAL"/>
      <sheetName val="Galian_1"/>
      <sheetName val="ANAL_BOW"/>
      <sheetName val="pek_tanah_utk_irigasi"/>
      <sheetName val="anal_P"/>
      <sheetName val="rekap1"/>
      <sheetName val="Rekap Pekerjaan"/>
      <sheetName val="ANHAR"/>
      <sheetName val="Sheet13"/>
      <sheetName val="ahs_bhn"/>
      <sheetName val="koef"/>
      <sheetName val="dft~alt"/>
      <sheetName val="dtkont"/>
      <sheetName val="bhn"/>
      <sheetName val="jdw"/>
      <sheetName val="jdw~bhn"/>
      <sheetName val="jdw~tng_alt"/>
      <sheetName val="jdwmob"/>
      <sheetName val="met"/>
      <sheetName val="mpu"/>
      <sheetName val="btpecah"/>
      <sheetName val="urut~keg"/>
      <sheetName val="mob (2)"/>
      <sheetName val="BALT"/>
      <sheetName val="Kar"/>
      <sheetName val="REK"/>
      <sheetName val="대비표"/>
      <sheetName val="Public Area"/>
      <sheetName val="ISIAN"/>
      <sheetName val="Bhn+Uph"/>
      <sheetName val="notasi"/>
      <sheetName val="5-ALAT"/>
      <sheetName val="D.2.3"/>
      <sheetName val="2.Harga Satuan"/>
      <sheetName val="analisa Str"/>
      <sheetName val="MC"/>
      <sheetName val="CAT_HRG"/>
      <sheetName val="Bag_1"/>
      <sheetName val="Bag_2"/>
      <sheetName val="Bag_9"/>
      <sheetName val="daf kh"/>
      <sheetName val="TS (A3)"/>
      <sheetName val="D3"/>
      <sheetName val="Back-Up"/>
      <sheetName val="BHN1"/>
      <sheetName val="4-Price"/>
      <sheetName val="4-Quarry"/>
      <sheetName val="S CURVE"/>
      <sheetName val="P B J"/>
    </sheetNames>
    <sheetDataSet>
      <sheetData sheetId="0" refreshError="1"/>
      <sheetData sheetId="1">
        <row r="17">
          <cell r="A17">
            <v>2</v>
          </cell>
        </row>
      </sheetData>
      <sheetData sheetId="2" refreshError="1">
        <row r="17">
          <cell r="A17">
            <v>2</v>
          </cell>
          <cell r="B17" t="str">
            <v xml:space="preserve">Rangka Daun Jendela Alumunium </v>
          </cell>
          <cell r="C17" t="str">
            <v>M'</v>
          </cell>
          <cell r="D17">
            <v>124948</v>
          </cell>
          <cell r="E17" t="str">
            <v>tidak pakai</v>
          </cell>
        </row>
        <row r="18">
          <cell r="A18">
            <v>3</v>
          </cell>
          <cell r="B18" t="str">
            <v>Rangka Tiang Sirip Alumunium 1/1 Putih</v>
          </cell>
          <cell r="C18" t="str">
            <v>M'</v>
          </cell>
          <cell r="D18">
            <v>62474</v>
          </cell>
          <cell r="E18" t="str">
            <v>tidak pakai</v>
          </cell>
        </row>
        <row r="19">
          <cell r="A19">
            <v>4</v>
          </cell>
          <cell r="B19" t="str">
            <v>Pasang Shading Sirip Alumunium 0.2/10 +Rangka</v>
          </cell>
          <cell r="C19" t="str">
            <v>M2</v>
          </cell>
          <cell r="D19">
            <v>0</v>
          </cell>
          <cell r="E19" t="str">
            <v>tidak pakai</v>
          </cell>
        </row>
        <row r="20">
          <cell r="A20">
            <v>5</v>
          </cell>
          <cell r="B20" t="str">
            <v>Alumunium Tipis</v>
          </cell>
          <cell r="C20" t="str">
            <v>M2</v>
          </cell>
          <cell r="D20">
            <v>124948</v>
          </cell>
        </row>
        <row r="25">
          <cell r="A25">
            <v>6</v>
          </cell>
          <cell r="B25" t="str">
            <v>Kunci Pintu Handle stainleess (dorma)</v>
          </cell>
          <cell r="C25" t="str">
            <v>Set</v>
          </cell>
          <cell r="D25">
            <v>650000</v>
          </cell>
          <cell r="E25" t="str">
            <v>tidak pakai</v>
          </cell>
        </row>
        <row r="26">
          <cell r="A26">
            <v>7</v>
          </cell>
          <cell r="B26" t="str">
            <v>Kunci tanam Antik</v>
          </cell>
          <cell r="C26" t="str">
            <v>Set</v>
          </cell>
          <cell r="D26">
            <v>265000</v>
          </cell>
          <cell r="E26" t="str">
            <v>tidak pakai</v>
          </cell>
        </row>
        <row r="28">
          <cell r="A28">
            <v>9</v>
          </cell>
          <cell r="B28" t="str">
            <v>Kunci Silinder</v>
          </cell>
          <cell r="C28" t="str">
            <v>Set</v>
          </cell>
          <cell r="D28">
            <v>217900</v>
          </cell>
          <cell r="E28" t="str">
            <v>tidak pakai</v>
          </cell>
        </row>
        <row r="29">
          <cell r="A29">
            <v>10</v>
          </cell>
          <cell r="B29" t="str">
            <v>Kunci Selot</v>
          </cell>
          <cell r="C29" t="str">
            <v>Set</v>
          </cell>
          <cell r="D29">
            <v>48300</v>
          </cell>
          <cell r="E29" t="str">
            <v>tidak pakai</v>
          </cell>
        </row>
        <row r="30">
          <cell r="A30">
            <v>11</v>
          </cell>
          <cell r="B30" t="str">
            <v>Engsel jendela</v>
          </cell>
          <cell r="C30" t="str">
            <v>Bh</v>
          </cell>
          <cell r="D30">
            <v>16600</v>
          </cell>
          <cell r="E30" t="str">
            <v>tidak pakai</v>
          </cell>
        </row>
        <row r="33">
          <cell r="A33">
            <v>14</v>
          </cell>
          <cell r="B33" t="str">
            <v>Kait/hak angin</v>
          </cell>
          <cell r="C33" t="str">
            <v>Set</v>
          </cell>
          <cell r="D33">
            <v>27000</v>
          </cell>
          <cell r="E33" t="str">
            <v>tidak pakai</v>
          </cell>
        </row>
        <row r="34">
          <cell r="A34">
            <v>15</v>
          </cell>
          <cell r="B34" t="str">
            <v>Grendel pintu kuningan</v>
          </cell>
          <cell r="C34" t="str">
            <v>Bh</v>
          </cell>
          <cell r="D34">
            <v>125000</v>
          </cell>
          <cell r="E34" t="str">
            <v>tidak pakai</v>
          </cell>
        </row>
        <row r="35">
          <cell r="A35">
            <v>16</v>
          </cell>
          <cell r="B35" t="str">
            <v xml:space="preserve">Grendel jendela </v>
          </cell>
          <cell r="C35" t="str">
            <v>Bh</v>
          </cell>
          <cell r="D35">
            <v>8100</v>
          </cell>
          <cell r="E35" t="str">
            <v>tidak pakai</v>
          </cell>
        </row>
        <row r="36">
          <cell r="A36">
            <v>17</v>
          </cell>
          <cell r="B36" t="str">
            <v>Grendel pintu</v>
          </cell>
          <cell r="C36" t="str">
            <v>Bh</v>
          </cell>
          <cell r="D36">
            <v>14200</v>
          </cell>
          <cell r="E36" t="str">
            <v>tidak pakai</v>
          </cell>
        </row>
        <row r="37">
          <cell r="A37">
            <v>18</v>
          </cell>
          <cell r="B37" t="str">
            <v>Stripting Knip</v>
          </cell>
          <cell r="C37" t="str">
            <v>Set</v>
          </cell>
          <cell r="D37">
            <v>13700</v>
          </cell>
          <cell r="E37" t="str">
            <v>tidak pakai</v>
          </cell>
        </row>
        <row r="38">
          <cell r="A38">
            <v>19</v>
          </cell>
          <cell r="B38" t="str">
            <v>Door Closer</v>
          </cell>
          <cell r="C38" t="str">
            <v>Set</v>
          </cell>
          <cell r="D38">
            <v>260800</v>
          </cell>
          <cell r="E38" t="str">
            <v>tidak pakai</v>
          </cell>
        </row>
        <row r="39">
          <cell r="A39">
            <v>20</v>
          </cell>
          <cell r="B39" t="str">
            <v>Door Holder</v>
          </cell>
          <cell r="C39" t="str">
            <v>Set</v>
          </cell>
          <cell r="D39">
            <v>500000</v>
          </cell>
          <cell r="E39" t="str">
            <v>tidak pakai</v>
          </cell>
        </row>
        <row r="40">
          <cell r="A40">
            <v>21</v>
          </cell>
          <cell r="B40" t="str">
            <v>Door Stop</v>
          </cell>
          <cell r="C40" t="str">
            <v>Set</v>
          </cell>
          <cell r="D40">
            <v>32100</v>
          </cell>
          <cell r="E40" t="str">
            <v>tidak pakai</v>
          </cell>
        </row>
        <row r="41">
          <cell r="A41">
            <v>22</v>
          </cell>
          <cell r="B41" t="str">
            <v>Kaca bening 3 mm</v>
          </cell>
          <cell r="C41" t="str">
            <v>M2</v>
          </cell>
          <cell r="D41">
            <v>57900</v>
          </cell>
          <cell r="E41" t="str">
            <v>tidak pakai</v>
          </cell>
        </row>
        <row r="42">
          <cell r="A42">
            <v>23</v>
          </cell>
          <cell r="B42" t="str">
            <v>Kaca bening 5 mm</v>
          </cell>
          <cell r="C42" t="str">
            <v>M2</v>
          </cell>
          <cell r="D42">
            <v>66700</v>
          </cell>
          <cell r="E42" t="str">
            <v>tidak pakai</v>
          </cell>
        </row>
        <row r="44">
          <cell r="A44">
            <v>25</v>
          </cell>
          <cell r="B44" t="str">
            <v>Kaca Bening 12 mm</v>
          </cell>
          <cell r="C44" t="str">
            <v>M2</v>
          </cell>
          <cell r="D44">
            <v>403787.64062499994</v>
          </cell>
          <cell r="E44" t="str">
            <v>tidak pakai</v>
          </cell>
        </row>
        <row r="47">
          <cell r="A47">
            <v>28</v>
          </cell>
          <cell r="B47" t="str">
            <v>Besi hollow 2.5/5</v>
          </cell>
          <cell r="C47" t="str">
            <v>Kg</v>
          </cell>
          <cell r="D47">
            <v>74462.500000000058</v>
          </cell>
          <cell r="E47">
            <v>0.82</v>
          </cell>
          <cell r="F47" t="str">
            <v>Koefieann</v>
          </cell>
        </row>
        <row r="48">
          <cell r="A48">
            <v>29</v>
          </cell>
          <cell r="B48" t="str">
            <v>Besi hollow 5/5</v>
          </cell>
          <cell r="C48" t="str">
            <v>Kg</v>
          </cell>
          <cell r="D48">
            <v>74462.500000000058</v>
          </cell>
          <cell r="E48">
            <v>0</v>
          </cell>
          <cell r="F48" t="str">
            <v>Koefieann</v>
          </cell>
        </row>
        <row r="49">
          <cell r="A49">
            <v>30</v>
          </cell>
          <cell r="B49" t="str">
            <v>Besi hollow 2/2</v>
          </cell>
          <cell r="C49" t="str">
            <v>Kg</v>
          </cell>
          <cell r="D49">
            <v>74462.500000000058</v>
          </cell>
          <cell r="E49">
            <v>0.82</v>
          </cell>
          <cell r="F49" t="str">
            <v>Koefieann</v>
          </cell>
        </row>
        <row r="50">
          <cell r="A50">
            <v>31</v>
          </cell>
          <cell r="B50" t="str">
            <v>Besi hollow 2/4</v>
          </cell>
          <cell r="C50" t="str">
            <v>Kg</v>
          </cell>
          <cell r="D50">
            <v>74462.500000000058</v>
          </cell>
          <cell r="E50">
            <v>0.82</v>
          </cell>
          <cell r="F50" t="str">
            <v>Koefieann</v>
          </cell>
        </row>
        <row r="52">
          <cell r="A52">
            <v>33</v>
          </cell>
          <cell r="B52" t="str">
            <v>Glass Block</v>
          </cell>
          <cell r="C52" t="str">
            <v>Bh</v>
          </cell>
          <cell r="D52">
            <v>45000</v>
          </cell>
          <cell r="E52" t="str">
            <v>tidak pakai</v>
          </cell>
        </row>
        <row r="53">
          <cell r="A53">
            <v>34</v>
          </cell>
          <cell r="B53" t="str">
            <v>Kaca Es</v>
          </cell>
          <cell r="C53" t="str">
            <v>M2</v>
          </cell>
          <cell r="D53">
            <v>66700</v>
          </cell>
          <cell r="E53" t="str">
            <v>tidak pakai</v>
          </cell>
        </row>
        <row r="54">
          <cell r="A54">
            <v>35</v>
          </cell>
          <cell r="B54" t="str">
            <v>Krepyak Kaca Nako + Kerangka</v>
          </cell>
          <cell r="C54" t="str">
            <v>M2</v>
          </cell>
          <cell r="D54">
            <v>81300</v>
          </cell>
          <cell r="E54" t="str">
            <v>tidak pakai</v>
          </cell>
        </row>
        <row r="55">
          <cell r="A55">
            <v>36</v>
          </cell>
          <cell r="B55" t="str">
            <v>Sticker Efek Kaca Es</v>
          </cell>
          <cell r="C55" t="str">
            <v>M2</v>
          </cell>
          <cell r="D55">
            <v>150000</v>
          </cell>
          <cell r="E55" t="str">
            <v>tidak pakai</v>
          </cell>
        </row>
        <row r="56">
          <cell r="A56">
            <v>37</v>
          </cell>
          <cell r="B56" t="str">
            <v>Rel Pintu Dorong</v>
          </cell>
          <cell r="C56" t="str">
            <v>M'</v>
          </cell>
          <cell r="D56">
            <v>275000</v>
          </cell>
          <cell r="E56" t="str">
            <v>tidak pakai</v>
          </cell>
        </row>
        <row r="57">
          <cell r="A57">
            <v>38</v>
          </cell>
          <cell r="B57" t="str">
            <v>Rolling Door</v>
          </cell>
          <cell r="C57" t="str">
            <v>M2</v>
          </cell>
          <cell r="D57">
            <v>358100</v>
          </cell>
          <cell r="E57" t="str">
            <v>tidak pakai</v>
          </cell>
        </row>
        <row r="58">
          <cell r="A58">
            <v>39</v>
          </cell>
          <cell r="B58" t="str">
            <v>Roster</v>
          </cell>
          <cell r="C58" t="str">
            <v>M2</v>
          </cell>
          <cell r="D58">
            <v>133850</v>
          </cell>
          <cell r="E58" t="str">
            <v>tidak pakai</v>
          </cell>
        </row>
        <row r="59">
          <cell r="A59">
            <v>40</v>
          </cell>
          <cell r="B59" t="str">
            <v>Gipsum Board</v>
          </cell>
          <cell r="C59" t="str">
            <v>M2</v>
          </cell>
          <cell r="D59">
            <v>29000</v>
          </cell>
          <cell r="E59" t="str">
            <v>tidak pakai</v>
          </cell>
        </row>
        <row r="60">
          <cell r="A60">
            <v>41</v>
          </cell>
          <cell r="B60" t="str">
            <v>List Gipsum</v>
          </cell>
          <cell r="C60" t="str">
            <v>M'</v>
          </cell>
          <cell r="D60">
            <v>17300</v>
          </cell>
          <cell r="E60" t="str">
            <v>tidak pakai</v>
          </cell>
        </row>
        <row r="65">
          <cell r="A65">
            <v>46</v>
          </cell>
          <cell r="B65" t="str">
            <v>Cat Dinding</v>
          </cell>
          <cell r="C65" t="str">
            <v>M2</v>
          </cell>
          <cell r="D65">
            <v>9900</v>
          </cell>
          <cell r="E65" t="str">
            <v>tidak pakai</v>
          </cell>
        </row>
        <row r="66">
          <cell r="A66">
            <v>47</v>
          </cell>
          <cell r="B66" t="str">
            <v>Plesteran Camprot</v>
          </cell>
          <cell r="C66" t="str">
            <v>M2</v>
          </cell>
          <cell r="D66">
            <v>14600</v>
          </cell>
          <cell r="E66" t="str">
            <v>tidak pakai</v>
          </cell>
        </row>
        <row r="67">
          <cell r="A67">
            <v>48</v>
          </cell>
          <cell r="B67" t="str">
            <v>Rangka Metal Furring</v>
          </cell>
          <cell r="C67" t="str">
            <v>M'</v>
          </cell>
          <cell r="D67">
            <v>90000</v>
          </cell>
          <cell r="E67" t="str">
            <v>tidak pakai</v>
          </cell>
        </row>
        <row r="143">
          <cell r="A143" t="str">
            <v>No.</v>
          </cell>
          <cell r="B143" t="str">
            <v>Item Pekerjaan</v>
          </cell>
          <cell r="C143" t="str">
            <v>Satuan</v>
          </cell>
          <cell r="D143" t="str">
            <v>Harga Satuan</v>
          </cell>
          <cell r="E143" t="str">
            <v>P1</v>
          </cell>
          <cell r="F143" t="str">
            <v>P1'</v>
          </cell>
          <cell r="G143" t="str">
            <v>P1'</v>
          </cell>
          <cell r="H143" t="str">
            <v>P3</v>
          </cell>
          <cell r="I143" t="str">
            <v>P2</v>
          </cell>
          <cell r="J143" t="str">
            <v>P5</v>
          </cell>
          <cell r="K143" t="str">
            <v>P3</v>
          </cell>
          <cell r="L143" t="str">
            <v>J1</v>
          </cell>
          <cell r="M143" t="str">
            <v>P4</v>
          </cell>
          <cell r="N143" t="str">
            <v>J2</v>
          </cell>
          <cell r="O143" t="str">
            <v>P5</v>
          </cell>
          <cell r="P143" t="str">
            <v>J4</v>
          </cell>
          <cell r="Q143" t="str">
            <v>P6</v>
          </cell>
          <cell r="R143" t="str">
            <v>J6</v>
          </cell>
          <cell r="S143" t="str">
            <v>J1</v>
          </cell>
          <cell r="T143" t="str">
            <v>J8</v>
          </cell>
          <cell r="U143" t="str">
            <v>J1'</v>
          </cell>
          <cell r="V143" t="str">
            <v>J10</v>
          </cell>
          <cell r="W143" t="str">
            <v>J2</v>
          </cell>
          <cell r="X143" t="str">
            <v>BV1</v>
          </cell>
          <cell r="Y143" t="str">
            <v>J3</v>
          </cell>
          <cell r="Z143" t="str">
            <v>BV 3</v>
          </cell>
          <cell r="AA143" t="str">
            <v>J4</v>
          </cell>
          <cell r="AB143" t="str">
            <v>Shading Lt. 1 = 2 Buah</v>
          </cell>
          <cell r="AC143" t="str">
            <v>J5</v>
          </cell>
          <cell r="AD143" t="str">
            <v>Pintu Pagar TK</v>
          </cell>
          <cell r="AE143" t="str">
            <v>J6</v>
          </cell>
          <cell r="AF143" t="str">
            <v>R2</v>
          </cell>
          <cell r="AG143" t="str">
            <v>J7</v>
          </cell>
          <cell r="AH143" t="str">
            <v>R3'</v>
          </cell>
          <cell r="AI143" t="str">
            <v>J8</v>
          </cell>
          <cell r="AJ143" t="str">
            <v>R5</v>
          </cell>
          <cell r="AK143" t="str">
            <v>J9</v>
          </cell>
          <cell r="AL143">
            <v>0</v>
          </cell>
          <cell r="AM143" t="str">
            <v>J10</v>
          </cell>
          <cell r="AN143">
            <v>0</v>
          </cell>
          <cell r="AO143" t="str">
            <v>J11</v>
          </cell>
          <cell r="AP143">
            <v>0</v>
          </cell>
          <cell r="AQ143" t="str">
            <v>BV1</v>
          </cell>
          <cell r="AR143">
            <v>0</v>
          </cell>
          <cell r="AS143" t="str">
            <v>BV 2</v>
          </cell>
          <cell r="AT143">
            <v>0</v>
          </cell>
          <cell r="AU143" t="str">
            <v>BV 3</v>
          </cell>
          <cell r="AV143">
            <v>0</v>
          </cell>
          <cell r="AW143" t="str">
            <v>Shading Lt. 1 = 3 Buah</v>
          </cell>
          <cell r="AX143">
            <v>0</v>
          </cell>
          <cell r="AY143" t="str">
            <v>Shading Lt. 1 = 2 Buah</v>
          </cell>
          <cell r="AZ143">
            <v>0</v>
          </cell>
          <cell r="BA143" t="str">
            <v>Shading Lt. 1 = 2 Buah</v>
          </cell>
          <cell r="BB143">
            <v>0</v>
          </cell>
          <cell r="BC143" t="str">
            <v>Pintu Pagar TK</v>
          </cell>
          <cell r="BD143">
            <v>0</v>
          </cell>
          <cell r="BE143" t="str">
            <v>R1</v>
          </cell>
          <cell r="BF143">
            <v>0</v>
          </cell>
          <cell r="BG143" t="str">
            <v>R2</v>
          </cell>
          <cell r="BH143">
            <v>0</v>
          </cell>
          <cell r="BI143" t="str">
            <v>R3</v>
          </cell>
          <cell r="BJ143">
            <v>0</v>
          </cell>
          <cell r="BK143" t="str">
            <v>R3'</v>
          </cell>
          <cell r="BL143">
            <v>0</v>
          </cell>
          <cell r="BM143" t="str">
            <v>R4</v>
          </cell>
          <cell r="BN143">
            <v>0</v>
          </cell>
          <cell r="BO143" t="str">
            <v>R5</v>
          </cell>
        </row>
        <row r="144">
          <cell r="D144" t="str">
            <v>Rp.</v>
          </cell>
          <cell r="E144" t="str">
            <v>Vol.</v>
          </cell>
          <cell r="F144" t="str">
            <v>Jumlah Harga</v>
          </cell>
          <cell r="G144" t="str">
            <v>Vol.</v>
          </cell>
          <cell r="H144" t="str">
            <v>Jumlah Harga</v>
          </cell>
          <cell r="I144" t="str">
            <v>Vol.</v>
          </cell>
          <cell r="J144" t="str">
            <v>Jumlah Harga</v>
          </cell>
          <cell r="K144" t="str">
            <v>Vol.</v>
          </cell>
          <cell r="L144" t="str">
            <v>Jumlah Harga</v>
          </cell>
          <cell r="M144" t="str">
            <v>Vol.</v>
          </cell>
          <cell r="N144" t="str">
            <v>Jumlah Harga</v>
          </cell>
          <cell r="O144" t="str">
            <v>Vol.</v>
          </cell>
          <cell r="P144" t="str">
            <v>Jumlah Harga</v>
          </cell>
          <cell r="Q144" t="str">
            <v>Vol.</v>
          </cell>
          <cell r="R144" t="str">
            <v>Jumlah Harga</v>
          </cell>
          <cell r="S144" t="str">
            <v>Vol.</v>
          </cell>
          <cell r="T144" t="str">
            <v>Jumlah Harga</v>
          </cell>
          <cell r="U144" t="str">
            <v>Vol.</v>
          </cell>
          <cell r="V144" t="str">
            <v>Jumlah Harga</v>
          </cell>
          <cell r="W144" t="str">
            <v>Vol.</v>
          </cell>
          <cell r="X144" t="str">
            <v>Jumlah Harga</v>
          </cell>
          <cell r="Y144" t="str">
            <v>Vol.</v>
          </cell>
          <cell r="Z144" t="str">
            <v>Jumlah Harga</v>
          </cell>
          <cell r="AA144" t="str">
            <v>Vol.</v>
          </cell>
          <cell r="AB144" t="str">
            <v>Jumlah Harga</v>
          </cell>
          <cell r="AC144" t="str">
            <v>Vol.</v>
          </cell>
          <cell r="AD144" t="str">
            <v>Jumlah Harga</v>
          </cell>
          <cell r="AE144" t="str">
            <v>Vol.</v>
          </cell>
          <cell r="AF144" t="str">
            <v>Jumlah Harga</v>
          </cell>
          <cell r="AG144" t="str">
            <v>Vol.</v>
          </cell>
          <cell r="AH144" t="str">
            <v>Jumlah Harga</v>
          </cell>
          <cell r="AI144" t="str">
            <v>Vol.</v>
          </cell>
          <cell r="AJ144" t="str">
            <v>Jumlah Harga</v>
          </cell>
          <cell r="AK144" t="str">
            <v>Vol.</v>
          </cell>
          <cell r="AL144" t="str">
            <v>Jumlah Harga</v>
          </cell>
          <cell r="AM144" t="str">
            <v>Vol.</v>
          </cell>
          <cell r="AN144" t="str">
            <v>Jumlah Harga</v>
          </cell>
          <cell r="AO144" t="str">
            <v>Vol.</v>
          </cell>
          <cell r="AP144" t="str">
            <v>Jumlah Harga</v>
          </cell>
          <cell r="AQ144" t="str">
            <v>Vol.</v>
          </cell>
          <cell r="AR144" t="str">
            <v>Jumlah Harga</v>
          </cell>
          <cell r="AS144" t="str">
            <v>Vol.</v>
          </cell>
          <cell r="AT144" t="str">
            <v>Jumlah Harga</v>
          </cell>
          <cell r="AU144" t="str">
            <v>Vol.</v>
          </cell>
          <cell r="AV144" t="str">
            <v>Jumlah Harga</v>
          </cell>
          <cell r="AW144" t="str">
            <v>Vol.</v>
          </cell>
          <cell r="AX144" t="str">
            <v>Jumlah Harga</v>
          </cell>
          <cell r="AY144" t="str">
            <v>Vol.</v>
          </cell>
          <cell r="AZ144" t="str">
            <v>Jumlah Harga</v>
          </cell>
          <cell r="BA144" t="str">
            <v>Vol.</v>
          </cell>
          <cell r="BB144" t="str">
            <v>Jumlah Harga</v>
          </cell>
          <cell r="BC144" t="str">
            <v>Vol.</v>
          </cell>
          <cell r="BD144" t="str">
            <v>Jumlah Harga</v>
          </cell>
          <cell r="BE144" t="str">
            <v>Vol.</v>
          </cell>
          <cell r="BF144" t="str">
            <v>Jumlah Harga</v>
          </cell>
          <cell r="BG144" t="str">
            <v>Vol.</v>
          </cell>
          <cell r="BH144" t="str">
            <v>Jumlah Harga</v>
          </cell>
          <cell r="BI144" t="str">
            <v>Vol.</v>
          </cell>
          <cell r="BJ144" t="str">
            <v>Jumlah Harga</v>
          </cell>
          <cell r="BK144" t="str">
            <v>Vol.</v>
          </cell>
          <cell r="BL144" t="str">
            <v>Jumlah Harga</v>
          </cell>
          <cell r="BM144" t="str">
            <v>Vol.</v>
          </cell>
          <cell r="BN144" t="str">
            <v>Jumlah Harga</v>
          </cell>
          <cell r="BO144" t="str">
            <v>Vol.</v>
          </cell>
          <cell r="BP144" t="str">
            <v>Jumlah Harga</v>
          </cell>
        </row>
        <row r="145">
          <cell r="A145" t="str">
            <v>IV.</v>
          </cell>
          <cell r="B145" t="str">
            <v>UNIT BANGUNAN TK</v>
          </cell>
          <cell r="C145">
            <v>0</v>
          </cell>
          <cell r="D145">
            <v>0</v>
          </cell>
          <cell r="E145">
            <v>0</v>
          </cell>
          <cell r="F145">
            <v>0</v>
          </cell>
          <cell r="G145">
            <v>0</v>
          </cell>
          <cell r="H145">
            <v>0</v>
          </cell>
          <cell r="I145">
            <v>0</v>
          </cell>
          <cell r="J145">
            <v>0</v>
          </cell>
          <cell r="K145">
            <v>0</v>
          </cell>
          <cell r="L145">
            <v>0</v>
          </cell>
          <cell r="M145">
            <v>0</v>
          </cell>
          <cell r="N145">
            <v>0</v>
          </cell>
          <cell r="O145">
            <v>0</v>
          </cell>
          <cell r="P145">
            <v>0</v>
          </cell>
          <cell r="Q145">
            <v>0</v>
          </cell>
        </row>
        <row r="146">
          <cell r="Q146">
            <v>0</v>
          </cell>
        </row>
        <row r="147">
          <cell r="A147">
            <v>1</v>
          </cell>
          <cell r="B147" t="str">
            <v>Kayu 6/12</v>
          </cell>
          <cell r="C147" t="str">
            <v>M3</v>
          </cell>
          <cell r="D147">
            <v>0</v>
          </cell>
          <cell r="E147">
            <v>0</v>
          </cell>
          <cell r="F147">
            <v>0</v>
          </cell>
          <cell r="G147">
            <v>2.0400000000000001E-2</v>
          </cell>
          <cell r="H147">
            <v>0</v>
          </cell>
          <cell r="I147">
            <v>2.2800000000000001E-2</v>
          </cell>
          <cell r="J147">
            <v>0</v>
          </cell>
          <cell r="K147">
            <v>0</v>
          </cell>
          <cell r="L147">
            <v>0</v>
          </cell>
          <cell r="M147">
            <v>3.6144000000000003E-2</v>
          </cell>
          <cell r="N147">
            <v>0</v>
          </cell>
          <cell r="O147">
            <v>0</v>
          </cell>
          <cell r="P147">
            <v>0</v>
          </cell>
          <cell r="Q147">
            <v>0</v>
          </cell>
          <cell r="R147">
            <v>0</v>
          </cell>
          <cell r="S147">
            <v>0</v>
          </cell>
          <cell r="T147">
            <v>0</v>
          </cell>
          <cell r="U147">
            <v>0</v>
          </cell>
          <cell r="V147">
            <v>0</v>
          </cell>
          <cell r="W147">
            <v>0</v>
          </cell>
          <cell r="X147">
            <v>0</v>
          </cell>
          <cell r="Y147">
            <v>0</v>
          </cell>
          <cell r="Z147">
            <v>0</v>
          </cell>
          <cell r="AA147">
            <v>0</v>
          </cell>
          <cell r="AB147">
            <v>0</v>
          </cell>
          <cell r="AC147">
            <v>0</v>
          </cell>
          <cell r="AD147">
            <v>0</v>
          </cell>
          <cell r="AE147">
            <v>0</v>
          </cell>
          <cell r="AF147">
            <v>0</v>
          </cell>
          <cell r="AG147">
            <v>0</v>
          </cell>
          <cell r="AH147">
            <v>0</v>
          </cell>
          <cell r="AI147">
            <v>0</v>
          </cell>
          <cell r="AJ147">
            <v>0</v>
          </cell>
          <cell r="AK147">
            <v>0</v>
          </cell>
          <cell r="AL147">
            <v>0</v>
          </cell>
          <cell r="AM147">
            <v>0</v>
          </cell>
          <cell r="AN147">
            <v>0</v>
          </cell>
          <cell r="AO147">
            <v>0</v>
          </cell>
          <cell r="AP147">
            <v>0</v>
          </cell>
          <cell r="AQ147">
            <v>0</v>
          </cell>
          <cell r="AR147">
            <v>0</v>
          </cell>
          <cell r="AS147">
            <v>0</v>
          </cell>
          <cell r="AT147">
            <v>0</v>
          </cell>
          <cell r="AU147">
            <v>0</v>
          </cell>
          <cell r="AV147">
            <v>0</v>
          </cell>
          <cell r="AW147">
            <v>0</v>
          </cell>
          <cell r="AX147">
            <v>0</v>
          </cell>
          <cell r="AY147">
            <v>0</v>
          </cell>
          <cell r="AZ147">
            <v>0</v>
          </cell>
          <cell r="BA147">
            <v>0</v>
          </cell>
          <cell r="BB147">
            <v>0</v>
          </cell>
          <cell r="BC147">
            <v>0</v>
          </cell>
          <cell r="BD147">
            <v>0</v>
          </cell>
          <cell r="BE147">
            <v>0</v>
          </cell>
          <cell r="BF147">
            <v>0</v>
          </cell>
          <cell r="BG147">
            <v>0</v>
          </cell>
          <cell r="BH147">
            <v>0</v>
          </cell>
          <cell r="BI147">
            <v>0</v>
          </cell>
          <cell r="BJ147">
            <v>0</v>
          </cell>
          <cell r="BK147">
            <v>0</v>
          </cell>
          <cell r="BL147">
            <v>0</v>
          </cell>
          <cell r="BM147">
            <v>0</v>
          </cell>
          <cell r="BN147">
            <v>0</v>
          </cell>
          <cell r="BO147">
            <v>0</v>
          </cell>
          <cell r="BP147">
            <v>0</v>
          </cell>
          <cell r="BQ147">
            <v>0</v>
          </cell>
          <cell r="BR147">
            <v>0</v>
          </cell>
          <cell r="BS147">
            <v>0</v>
          </cell>
          <cell r="BT147">
            <v>0</v>
          </cell>
          <cell r="BU147">
            <v>0</v>
          </cell>
          <cell r="BV147">
            <v>0</v>
          </cell>
          <cell r="BW147">
            <v>0</v>
          </cell>
          <cell r="BX147">
            <v>0</v>
          </cell>
          <cell r="BY147">
            <v>0</v>
          </cell>
          <cell r="BZ147">
            <v>0</v>
          </cell>
          <cell r="CA147">
            <v>0</v>
          </cell>
          <cell r="CB147">
            <v>0</v>
          </cell>
          <cell r="CC147">
            <v>0</v>
          </cell>
          <cell r="CD147">
            <v>0</v>
          </cell>
          <cell r="CE147">
            <v>0</v>
          </cell>
          <cell r="CF147">
            <v>0</v>
          </cell>
          <cell r="CG147">
            <v>0</v>
          </cell>
          <cell r="CH147">
            <v>0</v>
          </cell>
          <cell r="CI147">
            <v>0</v>
          </cell>
          <cell r="CJ147">
            <v>0</v>
          </cell>
          <cell r="CK147">
            <v>0</v>
          </cell>
          <cell r="CL147">
            <v>0</v>
          </cell>
          <cell r="CM147">
            <v>0</v>
          </cell>
          <cell r="CN147">
            <v>0</v>
          </cell>
          <cell r="CO147">
            <v>0</v>
          </cell>
          <cell r="CP147">
            <v>0</v>
          </cell>
        </row>
        <row r="148">
          <cell r="A148">
            <v>2</v>
          </cell>
          <cell r="B148" t="str">
            <v>Kayu Slimar 3/10</v>
          </cell>
          <cell r="C148" t="str">
            <v>M3</v>
          </cell>
          <cell r="D148">
            <v>0</v>
          </cell>
          <cell r="E148">
            <v>0</v>
          </cell>
          <cell r="F148">
            <v>0</v>
          </cell>
          <cell r="G148">
            <v>4.7999999999999996E-3</v>
          </cell>
          <cell r="H148">
            <v>0</v>
          </cell>
          <cell r="I148">
            <v>4.0000000000000001E-3</v>
          </cell>
          <cell r="J148">
            <v>0</v>
          </cell>
          <cell r="K148">
            <v>0</v>
          </cell>
          <cell r="L148">
            <v>0</v>
          </cell>
          <cell r="M148">
            <v>1.4159999999999999E-2</v>
          </cell>
          <cell r="N148">
            <v>0</v>
          </cell>
          <cell r="O148">
            <v>0</v>
          </cell>
          <cell r="P148">
            <v>0</v>
          </cell>
          <cell r="Q148">
            <v>0</v>
          </cell>
          <cell r="R148">
            <v>0</v>
          </cell>
          <cell r="S148">
            <v>0</v>
          </cell>
          <cell r="T148">
            <v>0</v>
          </cell>
          <cell r="U148">
            <v>0</v>
          </cell>
          <cell r="V148">
            <v>0</v>
          </cell>
          <cell r="W148">
            <v>0</v>
          </cell>
          <cell r="X148">
            <v>0</v>
          </cell>
          <cell r="Y148">
            <v>0</v>
          </cell>
          <cell r="Z148">
            <v>0</v>
          </cell>
          <cell r="AA148">
            <v>0</v>
          </cell>
          <cell r="AB148">
            <v>0</v>
          </cell>
          <cell r="AC148">
            <v>0</v>
          </cell>
          <cell r="AD148">
            <v>0</v>
          </cell>
          <cell r="AE148">
            <v>0</v>
          </cell>
          <cell r="AF148">
            <v>0</v>
          </cell>
          <cell r="AG148">
            <v>0</v>
          </cell>
          <cell r="AH148">
            <v>0</v>
          </cell>
          <cell r="AI148">
            <v>0</v>
          </cell>
          <cell r="AJ148">
            <v>0</v>
          </cell>
          <cell r="AK148">
            <v>0</v>
          </cell>
          <cell r="AL148">
            <v>0</v>
          </cell>
          <cell r="AM148">
            <v>0</v>
          </cell>
          <cell r="AN148">
            <v>0</v>
          </cell>
          <cell r="AO148">
            <v>0</v>
          </cell>
          <cell r="AP148">
            <v>0</v>
          </cell>
          <cell r="AQ148">
            <v>0</v>
          </cell>
          <cell r="AR148">
            <v>0</v>
          </cell>
          <cell r="AS148">
            <v>0</v>
          </cell>
          <cell r="AT148">
            <v>0</v>
          </cell>
          <cell r="AU148">
            <v>0</v>
          </cell>
          <cell r="AV148">
            <v>0</v>
          </cell>
          <cell r="AW148">
            <v>0</v>
          </cell>
          <cell r="AX148">
            <v>0</v>
          </cell>
          <cell r="AY148">
            <v>0</v>
          </cell>
          <cell r="AZ148">
            <v>0</v>
          </cell>
          <cell r="BA148">
            <v>0</v>
          </cell>
          <cell r="BB148">
            <v>0</v>
          </cell>
          <cell r="BC148">
            <v>0</v>
          </cell>
          <cell r="BD148">
            <v>0</v>
          </cell>
          <cell r="BE148">
            <v>0</v>
          </cell>
          <cell r="BF148">
            <v>0</v>
          </cell>
          <cell r="BG148">
            <v>0</v>
          </cell>
          <cell r="BH148">
            <v>0</v>
          </cell>
          <cell r="BI148">
            <v>0</v>
          </cell>
          <cell r="BJ148">
            <v>0</v>
          </cell>
          <cell r="BK148">
            <v>0</v>
          </cell>
          <cell r="BL148">
            <v>0</v>
          </cell>
          <cell r="BM148">
            <v>0</v>
          </cell>
          <cell r="BN148">
            <v>0</v>
          </cell>
          <cell r="BO148">
            <v>0</v>
          </cell>
          <cell r="BP148">
            <v>0</v>
          </cell>
          <cell r="BQ148">
            <v>0</v>
          </cell>
          <cell r="BR148">
            <v>0</v>
          </cell>
          <cell r="BS148">
            <v>0</v>
          </cell>
          <cell r="BT148">
            <v>0</v>
          </cell>
          <cell r="BU148">
            <v>0</v>
          </cell>
          <cell r="BV148">
            <v>0</v>
          </cell>
          <cell r="BW148">
            <v>0</v>
          </cell>
          <cell r="BX148">
            <v>0</v>
          </cell>
          <cell r="BY148">
            <v>0</v>
          </cell>
          <cell r="BZ148">
            <v>0</v>
          </cell>
          <cell r="CA148">
            <v>0</v>
          </cell>
          <cell r="CB148">
            <v>0</v>
          </cell>
          <cell r="CC148">
            <v>0</v>
          </cell>
          <cell r="CD148">
            <v>0</v>
          </cell>
          <cell r="CE148">
            <v>0</v>
          </cell>
          <cell r="CF148">
            <v>0</v>
          </cell>
          <cell r="CG148">
            <v>0</v>
          </cell>
          <cell r="CH148">
            <v>0</v>
          </cell>
          <cell r="CI148">
            <v>0</v>
          </cell>
          <cell r="CJ148">
            <v>0</v>
          </cell>
          <cell r="CK148">
            <v>0</v>
          </cell>
          <cell r="CL148">
            <v>0</v>
          </cell>
          <cell r="CM148">
            <v>0</v>
          </cell>
          <cell r="CN148">
            <v>0</v>
          </cell>
          <cell r="CO148">
            <v>0</v>
          </cell>
          <cell r="CP148">
            <v>0</v>
          </cell>
        </row>
        <row r="149">
          <cell r="A149">
            <v>3</v>
          </cell>
          <cell r="B149" t="str">
            <v>Kayu Slimar 3/15</v>
          </cell>
          <cell r="C149" t="str">
            <v>M3</v>
          </cell>
          <cell r="D149">
            <v>0</v>
          </cell>
          <cell r="E149">
            <v>0</v>
          </cell>
          <cell r="F149">
            <v>0</v>
          </cell>
          <cell r="G149">
            <v>3.2</v>
          </cell>
          <cell r="H149">
            <v>0</v>
          </cell>
          <cell r="I149">
            <v>6</v>
          </cell>
          <cell r="J149">
            <v>0</v>
          </cell>
          <cell r="K149">
            <v>0</v>
          </cell>
          <cell r="L149">
            <v>0</v>
          </cell>
          <cell r="M149">
            <v>2.6999999999999997E-3</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cell r="AF149">
            <v>0</v>
          </cell>
          <cell r="AG149">
            <v>0</v>
          </cell>
          <cell r="AH149">
            <v>0</v>
          </cell>
          <cell r="AI149">
            <v>0</v>
          </cell>
          <cell r="AJ149">
            <v>0</v>
          </cell>
          <cell r="AK149">
            <v>0</v>
          </cell>
          <cell r="AL149">
            <v>0</v>
          </cell>
          <cell r="AM149">
            <v>0</v>
          </cell>
          <cell r="AN149">
            <v>0</v>
          </cell>
          <cell r="AO149">
            <v>0</v>
          </cell>
          <cell r="AP149">
            <v>0</v>
          </cell>
          <cell r="AQ149">
            <v>0</v>
          </cell>
          <cell r="AR149">
            <v>0</v>
          </cell>
          <cell r="AS149">
            <v>0</v>
          </cell>
          <cell r="AT149">
            <v>0</v>
          </cell>
          <cell r="AU149">
            <v>0</v>
          </cell>
          <cell r="AV149">
            <v>0</v>
          </cell>
          <cell r="AW149">
            <v>0</v>
          </cell>
          <cell r="AX149">
            <v>0</v>
          </cell>
          <cell r="AY149">
            <v>0</v>
          </cell>
          <cell r="AZ149">
            <v>0</v>
          </cell>
          <cell r="BA149">
            <v>0</v>
          </cell>
          <cell r="BB149">
            <v>0</v>
          </cell>
          <cell r="BC149">
            <v>0</v>
          </cell>
          <cell r="BD149">
            <v>0</v>
          </cell>
          <cell r="BE149">
            <v>0</v>
          </cell>
          <cell r="BF149">
            <v>0</v>
          </cell>
          <cell r="BG149">
            <v>0</v>
          </cell>
          <cell r="BH149">
            <v>0</v>
          </cell>
          <cell r="BI149">
            <v>0</v>
          </cell>
          <cell r="BJ149">
            <v>0</v>
          </cell>
          <cell r="BK149">
            <v>0</v>
          </cell>
          <cell r="BL149">
            <v>0</v>
          </cell>
          <cell r="BM149">
            <v>0</v>
          </cell>
          <cell r="BN149">
            <v>0</v>
          </cell>
          <cell r="BO149">
            <v>0</v>
          </cell>
          <cell r="BP149">
            <v>0</v>
          </cell>
          <cell r="BQ149">
            <v>0</v>
          </cell>
          <cell r="BR149">
            <v>0</v>
          </cell>
          <cell r="BS149">
            <v>0</v>
          </cell>
          <cell r="BT149">
            <v>0</v>
          </cell>
          <cell r="BU149">
            <v>0</v>
          </cell>
          <cell r="BV149">
            <v>0</v>
          </cell>
          <cell r="BW149">
            <v>0</v>
          </cell>
          <cell r="BX149">
            <v>0</v>
          </cell>
          <cell r="BY149">
            <v>0</v>
          </cell>
          <cell r="BZ149">
            <v>0</v>
          </cell>
          <cell r="CA149">
            <v>0</v>
          </cell>
          <cell r="CB149">
            <v>0</v>
          </cell>
          <cell r="CC149">
            <v>0</v>
          </cell>
          <cell r="CD149">
            <v>0</v>
          </cell>
          <cell r="CE149">
            <v>0</v>
          </cell>
          <cell r="CF149">
            <v>0</v>
          </cell>
          <cell r="CG149">
            <v>0</v>
          </cell>
          <cell r="CH149">
            <v>0</v>
          </cell>
          <cell r="CI149">
            <v>0</v>
          </cell>
          <cell r="CJ149">
            <v>0</v>
          </cell>
          <cell r="CK149">
            <v>0</v>
          </cell>
          <cell r="CL149">
            <v>0</v>
          </cell>
          <cell r="CM149">
            <v>0</v>
          </cell>
          <cell r="CN149">
            <v>0</v>
          </cell>
          <cell r="CO149">
            <v>0</v>
          </cell>
          <cell r="CP149">
            <v>0</v>
          </cell>
        </row>
        <row r="150">
          <cell r="A150">
            <v>4</v>
          </cell>
          <cell r="B150" t="str">
            <v>Kayu Slimar 3/20</v>
          </cell>
          <cell r="C150" t="str">
            <v>M3</v>
          </cell>
          <cell r="D150">
            <v>0</v>
          </cell>
          <cell r="E150">
            <v>0</v>
          </cell>
          <cell r="F150">
            <v>0</v>
          </cell>
          <cell r="G150">
            <v>4.68</v>
          </cell>
          <cell r="H150">
            <v>0</v>
          </cell>
          <cell r="I150">
            <v>4.7</v>
          </cell>
          <cell r="J150">
            <v>0</v>
          </cell>
          <cell r="K150">
            <v>0</v>
          </cell>
          <cell r="L150">
            <v>0</v>
          </cell>
          <cell r="M150">
            <v>3.5999999999999999E-3</v>
          </cell>
          <cell r="N150">
            <v>0</v>
          </cell>
          <cell r="O150">
            <v>0</v>
          </cell>
          <cell r="P150">
            <v>0</v>
          </cell>
          <cell r="Q150">
            <v>0</v>
          </cell>
          <cell r="R150">
            <v>0</v>
          </cell>
          <cell r="S150">
            <v>0</v>
          </cell>
          <cell r="T150">
            <v>0</v>
          </cell>
          <cell r="U150">
            <v>0</v>
          </cell>
          <cell r="V150">
            <v>0</v>
          </cell>
          <cell r="W150">
            <v>0</v>
          </cell>
          <cell r="X150">
            <v>0</v>
          </cell>
          <cell r="Y150">
            <v>0</v>
          </cell>
          <cell r="Z150">
            <v>0</v>
          </cell>
          <cell r="AA150">
            <v>0</v>
          </cell>
          <cell r="AB150">
            <v>0</v>
          </cell>
          <cell r="AC150">
            <v>0</v>
          </cell>
          <cell r="AD150">
            <v>0</v>
          </cell>
          <cell r="AE150">
            <v>0</v>
          </cell>
          <cell r="AF150">
            <v>0</v>
          </cell>
          <cell r="AG150">
            <v>0</v>
          </cell>
          <cell r="AH150">
            <v>0</v>
          </cell>
          <cell r="AI150">
            <v>0</v>
          </cell>
          <cell r="AJ150">
            <v>0</v>
          </cell>
          <cell r="AK150">
            <v>1.6751999999999996</v>
          </cell>
          <cell r="AL150">
            <v>0</v>
          </cell>
          <cell r="AM150">
            <v>1.1447999999999998</v>
          </cell>
          <cell r="AN150">
            <v>0</v>
          </cell>
          <cell r="AO150">
            <v>0</v>
          </cell>
          <cell r="AP150">
            <v>0</v>
          </cell>
          <cell r="AQ150">
            <v>0</v>
          </cell>
          <cell r="AR150">
            <v>0</v>
          </cell>
          <cell r="AS150">
            <v>0</v>
          </cell>
          <cell r="AT150">
            <v>0</v>
          </cell>
          <cell r="AU150">
            <v>0</v>
          </cell>
          <cell r="AV150">
            <v>0</v>
          </cell>
          <cell r="AW150">
            <v>0</v>
          </cell>
          <cell r="AX150">
            <v>0</v>
          </cell>
          <cell r="AY150">
            <v>0</v>
          </cell>
          <cell r="AZ150">
            <v>0</v>
          </cell>
          <cell r="BA150">
            <v>0</v>
          </cell>
          <cell r="BB150">
            <v>0</v>
          </cell>
          <cell r="BC150">
            <v>0</v>
          </cell>
          <cell r="BD150">
            <v>0</v>
          </cell>
          <cell r="BE150">
            <v>0</v>
          </cell>
          <cell r="BF150">
            <v>0</v>
          </cell>
          <cell r="BG150">
            <v>0</v>
          </cell>
          <cell r="BH150">
            <v>0</v>
          </cell>
          <cell r="BI150">
            <v>0</v>
          </cell>
          <cell r="BJ150">
            <v>0</v>
          </cell>
          <cell r="BK150">
            <v>0</v>
          </cell>
          <cell r="BL150">
            <v>0</v>
          </cell>
          <cell r="BM150">
            <v>0</v>
          </cell>
          <cell r="BN150">
            <v>0</v>
          </cell>
          <cell r="BO150">
            <v>0</v>
          </cell>
          <cell r="BP150">
            <v>0</v>
          </cell>
          <cell r="BQ150">
            <v>0</v>
          </cell>
          <cell r="BR150">
            <v>0</v>
          </cell>
          <cell r="BS150">
            <v>0</v>
          </cell>
          <cell r="BT150">
            <v>0</v>
          </cell>
          <cell r="BU150">
            <v>0</v>
          </cell>
          <cell r="BV150">
            <v>0</v>
          </cell>
          <cell r="BW150">
            <v>0</v>
          </cell>
          <cell r="BX150">
            <v>0</v>
          </cell>
          <cell r="BY150">
            <v>0</v>
          </cell>
          <cell r="BZ150">
            <v>0</v>
          </cell>
          <cell r="CA150">
            <v>0</v>
          </cell>
          <cell r="CB150">
            <v>0</v>
          </cell>
          <cell r="CC150">
            <v>0</v>
          </cell>
          <cell r="CD150">
            <v>0</v>
          </cell>
          <cell r="CE150">
            <v>0</v>
          </cell>
          <cell r="CF150">
            <v>0</v>
          </cell>
          <cell r="CG150">
            <v>0</v>
          </cell>
          <cell r="CH150">
            <v>0</v>
          </cell>
          <cell r="CI150">
            <v>0</v>
          </cell>
          <cell r="CJ150">
            <v>0</v>
          </cell>
          <cell r="CK150">
            <v>0</v>
          </cell>
          <cell r="CL150">
            <v>0</v>
          </cell>
          <cell r="CM150">
            <v>0</v>
          </cell>
          <cell r="CN150">
            <v>0</v>
          </cell>
          <cell r="CO150">
            <v>0</v>
          </cell>
          <cell r="CP150">
            <v>0</v>
          </cell>
        </row>
        <row r="151">
          <cell r="A151">
            <v>5</v>
          </cell>
          <cell r="B151" t="str">
            <v>Kayu 2/10</v>
          </cell>
          <cell r="C151" t="str">
            <v>M3</v>
          </cell>
          <cell r="D151">
            <v>0</v>
          </cell>
          <cell r="E151">
            <v>0</v>
          </cell>
          <cell r="F151">
            <v>0</v>
          </cell>
          <cell r="G151">
            <v>5.3</v>
          </cell>
          <cell r="H151">
            <v>0</v>
          </cell>
          <cell r="I151">
            <v>0</v>
          </cell>
          <cell r="J151">
            <v>0</v>
          </cell>
          <cell r="K151">
            <v>0</v>
          </cell>
          <cell r="L151">
            <v>0</v>
          </cell>
          <cell r="M151">
            <v>5.4000000000000012E-3</v>
          </cell>
          <cell r="N151">
            <v>0</v>
          </cell>
          <cell r="O151">
            <v>0</v>
          </cell>
          <cell r="P151">
            <v>0</v>
          </cell>
          <cell r="Q151">
            <v>0</v>
          </cell>
          <cell r="R151">
            <v>0</v>
          </cell>
          <cell r="S151">
            <v>29.499999999999993</v>
          </cell>
          <cell r="T151">
            <v>0</v>
          </cell>
          <cell r="U151">
            <v>29.499999999999993</v>
          </cell>
          <cell r="V151">
            <v>0</v>
          </cell>
          <cell r="W151">
            <v>3.2</v>
          </cell>
          <cell r="X151">
            <v>0</v>
          </cell>
          <cell r="Y151">
            <v>3.2</v>
          </cell>
          <cell r="Z151">
            <v>0</v>
          </cell>
          <cell r="AA151">
            <v>16</v>
          </cell>
          <cell r="AB151">
            <v>0</v>
          </cell>
          <cell r="AC151">
            <v>0</v>
          </cell>
          <cell r="AD151">
            <v>0</v>
          </cell>
          <cell r="AE151">
            <v>0</v>
          </cell>
          <cell r="AF151">
            <v>0</v>
          </cell>
          <cell r="AG151">
            <v>0</v>
          </cell>
          <cell r="AH151">
            <v>0</v>
          </cell>
          <cell r="AI151">
            <v>0</v>
          </cell>
          <cell r="AJ151">
            <v>0</v>
          </cell>
          <cell r="AK151">
            <v>0</v>
          </cell>
          <cell r="AL151">
            <v>0</v>
          </cell>
          <cell r="AM151">
            <v>0</v>
          </cell>
          <cell r="AN151">
            <v>0</v>
          </cell>
          <cell r="AO151">
            <v>12</v>
          </cell>
          <cell r="AP151">
            <v>0</v>
          </cell>
          <cell r="AQ151">
            <v>2</v>
          </cell>
          <cell r="AR151">
            <v>0</v>
          </cell>
          <cell r="AS151">
            <v>2</v>
          </cell>
          <cell r="AT151">
            <v>0</v>
          </cell>
          <cell r="AU151">
            <v>2</v>
          </cell>
          <cell r="AV151">
            <v>0</v>
          </cell>
          <cell r="AW151">
            <v>14</v>
          </cell>
          <cell r="AX151">
            <v>0</v>
          </cell>
          <cell r="AY151">
            <v>14.04</v>
          </cell>
          <cell r="AZ151">
            <v>0</v>
          </cell>
          <cell r="BA151">
            <v>26.4</v>
          </cell>
          <cell r="BB151">
            <v>0</v>
          </cell>
          <cell r="BC151">
            <v>0</v>
          </cell>
          <cell r="BD151">
            <v>0</v>
          </cell>
          <cell r="BE151">
            <v>0</v>
          </cell>
          <cell r="BF151">
            <v>0</v>
          </cell>
          <cell r="BG151">
            <v>0</v>
          </cell>
          <cell r="BH151">
            <v>0</v>
          </cell>
          <cell r="BI151">
            <v>0</v>
          </cell>
          <cell r="BJ151">
            <v>0</v>
          </cell>
          <cell r="BK151">
            <v>0</v>
          </cell>
          <cell r="BL151">
            <v>0</v>
          </cell>
          <cell r="BM151">
            <v>0</v>
          </cell>
          <cell r="BN151">
            <v>0</v>
          </cell>
          <cell r="BO151">
            <v>0</v>
          </cell>
          <cell r="BP151">
            <v>0</v>
          </cell>
          <cell r="BQ151">
            <v>0</v>
          </cell>
          <cell r="BR151">
            <v>0</v>
          </cell>
          <cell r="BS151">
            <v>0</v>
          </cell>
          <cell r="BT151">
            <v>0</v>
          </cell>
          <cell r="BU151">
            <v>0</v>
          </cell>
          <cell r="BV151">
            <v>0</v>
          </cell>
          <cell r="BW151">
            <v>0</v>
          </cell>
          <cell r="BX151">
            <v>0</v>
          </cell>
          <cell r="BY151">
            <v>0</v>
          </cell>
          <cell r="BZ151">
            <v>0</v>
          </cell>
          <cell r="CA151">
            <v>0</v>
          </cell>
          <cell r="CB151">
            <v>0</v>
          </cell>
          <cell r="CC151">
            <v>0</v>
          </cell>
          <cell r="CD151">
            <v>0</v>
          </cell>
          <cell r="CE151">
            <v>0</v>
          </cell>
          <cell r="CF151">
            <v>0</v>
          </cell>
          <cell r="CG151">
            <v>0</v>
          </cell>
          <cell r="CH151">
            <v>0</v>
          </cell>
          <cell r="CI151">
            <v>0</v>
          </cell>
          <cell r="CJ151">
            <v>0</v>
          </cell>
          <cell r="CK151">
            <v>0</v>
          </cell>
          <cell r="CL151">
            <v>0</v>
          </cell>
          <cell r="CM151">
            <v>0</v>
          </cell>
          <cell r="CN151">
            <v>0</v>
          </cell>
          <cell r="CO151">
            <v>0</v>
          </cell>
          <cell r="CP151">
            <v>0</v>
          </cell>
        </row>
        <row r="152">
          <cell r="A152">
            <v>6</v>
          </cell>
          <cell r="B152" t="str">
            <v>Panil t = 3 cm</v>
          </cell>
          <cell r="C152" t="str">
            <v>M2</v>
          </cell>
          <cell r="D152">
            <v>0</v>
          </cell>
          <cell r="E152">
            <v>0</v>
          </cell>
          <cell r="F152">
            <v>0</v>
          </cell>
          <cell r="G152">
            <v>0</v>
          </cell>
          <cell r="H152">
            <v>0</v>
          </cell>
          <cell r="I152">
            <v>0</v>
          </cell>
          <cell r="J152">
            <v>0</v>
          </cell>
          <cell r="K152">
            <v>0</v>
          </cell>
          <cell r="L152">
            <v>0</v>
          </cell>
          <cell r="M152">
            <v>0.49500000000000005</v>
          </cell>
          <cell r="N152">
            <v>0</v>
          </cell>
          <cell r="O152">
            <v>0</v>
          </cell>
          <cell r="P152">
            <v>0</v>
          </cell>
          <cell r="Q152">
            <v>0</v>
          </cell>
          <cell r="R152">
            <v>0</v>
          </cell>
          <cell r="S152">
            <v>0</v>
          </cell>
          <cell r="T152">
            <v>0</v>
          </cell>
          <cell r="U152">
            <v>0</v>
          </cell>
          <cell r="V152">
            <v>0</v>
          </cell>
          <cell r="W152">
            <v>0</v>
          </cell>
          <cell r="X152">
            <v>0</v>
          </cell>
          <cell r="Y152">
            <v>0</v>
          </cell>
          <cell r="Z152">
            <v>0</v>
          </cell>
          <cell r="AA152">
            <v>0</v>
          </cell>
          <cell r="AB152">
            <v>0</v>
          </cell>
          <cell r="AC152">
            <v>12.700000000000001</v>
          </cell>
          <cell r="AD152">
            <v>0</v>
          </cell>
          <cell r="AE152">
            <v>6.66</v>
          </cell>
          <cell r="AF152">
            <v>0</v>
          </cell>
          <cell r="AG152">
            <v>5</v>
          </cell>
          <cell r="AH152">
            <v>0</v>
          </cell>
          <cell r="AI152">
            <v>5.8199999999999994</v>
          </cell>
          <cell r="AJ152">
            <v>0</v>
          </cell>
          <cell r="AK152">
            <v>0</v>
          </cell>
          <cell r="AL152">
            <v>0</v>
          </cell>
          <cell r="AM152">
            <v>0</v>
          </cell>
          <cell r="AN152">
            <v>0</v>
          </cell>
          <cell r="AO152">
            <v>0</v>
          </cell>
          <cell r="AP152">
            <v>0</v>
          </cell>
          <cell r="AQ152">
            <v>0</v>
          </cell>
          <cell r="AR152">
            <v>0</v>
          </cell>
          <cell r="AS152">
            <v>0</v>
          </cell>
          <cell r="AT152">
            <v>0</v>
          </cell>
          <cell r="AU152">
            <v>0</v>
          </cell>
          <cell r="AV152">
            <v>0</v>
          </cell>
          <cell r="AW152">
            <v>0</v>
          </cell>
          <cell r="AX152">
            <v>0</v>
          </cell>
          <cell r="AY152">
            <v>0</v>
          </cell>
          <cell r="AZ152">
            <v>0</v>
          </cell>
          <cell r="BA152">
            <v>0</v>
          </cell>
          <cell r="BB152">
            <v>0</v>
          </cell>
          <cell r="BC152">
            <v>0</v>
          </cell>
          <cell r="BD152">
            <v>0</v>
          </cell>
          <cell r="BE152">
            <v>0</v>
          </cell>
          <cell r="BF152">
            <v>0</v>
          </cell>
          <cell r="BG152">
            <v>0</v>
          </cell>
          <cell r="BH152">
            <v>0</v>
          </cell>
          <cell r="BI152">
            <v>0</v>
          </cell>
          <cell r="BJ152">
            <v>0</v>
          </cell>
          <cell r="BK152">
            <v>0</v>
          </cell>
          <cell r="BL152">
            <v>0</v>
          </cell>
          <cell r="BM152">
            <v>0</v>
          </cell>
          <cell r="BN152">
            <v>0</v>
          </cell>
          <cell r="BO152">
            <v>0</v>
          </cell>
          <cell r="BP152">
            <v>0</v>
          </cell>
          <cell r="BQ152">
            <v>0</v>
          </cell>
          <cell r="BR152">
            <v>0</v>
          </cell>
          <cell r="BS152">
            <v>0</v>
          </cell>
          <cell r="BT152">
            <v>0</v>
          </cell>
          <cell r="BU152">
            <v>0</v>
          </cell>
          <cell r="BV152">
            <v>0</v>
          </cell>
          <cell r="BW152">
            <v>0</v>
          </cell>
          <cell r="BX152">
            <v>0</v>
          </cell>
          <cell r="BY152">
            <v>0</v>
          </cell>
          <cell r="BZ152">
            <v>0</v>
          </cell>
          <cell r="CA152">
            <v>0</v>
          </cell>
          <cell r="CB152">
            <v>0</v>
          </cell>
          <cell r="CC152">
            <v>0</v>
          </cell>
          <cell r="CD152">
            <v>0</v>
          </cell>
          <cell r="CE152">
            <v>0</v>
          </cell>
          <cell r="CF152">
            <v>0</v>
          </cell>
          <cell r="CG152">
            <v>0</v>
          </cell>
          <cell r="CH152">
            <v>0</v>
          </cell>
          <cell r="CI152">
            <v>0</v>
          </cell>
          <cell r="CJ152">
            <v>0</v>
          </cell>
          <cell r="CK152">
            <v>0</v>
          </cell>
          <cell r="CL152">
            <v>0</v>
          </cell>
          <cell r="CM152">
            <v>0</v>
          </cell>
          <cell r="CN152">
            <v>0</v>
          </cell>
          <cell r="CO152">
            <v>0</v>
          </cell>
          <cell r="CP152">
            <v>0</v>
          </cell>
        </row>
        <row r="153">
          <cell r="A153">
            <v>1</v>
          </cell>
          <cell r="B153" t="str">
            <v>Kusen Aluminium 5/10</v>
          </cell>
          <cell r="C153" t="str">
            <v>M'</v>
          </cell>
          <cell r="D153">
            <v>124948</v>
          </cell>
          <cell r="E153">
            <v>6.1999999999999993</v>
          </cell>
          <cell r="F153">
            <v>774677.59999999986</v>
          </cell>
          <cell r="G153">
            <v>0</v>
          </cell>
          <cell r="H153">
            <v>0</v>
          </cell>
          <cell r="I153">
            <v>0</v>
          </cell>
          <cell r="J153">
            <v>0</v>
          </cell>
          <cell r="K153">
            <v>0</v>
          </cell>
          <cell r="L153">
            <v>0</v>
          </cell>
          <cell r="M153">
            <v>5</v>
          </cell>
          <cell r="N153">
            <v>624740</v>
          </cell>
          <cell r="O153">
            <v>27.3</v>
          </cell>
          <cell r="P153">
            <v>3411080.4</v>
          </cell>
          <cell r="Q153">
            <v>16.45</v>
          </cell>
          <cell r="R153">
            <v>2055394.5999999999</v>
          </cell>
          <cell r="S153">
            <v>0</v>
          </cell>
          <cell r="T153">
            <v>0</v>
          </cell>
          <cell r="U153">
            <v>0</v>
          </cell>
          <cell r="V153">
            <v>0</v>
          </cell>
          <cell r="W153">
            <v>0</v>
          </cell>
          <cell r="X153">
            <v>0</v>
          </cell>
          <cell r="Y153">
            <v>0</v>
          </cell>
          <cell r="Z153">
            <v>0</v>
          </cell>
          <cell r="AA153">
            <v>0</v>
          </cell>
          <cell r="AB153">
            <v>0</v>
          </cell>
          <cell r="AC153">
            <v>0</v>
          </cell>
          <cell r="AD153">
            <v>0</v>
          </cell>
          <cell r="AE153">
            <v>0</v>
          </cell>
          <cell r="AF153">
            <v>0</v>
          </cell>
          <cell r="AG153">
            <v>0</v>
          </cell>
          <cell r="AH153">
            <v>0</v>
          </cell>
          <cell r="AI153">
            <v>0</v>
          </cell>
          <cell r="AJ153">
            <v>0</v>
          </cell>
          <cell r="AK153">
            <v>0</v>
          </cell>
          <cell r="AL153">
            <v>0</v>
          </cell>
          <cell r="AM153">
            <v>0</v>
          </cell>
          <cell r="AN153">
            <v>0</v>
          </cell>
          <cell r="AO153">
            <v>0</v>
          </cell>
          <cell r="AP153">
            <v>0</v>
          </cell>
          <cell r="AQ153">
            <v>0</v>
          </cell>
          <cell r="AR153">
            <v>0</v>
          </cell>
          <cell r="AS153">
            <v>0</v>
          </cell>
          <cell r="AT153">
            <v>0</v>
          </cell>
          <cell r="AU153">
            <v>0</v>
          </cell>
          <cell r="AV153">
            <v>0</v>
          </cell>
          <cell r="AW153">
            <v>0</v>
          </cell>
          <cell r="AX153">
            <v>0</v>
          </cell>
          <cell r="AY153">
            <v>0</v>
          </cell>
          <cell r="AZ153">
            <v>0</v>
          </cell>
          <cell r="BA153">
            <v>0</v>
          </cell>
          <cell r="BB153">
            <v>0</v>
          </cell>
          <cell r="BC153">
            <v>0</v>
          </cell>
          <cell r="BD153">
            <v>0</v>
          </cell>
          <cell r="BE153">
            <v>0</v>
          </cell>
          <cell r="BF153">
            <v>0</v>
          </cell>
          <cell r="BG153">
            <v>0</v>
          </cell>
          <cell r="BH153">
            <v>0</v>
          </cell>
          <cell r="BI153">
            <v>0</v>
          </cell>
          <cell r="BJ153">
            <v>0</v>
          </cell>
          <cell r="BK153">
            <v>0</v>
          </cell>
          <cell r="BL153">
            <v>0</v>
          </cell>
          <cell r="BM153">
            <v>0</v>
          </cell>
          <cell r="BN153">
            <v>0</v>
          </cell>
          <cell r="BO153">
            <v>0</v>
          </cell>
          <cell r="BP153">
            <v>0</v>
          </cell>
          <cell r="BQ153">
            <v>0</v>
          </cell>
          <cell r="BR153">
            <v>0</v>
          </cell>
          <cell r="BS153">
            <v>0</v>
          </cell>
          <cell r="BT153">
            <v>0</v>
          </cell>
          <cell r="BU153">
            <v>0</v>
          </cell>
          <cell r="BV153">
            <v>0</v>
          </cell>
          <cell r="BW153">
            <v>0</v>
          </cell>
          <cell r="BX153">
            <v>0</v>
          </cell>
          <cell r="BY153">
            <v>0</v>
          </cell>
          <cell r="BZ153">
            <v>0</v>
          </cell>
          <cell r="CA153">
            <v>0</v>
          </cell>
          <cell r="CB153">
            <v>0</v>
          </cell>
          <cell r="CC153">
            <v>0</v>
          </cell>
          <cell r="CD153">
            <v>0</v>
          </cell>
          <cell r="CE153">
            <v>0</v>
          </cell>
          <cell r="CF153">
            <v>0</v>
          </cell>
          <cell r="CG153">
            <v>0</v>
          </cell>
          <cell r="CH153">
            <v>0</v>
          </cell>
          <cell r="CI153">
            <v>0</v>
          </cell>
          <cell r="CJ153">
            <v>0</v>
          </cell>
          <cell r="CK153">
            <v>0</v>
          </cell>
          <cell r="CL153">
            <v>0</v>
          </cell>
          <cell r="CM153">
            <v>0</v>
          </cell>
          <cell r="CN153">
            <v>0</v>
          </cell>
          <cell r="CO153">
            <v>0</v>
          </cell>
          <cell r="CP153">
            <v>0</v>
          </cell>
        </row>
        <row r="154">
          <cell r="A154">
            <v>2</v>
          </cell>
          <cell r="B154" t="str">
            <v xml:space="preserve">Rangka Daun Jendela Alumunium </v>
          </cell>
          <cell r="C154" t="str">
            <v>M'</v>
          </cell>
          <cell r="D154">
            <v>124948</v>
          </cell>
          <cell r="E154">
            <v>0</v>
          </cell>
          <cell r="F154">
            <v>0</v>
          </cell>
          <cell r="G154">
            <v>0</v>
          </cell>
          <cell r="H154">
            <v>0</v>
          </cell>
          <cell r="I154">
            <v>0</v>
          </cell>
          <cell r="J154">
            <v>0</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0</v>
          </cell>
          <cell r="AC154">
            <v>0</v>
          </cell>
          <cell r="AD154">
            <v>0</v>
          </cell>
          <cell r="AE154">
            <v>0</v>
          </cell>
          <cell r="AF154">
            <v>0</v>
          </cell>
          <cell r="AG154">
            <v>0</v>
          </cell>
          <cell r="AH154">
            <v>0</v>
          </cell>
          <cell r="AI154">
            <v>0</v>
          </cell>
          <cell r="AJ154">
            <v>0</v>
          </cell>
          <cell r="AK154">
            <v>0</v>
          </cell>
          <cell r="AL154">
            <v>0</v>
          </cell>
          <cell r="AM154">
            <v>0</v>
          </cell>
          <cell r="AN154">
            <v>0</v>
          </cell>
          <cell r="AO154">
            <v>0</v>
          </cell>
          <cell r="AP154">
            <v>0</v>
          </cell>
          <cell r="AQ154">
            <v>0</v>
          </cell>
          <cell r="AR154">
            <v>0</v>
          </cell>
          <cell r="AS154">
            <v>0</v>
          </cell>
          <cell r="AT154">
            <v>0</v>
          </cell>
          <cell r="AU154">
            <v>0</v>
          </cell>
          <cell r="AV154">
            <v>0</v>
          </cell>
          <cell r="AW154">
            <v>0</v>
          </cell>
          <cell r="AX154">
            <v>0</v>
          </cell>
          <cell r="AY154">
            <v>0</v>
          </cell>
          <cell r="AZ154">
            <v>0</v>
          </cell>
          <cell r="BA154">
            <v>0</v>
          </cell>
          <cell r="BB154">
            <v>0</v>
          </cell>
          <cell r="BC154">
            <v>0</v>
          </cell>
          <cell r="BD154">
            <v>0</v>
          </cell>
          <cell r="BE154">
            <v>0</v>
          </cell>
          <cell r="BF154">
            <v>0</v>
          </cell>
          <cell r="BG154">
            <v>0</v>
          </cell>
          <cell r="BH154">
            <v>0</v>
          </cell>
          <cell r="BI154">
            <v>0</v>
          </cell>
          <cell r="BJ154">
            <v>0</v>
          </cell>
          <cell r="BK154">
            <v>0</v>
          </cell>
          <cell r="BL154">
            <v>0</v>
          </cell>
          <cell r="BM154">
            <v>0</v>
          </cell>
          <cell r="BN154">
            <v>0</v>
          </cell>
          <cell r="BO154">
            <v>0</v>
          </cell>
          <cell r="BP154">
            <v>0</v>
          </cell>
          <cell r="BQ154">
            <v>0</v>
          </cell>
          <cell r="BR154">
            <v>0</v>
          </cell>
          <cell r="BS154">
            <v>0</v>
          </cell>
          <cell r="BT154">
            <v>0</v>
          </cell>
          <cell r="BU154">
            <v>0</v>
          </cell>
          <cell r="BV154">
            <v>0</v>
          </cell>
          <cell r="BW154">
            <v>0</v>
          </cell>
          <cell r="BX154">
            <v>0</v>
          </cell>
          <cell r="BY154">
            <v>0</v>
          </cell>
          <cell r="BZ154">
            <v>0</v>
          </cell>
          <cell r="CA154">
            <v>0</v>
          </cell>
          <cell r="CB154">
            <v>0</v>
          </cell>
          <cell r="CC154">
            <v>0</v>
          </cell>
          <cell r="CD154">
            <v>0</v>
          </cell>
          <cell r="CE154">
            <v>0</v>
          </cell>
          <cell r="CF154">
            <v>0</v>
          </cell>
          <cell r="CG154">
            <v>0</v>
          </cell>
          <cell r="CH154">
            <v>0</v>
          </cell>
          <cell r="CI154">
            <v>0</v>
          </cell>
          <cell r="CJ154">
            <v>0</v>
          </cell>
          <cell r="CK154">
            <v>0</v>
          </cell>
          <cell r="CL154">
            <v>0</v>
          </cell>
          <cell r="CM154">
            <v>0</v>
          </cell>
          <cell r="CN154">
            <v>0</v>
          </cell>
          <cell r="CO154">
            <v>0</v>
          </cell>
          <cell r="CP154">
            <v>0</v>
          </cell>
        </row>
        <row r="155">
          <cell r="A155">
            <v>3</v>
          </cell>
          <cell r="B155" t="str">
            <v>Rangka Tiang Sirip Alumunium 1/1 Putih</v>
          </cell>
          <cell r="C155" t="str">
            <v>M'</v>
          </cell>
          <cell r="D155">
            <v>62474</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4.9000000000000004</v>
          </cell>
          <cell r="AB155">
            <v>306122.60000000003</v>
          </cell>
          <cell r="AC155">
            <v>0</v>
          </cell>
          <cell r="AD155">
            <v>0</v>
          </cell>
          <cell r="AE155">
            <v>0</v>
          </cell>
          <cell r="AF155">
            <v>0</v>
          </cell>
          <cell r="AG155">
            <v>0</v>
          </cell>
          <cell r="AH155">
            <v>0</v>
          </cell>
          <cell r="AI155">
            <v>0</v>
          </cell>
          <cell r="AJ155">
            <v>0</v>
          </cell>
          <cell r="AK155">
            <v>0</v>
          </cell>
          <cell r="AL155">
            <v>0</v>
          </cell>
          <cell r="AM155">
            <v>0</v>
          </cell>
          <cell r="AN155">
            <v>0</v>
          </cell>
          <cell r="AO155">
            <v>2.9</v>
          </cell>
          <cell r="AP155">
            <v>181174.6</v>
          </cell>
          <cell r="AQ155">
            <v>0</v>
          </cell>
          <cell r="AR155">
            <v>0</v>
          </cell>
          <cell r="AS155">
            <v>0</v>
          </cell>
          <cell r="AT155">
            <v>0</v>
          </cell>
          <cell r="AU155">
            <v>1.6400000000000001</v>
          </cell>
          <cell r="AV155">
            <v>102457.36</v>
          </cell>
          <cell r="AW155">
            <v>15.75</v>
          </cell>
          <cell r="AX155">
            <v>983965.5</v>
          </cell>
          <cell r="AY155">
            <v>15.599999999999998</v>
          </cell>
          <cell r="AZ155">
            <v>974594.39999999991</v>
          </cell>
          <cell r="BA155">
            <v>31.199999999999996</v>
          </cell>
          <cell r="BB155">
            <v>1949188.7999999998</v>
          </cell>
          <cell r="BC155">
            <v>0</v>
          </cell>
          <cell r="BD155">
            <v>0</v>
          </cell>
          <cell r="BE155">
            <v>0</v>
          </cell>
          <cell r="BF155">
            <v>0</v>
          </cell>
          <cell r="BG155">
            <v>0</v>
          </cell>
          <cell r="BH155">
            <v>0</v>
          </cell>
          <cell r="BI155">
            <v>0</v>
          </cell>
          <cell r="BJ155">
            <v>0</v>
          </cell>
          <cell r="BK155">
            <v>0</v>
          </cell>
          <cell r="BL155">
            <v>0</v>
          </cell>
          <cell r="BM155">
            <v>0</v>
          </cell>
          <cell r="BN155">
            <v>0</v>
          </cell>
          <cell r="BO155">
            <v>0</v>
          </cell>
          <cell r="BP155">
            <v>0</v>
          </cell>
          <cell r="BQ155">
            <v>0</v>
          </cell>
          <cell r="BR155">
            <v>0</v>
          </cell>
          <cell r="BS155">
            <v>0</v>
          </cell>
          <cell r="BT155">
            <v>0</v>
          </cell>
          <cell r="BU155">
            <v>0</v>
          </cell>
          <cell r="BV155">
            <v>0</v>
          </cell>
          <cell r="BW155">
            <v>0</v>
          </cell>
          <cell r="BX155">
            <v>0</v>
          </cell>
          <cell r="BY155">
            <v>0</v>
          </cell>
          <cell r="BZ155">
            <v>0</v>
          </cell>
          <cell r="CA155">
            <v>0</v>
          </cell>
          <cell r="CB155">
            <v>0</v>
          </cell>
          <cell r="CC155">
            <v>0</v>
          </cell>
          <cell r="CD155">
            <v>0</v>
          </cell>
          <cell r="CE155">
            <v>0</v>
          </cell>
          <cell r="CF155">
            <v>0</v>
          </cell>
          <cell r="CG155">
            <v>0</v>
          </cell>
          <cell r="CH155">
            <v>0</v>
          </cell>
          <cell r="CI155">
            <v>0</v>
          </cell>
          <cell r="CJ155">
            <v>0</v>
          </cell>
          <cell r="CK155">
            <v>0</v>
          </cell>
          <cell r="CL155">
            <v>0</v>
          </cell>
          <cell r="CM155">
            <v>0</v>
          </cell>
          <cell r="CN155">
            <v>0</v>
          </cell>
          <cell r="CO155">
            <v>0</v>
          </cell>
          <cell r="CP155">
            <v>0</v>
          </cell>
        </row>
        <row r="156">
          <cell r="A156">
            <v>4</v>
          </cell>
          <cell r="B156" t="str">
            <v>Pasang Shading Sirip Alumunium 0.2/10 +Rangka</v>
          </cell>
          <cell r="C156" t="str">
            <v>M2</v>
          </cell>
          <cell r="D156">
            <v>0</v>
          </cell>
          <cell r="E156">
            <v>0</v>
          </cell>
          <cell r="F156">
            <v>0</v>
          </cell>
          <cell r="G156">
            <v>0</v>
          </cell>
          <cell r="H156">
            <v>0</v>
          </cell>
          <cell r="I156">
            <v>0</v>
          </cell>
          <cell r="J156">
            <v>0</v>
          </cell>
          <cell r="K156">
            <v>0</v>
          </cell>
          <cell r="L156">
            <v>0</v>
          </cell>
          <cell r="M156">
            <v>0</v>
          </cell>
          <cell r="N156">
            <v>0</v>
          </cell>
          <cell r="O156">
            <v>0</v>
          </cell>
          <cell r="P156">
            <v>0</v>
          </cell>
          <cell r="Q156">
            <v>0</v>
          </cell>
          <cell r="R156">
            <v>0</v>
          </cell>
          <cell r="S156">
            <v>0.38250000000000001</v>
          </cell>
          <cell r="T156">
            <v>0</v>
          </cell>
          <cell r="U156">
            <v>0.38250000000000001</v>
          </cell>
          <cell r="V156">
            <v>0</v>
          </cell>
          <cell r="W156">
            <v>0</v>
          </cell>
          <cell r="X156">
            <v>0</v>
          </cell>
          <cell r="Y156">
            <v>0</v>
          </cell>
          <cell r="Z156">
            <v>0</v>
          </cell>
          <cell r="AA156">
            <v>0.45</v>
          </cell>
          <cell r="AB156">
            <v>0</v>
          </cell>
          <cell r="AC156">
            <v>0</v>
          </cell>
          <cell r="AD156">
            <v>0</v>
          </cell>
          <cell r="AE156">
            <v>0</v>
          </cell>
          <cell r="AF156">
            <v>0</v>
          </cell>
          <cell r="AG156">
            <v>0</v>
          </cell>
          <cell r="AH156">
            <v>0</v>
          </cell>
          <cell r="AI156">
            <v>0</v>
          </cell>
          <cell r="AJ156">
            <v>0</v>
          </cell>
          <cell r="AK156">
            <v>0</v>
          </cell>
          <cell r="AL156">
            <v>0</v>
          </cell>
          <cell r="AM156">
            <v>0</v>
          </cell>
          <cell r="AN156">
            <v>0</v>
          </cell>
          <cell r="AO156">
            <v>0.22500000000000001</v>
          </cell>
          <cell r="AP156">
            <v>0</v>
          </cell>
          <cell r="AQ156">
            <v>0</v>
          </cell>
          <cell r="AR156">
            <v>0</v>
          </cell>
          <cell r="AS156">
            <v>0</v>
          </cell>
          <cell r="AT156">
            <v>0</v>
          </cell>
          <cell r="AU156">
            <v>0.15809999999999999</v>
          </cell>
          <cell r="AV156">
            <v>0</v>
          </cell>
          <cell r="AW156">
            <v>5.1450000000000005</v>
          </cell>
          <cell r="AX156">
            <v>0</v>
          </cell>
          <cell r="AY156">
            <v>5.04</v>
          </cell>
          <cell r="AZ156">
            <v>0</v>
          </cell>
          <cell r="BA156">
            <v>10.08</v>
          </cell>
          <cell r="BB156">
            <v>0</v>
          </cell>
          <cell r="BC156">
            <v>0</v>
          </cell>
          <cell r="BD156">
            <v>0</v>
          </cell>
          <cell r="BE156">
            <v>0</v>
          </cell>
          <cell r="BF156">
            <v>0</v>
          </cell>
          <cell r="BG156">
            <v>0</v>
          </cell>
          <cell r="BH156">
            <v>0</v>
          </cell>
          <cell r="BI156">
            <v>0</v>
          </cell>
          <cell r="BJ156">
            <v>0</v>
          </cell>
          <cell r="BK156">
            <v>0</v>
          </cell>
          <cell r="BL156">
            <v>0</v>
          </cell>
          <cell r="BM156">
            <v>0</v>
          </cell>
          <cell r="BN156">
            <v>0</v>
          </cell>
          <cell r="BO156">
            <v>0</v>
          </cell>
          <cell r="BP156">
            <v>0</v>
          </cell>
          <cell r="BQ156">
            <v>0</v>
          </cell>
          <cell r="BR156">
            <v>0</v>
          </cell>
          <cell r="BS156">
            <v>0</v>
          </cell>
          <cell r="BT156">
            <v>0</v>
          </cell>
          <cell r="BU156">
            <v>0</v>
          </cell>
          <cell r="BV156">
            <v>0</v>
          </cell>
          <cell r="BW156">
            <v>0</v>
          </cell>
          <cell r="BX156">
            <v>0</v>
          </cell>
          <cell r="BY156">
            <v>0</v>
          </cell>
          <cell r="BZ156">
            <v>0</v>
          </cell>
          <cell r="CA156">
            <v>0</v>
          </cell>
          <cell r="CB156">
            <v>0</v>
          </cell>
          <cell r="CC156">
            <v>0</v>
          </cell>
          <cell r="CD156">
            <v>0</v>
          </cell>
          <cell r="CE156">
            <v>0</v>
          </cell>
          <cell r="CF156">
            <v>0</v>
          </cell>
          <cell r="CG156">
            <v>0</v>
          </cell>
          <cell r="CH156">
            <v>0</v>
          </cell>
          <cell r="CI156">
            <v>0</v>
          </cell>
          <cell r="CJ156">
            <v>0</v>
          </cell>
          <cell r="CK156">
            <v>0</v>
          </cell>
          <cell r="CL156">
            <v>0</v>
          </cell>
          <cell r="CM156">
            <v>0</v>
          </cell>
          <cell r="CN156">
            <v>0</v>
          </cell>
          <cell r="CO156">
            <v>0</v>
          </cell>
          <cell r="CP156">
            <v>0</v>
          </cell>
        </row>
        <row r="157">
          <cell r="A157">
            <v>5</v>
          </cell>
          <cell r="B157" t="str">
            <v>Daun Pintu Panil Kamper</v>
          </cell>
          <cell r="C157" t="str">
            <v>bh</v>
          </cell>
          <cell r="D157">
            <v>550000</v>
          </cell>
          <cell r="E157">
            <v>0</v>
          </cell>
          <cell r="F157">
            <v>0</v>
          </cell>
          <cell r="G157">
            <v>0.15839999999999999</v>
          </cell>
          <cell r="H157">
            <v>87119.999999999985</v>
          </cell>
          <cell r="I157">
            <v>9.6000000000000002E-2</v>
          </cell>
          <cell r="J157">
            <v>52800</v>
          </cell>
          <cell r="K157">
            <v>0</v>
          </cell>
          <cell r="L157">
            <v>0</v>
          </cell>
          <cell r="M157">
            <v>1.2</v>
          </cell>
          <cell r="N157">
            <v>660000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cell r="AF157">
            <v>0</v>
          </cell>
          <cell r="AG157">
            <v>0</v>
          </cell>
          <cell r="AH157">
            <v>0</v>
          </cell>
          <cell r="AI157">
            <v>0</v>
          </cell>
          <cell r="AJ157">
            <v>0</v>
          </cell>
          <cell r="AK157">
            <v>0</v>
          </cell>
          <cell r="AL157">
            <v>0</v>
          </cell>
          <cell r="AM157">
            <v>0</v>
          </cell>
          <cell r="AN157">
            <v>0</v>
          </cell>
          <cell r="AO157">
            <v>0</v>
          </cell>
          <cell r="AP157">
            <v>0</v>
          </cell>
          <cell r="AQ157">
            <v>0</v>
          </cell>
          <cell r="AR157">
            <v>0</v>
          </cell>
          <cell r="AS157">
            <v>0</v>
          </cell>
          <cell r="AT157">
            <v>0</v>
          </cell>
          <cell r="AU157">
            <v>0</v>
          </cell>
          <cell r="AV157">
            <v>0</v>
          </cell>
          <cell r="AW157">
            <v>0</v>
          </cell>
          <cell r="AX157">
            <v>0</v>
          </cell>
          <cell r="AY157">
            <v>0</v>
          </cell>
          <cell r="AZ157">
            <v>0</v>
          </cell>
          <cell r="BA157">
            <v>0</v>
          </cell>
          <cell r="BB157">
            <v>0</v>
          </cell>
          <cell r="BC157">
            <v>0</v>
          </cell>
          <cell r="BD157">
            <v>0</v>
          </cell>
          <cell r="BE157">
            <v>0</v>
          </cell>
          <cell r="BF157">
            <v>0</v>
          </cell>
          <cell r="BG157">
            <v>0</v>
          </cell>
          <cell r="BH157">
            <v>0</v>
          </cell>
          <cell r="BI157">
            <v>0</v>
          </cell>
          <cell r="BJ157">
            <v>0</v>
          </cell>
          <cell r="BK157">
            <v>0</v>
          </cell>
          <cell r="BL157">
            <v>0</v>
          </cell>
          <cell r="BM157">
            <v>0</v>
          </cell>
          <cell r="BN157">
            <v>0</v>
          </cell>
          <cell r="BO157">
            <v>0</v>
          </cell>
          <cell r="BP157">
            <v>0</v>
          </cell>
          <cell r="BQ157">
            <v>0</v>
          </cell>
          <cell r="BR157">
            <v>0</v>
          </cell>
          <cell r="BS157">
            <v>0</v>
          </cell>
          <cell r="BT157">
            <v>0</v>
          </cell>
          <cell r="BU157">
            <v>0</v>
          </cell>
          <cell r="BV157">
            <v>0</v>
          </cell>
          <cell r="BW157">
            <v>0</v>
          </cell>
          <cell r="BX157">
            <v>0</v>
          </cell>
          <cell r="BY157">
            <v>0</v>
          </cell>
          <cell r="BZ157">
            <v>0</v>
          </cell>
          <cell r="CA157">
            <v>0</v>
          </cell>
          <cell r="CB157">
            <v>0</v>
          </cell>
          <cell r="CC157">
            <v>0</v>
          </cell>
          <cell r="CD157">
            <v>0</v>
          </cell>
          <cell r="CE157">
            <v>0</v>
          </cell>
          <cell r="CF157">
            <v>0</v>
          </cell>
          <cell r="CG157">
            <v>0</v>
          </cell>
          <cell r="CH157">
            <v>0</v>
          </cell>
          <cell r="CI157">
            <v>0</v>
          </cell>
          <cell r="CJ157">
            <v>0</v>
          </cell>
          <cell r="CK157">
            <v>0</v>
          </cell>
          <cell r="CL157">
            <v>0</v>
          </cell>
          <cell r="CM157">
            <v>0</v>
          </cell>
          <cell r="CN157">
            <v>0</v>
          </cell>
          <cell r="CO157">
            <v>0</v>
          </cell>
          <cell r="CP157">
            <v>0</v>
          </cell>
        </row>
        <row r="158">
          <cell r="A158">
            <v>6</v>
          </cell>
          <cell r="B158" t="str">
            <v>Plat besi t = 2 mm</v>
          </cell>
          <cell r="C158" t="str">
            <v>Kg</v>
          </cell>
          <cell r="D158">
            <v>0</v>
          </cell>
          <cell r="E158">
            <v>0</v>
          </cell>
          <cell r="F158">
            <v>0</v>
          </cell>
          <cell r="G158">
            <v>0</v>
          </cell>
          <cell r="H158">
            <v>0</v>
          </cell>
          <cell r="I158">
            <v>0</v>
          </cell>
          <cell r="J158">
            <v>0</v>
          </cell>
          <cell r="K158">
            <v>57.085200000000007</v>
          </cell>
          <cell r="L158">
            <v>0</v>
          </cell>
          <cell r="M158">
            <v>0</v>
          </cell>
          <cell r="N158">
            <v>0</v>
          </cell>
          <cell r="O158">
            <v>0</v>
          </cell>
          <cell r="P158">
            <v>0</v>
          </cell>
          <cell r="Q158">
            <v>0</v>
          </cell>
          <cell r="R158">
            <v>0</v>
          </cell>
          <cell r="S158">
            <v>0</v>
          </cell>
          <cell r="T158">
            <v>0</v>
          </cell>
          <cell r="U158">
            <v>0</v>
          </cell>
          <cell r="V158">
            <v>0</v>
          </cell>
          <cell r="W158">
            <v>0</v>
          </cell>
          <cell r="X158">
            <v>0</v>
          </cell>
          <cell r="Y158">
            <v>0</v>
          </cell>
          <cell r="Z158">
            <v>0</v>
          </cell>
          <cell r="AA158">
            <v>0</v>
          </cell>
          <cell r="AB158">
            <v>0</v>
          </cell>
          <cell r="AC158">
            <v>0</v>
          </cell>
          <cell r="AD158">
            <v>0</v>
          </cell>
          <cell r="AE158">
            <v>0</v>
          </cell>
          <cell r="AF158">
            <v>0</v>
          </cell>
          <cell r="AG158">
            <v>0</v>
          </cell>
          <cell r="AH158">
            <v>0</v>
          </cell>
          <cell r="AI158">
            <v>0</v>
          </cell>
          <cell r="AJ158">
            <v>0</v>
          </cell>
          <cell r="AK158">
            <v>4.0440000000000005</v>
          </cell>
          <cell r="AL158">
            <v>0</v>
          </cell>
          <cell r="AM158">
            <v>2.6789999999999998</v>
          </cell>
          <cell r="AN158">
            <v>0</v>
          </cell>
          <cell r="AO158">
            <v>0</v>
          </cell>
          <cell r="AP158">
            <v>0</v>
          </cell>
          <cell r="AQ158">
            <v>0</v>
          </cell>
          <cell r="AR158">
            <v>0</v>
          </cell>
          <cell r="AS158">
            <v>0</v>
          </cell>
          <cell r="AT158">
            <v>0</v>
          </cell>
          <cell r="AU158">
            <v>0</v>
          </cell>
          <cell r="AV158">
            <v>0</v>
          </cell>
          <cell r="AW158">
            <v>0</v>
          </cell>
          <cell r="AX158">
            <v>0</v>
          </cell>
          <cell r="AY158">
            <v>0</v>
          </cell>
          <cell r="AZ158">
            <v>0</v>
          </cell>
          <cell r="BA158">
            <v>0</v>
          </cell>
          <cell r="BB158">
            <v>0</v>
          </cell>
          <cell r="BC158">
            <v>0</v>
          </cell>
          <cell r="BD158">
            <v>0</v>
          </cell>
          <cell r="BE158">
            <v>0</v>
          </cell>
          <cell r="BF158">
            <v>0</v>
          </cell>
          <cell r="BG158">
            <v>0</v>
          </cell>
          <cell r="BH158">
            <v>0</v>
          </cell>
          <cell r="BI158">
            <v>0</v>
          </cell>
          <cell r="BJ158">
            <v>0</v>
          </cell>
          <cell r="BK158">
            <v>0</v>
          </cell>
          <cell r="BL158">
            <v>0</v>
          </cell>
          <cell r="BM158">
            <v>0</v>
          </cell>
          <cell r="BN158">
            <v>0</v>
          </cell>
          <cell r="BO158">
            <v>0</v>
          </cell>
          <cell r="BP158">
            <v>0</v>
          </cell>
          <cell r="BQ158">
            <v>0</v>
          </cell>
          <cell r="BR158">
            <v>0</v>
          </cell>
          <cell r="BS158">
            <v>0</v>
          </cell>
          <cell r="BT158">
            <v>0</v>
          </cell>
          <cell r="BU158">
            <v>0</v>
          </cell>
          <cell r="BV158">
            <v>0</v>
          </cell>
          <cell r="BW158">
            <v>0</v>
          </cell>
          <cell r="BX158">
            <v>0</v>
          </cell>
          <cell r="BY158">
            <v>0</v>
          </cell>
          <cell r="BZ158">
            <v>0</v>
          </cell>
          <cell r="CA158">
            <v>0</v>
          </cell>
          <cell r="CB158">
            <v>0</v>
          </cell>
          <cell r="CC158">
            <v>0</v>
          </cell>
          <cell r="CD158">
            <v>0</v>
          </cell>
          <cell r="CE158">
            <v>0</v>
          </cell>
          <cell r="CF158">
            <v>0</v>
          </cell>
          <cell r="CG158">
            <v>0</v>
          </cell>
          <cell r="CH158">
            <v>0</v>
          </cell>
          <cell r="CI158">
            <v>0</v>
          </cell>
          <cell r="CJ158">
            <v>0</v>
          </cell>
          <cell r="CK158">
            <v>0</v>
          </cell>
          <cell r="CL158">
            <v>0</v>
          </cell>
          <cell r="CM158">
            <v>0</v>
          </cell>
          <cell r="CN158">
            <v>0</v>
          </cell>
          <cell r="CO158">
            <v>0</v>
          </cell>
          <cell r="CP158">
            <v>0</v>
          </cell>
        </row>
        <row r="159">
          <cell r="A159">
            <v>7</v>
          </cell>
          <cell r="B159" t="str">
            <v>C 40.40.2  (pesan khusus)</v>
          </cell>
          <cell r="C159" t="str">
            <v>Kg</v>
          </cell>
          <cell r="D159">
            <v>14122.3</v>
          </cell>
          <cell r="E159">
            <v>0</v>
          </cell>
          <cell r="F159">
            <v>0</v>
          </cell>
          <cell r="G159">
            <v>0</v>
          </cell>
          <cell r="H159">
            <v>0</v>
          </cell>
          <cell r="I159">
            <v>0</v>
          </cell>
          <cell r="J159">
            <v>0</v>
          </cell>
          <cell r="K159">
            <v>42.56</v>
          </cell>
          <cell r="L159">
            <v>601045.08799999999</v>
          </cell>
          <cell r="M159">
            <v>0</v>
          </cell>
          <cell r="N159">
            <v>0</v>
          </cell>
          <cell r="O159">
            <v>0</v>
          </cell>
          <cell r="P159">
            <v>0</v>
          </cell>
          <cell r="Q159">
            <v>0</v>
          </cell>
          <cell r="R159">
            <v>0</v>
          </cell>
          <cell r="S159">
            <v>0</v>
          </cell>
          <cell r="T159">
            <v>0</v>
          </cell>
          <cell r="U159">
            <v>0</v>
          </cell>
          <cell r="V159">
            <v>0</v>
          </cell>
          <cell r="W159">
            <v>0</v>
          </cell>
          <cell r="X159">
            <v>0</v>
          </cell>
          <cell r="Y159">
            <v>0</v>
          </cell>
          <cell r="Z159">
            <v>0</v>
          </cell>
          <cell r="AA159">
            <v>0</v>
          </cell>
          <cell r="AB159">
            <v>0</v>
          </cell>
          <cell r="AC159">
            <v>0</v>
          </cell>
          <cell r="AD159">
            <v>0</v>
          </cell>
          <cell r="AE159">
            <v>0</v>
          </cell>
          <cell r="AF159">
            <v>0</v>
          </cell>
          <cell r="AG159">
            <v>0</v>
          </cell>
          <cell r="AH159">
            <v>0</v>
          </cell>
          <cell r="AI159">
            <v>0</v>
          </cell>
          <cell r="AJ159">
            <v>0</v>
          </cell>
          <cell r="AK159">
            <v>1.68</v>
          </cell>
          <cell r="AL159">
            <v>23725.463999999996</v>
          </cell>
          <cell r="AM159">
            <v>1.1447999999999998</v>
          </cell>
          <cell r="AN159">
            <v>16167.209039999996</v>
          </cell>
          <cell r="AO159">
            <v>0</v>
          </cell>
          <cell r="AP159">
            <v>0</v>
          </cell>
          <cell r="AQ159">
            <v>0</v>
          </cell>
          <cell r="AR159">
            <v>0</v>
          </cell>
          <cell r="AS159">
            <v>0</v>
          </cell>
          <cell r="AT159">
            <v>0</v>
          </cell>
          <cell r="AU159">
            <v>0</v>
          </cell>
          <cell r="AV159">
            <v>0</v>
          </cell>
          <cell r="AW159">
            <v>0</v>
          </cell>
          <cell r="AX159">
            <v>0</v>
          </cell>
          <cell r="AY159">
            <v>0</v>
          </cell>
          <cell r="AZ159">
            <v>0</v>
          </cell>
          <cell r="BA159">
            <v>0</v>
          </cell>
          <cell r="BB159">
            <v>0</v>
          </cell>
          <cell r="BC159">
            <v>0</v>
          </cell>
          <cell r="BD159">
            <v>0</v>
          </cell>
          <cell r="BE159">
            <v>0</v>
          </cell>
          <cell r="BF159">
            <v>0</v>
          </cell>
          <cell r="BG159">
            <v>0</v>
          </cell>
          <cell r="BH159">
            <v>0</v>
          </cell>
          <cell r="BI159">
            <v>0</v>
          </cell>
          <cell r="BJ159">
            <v>0</v>
          </cell>
          <cell r="BK159">
            <v>0</v>
          </cell>
          <cell r="BL159">
            <v>0</v>
          </cell>
          <cell r="BM159">
            <v>0</v>
          </cell>
          <cell r="BN159">
            <v>0</v>
          </cell>
          <cell r="BO159">
            <v>0</v>
          </cell>
          <cell r="BP159">
            <v>0</v>
          </cell>
          <cell r="BQ159">
            <v>0</v>
          </cell>
          <cell r="BR159">
            <v>0</v>
          </cell>
          <cell r="BS159">
            <v>0</v>
          </cell>
          <cell r="BT159">
            <v>0</v>
          </cell>
          <cell r="BU159">
            <v>0</v>
          </cell>
          <cell r="BV159">
            <v>0</v>
          </cell>
          <cell r="BW159">
            <v>0</v>
          </cell>
          <cell r="BX159">
            <v>0</v>
          </cell>
          <cell r="BY159">
            <v>0</v>
          </cell>
          <cell r="BZ159">
            <v>0</v>
          </cell>
          <cell r="CA159">
            <v>0</v>
          </cell>
          <cell r="CB159">
            <v>0</v>
          </cell>
          <cell r="CC159">
            <v>0</v>
          </cell>
          <cell r="CD159">
            <v>0</v>
          </cell>
          <cell r="CE159">
            <v>0</v>
          </cell>
          <cell r="CF159">
            <v>0</v>
          </cell>
          <cell r="CG159">
            <v>0</v>
          </cell>
          <cell r="CH159">
            <v>0</v>
          </cell>
          <cell r="CI159">
            <v>0</v>
          </cell>
          <cell r="CJ159">
            <v>0</v>
          </cell>
          <cell r="CK159">
            <v>0</v>
          </cell>
          <cell r="CL159">
            <v>0</v>
          </cell>
          <cell r="CM159">
            <v>0</v>
          </cell>
          <cell r="CN159">
            <v>0</v>
          </cell>
          <cell r="CO159">
            <v>0</v>
          </cell>
          <cell r="CP159">
            <v>0</v>
          </cell>
        </row>
        <row r="160">
          <cell r="A160">
            <v>8</v>
          </cell>
          <cell r="B160" t="str">
            <v>Handle besi dia 16 mm</v>
          </cell>
          <cell r="C160" t="str">
            <v>Set</v>
          </cell>
          <cell r="D160">
            <v>129652.5</v>
          </cell>
          <cell r="E160">
            <v>0</v>
          </cell>
          <cell r="F160">
            <v>0</v>
          </cell>
          <cell r="G160">
            <v>0</v>
          </cell>
          <cell r="H160">
            <v>0</v>
          </cell>
          <cell r="I160">
            <v>0</v>
          </cell>
          <cell r="J160">
            <v>0</v>
          </cell>
          <cell r="K160">
            <v>1</v>
          </cell>
          <cell r="L160">
            <v>129652.5</v>
          </cell>
          <cell r="M160">
            <v>0</v>
          </cell>
          <cell r="N160">
            <v>0</v>
          </cell>
          <cell r="O160">
            <v>0</v>
          </cell>
          <cell r="P160">
            <v>0</v>
          </cell>
          <cell r="Q160">
            <v>0</v>
          </cell>
          <cell r="R160">
            <v>0</v>
          </cell>
          <cell r="S160">
            <v>0</v>
          </cell>
          <cell r="T160">
            <v>0</v>
          </cell>
          <cell r="U160">
            <v>0</v>
          </cell>
          <cell r="V160">
            <v>0</v>
          </cell>
          <cell r="W160">
            <v>0</v>
          </cell>
          <cell r="X160">
            <v>0</v>
          </cell>
          <cell r="Y160">
            <v>0</v>
          </cell>
          <cell r="Z160">
            <v>0</v>
          </cell>
          <cell r="AA160">
            <v>0</v>
          </cell>
          <cell r="AB160">
            <v>0</v>
          </cell>
          <cell r="AC160">
            <v>0</v>
          </cell>
          <cell r="AD160">
            <v>0</v>
          </cell>
          <cell r="AE160">
            <v>0</v>
          </cell>
          <cell r="AF160">
            <v>0</v>
          </cell>
          <cell r="AG160">
            <v>0</v>
          </cell>
          <cell r="AH160">
            <v>0</v>
          </cell>
          <cell r="AI160">
            <v>0</v>
          </cell>
          <cell r="AJ160">
            <v>0</v>
          </cell>
          <cell r="AK160">
            <v>15.8</v>
          </cell>
          <cell r="AL160">
            <v>2048509.5</v>
          </cell>
          <cell r="AM160">
            <v>12.166</v>
          </cell>
          <cell r="AN160">
            <v>1577352.3149999999</v>
          </cell>
          <cell r="AO160">
            <v>0</v>
          </cell>
          <cell r="AP160">
            <v>0</v>
          </cell>
          <cell r="AQ160">
            <v>0</v>
          </cell>
          <cell r="AR160">
            <v>0</v>
          </cell>
          <cell r="AS160">
            <v>0</v>
          </cell>
          <cell r="AT160">
            <v>0</v>
          </cell>
          <cell r="AU160">
            <v>0</v>
          </cell>
          <cell r="AV160">
            <v>0</v>
          </cell>
          <cell r="AW160">
            <v>0</v>
          </cell>
          <cell r="AX160">
            <v>0</v>
          </cell>
          <cell r="AY160">
            <v>0</v>
          </cell>
          <cell r="AZ160">
            <v>0</v>
          </cell>
          <cell r="BA160">
            <v>0</v>
          </cell>
          <cell r="BB160">
            <v>0</v>
          </cell>
          <cell r="BC160">
            <v>0</v>
          </cell>
          <cell r="BD160">
            <v>0</v>
          </cell>
          <cell r="BE160">
            <v>0</v>
          </cell>
          <cell r="BF160">
            <v>0</v>
          </cell>
          <cell r="BG160">
            <v>0</v>
          </cell>
          <cell r="BH160">
            <v>0</v>
          </cell>
          <cell r="BI160">
            <v>0</v>
          </cell>
          <cell r="BJ160">
            <v>0</v>
          </cell>
          <cell r="BK160">
            <v>0</v>
          </cell>
          <cell r="BL160">
            <v>0</v>
          </cell>
          <cell r="BM160">
            <v>0</v>
          </cell>
          <cell r="BN160">
            <v>0</v>
          </cell>
          <cell r="BO160">
            <v>0</v>
          </cell>
          <cell r="BP160">
            <v>0</v>
          </cell>
          <cell r="BQ160">
            <v>0</v>
          </cell>
          <cell r="BR160">
            <v>0</v>
          </cell>
          <cell r="BS160">
            <v>0</v>
          </cell>
          <cell r="BT160">
            <v>0</v>
          </cell>
          <cell r="BU160">
            <v>0</v>
          </cell>
          <cell r="BV160">
            <v>0</v>
          </cell>
          <cell r="BW160">
            <v>0</v>
          </cell>
          <cell r="BX160">
            <v>0</v>
          </cell>
          <cell r="BY160">
            <v>0</v>
          </cell>
          <cell r="BZ160">
            <v>0</v>
          </cell>
          <cell r="CA160">
            <v>0</v>
          </cell>
          <cell r="CB160">
            <v>0</v>
          </cell>
          <cell r="CC160">
            <v>0</v>
          </cell>
          <cell r="CD160">
            <v>0</v>
          </cell>
          <cell r="CE160">
            <v>0</v>
          </cell>
          <cell r="CF160">
            <v>0</v>
          </cell>
          <cell r="CG160">
            <v>0</v>
          </cell>
          <cell r="CH160">
            <v>0</v>
          </cell>
          <cell r="CI160">
            <v>0</v>
          </cell>
          <cell r="CJ160">
            <v>0</v>
          </cell>
          <cell r="CK160">
            <v>0</v>
          </cell>
          <cell r="CL160">
            <v>0</v>
          </cell>
          <cell r="CM160">
            <v>0</v>
          </cell>
          <cell r="CN160">
            <v>0</v>
          </cell>
          <cell r="CO160">
            <v>0</v>
          </cell>
          <cell r="CP160">
            <v>0</v>
          </cell>
        </row>
        <row r="161">
          <cell r="A161">
            <v>9</v>
          </cell>
          <cell r="B161" t="str">
            <v>Hendle pintu Stainless</v>
          </cell>
          <cell r="C161" t="str">
            <v>Set</v>
          </cell>
          <cell r="D161">
            <v>261652.5</v>
          </cell>
          <cell r="E161">
            <v>2</v>
          </cell>
          <cell r="F161">
            <v>523305</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v>0</v>
          </cell>
          <cell r="AG161">
            <v>0</v>
          </cell>
          <cell r="AH161">
            <v>0</v>
          </cell>
          <cell r="AI161">
            <v>0</v>
          </cell>
          <cell r="AJ161">
            <v>0</v>
          </cell>
          <cell r="AK161">
            <v>0</v>
          </cell>
          <cell r="AL161">
            <v>0</v>
          </cell>
          <cell r="AM161">
            <v>0</v>
          </cell>
          <cell r="AN161">
            <v>0</v>
          </cell>
          <cell r="AO161">
            <v>0</v>
          </cell>
          <cell r="AP161">
            <v>0</v>
          </cell>
          <cell r="AQ161">
            <v>0</v>
          </cell>
          <cell r="AR161">
            <v>0</v>
          </cell>
          <cell r="AS161">
            <v>0</v>
          </cell>
          <cell r="AT161">
            <v>0</v>
          </cell>
          <cell r="AU161">
            <v>0</v>
          </cell>
          <cell r="AV161">
            <v>0</v>
          </cell>
          <cell r="AW161">
            <v>0</v>
          </cell>
          <cell r="AX161">
            <v>0</v>
          </cell>
          <cell r="AY161">
            <v>2</v>
          </cell>
          <cell r="AZ161">
            <v>0</v>
          </cell>
          <cell r="BA161">
            <v>0</v>
          </cell>
          <cell r="BB161">
            <v>0</v>
          </cell>
          <cell r="BC161">
            <v>2</v>
          </cell>
          <cell r="BD161">
            <v>523305</v>
          </cell>
          <cell r="BE161">
            <v>0</v>
          </cell>
          <cell r="BF161">
            <v>0</v>
          </cell>
          <cell r="BG161">
            <v>0</v>
          </cell>
          <cell r="BH161">
            <v>0</v>
          </cell>
          <cell r="BI161">
            <v>0</v>
          </cell>
          <cell r="BJ161">
            <v>0</v>
          </cell>
          <cell r="BK161">
            <v>0</v>
          </cell>
          <cell r="BL161">
            <v>0</v>
          </cell>
          <cell r="BM161">
            <v>0</v>
          </cell>
          <cell r="BN161">
            <v>0</v>
          </cell>
          <cell r="BO161">
            <v>0</v>
          </cell>
          <cell r="BP161">
            <v>0</v>
          </cell>
          <cell r="BQ161">
            <v>0</v>
          </cell>
          <cell r="BR161">
            <v>0</v>
          </cell>
          <cell r="BS161">
            <v>0</v>
          </cell>
          <cell r="BT161">
            <v>0</v>
          </cell>
          <cell r="BU161">
            <v>0</v>
          </cell>
          <cell r="BV161">
            <v>0</v>
          </cell>
          <cell r="BW161">
            <v>0</v>
          </cell>
          <cell r="BX161">
            <v>0</v>
          </cell>
          <cell r="BY161">
            <v>0</v>
          </cell>
          <cell r="BZ161">
            <v>0</v>
          </cell>
          <cell r="CA161">
            <v>0</v>
          </cell>
          <cell r="CB161">
            <v>0</v>
          </cell>
          <cell r="CC161">
            <v>0</v>
          </cell>
          <cell r="CD161">
            <v>0</v>
          </cell>
          <cell r="CE161">
            <v>0</v>
          </cell>
          <cell r="CF161">
            <v>0</v>
          </cell>
          <cell r="CG161">
            <v>0</v>
          </cell>
          <cell r="CH161">
            <v>0</v>
          </cell>
          <cell r="CI161">
            <v>0</v>
          </cell>
          <cell r="CJ161">
            <v>0</v>
          </cell>
          <cell r="CK161">
            <v>0</v>
          </cell>
          <cell r="CL161">
            <v>0</v>
          </cell>
          <cell r="CM161">
            <v>0</v>
          </cell>
          <cell r="CN161">
            <v>0</v>
          </cell>
          <cell r="CO161">
            <v>0</v>
          </cell>
          <cell r="CP161">
            <v>0</v>
          </cell>
        </row>
        <row r="162">
          <cell r="A162">
            <v>10</v>
          </cell>
          <cell r="B162" t="str">
            <v>Kunci Pintu Handle stainleess (dorma)</v>
          </cell>
          <cell r="C162" t="str">
            <v>Set</v>
          </cell>
          <cell r="D162">
            <v>650000</v>
          </cell>
          <cell r="E162">
            <v>0</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v>0</v>
          </cell>
          <cell r="AG162">
            <v>0</v>
          </cell>
          <cell r="AH162">
            <v>0</v>
          </cell>
          <cell r="AI162">
            <v>0</v>
          </cell>
          <cell r="AJ162">
            <v>0</v>
          </cell>
          <cell r="AK162">
            <v>0</v>
          </cell>
          <cell r="AL162">
            <v>0</v>
          </cell>
          <cell r="AM162">
            <v>0</v>
          </cell>
          <cell r="AN162">
            <v>0</v>
          </cell>
          <cell r="AO162">
            <v>0</v>
          </cell>
          <cell r="AP162">
            <v>0</v>
          </cell>
          <cell r="AQ162">
            <v>0</v>
          </cell>
          <cell r="AR162">
            <v>0</v>
          </cell>
          <cell r="AS162">
            <v>0</v>
          </cell>
          <cell r="AT162">
            <v>0</v>
          </cell>
          <cell r="AU162">
            <v>0</v>
          </cell>
          <cell r="AV162">
            <v>0</v>
          </cell>
          <cell r="AW162">
            <v>0</v>
          </cell>
          <cell r="AX162">
            <v>0</v>
          </cell>
          <cell r="AY162">
            <v>0</v>
          </cell>
          <cell r="AZ162">
            <v>0</v>
          </cell>
          <cell r="BA162">
            <v>0</v>
          </cell>
          <cell r="BB162">
            <v>0</v>
          </cell>
          <cell r="BC162">
            <v>0</v>
          </cell>
          <cell r="BD162">
            <v>0</v>
          </cell>
          <cell r="BE162">
            <v>0</v>
          </cell>
          <cell r="BF162">
            <v>0</v>
          </cell>
          <cell r="BG162">
            <v>0</v>
          </cell>
          <cell r="BH162">
            <v>0</v>
          </cell>
          <cell r="BI162">
            <v>0</v>
          </cell>
          <cell r="BJ162">
            <v>0</v>
          </cell>
          <cell r="BK162">
            <v>0</v>
          </cell>
          <cell r="BL162">
            <v>0</v>
          </cell>
          <cell r="BM162">
            <v>0</v>
          </cell>
          <cell r="BN162">
            <v>0</v>
          </cell>
          <cell r="BO162">
            <v>0</v>
          </cell>
          <cell r="BP162">
            <v>0</v>
          </cell>
          <cell r="BQ162">
            <v>0</v>
          </cell>
          <cell r="BR162">
            <v>0</v>
          </cell>
          <cell r="BS162">
            <v>0</v>
          </cell>
          <cell r="BT162">
            <v>0</v>
          </cell>
          <cell r="BU162">
            <v>0</v>
          </cell>
          <cell r="BV162">
            <v>0</v>
          </cell>
          <cell r="BW162">
            <v>0</v>
          </cell>
          <cell r="BX162">
            <v>0</v>
          </cell>
          <cell r="BY162">
            <v>0</v>
          </cell>
          <cell r="BZ162">
            <v>0</v>
          </cell>
          <cell r="CA162">
            <v>0</v>
          </cell>
          <cell r="CB162">
            <v>0</v>
          </cell>
          <cell r="CC162">
            <v>0</v>
          </cell>
          <cell r="CD162">
            <v>0</v>
          </cell>
          <cell r="CE162">
            <v>0</v>
          </cell>
          <cell r="CF162">
            <v>0</v>
          </cell>
          <cell r="CG162">
            <v>0</v>
          </cell>
          <cell r="CH162">
            <v>0</v>
          </cell>
          <cell r="CI162">
            <v>0</v>
          </cell>
          <cell r="CJ162">
            <v>0</v>
          </cell>
          <cell r="CK162">
            <v>0</v>
          </cell>
          <cell r="CL162">
            <v>0</v>
          </cell>
          <cell r="CM162">
            <v>0</v>
          </cell>
          <cell r="CN162">
            <v>0</v>
          </cell>
          <cell r="CO162">
            <v>0</v>
          </cell>
          <cell r="CP162">
            <v>0</v>
          </cell>
        </row>
        <row r="163">
          <cell r="A163">
            <v>11</v>
          </cell>
          <cell r="B163" t="str">
            <v>Kunci tanam Antik</v>
          </cell>
          <cell r="C163" t="str">
            <v>Set</v>
          </cell>
          <cell r="D163">
            <v>265000</v>
          </cell>
          <cell r="E163">
            <v>0</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v>0</v>
          </cell>
          <cell r="AG163">
            <v>0</v>
          </cell>
          <cell r="AH163">
            <v>0</v>
          </cell>
          <cell r="AI163">
            <v>0</v>
          </cell>
          <cell r="AJ163">
            <v>0</v>
          </cell>
          <cell r="AK163">
            <v>0</v>
          </cell>
          <cell r="AL163">
            <v>0</v>
          </cell>
          <cell r="AM163">
            <v>0</v>
          </cell>
          <cell r="AN163">
            <v>0</v>
          </cell>
          <cell r="AO163">
            <v>0</v>
          </cell>
          <cell r="AP163">
            <v>0</v>
          </cell>
          <cell r="AQ163">
            <v>0</v>
          </cell>
          <cell r="AR163">
            <v>0</v>
          </cell>
          <cell r="AS163">
            <v>0</v>
          </cell>
          <cell r="AT163">
            <v>0</v>
          </cell>
          <cell r="AU163">
            <v>0</v>
          </cell>
          <cell r="AV163">
            <v>0</v>
          </cell>
          <cell r="AW163">
            <v>0</v>
          </cell>
          <cell r="AX163">
            <v>0</v>
          </cell>
          <cell r="AY163">
            <v>0</v>
          </cell>
          <cell r="AZ163">
            <v>0</v>
          </cell>
          <cell r="BA163">
            <v>0</v>
          </cell>
          <cell r="BB163">
            <v>0</v>
          </cell>
          <cell r="BC163">
            <v>0</v>
          </cell>
          <cell r="BD163">
            <v>0</v>
          </cell>
          <cell r="BE163">
            <v>0</v>
          </cell>
          <cell r="BF163">
            <v>0</v>
          </cell>
          <cell r="BG163">
            <v>0</v>
          </cell>
          <cell r="BH163">
            <v>0</v>
          </cell>
          <cell r="BI163">
            <v>0</v>
          </cell>
          <cell r="BJ163">
            <v>0</v>
          </cell>
          <cell r="BK163">
            <v>0</v>
          </cell>
          <cell r="BL163">
            <v>0</v>
          </cell>
          <cell r="BM163">
            <v>0</v>
          </cell>
          <cell r="BN163">
            <v>0</v>
          </cell>
          <cell r="BO163">
            <v>0</v>
          </cell>
          <cell r="BP163">
            <v>0</v>
          </cell>
          <cell r="BQ163">
            <v>0</v>
          </cell>
          <cell r="BR163">
            <v>0</v>
          </cell>
          <cell r="BS163">
            <v>0</v>
          </cell>
          <cell r="BT163">
            <v>0</v>
          </cell>
          <cell r="BU163">
            <v>0</v>
          </cell>
          <cell r="BV163">
            <v>0</v>
          </cell>
          <cell r="BW163">
            <v>0</v>
          </cell>
          <cell r="BX163">
            <v>0</v>
          </cell>
          <cell r="BY163">
            <v>0</v>
          </cell>
          <cell r="BZ163">
            <v>0</v>
          </cell>
          <cell r="CA163">
            <v>0</v>
          </cell>
          <cell r="CB163">
            <v>0</v>
          </cell>
          <cell r="CC163">
            <v>0</v>
          </cell>
          <cell r="CD163">
            <v>0</v>
          </cell>
          <cell r="CE163">
            <v>0</v>
          </cell>
          <cell r="CF163">
            <v>0</v>
          </cell>
          <cell r="CG163">
            <v>0</v>
          </cell>
          <cell r="CH163">
            <v>0</v>
          </cell>
          <cell r="CI163">
            <v>0</v>
          </cell>
          <cell r="CJ163">
            <v>0</v>
          </cell>
          <cell r="CK163">
            <v>0</v>
          </cell>
          <cell r="CL163">
            <v>0</v>
          </cell>
          <cell r="CM163">
            <v>0</v>
          </cell>
          <cell r="CN163">
            <v>0</v>
          </cell>
          <cell r="CO163">
            <v>0</v>
          </cell>
          <cell r="CP163">
            <v>0</v>
          </cell>
        </row>
        <row r="164">
          <cell r="A164">
            <v>12</v>
          </cell>
          <cell r="B164" t="str">
            <v>Kunci tanam biasa</v>
          </cell>
          <cell r="C164" t="str">
            <v>Set</v>
          </cell>
          <cell r="D164">
            <v>168565</v>
          </cell>
          <cell r="E164">
            <v>0</v>
          </cell>
          <cell r="F164">
            <v>0</v>
          </cell>
          <cell r="G164">
            <v>1</v>
          </cell>
          <cell r="H164">
            <v>168565</v>
          </cell>
          <cell r="I164">
            <v>0</v>
          </cell>
          <cell r="J164">
            <v>0</v>
          </cell>
          <cell r="K164">
            <v>1</v>
          </cell>
          <cell r="L164">
            <v>168565</v>
          </cell>
          <cell r="M164">
            <v>1</v>
          </cell>
          <cell r="N164">
            <v>168565</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v>0</v>
          </cell>
          <cell r="AG164">
            <v>0</v>
          </cell>
          <cell r="AH164">
            <v>0</v>
          </cell>
          <cell r="AI164">
            <v>0</v>
          </cell>
          <cell r="AJ164">
            <v>0</v>
          </cell>
          <cell r="AK164">
            <v>0</v>
          </cell>
          <cell r="AL164">
            <v>0</v>
          </cell>
          <cell r="AM164">
            <v>0</v>
          </cell>
          <cell r="AN164">
            <v>0</v>
          </cell>
          <cell r="AO164">
            <v>0</v>
          </cell>
          <cell r="AP164">
            <v>0</v>
          </cell>
          <cell r="AQ164">
            <v>0</v>
          </cell>
          <cell r="AR164">
            <v>0</v>
          </cell>
          <cell r="AS164">
            <v>0</v>
          </cell>
          <cell r="AT164">
            <v>0</v>
          </cell>
          <cell r="AU164">
            <v>0</v>
          </cell>
          <cell r="AV164">
            <v>0</v>
          </cell>
          <cell r="AW164">
            <v>0</v>
          </cell>
          <cell r="AX164">
            <v>0</v>
          </cell>
          <cell r="AY164">
            <v>0</v>
          </cell>
          <cell r="AZ164">
            <v>0</v>
          </cell>
          <cell r="BA164">
            <v>337130</v>
          </cell>
          <cell r="BB164">
            <v>0</v>
          </cell>
          <cell r="BC164">
            <v>2</v>
          </cell>
          <cell r="BD164">
            <v>337130</v>
          </cell>
          <cell r="BE164">
            <v>0</v>
          </cell>
          <cell r="BF164">
            <v>0</v>
          </cell>
          <cell r="BG164">
            <v>0</v>
          </cell>
          <cell r="BH164">
            <v>0</v>
          </cell>
          <cell r="BI164">
            <v>0</v>
          </cell>
          <cell r="BJ164">
            <v>0</v>
          </cell>
          <cell r="BK164">
            <v>0</v>
          </cell>
          <cell r="BL164">
            <v>0</v>
          </cell>
          <cell r="BM164">
            <v>0</v>
          </cell>
          <cell r="BN164">
            <v>0</v>
          </cell>
          <cell r="BO164">
            <v>0</v>
          </cell>
          <cell r="BP164">
            <v>0</v>
          </cell>
          <cell r="BQ164">
            <v>0</v>
          </cell>
          <cell r="BR164">
            <v>0</v>
          </cell>
          <cell r="BS164">
            <v>0</v>
          </cell>
          <cell r="BT164">
            <v>0</v>
          </cell>
          <cell r="BU164">
            <v>0</v>
          </cell>
          <cell r="BV164">
            <v>0</v>
          </cell>
          <cell r="BW164">
            <v>0</v>
          </cell>
          <cell r="BX164">
            <v>0</v>
          </cell>
          <cell r="BY164">
            <v>0</v>
          </cell>
          <cell r="BZ164">
            <v>0</v>
          </cell>
          <cell r="CA164">
            <v>0</v>
          </cell>
          <cell r="CB164">
            <v>0</v>
          </cell>
          <cell r="CC164">
            <v>0</v>
          </cell>
          <cell r="CD164">
            <v>0</v>
          </cell>
          <cell r="CE164">
            <v>0</v>
          </cell>
          <cell r="CF164">
            <v>0</v>
          </cell>
          <cell r="CG164">
            <v>0</v>
          </cell>
          <cell r="CH164">
            <v>0</v>
          </cell>
          <cell r="CI164">
            <v>0</v>
          </cell>
          <cell r="CJ164">
            <v>0</v>
          </cell>
          <cell r="CK164">
            <v>0</v>
          </cell>
          <cell r="CL164">
            <v>0</v>
          </cell>
          <cell r="CM164">
            <v>0</v>
          </cell>
          <cell r="CN164">
            <v>0</v>
          </cell>
          <cell r="CO164">
            <v>0</v>
          </cell>
          <cell r="CP164">
            <v>0</v>
          </cell>
        </row>
        <row r="165">
          <cell r="A165">
            <v>13</v>
          </cell>
          <cell r="B165" t="str">
            <v>Kunci Silinder</v>
          </cell>
          <cell r="C165" t="str">
            <v>Set</v>
          </cell>
          <cell r="D165">
            <v>217900</v>
          </cell>
          <cell r="E165">
            <v>0</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v>0</v>
          </cell>
          <cell r="AG165">
            <v>0</v>
          </cell>
          <cell r="AH165">
            <v>0</v>
          </cell>
          <cell r="AI165">
            <v>0</v>
          </cell>
          <cell r="AJ165">
            <v>0</v>
          </cell>
          <cell r="AK165">
            <v>0</v>
          </cell>
          <cell r="AL165">
            <v>0</v>
          </cell>
          <cell r="AM165">
            <v>0</v>
          </cell>
          <cell r="AN165">
            <v>0</v>
          </cell>
          <cell r="AO165">
            <v>0</v>
          </cell>
          <cell r="AP165">
            <v>0</v>
          </cell>
          <cell r="AQ165">
            <v>0</v>
          </cell>
          <cell r="AR165">
            <v>0</v>
          </cell>
          <cell r="AS165">
            <v>0</v>
          </cell>
          <cell r="AT165">
            <v>0</v>
          </cell>
          <cell r="AU165">
            <v>0</v>
          </cell>
          <cell r="AV165">
            <v>0</v>
          </cell>
          <cell r="AW165">
            <v>0</v>
          </cell>
          <cell r="AX165">
            <v>0</v>
          </cell>
          <cell r="AY165">
            <v>0</v>
          </cell>
          <cell r="AZ165">
            <v>0</v>
          </cell>
          <cell r="BA165">
            <v>0</v>
          </cell>
          <cell r="BB165">
            <v>0</v>
          </cell>
          <cell r="BC165">
            <v>0</v>
          </cell>
          <cell r="BD165">
            <v>0</v>
          </cell>
          <cell r="BE165">
            <v>0</v>
          </cell>
          <cell r="BF165">
            <v>0</v>
          </cell>
          <cell r="BG165">
            <v>0</v>
          </cell>
          <cell r="BH165">
            <v>0</v>
          </cell>
          <cell r="BI165">
            <v>0</v>
          </cell>
          <cell r="BJ165">
            <v>0</v>
          </cell>
          <cell r="BK165">
            <v>0</v>
          </cell>
          <cell r="BL165">
            <v>0</v>
          </cell>
          <cell r="BM165">
            <v>0</v>
          </cell>
          <cell r="BN165">
            <v>0</v>
          </cell>
          <cell r="BO165">
            <v>0</v>
          </cell>
          <cell r="BP165">
            <v>0</v>
          </cell>
          <cell r="BQ165">
            <v>0</v>
          </cell>
          <cell r="BR165">
            <v>0</v>
          </cell>
          <cell r="BS165">
            <v>0</v>
          </cell>
          <cell r="BT165">
            <v>0</v>
          </cell>
          <cell r="BU165">
            <v>0</v>
          </cell>
          <cell r="BV165">
            <v>0</v>
          </cell>
          <cell r="BW165">
            <v>0</v>
          </cell>
          <cell r="BX165">
            <v>0</v>
          </cell>
          <cell r="BY165">
            <v>0</v>
          </cell>
          <cell r="BZ165">
            <v>0</v>
          </cell>
          <cell r="CA165">
            <v>0</v>
          </cell>
          <cell r="CB165">
            <v>0</v>
          </cell>
          <cell r="CC165">
            <v>0</v>
          </cell>
          <cell r="CD165">
            <v>0</v>
          </cell>
          <cell r="CE165">
            <v>0</v>
          </cell>
          <cell r="CF165">
            <v>0</v>
          </cell>
          <cell r="CG165">
            <v>0</v>
          </cell>
          <cell r="CH165">
            <v>0</v>
          </cell>
          <cell r="CI165">
            <v>0</v>
          </cell>
          <cell r="CJ165">
            <v>0</v>
          </cell>
          <cell r="CK165">
            <v>0</v>
          </cell>
          <cell r="CL165">
            <v>0</v>
          </cell>
          <cell r="CM165">
            <v>0</v>
          </cell>
          <cell r="CN165">
            <v>0</v>
          </cell>
          <cell r="CO165">
            <v>0</v>
          </cell>
          <cell r="CP165">
            <v>0</v>
          </cell>
        </row>
        <row r="166">
          <cell r="A166">
            <v>14</v>
          </cell>
          <cell r="B166" t="str">
            <v>Kunci Selot</v>
          </cell>
          <cell r="C166" t="str">
            <v>Set</v>
          </cell>
          <cell r="D166">
            <v>48300</v>
          </cell>
          <cell r="E166">
            <v>0</v>
          </cell>
          <cell r="F166">
            <v>0</v>
          </cell>
          <cell r="G166">
            <v>1</v>
          </cell>
          <cell r="H166">
            <v>48300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v>0</v>
          </cell>
          <cell r="AG166">
            <v>0</v>
          </cell>
          <cell r="AH166">
            <v>0</v>
          </cell>
          <cell r="AI166">
            <v>0</v>
          </cell>
          <cell r="AJ166">
            <v>0</v>
          </cell>
          <cell r="AK166">
            <v>0</v>
          </cell>
          <cell r="AL166">
            <v>0</v>
          </cell>
          <cell r="AM166">
            <v>0</v>
          </cell>
          <cell r="AN166">
            <v>0</v>
          </cell>
          <cell r="AO166">
            <v>0</v>
          </cell>
          <cell r="AP166">
            <v>0</v>
          </cell>
          <cell r="AQ166">
            <v>0</v>
          </cell>
          <cell r="AR166">
            <v>0</v>
          </cell>
          <cell r="AS166">
            <v>0</v>
          </cell>
          <cell r="AT166">
            <v>0</v>
          </cell>
          <cell r="AU166">
            <v>0</v>
          </cell>
          <cell r="AV166">
            <v>0</v>
          </cell>
          <cell r="AW166">
            <v>0</v>
          </cell>
          <cell r="AX166">
            <v>0</v>
          </cell>
          <cell r="AY166">
            <v>0</v>
          </cell>
          <cell r="AZ166">
            <v>0</v>
          </cell>
          <cell r="BA166">
            <v>0</v>
          </cell>
          <cell r="BB166">
            <v>0</v>
          </cell>
          <cell r="BC166">
            <v>0</v>
          </cell>
          <cell r="BD166">
            <v>0</v>
          </cell>
          <cell r="BE166">
            <v>0</v>
          </cell>
          <cell r="BF166">
            <v>0</v>
          </cell>
          <cell r="BG166">
            <v>0</v>
          </cell>
          <cell r="BH166">
            <v>0</v>
          </cell>
          <cell r="BI166">
            <v>0</v>
          </cell>
          <cell r="BJ166">
            <v>0</v>
          </cell>
          <cell r="BK166">
            <v>0</v>
          </cell>
          <cell r="BL166">
            <v>0</v>
          </cell>
          <cell r="BM166">
            <v>0</v>
          </cell>
          <cell r="BN166">
            <v>0</v>
          </cell>
          <cell r="BO166">
            <v>0</v>
          </cell>
          <cell r="BP166">
            <v>0</v>
          </cell>
          <cell r="BQ166">
            <v>0</v>
          </cell>
          <cell r="BR166">
            <v>0</v>
          </cell>
          <cell r="BS166">
            <v>0</v>
          </cell>
          <cell r="BT166">
            <v>0</v>
          </cell>
          <cell r="BU166">
            <v>0</v>
          </cell>
          <cell r="BV166">
            <v>0</v>
          </cell>
          <cell r="BW166">
            <v>0</v>
          </cell>
          <cell r="BX166">
            <v>0</v>
          </cell>
          <cell r="BY166">
            <v>0</v>
          </cell>
          <cell r="BZ166">
            <v>0</v>
          </cell>
          <cell r="CA166">
            <v>0</v>
          </cell>
          <cell r="CB166">
            <v>0</v>
          </cell>
          <cell r="CC166">
            <v>0</v>
          </cell>
          <cell r="CD166">
            <v>0</v>
          </cell>
          <cell r="CE166">
            <v>0</v>
          </cell>
          <cell r="CF166">
            <v>0</v>
          </cell>
          <cell r="CG166">
            <v>0</v>
          </cell>
          <cell r="CH166">
            <v>0</v>
          </cell>
          <cell r="CI166">
            <v>0</v>
          </cell>
          <cell r="CJ166">
            <v>0</v>
          </cell>
          <cell r="CK166">
            <v>0</v>
          </cell>
          <cell r="CL166">
            <v>0</v>
          </cell>
          <cell r="CM166">
            <v>0</v>
          </cell>
          <cell r="CN166">
            <v>0</v>
          </cell>
          <cell r="CO166">
            <v>0</v>
          </cell>
          <cell r="CP166">
            <v>0</v>
          </cell>
        </row>
        <row r="167">
          <cell r="A167">
            <v>15</v>
          </cell>
          <cell r="B167" t="str">
            <v>Engsel jendela</v>
          </cell>
          <cell r="C167" t="str">
            <v>Bh</v>
          </cell>
          <cell r="D167">
            <v>16600</v>
          </cell>
          <cell r="E167">
            <v>0</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v>0</v>
          </cell>
          <cell r="AG167">
            <v>0</v>
          </cell>
          <cell r="AH167">
            <v>0</v>
          </cell>
          <cell r="AI167">
            <v>0</v>
          </cell>
          <cell r="AJ167">
            <v>0</v>
          </cell>
          <cell r="AK167">
            <v>0</v>
          </cell>
          <cell r="AL167">
            <v>0</v>
          </cell>
          <cell r="AM167">
            <v>0</v>
          </cell>
          <cell r="AN167">
            <v>0</v>
          </cell>
          <cell r="AO167">
            <v>0</v>
          </cell>
          <cell r="AP167">
            <v>0</v>
          </cell>
          <cell r="AQ167">
            <v>0</v>
          </cell>
          <cell r="AR167">
            <v>0</v>
          </cell>
          <cell r="AS167">
            <v>0</v>
          </cell>
          <cell r="AT167">
            <v>0</v>
          </cell>
          <cell r="AU167">
            <v>0</v>
          </cell>
          <cell r="AV167">
            <v>0</v>
          </cell>
          <cell r="AW167">
            <v>0</v>
          </cell>
          <cell r="AX167">
            <v>0</v>
          </cell>
          <cell r="AY167">
            <v>0</v>
          </cell>
          <cell r="AZ167">
            <v>0</v>
          </cell>
          <cell r="BA167">
            <v>0</v>
          </cell>
          <cell r="BB167">
            <v>0</v>
          </cell>
          <cell r="BC167">
            <v>0</v>
          </cell>
          <cell r="BD167">
            <v>0</v>
          </cell>
          <cell r="BE167">
            <v>0</v>
          </cell>
          <cell r="BF167">
            <v>0</v>
          </cell>
          <cell r="BG167">
            <v>0</v>
          </cell>
          <cell r="BH167">
            <v>0</v>
          </cell>
          <cell r="BI167">
            <v>0</v>
          </cell>
          <cell r="BJ167">
            <v>0</v>
          </cell>
          <cell r="BK167">
            <v>0</v>
          </cell>
          <cell r="BL167">
            <v>0</v>
          </cell>
          <cell r="BM167">
            <v>0</v>
          </cell>
          <cell r="BN167">
            <v>0</v>
          </cell>
          <cell r="BO167">
            <v>0</v>
          </cell>
          <cell r="BP167">
            <v>0</v>
          </cell>
          <cell r="BQ167">
            <v>0</v>
          </cell>
          <cell r="BR167">
            <v>0</v>
          </cell>
          <cell r="BS167">
            <v>0</v>
          </cell>
          <cell r="BT167">
            <v>0</v>
          </cell>
          <cell r="BU167">
            <v>0</v>
          </cell>
          <cell r="BV167">
            <v>0</v>
          </cell>
          <cell r="BW167">
            <v>0</v>
          </cell>
          <cell r="BX167">
            <v>0</v>
          </cell>
          <cell r="BY167">
            <v>0</v>
          </cell>
          <cell r="BZ167">
            <v>0</v>
          </cell>
          <cell r="CA167">
            <v>0</v>
          </cell>
          <cell r="CB167">
            <v>0</v>
          </cell>
          <cell r="CC167">
            <v>0</v>
          </cell>
          <cell r="CD167">
            <v>0</v>
          </cell>
          <cell r="CE167">
            <v>0</v>
          </cell>
          <cell r="CF167">
            <v>0</v>
          </cell>
          <cell r="CG167">
            <v>0</v>
          </cell>
          <cell r="CH167">
            <v>0</v>
          </cell>
          <cell r="CI167">
            <v>0</v>
          </cell>
          <cell r="CJ167">
            <v>0</v>
          </cell>
          <cell r="CK167">
            <v>0</v>
          </cell>
          <cell r="CL167">
            <v>0</v>
          </cell>
          <cell r="CM167">
            <v>0</v>
          </cell>
          <cell r="CN167">
            <v>0</v>
          </cell>
          <cell r="CO167">
            <v>0</v>
          </cell>
          <cell r="CP167">
            <v>0</v>
          </cell>
        </row>
        <row r="168">
          <cell r="A168">
            <v>16</v>
          </cell>
          <cell r="B168" t="str">
            <v>Engsel pintu</v>
          </cell>
          <cell r="C168" t="str">
            <v>Bh</v>
          </cell>
          <cell r="D168">
            <v>44395.75</v>
          </cell>
          <cell r="E168">
            <v>4</v>
          </cell>
          <cell r="F168">
            <v>177583</v>
          </cell>
          <cell r="G168">
            <v>4</v>
          </cell>
          <cell r="H168">
            <v>177583</v>
          </cell>
          <cell r="I168">
            <v>0</v>
          </cell>
          <cell r="J168">
            <v>0</v>
          </cell>
          <cell r="K168">
            <v>0</v>
          </cell>
          <cell r="L168">
            <v>0</v>
          </cell>
          <cell r="M168">
            <v>3</v>
          </cell>
          <cell r="N168">
            <v>133187.25</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v>0</v>
          </cell>
          <cell r="AG168">
            <v>0</v>
          </cell>
          <cell r="AH168">
            <v>0</v>
          </cell>
          <cell r="AI168">
            <v>0</v>
          </cell>
          <cell r="AJ168">
            <v>0</v>
          </cell>
          <cell r="AK168">
            <v>0</v>
          </cell>
          <cell r="AL168">
            <v>0</v>
          </cell>
          <cell r="AM168">
            <v>0</v>
          </cell>
          <cell r="AN168">
            <v>0</v>
          </cell>
          <cell r="AO168">
            <v>0</v>
          </cell>
          <cell r="AP168">
            <v>0</v>
          </cell>
          <cell r="AQ168">
            <v>0</v>
          </cell>
          <cell r="AR168">
            <v>0</v>
          </cell>
          <cell r="AS168">
            <v>0</v>
          </cell>
          <cell r="AT168">
            <v>0</v>
          </cell>
          <cell r="AU168">
            <v>0</v>
          </cell>
          <cell r="AV168">
            <v>0</v>
          </cell>
          <cell r="AW168">
            <v>0</v>
          </cell>
          <cell r="AX168">
            <v>0</v>
          </cell>
          <cell r="AY168">
            <v>0</v>
          </cell>
          <cell r="AZ168">
            <v>0</v>
          </cell>
          <cell r="BA168">
            <v>177583</v>
          </cell>
          <cell r="BB168">
            <v>0</v>
          </cell>
          <cell r="BC168">
            <v>4</v>
          </cell>
          <cell r="BD168">
            <v>177583</v>
          </cell>
          <cell r="BE168">
            <v>0</v>
          </cell>
          <cell r="BF168">
            <v>0</v>
          </cell>
          <cell r="BG168">
            <v>0</v>
          </cell>
          <cell r="BH168">
            <v>0</v>
          </cell>
          <cell r="BI168">
            <v>0</v>
          </cell>
          <cell r="BJ168">
            <v>0</v>
          </cell>
          <cell r="BK168">
            <v>0</v>
          </cell>
          <cell r="BL168">
            <v>0</v>
          </cell>
          <cell r="BM168">
            <v>0</v>
          </cell>
          <cell r="BN168">
            <v>0</v>
          </cell>
          <cell r="BO168">
            <v>0</v>
          </cell>
          <cell r="BP168">
            <v>0</v>
          </cell>
          <cell r="BQ168">
            <v>0</v>
          </cell>
          <cell r="BR168">
            <v>0</v>
          </cell>
          <cell r="BS168">
            <v>0</v>
          </cell>
          <cell r="BT168">
            <v>0</v>
          </cell>
          <cell r="BU168">
            <v>0</v>
          </cell>
          <cell r="BV168">
            <v>0</v>
          </cell>
          <cell r="BW168">
            <v>0</v>
          </cell>
          <cell r="BX168">
            <v>0</v>
          </cell>
          <cell r="BY168">
            <v>0</v>
          </cell>
          <cell r="BZ168">
            <v>0</v>
          </cell>
          <cell r="CA168">
            <v>0</v>
          </cell>
          <cell r="CB168">
            <v>0</v>
          </cell>
          <cell r="CC168">
            <v>0</v>
          </cell>
          <cell r="CD168">
            <v>0</v>
          </cell>
          <cell r="CE168">
            <v>0</v>
          </cell>
          <cell r="CF168">
            <v>0</v>
          </cell>
          <cell r="CG168">
            <v>0</v>
          </cell>
          <cell r="CH168">
            <v>0</v>
          </cell>
          <cell r="CI168">
            <v>0</v>
          </cell>
          <cell r="CJ168">
            <v>0</v>
          </cell>
          <cell r="CK168">
            <v>0</v>
          </cell>
          <cell r="CL168">
            <v>0</v>
          </cell>
          <cell r="CM168">
            <v>0</v>
          </cell>
          <cell r="CN168">
            <v>0</v>
          </cell>
          <cell r="CO168">
            <v>0</v>
          </cell>
          <cell r="CP168">
            <v>0</v>
          </cell>
        </row>
        <row r="169">
          <cell r="A169">
            <v>17</v>
          </cell>
          <cell r="B169" t="str">
            <v>Engsel Pintu dari pipa besi dia 2 cm</v>
          </cell>
          <cell r="C169" t="str">
            <v>Bh</v>
          </cell>
          <cell r="D169">
            <v>66593.625</v>
          </cell>
          <cell r="E169">
            <v>0</v>
          </cell>
          <cell r="F169">
            <v>0</v>
          </cell>
          <cell r="G169">
            <v>0</v>
          </cell>
          <cell r="H169">
            <v>0</v>
          </cell>
          <cell r="I169">
            <v>0</v>
          </cell>
          <cell r="J169">
            <v>0</v>
          </cell>
          <cell r="K169">
            <v>2</v>
          </cell>
          <cell r="L169">
            <v>133187.25</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v>0</v>
          </cell>
          <cell r="AG169">
            <v>0</v>
          </cell>
          <cell r="AH169">
            <v>0</v>
          </cell>
          <cell r="AI169">
            <v>0</v>
          </cell>
          <cell r="AJ169">
            <v>0</v>
          </cell>
          <cell r="AK169">
            <v>0</v>
          </cell>
          <cell r="AL169">
            <v>0</v>
          </cell>
          <cell r="AM169">
            <v>0</v>
          </cell>
          <cell r="AN169">
            <v>0</v>
          </cell>
          <cell r="AO169">
            <v>0</v>
          </cell>
          <cell r="AP169">
            <v>0</v>
          </cell>
          <cell r="AQ169">
            <v>0</v>
          </cell>
          <cell r="AR169">
            <v>0</v>
          </cell>
          <cell r="AS169">
            <v>0</v>
          </cell>
          <cell r="AT169">
            <v>0</v>
          </cell>
          <cell r="AU169">
            <v>0</v>
          </cell>
          <cell r="AV169">
            <v>0</v>
          </cell>
          <cell r="AW169">
            <v>0</v>
          </cell>
          <cell r="AX169">
            <v>0</v>
          </cell>
          <cell r="AY169">
            <v>0</v>
          </cell>
          <cell r="AZ169">
            <v>0</v>
          </cell>
          <cell r="BA169">
            <v>0</v>
          </cell>
          <cell r="BB169">
            <v>0</v>
          </cell>
          <cell r="BC169">
            <v>0</v>
          </cell>
          <cell r="BD169">
            <v>0</v>
          </cell>
          <cell r="BE169">
            <v>0</v>
          </cell>
          <cell r="BF169">
            <v>0</v>
          </cell>
          <cell r="BG169">
            <v>0</v>
          </cell>
          <cell r="BH169">
            <v>0</v>
          </cell>
          <cell r="BI169">
            <v>0</v>
          </cell>
          <cell r="BJ169">
            <v>0</v>
          </cell>
          <cell r="BK169">
            <v>0</v>
          </cell>
          <cell r="BL169">
            <v>0</v>
          </cell>
          <cell r="BM169">
            <v>0</v>
          </cell>
          <cell r="BN169">
            <v>0</v>
          </cell>
          <cell r="BO169">
            <v>0</v>
          </cell>
          <cell r="BP169">
            <v>0</v>
          </cell>
          <cell r="BQ169">
            <v>0</v>
          </cell>
          <cell r="BR169">
            <v>0</v>
          </cell>
          <cell r="BS169">
            <v>0</v>
          </cell>
          <cell r="BT169">
            <v>0</v>
          </cell>
          <cell r="BU169">
            <v>0</v>
          </cell>
          <cell r="BV169">
            <v>0</v>
          </cell>
          <cell r="BW169">
            <v>0</v>
          </cell>
          <cell r="BX169">
            <v>0</v>
          </cell>
          <cell r="BY169">
            <v>0</v>
          </cell>
          <cell r="BZ169">
            <v>0</v>
          </cell>
          <cell r="CA169">
            <v>0</v>
          </cell>
          <cell r="CB169">
            <v>0</v>
          </cell>
          <cell r="CC169">
            <v>0</v>
          </cell>
          <cell r="CD169">
            <v>0</v>
          </cell>
          <cell r="CE169">
            <v>0</v>
          </cell>
          <cell r="CF169">
            <v>0</v>
          </cell>
          <cell r="CG169">
            <v>0</v>
          </cell>
          <cell r="CH169">
            <v>0</v>
          </cell>
          <cell r="CI169">
            <v>0</v>
          </cell>
          <cell r="CJ169">
            <v>0</v>
          </cell>
          <cell r="CK169">
            <v>0</v>
          </cell>
          <cell r="CL169">
            <v>0</v>
          </cell>
          <cell r="CM169">
            <v>0</v>
          </cell>
          <cell r="CN169">
            <v>0</v>
          </cell>
          <cell r="CO169">
            <v>0</v>
          </cell>
          <cell r="CP169">
            <v>0</v>
          </cell>
        </row>
        <row r="170">
          <cell r="A170">
            <v>18</v>
          </cell>
          <cell r="B170" t="str">
            <v>Kait/hak angin</v>
          </cell>
          <cell r="C170" t="str">
            <v>Set</v>
          </cell>
          <cell r="D170">
            <v>27000</v>
          </cell>
          <cell r="E170">
            <v>0</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v>0</v>
          </cell>
          <cell r="AG170">
            <v>0</v>
          </cell>
          <cell r="AH170">
            <v>0</v>
          </cell>
          <cell r="AI170">
            <v>0</v>
          </cell>
          <cell r="AJ170">
            <v>0</v>
          </cell>
          <cell r="AK170">
            <v>0</v>
          </cell>
          <cell r="AL170">
            <v>0</v>
          </cell>
          <cell r="AM170">
            <v>0</v>
          </cell>
          <cell r="AN170">
            <v>0</v>
          </cell>
          <cell r="AO170">
            <v>0</v>
          </cell>
          <cell r="AP170">
            <v>0</v>
          </cell>
          <cell r="AQ170">
            <v>0</v>
          </cell>
          <cell r="AR170">
            <v>0</v>
          </cell>
          <cell r="AS170">
            <v>0</v>
          </cell>
          <cell r="AT170">
            <v>0</v>
          </cell>
          <cell r="AU170">
            <v>0</v>
          </cell>
          <cell r="AV170">
            <v>0</v>
          </cell>
          <cell r="AW170">
            <v>0</v>
          </cell>
          <cell r="AX170">
            <v>0</v>
          </cell>
          <cell r="AY170">
            <v>0</v>
          </cell>
          <cell r="AZ170">
            <v>0</v>
          </cell>
          <cell r="BA170">
            <v>0</v>
          </cell>
          <cell r="BB170">
            <v>0</v>
          </cell>
          <cell r="BC170">
            <v>0</v>
          </cell>
          <cell r="BD170">
            <v>0</v>
          </cell>
          <cell r="BE170">
            <v>0</v>
          </cell>
          <cell r="BF170">
            <v>0</v>
          </cell>
          <cell r="BG170">
            <v>0</v>
          </cell>
          <cell r="BH170">
            <v>0</v>
          </cell>
          <cell r="BI170">
            <v>0</v>
          </cell>
          <cell r="BJ170">
            <v>0</v>
          </cell>
          <cell r="BK170">
            <v>0</v>
          </cell>
          <cell r="BL170">
            <v>0</v>
          </cell>
          <cell r="BM170">
            <v>0</v>
          </cell>
          <cell r="BN170">
            <v>0</v>
          </cell>
          <cell r="BO170">
            <v>0</v>
          </cell>
          <cell r="BP170">
            <v>0</v>
          </cell>
          <cell r="BQ170">
            <v>0</v>
          </cell>
          <cell r="BR170">
            <v>0</v>
          </cell>
          <cell r="BS170">
            <v>0</v>
          </cell>
          <cell r="BT170">
            <v>0</v>
          </cell>
          <cell r="BU170">
            <v>0</v>
          </cell>
          <cell r="BV170">
            <v>0</v>
          </cell>
          <cell r="BW170">
            <v>0</v>
          </cell>
          <cell r="BX170">
            <v>0</v>
          </cell>
          <cell r="BY170">
            <v>0</v>
          </cell>
          <cell r="BZ170">
            <v>0</v>
          </cell>
          <cell r="CA170">
            <v>0</v>
          </cell>
          <cell r="CB170">
            <v>0</v>
          </cell>
          <cell r="CC170">
            <v>0</v>
          </cell>
          <cell r="CD170">
            <v>0</v>
          </cell>
          <cell r="CE170">
            <v>0</v>
          </cell>
          <cell r="CF170">
            <v>0</v>
          </cell>
          <cell r="CG170">
            <v>0</v>
          </cell>
          <cell r="CH170">
            <v>0</v>
          </cell>
          <cell r="CI170">
            <v>0</v>
          </cell>
          <cell r="CJ170">
            <v>0</v>
          </cell>
          <cell r="CK170">
            <v>0</v>
          </cell>
          <cell r="CL170">
            <v>0</v>
          </cell>
          <cell r="CM170">
            <v>0</v>
          </cell>
          <cell r="CN170">
            <v>0</v>
          </cell>
          <cell r="CO170">
            <v>0</v>
          </cell>
          <cell r="CP170">
            <v>0</v>
          </cell>
        </row>
        <row r="171">
          <cell r="A171">
            <v>19</v>
          </cell>
          <cell r="B171" t="str">
            <v>Grendel pintu kuningan</v>
          </cell>
          <cell r="C171" t="str">
            <v>Bh</v>
          </cell>
          <cell r="D171">
            <v>125000</v>
          </cell>
          <cell r="E171">
            <v>0</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v>0</v>
          </cell>
          <cell r="AG171">
            <v>0</v>
          </cell>
          <cell r="AH171">
            <v>0</v>
          </cell>
          <cell r="AI171">
            <v>0</v>
          </cell>
          <cell r="AJ171">
            <v>0</v>
          </cell>
          <cell r="AK171">
            <v>0</v>
          </cell>
          <cell r="AL171">
            <v>0</v>
          </cell>
          <cell r="AM171">
            <v>0</v>
          </cell>
          <cell r="AN171">
            <v>0</v>
          </cell>
          <cell r="AO171">
            <v>0</v>
          </cell>
          <cell r="AP171">
            <v>0</v>
          </cell>
          <cell r="AQ171">
            <v>0</v>
          </cell>
          <cell r="AR171">
            <v>0</v>
          </cell>
          <cell r="AS171">
            <v>0</v>
          </cell>
          <cell r="AT171">
            <v>0</v>
          </cell>
          <cell r="AU171">
            <v>0</v>
          </cell>
          <cell r="AV171">
            <v>0</v>
          </cell>
          <cell r="AW171">
            <v>0</v>
          </cell>
          <cell r="AX171">
            <v>0</v>
          </cell>
          <cell r="AY171">
            <v>0</v>
          </cell>
          <cell r="AZ171">
            <v>0</v>
          </cell>
          <cell r="BA171">
            <v>0</v>
          </cell>
          <cell r="BB171">
            <v>0</v>
          </cell>
          <cell r="BC171">
            <v>0</v>
          </cell>
          <cell r="BD171">
            <v>0</v>
          </cell>
          <cell r="BE171">
            <v>0</v>
          </cell>
          <cell r="BF171">
            <v>0</v>
          </cell>
          <cell r="BG171">
            <v>0</v>
          </cell>
          <cell r="BH171">
            <v>0</v>
          </cell>
          <cell r="BI171">
            <v>0</v>
          </cell>
          <cell r="BJ171">
            <v>0</v>
          </cell>
          <cell r="BK171">
            <v>0</v>
          </cell>
          <cell r="BL171">
            <v>0</v>
          </cell>
          <cell r="BM171">
            <v>0</v>
          </cell>
          <cell r="BN171">
            <v>0</v>
          </cell>
          <cell r="BO171">
            <v>0</v>
          </cell>
          <cell r="BP171">
            <v>0</v>
          </cell>
          <cell r="BQ171">
            <v>0</v>
          </cell>
          <cell r="BR171">
            <v>0</v>
          </cell>
          <cell r="BS171">
            <v>0</v>
          </cell>
          <cell r="BT171">
            <v>0</v>
          </cell>
          <cell r="BU171">
            <v>0</v>
          </cell>
          <cell r="BV171">
            <v>0</v>
          </cell>
          <cell r="BW171">
            <v>0</v>
          </cell>
          <cell r="BX171">
            <v>0</v>
          </cell>
          <cell r="BY171">
            <v>0</v>
          </cell>
          <cell r="BZ171">
            <v>0</v>
          </cell>
          <cell r="CA171">
            <v>0</v>
          </cell>
          <cell r="CB171">
            <v>0</v>
          </cell>
          <cell r="CC171">
            <v>0</v>
          </cell>
          <cell r="CD171">
            <v>0</v>
          </cell>
          <cell r="CE171">
            <v>0</v>
          </cell>
          <cell r="CF171">
            <v>0</v>
          </cell>
          <cell r="CG171">
            <v>0</v>
          </cell>
          <cell r="CH171">
            <v>0</v>
          </cell>
          <cell r="CI171">
            <v>0</v>
          </cell>
          <cell r="CJ171">
            <v>0</v>
          </cell>
          <cell r="CK171">
            <v>0</v>
          </cell>
          <cell r="CL171">
            <v>0</v>
          </cell>
          <cell r="CM171">
            <v>0</v>
          </cell>
          <cell r="CN171">
            <v>0</v>
          </cell>
          <cell r="CO171">
            <v>0</v>
          </cell>
          <cell r="CP171">
            <v>0</v>
          </cell>
        </row>
        <row r="172">
          <cell r="A172">
            <v>20</v>
          </cell>
          <cell r="B172" t="str">
            <v xml:space="preserve">Grendel jendela </v>
          </cell>
          <cell r="C172" t="str">
            <v>Bh</v>
          </cell>
          <cell r="D172">
            <v>8100</v>
          </cell>
          <cell r="E172">
            <v>0</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v>0</v>
          </cell>
          <cell r="AG172">
            <v>0</v>
          </cell>
          <cell r="AH172">
            <v>0</v>
          </cell>
          <cell r="AI172">
            <v>0</v>
          </cell>
          <cell r="AJ172">
            <v>0</v>
          </cell>
          <cell r="AK172">
            <v>0</v>
          </cell>
          <cell r="AL172">
            <v>0</v>
          </cell>
          <cell r="AM172">
            <v>0</v>
          </cell>
          <cell r="AN172">
            <v>0</v>
          </cell>
          <cell r="AO172">
            <v>0</v>
          </cell>
          <cell r="AP172">
            <v>0</v>
          </cell>
          <cell r="AQ172">
            <v>0</v>
          </cell>
          <cell r="AR172">
            <v>0</v>
          </cell>
          <cell r="AS172">
            <v>0</v>
          </cell>
          <cell r="AT172">
            <v>0</v>
          </cell>
          <cell r="AU172">
            <v>0</v>
          </cell>
          <cell r="AV172">
            <v>0</v>
          </cell>
          <cell r="AW172">
            <v>0</v>
          </cell>
          <cell r="AX172">
            <v>0</v>
          </cell>
          <cell r="AY172">
            <v>0</v>
          </cell>
          <cell r="AZ172">
            <v>0</v>
          </cell>
          <cell r="BA172">
            <v>0</v>
          </cell>
          <cell r="BB172">
            <v>0</v>
          </cell>
          <cell r="BC172">
            <v>0</v>
          </cell>
          <cell r="BD172">
            <v>0</v>
          </cell>
          <cell r="BE172">
            <v>0</v>
          </cell>
          <cell r="BF172">
            <v>0</v>
          </cell>
          <cell r="BG172">
            <v>0</v>
          </cell>
          <cell r="BH172">
            <v>0</v>
          </cell>
          <cell r="BI172">
            <v>0</v>
          </cell>
          <cell r="BJ172">
            <v>0</v>
          </cell>
          <cell r="BK172">
            <v>0</v>
          </cell>
          <cell r="BL172">
            <v>0</v>
          </cell>
          <cell r="BM172">
            <v>0</v>
          </cell>
          <cell r="BN172">
            <v>0</v>
          </cell>
          <cell r="BO172">
            <v>0</v>
          </cell>
          <cell r="BP172">
            <v>0</v>
          </cell>
          <cell r="BQ172">
            <v>0</v>
          </cell>
          <cell r="BR172">
            <v>0</v>
          </cell>
          <cell r="BS172">
            <v>0</v>
          </cell>
          <cell r="BT172">
            <v>0</v>
          </cell>
          <cell r="BU172">
            <v>0</v>
          </cell>
          <cell r="BV172">
            <v>0</v>
          </cell>
          <cell r="BW172">
            <v>0</v>
          </cell>
          <cell r="BX172">
            <v>0</v>
          </cell>
          <cell r="BY172">
            <v>0</v>
          </cell>
          <cell r="BZ172">
            <v>0</v>
          </cell>
          <cell r="CA172">
            <v>0</v>
          </cell>
          <cell r="CB172">
            <v>0</v>
          </cell>
          <cell r="CC172">
            <v>0</v>
          </cell>
          <cell r="CD172">
            <v>0</v>
          </cell>
          <cell r="CE172">
            <v>0</v>
          </cell>
          <cell r="CF172">
            <v>0</v>
          </cell>
          <cell r="CG172">
            <v>0</v>
          </cell>
          <cell r="CH172">
            <v>0</v>
          </cell>
          <cell r="CI172">
            <v>0</v>
          </cell>
          <cell r="CJ172">
            <v>0</v>
          </cell>
          <cell r="CK172">
            <v>0</v>
          </cell>
          <cell r="CL172">
            <v>0</v>
          </cell>
          <cell r="CM172">
            <v>0</v>
          </cell>
          <cell r="CN172">
            <v>0</v>
          </cell>
          <cell r="CO172">
            <v>0</v>
          </cell>
          <cell r="CP172">
            <v>0</v>
          </cell>
        </row>
        <row r="173">
          <cell r="A173">
            <v>21</v>
          </cell>
          <cell r="B173" t="str">
            <v>Grendel pintu</v>
          </cell>
          <cell r="C173" t="str">
            <v>Bh</v>
          </cell>
          <cell r="D173">
            <v>14200</v>
          </cell>
          <cell r="E173">
            <v>0</v>
          </cell>
          <cell r="F173">
            <v>0</v>
          </cell>
          <cell r="G173">
            <v>2</v>
          </cell>
          <cell r="H173">
            <v>28400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v>0</v>
          </cell>
          <cell r="AG173">
            <v>0</v>
          </cell>
          <cell r="AH173">
            <v>0</v>
          </cell>
          <cell r="AI173">
            <v>0</v>
          </cell>
          <cell r="AJ173">
            <v>0</v>
          </cell>
          <cell r="AK173">
            <v>0</v>
          </cell>
          <cell r="AL173">
            <v>0</v>
          </cell>
          <cell r="AM173">
            <v>0</v>
          </cell>
          <cell r="AN173">
            <v>0</v>
          </cell>
          <cell r="AO173">
            <v>0</v>
          </cell>
          <cell r="AP173">
            <v>0</v>
          </cell>
          <cell r="AQ173">
            <v>0</v>
          </cell>
          <cell r="AR173">
            <v>0</v>
          </cell>
          <cell r="AS173">
            <v>0</v>
          </cell>
          <cell r="AT173">
            <v>0</v>
          </cell>
          <cell r="AU173">
            <v>0</v>
          </cell>
          <cell r="AV173">
            <v>0</v>
          </cell>
          <cell r="AW173">
            <v>0</v>
          </cell>
          <cell r="AX173">
            <v>0</v>
          </cell>
          <cell r="AY173">
            <v>0</v>
          </cell>
          <cell r="AZ173">
            <v>0</v>
          </cell>
          <cell r="BA173">
            <v>14200</v>
          </cell>
          <cell r="BB173">
            <v>0</v>
          </cell>
          <cell r="BC173">
            <v>1</v>
          </cell>
          <cell r="BD173">
            <v>14200</v>
          </cell>
          <cell r="BE173">
            <v>0</v>
          </cell>
          <cell r="BF173">
            <v>0</v>
          </cell>
          <cell r="BG173">
            <v>0</v>
          </cell>
          <cell r="BH173">
            <v>0</v>
          </cell>
          <cell r="BI173">
            <v>0</v>
          </cell>
          <cell r="BJ173">
            <v>0</v>
          </cell>
          <cell r="BK173">
            <v>0</v>
          </cell>
          <cell r="BL173">
            <v>0</v>
          </cell>
          <cell r="BM173">
            <v>0</v>
          </cell>
          <cell r="BN173">
            <v>0</v>
          </cell>
          <cell r="BO173">
            <v>0</v>
          </cell>
          <cell r="BP173">
            <v>0</v>
          </cell>
          <cell r="BQ173">
            <v>0</v>
          </cell>
          <cell r="BR173">
            <v>0</v>
          </cell>
          <cell r="BS173">
            <v>0</v>
          </cell>
          <cell r="BT173">
            <v>0</v>
          </cell>
          <cell r="BU173">
            <v>0</v>
          </cell>
          <cell r="BV173">
            <v>0</v>
          </cell>
          <cell r="BW173">
            <v>0</v>
          </cell>
          <cell r="BX173">
            <v>0</v>
          </cell>
          <cell r="BY173">
            <v>0</v>
          </cell>
          <cell r="BZ173">
            <v>0</v>
          </cell>
          <cell r="CA173">
            <v>0</v>
          </cell>
          <cell r="CB173">
            <v>0</v>
          </cell>
          <cell r="CC173">
            <v>0</v>
          </cell>
          <cell r="CD173">
            <v>0</v>
          </cell>
          <cell r="CE173">
            <v>0</v>
          </cell>
          <cell r="CF173">
            <v>0</v>
          </cell>
          <cell r="CG173">
            <v>0</v>
          </cell>
          <cell r="CH173">
            <v>0</v>
          </cell>
          <cell r="CI173">
            <v>0</v>
          </cell>
          <cell r="CJ173">
            <v>0</v>
          </cell>
          <cell r="CK173">
            <v>0</v>
          </cell>
          <cell r="CL173">
            <v>0</v>
          </cell>
          <cell r="CM173">
            <v>0</v>
          </cell>
          <cell r="CN173">
            <v>0</v>
          </cell>
          <cell r="CO173">
            <v>0</v>
          </cell>
          <cell r="CP173">
            <v>0</v>
          </cell>
        </row>
        <row r="174">
          <cell r="A174">
            <v>22</v>
          </cell>
          <cell r="B174" t="str">
            <v>Stripting Knip</v>
          </cell>
          <cell r="C174" t="str">
            <v>Set</v>
          </cell>
          <cell r="D174">
            <v>13700</v>
          </cell>
          <cell r="E174">
            <v>0</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v>0</v>
          </cell>
          <cell r="AG174">
            <v>0</v>
          </cell>
          <cell r="AH174">
            <v>0</v>
          </cell>
          <cell r="AI174">
            <v>0</v>
          </cell>
          <cell r="AJ174">
            <v>0</v>
          </cell>
          <cell r="AK174">
            <v>0</v>
          </cell>
          <cell r="AL174">
            <v>0</v>
          </cell>
          <cell r="AM174">
            <v>0</v>
          </cell>
          <cell r="AN174">
            <v>0</v>
          </cell>
          <cell r="AO174">
            <v>0</v>
          </cell>
          <cell r="AP174">
            <v>0</v>
          </cell>
          <cell r="AQ174">
            <v>0</v>
          </cell>
          <cell r="AR174">
            <v>0</v>
          </cell>
          <cell r="AS174">
            <v>0</v>
          </cell>
          <cell r="AT174">
            <v>0</v>
          </cell>
          <cell r="AU174">
            <v>0</v>
          </cell>
          <cell r="AV174">
            <v>0</v>
          </cell>
          <cell r="AW174">
            <v>0</v>
          </cell>
          <cell r="AX174">
            <v>0</v>
          </cell>
          <cell r="AY174">
            <v>0</v>
          </cell>
          <cell r="AZ174">
            <v>0</v>
          </cell>
          <cell r="BA174">
            <v>0</v>
          </cell>
          <cell r="BB174">
            <v>0</v>
          </cell>
          <cell r="BC174">
            <v>0</v>
          </cell>
          <cell r="BD174">
            <v>0</v>
          </cell>
          <cell r="BE174">
            <v>0</v>
          </cell>
          <cell r="BF174">
            <v>0</v>
          </cell>
          <cell r="BG174">
            <v>0</v>
          </cell>
          <cell r="BH174">
            <v>0</v>
          </cell>
          <cell r="BI174">
            <v>0</v>
          </cell>
          <cell r="BJ174">
            <v>0</v>
          </cell>
          <cell r="BK174">
            <v>0</v>
          </cell>
          <cell r="BL174">
            <v>0</v>
          </cell>
          <cell r="BM174">
            <v>0</v>
          </cell>
          <cell r="BN174">
            <v>0</v>
          </cell>
          <cell r="BO174">
            <v>0</v>
          </cell>
          <cell r="BP174">
            <v>0</v>
          </cell>
          <cell r="BQ174">
            <v>0</v>
          </cell>
          <cell r="BR174">
            <v>0</v>
          </cell>
          <cell r="BS174">
            <v>0</v>
          </cell>
          <cell r="BT174">
            <v>0</v>
          </cell>
          <cell r="BU174">
            <v>0</v>
          </cell>
          <cell r="BV174">
            <v>0</v>
          </cell>
          <cell r="BW174">
            <v>0</v>
          </cell>
          <cell r="BX174">
            <v>0</v>
          </cell>
          <cell r="BY174">
            <v>0</v>
          </cell>
          <cell r="BZ174">
            <v>0</v>
          </cell>
          <cell r="CA174">
            <v>0</v>
          </cell>
          <cell r="CB174">
            <v>0</v>
          </cell>
          <cell r="CC174">
            <v>0</v>
          </cell>
          <cell r="CD174">
            <v>0</v>
          </cell>
          <cell r="CE174">
            <v>0</v>
          </cell>
          <cell r="CF174">
            <v>0</v>
          </cell>
          <cell r="CG174">
            <v>0</v>
          </cell>
          <cell r="CH174">
            <v>0</v>
          </cell>
          <cell r="CI174">
            <v>0</v>
          </cell>
          <cell r="CJ174">
            <v>0</v>
          </cell>
          <cell r="CK174">
            <v>0</v>
          </cell>
          <cell r="CL174">
            <v>0</v>
          </cell>
          <cell r="CM174">
            <v>0</v>
          </cell>
          <cell r="CN174">
            <v>0</v>
          </cell>
          <cell r="CO174">
            <v>0</v>
          </cell>
          <cell r="CP174">
            <v>0</v>
          </cell>
        </row>
        <row r="175">
          <cell r="A175">
            <v>23</v>
          </cell>
          <cell r="B175" t="str">
            <v>Door Closer</v>
          </cell>
          <cell r="C175" t="str">
            <v>Set</v>
          </cell>
          <cell r="D175">
            <v>260800</v>
          </cell>
          <cell r="E175">
            <v>0</v>
          </cell>
          <cell r="F175">
            <v>0</v>
          </cell>
          <cell r="G175">
            <v>2</v>
          </cell>
          <cell r="H175">
            <v>521600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v>0</v>
          </cell>
          <cell r="AG175">
            <v>0</v>
          </cell>
          <cell r="AH175">
            <v>0</v>
          </cell>
          <cell r="AI175">
            <v>0</v>
          </cell>
          <cell r="AJ175">
            <v>0</v>
          </cell>
          <cell r="AK175">
            <v>0</v>
          </cell>
          <cell r="AL175">
            <v>0</v>
          </cell>
          <cell r="AM175">
            <v>0</v>
          </cell>
          <cell r="AN175">
            <v>0</v>
          </cell>
          <cell r="AO175">
            <v>0</v>
          </cell>
          <cell r="AP175">
            <v>0</v>
          </cell>
          <cell r="AQ175">
            <v>0</v>
          </cell>
          <cell r="AR175">
            <v>0</v>
          </cell>
          <cell r="AS175">
            <v>0</v>
          </cell>
          <cell r="AT175">
            <v>0</v>
          </cell>
          <cell r="AU175">
            <v>0</v>
          </cell>
          <cell r="AV175">
            <v>0</v>
          </cell>
          <cell r="AW175">
            <v>0</v>
          </cell>
          <cell r="AX175">
            <v>0</v>
          </cell>
          <cell r="AY175">
            <v>0</v>
          </cell>
          <cell r="AZ175">
            <v>0</v>
          </cell>
          <cell r="BA175">
            <v>0</v>
          </cell>
          <cell r="BB175">
            <v>0</v>
          </cell>
          <cell r="BC175">
            <v>0</v>
          </cell>
          <cell r="BD175">
            <v>0</v>
          </cell>
          <cell r="BE175">
            <v>0</v>
          </cell>
          <cell r="BF175">
            <v>0</v>
          </cell>
          <cell r="BG175">
            <v>0</v>
          </cell>
          <cell r="BH175">
            <v>0</v>
          </cell>
          <cell r="BI175">
            <v>0</v>
          </cell>
          <cell r="BJ175">
            <v>0</v>
          </cell>
          <cell r="BK175">
            <v>0</v>
          </cell>
          <cell r="BL175">
            <v>0</v>
          </cell>
          <cell r="BM175">
            <v>0</v>
          </cell>
          <cell r="BN175">
            <v>0</v>
          </cell>
          <cell r="BO175">
            <v>0</v>
          </cell>
          <cell r="BP175">
            <v>0</v>
          </cell>
          <cell r="BQ175">
            <v>0</v>
          </cell>
          <cell r="BR175">
            <v>0</v>
          </cell>
          <cell r="BS175">
            <v>0</v>
          </cell>
          <cell r="BT175">
            <v>0</v>
          </cell>
          <cell r="BU175">
            <v>0</v>
          </cell>
          <cell r="BV175">
            <v>0</v>
          </cell>
          <cell r="BW175">
            <v>0</v>
          </cell>
          <cell r="BX175">
            <v>0</v>
          </cell>
          <cell r="BY175">
            <v>0</v>
          </cell>
          <cell r="BZ175">
            <v>0</v>
          </cell>
          <cell r="CA175">
            <v>0</v>
          </cell>
          <cell r="CB175">
            <v>0</v>
          </cell>
          <cell r="CC175">
            <v>0</v>
          </cell>
          <cell r="CD175">
            <v>0</v>
          </cell>
          <cell r="CE175">
            <v>0</v>
          </cell>
          <cell r="CF175">
            <v>0</v>
          </cell>
          <cell r="CG175">
            <v>0</v>
          </cell>
          <cell r="CH175">
            <v>0</v>
          </cell>
          <cell r="CI175">
            <v>0</v>
          </cell>
          <cell r="CJ175">
            <v>0</v>
          </cell>
          <cell r="CK175">
            <v>0</v>
          </cell>
          <cell r="CL175">
            <v>0</v>
          </cell>
          <cell r="CM175">
            <v>0</v>
          </cell>
          <cell r="CN175">
            <v>0</v>
          </cell>
          <cell r="CO175">
            <v>0</v>
          </cell>
          <cell r="CP175">
            <v>0</v>
          </cell>
        </row>
        <row r="176">
          <cell r="A176">
            <v>24</v>
          </cell>
          <cell r="B176" t="str">
            <v>Door Holder</v>
          </cell>
          <cell r="C176" t="str">
            <v>Set</v>
          </cell>
          <cell r="D176">
            <v>500000</v>
          </cell>
          <cell r="E176">
            <v>0</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v>0</v>
          </cell>
          <cell r="AG176">
            <v>0</v>
          </cell>
          <cell r="AH176">
            <v>0</v>
          </cell>
          <cell r="AI176">
            <v>0</v>
          </cell>
          <cell r="AJ176">
            <v>0</v>
          </cell>
          <cell r="AK176">
            <v>0</v>
          </cell>
          <cell r="AL176">
            <v>0</v>
          </cell>
          <cell r="AM176">
            <v>0</v>
          </cell>
          <cell r="AN176">
            <v>0</v>
          </cell>
          <cell r="AO176">
            <v>0</v>
          </cell>
          <cell r="AP176">
            <v>0</v>
          </cell>
          <cell r="AQ176">
            <v>0</v>
          </cell>
          <cell r="AR176">
            <v>0</v>
          </cell>
          <cell r="AS176">
            <v>0</v>
          </cell>
          <cell r="AT176">
            <v>0</v>
          </cell>
          <cell r="AU176">
            <v>0</v>
          </cell>
          <cell r="AV176">
            <v>0</v>
          </cell>
          <cell r="AW176">
            <v>0</v>
          </cell>
          <cell r="AX176">
            <v>0</v>
          </cell>
          <cell r="AY176">
            <v>0</v>
          </cell>
          <cell r="AZ176">
            <v>0</v>
          </cell>
          <cell r="BA176">
            <v>0</v>
          </cell>
          <cell r="BB176">
            <v>0</v>
          </cell>
          <cell r="BC176">
            <v>0</v>
          </cell>
          <cell r="BD176">
            <v>0</v>
          </cell>
          <cell r="BE176">
            <v>0</v>
          </cell>
          <cell r="BF176">
            <v>0</v>
          </cell>
          <cell r="BG176">
            <v>0</v>
          </cell>
          <cell r="BH176">
            <v>0</v>
          </cell>
          <cell r="BI176">
            <v>0</v>
          </cell>
          <cell r="BJ176">
            <v>0</v>
          </cell>
          <cell r="BK176">
            <v>0</v>
          </cell>
          <cell r="BL176">
            <v>0</v>
          </cell>
          <cell r="BM176">
            <v>0</v>
          </cell>
          <cell r="BN176">
            <v>0</v>
          </cell>
          <cell r="BO176">
            <v>0</v>
          </cell>
          <cell r="BP176">
            <v>0</v>
          </cell>
          <cell r="BQ176">
            <v>0</v>
          </cell>
          <cell r="BR176">
            <v>0</v>
          </cell>
          <cell r="BS176">
            <v>0</v>
          </cell>
          <cell r="BT176">
            <v>0</v>
          </cell>
          <cell r="BU176">
            <v>0</v>
          </cell>
          <cell r="BV176">
            <v>0</v>
          </cell>
          <cell r="BW176">
            <v>0</v>
          </cell>
          <cell r="BX176">
            <v>0</v>
          </cell>
          <cell r="BY176">
            <v>0</v>
          </cell>
          <cell r="BZ176">
            <v>0</v>
          </cell>
          <cell r="CA176">
            <v>0</v>
          </cell>
          <cell r="CB176">
            <v>0</v>
          </cell>
          <cell r="CC176">
            <v>0</v>
          </cell>
          <cell r="CD176">
            <v>0</v>
          </cell>
          <cell r="CE176">
            <v>0</v>
          </cell>
          <cell r="CF176">
            <v>0</v>
          </cell>
          <cell r="CG176">
            <v>0</v>
          </cell>
          <cell r="CH176">
            <v>0</v>
          </cell>
          <cell r="CI176">
            <v>0</v>
          </cell>
          <cell r="CJ176">
            <v>0</v>
          </cell>
          <cell r="CK176">
            <v>0</v>
          </cell>
          <cell r="CL176">
            <v>0</v>
          </cell>
          <cell r="CM176">
            <v>0</v>
          </cell>
          <cell r="CN176">
            <v>0</v>
          </cell>
          <cell r="CO176">
            <v>0</v>
          </cell>
          <cell r="CP176">
            <v>0</v>
          </cell>
        </row>
        <row r="177">
          <cell r="A177">
            <v>25</v>
          </cell>
          <cell r="B177" t="str">
            <v>Door Stop</v>
          </cell>
          <cell r="C177" t="str">
            <v>Set</v>
          </cell>
          <cell r="D177">
            <v>32100</v>
          </cell>
          <cell r="E177">
            <v>0</v>
          </cell>
          <cell r="F177">
            <v>0</v>
          </cell>
          <cell r="G177">
            <v>0.10319999999999999</v>
          </cell>
          <cell r="H177">
            <v>3312.7199999999993</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v>0</v>
          </cell>
          <cell r="AG177">
            <v>0</v>
          </cell>
          <cell r="AH177">
            <v>0</v>
          </cell>
          <cell r="AI177">
            <v>0</v>
          </cell>
          <cell r="AJ177">
            <v>0</v>
          </cell>
          <cell r="AK177">
            <v>0</v>
          </cell>
          <cell r="AL177">
            <v>0</v>
          </cell>
          <cell r="AM177">
            <v>0</v>
          </cell>
          <cell r="AN177">
            <v>0</v>
          </cell>
          <cell r="AO177">
            <v>0</v>
          </cell>
          <cell r="AP177">
            <v>0</v>
          </cell>
          <cell r="AQ177">
            <v>0</v>
          </cell>
          <cell r="AR177">
            <v>0</v>
          </cell>
          <cell r="AS177">
            <v>0</v>
          </cell>
          <cell r="AT177">
            <v>0</v>
          </cell>
          <cell r="AU177">
            <v>0</v>
          </cell>
          <cell r="AV177">
            <v>0</v>
          </cell>
          <cell r="AW177">
            <v>0</v>
          </cell>
          <cell r="AX177">
            <v>0</v>
          </cell>
          <cell r="AY177">
            <v>0</v>
          </cell>
          <cell r="AZ177">
            <v>0</v>
          </cell>
          <cell r="BA177">
            <v>0</v>
          </cell>
          <cell r="BB177">
            <v>0</v>
          </cell>
          <cell r="BC177">
            <v>0</v>
          </cell>
          <cell r="BD177">
            <v>0</v>
          </cell>
          <cell r="BE177">
            <v>0</v>
          </cell>
          <cell r="BF177">
            <v>0</v>
          </cell>
          <cell r="BG177">
            <v>0</v>
          </cell>
          <cell r="BH177">
            <v>0</v>
          </cell>
          <cell r="BI177">
            <v>0</v>
          </cell>
          <cell r="BJ177">
            <v>0</v>
          </cell>
          <cell r="BK177">
            <v>0</v>
          </cell>
          <cell r="BL177">
            <v>0</v>
          </cell>
          <cell r="BM177">
            <v>0</v>
          </cell>
          <cell r="BN177">
            <v>0</v>
          </cell>
          <cell r="BO177">
            <v>0</v>
          </cell>
          <cell r="BP177">
            <v>0</v>
          </cell>
          <cell r="BQ177">
            <v>0</v>
          </cell>
          <cell r="BR177">
            <v>0</v>
          </cell>
          <cell r="BS177">
            <v>0</v>
          </cell>
          <cell r="BT177">
            <v>0</v>
          </cell>
          <cell r="BU177">
            <v>0</v>
          </cell>
          <cell r="BV177">
            <v>0</v>
          </cell>
          <cell r="BW177">
            <v>0</v>
          </cell>
          <cell r="BX177">
            <v>0</v>
          </cell>
          <cell r="BY177">
            <v>0</v>
          </cell>
          <cell r="BZ177">
            <v>0</v>
          </cell>
          <cell r="CA177">
            <v>0</v>
          </cell>
          <cell r="CB177">
            <v>0</v>
          </cell>
          <cell r="CC177">
            <v>0</v>
          </cell>
          <cell r="CD177">
            <v>0</v>
          </cell>
          <cell r="CE177">
            <v>0</v>
          </cell>
          <cell r="CF177">
            <v>0</v>
          </cell>
          <cell r="CG177">
            <v>0</v>
          </cell>
          <cell r="CH177">
            <v>0</v>
          </cell>
          <cell r="CI177">
            <v>0</v>
          </cell>
          <cell r="CJ177">
            <v>0</v>
          </cell>
          <cell r="CK177">
            <v>0</v>
          </cell>
          <cell r="CL177">
            <v>0</v>
          </cell>
          <cell r="CM177">
            <v>0</v>
          </cell>
          <cell r="CN177">
            <v>0</v>
          </cell>
          <cell r="CO177">
            <v>0</v>
          </cell>
          <cell r="CP177">
            <v>0</v>
          </cell>
        </row>
        <row r="178">
          <cell r="A178">
            <v>26</v>
          </cell>
          <cell r="B178" t="str">
            <v>Kaca bening 5 mm</v>
          </cell>
          <cell r="C178" t="str">
            <v>M2</v>
          </cell>
          <cell r="D178">
            <v>66700</v>
          </cell>
          <cell r="E178">
            <v>0</v>
          </cell>
          <cell r="F178">
            <v>0</v>
          </cell>
          <cell r="G178">
            <v>0</v>
          </cell>
          <cell r="H178">
            <v>0</v>
          </cell>
          <cell r="I178">
            <v>0.10319999999999999</v>
          </cell>
          <cell r="J178">
            <v>6883.4399999999987</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v>0</v>
          </cell>
          <cell r="AG178">
            <v>0</v>
          </cell>
          <cell r="AH178">
            <v>0</v>
          </cell>
          <cell r="AI178">
            <v>0</v>
          </cell>
          <cell r="AJ178">
            <v>0</v>
          </cell>
          <cell r="AK178">
            <v>0</v>
          </cell>
          <cell r="AL178">
            <v>0</v>
          </cell>
          <cell r="AM178">
            <v>0</v>
          </cell>
          <cell r="AN178">
            <v>0</v>
          </cell>
          <cell r="AO178">
            <v>0</v>
          </cell>
          <cell r="AP178">
            <v>0</v>
          </cell>
          <cell r="AQ178">
            <v>0.15809999999999999</v>
          </cell>
          <cell r="AR178">
            <v>10545.269999999999</v>
          </cell>
          <cell r="AS178">
            <v>0.15809999999999999</v>
          </cell>
          <cell r="AT178">
            <v>10545.269999999999</v>
          </cell>
          <cell r="AU178">
            <v>0</v>
          </cell>
          <cell r="AV178">
            <v>0</v>
          </cell>
          <cell r="AW178">
            <v>0</v>
          </cell>
          <cell r="AX178">
            <v>0</v>
          </cell>
          <cell r="AY178">
            <v>0</v>
          </cell>
          <cell r="AZ178">
            <v>0</v>
          </cell>
          <cell r="BA178">
            <v>0</v>
          </cell>
          <cell r="BB178">
            <v>0</v>
          </cell>
          <cell r="BC178">
            <v>0</v>
          </cell>
          <cell r="BD178">
            <v>0</v>
          </cell>
          <cell r="BE178">
            <v>0</v>
          </cell>
          <cell r="BF178">
            <v>0</v>
          </cell>
          <cell r="BG178">
            <v>0</v>
          </cell>
          <cell r="BH178">
            <v>0</v>
          </cell>
          <cell r="BI178">
            <v>0</v>
          </cell>
          <cell r="BJ178">
            <v>0</v>
          </cell>
          <cell r="BK178">
            <v>0</v>
          </cell>
          <cell r="BL178">
            <v>0</v>
          </cell>
          <cell r="BM178">
            <v>0</v>
          </cell>
          <cell r="BN178">
            <v>0</v>
          </cell>
          <cell r="BO178">
            <v>0</v>
          </cell>
          <cell r="BP178">
            <v>0</v>
          </cell>
          <cell r="BQ178">
            <v>0</v>
          </cell>
          <cell r="BR178">
            <v>0</v>
          </cell>
          <cell r="BS178">
            <v>0</v>
          </cell>
          <cell r="BT178">
            <v>0</v>
          </cell>
          <cell r="BU178">
            <v>0</v>
          </cell>
          <cell r="BV178">
            <v>0</v>
          </cell>
          <cell r="BW178">
            <v>0</v>
          </cell>
          <cell r="BX178">
            <v>0</v>
          </cell>
          <cell r="BY178">
            <v>0</v>
          </cell>
          <cell r="BZ178">
            <v>0</v>
          </cell>
          <cell r="CA178">
            <v>0</v>
          </cell>
          <cell r="CB178">
            <v>0</v>
          </cell>
          <cell r="CC178">
            <v>0</v>
          </cell>
          <cell r="CD178">
            <v>0</v>
          </cell>
          <cell r="CE178">
            <v>0</v>
          </cell>
          <cell r="CF178">
            <v>0</v>
          </cell>
          <cell r="CG178">
            <v>0</v>
          </cell>
          <cell r="CH178">
            <v>0</v>
          </cell>
          <cell r="CI178">
            <v>0</v>
          </cell>
          <cell r="CJ178">
            <v>0</v>
          </cell>
          <cell r="CK178">
            <v>0</v>
          </cell>
          <cell r="CL178">
            <v>0</v>
          </cell>
          <cell r="CM178">
            <v>0</v>
          </cell>
          <cell r="CN178">
            <v>0</v>
          </cell>
          <cell r="CO178">
            <v>0</v>
          </cell>
          <cell r="CP178">
            <v>0</v>
          </cell>
        </row>
        <row r="179">
          <cell r="A179">
            <v>27</v>
          </cell>
          <cell r="B179" t="str">
            <v>Kaca bening 10 mm</v>
          </cell>
          <cell r="C179" t="str">
            <v>M2</v>
          </cell>
          <cell r="D179">
            <v>280895.75</v>
          </cell>
          <cell r="E179">
            <v>0</v>
          </cell>
          <cell r="F179">
            <v>0</v>
          </cell>
          <cell r="G179">
            <v>0</v>
          </cell>
          <cell r="H179">
            <v>0</v>
          </cell>
          <cell r="I179">
            <v>0</v>
          </cell>
          <cell r="J179">
            <v>0</v>
          </cell>
          <cell r="K179">
            <v>0</v>
          </cell>
          <cell r="L179">
            <v>0</v>
          </cell>
          <cell r="M179">
            <v>0</v>
          </cell>
          <cell r="N179">
            <v>0</v>
          </cell>
          <cell r="O179">
            <v>23.1525</v>
          </cell>
          <cell r="P179">
            <v>6503438.8518749997</v>
          </cell>
          <cell r="Q179">
            <v>11.025</v>
          </cell>
          <cell r="R179">
            <v>3096875.6437500003</v>
          </cell>
          <cell r="S179">
            <v>6.6389999999999993</v>
          </cell>
          <cell r="T179">
            <v>1864866.8842499999</v>
          </cell>
          <cell r="U179">
            <v>6.6389999999999993</v>
          </cell>
          <cell r="V179">
            <v>1864866.8842499999</v>
          </cell>
          <cell r="W179">
            <v>0.34410000000000002</v>
          </cell>
          <cell r="X179">
            <v>96656.227575000012</v>
          </cell>
          <cell r="Y179">
            <v>0.34410000000000002</v>
          </cell>
          <cell r="Z179">
            <v>96656.227575000012</v>
          </cell>
          <cell r="AA179">
            <v>2.8280000000000003</v>
          </cell>
          <cell r="AB179">
            <v>794373.1810000001</v>
          </cell>
          <cell r="AC179">
            <v>2.8280000000000003</v>
          </cell>
          <cell r="AD179">
            <v>794373.1810000001</v>
          </cell>
          <cell r="AE179">
            <v>2.8839999999999999</v>
          </cell>
          <cell r="AF179">
            <v>810103.34299999999</v>
          </cell>
          <cell r="AG179">
            <v>1.26</v>
          </cell>
          <cell r="AH179">
            <v>353928.64500000002</v>
          </cell>
          <cell r="AI179">
            <v>1.57605</v>
          </cell>
          <cell r="AJ179">
            <v>442705.74678749999</v>
          </cell>
          <cell r="AK179">
            <v>0</v>
          </cell>
          <cell r="AL179">
            <v>0</v>
          </cell>
          <cell r="AM179">
            <v>0</v>
          </cell>
          <cell r="AN179">
            <v>0</v>
          </cell>
          <cell r="AO179">
            <v>1.375</v>
          </cell>
          <cell r="AP179">
            <v>386231.65625</v>
          </cell>
          <cell r="AQ179">
            <v>0</v>
          </cell>
          <cell r="AR179">
            <v>0</v>
          </cell>
          <cell r="AS179">
            <v>0</v>
          </cell>
          <cell r="AT179">
            <v>0</v>
          </cell>
          <cell r="AU179">
            <v>0</v>
          </cell>
          <cell r="AV179">
            <v>0</v>
          </cell>
          <cell r="AW179">
            <v>0</v>
          </cell>
          <cell r="AX179">
            <v>0</v>
          </cell>
          <cell r="AY179">
            <v>0</v>
          </cell>
          <cell r="AZ179">
            <v>0</v>
          </cell>
          <cell r="BA179">
            <v>0</v>
          </cell>
          <cell r="BB179">
            <v>0</v>
          </cell>
          <cell r="BC179">
            <v>0</v>
          </cell>
          <cell r="BD179">
            <v>0</v>
          </cell>
          <cell r="BE179">
            <v>0</v>
          </cell>
          <cell r="BF179">
            <v>0</v>
          </cell>
          <cell r="BG179">
            <v>0</v>
          </cell>
          <cell r="BH179">
            <v>0</v>
          </cell>
          <cell r="BI179">
            <v>0</v>
          </cell>
          <cell r="BJ179">
            <v>0</v>
          </cell>
          <cell r="BK179">
            <v>0</v>
          </cell>
          <cell r="BL179">
            <v>0</v>
          </cell>
          <cell r="BM179">
            <v>0</v>
          </cell>
          <cell r="BN179">
            <v>0</v>
          </cell>
          <cell r="BO179">
            <v>0</v>
          </cell>
          <cell r="BP179">
            <v>0</v>
          </cell>
          <cell r="BQ179">
            <v>0</v>
          </cell>
          <cell r="BR179">
            <v>0</v>
          </cell>
          <cell r="BS179">
            <v>0</v>
          </cell>
          <cell r="BT179">
            <v>0</v>
          </cell>
          <cell r="BU179">
            <v>0</v>
          </cell>
          <cell r="BV179">
            <v>0</v>
          </cell>
          <cell r="BW179">
            <v>0</v>
          </cell>
          <cell r="BX179">
            <v>0</v>
          </cell>
          <cell r="BY179">
            <v>0</v>
          </cell>
          <cell r="BZ179">
            <v>0</v>
          </cell>
          <cell r="CA179">
            <v>0</v>
          </cell>
          <cell r="CB179">
            <v>0</v>
          </cell>
          <cell r="CC179">
            <v>0</v>
          </cell>
          <cell r="CD179">
            <v>0</v>
          </cell>
          <cell r="CE179">
            <v>0</v>
          </cell>
          <cell r="CF179">
            <v>0</v>
          </cell>
          <cell r="CG179">
            <v>0</v>
          </cell>
          <cell r="CH179">
            <v>0</v>
          </cell>
          <cell r="CI179">
            <v>0</v>
          </cell>
          <cell r="CJ179">
            <v>0</v>
          </cell>
          <cell r="CK179">
            <v>0</v>
          </cell>
          <cell r="CL179">
            <v>0</v>
          </cell>
          <cell r="CM179">
            <v>0</v>
          </cell>
          <cell r="CN179">
            <v>0</v>
          </cell>
          <cell r="CO179">
            <v>0</v>
          </cell>
          <cell r="CP179">
            <v>0</v>
          </cell>
        </row>
        <row r="180">
          <cell r="A180">
            <v>28</v>
          </cell>
          <cell r="B180" t="str">
            <v>Kaca Bening 12 mm</v>
          </cell>
          <cell r="C180" t="str">
            <v>M2</v>
          </cell>
          <cell r="D180">
            <v>403787.64062499994</v>
          </cell>
          <cell r="E180">
            <v>0</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v>0</v>
          </cell>
          <cell r="AG180">
            <v>0</v>
          </cell>
          <cell r="AH180">
            <v>0</v>
          </cell>
          <cell r="AI180">
            <v>0</v>
          </cell>
          <cell r="AJ180">
            <v>0</v>
          </cell>
          <cell r="AK180">
            <v>0</v>
          </cell>
          <cell r="AL180">
            <v>0</v>
          </cell>
          <cell r="AM180">
            <v>0</v>
          </cell>
          <cell r="AN180">
            <v>0</v>
          </cell>
          <cell r="AO180">
            <v>0</v>
          </cell>
          <cell r="AP180">
            <v>0</v>
          </cell>
          <cell r="AQ180">
            <v>0</v>
          </cell>
          <cell r="AR180">
            <v>0</v>
          </cell>
          <cell r="AS180">
            <v>0</v>
          </cell>
          <cell r="AT180">
            <v>0</v>
          </cell>
          <cell r="AU180">
            <v>0</v>
          </cell>
          <cell r="AV180">
            <v>0</v>
          </cell>
          <cell r="AW180">
            <v>0</v>
          </cell>
          <cell r="AX180">
            <v>0</v>
          </cell>
          <cell r="AY180">
            <v>0</v>
          </cell>
          <cell r="AZ180">
            <v>0</v>
          </cell>
          <cell r="BA180">
            <v>0</v>
          </cell>
          <cell r="BB180">
            <v>0</v>
          </cell>
          <cell r="BC180">
            <v>0</v>
          </cell>
          <cell r="BD180">
            <v>0</v>
          </cell>
          <cell r="BE180">
            <v>0</v>
          </cell>
          <cell r="BF180">
            <v>0</v>
          </cell>
          <cell r="BG180">
            <v>0</v>
          </cell>
          <cell r="BH180">
            <v>0</v>
          </cell>
          <cell r="BI180">
            <v>0</v>
          </cell>
          <cell r="BJ180">
            <v>0</v>
          </cell>
          <cell r="BK180">
            <v>0</v>
          </cell>
          <cell r="BL180">
            <v>0</v>
          </cell>
          <cell r="BM180">
            <v>0</v>
          </cell>
          <cell r="BN180">
            <v>0</v>
          </cell>
          <cell r="BO180">
            <v>0</v>
          </cell>
          <cell r="BP180">
            <v>0</v>
          </cell>
          <cell r="BQ180">
            <v>0</v>
          </cell>
          <cell r="BR180">
            <v>0</v>
          </cell>
          <cell r="BS180">
            <v>0</v>
          </cell>
          <cell r="BT180">
            <v>0</v>
          </cell>
          <cell r="BU180">
            <v>0</v>
          </cell>
          <cell r="BV180">
            <v>0</v>
          </cell>
          <cell r="BW180">
            <v>0</v>
          </cell>
          <cell r="BX180">
            <v>0</v>
          </cell>
          <cell r="BY180">
            <v>0</v>
          </cell>
          <cell r="BZ180">
            <v>0</v>
          </cell>
          <cell r="CA180">
            <v>0</v>
          </cell>
          <cell r="CB180">
            <v>0</v>
          </cell>
          <cell r="CC180">
            <v>0</v>
          </cell>
          <cell r="CD180">
            <v>0</v>
          </cell>
          <cell r="CE180">
            <v>0</v>
          </cell>
          <cell r="CF180">
            <v>0</v>
          </cell>
          <cell r="CG180">
            <v>0</v>
          </cell>
          <cell r="CH180">
            <v>0</v>
          </cell>
          <cell r="CI180">
            <v>0</v>
          </cell>
          <cell r="CJ180">
            <v>0</v>
          </cell>
          <cell r="CK180">
            <v>0</v>
          </cell>
          <cell r="CL180">
            <v>0</v>
          </cell>
          <cell r="CM180">
            <v>0</v>
          </cell>
          <cell r="CN180">
            <v>0</v>
          </cell>
          <cell r="CO180">
            <v>0</v>
          </cell>
          <cell r="CP180">
            <v>0</v>
          </cell>
        </row>
        <row r="181">
          <cell r="A181">
            <v>29</v>
          </cell>
          <cell r="B181" t="str">
            <v>Besi hollow 4/4</v>
          </cell>
          <cell r="C181" t="str">
            <v>M'</v>
          </cell>
          <cell r="D181">
            <v>48625.000000000051</v>
          </cell>
          <cell r="E181">
            <v>0</v>
          </cell>
          <cell r="F181">
            <v>0</v>
          </cell>
          <cell r="G181">
            <v>0</v>
          </cell>
          <cell r="H181">
            <v>0</v>
          </cell>
          <cell r="I181">
            <v>0</v>
          </cell>
          <cell r="J181">
            <v>0</v>
          </cell>
          <cell r="K181">
            <v>5.09</v>
          </cell>
          <cell r="L181">
            <v>247501.25000000026</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v>0</v>
          </cell>
          <cell r="AG181">
            <v>0</v>
          </cell>
          <cell r="AH181">
            <v>0</v>
          </cell>
          <cell r="AI181">
            <v>0</v>
          </cell>
          <cell r="AJ181">
            <v>0</v>
          </cell>
          <cell r="AK181">
            <v>0</v>
          </cell>
          <cell r="AL181">
            <v>0</v>
          </cell>
          <cell r="AM181">
            <v>0</v>
          </cell>
          <cell r="AN181">
            <v>0</v>
          </cell>
          <cell r="AO181">
            <v>0</v>
          </cell>
          <cell r="AP181">
            <v>0</v>
          </cell>
          <cell r="AQ181">
            <v>0</v>
          </cell>
          <cell r="AR181">
            <v>0</v>
          </cell>
          <cell r="AS181">
            <v>0</v>
          </cell>
          <cell r="AT181">
            <v>0</v>
          </cell>
          <cell r="AU181">
            <v>0</v>
          </cell>
          <cell r="AV181">
            <v>0</v>
          </cell>
          <cell r="AW181">
            <v>0</v>
          </cell>
          <cell r="AX181">
            <v>0</v>
          </cell>
          <cell r="AY181">
            <v>0</v>
          </cell>
          <cell r="AZ181">
            <v>0</v>
          </cell>
          <cell r="BA181">
            <v>0</v>
          </cell>
          <cell r="BB181">
            <v>0</v>
          </cell>
          <cell r="BC181">
            <v>0</v>
          </cell>
          <cell r="BD181">
            <v>0</v>
          </cell>
          <cell r="BE181">
            <v>0</v>
          </cell>
          <cell r="BF181">
            <v>0</v>
          </cell>
          <cell r="BG181">
            <v>0</v>
          </cell>
          <cell r="BH181">
            <v>0</v>
          </cell>
          <cell r="BI181">
            <v>0</v>
          </cell>
          <cell r="BJ181">
            <v>0</v>
          </cell>
          <cell r="BK181">
            <v>0</v>
          </cell>
          <cell r="BL181">
            <v>0</v>
          </cell>
          <cell r="BM181">
            <v>0</v>
          </cell>
          <cell r="BN181">
            <v>0</v>
          </cell>
          <cell r="BO181">
            <v>0</v>
          </cell>
          <cell r="BP181">
            <v>0</v>
          </cell>
          <cell r="BQ181">
            <v>0</v>
          </cell>
          <cell r="BR181">
            <v>0</v>
          </cell>
          <cell r="BS181">
            <v>0</v>
          </cell>
          <cell r="BT181">
            <v>0</v>
          </cell>
          <cell r="BU181">
            <v>0</v>
          </cell>
          <cell r="BV181">
            <v>0</v>
          </cell>
          <cell r="BW181">
            <v>0</v>
          </cell>
          <cell r="BX181">
            <v>0</v>
          </cell>
          <cell r="BY181">
            <v>0</v>
          </cell>
          <cell r="BZ181">
            <v>0</v>
          </cell>
          <cell r="CA181">
            <v>0</v>
          </cell>
          <cell r="CB181">
            <v>0</v>
          </cell>
          <cell r="CC181">
            <v>0</v>
          </cell>
          <cell r="CD181">
            <v>0</v>
          </cell>
          <cell r="CE181">
            <v>0</v>
          </cell>
          <cell r="CF181">
            <v>0</v>
          </cell>
          <cell r="CG181">
            <v>0</v>
          </cell>
          <cell r="CH181">
            <v>0</v>
          </cell>
          <cell r="CI181">
            <v>0</v>
          </cell>
          <cell r="CJ181">
            <v>0</v>
          </cell>
          <cell r="CK181">
            <v>0</v>
          </cell>
          <cell r="CL181">
            <v>0</v>
          </cell>
          <cell r="CM181">
            <v>0</v>
          </cell>
          <cell r="CN181">
            <v>0</v>
          </cell>
          <cell r="CO181">
            <v>0</v>
          </cell>
          <cell r="CP181">
            <v>0</v>
          </cell>
        </row>
        <row r="182">
          <cell r="A182">
            <v>30</v>
          </cell>
          <cell r="B182" t="str">
            <v>Besi hollow 6/6</v>
          </cell>
          <cell r="C182" t="str">
            <v>M'</v>
          </cell>
          <cell r="D182">
            <v>74462.500000000058</v>
          </cell>
          <cell r="E182">
            <v>0</v>
          </cell>
          <cell r="F182">
            <v>0</v>
          </cell>
          <cell r="G182">
            <v>0</v>
          </cell>
          <cell r="H182">
            <v>0</v>
          </cell>
          <cell r="I182">
            <v>0</v>
          </cell>
          <cell r="J182">
            <v>0</v>
          </cell>
          <cell r="K182">
            <v>5.09</v>
          </cell>
          <cell r="L182">
            <v>379014.12500000029</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v>0</v>
          </cell>
          <cell r="AG182">
            <v>0</v>
          </cell>
          <cell r="AH182">
            <v>0</v>
          </cell>
          <cell r="AI182">
            <v>0</v>
          </cell>
          <cell r="AJ182">
            <v>0</v>
          </cell>
          <cell r="AK182">
            <v>0</v>
          </cell>
          <cell r="AL182">
            <v>0</v>
          </cell>
          <cell r="AM182">
            <v>0</v>
          </cell>
          <cell r="AN182">
            <v>0</v>
          </cell>
          <cell r="AO182">
            <v>0</v>
          </cell>
          <cell r="AP182">
            <v>0</v>
          </cell>
          <cell r="AQ182">
            <v>0</v>
          </cell>
          <cell r="AR182">
            <v>0</v>
          </cell>
          <cell r="AS182">
            <v>0</v>
          </cell>
          <cell r="AT182">
            <v>0</v>
          </cell>
          <cell r="AU182">
            <v>0</v>
          </cell>
          <cell r="AV182">
            <v>0</v>
          </cell>
          <cell r="AW182">
            <v>0</v>
          </cell>
          <cell r="AX182">
            <v>0</v>
          </cell>
          <cell r="AY182">
            <v>0</v>
          </cell>
          <cell r="AZ182">
            <v>0</v>
          </cell>
          <cell r="BA182">
            <v>0</v>
          </cell>
          <cell r="BB182">
            <v>0</v>
          </cell>
          <cell r="BC182">
            <v>0</v>
          </cell>
          <cell r="BD182">
            <v>0</v>
          </cell>
          <cell r="BE182">
            <v>0</v>
          </cell>
          <cell r="BF182">
            <v>0</v>
          </cell>
          <cell r="BG182">
            <v>0</v>
          </cell>
          <cell r="BH182">
            <v>0</v>
          </cell>
          <cell r="BI182">
            <v>0</v>
          </cell>
          <cell r="BJ182">
            <v>0</v>
          </cell>
          <cell r="BK182">
            <v>0</v>
          </cell>
          <cell r="BL182">
            <v>0</v>
          </cell>
          <cell r="BM182">
            <v>0</v>
          </cell>
          <cell r="BN182">
            <v>0</v>
          </cell>
          <cell r="BO182">
            <v>0</v>
          </cell>
          <cell r="BP182">
            <v>0</v>
          </cell>
          <cell r="BQ182">
            <v>0</v>
          </cell>
          <cell r="BR182">
            <v>0</v>
          </cell>
          <cell r="BS182">
            <v>0</v>
          </cell>
          <cell r="BT182">
            <v>0</v>
          </cell>
          <cell r="BU182">
            <v>0</v>
          </cell>
          <cell r="BV182">
            <v>0</v>
          </cell>
          <cell r="BW182">
            <v>0</v>
          </cell>
          <cell r="BX182">
            <v>0</v>
          </cell>
          <cell r="BY182">
            <v>0</v>
          </cell>
          <cell r="BZ182">
            <v>0</v>
          </cell>
          <cell r="CA182">
            <v>0</v>
          </cell>
          <cell r="CB182">
            <v>0</v>
          </cell>
          <cell r="CC182">
            <v>0</v>
          </cell>
          <cell r="CD182">
            <v>0</v>
          </cell>
          <cell r="CE182">
            <v>0</v>
          </cell>
          <cell r="CF182">
            <v>0</v>
          </cell>
          <cell r="CG182">
            <v>0</v>
          </cell>
          <cell r="CH182">
            <v>0</v>
          </cell>
          <cell r="CI182">
            <v>0</v>
          </cell>
          <cell r="CJ182">
            <v>0</v>
          </cell>
          <cell r="CK182">
            <v>0</v>
          </cell>
          <cell r="CL182">
            <v>0</v>
          </cell>
          <cell r="CM182">
            <v>0</v>
          </cell>
          <cell r="CN182">
            <v>0</v>
          </cell>
          <cell r="CO182">
            <v>0</v>
          </cell>
          <cell r="CP182">
            <v>0</v>
          </cell>
        </row>
        <row r="183">
          <cell r="A183">
            <v>31</v>
          </cell>
          <cell r="B183" t="str">
            <v>Besi hollow 2.5/5</v>
          </cell>
          <cell r="C183" t="str">
            <v>Kg</v>
          </cell>
          <cell r="D183">
            <v>74462.500000000058</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v>0</v>
          </cell>
          <cell r="AG183">
            <v>0</v>
          </cell>
          <cell r="AH183">
            <v>0</v>
          </cell>
          <cell r="AI183">
            <v>0</v>
          </cell>
          <cell r="AJ183">
            <v>0</v>
          </cell>
          <cell r="AK183">
            <v>0</v>
          </cell>
          <cell r="AL183">
            <v>0</v>
          </cell>
          <cell r="AM183">
            <v>0</v>
          </cell>
          <cell r="AN183">
            <v>0</v>
          </cell>
          <cell r="AO183">
            <v>0</v>
          </cell>
          <cell r="AP183">
            <v>0</v>
          </cell>
          <cell r="AQ183">
            <v>0</v>
          </cell>
          <cell r="AR183">
            <v>0</v>
          </cell>
          <cell r="AS183">
            <v>0</v>
          </cell>
          <cell r="AT183">
            <v>0</v>
          </cell>
          <cell r="AU183">
            <v>0</v>
          </cell>
          <cell r="AV183">
            <v>0</v>
          </cell>
          <cell r="AW183">
            <v>0</v>
          </cell>
          <cell r="AX183">
            <v>0</v>
          </cell>
          <cell r="AY183">
            <v>0</v>
          </cell>
          <cell r="AZ183">
            <v>0</v>
          </cell>
          <cell r="BA183">
            <v>0</v>
          </cell>
          <cell r="BB183">
            <v>0</v>
          </cell>
          <cell r="BC183">
            <v>0</v>
          </cell>
          <cell r="BD183">
            <v>0</v>
          </cell>
          <cell r="BE183">
            <v>0</v>
          </cell>
          <cell r="BF183">
            <v>0</v>
          </cell>
          <cell r="BG183">
            <v>0</v>
          </cell>
          <cell r="BH183">
            <v>0</v>
          </cell>
          <cell r="BI183">
            <v>0</v>
          </cell>
          <cell r="BJ183">
            <v>0</v>
          </cell>
          <cell r="BK183">
            <v>0</v>
          </cell>
          <cell r="BL183">
            <v>0</v>
          </cell>
          <cell r="BM183">
            <v>0</v>
          </cell>
          <cell r="BN183">
            <v>0</v>
          </cell>
          <cell r="BO183">
            <v>0</v>
          </cell>
          <cell r="BP183">
            <v>0</v>
          </cell>
          <cell r="BQ183">
            <v>0</v>
          </cell>
          <cell r="BR183">
            <v>0</v>
          </cell>
          <cell r="BS183">
            <v>0</v>
          </cell>
          <cell r="BT183">
            <v>0</v>
          </cell>
          <cell r="BU183">
            <v>0</v>
          </cell>
          <cell r="BV183">
            <v>0</v>
          </cell>
          <cell r="BW183">
            <v>0</v>
          </cell>
          <cell r="BX183">
            <v>0</v>
          </cell>
          <cell r="BY183">
            <v>0</v>
          </cell>
          <cell r="BZ183">
            <v>0</v>
          </cell>
          <cell r="CA183">
            <v>0</v>
          </cell>
          <cell r="CB183">
            <v>0</v>
          </cell>
          <cell r="CC183">
            <v>0</v>
          </cell>
          <cell r="CD183">
            <v>0</v>
          </cell>
          <cell r="CE183">
            <v>0</v>
          </cell>
          <cell r="CF183">
            <v>0</v>
          </cell>
          <cell r="CG183">
            <v>0</v>
          </cell>
          <cell r="CH183">
            <v>0</v>
          </cell>
          <cell r="CI183">
            <v>0</v>
          </cell>
          <cell r="CJ183">
            <v>0</v>
          </cell>
          <cell r="CK183">
            <v>0</v>
          </cell>
          <cell r="CL183">
            <v>0</v>
          </cell>
          <cell r="CM183">
            <v>0</v>
          </cell>
          <cell r="CN183">
            <v>0</v>
          </cell>
          <cell r="CO183">
            <v>0</v>
          </cell>
          <cell r="CP183">
            <v>0</v>
          </cell>
        </row>
        <row r="184">
          <cell r="A184">
            <v>32</v>
          </cell>
          <cell r="B184" t="str">
            <v>Besi hollow 5/5</v>
          </cell>
          <cell r="C184" t="str">
            <v>Kg</v>
          </cell>
          <cell r="D184">
            <v>74462.500000000058</v>
          </cell>
          <cell r="E184">
            <v>0</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v>0</v>
          </cell>
          <cell r="AG184">
            <v>0</v>
          </cell>
          <cell r="AH184">
            <v>0</v>
          </cell>
          <cell r="AI184">
            <v>0</v>
          </cell>
          <cell r="AJ184">
            <v>0</v>
          </cell>
          <cell r="AK184">
            <v>0</v>
          </cell>
          <cell r="AL184">
            <v>0</v>
          </cell>
          <cell r="AM184">
            <v>0</v>
          </cell>
          <cell r="AN184">
            <v>0</v>
          </cell>
          <cell r="AO184">
            <v>0</v>
          </cell>
          <cell r="AP184">
            <v>0</v>
          </cell>
          <cell r="AQ184">
            <v>0</v>
          </cell>
          <cell r="AR184">
            <v>0</v>
          </cell>
          <cell r="AS184">
            <v>0</v>
          </cell>
          <cell r="AT184">
            <v>0</v>
          </cell>
          <cell r="AU184">
            <v>0</v>
          </cell>
          <cell r="AV184">
            <v>0</v>
          </cell>
          <cell r="AW184">
            <v>0</v>
          </cell>
          <cell r="AX184">
            <v>0</v>
          </cell>
          <cell r="AY184">
            <v>0</v>
          </cell>
          <cell r="AZ184">
            <v>0</v>
          </cell>
          <cell r="BA184">
            <v>0</v>
          </cell>
          <cell r="BB184">
            <v>0</v>
          </cell>
          <cell r="BC184">
            <v>0</v>
          </cell>
          <cell r="BD184">
            <v>0</v>
          </cell>
          <cell r="BE184">
            <v>0</v>
          </cell>
          <cell r="BF184">
            <v>0</v>
          </cell>
          <cell r="BG184">
            <v>0</v>
          </cell>
          <cell r="BH184">
            <v>0</v>
          </cell>
          <cell r="BI184">
            <v>0</v>
          </cell>
          <cell r="BJ184">
            <v>0</v>
          </cell>
          <cell r="BK184">
            <v>0</v>
          </cell>
          <cell r="BL184">
            <v>0</v>
          </cell>
          <cell r="BM184">
            <v>0</v>
          </cell>
          <cell r="BN184">
            <v>0</v>
          </cell>
          <cell r="BO184">
            <v>0</v>
          </cell>
          <cell r="BP184">
            <v>0</v>
          </cell>
          <cell r="BQ184">
            <v>0</v>
          </cell>
          <cell r="BR184">
            <v>0</v>
          </cell>
          <cell r="BS184">
            <v>0</v>
          </cell>
          <cell r="BT184">
            <v>0</v>
          </cell>
          <cell r="BU184">
            <v>0</v>
          </cell>
          <cell r="BV184">
            <v>0</v>
          </cell>
          <cell r="BW184">
            <v>0</v>
          </cell>
          <cell r="BX184">
            <v>0</v>
          </cell>
          <cell r="BY184">
            <v>0</v>
          </cell>
          <cell r="BZ184">
            <v>0</v>
          </cell>
          <cell r="CA184">
            <v>0</v>
          </cell>
          <cell r="CB184">
            <v>0</v>
          </cell>
          <cell r="CC184">
            <v>0</v>
          </cell>
          <cell r="CD184">
            <v>0</v>
          </cell>
          <cell r="CE184">
            <v>0</v>
          </cell>
          <cell r="CF184">
            <v>0</v>
          </cell>
          <cell r="CG184">
            <v>0</v>
          </cell>
          <cell r="CH184">
            <v>0</v>
          </cell>
          <cell r="CI184">
            <v>0</v>
          </cell>
          <cell r="CJ184">
            <v>0</v>
          </cell>
          <cell r="CK184">
            <v>0</v>
          </cell>
          <cell r="CL184">
            <v>0</v>
          </cell>
          <cell r="CM184">
            <v>0</v>
          </cell>
          <cell r="CN184">
            <v>0</v>
          </cell>
          <cell r="CO184">
            <v>0</v>
          </cell>
          <cell r="CP184">
            <v>0</v>
          </cell>
        </row>
        <row r="185">
          <cell r="A185">
            <v>33</v>
          </cell>
          <cell r="B185" t="str">
            <v>Besi hollow 2/2</v>
          </cell>
          <cell r="C185" t="str">
            <v>Kg</v>
          </cell>
          <cell r="D185">
            <v>74462.500000000058</v>
          </cell>
          <cell r="E185">
            <v>0</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v>0</v>
          </cell>
          <cell r="AG185">
            <v>0</v>
          </cell>
          <cell r="AH185">
            <v>0</v>
          </cell>
          <cell r="AI185">
            <v>0</v>
          </cell>
          <cell r="AJ185">
            <v>0</v>
          </cell>
          <cell r="AK185">
            <v>0</v>
          </cell>
          <cell r="AL185">
            <v>0</v>
          </cell>
          <cell r="AM185">
            <v>0</v>
          </cell>
          <cell r="AN185">
            <v>0</v>
          </cell>
          <cell r="AO185">
            <v>0</v>
          </cell>
          <cell r="AP185">
            <v>0</v>
          </cell>
          <cell r="AQ185">
            <v>0</v>
          </cell>
          <cell r="AR185">
            <v>0</v>
          </cell>
          <cell r="AS185">
            <v>0</v>
          </cell>
          <cell r="AT185">
            <v>0</v>
          </cell>
          <cell r="AU185">
            <v>0</v>
          </cell>
          <cell r="AV185">
            <v>0</v>
          </cell>
          <cell r="AW185">
            <v>0</v>
          </cell>
          <cell r="AX185">
            <v>0</v>
          </cell>
          <cell r="AY185">
            <v>0</v>
          </cell>
          <cell r="AZ185">
            <v>0</v>
          </cell>
          <cell r="BA185">
            <v>0</v>
          </cell>
          <cell r="BB185">
            <v>0</v>
          </cell>
          <cell r="BC185">
            <v>0</v>
          </cell>
          <cell r="BD185">
            <v>0</v>
          </cell>
          <cell r="BE185">
            <v>0</v>
          </cell>
          <cell r="BF185">
            <v>0</v>
          </cell>
          <cell r="BG185">
            <v>0</v>
          </cell>
          <cell r="BH185">
            <v>0</v>
          </cell>
          <cell r="BI185">
            <v>0</v>
          </cell>
          <cell r="BJ185">
            <v>0</v>
          </cell>
          <cell r="BK185">
            <v>0</v>
          </cell>
          <cell r="BL185">
            <v>0</v>
          </cell>
          <cell r="BM185">
            <v>0</v>
          </cell>
          <cell r="BN185">
            <v>0</v>
          </cell>
          <cell r="BO185">
            <v>0</v>
          </cell>
          <cell r="BP185">
            <v>0</v>
          </cell>
          <cell r="BQ185">
            <v>0</v>
          </cell>
          <cell r="BR185">
            <v>0</v>
          </cell>
          <cell r="BS185">
            <v>0</v>
          </cell>
          <cell r="BT185">
            <v>0</v>
          </cell>
          <cell r="BU185">
            <v>0</v>
          </cell>
          <cell r="BV185">
            <v>0</v>
          </cell>
          <cell r="BW185">
            <v>0</v>
          </cell>
          <cell r="BX185">
            <v>0</v>
          </cell>
          <cell r="BY185">
            <v>0</v>
          </cell>
          <cell r="BZ185">
            <v>0</v>
          </cell>
          <cell r="CA185">
            <v>0</v>
          </cell>
          <cell r="CB185">
            <v>0</v>
          </cell>
          <cell r="CC185">
            <v>0</v>
          </cell>
          <cell r="CD185">
            <v>0</v>
          </cell>
          <cell r="CE185">
            <v>0</v>
          </cell>
          <cell r="CF185">
            <v>0</v>
          </cell>
          <cell r="CG185">
            <v>0</v>
          </cell>
          <cell r="CH185">
            <v>0</v>
          </cell>
          <cell r="CI185">
            <v>0</v>
          </cell>
          <cell r="CJ185">
            <v>0</v>
          </cell>
          <cell r="CK185">
            <v>0</v>
          </cell>
          <cell r="CL185">
            <v>0</v>
          </cell>
          <cell r="CM185">
            <v>0</v>
          </cell>
          <cell r="CN185">
            <v>0</v>
          </cell>
          <cell r="CO185">
            <v>0</v>
          </cell>
          <cell r="CP185">
            <v>0</v>
          </cell>
        </row>
        <row r="186">
          <cell r="A186">
            <v>34</v>
          </cell>
          <cell r="B186" t="str">
            <v>Besi hollow 2/4</v>
          </cell>
          <cell r="C186" t="str">
            <v>Kg</v>
          </cell>
          <cell r="D186">
            <v>74462.500000000058</v>
          </cell>
          <cell r="E186">
            <v>0</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v>0</v>
          </cell>
          <cell r="AG186">
            <v>0</v>
          </cell>
          <cell r="AH186">
            <v>0</v>
          </cell>
          <cell r="AI186">
            <v>0</v>
          </cell>
          <cell r="AJ186">
            <v>0</v>
          </cell>
          <cell r="AK186">
            <v>0</v>
          </cell>
          <cell r="AL186">
            <v>0</v>
          </cell>
          <cell r="AM186">
            <v>0</v>
          </cell>
          <cell r="AN186">
            <v>0</v>
          </cell>
          <cell r="AO186">
            <v>0</v>
          </cell>
          <cell r="AP186">
            <v>0</v>
          </cell>
          <cell r="AQ186">
            <v>0</v>
          </cell>
          <cell r="AR186">
            <v>0</v>
          </cell>
          <cell r="AS186">
            <v>0</v>
          </cell>
          <cell r="AT186">
            <v>0</v>
          </cell>
          <cell r="AU186">
            <v>0</v>
          </cell>
          <cell r="AV186">
            <v>0</v>
          </cell>
          <cell r="AW186">
            <v>0</v>
          </cell>
          <cell r="AX186">
            <v>0</v>
          </cell>
          <cell r="AY186">
            <v>6.1991999999999994</v>
          </cell>
          <cell r="AZ186">
            <v>0</v>
          </cell>
          <cell r="BA186">
            <v>0</v>
          </cell>
          <cell r="BB186">
            <v>0</v>
          </cell>
          <cell r="BC186">
            <v>6.1991999999999994</v>
          </cell>
          <cell r="BD186">
            <v>461607.93000000034</v>
          </cell>
          <cell r="BE186">
            <v>0</v>
          </cell>
          <cell r="BF186">
            <v>0</v>
          </cell>
          <cell r="BG186">
            <v>0</v>
          </cell>
          <cell r="BH186">
            <v>0</v>
          </cell>
          <cell r="BI186">
            <v>0</v>
          </cell>
          <cell r="BJ186">
            <v>0</v>
          </cell>
          <cell r="BK186">
            <v>0</v>
          </cell>
          <cell r="BL186">
            <v>0</v>
          </cell>
          <cell r="BM186">
            <v>0</v>
          </cell>
          <cell r="BN186">
            <v>0</v>
          </cell>
          <cell r="BO186">
            <v>0</v>
          </cell>
          <cell r="BP186">
            <v>0</v>
          </cell>
          <cell r="BQ186">
            <v>0</v>
          </cell>
          <cell r="BR186">
            <v>0</v>
          </cell>
          <cell r="BS186">
            <v>0</v>
          </cell>
          <cell r="BT186">
            <v>0</v>
          </cell>
          <cell r="BU186">
            <v>0</v>
          </cell>
          <cell r="BV186">
            <v>0</v>
          </cell>
          <cell r="BW186">
            <v>0</v>
          </cell>
          <cell r="BX186">
            <v>0</v>
          </cell>
          <cell r="BY186">
            <v>0</v>
          </cell>
          <cell r="BZ186">
            <v>0</v>
          </cell>
          <cell r="CA186">
            <v>0</v>
          </cell>
          <cell r="CB186">
            <v>0</v>
          </cell>
          <cell r="CC186">
            <v>0</v>
          </cell>
          <cell r="CD186">
            <v>0</v>
          </cell>
          <cell r="CE186">
            <v>0</v>
          </cell>
          <cell r="CF186">
            <v>0</v>
          </cell>
          <cell r="CG186">
            <v>0</v>
          </cell>
          <cell r="CH186">
            <v>0</v>
          </cell>
          <cell r="CI186">
            <v>0</v>
          </cell>
          <cell r="CJ186">
            <v>0</v>
          </cell>
          <cell r="CK186">
            <v>0</v>
          </cell>
          <cell r="CL186">
            <v>0</v>
          </cell>
          <cell r="CM186">
            <v>0</v>
          </cell>
          <cell r="CN186">
            <v>0</v>
          </cell>
          <cell r="CO186">
            <v>0</v>
          </cell>
          <cell r="CP186">
            <v>0</v>
          </cell>
        </row>
        <row r="187">
          <cell r="A187">
            <v>35</v>
          </cell>
          <cell r="B187" t="str">
            <v>Kaca Tempered 12 mm</v>
          </cell>
          <cell r="C187" t="str">
            <v>M2</v>
          </cell>
          <cell r="D187">
            <v>528395.75</v>
          </cell>
          <cell r="E187">
            <v>4.3049999999999997</v>
          </cell>
          <cell r="F187">
            <v>2274743.7037499999</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v>0</v>
          </cell>
          <cell r="AG187">
            <v>0</v>
          </cell>
          <cell r="AH187">
            <v>0</v>
          </cell>
          <cell r="AI187">
            <v>0</v>
          </cell>
          <cell r="AJ187">
            <v>0</v>
          </cell>
          <cell r="AK187">
            <v>0</v>
          </cell>
          <cell r="AL187">
            <v>0</v>
          </cell>
          <cell r="AM187">
            <v>0</v>
          </cell>
          <cell r="AN187">
            <v>0</v>
          </cell>
          <cell r="AO187">
            <v>0</v>
          </cell>
          <cell r="AP187">
            <v>0</v>
          </cell>
          <cell r="AQ187">
            <v>0</v>
          </cell>
          <cell r="AR187">
            <v>0</v>
          </cell>
          <cell r="AS187">
            <v>0</v>
          </cell>
          <cell r="AT187">
            <v>0</v>
          </cell>
          <cell r="AU187">
            <v>0</v>
          </cell>
          <cell r="AV187">
            <v>0</v>
          </cell>
          <cell r="AW187">
            <v>0</v>
          </cell>
          <cell r="AX187">
            <v>0</v>
          </cell>
          <cell r="AY187">
            <v>0</v>
          </cell>
          <cell r="AZ187">
            <v>0</v>
          </cell>
          <cell r="BA187">
            <v>0</v>
          </cell>
          <cell r="BB187">
            <v>0</v>
          </cell>
          <cell r="BC187">
            <v>0</v>
          </cell>
          <cell r="BD187">
            <v>0</v>
          </cell>
          <cell r="BE187">
            <v>0</v>
          </cell>
          <cell r="BF187">
            <v>0</v>
          </cell>
          <cell r="BG187">
            <v>0</v>
          </cell>
          <cell r="BH187">
            <v>0</v>
          </cell>
          <cell r="BI187">
            <v>0</v>
          </cell>
          <cell r="BJ187">
            <v>0</v>
          </cell>
          <cell r="BK187">
            <v>0</v>
          </cell>
          <cell r="BL187">
            <v>0</v>
          </cell>
          <cell r="BM187">
            <v>0</v>
          </cell>
          <cell r="BN187">
            <v>0</v>
          </cell>
          <cell r="BO187">
            <v>0</v>
          </cell>
          <cell r="BP187">
            <v>0</v>
          </cell>
          <cell r="BQ187">
            <v>0</v>
          </cell>
          <cell r="BR187">
            <v>0</v>
          </cell>
          <cell r="BS187">
            <v>0</v>
          </cell>
          <cell r="BT187">
            <v>0</v>
          </cell>
          <cell r="BU187">
            <v>0</v>
          </cell>
          <cell r="BV187">
            <v>0</v>
          </cell>
          <cell r="BW187">
            <v>0</v>
          </cell>
          <cell r="BX187">
            <v>0</v>
          </cell>
          <cell r="BY187">
            <v>0</v>
          </cell>
          <cell r="BZ187">
            <v>0</v>
          </cell>
          <cell r="CA187">
            <v>0</v>
          </cell>
          <cell r="CB187">
            <v>0</v>
          </cell>
          <cell r="CC187">
            <v>0</v>
          </cell>
          <cell r="CD187">
            <v>0</v>
          </cell>
          <cell r="CE187">
            <v>0</v>
          </cell>
          <cell r="CF187">
            <v>0</v>
          </cell>
          <cell r="CG187">
            <v>0</v>
          </cell>
          <cell r="CH187">
            <v>0</v>
          </cell>
          <cell r="CI187">
            <v>0</v>
          </cell>
          <cell r="CJ187">
            <v>0</v>
          </cell>
          <cell r="CK187">
            <v>0</v>
          </cell>
          <cell r="CL187">
            <v>0</v>
          </cell>
          <cell r="CM187">
            <v>0</v>
          </cell>
          <cell r="CN187">
            <v>0</v>
          </cell>
          <cell r="CO187">
            <v>0</v>
          </cell>
          <cell r="CP187">
            <v>0</v>
          </cell>
        </row>
        <row r="188">
          <cell r="A188">
            <v>36</v>
          </cell>
          <cell r="B188" t="str">
            <v>Glass Block</v>
          </cell>
          <cell r="C188" t="str">
            <v>Bh</v>
          </cell>
          <cell r="D188">
            <v>45000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v>0</v>
          </cell>
          <cell r="AG188">
            <v>0</v>
          </cell>
          <cell r="AH188">
            <v>0</v>
          </cell>
          <cell r="AI188">
            <v>0</v>
          </cell>
          <cell r="AJ188">
            <v>0</v>
          </cell>
          <cell r="AK188">
            <v>0</v>
          </cell>
          <cell r="AL188">
            <v>0</v>
          </cell>
          <cell r="AM188">
            <v>0</v>
          </cell>
          <cell r="AN188">
            <v>0</v>
          </cell>
          <cell r="AO188">
            <v>0</v>
          </cell>
          <cell r="AP188">
            <v>0</v>
          </cell>
          <cell r="AQ188">
            <v>0</v>
          </cell>
          <cell r="AR188">
            <v>0</v>
          </cell>
          <cell r="AS188">
            <v>0</v>
          </cell>
          <cell r="AT188">
            <v>0</v>
          </cell>
          <cell r="AU188">
            <v>0</v>
          </cell>
          <cell r="AV188">
            <v>0</v>
          </cell>
          <cell r="AW188">
            <v>0</v>
          </cell>
          <cell r="AX188">
            <v>0</v>
          </cell>
          <cell r="AY188">
            <v>0</v>
          </cell>
          <cell r="AZ188">
            <v>0</v>
          </cell>
          <cell r="BA188">
            <v>0</v>
          </cell>
          <cell r="BB188">
            <v>0</v>
          </cell>
          <cell r="BC188">
            <v>0</v>
          </cell>
          <cell r="BD188">
            <v>0</v>
          </cell>
          <cell r="BE188">
            <v>0</v>
          </cell>
          <cell r="BF188">
            <v>0</v>
          </cell>
          <cell r="BG188">
            <v>0</v>
          </cell>
          <cell r="BH188">
            <v>0</v>
          </cell>
          <cell r="BI188">
            <v>0</v>
          </cell>
          <cell r="BJ188">
            <v>0</v>
          </cell>
          <cell r="BK188">
            <v>0</v>
          </cell>
          <cell r="BL188">
            <v>0</v>
          </cell>
          <cell r="BM188">
            <v>0</v>
          </cell>
          <cell r="BN188">
            <v>0</v>
          </cell>
          <cell r="BO188">
            <v>0</v>
          </cell>
          <cell r="BP188">
            <v>0</v>
          </cell>
          <cell r="BQ188">
            <v>0</v>
          </cell>
          <cell r="BR188">
            <v>0</v>
          </cell>
          <cell r="BS188">
            <v>0</v>
          </cell>
          <cell r="BT188">
            <v>0</v>
          </cell>
          <cell r="BU188">
            <v>0</v>
          </cell>
          <cell r="BV188">
            <v>0</v>
          </cell>
          <cell r="BW188">
            <v>0</v>
          </cell>
          <cell r="BX188">
            <v>0</v>
          </cell>
          <cell r="BY188">
            <v>0</v>
          </cell>
          <cell r="BZ188">
            <v>0</v>
          </cell>
          <cell r="CA188">
            <v>0</v>
          </cell>
          <cell r="CB188">
            <v>0</v>
          </cell>
          <cell r="CC188">
            <v>0</v>
          </cell>
          <cell r="CD188">
            <v>0</v>
          </cell>
          <cell r="CE188">
            <v>0</v>
          </cell>
          <cell r="CF188">
            <v>0</v>
          </cell>
          <cell r="CG188">
            <v>0</v>
          </cell>
          <cell r="CH188">
            <v>0</v>
          </cell>
          <cell r="CI188">
            <v>0</v>
          </cell>
          <cell r="CJ188">
            <v>0</v>
          </cell>
          <cell r="CK188">
            <v>0</v>
          </cell>
          <cell r="CL188">
            <v>0</v>
          </cell>
          <cell r="CM188">
            <v>0</v>
          </cell>
          <cell r="CN188">
            <v>0</v>
          </cell>
          <cell r="CO188">
            <v>0</v>
          </cell>
          <cell r="CP188">
            <v>0</v>
          </cell>
        </row>
        <row r="189">
          <cell r="A189">
            <v>37</v>
          </cell>
          <cell r="B189" t="str">
            <v>Kaca Es</v>
          </cell>
          <cell r="C189" t="str">
            <v>M2</v>
          </cell>
          <cell r="D189">
            <v>66700</v>
          </cell>
          <cell r="E189">
            <v>0</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v>0</v>
          </cell>
          <cell r="AG189">
            <v>0</v>
          </cell>
          <cell r="AH189">
            <v>0</v>
          </cell>
          <cell r="AI189">
            <v>0</v>
          </cell>
          <cell r="AJ189">
            <v>0</v>
          </cell>
          <cell r="AK189">
            <v>0</v>
          </cell>
          <cell r="AL189">
            <v>0</v>
          </cell>
          <cell r="AM189">
            <v>0</v>
          </cell>
          <cell r="AN189">
            <v>0</v>
          </cell>
          <cell r="AO189">
            <v>0</v>
          </cell>
          <cell r="AP189">
            <v>0</v>
          </cell>
          <cell r="AQ189">
            <v>0</v>
          </cell>
          <cell r="AR189">
            <v>0</v>
          </cell>
          <cell r="AS189">
            <v>0</v>
          </cell>
          <cell r="AT189">
            <v>0</v>
          </cell>
          <cell r="AU189">
            <v>0</v>
          </cell>
          <cell r="AV189">
            <v>0</v>
          </cell>
          <cell r="AW189">
            <v>0</v>
          </cell>
          <cell r="AX189">
            <v>0</v>
          </cell>
          <cell r="AY189">
            <v>0</v>
          </cell>
          <cell r="AZ189">
            <v>0</v>
          </cell>
          <cell r="BA189">
            <v>0</v>
          </cell>
          <cell r="BB189">
            <v>0</v>
          </cell>
          <cell r="BC189">
            <v>0</v>
          </cell>
          <cell r="BD189">
            <v>0</v>
          </cell>
          <cell r="BE189">
            <v>0</v>
          </cell>
          <cell r="BF189">
            <v>0</v>
          </cell>
          <cell r="BG189">
            <v>0</v>
          </cell>
          <cell r="BH189">
            <v>0</v>
          </cell>
          <cell r="BI189">
            <v>0</v>
          </cell>
          <cell r="BJ189">
            <v>0</v>
          </cell>
          <cell r="BK189">
            <v>0</v>
          </cell>
          <cell r="BL189">
            <v>0</v>
          </cell>
          <cell r="BM189">
            <v>0</v>
          </cell>
          <cell r="BN189">
            <v>0</v>
          </cell>
          <cell r="BO189">
            <v>0</v>
          </cell>
          <cell r="BP189">
            <v>0</v>
          </cell>
          <cell r="BQ189">
            <v>0</v>
          </cell>
          <cell r="BR189">
            <v>0</v>
          </cell>
          <cell r="BS189">
            <v>0</v>
          </cell>
          <cell r="BT189">
            <v>0</v>
          </cell>
          <cell r="BU189">
            <v>0</v>
          </cell>
          <cell r="BV189">
            <v>0</v>
          </cell>
          <cell r="BW189">
            <v>0</v>
          </cell>
          <cell r="BX189">
            <v>0</v>
          </cell>
          <cell r="BY189">
            <v>0</v>
          </cell>
          <cell r="BZ189">
            <v>0</v>
          </cell>
          <cell r="CA189">
            <v>0</v>
          </cell>
          <cell r="CB189">
            <v>0</v>
          </cell>
          <cell r="CC189">
            <v>0</v>
          </cell>
          <cell r="CD189">
            <v>0</v>
          </cell>
          <cell r="CE189">
            <v>0</v>
          </cell>
          <cell r="CF189">
            <v>0</v>
          </cell>
          <cell r="CG189">
            <v>0</v>
          </cell>
          <cell r="CH189">
            <v>0</v>
          </cell>
          <cell r="CI189">
            <v>0</v>
          </cell>
          <cell r="CJ189">
            <v>0</v>
          </cell>
          <cell r="CK189">
            <v>0</v>
          </cell>
          <cell r="CL189">
            <v>0</v>
          </cell>
          <cell r="CM189">
            <v>0</v>
          </cell>
          <cell r="CN189">
            <v>0</v>
          </cell>
          <cell r="CO189">
            <v>0</v>
          </cell>
          <cell r="CP189">
            <v>0</v>
          </cell>
        </row>
        <row r="190">
          <cell r="A190">
            <v>38</v>
          </cell>
          <cell r="B190" t="str">
            <v>Krepyak Kaca Nako + Kerangka</v>
          </cell>
          <cell r="C190" t="str">
            <v>M2</v>
          </cell>
          <cell r="D190">
            <v>81300</v>
          </cell>
          <cell r="E190">
            <v>0</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v>0</v>
          </cell>
          <cell r="AG190">
            <v>0</v>
          </cell>
          <cell r="AH190">
            <v>0</v>
          </cell>
          <cell r="AI190">
            <v>0</v>
          </cell>
          <cell r="AJ190">
            <v>0</v>
          </cell>
          <cell r="AK190">
            <v>0</v>
          </cell>
          <cell r="AL190">
            <v>0</v>
          </cell>
          <cell r="AM190">
            <v>0</v>
          </cell>
          <cell r="AN190">
            <v>0</v>
          </cell>
          <cell r="AO190">
            <v>0</v>
          </cell>
          <cell r="AP190">
            <v>0</v>
          </cell>
          <cell r="AQ190">
            <v>0</v>
          </cell>
          <cell r="AR190">
            <v>0</v>
          </cell>
          <cell r="AS190">
            <v>0</v>
          </cell>
          <cell r="AT190">
            <v>0</v>
          </cell>
          <cell r="AU190">
            <v>0</v>
          </cell>
          <cell r="AV190">
            <v>0</v>
          </cell>
          <cell r="AW190">
            <v>0</v>
          </cell>
          <cell r="AX190">
            <v>0</v>
          </cell>
          <cell r="AY190">
            <v>0</v>
          </cell>
          <cell r="AZ190">
            <v>0</v>
          </cell>
          <cell r="BA190">
            <v>0</v>
          </cell>
          <cell r="BB190">
            <v>0</v>
          </cell>
          <cell r="BC190">
            <v>0</v>
          </cell>
          <cell r="BD190">
            <v>0</v>
          </cell>
          <cell r="BE190">
            <v>0</v>
          </cell>
          <cell r="BF190">
            <v>0</v>
          </cell>
          <cell r="BG190">
            <v>0</v>
          </cell>
          <cell r="BH190">
            <v>0</v>
          </cell>
          <cell r="BI190">
            <v>0</v>
          </cell>
          <cell r="BJ190">
            <v>0</v>
          </cell>
          <cell r="BK190">
            <v>0</v>
          </cell>
          <cell r="BL190">
            <v>0</v>
          </cell>
          <cell r="BM190">
            <v>0</v>
          </cell>
          <cell r="BN190">
            <v>0</v>
          </cell>
          <cell r="BO190">
            <v>0</v>
          </cell>
          <cell r="BP190">
            <v>0</v>
          </cell>
          <cell r="BQ190">
            <v>0</v>
          </cell>
          <cell r="BR190">
            <v>0</v>
          </cell>
          <cell r="BS190">
            <v>0</v>
          </cell>
          <cell r="BT190">
            <v>0</v>
          </cell>
          <cell r="BU190">
            <v>0</v>
          </cell>
          <cell r="BV190">
            <v>0</v>
          </cell>
          <cell r="BW190">
            <v>0</v>
          </cell>
          <cell r="BX190">
            <v>0</v>
          </cell>
          <cell r="BY190">
            <v>0</v>
          </cell>
          <cell r="BZ190">
            <v>0</v>
          </cell>
          <cell r="CA190">
            <v>0</v>
          </cell>
          <cell r="CB190">
            <v>0</v>
          </cell>
          <cell r="CC190">
            <v>0</v>
          </cell>
          <cell r="CD190">
            <v>0</v>
          </cell>
          <cell r="CE190">
            <v>0</v>
          </cell>
          <cell r="CF190">
            <v>0</v>
          </cell>
          <cell r="CG190">
            <v>0</v>
          </cell>
          <cell r="CH190">
            <v>0</v>
          </cell>
          <cell r="CI190">
            <v>0</v>
          </cell>
          <cell r="CJ190">
            <v>0</v>
          </cell>
          <cell r="CK190">
            <v>0</v>
          </cell>
          <cell r="CL190">
            <v>0</v>
          </cell>
          <cell r="CM190">
            <v>0</v>
          </cell>
          <cell r="CN190">
            <v>0</v>
          </cell>
          <cell r="CO190">
            <v>0</v>
          </cell>
          <cell r="CP190">
            <v>0</v>
          </cell>
        </row>
        <row r="191">
          <cell r="A191">
            <v>39</v>
          </cell>
          <cell r="B191" t="str">
            <v>Sticker Efek Kaca Es</v>
          </cell>
          <cell r="C191" t="str">
            <v>M2</v>
          </cell>
          <cell r="D191">
            <v>150000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4.1899999999999995</v>
          </cell>
          <cell r="T191">
            <v>628499.99999999988</v>
          </cell>
          <cell r="U191">
            <v>3.9323999999999999</v>
          </cell>
          <cell r="V191">
            <v>589860</v>
          </cell>
          <cell r="W191">
            <v>0</v>
          </cell>
          <cell r="X191">
            <v>0</v>
          </cell>
          <cell r="Y191">
            <v>0.16500000000000001</v>
          </cell>
          <cell r="Z191">
            <v>24750</v>
          </cell>
          <cell r="AA191">
            <v>0</v>
          </cell>
          <cell r="AB191">
            <v>0</v>
          </cell>
          <cell r="AC191">
            <v>0</v>
          </cell>
          <cell r="AD191">
            <v>0</v>
          </cell>
          <cell r="AE191">
            <v>0</v>
          </cell>
          <cell r="AF191">
            <v>0</v>
          </cell>
          <cell r="AG191">
            <v>0</v>
          </cell>
          <cell r="AH191">
            <v>0</v>
          </cell>
          <cell r="AI191">
            <v>0</v>
          </cell>
          <cell r="AJ191">
            <v>0</v>
          </cell>
          <cell r="AK191">
            <v>0</v>
          </cell>
          <cell r="AL191">
            <v>0</v>
          </cell>
          <cell r="AM191">
            <v>0</v>
          </cell>
          <cell r="AN191">
            <v>0</v>
          </cell>
          <cell r="AO191">
            <v>0</v>
          </cell>
          <cell r="AP191">
            <v>0</v>
          </cell>
          <cell r="AQ191">
            <v>0</v>
          </cell>
          <cell r="AR191">
            <v>0</v>
          </cell>
          <cell r="AS191">
            <v>0.31619999999999998</v>
          </cell>
          <cell r="AT191">
            <v>47430</v>
          </cell>
          <cell r="AU191">
            <v>0</v>
          </cell>
          <cell r="AV191">
            <v>0</v>
          </cell>
          <cell r="AW191">
            <v>0</v>
          </cell>
          <cell r="AX191">
            <v>0</v>
          </cell>
          <cell r="AY191">
            <v>0</v>
          </cell>
          <cell r="AZ191">
            <v>0</v>
          </cell>
          <cell r="BA191">
            <v>0</v>
          </cell>
          <cell r="BB191">
            <v>0</v>
          </cell>
          <cell r="BC191">
            <v>0</v>
          </cell>
          <cell r="BD191">
            <v>0</v>
          </cell>
          <cell r="BE191">
            <v>0</v>
          </cell>
          <cell r="BF191">
            <v>0</v>
          </cell>
          <cell r="BG191">
            <v>0</v>
          </cell>
          <cell r="BH191">
            <v>0</v>
          </cell>
          <cell r="BI191">
            <v>0</v>
          </cell>
          <cell r="BJ191">
            <v>0</v>
          </cell>
          <cell r="BK191">
            <v>0</v>
          </cell>
          <cell r="BL191">
            <v>0</v>
          </cell>
          <cell r="BM191">
            <v>0</v>
          </cell>
          <cell r="BN191">
            <v>0</v>
          </cell>
          <cell r="BO191">
            <v>0</v>
          </cell>
          <cell r="BP191">
            <v>0</v>
          </cell>
          <cell r="BQ191">
            <v>0</v>
          </cell>
          <cell r="BR191">
            <v>0</v>
          </cell>
          <cell r="BS191">
            <v>0</v>
          </cell>
          <cell r="BT191">
            <v>0</v>
          </cell>
          <cell r="BU191">
            <v>0</v>
          </cell>
          <cell r="BV191">
            <v>0</v>
          </cell>
          <cell r="BW191">
            <v>0</v>
          </cell>
          <cell r="BX191">
            <v>0</v>
          </cell>
          <cell r="BY191">
            <v>0</v>
          </cell>
          <cell r="BZ191">
            <v>0</v>
          </cell>
          <cell r="CA191">
            <v>0</v>
          </cell>
          <cell r="CB191">
            <v>0</v>
          </cell>
          <cell r="CC191">
            <v>0</v>
          </cell>
          <cell r="CD191">
            <v>0</v>
          </cell>
          <cell r="CE191">
            <v>0</v>
          </cell>
          <cell r="CF191">
            <v>0</v>
          </cell>
          <cell r="CG191">
            <v>0</v>
          </cell>
          <cell r="CH191">
            <v>0</v>
          </cell>
          <cell r="CI191">
            <v>0</v>
          </cell>
          <cell r="CJ191">
            <v>0</v>
          </cell>
          <cell r="CK191">
            <v>0</v>
          </cell>
          <cell r="CL191">
            <v>0</v>
          </cell>
          <cell r="CM191">
            <v>0</v>
          </cell>
          <cell r="CN191">
            <v>0</v>
          </cell>
          <cell r="CO191">
            <v>0</v>
          </cell>
          <cell r="CP191">
            <v>0</v>
          </cell>
        </row>
        <row r="192">
          <cell r="A192">
            <v>40</v>
          </cell>
          <cell r="B192" t="str">
            <v>Rel Pintu Dorong</v>
          </cell>
          <cell r="C192" t="str">
            <v>M'</v>
          </cell>
          <cell r="D192">
            <v>275000</v>
          </cell>
          <cell r="E192">
            <v>0</v>
          </cell>
          <cell r="F192">
            <v>0</v>
          </cell>
          <cell r="G192">
            <v>0</v>
          </cell>
          <cell r="H192">
            <v>0</v>
          </cell>
          <cell r="I192">
            <v>8.8000000000000007</v>
          </cell>
          <cell r="J192">
            <v>2420000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v>0</v>
          </cell>
          <cell r="AG192">
            <v>0</v>
          </cell>
          <cell r="AH192">
            <v>0</v>
          </cell>
          <cell r="AI192">
            <v>0</v>
          </cell>
          <cell r="AJ192">
            <v>0</v>
          </cell>
          <cell r="AK192">
            <v>0</v>
          </cell>
          <cell r="AL192">
            <v>0</v>
          </cell>
          <cell r="AM192">
            <v>0</v>
          </cell>
          <cell r="AN192">
            <v>0</v>
          </cell>
          <cell r="AO192">
            <v>0</v>
          </cell>
          <cell r="AP192">
            <v>0</v>
          </cell>
          <cell r="AQ192">
            <v>0</v>
          </cell>
          <cell r="AR192">
            <v>0</v>
          </cell>
          <cell r="AS192">
            <v>0</v>
          </cell>
          <cell r="AT192">
            <v>0</v>
          </cell>
          <cell r="AU192">
            <v>0</v>
          </cell>
          <cell r="AV192">
            <v>0</v>
          </cell>
          <cell r="AW192">
            <v>0</v>
          </cell>
          <cell r="AX192">
            <v>0</v>
          </cell>
          <cell r="AY192">
            <v>0</v>
          </cell>
          <cell r="AZ192">
            <v>0</v>
          </cell>
          <cell r="BA192">
            <v>0</v>
          </cell>
          <cell r="BB192">
            <v>0</v>
          </cell>
          <cell r="BC192">
            <v>0</v>
          </cell>
          <cell r="BD192">
            <v>0</v>
          </cell>
          <cell r="BE192">
            <v>0</v>
          </cell>
          <cell r="BF192">
            <v>0</v>
          </cell>
          <cell r="BG192">
            <v>0</v>
          </cell>
          <cell r="BH192">
            <v>0</v>
          </cell>
          <cell r="BI192">
            <v>0</v>
          </cell>
          <cell r="BJ192">
            <v>0</v>
          </cell>
          <cell r="BK192">
            <v>0</v>
          </cell>
          <cell r="BL192">
            <v>0</v>
          </cell>
          <cell r="BM192">
            <v>0</v>
          </cell>
          <cell r="BN192">
            <v>0</v>
          </cell>
          <cell r="BO192">
            <v>0</v>
          </cell>
          <cell r="BP192">
            <v>0</v>
          </cell>
          <cell r="BQ192">
            <v>0</v>
          </cell>
          <cell r="BR192">
            <v>0</v>
          </cell>
          <cell r="BS192">
            <v>0</v>
          </cell>
          <cell r="BT192">
            <v>0</v>
          </cell>
          <cell r="BU192">
            <v>0</v>
          </cell>
          <cell r="BV192">
            <v>0</v>
          </cell>
          <cell r="BW192">
            <v>0</v>
          </cell>
          <cell r="BX192">
            <v>0</v>
          </cell>
          <cell r="BY192">
            <v>0</v>
          </cell>
          <cell r="BZ192">
            <v>0</v>
          </cell>
          <cell r="CA192">
            <v>0</v>
          </cell>
          <cell r="CB192">
            <v>0</v>
          </cell>
          <cell r="CC192">
            <v>0</v>
          </cell>
          <cell r="CD192">
            <v>0</v>
          </cell>
          <cell r="CE192">
            <v>0</v>
          </cell>
          <cell r="CF192">
            <v>0</v>
          </cell>
          <cell r="CG192">
            <v>0</v>
          </cell>
          <cell r="CH192">
            <v>0</v>
          </cell>
          <cell r="CI192">
            <v>0</v>
          </cell>
          <cell r="CJ192">
            <v>0</v>
          </cell>
          <cell r="CK192">
            <v>0</v>
          </cell>
          <cell r="CL192">
            <v>0</v>
          </cell>
          <cell r="CM192">
            <v>0</v>
          </cell>
          <cell r="CN192">
            <v>0</v>
          </cell>
          <cell r="CO192">
            <v>0</v>
          </cell>
          <cell r="CP192">
            <v>0</v>
          </cell>
        </row>
        <row r="193">
          <cell r="A193">
            <v>41</v>
          </cell>
          <cell r="B193" t="str">
            <v>Rolling Door</v>
          </cell>
          <cell r="C193" t="str">
            <v>M2</v>
          </cell>
          <cell r="D193">
            <v>358100</v>
          </cell>
          <cell r="E193">
            <v>0</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v>0</v>
          </cell>
          <cell r="AG193">
            <v>0</v>
          </cell>
          <cell r="AH193">
            <v>0</v>
          </cell>
          <cell r="AI193">
            <v>0</v>
          </cell>
          <cell r="AJ193">
            <v>0</v>
          </cell>
          <cell r="AK193">
            <v>0</v>
          </cell>
          <cell r="AL193">
            <v>0</v>
          </cell>
          <cell r="AM193">
            <v>0</v>
          </cell>
          <cell r="AN193">
            <v>0</v>
          </cell>
          <cell r="AO193">
            <v>0</v>
          </cell>
          <cell r="AP193">
            <v>0</v>
          </cell>
          <cell r="AQ193">
            <v>0</v>
          </cell>
          <cell r="AR193">
            <v>0</v>
          </cell>
          <cell r="AS193">
            <v>0</v>
          </cell>
          <cell r="AT193">
            <v>0</v>
          </cell>
          <cell r="AU193">
            <v>0</v>
          </cell>
          <cell r="AV193">
            <v>0</v>
          </cell>
          <cell r="AW193">
            <v>0</v>
          </cell>
          <cell r="AX193">
            <v>0</v>
          </cell>
          <cell r="AY193">
            <v>0</v>
          </cell>
          <cell r="AZ193">
            <v>0</v>
          </cell>
          <cell r="BA193">
            <v>0</v>
          </cell>
          <cell r="BB193">
            <v>0</v>
          </cell>
          <cell r="BC193">
            <v>0</v>
          </cell>
          <cell r="BD193">
            <v>0</v>
          </cell>
          <cell r="BE193">
            <v>0</v>
          </cell>
          <cell r="BF193">
            <v>0</v>
          </cell>
          <cell r="BG193">
            <v>0</v>
          </cell>
          <cell r="BH193">
            <v>0</v>
          </cell>
          <cell r="BI193">
            <v>0</v>
          </cell>
          <cell r="BJ193">
            <v>0</v>
          </cell>
          <cell r="BK193">
            <v>0</v>
          </cell>
          <cell r="BL193">
            <v>0</v>
          </cell>
          <cell r="BM193">
            <v>0</v>
          </cell>
          <cell r="BN193">
            <v>0</v>
          </cell>
          <cell r="BO193">
            <v>0</v>
          </cell>
          <cell r="BP193">
            <v>0</v>
          </cell>
          <cell r="BQ193">
            <v>0</v>
          </cell>
          <cell r="BR193">
            <v>0</v>
          </cell>
          <cell r="BS193">
            <v>0</v>
          </cell>
          <cell r="BT193">
            <v>0</v>
          </cell>
          <cell r="BU193">
            <v>0</v>
          </cell>
          <cell r="BV193">
            <v>0</v>
          </cell>
          <cell r="BW193">
            <v>0</v>
          </cell>
          <cell r="BX193">
            <v>0</v>
          </cell>
          <cell r="BY193">
            <v>0</v>
          </cell>
          <cell r="BZ193">
            <v>0</v>
          </cell>
          <cell r="CA193">
            <v>0</v>
          </cell>
          <cell r="CB193">
            <v>0</v>
          </cell>
          <cell r="CC193">
            <v>0</v>
          </cell>
          <cell r="CD193">
            <v>0</v>
          </cell>
          <cell r="CE193">
            <v>0</v>
          </cell>
          <cell r="CF193">
            <v>0</v>
          </cell>
          <cell r="CG193">
            <v>0</v>
          </cell>
          <cell r="CH193">
            <v>0</v>
          </cell>
          <cell r="CI193">
            <v>0</v>
          </cell>
          <cell r="CJ193">
            <v>0</v>
          </cell>
          <cell r="CK193">
            <v>0</v>
          </cell>
          <cell r="CL193">
            <v>0</v>
          </cell>
          <cell r="CM193">
            <v>0</v>
          </cell>
          <cell r="CN193">
            <v>0</v>
          </cell>
          <cell r="CO193">
            <v>0</v>
          </cell>
          <cell r="CP193">
            <v>0</v>
          </cell>
        </row>
        <row r="194">
          <cell r="A194">
            <v>42</v>
          </cell>
          <cell r="B194" t="str">
            <v>Roster</v>
          </cell>
          <cell r="C194" t="str">
            <v>M2</v>
          </cell>
          <cell r="D194">
            <v>133850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v>0</v>
          </cell>
          <cell r="AG194">
            <v>0</v>
          </cell>
          <cell r="AH194">
            <v>0</v>
          </cell>
          <cell r="AI194">
            <v>0</v>
          </cell>
          <cell r="AJ194">
            <v>0</v>
          </cell>
          <cell r="AK194">
            <v>0</v>
          </cell>
          <cell r="AL194">
            <v>0</v>
          </cell>
          <cell r="AM194">
            <v>0</v>
          </cell>
          <cell r="AN194">
            <v>0</v>
          </cell>
          <cell r="AO194">
            <v>0</v>
          </cell>
          <cell r="AP194">
            <v>0</v>
          </cell>
          <cell r="AQ194">
            <v>0</v>
          </cell>
          <cell r="AR194">
            <v>0</v>
          </cell>
          <cell r="AS194">
            <v>0</v>
          </cell>
          <cell r="AT194">
            <v>0</v>
          </cell>
          <cell r="AU194">
            <v>0</v>
          </cell>
          <cell r="AV194">
            <v>0</v>
          </cell>
          <cell r="AW194">
            <v>0</v>
          </cell>
          <cell r="AX194">
            <v>0</v>
          </cell>
          <cell r="AY194">
            <v>0</v>
          </cell>
          <cell r="AZ194">
            <v>0</v>
          </cell>
          <cell r="BA194">
            <v>530046</v>
          </cell>
          <cell r="BB194">
            <v>0</v>
          </cell>
          <cell r="BC194">
            <v>973089.50000000023</v>
          </cell>
          <cell r="BD194">
            <v>0</v>
          </cell>
          <cell r="BE194">
            <v>3.9600000000000004</v>
          </cell>
          <cell r="BF194">
            <v>530046</v>
          </cell>
          <cell r="BG194">
            <v>7.2700000000000014</v>
          </cell>
          <cell r="BH194">
            <v>973089.50000000023</v>
          </cell>
          <cell r="BI194">
            <v>0.64000000000000012</v>
          </cell>
          <cell r="BJ194">
            <v>85664.000000000015</v>
          </cell>
          <cell r="BK194">
            <v>0.64000000000000012</v>
          </cell>
          <cell r="BL194">
            <v>85664.000000000015</v>
          </cell>
          <cell r="BM194">
            <v>0.32000000000000006</v>
          </cell>
          <cell r="BN194">
            <v>42832.000000000007</v>
          </cell>
          <cell r="BO194">
            <v>0.72000000000000008</v>
          </cell>
          <cell r="BP194">
            <v>96372.000000000015</v>
          </cell>
          <cell r="BQ194">
            <v>0</v>
          </cell>
          <cell r="BR194">
            <v>0</v>
          </cell>
          <cell r="BS194">
            <v>0</v>
          </cell>
          <cell r="BT194">
            <v>0</v>
          </cell>
          <cell r="BU194">
            <v>0</v>
          </cell>
          <cell r="BV194">
            <v>0</v>
          </cell>
          <cell r="BW194">
            <v>0</v>
          </cell>
          <cell r="BX194">
            <v>0</v>
          </cell>
          <cell r="BY194">
            <v>0</v>
          </cell>
          <cell r="BZ194">
            <v>0</v>
          </cell>
          <cell r="CA194">
            <v>0</v>
          </cell>
          <cell r="CB194">
            <v>0</v>
          </cell>
          <cell r="CC194">
            <v>0</v>
          </cell>
          <cell r="CD194">
            <v>0</v>
          </cell>
          <cell r="CE194">
            <v>0</v>
          </cell>
          <cell r="CF194">
            <v>0</v>
          </cell>
          <cell r="CG194">
            <v>0</v>
          </cell>
          <cell r="CH194">
            <v>0</v>
          </cell>
        </row>
        <row r="195">
          <cell r="A195">
            <v>43</v>
          </cell>
          <cell r="B195" t="str">
            <v>Gipsum Board</v>
          </cell>
          <cell r="C195" t="str">
            <v>M2</v>
          </cell>
          <cell r="D195">
            <v>29000</v>
          </cell>
          <cell r="E195">
            <v>0</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v>0</v>
          </cell>
          <cell r="AG195">
            <v>0</v>
          </cell>
          <cell r="AH195">
            <v>0</v>
          </cell>
          <cell r="AI195">
            <v>0</v>
          </cell>
          <cell r="AJ195">
            <v>0</v>
          </cell>
          <cell r="AK195">
            <v>0</v>
          </cell>
          <cell r="AL195">
            <v>0</v>
          </cell>
          <cell r="AM195">
            <v>0</v>
          </cell>
          <cell r="AN195">
            <v>0</v>
          </cell>
          <cell r="AO195">
            <v>0</v>
          </cell>
          <cell r="AP195">
            <v>0</v>
          </cell>
          <cell r="AQ195">
            <v>0</v>
          </cell>
          <cell r="AR195">
            <v>0</v>
          </cell>
          <cell r="AS195">
            <v>0</v>
          </cell>
          <cell r="AT195">
            <v>0</v>
          </cell>
          <cell r="AU195">
            <v>0</v>
          </cell>
          <cell r="AV195">
            <v>0</v>
          </cell>
          <cell r="AW195">
            <v>0</v>
          </cell>
          <cell r="AX195">
            <v>0</v>
          </cell>
          <cell r="AY195">
            <v>0</v>
          </cell>
          <cell r="AZ195">
            <v>0</v>
          </cell>
          <cell r="BA195">
            <v>0</v>
          </cell>
          <cell r="BB195">
            <v>0</v>
          </cell>
          <cell r="BC195">
            <v>0</v>
          </cell>
          <cell r="BD195">
            <v>0</v>
          </cell>
          <cell r="BE195">
            <v>0</v>
          </cell>
          <cell r="BF195">
            <v>0</v>
          </cell>
          <cell r="BG195">
            <v>0</v>
          </cell>
          <cell r="BH195">
            <v>0</v>
          </cell>
          <cell r="BI195">
            <v>0</v>
          </cell>
          <cell r="BJ195">
            <v>0</v>
          </cell>
          <cell r="BK195">
            <v>0</v>
          </cell>
          <cell r="BL195">
            <v>0</v>
          </cell>
          <cell r="BM195">
            <v>0</v>
          </cell>
          <cell r="BN195">
            <v>0</v>
          </cell>
          <cell r="BO195">
            <v>0</v>
          </cell>
          <cell r="BP195">
            <v>0</v>
          </cell>
          <cell r="BQ195">
            <v>0</v>
          </cell>
          <cell r="BR195">
            <v>0</v>
          </cell>
          <cell r="BS195">
            <v>0</v>
          </cell>
          <cell r="BT195">
            <v>0</v>
          </cell>
          <cell r="BU195">
            <v>0</v>
          </cell>
          <cell r="BV195">
            <v>0</v>
          </cell>
          <cell r="BW195">
            <v>0</v>
          </cell>
          <cell r="BX195">
            <v>0</v>
          </cell>
          <cell r="BY195">
            <v>0</v>
          </cell>
          <cell r="BZ195">
            <v>0</v>
          </cell>
          <cell r="CA195">
            <v>0</v>
          </cell>
          <cell r="CB195">
            <v>0</v>
          </cell>
          <cell r="CC195">
            <v>0</v>
          </cell>
          <cell r="CD195">
            <v>0</v>
          </cell>
          <cell r="CE195">
            <v>0</v>
          </cell>
          <cell r="CF195">
            <v>0</v>
          </cell>
          <cell r="CG195">
            <v>0</v>
          </cell>
          <cell r="CH195">
            <v>0</v>
          </cell>
          <cell r="CI195">
            <v>0</v>
          </cell>
          <cell r="CJ195">
            <v>0</v>
          </cell>
          <cell r="CK195">
            <v>0</v>
          </cell>
          <cell r="CL195">
            <v>0</v>
          </cell>
          <cell r="CM195">
            <v>0</v>
          </cell>
          <cell r="CN195">
            <v>0</v>
          </cell>
          <cell r="CO195">
            <v>0</v>
          </cell>
          <cell r="CP195">
            <v>0</v>
          </cell>
        </row>
        <row r="196">
          <cell r="A196">
            <v>44</v>
          </cell>
          <cell r="B196" t="str">
            <v>List Gipsum</v>
          </cell>
          <cell r="C196" t="str">
            <v>M'</v>
          </cell>
          <cell r="D196">
            <v>17300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v>0</v>
          </cell>
          <cell r="AG196">
            <v>0</v>
          </cell>
          <cell r="AH196">
            <v>0</v>
          </cell>
          <cell r="AI196">
            <v>0</v>
          </cell>
          <cell r="AJ196">
            <v>0</v>
          </cell>
          <cell r="AK196">
            <v>0</v>
          </cell>
          <cell r="AL196">
            <v>0</v>
          </cell>
          <cell r="AM196">
            <v>0</v>
          </cell>
          <cell r="AN196">
            <v>0</v>
          </cell>
          <cell r="AO196">
            <v>0</v>
          </cell>
          <cell r="AP196">
            <v>0</v>
          </cell>
          <cell r="AQ196">
            <v>0</v>
          </cell>
          <cell r="AR196">
            <v>0</v>
          </cell>
          <cell r="AS196">
            <v>0</v>
          </cell>
          <cell r="AT196">
            <v>0</v>
          </cell>
          <cell r="AU196">
            <v>0</v>
          </cell>
          <cell r="AV196">
            <v>0</v>
          </cell>
          <cell r="AW196">
            <v>0</v>
          </cell>
          <cell r="AX196">
            <v>0</v>
          </cell>
          <cell r="AY196">
            <v>0</v>
          </cell>
          <cell r="AZ196">
            <v>0</v>
          </cell>
          <cell r="BA196">
            <v>0</v>
          </cell>
          <cell r="BB196">
            <v>0</v>
          </cell>
          <cell r="BC196">
            <v>0</v>
          </cell>
          <cell r="BD196">
            <v>0</v>
          </cell>
          <cell r="BE196">
            <v>0</v>
          </cell>
          <cell r="BF196">
            <v>0</v>
          </cell>
          <cell r="BG196">
            <v>0</v>
          </cell>
          <cell r="BH196">
            <v>0</v>
          </cell>
          <cell r="BI196">
            <v>0</v>
          </cell>
          <cell r="BJ196">
            <v>0</v>
          </cell>
          <cell r="BK196">
            <v>0</v>
          </cell>
          <cell r="BL196">
            <v>0</v>
          </cell>
          <cell r="BM196">
            <v>0</v>
          </cell>
          <cell r="BN196">
            <v>0</v>
          </cell>
          <cell r="BO196">
            <v>0</v>
          </cell>
          <cell r="BP196">
            <v>0</v>
          </cell>
          <cell r="BQ196">
            <v>0</v>
          </cell>
          <cell r="BR196">
            <v>0</v>
          </cell>
          <cell r="BS196">
            <v>0</v>
          </cell>
          <cell r="BT196">
            <v>0</v>
          </cell>
          <cell r="BU196">
            <v>0</v>
          </cell>
          <cell r="BV196">
            <v>0</v>
          </cell>
          <cell r="BW196">
            <v>0</v>
          </cell>
          <cell r="BX196">
            <v>0</v>
          </cell>
          <cell r="BY196">
            <v>0</v>
          </cell>
          <cell r="BZ196">
            <v>0</v>
          </cell>
          <cell r="CA196">
            <v>0</v>
          </cell>
          <cell r="CB196">
            <v>0</v>
          </cell>
          <cell r="CC196">
            <v>0</v>
          </cell>
          <cell r="CD196">
            <v>0</v>
          </cell>
          <cell r="CE196">
            <v>0</v>
          </cell>
          <cell r="CF196">
            <v>0</v>
          </cell>
          <cell r="CG196">
            <v>0</v>
          </cell>
          <cell r="CH196">
            <v>0</v>
          </cell>
          <cell r="CI196">
            <v>0</v>
          </cell>
          <cell r="CJ196">
            <v>0</v>
          </cell>
          <cell r="CK196">
            <v>0</v>
          </cell>
          <cell r="CL196">
            <v>0</v>
          </cell>
          <cell r="CM196">
            <v>0</v>
          </cell>
          <cell r="CN196">
            <v>0</v>
          </cell>
          <cell r="CO196">
            <v>0</v>
          </cell>
          <cell r="CP196">
            <v>0</v>
          </cell>
        </row>
        <row r="197">
          <cell r="A197">
            <v>45</v>
          </cell>
          <cell r="B197" t="str">
            <v>Sealent</v>
          </cell>
          <cell r="C197" t="str">
            <v>M'</v>
          </cell>
          <cell r="D197">
            <v>8400</v>
          </cell>
          <cell r="E197">
            <v>0</v>
          </cell>
          <cell r="F197">
            <v>0</v>
          </cell>
          <cell r="G197">
            <v>4.88</v>
          </cell>
          <cell r="H197">
            <v>40992</v>
          </cell>
          <cell r="I197">
            <v>4.88</v>
          </cell>
          <cell r="J197">
            <v>40992</v>
          </cell>
          <cell r="K197">
            <v>0</v>
          </cell>
          <cell r="L197">
            <v>0</v>
          </cell>
          <cell r="M197">
            <v>0</v>
          </cell>
          <cell r="N197">
            <v>0</v>
          </cell>
          <cell r="O197">
            <v>40.319999999999993</v>
          </cell>
          <cell r="P197">
            <v>338687.99999999994</v>
          </cell>
          <cell r="Q197">
            <v>19.600000000000001</v>
          </cell>
          <cell r="R197">
            <v>164640</v>
          </cell>
          <cell r="S197">
            <v>58.63</v>
          </cell>
          <cell r="T197">
            <v>492492</v>
          </cell>
          <cell r="U197">
            <v>58.63</v>
          </cell>
          <cell r="V197">
            <v>492492</v>
          </cell>
          <cell r="W197">
            <v>5.6800000000000006</v>
          </cell>
          <cell r="X197">
            <v>47712.000000000007</v>
          </cell>
          <cell r="Y197">
            <v>5.6800000000000006</v>
          </cell>
          <cell r="Z197">
            <v>47712.000000000007</v>
          </cell>
          <cell r="AA197">
            <v>31</v>
          </cell>
          <cell r="AB197">
            <v>260400</v>
          </cell>
          <cell r="AC197">
            <v>31.400000000000002</v>
          </cell>
          <cell r="AD197">
            <v>263760</v>
          </cell>
          <cell r="AE197">
            <v>19.439999999999998</v>
          </cell>
          <cell r="AF197">
            <v>163295.99999999997</v>
          </cell>
          <cell r="AG197">
            <v>4.5999999999999996</v>
          </cell>
          <cell r="AH197">
            <v>38640</v>
          </cell>
          <cell r="AI197">
            <v>10.76</v>
          </cell>
          <cell r="AJ197">
            <v>90384</v>
          </cell>
          <cell r="AK197">
            <v>0</v>
          </cell>
          <cell r="AL197">
            <v>0</v>
          </cell>
          <cell r="AM197">
            <v>0</v>
          </cell>
          <cell r="AN197">
            <v>0</v>
          </cell>
          <cell r="AO197">
            <v>0</v>
          </cell>
          <cell r="AP197">
            <v>0</v>
          </cell>
          <cell r="AQ197">
            <v>3.2800000000000002</v>
          </cell>
          <cell r="AR197">
            <v>27552.000000000004</v>
          </cell>
          <cell r="AS197">
            <v>3.2800000000000002</v>
          </cell>
          <cell r="AT197">
            <v>27552.000000000004</v>
          </cell>
          <cell r="AU197">
            <v>0</v>
          </cell>
          <cell r="AV197">
            <v>0</v>
          </cell>
          <cell r="AW197">
            <v>0</v>
          </cell>
          <cell r="AX197">
            <v>0</v>
          </cell>
          <cell r="AY197">
            <v>0</v>
          </cell>
          <cell r="AZ197">
            <v>0</v>
          </cell>
          <cell r="BA197">
            <v>0</v>
          </cell>
          <cell r="BB197">
            <v>0</v>
          </cell>
          <cell r="BC197">
            <v>0</v>
          </cell>
          <cell r="BD197">
            <v>0</v>
          </cell>
          <cell r="BE197">
            <v>0</v>
          </cell>
          <cell r="BF197">
            <v>0</v>
          </cell>
          <cell r="BG197">
            <v>0</v>
          </cell>
          <cell r="BH197">
            <v>0</v>
          </cell>
          <cell r="BI197">
            <v>0</v>
          </cell>
          <cell r="BJ197">
            <v>0</v>
          </cell>
          <cell r="BK197">
            <v>0</v>
          </cell>
          <cell r="BL197">
            <v>0</v>
          </cell>
          <cell r="BM197">
            <v>0</v>
          </cell>
          <cell r="BN197">
            <v>0</v>
          </cell>
          <cell r="BO197">
            <v>0</v>
          </cell>
          <cell r="BP197">
            <v>0</v>
          </cell>
          <cell r="BQ197">
            <v>0</v>
          </cell>
          <cell r="BR197">
            <v>0</v>
          </cell>
          <cell r="BS197">
            <v>0</v>
          </cell>
          <cell r="BT197">
            <v>0</v>
          </cell>
          <cell r="BU197">
            <v>0</v>
          </cell>
          <cell r="BV197">
            <v>0</v>
          </cell>
          <cell r="BW197">
            <v>0</v>
          </cell>
          <cell r="BX197">
            <v>0</v>
          </cell>
          <cell r="BY197">
            <v>0</v>
          </cell>
          <cell r="BZ197">
            <v>0</v>
          </cell>
          <cell r="CA197">
            <v>0</v>
          </cell>
          <cell r="CB197">
            <v>0</v>
          </cell>
          <cell r="CC197">
            <v>0</v>
          </cell>
          <cell r="CD197">
            <v>0</v>
          </cell>
          <cell r="CE197">
            <v>0</v>
          </cell>
          <cell r="CF197">
            <v>0</v>
          </cell>
          <cell r="CG197">
            <v>0</v>
          </cell>
          <cell r="CH197">
            <v>0</v>
          </cell>
          <cell r="CI197">
            <v>0</v>
          </cell>
          <cell r="CJ197">
            <v>0</v>
          </cell>
          <cell r="CK197">
            <v>0</v>
          </cell>
          <cell r="CL197">
            <v>0</v>
          </cell>
          <cell r="CM197">
            <v>0</v>
          </cell>
          <cell r="CN197">
            <v>0</v>
          </cell>
          <cell r="CO197">
            <v>0</v>
          </cell>
          <cell r="CP197">
            <v>0</v>
          </cell>
        </row>
        <row r="198">
          <cell r="A198">
            <v>46</v>
          </cell>
          <cell r="B198" t="str">
            <v>Benangan Kusen</v>
          </cell>
          <cell r="C198" t="str">
            <v>M'</v>
          </cell>
          <cell r="D198">
            <v>4296.0074999999997</v>
          </cell>
          <cell r="E198">
            <v>6.1999999999999993</v>
          </cell>
          <cell r="F198">
            <v>26635.246499999994</v>
          </cell>
          <cell r="G198">
            <v>10.6</v>
          </cell>
          <cell r="H198">
            <v>45537.679499999998</v>
          </cell>
          <cell r="I198">
            <v>0</v>
          </cell>
          <cell r="J198">
            <v>0</v>
          </cell>
          <cell r="K198">
            <v>5.5990000000000002</v>
          </cell>
          <cell r="L198">
            <v>24053.345992499999</v>
          </cell>
          <cell r="M198">
            <v>5.7839999999999998</v>
          </cell>
          <cell r="N198">
            <v>24848.107379999998</v>
          </cell>
          <cell r="O198">
            <v>23.320000000000004</v>
          </cell>
          <cell r="P198">
            <v>100182.89490000001</v>
          </cell>
          <cell r="Q198">
            <v>13.5</v>
          </cell>
          <cell r="R198">
            <v>57996.101249999992</v>
          </cell>
          <cell r="S198">
            <v>21.6</v>
          </cell>
          <cell r="T198">
            <v>92793.762000000002</v>
          </cell>
          <cell r="U198">
            <v>21.6</v>
          </cell>
          <cell r="V198">
            <v>92793.762000000002</v>
          </cell>
          <cell r="W198">
            <v>6.4</v>
          </cell>
          <cell r="X198">
            <v>27494.448</v>
          </cell>
          <cell r="Y198">
            <v>6.4</v>
          </cell>
          <cell r="Z198">
            <v>27494.448</v>
          </cell>
          <cell r="AA198">
            <v>18.8</v>
          </cell>
          <cell r="AB198">
            <v>80764.940999999992</v>
          </cell>
          <cell r="AC198">
            <v>16.600000000000001</v>
          </cell>
          <cell r="AD198">
            <v>71313.724499999997</v>
          </cell>
          <cell r="AE198">
            <v>10.120000000000001</v>
          </cell>
          <cell r="AF198">
            <v>43475.5959</v>
          </cell>
          <cell r="AG198">
            <v>10</v>
          </cell>
          <cell r="AH198">
            <v>42960.074999999997</v>
          </cell>
          <cell r="AI198">
            <v>11.639999999999999</v>
          </cell>
          <cell r="AJ198">
            <v>50005.527299999994</v>
          </cell>
          <cell r="AK198">
            <v>20</v>
          </cell>
          <cell r="AL198">
            <v>85920.15</v>
          </cell>
          <cell r="AM198">
            <v>15.4</v>
          </cell>
          <cell r="AN198">
            <v>66158.515499999994</v>
          </cell>
          <cell r="AO198">
            <v>16.8</v>
          </cell>
          <cell r="AP198">
            <v>72172.925999999992</v>
          </cell>
          <cell r="AQ198">
            <v>4</v>
          </cell>
          <cell r="AR198">
            <v>17184.03</v>
          </cell>
          <cell r="AS198">
            <v>4</v>
          </cell>
          <cell r="AT198">
            <v>17184.03</v>
          </cell>
          <cell r="AU198">
            <v>4</v>
          </cell>
          <cell r="AV198">
            <v>17184.03</v>
          </cell>
          <cell r="AW198">
            <v>22.8</v>
          </cell>
          <cell r="AX198">
            <v>97948.97099999999</v>
          </cell>
          <cell r="AY198">
            <v>22.9</v>
          </cell>
          <cell r="AZ198">
            <v>98378.571749999988</v>
          </cell>
          <cell r="BA198">
            <v>39.200000000000003</v>
          </cell>
          <cell r="BB198">
            <v>168403.49400000001</v>
          </cell>
          <cell r="BC198">
            <v>0</v>
          </cell>
          <cell r="BD198">
            <v>0</v>
          </cell>
          <cell r="BE198">
            <v>69.599999999999994</v>
          </cell>
          <cell r="BF198">
            <v>299002.12199999997</v>
          </cell>
          <cell r="BG198">
            <v>117.6</v>
          </cell>
          <cell r="BH198">
            <v>505210.48199999996</v>
          </cell>
          <cell r="BI198">
            <v>8</v>
          </cell>
          <cell r="BJ198">
            <v>34368.06</v>
          </cell>
          <cell r="BK198">
            <v>8</v>
          </cell>
          <cell r="BL198">
            <v>34368.06</v>
          </cell>
          <cell r="BM198">
            <v>4.8000000000000007</v>
          </cell>
          <cell r="BN198">
            <v>20620.836000000003</v>
          </cell>
          <cell r="BO198">
            <v>15.200000000000001</v>
          </cell>
          <cell r="BP198">
            <v>65299.313999999998</v>
          </cell>
          <cell r="BQ198">
            <v>0</v>
          </cell>
          <cell r="BR198">
            <v>0</v>
          </cell>
          <cell r="BS198">
            <v>0</v>
          </cell>
          <cell r="BT198">
            <v>0</v>
          </cell>
          <cell r="BU198">
            <v>0</v>
          </cell>
          <cell r="BV198">
            <v>0</v>
          </cell>
          <cell r="BW198">
            <v>0</v>
          </cell>
          <cell r="BX198">
            <v>0</v>
          </cell>
          <cell r="BY198">
            <v>0</v>
          </cell>
          <cell r="BZ198">
            <v>0</v>
          </cell>
          <cell r="CA198">
            <v>0</v>
          </cell>
          <cell r="CB198">
            <v>0</v>
          </cell>
          <cell r="CC198">
            <v>0</v>
          </cell>
          <cell r="CD198">
            <v>0</v>
          </cell>
          <cell r="CE198">
            <v>0</v>
          </cell>
          <cell r="CF198">
            <v>0</v>
          </cell>
          <cell r="CG198">
            <v>0</v>
          </cell>
          <cell r="CH198">
            <v>0</v>
          </cell>
        </row>
        <row r="199">
          <cell r="A199">
            <v>47</v>
          </cell>
          <cell r="B199" t="str">
            <v xml:space="preserve">Cat Kayu </v>
          </cell>
          <cell r="C199" t="str">
            <v>M2</v>
          </cell>
          <cell r="D199">
            <v>19370.5</v>
          </cell>
          <cell r="E199">
            <v>0</v>
          </cell>
          <cell r="F199">
            <v>0</v>
          </cell>
          <cell r="G199">
            <v>4.68</v>
          </cell>
          <cell r="H199">
            <v>90653.939999999988</v>
          </cell>
          <cell r="I199">
            <v>4.7</v>
          </cell>
          <cell r="J199">
            <v>91041.35</v>
          </cell>
          <cell r="K199">
            <v>0</v>
          </cell>
          <cell r="L199">
            <v>0</v>
          </cell>
          <cell r="M199">
            <v>4.0991999999999997</v>
          </cell>
          <cell r="N199">
            <v>79403.553599999999</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v>0</v>
          </cell>
          <cell r="AG199">
            <v>0</v>
          </cell>
          <cell r="AH199">
            <v>0</v>
          </cell>
          <cell r="AI199">
            <v>0</v>
          </cell>
          <cell r="AJ199">
            <v>0</v>
          </cell>
          <cell r="AK199">
            <v>3.3503999999999992</v>
          </cell>
          <cell r="AL199">
            <v>64898.923199999983</v>
          </cell>
          <cell r="AM199">
            <v>2.2895999999999996</v>
          </cell>
          <cell r="AN199">
            <v>44350.696799999991</v>
          </cell>
          <cell r="AO199">
            <v>0</v>
          </cell>
          <cell r="AP199">
            <v>0</v>
          </cell>
          <cell r="AQ199">
            <v>0</v>
          </cell>
          <cell r="AR199">
            <v>0</v>
          </cell>
          <cell r="AS199">
            <v>0</v>
          </cell>
          <cell r="AT199">
            <v>0</v>
          </cell>
          <cell r="AU199">
            <v>0</v>
          </cell>
          <cell r="AV199">
            <v>0</v>
          </cell>
          <cell r="AW199">
            <v>0</v>
          </cell>
          <cell r="AX199">
            <v>0</v>
          </cell>
          <cell r="AY199">
            <v>0</v>
          </cell>
          <cell r="AZ199">
            <v>0</v>
          </cell>
          <cell r="BA199">
            <v>0</v>
          </cell>
          <cell r="BB199">
            <v>0</v>
          </cell>
          <cell r="BC199">
            <v>0</v>
          </cell>
          <cell r="BD199">
            <v>0</v>
          </cell>
          <cell r="BE199">
            <v>0</v>
          </cell>
          <cell r="BF199">
            <v>0</v>
          </cell>
          <cell r="BG199">
            <v>0</v>
          </cell>
          <cell r="BH199">
            <v>0</v>
          </cell>
          <cell r="BI199">
            <v>0</v>
          </cell>
          <cell r="BJ199">
            <v>0</v>
          </cell>
          <cell r="BK199">
            <v>0</v>
          </cell>
          <cell r="BL199">
            <v>0</v>
          </cell>
          <cell r="BM199">
            <v>0</v>
          </cell>
          <cell r="BN199">
            <v>0</v>
          </cell>
          <cell r="BO199">
            <v>0</v>
          </cell>
          <cell r="BP199">
            <v>0</v>
          </cell>
          <cell r="BQ199">
            <v>0</v>
          </cell>
          <cell r="BR199">
            <v>0</v>
          </cell>
          <cell r="BS199">
            <v>0</v>
          </cell>
          <cell r="BT199">
            <v>0</v>
          </cell>
          <cell r="BU199">
            <v>0</v>
          </cell>
          <cell r="BV199">
            <v>0</v>
          </cell>
          <cell r="BW199">
            <v>0</v>
          </cell>
          <cell r="BX199">
            <v>0</v>
          </cell>
          <cell r="BY199">
            <v>0</v>
          </cell>
          <cell r="BZ199">
            <v>0</v>
          </cell>
          <cell r="CA199">
            <v>0</v>
          </cell>
          <cell r="CB199">
            <v>0</v>
          </cell>
          <cell r="CC199">
            <v>0</v>
          </cell>
          <cell r="CD199">
            <v>0</v>
          </cell>
          <cell r="CE199">
            <v>0</v>
          </cell>
          <cell r="CF199">
            <v>0</v>
          </cell>
          <cell r="CG199">
            <v>0</v>
          </cell>
          <cell r="CH199">
            <v>0</v>
          </cell>
          <cell r="CI199">
            <v>0</v>
          </cell>
          <cell r="CJ199">
            <v>0</v>
          </cell>
          <cell r="CK199">
            <v>0</v>
          </cell>
          <cell r="CL199">
            <v>0</v>
          </cell>
          <cell r="CM199">
            <v>0</v>
          </cell>
          <cell r="CN199">
            <v>0</v>
          </cell>
          <cell r="CO199">
            <v>0</v>
          </cell>
          <cell r="CP199">
            <v>0</v>
          </cell>
        </row>
        <row r="200">
          <cell r="A200">
            <v>48</v>
          </cell>
          <cell r="B200" t="str">
            <v>Cat Besi</v>
          </cell>
          <cell r="C200" t="str">
            <v>M2</v>
          </cell>
          <cell r="D200">
            <v>13698</v>
          </cell>
          <cell r="E200">
            <v>0</v>
          </cell>
          <cell r="F200">
            <v>0</v>
          </cell>
          <cell r="G200">
            <v>0</v>
          </cell>
          <cell r="H200">
            <v>0</v>
          </cell>
          <cell r="I200">
            <v>0</v>
          </cell>
          <cell r="J200">
            <v>0</v>
          </cell>
          <cell r="K200">
            <v>5.6445590696960588</v>
          </cell>
          <cell r="L200">
            <v>77319.170136696615</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v>0</v>
          </cell>
          <cell r="AG200">
            <v>0</v>
          </cell>
          <cell r="AH200">
            <v>0</v>
          </cell>
          <cell r="AI200">
            <v>0</v>
          </cell>
          <cell r="AJ200">
            <v>0</v>
          </cell>
          <cell r="AK200">
            <v>0.12169439999999999</v>
          </cell>
          <cell r="AL200">
            <v>1666.9698911999999</v>
          </cell>
          <cell r="AM200">
            <v>0.15644160000000001</v>
          </cell>
          <cell r="AN200">
            <v>2142.9370368</v>
          </cell>
          <cell r="AO200">
            <v>0</v>
          </cell>
          <cell r="AP200">
            <v>0</v>
          </cell>
          <cell r="AQ200">
            <v>0</v>
          </cell>
          <cell r="AR200">
            <v>0</v>
          </cell>
          <cell r="AS200">
            <v>0</v>
          </cell>
          <cell r="AT200">
            <v>0</v>
          </cell>
          <cell r="AU200">
            <v>0</v>
          </cell>
          <cell r="AV200">
            <v>0</v>
          </cell>
          <cell r="AW200">
            <v>0</v>
          </cell>
          <cell r="AX200">
            <v>0</v>
          </cell>
          <cell r="AY200">
            <v>0.7439039999999999</v>
          </cell>
          <cell r="AZ200">
            <v>0</v>
          </cell>
          <cell r="BA200">
            <v>0</v>
          </cell>
          <cell r="BB200">
            <v>0</v>
          </cell>
          <cell r="BC200">
            <v>0.7439039999999999</v>
          </cell>
          <cell r="BD200">
            <v>10189.996991999998</v>
          </cell>
          <cell r="BE200">
            <v>0</v>
          </cell>
          <cell r="BF200">
            <v>0</v>
          </cell>
          <cell r="BG200">
            <v>0</v>
          </cell>
          <cell r="BH200">
            <v>0</v>
          </cell>
          <cell r="BI200">
            <v>0</v>
          </cell>
          <cell r="BJ200">
            <v>0</v>
          </cell>
          <cell r="BK200">
            <v>0</v>
          </cell>
          <cell r="BL200">
            <v>0</v>
          </cell>
          <cell r="BM200">
            <v>0</v>
          </cell>
          <cell r="BN200">
            <v>0</v>
          </cell>
          <cell r="BO200">
            <v>0</v>
          </cell>
          <cell r="BP200">
            <v>0</v>
          </cell>
          <cell r="BQ200">
            <v>0</v>
          </cell>
          <cell r="BR200">
            <v>0</v>
          </cell>
          <cell r="BS200">
            <v>0</v>
          </cell>
          <cell r="BT200">
            <v>0</v>
          </cell>
          <cell r="BU200">
            <v>0</v>
          </cell>
          <cell r="BV200">
            <v>0</v>
          </cell>
          <cell r="BW200">
            <v>0</v>
          </cell>
          <cell r="BX200">
            <v>0</v>
          </cell>
          <cell r="BY200">
            <v>0</v>
          </cell>
          <cell r="BZ200">
            <v>0</v>
          </cell>
          <cell r="CA200">
            <v>0</v>
          </cell>
          <cell r="CB200">
            <v>0</v>
          </cell>
          <cell r="CC200">
            <v>0</v>
          </cell>
          <cell r="CD200">
            <v>0</v>
          </cell>
          <cell r="CE200">
            <v>0</v>
          </cell>
          <cell r="CF200">
            <v>0</v>
          </cell>
          <cell r="CG200">
            <v>0</v>
          </cell>
          <cell r="CH200">
            <v>0</v>
          </cell>
          <cell r="CI200">
            <v>0</v>
          </cell>
          <cell r="CJ200">
            <v>0</v>
          </cell>
          <cell r="CK200">
            <v>0</v>
          </cell>
          <cell r="CL200">
            <v>0</v>
          </cell>
          <cell r="CM200">
            <v>0</v>
          </cell>
          <cell r="CN200">
            <v>0</v>
          </cell>
          <cell r="CO200">
            <v>0</v>
          </cell>
          <cell r="CP200">
            <v>0</v>
          </cell>
        </row>
        <row r="201">
          <cell r="A201">
            <v>49</v>
          </cell>
          <cell r="B201" t="str">
            <v>Cat Dinding</v>
          </cell>
          <cell r="C201" t="str">
            <v>M2</v>
          </cell>
          <cell r="D201">
            <v>9900</v>
          </cell>
          <cell r="E201">
            <v>0</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v>0</v>
          </cell>
          <cell r="AG201">
            <v>0</v>
          </cell>
          <cell r="AH201">
            <v>0</v>
          </cell>
          <cell r="AI201">
            <v>0</v>
          </cell>
          <cell r="AJ201">
            <v>0</v>
          </cell>
          <cell r="AK201">
            <v>0</v>
          </cell>
          <cell r="AL201">
            <v>0</v>
          </cell>
          <cell r="AM201">
            <v>0</v>
          </cell>
          <cell r="AN201">
            <v>0</v>
          </cell>
          <cell r="AO201">
            <v>0</v>
          </cell>
          <cell r="AP201">
            <v>0</v>
          </cell>
          <cell r="AQ201">
            <v>0</v>
          </cell>
          <cell r="AR201">
            <v>0</v>
          </cell>
          <cell r="AS201">
            <v>0</v>
          </cell>
          <cell r="AT201">
            <v>0</v>
          </cell>
          <cell r="AU201">
            <v>0</v>
          </cell>
          <cell r="AV201">
            <v>0</v>
          </cell>
          <cell r="AW201">
            <v>0</v>
          </cell>
          <cell r="AX201">
            <v>0</v>
          </cell>
          <cell r="AY201">
            <v>0</v>
          </cell>
          <cell r="AZ201">
            <v>0</v>
          </cell>
          <cell r="BA201">
            <v>78408.000000000015</v>
          </cell>
          <cell r="BB201">
            <v>0</v>
          </cell>
          <cell r="BC201">
            <v>143946.00000000003</v>
          </cell>
          <cell r="BD201">
            <v>0</v>
          </cell>
          <cell r="BE201">
            <v>7.9200000000000008</v>
          </cell>
          <cell r="BF201">
            <v>78408.000000000015</v>
          </cell>
          <cell r="BG201">
            <v>14.540000000000003</v>
          </cell>
          <cell r="BH201">
            <v>143946.00000000003</v>
          </cell>
          <cell r="BI201">
            <v>1.2800000000000002</v>
          </cell>
          <cell r="BJ201">
            <v>12672.000000000002</v>
          </cell>
          <cell r="BK201">
            <v>1.2800000000000002</v>
          </cell>
          <cell r="BL201">
            <v>12672.000000000002</v>
          </cell>
          <cell r="BM201">
            <v>0.64000000000000012</v>
          </cell>
          <cell r="BN201">
            <v>6336.0000000000009</v>
          </cell>
          <cell r="BO201">
            <v>1.4400000000000002</v>
          </cell>
          <cell r="BP201">
            <v>14256.000000000002</v>
          </cell>
          <cell r="BQ201">
            <v>0</v>
          </cell>
          <cell r="BR201">
            <v>0</v>
          </cell>
          <cell r="BS201">
            <v>0</v>
          </cell>
          <cell r="BT201">
            <v>0</v>
          </cell>
          <cell r="BU201">
            <v>0</v>
          </cell>
          <cell r="BV201">
            <v>0</v>
          </cell>
          <cell r="BW201">
            <v>0</v>
          </cell>
          <cell r="BX201">
            <v>0</v>
          </cell>
          <cell r="BY201">
            <v>0</v>
          </cell>
          <cell r="BZ201">
            <v>0</v>
          </cell>
          <cell r="CA201">
            <v>0</v>
          </cell>
          <cell r="CB201">
            <v>0</v>
          </cell>
          <cell r="CC201">
            <v>0</v>
          </cell>
          <cell r="CD201">
            <v>0</v>
          </cell>
          <cell r="CE201">
            <v>0</v>
          </cell>
          <cell r="CF201">
            <v>0</v>
          </cell>
          <cell r="CG201">
            <v>0</v>
          </cell>
          <cell r="CH201">
            <v>0</v>
          </cell>
        </row>
        <row r="202">
          <cell r="A202">
            <v>50</v>
          </cell>
          <cell r="B202" t="str">
            <v>Plesteran Camprot</v>
          </cell>
          <cell r="C202" t="str">
            <v>M2</v>
          </cell>
          <cell r="D202">
            <v>14600</v>
          </cell>
          <cell r="E202">
            <v>0</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v>0</v>
          </cell>
          <cell r="AG202">
            <v>0</v>
          </cell>
          <cell r="AH202">
            <v>0</v>
          </cell>
          <cell r="AI202">
            <v>0</v>
          </cell>
          <cell r="AJ202">
            <v>0</v>
          </cell>
          <cell r="AK202">
            <v>0</v>
          </cell>
          <cell r="AL202">
            <v>0</v>
          </cell>
          <cell r="AM202">
            <v>0</v>
          </cell>
          <cell r="AN202">
            <v>0</v>
          </cell>
          <cell r="AO202">
            <v>0</v>
          </cell>
          <cell r="AP202">
            <v>0</v>
          </cell>
          <cell r="AQ202">
            <v>0</v>
          </cell>
          <cell r="AR202">
            <v>0</v>
          </cell>
          <cell r="AS202">
            <v>0</v>
          </cell>
          <cell r="AT202">
            <v>0</v>
          </cell>
          <cell r="AU202">
            <v>0</v>
          </cell>
          <cell r="AV202">
            <v>0</v>
          </cell>
          <cell r="AW202">
            <v>0</v>
          </cell>
          <cell r="AX202">
            <v>0</v>
          </cell>
          <cell r="AY202">
            <v>0</v>
          </cell>
          <cell r="AZ202">
            <v>0</v>
          </cell>
          <cell r="BA202">
            <v>0</v>
          </cell>
          <cell r="BB202">
            <v>0</v>
          </cell>
          <cell r="BC202">
            <v>0</v>
          </cell>
          <cell r="BD202">
            <v>0</v>
          </cell>
          <cell r="BE202">
            <v>0</v>
          </cell>
          <cell r="BF202">
            <v>0</v>
          </cell>
          <cell r="BG202">
            <v>0</v>
          </cell>
          <cell r="BH202">
            <v>0</v>
          </cell>
          <cell r="BI202">
            <v>0</v>
          </cell>
          <cell r="BJ202">
            <v>0</v>
          </cell>
          <cell r="BK202">
            <v>0</v>
          </cell>
          <cell r="BL202">
            <v>0</v>
          </cell>
          <cell r="BM202">
            <v>0</v>
          </cell>
          <cell r="BN202">
            <v>0</v>
          </cell>
          <cell r="BO202">
            <v>0</v>
          </cell>
          <cell r="BP202">
            <v>0</v>
          </cell>
          <cell r="BQ202">
            <v>0</v>
          </cell>
          <cell r="BR202">
            <v>0</v>
          </cell>
          <cell r="BS202">
            <v>0</v>
          </cell>
          <cell r="BT202">
            <v>0</v>
          </cell>
          <cell r="BU202">
            <v>0</v>
          </cell>
          <cell r="BV202">
            <v>0</v>
          </cell>
          <cell r="BW202">
            <v>0</v>
          </cell>
          <cell r="BX202">
            <v>0</v>
          </cell>
          <cell r="BY202">
            <v>0</v>
          </cell>
          <cell r="BZ202">
            <v>0</v>
          </cell>
          <cell r="CA202">
            <v>0</v>
          </cell>
          <cell r="CB202">
            <v>0</v>
          </cell>
          <cell r="CC202">
            <v>0</v>
          </cell>
          <cell r="CD202">
            <v>0</v>
          </cell>
          <cell r="CE202">
            <v>0</v>
          </cell>
          <cell r="CF202">
            <v>0</v>
          </cell>
          <cell r="CG202">
            <v>0</v>
          </cell>
          <cell r="CH202">
            <v>0</v>
          </cell>
          <cell r="CI202">
            <v>0</v>
          </cell>
          <cell r="CJ202">
            <v>0</v>
          </cell>
          <cell r="CK202">
            <v>0</v>
          </cell>
          <cell r="CL202">
            <v>0</v>
          </cell>
          <cell r="CM202">
            <v>0</v>
          </cell>
          <cell r="CN202">
            <v>0</v>
          </cell>
          <cell r="CO202">
            <v>0</v>
          </cell>
          <cell r="CP202">
            <v>0</v>
          </cell>
        </row>
        <row r="203">
          <cell r="A203">
            <v>51</v>
          </cell>
          <cell r="B203" t="str">
            <v>Rangka Metal Furring</v>
          </cell>
          <cell r="C203" t="str">
            <v>M'</v>
          </cell>
          <cell r="D203">
            <v>90000</v>
          </cell>
          <cell r="E203">
            <v>0</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v>0</v>
          </cell>
          <cell r="AG203">
            <v>0</v>
          </cell>
          <cell r="AH203">
            <v>0</v>
          </cell>
          <cell r="AI203">
            <v>0</v>
          </cell>
          <cell r="AJ203">
            <v>0</v>
          </cell>
          <cell r="AK203">
            <v>0</v>
          </cell>
          <cell r="AL203">
            <v>0</v>
          </cell>
          <cell r="AM203">
            <v>0</v>
          </cell>
          <cell r="AN203">
            <v>0</v>
          </cell>
          <cell r="AO203">
            <v>0</v>
          </cell>
          <cell r="AP203">
            <v>0</v>
          </cell>
          <cell r="AQ203">
            <v>0</v>
          </cell>
          <cell r="AR203">
            <v>0</v>
          </cell>
          <cell r="AS203">
            <v>0</v>
          </cell>
          <cell r="AT203">
            <v>0</v>
          </cell>
          <cell r="AU203">
            <v>0</v>
          </cell>
          <cell r="AV203">
            <v>0</v>
          </cell>
          <cell r="AW203">
            <v>0</v>
          </cell>
          <cell r="AX203">
            <v>0</v>
          </cell>
          <cell r="AY203">
            <v>0</v>
          </cell>
          <cell r="AZ203">
            <v>0</v>
          </cell>
          <cell r="BA203">
            <v>0</v>
          </cell>
          <cell r="BB203">
            <v>0</v>
          </cell>
          <cell r="BC203">
            <v>0</v>
          </cell>
          <cell r="BD203">
            <v>0</v>
          </cell>
          <cell r="BE203">
            <v>0</v>
          </cell>
          <cell r="BF203">
            <v>0</v>
          </cell>
          <cell r="BG203">
            <v>0</v>
          </cell>
          <cell r="BH203">
            <v>0</v>
          </cell>
          <cell r="BI203">
            <v>0</v>
          </cell>
          <cell r="BJ203">
            <v>0</v>
          </cell>
          <cell r="BK203">
            <v>0</v>
          </cell>
          <cell r="BL203">
            <v>0</v>
          </cell>
          <cell r="BM203">
            <v>0</v>
          </cell>
          <cell r="BN203">
            <v>0</v>
          </cell>
          <cell r="BO203">
            <v>0</v>
          </cell>
          <cell r="BP203">
            <v>0</v>
          </cell>
          <cell r="BQ203">
            <v>0</v>
          </cell>
          <cell r="BR203">
            <v>0</v>
          </cell>
          <cell r="BS203">
            <v>0</v>
          </cell>
          <cell r="BT203">
            <v>0</v>
          </cell>
          <cell r="BU203">
            <v>0</v>
          </cell>
          <cell r="BV203">
            <v>0</v>
          </cell>
          <cell r="BW203">
            <v>0</v>
          </cell>
          <cell r="BX203">
            <v>0</v>
          </cell>
          <cell r="BY203">
            <v>0</v>
          </cell>
          <cell r="BZ203">
            <v>0</v>
          </cell>
          <cell r="CA203">
            <v>0</v>
          </cell>
          <cell r="CB203">
            <v>0</v>
          </cell>
          <cell r="CC203">
            <v>0</v>
          </cell>
          <cell r="CD203">
            <v>0</v>
          </cell>
          <cell r="CE203">
            <v>0</v>
          </cell>
          <cell r="CF203">
            <v>0</v>
          </cell>
          <cell r="CG203">
            <v>0</v>
          </cell>
          <cell r="CH203">
            <v>0</v>
          </cell>
          <cell r="CI203">
            <v>0</v>
          </cell>
          <cell r="CJ203">
            <v>0</v>
          </cell>
          <cell r="CK203">
            <v>0</v>
          </cell>
          <cell r="CL203">
            <v>0</v>
          </cell>
          <cell r="CM203">
            <v>0</v>
          </cell>
          <cell r="CN203">
            <v>0</v>
          </cell>
          <cell r="CO203">
            <v>0</v>
          </cell>
          <cell r="CP203">
            <v>0</v>
          </cell>
        </row>
        <row r="204">
          <cell r="A204">
            <v>0</v>
          </cell>
        </row>
        <row r="205">
          <cell r="B205" t="str">
            <v>Jumlah Harga</v>
          </cell>
          <cell r="C205">
            <v>3776944.5502499999</v>
          </cell>
          <cell r="D205">
            <v>1212064.3395</v>
          </cell>
          <cell r="E205">
            <v>2611716.79</v>
          </cell>
          <cell r="F205">
            <v>3776944.5502499999</v>
          </cell>
          <cell r="G205">
            <v>1690743.9109799999</v>
          </cell>
          <cell r="H205">
            <v>1212064.3395</v>
          </cell>
          <cell r="I205">
            <v>5374906.3450000007</v>
          </cell>
          <cell r="J205">
            <v>2611716.79</v>
          </cell>
          <cell r="K205">
            <v>3040012.6462500002</v>
          </cell>
          <cell r="L205">
            <v>1760337.7291291971</v>
          </cell>
          <cell r="M205">
            <v>196612.67557500003</v>
          </cell>
          <cell r="N205">
            <v>1690743.9109799999</v>
          </cell>
          <cell r="O205">
            <v>1129446.9055000001</v>
          </cell>
          <cell r="P205">
            <v>10353390.146775</v>
          </cell>
          <cell r="Q205">
            <v>435528.72000000003</v>
          </cell>
          <cell r="R205">
            <v>5374906.3450000007</v>
          </cell>
          <cell r="S205">
            <v>2224721.0070912</v>
          </cell>
          <cell r="T205">
            <v>3078652.6462499998</v>
          </cell>
          <cell r="U205">
            <v>639579.18224999995</v>
          </cell>
          <cell r="V205">
            <v>3040012.6462500002</v>
          </cell>
          <cell r="W205">
            <v>102711.3</v>
          </cell>
          <cell r="X205">
            <v>171862.67557500003</v>
          </cell>
          <cell r="Y205">
            <v>1081914.4709999999</v>
          </cell>
          <cell r="Z205">
            <v>196612.67557500003</v>
          </cell>
          <cell r="AA205">
            <v>2117592.2939999998</v>
          </cell>
          <cell r="AB205">
            <v>1441660.7220000001</v>
          </cell>
          <cell r="AC205">
            <v>907456.12199999997</v>
          </cell>
          <cell r="AD205">
            <v>1129446.9055000001</v>
          </cell>
          <cell r="AE205">
            <v>132704.06000000003</v>
          </cell>
          <cell r="AF205">
            <v>1016874.9389</v>
          </cell>
          <cell r="AG205">
            <v>0</v>
          </cell>
          <cell r="AH205">
            <v>435528.72000000003</v>
          </cell>
          <cell r="AI205">
            <v>0</v>
          </cell>
          <cell r="AJ205">
            <v>583095.27408749994</v>
          </cell>
          <cell r="AK205">
            <v>0</v>
          </cell>
          <cell r="AL205">
            <v>2224721.0070912</v>
          </cell>
          <cell r="AM205">
            <v>0</v>
          </cell>
          <cell r="AN205">
            <v>1706171.6733768</v>
          </cell>
          <cell r="AO205">
            <v>0</v>
          </cell>
          <cell r="AP205">
            <v>639579.18224999995</v>
          </cell>
          <cell r="AQ205">
            <v>0</v>
          </cell>
          <cell r="AR205">
            <v>55281.3</v>
          </cell>
          <cell r="AS205">
            <v>0</v>
          </cell>
          <cell r="AT205">
            <v>102711.3</v>
          </cell>
          <cell r="AU205">
            <v>0</v>
          </cell>
          <cell r="AV205">
            <v>119641.39</v>
          </cell>
          <cell r="AW205">
            <v>0</v>
          </cell>
          <cell r="AX205">
            <v>1081914.4709999999</v>
          </cell>
          <cell r="AY205">
            <v>0</v>
          </cell>
          <cell r="AZ205">
            <v>1072972.9717499998</v>
          </cell>
          <cell r="BA205">
            <v>0</v>
          </cell>
          <cell r="BB205">
            <v>2117592.2939999998</v>
          </cell>
          <cell r="BC205">
            <v>0</v>
          </cell>
          <cell r="BD205">
            <v>1524015.9269920003</v>
          </cell>
          <cell r="BE205">
            <v>0</v>
          </cell>
          <cell r="BF205">
            <v>907456.12199999997</v>
          </cell>
          <cell r="BG205">
            <v>0</v>
          </cell>
          <cell r="BH205">
            <v>1622245.9820000003</v>
          </cell>
          <cell r="BI205">
            <v>0</v>
          </cell>
          <cell r="BJ205">
            <v>132704.06000000003</v>
          </cell>
          <cell r="BK205">
            <v>0</v>
          </cell>
          <cell r="BL205">
            <v>132704.06000000003</v>
          </cell>
          <cell r="BM205">
            <v>0</v>
          </cell>
          <cell r="BN205">
            <v>69788.83600000001</v>
          </cell>
          <cell r="BO205">
            <v>0</v>
          </cell>
          <cell r="BP205">
            <v>175927.31400000001</v>
          </cell>
          <cell r="BQ205">
            <v>0</v>
          </cell>
          <cell r="BR205">
            <v>0</v>
          </cell>
          <cell r="BS205">
            <v>0</v>
          </cell>
          <cell r="BT205">
            <v>0</v>
          </cell>
          <cell r="BU205">
            <v>0</v>
          </cell>
          <cell r="BV205">
            <v>0</v>
          </cell>
          <cell r="BW205">
            <v>0</v>
          </cell>
          <cell r="BX205">
            <v>0</v>
          </cell>
          <cell r="BY205">
            <v>0</v>
          </cell>
          <cell r="BZ205">
            <v>0</v>
          </cell>
          <cell r="CA205">
            <v>0</v>
          </cell>
          <cell r="CB205">
            <v>0</v>
          </cell>
          <cell r="CC205">
            <v>0</v>
          </cell>
          <cell r="CD205">
            <v>0</v>
          </cell>
          <cell r="CE205">
            <v>0</v>
          </cell>
          <cell r="CF205">
            <v>0</v>
          </cell>
          <cell r="CG205">
            <v>0</v>
          </cell>
          <cell r="CH205">
            <v>0</v>
          </cell>
          <cell r="CI205">
            <v>0</v>
          </cell>
          <cell r="CJ205">
            <v>0</v>
          </cell>
          <cell r="CK205">
            <v>0</v>
          </cell>
          <cell r="CL205">
            <v>0</v>
          </cell>
          <cell r="CM205">
            <v>0</v>
          </cell>
          <cell r="CN205">
            <v>0</v>
          </cell>
          <cell r="CO205">
            <v>0</v>
          </cell>
          <cell r="CP205">
            <v>0</v>
          </cell>
        </row>
        <row r="206">
          <cell r="F206">
            <v>6424805.5502499994</v>
          </cell>
          <cell r="G206">
            <v>4349487.5559539944</v>
          </cell>
          <cell r="H206">
            <v>2566512.0490891971</v>
          </cell>
          <cell r="I206">
            <v>1690743.9109799999</v>
          </cell>
          <cell r="J206">
            <v>4349487.5559539944</v>
          </cell>
          <cell r="K206">
            <v>5374906.3450000007</v>
          </cell>
          <cell r="L206">
            <v>2566512.0490891971</v>
          </cell>
          <cell r="M206">
            <v>3087805.2562500001</v>
          </cell>
          <cell r="N206">
            <v>1690743.9109799999</v>
          </cell>
          <cell r="O206">
            <v>196612.67557500003</v>
          </cell>
          <cell r="P206">
            <v>10353390.146775</v>
          </cell>
          <cell r="Q206">
            <v>1129446.9055000001</v>
          </cell>
          <cell r="R206">
            <v>5374906.3450000007</v>
          </cell>
          <cell r="S206" t="str">
            <v>J8 TK = J10 SD</v>
          </cell>
          <cell r="T206">
            <v>3126445.2562500001</v>
          </cell>
          <cell r="U206">
            <v>0</v>
          </cell>
          <cell r="V206">
            <v>3087805.2562500001</v>
          </cell>
          <cell r="W206">
            <v>0</v>
          </cell>
          <cell r="X206">
            <v>171862.67557500003</v>
          </cell>
          <cell r="Y206">
            <v>0</v>
          </cell>
          <cell r="Z206">
            <v>196612.67557500003</v>
          </cell>
          <cell r="AA206">
            <v>0</v>
          </cell>
          <cell r="AB206">
            <v>1497887.3220000002</v>
          </cell>
          <cell r="AC206">
            <v>0</v>
          </cell>
          <cell r="AD206">
            <v>1129446.9055000001</v>
          </cell>
          <cell r="AE206">
            <v>0</v>
          </cell>
          <cell r="AF206">
            <v>0</v>
          </cell>
          <cell r="AG206">
            <v>0</v>
          </cell>
          <cell r="AH206" t="str">
            <v>J7 TK = J9 SD</v>
          </cell>
          <cell r="AI206">
            <v>0</v>
          </cell>
          <cell r="AJ206" t="str">
            <v>J8 TK = J10 SD</v>
          </cell>
        </row>
        <row r="207">
          <cell r="J207">
            <v>-1737770.7659539944</v>
          </cell>
          <cell r="K207">
            <v>-806174.31995999999</v>
          </cell>
          <cell r="L207">
            <v>-806174.31995999999</v>
          </cell>
          <cell r="M207">
            <v>0</v>
          </cell>
          <cell r="N207">
            <v>0</v>
          </cell>
          <cell r="O207">
            <v>0</v>
          </cell>
          <cell r="P207">
            <v>0</v>
          </cell>
          <cell r="Q207">
            <v>0</v>
          </cell>
          <cell r="R207">
            <v>0</v>
          </cell>
        </row>
        <row r="208">
          <cell r="R208">
            <v>0</v>
          </cell>
        </row>
        <row r="209">
          <cell r="A209" t="str">
            <v>No.</v>
          </cell>
          <cell r="B209" t="str">
            <v>Item Pekerjaan</v>
          </cell>
          <cell r="C209" t="str">
            <v>Satuan</v>
          </cell>
          <cell r="D209" t="str">
            <v>Harga Satuan</v>
          </cell>
          <cell r="E209" t="str">
            <v>P1</v>
          </cell>
          <cell r="F209" t="str">
            <v>P2</v>
          </cell>
          <cell r="G209" t="str">
            <v>P2</v>
          </cell>
          <cell r="H209" t="str">
            <v>P4</v>
          </cell>
          <cell r="I209" t="str">
            <v>P3</v>
          </cell>
          <cell r="J209" t="str">
            <v>P6</v>
          </cell>
          <cell r="K209" t="str">
            <v>P4</v>
          </cell>
          <cell r="L209" t="str">
            <v>P8</v>
          </cell>
          <cell r="M209" t="str">
            <v>P5</v>
          </cell>
          <cell r="N209" t="str">
            <v>J1</v>
          </cell>
          <cell r="O209" t="str">
            <v>P6</v>
          </cell>
          <cell r="P209" t="str">
            <v>J2</v>
          </cell>
          <cell r="Q209" t="str">
            <v>P7</v>
          </cell>
          <cell r="R209" t="str">
            <v>J3</v>
          </cell>
          <cell r="S209" t="str">
            <v>P8</v>
          </cell>
          <cell r="T209" t="str">
            <v>J5</v>
          </cell>
          <cell r="U209" t="str">
            <v>P9</v>
          </cell>
          <cell r="V209" t="str">
            <v>J7</v>
          </cell>
          <cell r="W209" t="str">
            <v>J1</v>
          </cell>
          <cell r="X209" t="str">
            <v>BV1</v>
          </cell>
          <cell r="Y209" t="str">
            <v>J1'</v>
          </cell>
          <cell r="Z209" t="str">
            <v>M2</v>
          </cell>
          <cell r="AA209" t="str">
            <v>J2</v>
          </cell>
          <cell r="AB209" t="str">
            <v>R1</v>
          </cell>
          <cell r="AC209" t="str">
            <v>J2'</v>
          </cell>
          <cell r="AD209" t="str">
            <v>R2</v>
          </cell>
          <cell r="AE209" t="str">
            <v>J3</v>
          </cell>
          <cell r="AF209" t="str">
            <v>R3</v>
          </cell>
          <cell r="AG209" t="str">
            <v>J4</v>
          </cell>
          <cell r="AH209" t="str">
            <v>R5</v>
          </cell>
          <cell r="AI209" t="str">
            <v>J5</v>
          </cell>
          <cell r="AJ209" t="str">
            <v>R7</v>
          </cell>
          <cell r="AK209" t="str">
            <v>J6</v>
          </cell>
          <cell r="AL209" t="str">
            <v>R9</v>
          </cell>
          <cell r="AM209" t="str">
            <v>J7</v>
          </cell>
          <cell r="AN209" t="str">
            <v>R10'</v>
          </cell>
          <cell r="AO209" t="str">
            <v>J8</v>
          </cell>
          <cell r="AP209" t="str">
            <v>R11'</v>
          </cell>
          <cell r="AQ209" t="str">
            <v>BV1</v>
          </cell>
          <cell r="AR209" t="str">
            <v>R13</v>
          </cell>
          <cell r="AS209" t="str">
            <v>M1</v>
          </cell>
          <cell r="AT209" t="str">
            <v>R15</v>
          </cell>
          <cell r="AU209" t="str">
            <v>M2</v>
          </cell>
          <cell r="AV209" t="str">
            <v>R17</v>
          </cell>
          <cell r="AW209" t="str">
            <v>M3</v>
          </cell>
          <cell r="AX209">
            <v>0</v>
          </cell>
          <cell r="AY209" t="str">
            <v>R1</v>
          </cell>
          <cell r="AZ209">
            <v>0</v>
          </cell>
          <cell r="BA209" t="str">
            <v>R1'</v>
          </cell>
          <cell r="BB209">
            <v>0</v>
          </cell>
          <cell r="BC209" t="str">
            <v>R2</v>
          </cell>
          <cell r="BD209">
            <v>0</v>
          </cell>
          <cell r="BE209" t="str">
            <v>R2'</v>
          </cell>
          <cell r="BF209">
            <v>0</v>
          </cell>
          <cell r="BG209" t="str">
            <v>R3</v>
          </cell>
          <cell r="BH209">
            <v>0</v>
          </cell>
          <cell r="BI209" t="str">
            <v>R4</v>
          </cell>
          <cell r="BJ209">
            <v>0</v>
          </cell>
          <cell r="BK209" t="str">
            <v>R5</v>
          </cell>
          <cell r="BL209">
            <v>0</v>
          </cell>
          <cell r="BM209" t="str">
            <v>R6</v>
          </cell>
          <cell r="BN209">
            <v>0</v>
          </cell>
          <cell r="BO209" t="str">
            <v>R7</v>
          </cell>
          <cell r="BP209">
            <v>0</v>
          </cell>
          <cell r="BQ209" t="str">
            <v>R8</v>
          </cell>
          <cell r="BR209">
            <v>0</v>
          </cell>
          <cell r="BS209" t="str">
            <v>R9</v>
          </cell>
          <cell r="BT209">
            <v>0</v>
          </cell>
          <cell r="BU209" t="str">
            <v>R10</v>
          </cell>
          <cell r="BV209">
            <v>0</v>
          </cell>
          <cell r="BW209" t="str">
            <v>R10'</v>
          </cell>
          <cell r="BX209">
            <v>0</v>
          </cell>
          <cell r="BY209" t="str">
            <v>R11</v>
          </cell>
          <cell r="BZ209">
            <v>0</v>
          </cell>
          <cell r="CA209" t="str">
            <v>R11'</v>
          </cell>
          <cell r="CB209">
            <v>0</v>
          </cell>
          <cell r="CC209" t="str">
            <v>R12</v>
          </cell>
          <cell r="CD209">
            <v>0</v>
          </cell>
          <cell r="CE209" t="str">
            <v>R13</v>
          </cell>
          <cell r="CF209">
            <v>0</v>
          </cell>
          <cell r="CG209" t="str">
            <v>R14</v>
          </cell>
          <cell r="CH209">
            <v>0</v>
          </cell>
          <cell r="CI209" t="str">
            <v>R15</v>
          </cell>
          <cell r="CJ209">
            <v>0</v>
          </cell>
          <cell r="CK209" t="str">
            <v>R16</v>
          </cell>
          <cell r="CL209">
            <v>0</v>
          </cell>
          <cell r="CM209" t="str">
            <v>R17</v>
          </cell>
          <cell r="CN209">
            <v>0</v>
          </cell>
          <cell r="CO209" t="str">
            <v>R18</v>
          </cell>
        </row>
        <row r="210">
          <cell r="D210" t="str">
            <v>Rp.</v>
          </cell>
          <cell r="E210" t="str">
            <v>Vol.</v>
          </cell>
          <cell r="F210" t="str">
            <v>Jumlah Harga</v>
          </cell>
          <cell r="G210" t="str">
            <v>Vol.</v>
          </cell>
          <cell r="H210" t="str">
            <v>Jumlah Harga</v>
          </cell>
          <cell r="I210" t="str">
            <v>Vol.</v>
          </cell>
          <cell r="J210" t="str">
            <v>Jumlah Harga</v>
          </cell>
          <cell r="K210" t="str">
            <v>Vol.</v>
          </cell>
          <cell r="L210" t="str">
            <v>Jumlah Harga</v>
          </cell>
          <cell r="M210" t="str">
            <v>Vol.</v>
          </cell>
          <cell r="N210" t="str">
            <v>Jumlah Harga</v>
          </cell>
          <cell r="O210" t="str">
            <v>Vol.</v>
          </cell>
          <cell r="P210" t="str">
            <v>Jumlah Harga</v>
          </cell>
          <cell r="Q210" t="str">
            <v>Vol.</v>
          </cell>
          <cell r="R210" t="str">
            <v>Jumlah Harga</v>
          </cell>
          <cell r="S210" t="str">
            <v>Vol.</v>
          </cell>
          <cell r="T210" t="str">
            <v>Jumlah Harga</v>
          </cell>
          <cell r="U210" t="str">
            <v>Vol.</v>
          </cell>
          <cell r="V210" t="str">
            <v>Jumlah Harga</v>
          </cell>
          <cell r="W210" t="str">
            <v>Vol.</v>
          </cell>
          <cell r="X210" t="str">
            <v>Jumlah Harga</v>
          </cell>
          <cell r="Y210" t="str">
            <v>Vol.</v>
          </cell>
          <cell r="Z210" t="str">
            <v>Jumlah Harga</v>
          </cell>
          <cell r="AA210" t="str">
            <v>Vol.</v>
          </cell>
          <cell r="AB210" t="str">
            <v>Jumlah Harga</v>
          </cell>
          <cell r="AC210" t="str">
            <v>Vol.</v>
          </cell>
          <cell r="AD210" t="str">
            <v>Jumlah Harga</v>
          </cell>
          <cell r="AE210" t="str">
            <v>Vol.</v>
          </cell>
          <cell r="AF210" t="str">
            <v>Jumlah Harga</v>
          </cell>
          <cell r="AG210" t="str">
            <v>Vol.</v>
          </cell>
          <cell r="AH210" t="str">
            <v>Jumlah Harga</v>
          </cell>
          <cell r="AI210" t="str">
            <v>Vol.</v>
          </cell>
          <cell r="AJ210" t="str">
            <v>Jumlah Harga</v>
          </cell>
          <cell r="AK210" t="str">
            <v>Vol.</v>
          </cell>
          <cell r="AL210" t="str">
            <v>Jumlah Harga</v>
          </cell>
          <cell r="AM210" t="str">
            <v>Vol.</v>
          </cell>
          <cell r="AN210" t="str">
            <v>Jumlah Harga</v>
          </cell>
          <cell r="AO210" t="str">
            <v>Vol.</v>
          </cell>
          <cell r="AP210" t="str">
            <v>Jumlah Harga</v>
          </cell>
          <cell r="AQ210" t="str">
            <v>Vol.</v>
          </cell>
          <cell r="AR210" t="str">
            <v>Jumlah Harga</v>
          </cell>
          <cell r="AS210" t="str">
            <v>Vol.</v>
          </cell>
          <cell r="AT210" t="str">
            <v>Jumlah Harga</v>
          </cell>
          <cell r="AU210" t="str">
            <v>Vol.</v>
          </cell>
          <cell r="AV210" t="str">
            <v>Jumlah Harga</v>
          </cell>
          <cell r="AW210" t="str">
            <v>Vol.</v>
          </cell>
          <cell r="AX210" t="str">
            <v>Jumlah Harga</v>
          </cell>
          <cell r="AY210" t="str">
            <v>Vol.</v>
          </cell>
          <cell r="AZ210" t="str">
            <v>Jumlah Harga</v>
          </cell>
          <cell r="BA210" t="str">
            <v>Vol.</v>
          </cell>
          <cell r="BB210" t="str">
            <v>Jumlah Harga</v>
          </cell>
          <cell r="BC210" t="str">
            <v>Vol.</v>
          </cell>
          <cell r="BD210" t="str">
            <v>Jumlah Harga</v>
          </cell>
          <cell r="BE210" t="str">
            <v>Vol.</v>
          </cell>
          <cell r="BF210" t="str">
            <v>Jumlah Harga</v>
          </cell>
          <cell r="BG210" t="str">
            <v>Vol.</v>
          </cell>
          <cell r="BH210" t="str">
            <v>Jumlah Harga</v>
          </cell>
          <cell r="BI210" t="str">
            <v>Vol.</v>
          </cell>
          <cell r="BJ210" t="str">
            <v>Jumlah Harga</v>
          </cell>
          <cell r="BK210" t="str">
            <v>Vol.</v>
          </cell>
          <cell r="BL210" t="str">
            <v>Jumlah Harga</v>
          </cell>
          <cell r="BM210" t="str">
            <v>Vol.</v>
          </cell>
          <cell r="BN210" t="str">
            <v>Jumlah Harga</v>
          </cell>
          <cell r="BO210" t="str">
            <v>Vol.</v>
          </cell>
          <cell r="BP210" t="str">
            <v>Jumlah Harga</v>
          </cell>
          <cell r="BQ210" t="str">
            <v>Vol.</v>
          </cell>
          <cell r="BR210" t="str">
            <v>Jumlah Harga</v>
          </cell>
          <cell r="BS210" t="str">
            <v>Vol.</v>
          </cell>
          <cell r="BT210" t="str">
            <v>Jumlah Harga</v>
          </cell>
          <cell r="BU210" t="str">
            <v>Vol.</v>
          </cell>
          <cell r="BV210" t="str">
            <v>Jumlah Harga</v>
          </cell>
          <cell r="BW210" t="str">
            <v>Vol.</v>
          </cell>
          <cell r="BX210" t="str">
            <v>Jumlah Harga</v>
          </cell>
          <cell r="BY210" t="str">
            <v>Vol.</v>
          </cell>
          <cell r="BZ210" t="str">
            <v>Jumlah Harga</v>
          </cell>
          <cell r="CA210" t="str">
            <v>Vol.</v>
          </cell>
          <cell r="CB210" t="str">
            <v>Jumlah Harga</v>
          </cell>
          <cell r="CC210" t="str">
            <v>Vol.</v>
          </cell>
          <cell r="CD210" t="str">
            <v>Jumlah Harga</v>
          </cell>
          <cell r="CE210" t="str">
            <v>Vol.</v>
          </cell>
          <cell r="CF210" t="str">
            <v>Jumlah Harga</v>
          </cell>
          <cell r="CG210" t="str">
            <v>Vol.</v>
          </cell>
          <cell r="CH210" t="str">
            <v>Jumlah Harga</v>
          </cell>
          <cell r="CI210" t="str">
            <v>Vol.</v>
          </cell>
          <cell r="CJ210" t="str">
            <v>Jumlah Harga</v>
          </cell>
          <cell r="CK210" t="str">
            <v>Vol.</v>
          </cell>
          <cell r="CL210" t="str">
            <v>Jumlah Harga</v>
          </cell>
          <cell r="CM210" t="str">
            <v>Vol.</v>
          </cell>
          <cell r="CN210" t="str">
            <v>Jumlah Harga</v>
          </cell>
          <cell r="CO210" t="str">
            <v>Vol.</v>
          </cell>
          <cell r="CP210" t="str">
            <v>Jumlah Harga</v>
          </cell>
        </row>
        <row r="211">
          <cell r="A211" t="str">
            <v>I.</v>
          </cell>
          <cell r="B211" t="str">
            <v>UNIT BANGUNAN SMA</v>
          </cell>
        </row>
        <row r="212">
          <cell r="A212" t="str">
            <v>I.</v>
          </cell>
          <cell r="B212" t="str">
            <v>UNIT BANGUNAN SMA</v>
          </cell>
        </row>
        <row r="213">
          <cell r="A213">
            <v>1</v>
          </cell>
          <cell r="B213" t="str">
            <v>Kayu 6/12</v>
          </cell>
          <cell r="C213" t="str">
            <v>M3</v>
          </cell>
          <cell r="D213">
            <v>0</v>
          </cell>
          <cell r="E213">
            <v>0</v>
          </cell>
          <cell r="F213">
            <v>0</v>
          </cell>
          <cell r="G213">
            <v>0</v>
          </cell>
          <cell r="H213">
            <v>0</v>
          </cell>
          <cell r="I213">
            <v>0</v>
          </cell>
          <cell r="J213">
            <v>0</v>
          </cell>
          <cell r="K213">
            <v>3.6144000000000003E-2</v>
          </cell>
          <cell r="L213">
            <v>0</v>
          </cell>
          <cell r="M213">
            <v>0</v>
          </cell>
          <cell r="N213">
            <v>0</v>
          </cell>
          <cell r="O213">
            <v>0</v>
          </cell>
          <cell r="P213">
            <v>0</v>
          </cell>
          <cell r="Q213">
            <v>6.0400000000000011E-3</v>
          </cell>
          <cell r="R213">
            <v>0</v>
          </cell>
          <cell r="S213">
            <v>2.8E-3</v>
          </cell>
          <cell r="T213">
            <v>0</v>
          </cell>
          <cell r="U213">
            <v>0</v>
          </cell>
          <cell r="V213">
            <v>0</v>
          </cell>
          <cell r="W213">
            <v>0</v>
          </cell>
          <cell r="X213">
            <v>0</v>
          </cell>
          <cell r="Y213">
            <v>0</v>
          </cell>
          <cell r="Z213">
            <v>0</v>
          </cell>
          <cell r="AA213">
            <v>0</v>
          </cell>
          <cell r="AB213">
            <v>0</v>
          </cell>
          <cell r="AC213">
            <v>0</v>
          </cell>
          <cell r="AD213">
            <v>0</v>
          </cell>
          <cell r="AE213">
            <v>0</v>
          </cell>
          <cell r="AF213">
            <v>0</v>
          </cell>
          <cell r="AG213">
            <v>0</v>
          </cell>
          <cell r="AH213">
            <v>0</v>
          </cell>
          <cell r="AI213">
            <v>0</v>
          </cell>
          <cell r="AJ213">
            <v>0</v>
          </cell>
          <cell r="AK213">
            <v>0</v>
          </cell>
          <cell r="AL213">
            <v>0</v>
          </cell>
          <cell r="AM213">
            <v>0</v>
          </cell>
          <cell r="AN213">
            <v>0</v>
          </cell>
          <cell r="AO213">
            <v>0</v>
          </cell>
          <cell r="AP213">
            <v>0</v>
          </cell>
          <cell r="AQ213">
            <v>0</v>
          </cell>
          <cell r="AR213">
            <v>0</v>
          </cell>
          <cell r="AS213">
            <v>0</v>
          </cell>
          <cell r="AT213">
            <v>0</v>
          </cell>
          <cell r="AU213">
            <v>0</v>
          </cell>
          <cell r="AV213">
            <v>0</v>
          </cell>
          <cell r="AW213">
            <v>1.12E-2</v>
          </cell>
          <cell r="AX213">
            <v>0</v>
          </cell>
          <cell r="AY213">
            <v>0</v>
          </cell>
          <cell r="AZ213">
            <v>0</v>
          </cell>
          <cell r="BA213">
            <v>0</v>
          </cell>
          <cell r="BB213">
            <v>0</v>
          </cell>
          <cell r="BC213">
            <v>0</v>
          </cell>
          <cell r="BD213">
            <v>0</v>
          </cell>
          <cell r="BE213">
            <v>0</v>
          </cell>
          <cell r="BF213">
            <v>0</v>
          </cell>
          <cell r="BG213">
            <v>0</v>
          </cell>
          <cell r="BH213">
            <v>0</v>
          </cell>
          <cell r="BI213">
            <v>0</v>
          </cell>
          <cell r="BJ213">
            <v>0</v>
          </cell>
          <cell r="BK213">
            <v>0</v>
          </cell>
          <cell r="BL213">
            <v>0</v>
          </cell>
          <cell r="BM213">
            <v>0</v>
          </cell>
          <cell r="BN213">
            <v>0</v>
          </cell>
          <cell r="BO213">
            <v>0</v>
          </cell>
          <cell r="BP213">
            <v>0</v>
          </cell>
          <cell r="BQ213">
            <v>0</v>
          </cell>
          <cell r="BR213">
            <v>0</v>
          </cell>
          <cell r="BS213">
            <v>0</v>
          </cell>
          <cell r="BT213">
            <v>0</v>
          </cell>
          <cell r="BU213">
            <v>0</v>
          </cell>
          <cell r="BV213">
            <v>0</v>
          </cell>
          <cell r="BW213">
            <v>0</v>
          </cell>
          <cell r="BX213">
            <v>0</v>
          </cell>
          <cell r="BY213">
            <v>0</v>
          </cell>
          <cell r="BZ213">
            <v>0</v>
          </cell>
          <cell r="CA213">
            <v>0</v>
          </cell>
          <cell r="CB213">
            <v>0</v>
          </cell>
          <cell r="CC213">
            <v>0</v>
          </cell>
          <cell r="CD213">
            <v>0</v>
          </cell>
          <cell r="CE213">
            <v>0</v>
          </cell>
          <cell r="CF213">
            <v>0</v>
          </cell>
          <cell r="CG213">
            <v>0</v>
          </cell>
          <cell r="CH213">
            <v>0</v>
          </cell>
          <cell r="CI213">
            <v>0</v>
          </cell>
          <cell r="CJ213">
            <v>0</v>
          </cell>
          <cell r="CK213">
            <v>0</v>
          </cell>
          <cell r="CL213">
            <v>0</v>
          </cell>
          <cell r="CM213">
            <v>0</v>
          </cell>
          <cell r="CN213">
            <v>0</v>
          </cell>
          <cell r="CO213">
            <v>0</v>
          </cell>
          <cell r="CP213">
            <v>0</v>
          </cell>
        </row>
        <row r="214">
          <cell r="A214">
            <v>2</v>
          </cell>
          <cell r="B214" t="str">
            <v>Kayu Slimar 3/10</v>
          </cell>
          <cell r="C214" t="str">
            <v>M3</v>
          </cell>
          <cell r="D214">
            <v>0</v>
          </cell>
          <cell r="E214">
            <v>0</v>
          </cell>
          <cell r="F214">
            <v>0</v>
          </cell>
          <cell r="G214">
            <v>0</v>
          </cell>
          <cell r="H214">
            <v>0</v>
          </cell>
          <cell r="I214">
            <v>0</v>
          </cell>
          <cell r="J214">
            <v>0</v>
          </cell>
          <cell r="K214">
            <v>1.4159999999999999E-2</v>
          </cell>
          <cell r="L214">
            <v>0</v>
          </cell>
          <cell r="M214">
            <v>0</v>
          </cell>
          <cell r="N214">
            <v>0</v>
          </cell>
          <cell r="O214">
            <v>0</v>
          </cell>
          <cell r="P214">
            <v>0</v>
          </cell>
          <cell r="Q214">
            <v>0</v>
          </cell>
          <cell r="R214">
            <v>0</v>
          </cell>
          <cell r="S214">
            <v>2.8E-3</v>
          </cell>
          <cell r="T214">
            <v>0</v>
          </cell>
          <cell r="U214">
            <v>0</v>
          </cell>
          <cell r="V214">
            <v>0</v>
          </cell>
          <cell r="W214">
            <v>0</v>
          </cell>
          <cell r="X214">
            <v>0</v>
          </cell>
          <cell r="Y214">
            <v>0</v>
          </cell>
          <cell r="Z214">
            <v>0</v>
          </cell>
          <cell r="AA214">
            <v>0</v>
          </cell>
          <cell r="AB214">
            <v>0</v>
          </cell>
          <cell r="AC214">
            <v>0</v>
          </cell>
          <cell r="AD214">
            <v>0</v>
          </cell>
          <cell r="AE214">
            <v>0</v>
          </cell>
          <cell r="AF214">
            <v>0</v>
          </cell>
          <cell r="AG214">
            <v>0</v>
          </cell>
          <cell r="AH214">
            <v>0</v>
          </cell>
          <cell r="AI214">
            <v>0</v>
          </cell>
          <cell r="AJ214">
            <v>0</v>
          </cell>
          <cell r="AK214">
            <v>0</v>
          </cell>
          <cell r="AL214">
            <v>0</v>
          </cell>
          <cell r="AM214">
            <v>0</v>
          </cell>
          <cell r="AN214">
            <v>0</v>
          </cell>
          <cell r="AO214">
            <v>0</v>
          </cell>
          <cell r="AP214">
            <v>0</v>
          </cell>
          <cell r="AQ214">
            <v>0</v>
          </cell>
          <cell r="AR214">
            <v>0</v>
          </cell>
          <cell r="AS214">
            <v>0</v>
          </cell>
          <cell r="AT214">
            <v>0</v>
          </cell>
          <cell r="AU214">
            <v>0</v>
          </cell>
          <cell r="AV214">
            <v>0</v>
          </cell>
          <cell r="AW214">
            <v>3.2000000000000006E-3</v>
          </cell>
          <cell r="AX214">
            <v>0</v>
          </cell>
          <cell r="AY214">
            <v>0</v>
          </cell>
          <cell r="AZ214">
            <v>0</v>
          </cell>
          <cell r="BA214">
            <v>0</v>
          </cell>
          <cell r="BB214">
            <v>0</v>
          </cell>
          <cell r="BC214">
            <v>0</v>
          </cell>
          <cell r="BD214">
            <v>0</v>
          </cell>
          <cell r="BE214">
            <v>0</v>
          </cell>
          <cell r="BF214">
            <v>0</v>
          </cell>
          <cell r="BG214">
            <v>0</v>
          </cell>
          <cell r="BH214">
            <v>0</v>
          </cell>
          <cell r="BI214">
            <v>0</v>
          </cell>
          <cell r="BJ214">
            <v>0</v>
          </cell>
          <cell r="BK214">
            <v>0</v>
          </cell>
          <cell r="BL214">
            <v>0</v>
          </cell>
          <cell r="BM214">
            <v>0</v>
          </cell>
          <cell r="BN214">
            <v>0</v>
          </cell>
          <cell r="BO214">
            <v>0</v>
          </cell>
          <cell r="BP214">
            <v>0</v>
          </cell>
          <cell r="BQ214">
            <v>0</v>
          </cell>
          <cell r="BR214">
            <v>0</v>
          </cell>
          <cell r="BS214">
            <v>0</v>
          </cell>
          <cell r="BT214">
            <v>0</v>
          </cell>
          <cell r="BU214">
            <v>0</v>
          </cell>
          <cell r="BV214">
            <v>0</v>
          </cell>
          <cell r="BW214">
            <v>0</v>
          </cell>
          <cell r="BX214">
            <v>0</v>
          </cell>
          <cell r="BY214">
            <v>0</v>
          </cell>
          <cell r="BZ214">
            <v>0</v>
          </cell>
          <cell r="CA214">
            <v>0</v>
          </cell>
          <cell r="CB214">
            <v>0</v>
          </cell>
          <cell r="CC214">
            <v>0</v>
          </cell>
          <cell r="CD214">
            <v>0</v>
          </cell>
          <cell r="CE214">
            <v>0</v>
          </cell>
          <cell r="CF214">
            <v>0</v>
          </cell>
          <cell r="CG214">
            <v>0</v>
          </cell>
          <cell r="CH214">
            <v>0</v>
          </cell>
          <cell r="CI214">
            <v>0</v>
          </cell>
          <cell r="CJ214">
            <v>0</v>
          </cell>
          <cell r="CK214">
            <v>0</v>
          </cell>
          <cell r="CL214">
            <v>0</v>
          </cell>
          <cell r="CM214">
            <v>0</v>
          </cell>
          <cell r="CN214">
            <v>0</v>
          </cell>
          <cell r="CO214">
            <v>0</v>
          </cell>
          <cell r="CP214">
            <v>0</v>
          </cell>
        </row>
        <row r="215">
          <cell r="A215">
            <v>3</v>
          </cell>
          <cell r="B215" t="str">
            <v>Kayu Slimar 3/15</v>
          </cell>
          <cell r="C215" t="str">
            <v>M3</v>
          </cell>
          <cell r="D215">
            <v>0</v>
          </cell>
          <cell r="E215">
            <v>0</v>
          </cell>
          <cell r="F215">
            <v>0</v>
          </cell>
          <cell r="G215">
            <v>0</v>
          </cell>
          <cell r="H215">
            <v>0</v>
          </cell>
          <cell r="I215">
            <v>0</v>
          </cell>
          <cell r="J215">
            <v>0</v>
          </cell>
          <cell r="K215">
            <v>2.6999999999999997E-3</v>
          </cell>
          <cell r="L215">
            <v>0</v>
          </cell>
          <cell r="M215">
            <v>0</v>
          </cell>
          <cell r="N215">
            <v>0</v>
          </cell>
          <cell r="O215">
            <v>0</v>
          </cell>
          <cell r="P215">
            <v>0</v>
          </cell>
          <cell r="Q215">
            <v>1.28</v>
          </cell>
          <cell r="R215">
            <v>0</v>
          </cell>
          <cell r="S215">
            <v>2.8</v>
          </cell>
          <cell r="T215">
            <v>0</v>
          </cell>
          <cell r="U215">
            <v>0</v>
          </cell>
          <cell r="V215">
            <v>0</v>
          </cell>
          <cell r="W215">
            <v>0</v>
          </cell>
          <cell r="X215">
            <v>0</v>
          </cell>
          <cell r="Y215">
            <v>0</v>
          </cell>
          <cell r="Z215">
            <v>0</v>
          </cell>
          <cell r="AA215">
            <v>0</v>
          </cell>
          <cell r="AB215">
            <v>0</v>
          </cell>
          <cell r="AC215">
            <v>0</v>
          </cell>
          <cell r="AD215">
            <v>0</v>
          </cell>
          <cell r="AE215">
            <v>0</v>
          </cell>
          <cell r="AF215">
            <v>0</v>
          </cell>
          <cell r="AG215">
            <v>0</v>
          </cell>
          <cell r="AH215">
            <v>0</v>
          </cell>
          <cell r="AI215">
            <v>0</v>
          </cell>
          <cell r="AJ215">
            <v>0</v>
          </cell>
          <cell r="AK215">
            <v>0</v>
          </cell>
          <cell r="AL215">
            <v>0</v>
          </cell>
          <cell r="AM215">
            <v>0</v>
          </cell>
          <cell r="AN215">
            <v>0</v>
          </cell>
          <cell r="AO215">
            <v>0</v>
          </cell>
          <cell r="AP215">
            <v>0</v>
          </cell>
          <cell r="AQ215">
            <v>0</v>
          </cell>
          <cell r="AR215">
            <v>0</v>
          </cell>
          <cell r="AS215">
            <v>0</v>
          </cell>
          <cell r="AT215">
            <v>0</v>
          </cell>
          <cell r="AU215">
            <v>0</v>
          </cell>
          <cell r="AV215">
            <v>0</v>
          </cell>
          <cell r="AW215">
            <v>3.2</v>
          </cell>
          <cell r="AX215">
            <v>0</v>
          </cell>
          <cell r="AY215">
            <v>0</v>
          </cell>
          <cell r="AZ215">
            <v>0</v>
          </cell>
          <cell r="BA215">
            <v>0</v>
          </cell>
          <cell r="BB215">
            <v>0</v>
          </cell>
          <cell r="BC215">
            <v>0</v>
          </cell>
          <cell r="BD215">
            <v>0</v>
          </cell>
          <cell r="BE215">
            <v>0</v>
          </cell>
          <cell r="BF215">
            <v>0</v>
          </cell>
          <cell r="BG215">
            <v>0</v>
          </cell>
          <cell r="BH215">
            <v>0</v>
          </cell>
          <cell r="BI215">
            <v>0</v>
          </cell>
          <cell r="BJ215">
            <v>0</v>
          </cell>
          <cell r="BK215">
            <v>0</v>
          </cell>
          <cell r="BL215">
            <v>0</v>
          </cell>
          <cell r="BM215">
            <v>0</v>
          </cell>
          <cell r="BN215">
            <v>0</v>
          </cell>
          <cell r="BO215">
            <v>0</v>
          </cell>
          <cell r="BP215">
            <v>0</v>
          </cell>
          <cell r="BQ215">
            <v>0</v>
          </cell>
          <cell r="BR215">
            <v>0</v>
          </cell>
          <cell r="BS215">
            <v>0</v>
          </cell>
          <cell r="BT215">
            <v>0</v>
          </cell>
          <cell r="BU215">
            <v>0</v>
          </cell>
          <cell r="BV215">
            <v>0</v>
          </cell>
          <cell r="BW215">
            <v>0</v>
          </cell>
          <cell r="BX215">
            <v>0</v>
          </cell>
          <cell r="BY215">
            <v>0</v>
          </cell>
          <cell r="BZ215">
            <v>0</v>
          </cell>
          <cell r="CA215">
            <v>0</v>
          </cell>
          <cell r="CB215">
            <v>0</v>
          </cell>
          <cell r="CC215">
            <v>0</v>
          </cell>
          <cell r="CD215">
            <v>0</v>
          </cell>
          <cell r="CE215">
            <v>0</v>
          </cell>
          <cell r="CF215">
            <v>0</v>
          </cell>
          <cell r="CG215">
            <v>0</v>
          </cell>
          <cell r="CH215">
            <v>0</v>
          </cell>
          <cell r="CI215">
            <v>0</v>
          </cell>
          <cell r="CJ215">
            <v>0</v>
          </cell>
          <cell r="CK215">
            <v>0</v>
          </cell>
          <cell r="CL215">
            <v>0</v>
          </cell>
          <cell r="CM215">
            <v>0</v>
          </cell>
          <cell r="CN215">
            <v>0</v>
          </cell>
          <cell r="CO215">
            <v>0</v>
          </cell>
          <cell r="CP215">
            <v>0</v>
          </cell>
        </row>
        <row r="216">
          <cell r="A216">
            <v>4</v>
          </cell>
          <cell r="B216" t="str">
            <v>Kayu Slimar 3/20</v>
          </cell>
          <cell r="C216" t="str">
            <v>M3</v>
          </cell>
          <cell r="D216">
            <v>0</v>
          </cell>
          <cell r="E216">
            <v>0</v>
          </cell>
          <cell r="F216">
            <v>0</v>
          </cell>
          <cell r="G216">
            <v>0</v>
          </cell>
          <cell r="H216">
            <v>0</v>
          </cell>
          <cell r="I216">
            <v>0</v>
          </cell>
          <cell r="J216">
            <v>0</v>
          </cell>
          <cell r="K216">
            <v>3.5999999999999999E-3</v>
          </cell>
          <cell r="L216">
            <v>0</v>
          </cell>
          <cell r="M216">
            <v>0</v>
          </cell>
          <cell r="N216">
            <v>0</v>
          </cell>
          <cell r="O216">
            <v>1.44</v>
          </cell>
          <cell r="P216">
            <v>0</v>
          </cell>
          <cell r="Q216">
            <v>1.1000000000000001</v>
          </cell>
          <cell r="R216">
            <v>0</v>
          </cell>
          <cell r="S216">
            <v>1.2949999999999999</v>
          </cell>
          <cell r="T216">
            <v>0</v>
          </cell>
          <cell r="U216">
            <v>0.48</v>
          </cell>
          <cell r="V216">
            <v>0</v>
          </cell>
          <cell r="W216">
            <v>0</v>
          </cell>
          <cell r="X216">
            <v>0</v>
          </cell>
          <cell r="Y216">
            <v>0</v>
          </cell>
          <cell r="Z216">
            <v>0</v>
          </cell>
          <cell r="AA216">
            <v>0</v>
          </cell>
          <cell r="AB216">
            <v>0</v>
          </cell>
          <cell r="AC216">
            <v>0</v>
          </cell>
          <cell r="AD216">
            <v>0</v>
          </cell>
          <cell r="AE216">
            <v>0</v>
          </cell>
          <cell r="AF216">
            <v>0</v>
          </cell>
          <cell r="AG216">
            <v>0</v>
          </cell>
          <cell r="AH216">
            <v>0</v>
          </cell>
          <cell r="AI216">
            <v>0</v>
          </cell>
          <cell r="AJ216">
            <v>0</v>
          </cell>
          <cell r="AK216">
            <v>0</v>
          </cell>
          <cell r="AL216">
            <v>0</v>
          </cell>
          <cell r="AM216">
            <v>0</v>
          </cell>
          <cell r="AN216">
            <v>0</v>
          </cell>
          <cell r="AO216">
            <v>0</v>
          </cell>
          <cell r="AP216">
            <v>0</v>
          </cell>
          <cell r="AQ216">
            <v>0</v>
          </cell>
          <cell r="AR216">
            <v>0</v>
          </cell>
          <cell r="AS216">
            <v>0</v>
          </cell>
          <cell r="AT216">
            <v>0</v>
          </cell>
          <cell r="AU216">
            <v>0</v>
          </cell>
          <cell r="AV216">
            <v>0</v>
          </cell>
          <cell r="AW216">
            <v>3.6</v>
          </cell>
          <cell r="AX216">
            <v>0</v>
          </cell>
          <cell r="AY216">
            <v>0</v>
          </cell>
          <cell r="AZ216">
            <v>0</v>
          </cell>
          <cell r="BA216">
            <v>0</v>
          </cell>
          <cell r="BB216">
            <v>0</v>
          </cell>
          <cell r="BC216">
            <v>0</v>
          </cell>
          <cell r="BD216">
            <v>0</v>
          </cell>
          <cell r="BE216">
            <v>0</v>
          </cell>
          <cell r="BF216">
            <v>0</v>
          </cell>
          <cell r="BG216">
            <v>0</v>
          </cell>
          <cell r="BH216">
            <v>0</v>
          </cell>
          <cell r="BI216">
            <v>0</v>
          </cell>
          <cell r="BJ216">
            <v>0</v>
          </cell>
          <cell r="BK216">
            <v>0</v>
          </cell>
          <cell r="BL216">
            <v>0</v>
          </cell>
          <cell r="BM216">
            <v>0</v>
          </cell>
          <cell r="BN216">
            <v>0</v>
          </cell>
          <cell r="BO216">
            <v>0</v>
          </cell>
          <cell r="BP216">
            <v>0</v>
          </cell>
          <cell r="BQ216">
            <v>0</v>
          </cell>
          <cell r="BR216">
            <v>0</v>
          </cell>
          <cell r="BS216">
            <v>0</v>
          </cell>
          <cell r="BT216">
            <v>0</v>
          </cell>
          <cell r="BU216">
            <v>0</v>
          </cell>
          <cell r="BV216">
            <v>0</v>
          </cell>
          <cell r="BW216">
            <v>0</v>
          </cell>
          <cell r="BX216">
            <v>0</v>
          </cell>
          <cell r="BY216">
            <v>0</v>
          </cell>
          <cell r="BZ216">
            <v>0</v>
          </cell>
          <cell r="CA216">
            <v>0</v>
          </cell>
          <cell r="CB216">
            <v>0</v>
          </cell>
          <cell r="CC216">
            <v>0</v>
          </cell>
          <cell r="CD216">
            <v>0</v>
          </cell>
          <cell r="CE216">
            <v>0</v>
          </cell>
          <cell r="CF216">
            <v>0</v>
          </cell>
          <cell r="CG216">
            <v>0</v>
          </cell>
          <cell r="CH216">
            <v>0</v>
          </cell>
          <cell r="CI216">
            <v>0</v>
          </cell>
          <cell r="CJ216">
            <v>0</v>
          </cell>
          <cell r="CK216">
            <v>0</v>
          </cell>
          <cell r="CL216">
            <v>0</v>
          </cell>
          <cell r="CM216">
            <v>0</v>
          </cell>
          <cell r="CN216">
            <v>0</v>
          </cell>
          <cell r="CO216">
            <v>0</v>
          </cell>
          <cell r="CP216">
            <v>0</v>
          </cell>
        </row>
        <row r="217">
          <cell r="A217">
            <v>5</v>
          </cell>
          <cell r="B217" t="str">
            <v>Kayu 2/10</v>
          </cell>
          <cell r="C217" t="str">
            <v>M3</v>
          </cell>
          <cell r="D217">
            <v>0</v>
          </cell>
          <cell r="E217">
            <v>0</v>
          </cell>
          <cell r="F217">
            <v>0</v>
          </cell>
          <cell r="G217">
            <v>0</v>
          </cell>
          <cell r="H217">
            <v>0</v>
          </cell>
          <cell r="I217">
            <v>0</v>
          </cell>
          <cell r="J217">
            <v>0</v>
          </cell>
          <cell r="K217">
            <v>5.4000000000000012E-3</v>
          </cell>
          <cell r="L217">
            <v>0</v>
          </cell>
          <cell r="M217">
            <v>0</v>
          </cell>
          <cell r="N217">
            <v>0</v>
          </cell>
          <cell r="O217">
            <v>0</v>
          </cell>
          <cell r="P217">
            <v>0</v>
          </cell>
          <cell r="Q217">
            <v>3.5999999999999996</v>
          </cell>
          <cell r="R217">
            <v>0</v>
          </cell>
          <cell r="S217">
            <v>4.5999999999999996</v>
          </cell>
          <cell r="T217">
            <v>0</v>
          </cell>
          <cell r="U217">
            <v>0</v>
          </cell>
          <cell r="V217">
            <v>0</v>
          </cell>
          <cell r="W217">
            <v>12.399999999999999</v>
          </cell>
          <cell r="X217">
            <v>0</v>
          </cell>
          <cell r="Y217">
            <v>12.399999999999999</v>
          </cell>
          <cell r="Z217">
            <v>0</v>
          </cell>
          <cell r="AA217">
            <v>17.399999999999999</v>
          </cell>
          <cell r="AB217">
            <v>0</v>
          </cell>
          <cell r="AC217">
            <v>17.399999999999999</v>
          </cell>
          <cell r="AD217">
            <v>0</v>
          </cell>
          <cell r="AE217">
            <v>9.3500000000000014</v>
          </cell>
          <cell r="AF217">
            <v>0</v>
          </cell>
          <cell r="AG217">
            <v>4</v>
          </cell>
          <cell r="AH217">
            <v>0</v>
          </cell>
          <cell r="AI217">
            <v>6.3999999999999995</v>
          </cell>
          <cell r="AJ217">
            <v>0</v>
          </cell>
          <cell r="AK217">
            <v>5.9</v>
          </cell>
          <cell r="AL217">
            <v>0</v>
          </cell>
          <cell r="AM217">
            <v>46.699999999999996</v>
          </cell>
          <cell r="AN217">
            <v>0</v>
          </cell>
          <cell r="AO217">
            <v>4</v>
          </cell>
          <cell r="AP217">
            <v>0</v>
          </cell>
          <cell r="AQ217">
            <v>3.2</v>
          </cell>
          <cell r="AR217">
            <v>0</v>
          </cell>
          <cell r="AS217">
            <v>0</v>
          </cell>
          <cell r="AT217">
            <v>0</v>
          </cell>
          <cell r="AU217">
            <v>0</v>
          </cell>
          <cell r="AV217">
            <v>0</v>
          </cell>
          <cell r="AW217">
            <v>4.9000000000000004</v>
          </cell>
          <cell r="AX217">
            <v>0</v>
          </cell>
          <cell r="AY217">
            <v>0</v>
          </cell>
          <cell r="AZ217">
            <v>0</v>
          </cell>
          <cell r="BA217">
            <v>0</v>
          </cell>
          <cell r="BB217">
            <v>0</v>
          </cell>
          <cell r="BC217">
            <v>0</v>
          </cell>
          <cell r="BD217">
            <v>0</v>
          </cell>
          <cell r="BE217">
            <v>0</v>
          </cell>
          <cell r="BF217">
            <v>0</v>
          </cell>
          <cell r="BG217">
            <v>0</v>
          </cell>
          <cell r="BH217">
            <v>0</v>
          </cell>
          <cell r="BI217">
            <v>0</v>
          </cell>
          <cell r="BJ217">
            <v>0</v>
          </cell>
          <cell r="BK217">
            <v>0</v>
          </cell>
          <cell r="BL217">
            <v>0</v>
          </cell>
          <cell r="BM217">
            <v>0</v>
          </cell>
          <cell r="BN217">
            <v>0</v>
          </cell>
          <cell r="BO217">
            <v>0</v>
          </cell>
          <cell r="BP217">
            <v>0</v>
          </cell>
          <cell r="BQ217">
            <v>0</v>
          </cell>
          <cell r="BR217">
            <v>0</v>
          </cell>
          <cell r="BS217">
            <v>0</v>
          </cell>
          <cell r="BT217">
            <v>0</v>
          </cell>
          <cell r="BU217">
            <v>0</v>
          </cell>
          <cell r="BV217">
            <v>0</v>
          </cell>
          <cell r="BW217">
            <v>0</v>
          </cell>
          <cell r="BX217">
            <v>0</v>
          </cell>
          <cell r="BY217">
            <v>0</v>
          </cell>
          <cell r="BZ217">
            <v>0</v>
          </cell>
          <cell r="CA217">
            <v>0</v>
          </cell>
          <cell r="CB217">
            <v>0</v>
          </cell>
          <cell r="CC217">
            <v>0</v>
          </cell>
          <cell r="CD217">
            <v>0</v>
          </cell>
          <cell r="CE217">
            <v>0</v>
          </cell>
          <cell r="CF217">
            <v>0</v>
          </cell>
          <cell r="CG217">
            <v>0</v>
          </cell>
          <cell r="CH217">
            <v>0</v>
          </cell>
          <cell r="CI217">
            <v>0</v>
          </cell>
          <cell r="CJ217">
            <v>0</v>
          </cell>
          <cell r="CK217">
            <v>0</v>
          </cell>
          <cell r="CL217">
            <v>0</v>
          </cell>
          <cell r="CM217">
            <v>0</v>
          </cell>
          <cell r="CN217">
            <v>0</v>
          </cell>
          <cell r="CO217">
            <v>0</v>
          </cell>
          <cell r="CP217">
            <v>0</v>
          </cell>
        </row>
        <row r="218">
          <cell r="A218">
            <v>6</v>
          </cell>
          <cell r="B218" t="str">
            <v>Panil t = 3 cm</v>
          </cell>
          <cell r="C218" t="str">
            <v>M2</v>
          </cell>
          <cell r="D218">
            <v>0</v>
          </cell>
          <cell r="E218">
            <v>0</v>
          </cell>
          <cell r="F218">
            <v>0</v>
          </cell>
          <cell r="G218">
            <v>0</v>
          </cell>
          <cell r="H218">
            <v>0</v>
          </cell>
          <cell r="I218">
            <v>0</v>
          </cell>
          <cell r="J218">
            <v>0</v>
          </cell>
          <cell r="K218">
            <v>0.49500000000000005</v>
          </cell>
          <cell r="L218">
            <v>0</v>
          </cell>
          <cell r="M218">
            <v>0</v>
          </cell>
          <cell r="N218">
            <v>0</v>
          </cell>
          <cell r="O218">
            <v>0</v>
          </cell>
          <cell r="P218">
            <v>0</v>
          </cell>
          <cell r="Q218">
            <v>0</v>
          </cell>
          <cell r="R218">
            <v>0</v>
          </cell>
          <cell r="S218">
            <v>0</v>
          </cell>
          <cell r="T218">
            <v>0</v>
          </cell>
          <cell r="U218">
            <v>0</v>
          </cell>
          <cell r="V218">
            <v>0</v>
          </cell>
          <cell r="W218">
            <v>0</v>
          </cell>
          <cell r="X218">
            <v>0</v>
          </cell>
          <cell r="Y218">
            <v>0</v>
          </cell>
          <cell r="Z218">
            <v>0</v>
          </cell>
          <cell r="AA218">
            <v>0</v>
          </cell>
          <cell r="AB218">
            <v>0</v>
          </cell>
          <cell r="AC218">
            <v>0</v>
          </cell>
          <cell r="AD218">
            <v>0</v>
          </cell>
          <cell r="AE218">
            <v>0</v>
          </cell>
          <cell r="AF218">
            <v>0</v>
          </cell>
          <cell r="AG218">
            <v>0</v>
          </cell>
          <cell r="AH218">
            <v>0</v>
          </cell>
          <cell r="AI218">
            <v>0</v>
          </cell>
          <cell r="AJ218">
            <v>0</v>
          </cell>
          <cell r="AK218">
            <v>0</v>
          </cell>
          <cell r="AL218">
            <v>0</v>
          </cell>
          <cell r="AM218">
            <v>0</v>
          </cell>
          <cell r="AN218">
            <v>0</v>
          </cell>
          <cell r="AO218">
            <v>0</v>
          </cell>
          <cell r="AP218">
            <v>0</v>
          </cell>
          <cell r="AQ218">
            <v>0</v>
          </cell>
          <cell r="AR218">
            <v>0</v>
          </cell>
          <cell r="AS218">
            <v>0</v>
          </cell>
          <cell r="AT218">
            <v>0</v>
          </cell>
          <cell r="AU218">
            <v>0</v>
          </cell>
          <cell r="AV218">
            <v>0</v>
          </cell>
          <cell r="AW218">
            <v>0</v>
          </cell>
          <cell r="AX218">
            <v>0</v>
          </cell>
          <cell r="AY218">
            <v>0</v>
          </cell>
          <cell r="AZ218">
            <v>0</v>
          </cell>
          <cell r="BA218">
            <v>0</v>
          </cell>
          <cell r="BB218">
            <v>0</v>
          </cell>
          <cell r="BC218">
            <v>0</v>
          </cell>
          <cell r="BD218">
            <v>0</v>
          </cell>
          <cell r="BE218">
            <v>0</v>
          </cell>
          <cell r="BF218">
            <v>0</v>
          </cell>
          <cell r="BG218">
            <v>0</v>
          </cell>
          <cell r="BH218">
            <v>0</v>
          </cell>
          <cell r="BI218">
            <v>0</v>
          </cell>
          <cell r="BJ218">
            <v>0</v>
          </cell>
          <cell r="BK218">
            <v>0</v>
          </cell>
          <cell r="BL218">
            <v>0</v>
          </cell>
          <cell r="BM218">
            <v>0</v>
          </cell>
          <cell r="BN218">
            <v>0</v>
          </cell>
          <cell r="BO218">
            <v>0</v>
          </cell>
          <cell r="BP218">
            <v>0</v>
          </cell>
          <cell r="BQ218">
            <v>0</v>
          </cell>
          <cell r="BR218">
            <v>0</v>
          </cell>
          <cell r="BS218">
            <v>0</v>
          </cell>
          <cell r="BT218">
            <v>0</v>
          </cell>
          <cell r="BU218">
            <v>0</v>
          </cell>
          <cell r="BV218">
            <v>0</v>
          </cell>
          <cell r="BW218">
            <v>0</v>
          </cell>
          <cell r="BX218">
            <v>0</v>
          </cell>
          <cell r="BY218">
            <v>0</v>
          </cell>
          <cell r="BZ218">
            <v>0</v>
          </cell>
          <cell r="CA218">
            <v>0</v>
          </cell>
          <cell r="CB218">
            <v>0</v>
          </cell>
          <cell r="CC218">
            <v>0</v>
          </cell>
          <cell r="CD218">
            <v>0</v>
          </cell>
          <cell r="CE218">
            <v>0</v>
          </cell>
          <cell r="CF218">
            <v>0</v>
          </cell>
          <cell r="CG218">
            <v>0</v>
          </cell>
          <cell r="CH218">
            <v>0</v>
          </cell>
          <cell r="CI218">
            <v>0</v>
          </cell>
          <cell r="CJ218">
            <v>0</v>
          </cell>
          <cell r="CK218">
            <v>0</v>
          </cell>
          <cell r="CL218">
            <v>0</v>
          </cell>
          <cell r="CM218">
            <v>0</v>
          </cell>
          <cell r="CN218">
            <v>0</v>
          </cell>
          <cell r="CO218">
            <v>0</v>
          </cell>
          <cell r="CP218">
            <v>0</v>
          </cell>
        </row>
        <row r="219">
          <cell r="A219">
            <v>1</v>
          </cell>
          <cell r="B219" t="str">
            <v>Kusen Aluminium 5/10</v>
          </cell>
          <cell r="C219" t="str">
            <v>M'</v>
          </cell>
          <cell r="D219">
            <v>124948</v>
          </cell>
          <cell r="E219">
            <v>6.1999999999999993</v>
          </cell>
          <cell r="F219">
            <v>774677.59999999986</v>
          </cell>
          <cell r="G219">
            <v>0</v>
          </cell>
          <cell r="H219">
            <v>0</v>
          </cell>
          <cell r="I219">
            <v>0</v>
          </cell>
          <cell r="J219">
            <v>0</v>
          </cell>
          <cell r="K219">
            <v>5</v>
          </cell>
          <cell r="L219">
            <v>624740</v>
          </cell>
          <cell r="M219">
            <v>6.1999999999999993</v>
          </cell>
          <cell r="N219">
            <v>774677.59999999986</v>
          </cell>
          <cell r="O219">
            <v>0</v>
          </cell>
          <cell r="P219">
            <v>0</v>
          </cell>
          <cell r="Q219">
            <v>0</v>
          </cell>
          <cell r="R219">
            <v>0</v>
          </cell>
          <cell r="S219">
            <v>0</v>
          </cell>
          <cell r="T219">
            <v>0</v>
          </cell>
          <cell r="U219">
            <v>0</v>
          </cell>
          <cell r="V219">
            <v>0</v>
          </cell>
          <cell r="W219">
            <v>0</v>
          </cell>
          <cell r="X219">
            <v>0</v>
          </cell>
          <cell r="Y219">
            <v>0</v>
          </cell>
          <cell r="Z219">
            <v>0</v>
          </cell>
          <cell r="AA219">
            <v>0</v>
          </cell>
          <cell r="AB219">
            <v>0</v>
          </cell>
          <cell r="AC219">
            <v>0</v>
          </cell>
          <cell r="AD219">
            <v>0</v>
          </cell>
          <cell r="AE219">
            <v>0</v>
          </cell>
          <cell r="AF219">
            <v>0</v>
          </cell>
          <cell r="AG219">
            <v>0</v>
          </cell>
          <cell r="AH219">
            <v>0</v>
          </cell>
          <cell r="AI219">
            <v>0</v>
          </cell>
          <cell r="AJ219">
            <v>0</v>
          </cell>
          <cell r="AK219">
            <v>0</v>
          </cell>
          <cell r="AL219">
            <v>0</v>
          </cell>
          <cell r="AM219">
            <v>0</v>
          </cell>
          <cell r="AN219">
            <v>0</v>
          </cell>
          <cell r="AO219">
            <v>0</v>
          </cell>
          <cell r="AP219">
            <v>0</v>
          </cell>
          <cell r="AQ219">
            <v>0</v>
          </cell>
          <cell r="AR219">
            <v>0</v>
          </cell>
          <cell r="AS219">
            <v>0</v>
          </cell>
          <cell r="AT219">
            <v>0</v>
          </cell>
          <cell r="AU219">
            <v>0</v>
          </cell>
          <cell r="AV219">
            <v>0</v>
          </cell>
          <cell r="AW219">
            <v>0</v>
          </cell>
          <cell r="AX219">
            <v>0</v>
          </cell>
          <cell r="AY219">
            <v>0</v>
          </cell>
          <cell r="AZ219">
            <v>0</v>
          </cell>
          <cell r="BA219">
            <v>0</v>
          </cell>
          <cell r="BB219">
            <v>0</v>
          </cell>
          <cell r="BC219">
            <v>0</v>
          </cell>
          <cell r="BD219">
            <v>0</v>
          </cell>
          <cell r="BE219">
            <v>0</v>
          </cell>
          <cell r="BF219">
            <v>0</v>
          </cell>
          <cell r="BG219">
            <v>0</v>
          </cell>
          <cell r="BH219">
            <v>0</v>
          </cell>
          <cell r="BI219">
            <v>0</v>
          </cell>
          <cell r="BJ219">
            <v>0</v>
          </cell>
          <cell r="BK219">
            <v>0</v>
          </cell>
          <cell r="BL219">
            <v>0</v>
          </cell>
          <cell r="BM219">
            <v>0</v>
          </cell>
          <cell r="BN219">
            <v>0</v>
          </cell>
          <cell r="BO219">
            <v>0</v>
          </cell>
          <cell r="BP219">
            <v>0</v>
          </cell>
          <cell r="BQ219">
            <v>0</v>
          </cell>
          <cell r="BR219">
            <v>0</v>
          </cell>
          <cell r="BS219">
            <v>0</v>
          </cell>
          <cell r="BT219">
            <v>0</v>
          </cell>
          <cell r="BU219">
            <v>0</v>
          </cell>
          <cell r="BV219">
            <v>0</v>
          </cell>
          <cell r="BW219">
            <v>0</v>
          </cell>
          <cell r="BX219">
            <v>0</v>
          </cell>
          <cell r="BY219">
            <v>0</v>
          </cell>
          <cell r="BZ219">
            <v>0</v>
          </cell>
          <cell r="CA219">
            <v>0</v>
          </cell>
          <cell r="CB219">
            <v>0</v>
          </cell>
          <cell r="CC219">
            <v>0</v>
          </cell>
          <cell r="CD219">
            <v>0</v>
          </cell>
          <cell r="CE219">
            <v>0</v>
          </cell>
          <cell r="CF219">
            <v>0</v>
          </cell>
          <cell r="CG219">
            <v>0</v>
          </cell>
          <cell r="CH219">
            <v>0</v>
          </cell>
          <cell r="CI219">
            <v>0</v>
          </cell>
          <cell r="CJ219">
            <v>0</v>
          </cell>
          <cell r="CK219">
            <v>0</v>
          </cell>
          <cell r="CL219">
            <v>0</v>
          </cell>
          <cell r="CM219">
            <v>0</v>
          </cell>
          <cell r="CN219">
            <v>0</v>
          </cell>
          <cell r="CO219">
            <v>0</v>
          </cell>
          <cell r="CP219">
            <v>0</v>
          </cell>
        </row>
        <row r="220">
          <cell r="A220">
            <v>2</v>
          </cell>
          <cell r="B220" t="str">
            <v xml:space="preserve">Rangka Daun Jendela Alumunium </v>
          </cell>
          <cell r="C220" t="str">
            <v>M'</v>
          </cell>
          <cell r="D220">
            <v>124948</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cell r="AF220">
            <v>0</v>
          </cell>
          <cell r="AG220">
            <v>0</v>
          </cell>
          <cell r="AH220">
            <v>0</v>
          </cell>
          <cell r="AI220">
            <v>0</v>
          </cell>
          <cell r="AJ220">
            <v>0</v>
          </cell>
          <cell r="AK220">
            <v>0</v>
          </cell>
          <cell r="AL220">
            <v>0</v>
          </cell>
          <cell r="AM220">
            <v>0</v>
          </cell>
          <cell r="AN220">
            <v>0</v>
          </cell>
          <cell r="AO220">
            <v>0</v>
          </cell>
          <cell r="AP220">
            <v>0</v>
          </cell>
          <cell r="AQ220">
            <v>0</v>
          </cell>
          <cell r="AR220">
            <v>0</v>
          </cell>
          <cell r="AS220">
            <v>0</v>
          </cell>
          <cell r="AT220">
            <v>0</v>
          </cell>
          <cell r="AU220">
            <v>0</v>
          </cell>
          <cell r="AV220">
            <v>0</v>
          </cell>
          <cell r="AW220">
            <v>0</v>
          </cell>
          <cell r="AX220">
            <v>0</v>
          </cell>
          <cell r="AY220">
            <v>0</v>
          </cell>
          <cell r="AZ220">
            <v>0</v>
          </cell>
          <cell r="BA220">
            <v>0</v>
          </cell>
          <cell r="BB220">
            <v>0</v>
          </cell>
          <cell r="BC220">
            <v>0</v>
          </cell>
          <cell r="BD220">
            <v>0</v>
          </cell>
          <cell r="BE220">
            <v>0</v>
          </cell>
          <cell r="BF220">
            <v>0</v>
          </cell>
          <cell r="BG220">
            <v>0</v>
          </cell>
          <cell r="BH220">
            <v>0</v>
          </cell>
          <cell r="BI220">
            <v>0</v>
          </cell>
          <cell r="BJ220">
            <v>0</v>
          </cell>
          <cell r="BK220">
            <v>0</v>
          </cell>
          <cell r="BL220">
            <v>0</v>
          </cell>
          <cell r="BM220">
            <v>0</v>
          </cell>
          <cell r="BN220">
            <v>0</v>
          </cell>
          <cell r="BO220">
            <v>0</v>
          </cell>
          <cell r="BP220">
            <v>0</v>
          </cell>
          <cell r="BQ220">
            <v>0</v>
          </cell>
          <cell r="BR220">
            <v>0</v>
          </cell>
          <cell r="BS220">
            <v>0</v>
          </cell>
          <cell r="BT220">
            <v>0</v>
          </cell>
          <cell r="BU220">
            <v>0</v>
          </cell>
          <cell r="BV220">
            <v>0</v>
          </cell>
          <cell r="BW220">
            <v>0</v>
          </cell>
          <cell r="BX220">
            <v>0</v>
          </cell>
          <cell r="BY220">
            <v>0</v>
          </cell>
          <cell r="BZ220">
            <v>0</v>
          </cell>
          <cell r="CA220">
            <v>0</v>
          </cell>
          <cell r="CB220">
            <v>0</v>
          </cell>
          <cell r="CC220">
            <v>0</v>
          </cell>
          <cell r="CD220">
            <v>0</v>
          </cell>
          <cell r="CE220">
            <v>0</v>
          </cell>
          <cell r="CF220">
            <v>0</v>
          </cell>
          <cell r="CG220">
            <v>0</v>
          </cell>
          <cell r="CH220">
            <v>0</v>
          </cell>
          <cell r="CI220">
            <v>0</v>
          </cell>
          <cell r="CJ220">
            <v>0</v>
          </cell>
          <cell r="CK220">
            <v>0</v>
          </cell>
          <cell r="CL220">
            <v>0</v>
          </cell>
          <cell r="CM220">
            <v>0</v>
          </cell>
          <cell r="CN220">
            <v>0</v>
          </cell>
          <cell r="CO220">
            <v>0</v>
          </cell>
          <cell r="CP220">
            <v>0</v>
          </cell>
        </row>
        <row r="221">
          <cell r="A221">
            <v>3</v>
          </cell>
          <cell r="B221" t="str">
            <v>Rangka Tiang Sirip Alumunium 1/1 Putih</v>
          </cell>
          <cell r="C221" t="str">
            <v>M'</v>
          </cell>
          <cell r="D221">
            <v>62474</v>
          </cell>
          <cell r="E221">
            <v>0</v>
          </cell>
          <cell r="F221">
            <v>0</v>
          </cell>
          <cell r="G221">
            <v>0</v>
          </cell>
          <cell r="H221">
            <v>0</v>
          </cell>
          <cell r="I221">
            <v>0</v>
          </cell>
          <cell r="J221">
            <v>0</v>
          </cell>
          <cell r="K221">
            <v>0</v>
          </cell>
          <cell r="L221">
            <v>0</v>
          </cell>
          <cell r="M221">
            <v>0</v>
          </cell>
          <cell r="N221">
            <v>0</v>
          </cell>
          <cell r="O221">
            <v>0</v>
          </cell>
          <cell r="P221">
            <v>0</v>
          </cell>
          <cell r="Q221">
            <v>0</v>
          </cell>
          <cell r="R221">
            <v>0</v>
          </cell>
          <cell r="S221">
            <v>0</v>
          </cell>
          <cell r="T221">
            <v>0</v>
          </cell>
          <cell r="U221">
            <v>2.8499999999999996</v>
          </cell>
          <cell r="V221">
            <v>0</v>
          </cell>
          <cell r="W221">
            <v>2.8499999999999996</v>
          </cell>
          <cell r="X221">
            <v>178050.89999999997</v>
          </cell>
          <cell r="Y221">
            <v>2.8499999999999996</v>
          </cell>
          <cell r="Z221">
            <v>178050.89999999997</v>
          </cell>
          <cell r="AA221">
            <v>2.8499999999999996</v>
          </cell>
          <cell r="AB221">
            <v>178050.89999999997</v>
          </cell>
          <cell r="AC221">
            <v>2.8499999999999996</v>
          </cell>
          <cell r="AD221">
            <v>178050.89999999997</v>
          </cell>
          <cell r="AE221">
            <v>0</v>
          </cell>
          <cell r="AF221">
            <v>0</v>
          </cell>
          <cell r="AG221">
            <v>0</v>
          </cell>
          <cell r="AH221">
            <v>0</v>
          </cell>
          <cell r="AI221">
            <v>0</v>
          </cell>
          <cell r="AJ221">
            <v>0</v>
          </cell>
          <cell r="AK221">
            <v>1.85</v>
          </cell>
          <cell r="AL221">
            <v>115576.90000000001</v>
          </cell>
          <cell r="AM221">
            <v>16.600000000000001</v>
          </cell>
          <cell r="AN221">
            <v>1037068.4000000001</v>
          </cell>
          <cell r="AO221">
            <v>0</v>
          </cell>
          <cell r="AP221">
            <v>0</v>
          </cell>
          <cell r="AQ221">
            <v>0</v>
          </cell>
          <cell r="AR221">
            <v>0</v>
          </cell>
          <cell r="AS221">
            <v>0</v>
          </cell>
          <cell r="AT221">
            <v>0</v>
          </cell>
          <cell r="AU221">
            <v>0</v>
          </cell>
          <cell r="AV221">
            <v>0</v>
          </cell>
          <cell r="AW221">
            <v>0</v>
          </cell>
          <cell r="AX221">
            <v>0</v>
          </cell>
          <cell r="AY221">
            <v>0</v>
          </cell>
          <cell r="AZ221">
            <v>0</v>
          </cell>
          <cell r="BA221">
            <v>0</v>
          </cell>
          <cell r="BB221">
            <v>0</v>
          </cell>
          <cell r="BC221">
            <v>0</v>
          </cell>
          <cell r="BD221">
            <v>0</v>
          </cell>
          <cell r="BE221">
            <v>0</v>
          </cell>
          <cell r="BF221">
            <v>0</v>
          </cell>
          <cell r="BG221">
            <v>0</v>
          </cell>
          <cell r="BH221">
            <v>0</v>
          </cell>
          <cell r="BI221">
            <v>0</v>
          </cell>
          <cell r="BJ221">
            <v>0</v>
          </cell>
          <cell r="BK221">
            <v>0</v>
          </cell>
          <cell r="BL221">
            <v>0</v>
          </cell>
          <cell r="BM221">
            <v>0</v>
          </cell>
          <cell r="BN221">
            <v>0</v>
          </cell>
          <cell r="BO221">
            <v>0</v>
          </cell>
          <cell r="BP221">
            <v>0</v>
          </cell>
          <cell r="BQ221">
            <v>0</v>
          </cell>
          <cell r="BR221">
            <v>0</v>
          </cell>
          <cell r="BS221">
            <v>0</v>
          </cell>
          <cell r="BT221">
            <v>0</v>
          </cell>
          <cell r="BU221">
            <v>0</v>
          </cell>
          <cell r="BV221">
            <v>0</v>
          </cell>
          <cell r="BW221">
            <v>0</v>
          </cell>
          <cell r="BX221">
            <v>0</v>
          </cell>
          <cell r="BY221">
            <v>0</v>
          </cell>
          <cell r="BZ221">
            <v>0</v>
          </cell>
          <cell r="CA221">
            <v>0</v>
          </cell>
          <cell r="CB221">
            <v>0</v>
          </cell>
          <cell r="CC221">
            <v>0</v>
          </cell>
          <cell r="CD221">
            <v>0</v>
          </cell>
          <cell r="CE221">
            <v>0</v>
          </cell>
          <cell r="CF221">
            <v>0</v>
          </cell>
          <cell r="CG221">
            <v>0</v>
          </cell>
          <cell r="CH221">
            <v>0</v>
          </cell>
          <cell r="CI221">
            <v>0</v>
          </cell>
          <cell r="CJ221">
            <v>0</v>
          </cell>
          <cell r="CK221">
            <v>0</v>
          </cell>
          <cell r="CL221">
            <v>0</v>
          </cell>
          <cell r="CM221">
            <v>0</v>
          </cell>
          <cell r="CN221">
            <v>0</v>
          </cell>
          <cell r="CO221">
            <v>0</v>
          </cell>
          <cell r="CP221">
            <v>0</v>
          </cell>
        </row>
        <row r="222">
          <cell r="A222">
            <v>4</v>
          </cell>
          <cell r="B222" t="str">
            <v>Pasang Shading Sirip Alumunium 0.2/10 +Rangka</v>
          </cell>
          <cell r="C222" t="str">
            <v>M2</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0.50749999999999995</v>
          </cell>
          <cell r="V222">
            <v>0</v>
          </cell>
          <cell r="W222">
            <v>0.50749999999999995</v>
          </cell>
          <cell r="X222">
            <v>0</v>
          </cell>
          <cell r="Y222">
            <v>0.50749999999999995</v>
          </cell>
          <cell r="Z222">
            <v>0</v>
          </cell>
          <cell r="AA222">
            <v>0.50749999999999995</v>
          </cell>
          <cell r="AB222">
            <v>0</v>
          </cell>
          <cell r="AC222">
            <v>0.50749999999999995</v>
          </cell>
          <cell r="AD222">
            <v>0</v>
          </cell>
          <cell r="AE222">
            <v>0</v>
          </cell>
          <cell r="AF222">
            <v>0</v>
          </cell>
          <cell r="AG222">
            <v>0</v>
          </cell>
          <cell r="AH222">
            <v>0</v>
          </cell>
          <cell r="AI222">
            <v>0</v>
          </cell>
          <cell r="AJ222">
            <v>0</v>
          </cell>
          <cell r="AK222">
            <v>0.14499999999999999</v>
          </cell>
          <cell r="AL222">
            <v>0</v>
          </cell>
          <cell r="AM222">
            <v>1.9249999999999996</v>
          </cell>
          <cell r="AN222">
            <v>0</v>
          </cell>
          <cell r="AO222">
            <v>0</v>
          </cell>
          <cell r="AP222">
            <v>0</v>
          </cell>
          <cell r="AQ222">
            <v>0</v>
          </cell>
          <cell r="AR222">
            <v>0</v>
          </cell>
          <cell r="AS222">
            <v>0</v>
          </cell>
          <cell r="AT222">
            <v>0</v>
          </cell>
          <cell r="AU222">
            <v>0</v>
          </cell>
          <cell r="AV222">
            <v>0</v>
          </cell>
          <cell r="AW222">
            <v>0</v>
          </cell>
          <cell r="AX222">
            <v>0</v>
          </cell>
          <cell r="AY222">
            <v>0</v>
          </cell>
          <cell r="AZ222">
            <v>0</v>
          </cell>
          <cell r="BA222">
            <v>0</v>
          </cell>
          <cell r="BB222">
            <v>0</v>
          </cell>
          <cell r="BC222">
            <v>0</v>
          </cell>
          <cell r="BD222">
            <v>0</v>
          </cell>
          <cell r="BE222">
            <v>0</v>
          </cell>
          <cell r="BF222">
            <v>0</v>
          </cell>
          <cell r="BG222">
            <v>0</v>
          </cell>
          <cell r="BH222">
            <v>0</v>
          </cell>
          <cell r="BI222">
            <v>0</v>
          </cell>
          <cell r="BJ222">
            <v>0</v>
          </cell>
          <cell r="BK222">
            <v>0</v>
          </cell>
          <cell r="BL222">
            <v>0</v>
          </cell>
          <cell r="BM222">
            <v>0</v>
          </cell>
          <cell r="BN222">
            <v>0</v>
          </cell>
          <cell r="BO222">
            <v>0</v>
          </cell>
          <cell r="BP222">
            <v>0</v>
          </cell>
          <cell r="BQ222">
            <v>0</v>
          </cell>
          <cell r="BR222">
            <v>0</v>
          </cell>
          <cell r="BS222">
            <v>0</v>
          </cell>
          <cell r="BT222">
            <v>0</v>
          </cell>
          <cell r="BU222">
            <v>0</v>
          </cell>
          <cell r="BV222">
            <v>0</v>
          </cell>
          <cell r="BW222">
            <v>0</v>
          </cell>
          <cell r="BX222">
            <v>0</v>
          </cell>
          <cell r="BY222">
            <v>0</v>
          </cell>
          <cell r="BZ222">
            <v>0</v>
          </cell>
          <cell r="CA222">
            <v>0</v>
          </cell>
          <cell r="CB222">
            <v>0</v>
          </cell>
          <cell r="CC222">
            <v>0</v>
          </cell>
          <cell r="CD222">
            <v>0</v>
          </cell>
          <cell r="CE222">
            <v>0</v>
          </cell>
          <cell r="CF222">
            <v>0</v>
          </cell>
          <cell r="CG222">
            <v>0</v>
          </cell>
          <cell r="CH222">
            <v>0</v>
          </cell>
          <cell r="CI222">
            <v>0</v>
          </cell>
          <cell r="CJ222">
            <v>0</v>
          </cell>
          <cell r="CK222">
            <v>0</v>
          </cell>
          <cell r="CL222">
            <v>0</v>
          </cell>
          <cell r="CM222">
            <v>0</v>
          </cell>
          <cell r="CN222">
            <v>0</v>
          </cell>
          <cell r="CO222">
            <v>0</v>
          </cell>
          <cell r="CP222">
            <v>0</v>
          </cell>
        </row>
        <row r="223">
          <cell r="A223">
            <v>5</v>
          </cell>
          <cell r="B223" t="str">
            <v>Daun Pintu Panil Kamper</v>
          </cell>
          <cell r="C223" t="str">
            <v>bh</v>
          </cell>
          <cell r="D223">
            <v>550000</v>
          </cell>
          <cell r="E223">
            <v>0</v>
          </cell>
          <cell r="F223">
            <v>0</v>
          </cell>
          <cell r="G223">
            <v>0</v>
          </cell>
          <cell r="H223">
            <v>0</v>
          </cell>
          <cell r="I223">
            <v>0</v>
          </cell>
          <cell r="J223">
            <v>0</v>
          </cell>
          <cell r="K223">
            <v>1.2</v>
          </cell>
          <cell r="L223">
            <v>660000</v>
          </cell>
          <cell r="M223">
            <v>0</v>
          </cell>
          <cell r="N223">
            <v>0</v>
          </cell>
          <cell r="O223">
            <v>0</v>
          </cell>
          <cell r="P223">
            <v>0</v>
          </cell>
          <cell r="Q223">
            <v>2.4E-2</v>
          </cell>
          <cell r="R223">
            <v>13200</v>
          </cell>
          <cell r="S223">
            <v>1.2E-2</v>
          </cell>
          <cell r="T223">
            <v>6600</v>
          </cell>
          <cell r="U223">
            <v>6.339599999999999</v>
          </cell>
          <cell r="V223">
            <v>3486779.9999999995</v>
          </cell>
          <cell r="W223">
            <v>0</v>
          </cell>
          <cell r="X223">
            <v>0</v>
          </cell>
          <cell r="Y223">
            <v>0</v>
          </cell>
          <cell r="Z223">
            <v>0</v>
          </cell>
          <cell r="AA223">
            <v>0</v>
          </cell>
          <cell r="AB223">
            <v>0</v>
          </cell>
          <cell r="AC223">
            <v>0</v>
          </cell>
          <cell r="AD223">
            <v>0</v>
          </cell>
          <cell r="AE223">
            <v>0</v>
          </cell>
          <cell r="AF223">
            <v>0</v>
          </cell>
          <cell r="AG223">
            <v>0</v>
          </cell>
          <cell r="AH223">
            <v>0</v>
          </cell>
          <cell r="AI223">
            <v>0</v>
          </cell>
          <cell r="AJ223">
            <v>0</v>
          </cell>
          <cell r="AK223">
            <v>0</v>
          </cell>
          <cell r="AL223">
            <v>0</v>
          </cell>
          <cell r="AM223">
            <v>0</v>
          </cell>
          <cell r="AN223">
            <v>0</v>
          </cell>
          <cell r="AO223">
            <v>0</v>
          </cell>
          <cell r="AP223">
            <v>0</v>
          </cell>
          <cell r="AQ223">
            <v>0</v>
          </cell>
          <cell r="AR223">
            <v>0</v>
          </cell>
          <cell r="AS223">
            <v>0</v>
          </cell>
          <cell r="AT223">
            <v>0</v>
          </cell>
          <cell r="AU223">
            <v>0</v>
          </cell>
          <cell r="AV223">
            <v>0</v>
          </cell>
          <cell r="AW223">
            <v>2.1599999999999998E-2</v>
          </cell>
          <cell r="AX223">
            <v>11879.999999999998</v>
          </cell>
          <cell r="AY223">
            <v>0</v>
          </cell>
          <cell r="AZ223">
            <v>0</v>
          </cell>
          <cell r="BA223">
            <v>0</v>
          </cell>
          <cell r="BB223">
            <v>0</v>
          </cell>
          <cell r="BC223">
            <v>0</v>
          </cell>
          <cell r="BD223">
            <v>0</v>
          </cell>
          <cell r="BE223">
            <v>0</v>
          </cell>
          <cell r="BF223">
            <v>0</v>
          </cell>
          <cell r="BG223">
            <v>0</v>
          </cell>
          <cell r="BH223">
            <v>0</v>
          </cell>
          <cell r="BI223">
            <v>0</v>
          </cell>
          <cell r="BJ223">
            <v>0</v>
          </cell>
          <cell r="BK223">
            <v>0</v>
          </cell>
          <cell r="BL223">
            <v>0</v>
          </cell>
          <cell r="BM223">
            <v>0</v>
          </cell>
          <cell r="BN223">
            <v>0</v>
          </cell>
          <cell r="BO223">
            <v>0</v>
          </cell>
          <cell r="BP223">
            <v>0</v>
          </cell>
          <cell r="BQ223">
            <v>0</v>
          </cell>
          <cell r="BR223">
            <v>0</v>
          </cell>
          <cell r="BS223">
            <v>0</v>
          </cell>
          <cell r="BT223">
            <v>0</v>
          </cell>
          <cell r="BU223">
            <v>0</v>
          </cell>
          <cell r="BV223">
            <v>0</v>
          </cell>
          <cell r="BW223">
            <v>0</v>
          </cell>
          <cell r="BX223">
            <v>0</v>
          </cell>
          <cell r="BY223">
            <v>0</v>
          </cell>
          <cell r="BZ223">
            <v>0</v>
          </cell>
          <cell r="CA223">
            <v>0</v>
          </cell>
          <cell r="CB223">
            <v>0</v>
          </cell>
          <cell r="CC223">
            <v>0</v>
          </cell>
          <cell r="CD223">
            <v>0</v>
          </cell>
          <cell r="CE223">
            <v>0</v>
          </cell>
          <cell r="CF223">
            <v>0</v>
          </cell>
          <cell r="CG223">
            <v>0</v>
          </cell>
          <cell r="CH223">
            <v>0</v>
          </cell>
          <cell r="CI223">
            <v>0</v>
          </cell>
          <cell r="CJ223">
            <v>0</v>
          </cell>
          <cell r="CK223">
            <v>0</v>
          </cell>
          <cell r="CL223">
            <v>0</v>
          </cell>
          <cell r="CM223">
            <v>0</v>
          </cell>
          <cell r="CN223">
            <v>0</v>
          </cell>
          <cell r="CO223">
            <v>0</v>
          </cell>
          <cell r="CP223">
            <v>0</v>
          </cell>
        </row>
        <row r="224">
          <cell r="A224">
            <v>6</v>
          </cell>
          <cell r="B224" t="str">
            <v>Plat besi t = 2 mm</v>
          </cell>
          <cell r="C224" t="str">
            <v>Kg</v>
          </cell>
          <cell r="D224">
            <v>0</v>
          </cell>
          <cell r="E224">
            <v>0</v>
          </cell>
          <cell r="F224">
            <v>0</v>
          </cell>
          <cell r="G224">
            <v>107.44703200000002</v>
          </cell>
          <cell r="H224">
            <v>0</v>
          </cell>
          <cell r="I224">
            <v>57.085200000000007</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v>0</v>
          </cell>
          <cell r="AG224">
            <v>0</v>
          </cell>
          <cell r="AH224">
            <v>0</v>
          </cell>
          <cell r="AI224">
            <v>0</v>
          </cell>
          <cell r="AJ224">
            <v>0</v>
          </cell>
          <cell r="AK224">
            <v>0</v>
          </cell>
          <cell r="AL224">
            <v>0</v>
          </cell>
          <cell r="AM224">
            <v>0</v>
          </cell>
          <cell r="AN224">
            <v>0</v>
          </cell>
          <cell r="AO224">
            <v>0</v>
          </cell>
          <cell r="AP224">
            <v>0</v>
          </cell>
          <cell r="AQ224">
            <v>0</v>
          </cell>
          <cell r="AR224">
            <v>0</v>
          </cell>
          <cell r="AS224">
            <v>0</v>
          </cell>
          <cell r="AT224">
            <v>0</v>
          </cell>
          <cell r="AU224">
            <v>0</v>
          </cell>
          <cell r="AV224">
            <v>0</v>
          </cell>
          <cell r="AW224">
            <v>0</v>
          </cell>
          <cell r="AX224">
            <v>0</v>
          </cell>
          <cell r="AY224">
            <v>0</v>
          </cell>
          <cell r="AZ224">
            <v>0</v>
          </cell>
          <cell r="BA224">
            <v>0</v>
          </cell>
          <cell r="BB224">
            <v>0</v>
          </cell>
          <cell r="BC224">
            <v>0</v>
          </cell>
          <cell r="BD224">
            <v>0</v>
          </cell>
          <cell r="BE224">
            <v>0</v>
          </cell>
          <cell r="BF224">
            <v>0</v>
          </cell>
          <cell r="BG224">
            <v>0</v>
          </cell>
          <cell r="BH224">
            <v>0</v>
          </cell>
          <cell r="BI224">
            <v>0</v>
          </cell>
          <cell r="BJ224">
            <v>0</v>
          </cell>
          <cell r="BK224">
            <v>0</v>
          </cell>
          <cell r="BL224">
            <v>0</v>
          </cell>
          <cell r="BM224">
            <v>0</v>
          </cell>
          <cell r="BN224">
            <v>0</v>
          </cell>
          <cell r="BO224">
            <v>0</v>
          </cell>
          <cell r="BP224">
            <v>0</v>
          </cell>
          <cell r="BQ224">
            <v>0</v>
          </cell>
          <cell r="BR224">
            <v>0</v>
          </cell>
          <cell r="BS224">
            <v>0</v>
          </cell>
          <cell r="BT224">
            <v>0</v>
          </cell>
          <cell r="BU224">
            <v>0</v>
          </cell>
          <cell r="BV224">
            <v>0</v>
          </cell>
          <cell r="BW224">
            <v>0</v>
          </cell>
          <cell r="BX224">
            <v>0</v>
          </cell>
          <cell r="BY224">
            <v>0</v>
          </cell>
          <cell r="BZ224">
            <v>0</v>
          </cell>
          <cell r="CA224">
            <v>0</v>
          </cell>
          <cell r="CB224">
            <v>0</v>
          </cell>
          <cell r="CC224">
            <v>0</v>
          </cell>
          <cell r="CD224">
            <v>0</v>
          </cell>
          <cell r="CE224">
            <v>0</v>
          </cell>
          <cell r="CF224">
            <v>0</v>
          </cell>
          <cell r="CG224">
            <v>0</v>
          </cell>
          <cell r="CH224">
            <v>0</v>
          </cell>
          <cell r="CI224">
            <v>0</v>
          </cell>
          <cell r="CJ224">
            <v>0</v>
          </cell>
          <cell r="CK224">
            <v>0</v>
          </cell>
          <cell r="CL224">
            <v>0</v>
          </cell>
          <cell r="CM224">
            <v>0</v>
          </cell>
          <cell r="CN224">
            <v>0</v>
          </cell>
          <cell r="CO224">
            <v>0</v>
          </cell>
          <cell r="CP224">
            <v>0</v>
          </cell>
        </row>
        <row r="225">
          <cell r="A225">
            <v>7</v>
          </cell>
          <cell r="B225" t="str">
            <v>C 40.40.2  (pesan khusus)</v>
          </cell>
          <cell r="C225" t="str">
            <v>Kg</v>
          </cell>
          <cell r="D225">
            <v>14122.3</v>
          </cell>
          <cell r="E225">
            <v>0</v>
          </cell>
          <cell r="F225">
            <v>0</v>
          </cell>
          <cell r="G225">
            <v>86.141440000000003</v>
          </cell>
          <cell r="H225">
            <v>1216515.2581120001</v>
          </cell>
          <cell r="I225">
            <v>42.56</v>
          </cell>
          <cell r="J225">
            <v>601045.08799999999</v>
          </cell>
          <cell r="K225">
            <v>0</v>
          </cell>
          <cell r="L225">
            <v>0</v>
          </cell>
          <cell r="M225">
            <v>0</v>
          </cell>
          <cell r="N225">
            <v>0</v>
          </cell>
          <cell r="O225">
            <v>3.5711999999999997</v>
          </cell>
          <cell r="P225">
            <v>50433.557759999996</v>
          </cell>
          <cell r="Q225">
            <v>0</v>
          </cell>
          <cell r="R225">
            <v>0</v>
          </cell>
          <cell r="S225">
            <v>0</v>
          </cell>
          <cell r="T225">
            <v>0</v>
          </cell>
          <cell r="U225">
            <v>0.90624000000000005</v>
          </cell>
          <cell r="V225">
            <v>12798.193152</v>
          </cell>
          <cell r="W225">
            <v>0</v>
          </cell>
          <cell r="X225">
            <v>0</v>
          </cell>
          <cell r="Y225">
            <v>0</v>
          </cell>
          <cell r="Z225">
            <v>0</v>
          </cell>
          <cell r="AA225">
            <v>0</v>
          </cell>
          <cell r="AB225">
            <v>0</v>
          </cell>
          <cell r="AC225">
            <v>0</v>
          </cell>
          <cell r="AD225">
            <v>0</v>
          </cell>
          <cell r="AE225">
            <v>0</v>
          </cell>
          <cell r="AF225">
            <v>0</v>
          </cell>
          <cell r="AG225">
            <v>0</v>
          </cell>
          <cell r="AH225">
            <v>0</v>
          </cell>
          <cell r="AI225">
            <v>0</v>
          </cell>
          <cell r="AJ225">
            <v>0</v>
          </cell>
          <cell r="AK225">
            <v>0</v>
          </cell>
          <cell r="AL225">
            <v>0</v>
          </cell>
          <cell r="AM225">
            <v>0</v>
          </cell>
          <cell r="AN225">
            <v>0</v>
          </cell>
          <cell r="AO225">
            <v>0</v>
          </cell>
          <cell r="AP225">
            <v>0</v>
          </cell>
          <cell r="AQ225">
            <v>0</v>
          </cell>
          <cell r="AR225">
            <v>0</v>
          </cell>
          <cell r="AS225">
            <v>0</v>
          </cell>
          <cell r="AT225">
            <v>0</v>
          </cell>
          <cell r="AU225">
            <v>0</v>
          </cell>
          <cell r="AV225">
            <v>0</v>
          </cell>
          <cell r="AW225">
            <v>0</v>
          </cell>
          <cell r="AX225">
            <v>0</v>
          </cell>
          <cell r="AY225">
            <v>0</v>
          </cell>
          <cell r="AZ225">
            <v>0</v>
          </cell>
          <cell r="BA225">
            <v>0</v>
          </cell>
          <cell r="BB225">
            <v>0</v>
          </cell>
          <cell r="BC225">
            <v>0</v>
          </cell>
          <cell r="BD225">
            <v>0</v>
          </cell>
          <cell r="BE225">
            <v>0</v>
          </cell>
          <cell r="BF225">
            <v>0</v>
          </cell>
          <cell r="BG225">
            <v>0</v>
          </cell>
          <cell r="BH225">
            <v>0</v>
          </cell>
          <cell r="BI225">
            <v>0</v>
          </cell>
          <cell r="BJ225">
            <v>0</v>
          </cell>
          <cell r="BK225">
            <v>0</v>
          </cell>
          <cell r="BL225">
            <v>0</v>
          </cell>
          <cell r="BM225">
            <v>0</v>
          </cell>
          <cell r="BN225">
            <v>0</v>
          </cell>
          <cell r="BO225">
            <v>0</v>
          </cell>
          <cell r="BP225">
            <v>0</v>
          </cell>
          <cell r="BQ225">
            <v>0</v>
          </cell>
          <cell r="BR225">
            <v>0</v>
          </cell>
          <cell r="BS225">
            <v>0</v>
          </cell>
          <cell r="BT225">
            <v>0</v>
          </cell>
          <cell r="BU225">
            <v>0</v>
          </cell>
          <cell r="BV225">
            <v>0</v>
          </cell>
          <cell r="BW225">
            <v>0</v>
          </cell>
          <cell r="BX225">
            <v>0</v>
          </cell>
          <cell r="BY225">
            <v>0</v>
          </cell>
          <cell r="BZ225">
            <v>0</v>
          </cell>
          <cell r="CA225">
            <v>0</v>
          </cell>
          <cell r="CB225">
            <v>0</v>
          </cell>
          <cell r="CC225">
            <v>0</v>
          </cell>
          <cell r="CD225">
            <v>0</v>
          </cell>
          <cell r="CE225">
            <v>0</v>
          </cell>
          <cell r="CF225">
            <v>0</v>
          </cell>
          <cell r="CG225">
            <v>0</v>
          </cell>
          <cell r="CH225">
            <v>0</v>
          </cell>
          <cell r="CI225">
            <v>0</v>
          </cell>
          <cell r="CJ225">
            <v>0</v>
          </cell>
          <cell r="CK225">
            <v>0</v>
          </cell>
          <cell r="CL225">
            <v>0</v>
          </cell>
          <cell r="CM225">
            <v>0</v>
          </cell>
          <cell r="CN225">
            <v>0</v>
          </cell>
          <cell r="CO225">
            <v>0</v>
          </cell>
          <cell r="CP225">
            <v>0</v>
          </cell>
        </row>
        <row r="226">
          <cell r="A226">
            <v>8</v>
          </cell>
          <cell r="B226" t="str">
            <v>Handle besi dia 16 mm</v>
          </cell>
          <cell r="C226" t="str">
            <v>Set</v>
          </cell>
          <cell r="D226">
            <v>129652.5</v>
          </cell>
          <cell r="E226">
            <v>0</v>
          </cell>
          <cell r="F226">
            <v>0</v>
          </cell>
          <cell r="G226">
            <v>2</v>
          </cell>
          <cell r="H226">
            <v>259305</v>
          </cell>
          <cell r="I226">
            <v>1</v>
          </cell>
          <cell r="J226">
            <v>129652.5</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cell r="AF226">
            <v>0</v>
          </cell>
          <cell r="AG226">
            <v>0</v>
          </cell>
          <cell r="AH226">
            <v>0</v>
          </cell>
          <cell r="AI226">
            <v>0</v>
          </cell>
          <cell r="AJ226">
            <v>0</v>
          </cell>
          <cell r="AK226">
            <v>0</v>
          </cell>
          <cell r="AL226">
            <v>0</v>
          </cell>
          <cell r="AM226">
            <v>0</v>
          </cell>
          <cell r="AN226">
            <v>0</v>
          </cell>
          <cell r="AO226">
            <v>0</v>
          </cell>
          <cell r="AP226">
            <v>0</v>
          </cell>
          <cell r="AQ226">
            <v>0</v>
          </cell>
          <cell r="AR226">
            <v>0</v>
          </cell>
          <cell r="AS226">
            <v>0</v>
          </cell>
          <cell r="AT226">
            <v>0</v>
          </cell>
          <cell r="AU226">
            <v>0</v>
          </cell>
          <cell r="AV226">
            <v>0</v>
          </cell>
          <cell r="AW226">
            <v>0</v>
          </cell>
          <cell r="AX226">
            <v>0</v>
          </cell>
          <cell r="AY226">
            <v>0</v>
          </cell>
          <cell r="AZ226">
            <v>0</v>
          </cell>
          <cell r="BA226">
            <v>0</v>
          </cell>
          <cell r="BB226">
            <v>0</v>
          </cell>
          <cell r="BC226">
            <v>0</v>
          </cell>
          <cell r="BD226">
            <v>0</v>
          </cell>
          <cell r="BE226">
            <v>0</v>
          </cell>
          <cell r="BF226">
            <v>0</v>
          </cell>
          <cell r="BG226">
            <v>0</v>
          </cell>
          <cell r="BH226">
            <v>0</v>
          </cell>
          <cell r="BI226">
            <v>0</v>
          </cell>
          <cell r="BJ226">
            <v>0</v>
          </cell>
          <cell r="BK226">
            <v>0</v>
          </cell>
          <cell r="BL226">
            <v>0</v>
          </cell>
          <cell r="BM226">
            <v>0</v>
          </cell>
          <cell r="BN226">
            <v>0</v>
          </cell>
          <cell r="BO226">
            <v>0</v>
          </cell>
          <cell r="BP226">
            <v>0</v>
          </cell>
          <cell r="BQ226">
            <v>0</v>
          </cell>
          <cell r="BR226">
            <v>0</v>
          </cell>
          <cell r="BS226">
            <v>0</v>
          </cell>
          <cell r="BT226">
            <v>0</v>
          </cell>
          <cell r="BU226">
            <v>0</v>
          </cell>
          <cell r="BV226">
            <v>0</v>
          </cell>
          <cell r="BW226">
            <v>0</v>
          </cell>
          <cell r="BX226">
            <v>0</v>
          </cell>
          <cell r="BY226">
            <v>0</v>
          </cell>
          <cell r="BZ226">
            <v>0</v>
          </cell>
          <cell r="CA226">
            <v>0</v>
          </cell>
          <cell r="CB226">
            <v>0</v>
          </cell>
          <cell r="CC226">
            <v>0</v>
          </cell>
          <cell r="CD226">
            <v>0</v>
          </cell>
          <cell r="CE226">
            <v>0</v>
          </cell>
          <cell r="CF226">
            <v>0</v>
          </cell>
          <cell r="CG226">
            <v>0</v>
          </cell>
          <cell r="CH226">
            <v>0</v>
          </cell>
          <cell r="CI226">
            <v>0</v>
          </cell>
          <cell r="CJ226">
            <v>0</v>
          </cell>
          <cell r="CK226">
            <v>0</v>
          </cell>
          <cell r="CL226">
            <v>0</v>
          </cell>
          <cell r="CM226">
            <v>0</v>
          </cell>
          <cell r="CN226">
            <v>0</v>
          </cell>
          <cell r="CO226">
            <v>0</v>
          </cell>
          <cell r="CP226">
            <v>0</v>
          </cell>
        </row>
        <row r="227">
          <cell r="A227">
            <v>9</v>
          </cell>
          <cell r="B227" t="str">
            <v>Hendle pintu Stainless</v>
          </cell>
          <cell r="C227" t="str">
            <v>Set</v>
          </cell>
          <cell r="D227">
            <v>261652.5</v>
          </cell>
          <cell r="E227">
            <v>2</v>
          </cell>
          <cell r="F227">
            <v>523305</v>
          </cell>
          <cell r="G227">
            <v>0</v>
          </cell>
          <cell r="H227">
            <v>0</v>
          </cell>
          <cell r="I227">
            <v>0</v>
          </cell>
          <cell r="J227">
            <v>0</v>
          </cell>
          <cell r="K227">
            <v>0</v>
          </cell>
          <cell r="L227">
            <v>0</v>
          </cell>
          <cell r="M227">
            <v>2</v>
          </cell>
          <cell r="N227">
            <v>523305</v>
          </cell>
          <cell r="O227">
            <v>2</v>
          </cell>
          <cell r="P227">
            <v>523305</v>
          </cell>
          <cell r="Q227">
            <v>0</v>
          </cell>
          <cell r="R227">
            <v>0</v>
          </cell>
          <cell r="S227">
            <v>0</v>
          </cell>
          <cell r="T227">
            <v>0</v>
          </cell>
          <cell r="U227">
            <v>2</v>
          </cell>
          <cell r="V227">
            <v>523305</v>
          </cell>
          <cell r="W227">
            <v>0</v>
          </cell>
          <cell r="X227">
            <v>0</v>
          </cell>
          <cell r="Y227">
            <v>0</v>
          </cell>
          <cell r="Z227">
            <v>0</v>
          </cell>
          <cell r="AA227">
            <v>0</v>
          </cell>
          <cell r="AB227">
            <v>0</v>
          </cell>
          <cell r="AC227">
            <v>0</v>
          </cell>
          <cell r="AD227">
            <v>0</v>
          </cell>
          <cell r="AE227">
            <v>0</v>
          </cell>
          <cell r="AF227">
            <v>0</v>
          </cell>
          <cell r="AG227">
            <v>0</v>
          </cell>
          <cell r="AH227">
            <v>0</v>
          </cell>
          <cell r="AI227">
            <v>0</v>
          </cell>
          <cell r="AJ227">
            <v>0</v>
          </cell>
          <cell r="AK227">
            <v>0</v>
          </cell>
          <cell r="AL227">
            <v>0</v>
          </cell>
          <cell r="AM227">
            <v>0</v>
          </cell>
          <cell r="AN227">
            <v>0</v>
          </cell>
          <cell r="AO227">
            <v>0</v>
          </cell>
          <cell r="AP227">
            <v>0</v>
          </cell>
          <cell r="AQ227">
            <v>0</v>
          </cell>
          <cell r="AR227">
            <v>0</v>
          </cell>
          <cell r="AS227">
            <v>0</v>
          </cell>
          <cell r="AT227">
            <v>0</v>
          </cell>
          <cell r="AU227">
            <v>0</v>
          </cell>
          <cell r="AV227">
            <v>0</v>
          </cell>
          <cell r="AW227">
            <v>0</v>
          </cell>
          <cell r="AX227">
            <v>0</v>
          </cell>
          <cell r="AY227">
            <v>0</v>
          </cell>
          <cell r="AZ227">
            <v>0</v>
          </cell>
          <cell r="BA227">
            <v>0</v>
          </cell>
          <cell r="BB227">
            <v>0</v>
          </cell>
          <cell r="BC227">
            <v>0</v>
          </cell>
          <cell r="BD227">
            <v>0</v>
          </cell>
          <cell r="BE227">
            <v>0</v>
          </cell>
          <cell r="BF227">
            <v>0</v>
          </cell>
          <cell r="BG227">
            <v>0</v>
          </cell>
          <cell r="BH227">
            <v>0</v>
          </cell>
          <cell r="BI227">
            <v>0</v>
          </cell>
          <cell r="BJ227">
            <v>0</v>
          </cell>
          <cell r="BK227">
            <v>0</v>
          </cell>
          <cell r="BL227">
            <v>0</v>
          </cell>
          <cell r="BM227">
            <v>0</v>
          </cell>
          <cell r="BN227">
            <v>0</v>
          </cell>
          <cell r="BO227">
            <v>0</v>
          </cell>
          <cell r="BP227">
            <v>0</v>
          </cell>
          <cell r="BQ227">
            <v>0</v>
          </cell>
          <cell r="BR227">
            <v>0</v>
          </cell>
          <cell r="BS227">
            <v>0</v>
          </cell>
          <cell r="BT227">
            <v>0</v>
          </cell>
          <cell r="BU227">
            <v>0</v>
          </cell>
          <cell r="BV227">
            <v>0</v>
          </cell>
          <cell r="BW227">
            <v>0</v>
          </cell>
          <cell r="BX227">
            <v>0</v>
          </cell>
          <cell r="BY227">
            <v>0</v>
          </cell>
          <cell r="BZ227">
            <v>0</v>
          </cell>
          <cell r="CA227">
            <v>0</v>
          </cell>
          <cell r="CB227">
            <v>0</v>
          </cell>
          <cell r="CC227">
            <v>0</v>
          </cell>
          <cell r="CD227">
            <v>0</v>
          </cell>
          <cell r="CE227">
            <v>0</v>
          </cell>
          <cell r="CF227">
            <v>0</v>
          </cell>
          <cell r="CG227">
            <v>0</v>
          </cell>
          <cell r="CH227">
            <v>0</v>
          </cell>
          <cell r="CI227">
            <v>0</v>
          </cell>
          <cell r="CJ227">
            <v>0</v>
          </cell>
          <cell r="CK227">
            <v>0</v>
          </cell>
          <cell r="CL227">
            <v>0</v>
          </cell>
          <cell r="CM227">
            <v>0</v>
          </cell>
          <cell r="CN227">
            <v>0</v>
          </cell>
          <cell r="CO227">
            <v>0</v>
          </cell>
          <cell r="CP227">
            <v>0</v>
          </cell>
        </row>
        <row r="228">
          <cell r="A228">
            <v>10</v>
          </cell>
          <cell r="B228" t="str">
            <v>Kunci Pintu Handle stainleess (dorma)</v>
          </cell>
          <cell r="C228" t="str">
            <v>Set</v>
          </cell>
          <cell r="D228">
            <v>650000</v>
          </cell>
          <cell r="E228">
            <v>0</v>
          </cell>
          <cell r="F228">
            <v>0</v>
          </cell>
          <cell r="G228">
            <v>0</v>
          </cell>
          <cell r="H228">
            <v>0</v>
          </cell>
          <cell r="I228">
            <v>0</v>
          </cell>
          <cell r="J228">
            <v>0</v>
          </cell>
          <cell r="K228">
            <v>0</v>
          </cell>
          <cell r="L228">
            <v>0</v>
          </cell>
          <cell r="M228">
            <v>0</v>
          </cell>
          <cell r="N228">
            <v>0</v>
          </cell>
          <cell r="O228">
            <v>2</v>
          </cell>
          <cell r="P228">
            <v>1300000</v>
          </cell>
          <cell r="Q228">
            <v>0</v>
          </cell>
          <cell r="R228">
            <v>0</v>
          </cell>
          <cell r="S228">
            <v>0</v>
          </cell>
          <cell r="T228">
            <v>0</v>
          </cell>
          <cell r="U228">
            <v>2</v>
          </cell>
          <cell r="V228">
            <v>1300000</v>
          </cell>
          <cell r="W228">
            <v>0</v>
          </cell>
          <cell r="X228">
            <v>0</v>
          </cell>
          <cell r="Y228">
            <v>0</v>
          </cell>
          <cell r="Z228">
            <v>0</v>
          </cell>
          <cell r="AA228">
            <v>0</v>
          </cell>
          <cell r="AB228">
            <v>0</v>
          </cell>
          <cell r="AC228">
            <v>0</v>
          </cell>
          <cell r="AD228">
            <v>0</v>
          </cell>
          <cell r="AE228">
            <v>0</v>
          </cell>
          <cell r="AF228">
            <v>0</v>
          </cell>
          <cell r="AG228">
            <v>0</v>
          </cell>
          <cell r="AH228">
            <v>0</v>
          </cell>
          <cell r="AI228">
            <v>0</v>
          </cell>
          <cell r="AJ228">
            <v>0</v>
          </cell>
          <cell r="AK228">
            <v>0</v>
          </cell>
          <cell r="AL228">
            <v>0</v>
          </cell>
          <cell r="AM228">
            <v>0</v>
          </cell>
          <cell r="AN228">
            <v>0</v>
          </cell>
          <cell r="AO228">
            <v>0</v>
          </cell>
          <cell r="AP228">
            <v>0</v>
          </cell>
          <cell r="AQ228">
            <v>0</v>
          </cell>
          <cell r="AR228">
            <v>0</v>
          </cell>
          <cell r="AS228">
            <v>0</v>
          </cell>
          <cell r="AT228">
            <v>0</v>
          </cell>
          <cell r="AU228">
            <v>0</v>
          </cell>
          <cell r="AV228">
            <v>0</v>
          </cell>
          <cell r="AW228">
            <v>0</v>
          </cell>
          <cell r="AX228">
            <v>0</v>
          </cell>
          <cell r="AY228">
            <v>0</v>
          </cell>
          <cell r="AZ228">
            <v>0</v>
          </cell>
          <cell r="BA228">
            <v>0</v>
          </cell>
          <cell r="BB228">
            <v>0</v>
          </cell>
          <cell r="BC228">
            <v>0</v>
          </cell>
          <cell r="BD228">
            <v>0</v>
          </cell>
          <cell r="BE228">
            <v>0</v>
          </cell>
          <cell r="BF228">
            <v>0</v>
          </cell>
          <cell r="BG228">
            <v>0</v>
          </cell>
          <cell r="BH228">
            <v>0</v>
          </cell>
          <cell r="BI228">
            <v>0</v>
          </cell>
          <cell r="BJ228">
            <v>0</v>
          </cell>
          <cell r="BK228">
            <v>0</v>
          </cell>
          <cell r="BL228">
            <v>0</v>
          </cell>
          <cell r="BM228">
            <v>0</v>
          </cell>
          <cell r="BN228">
            <v>0</v>
          </cell>
          <cell r="BO228">
            <v>0</v>
          </cell>
          <cell r="BP228">
            <v>0</v>
          </cell>
          <cell r="BQ228">
            <v>0</v>
          </cell>
          <cell r="BR228">
            <v>0</v>
          </cell>
          <cell r="BS228">
            <v>0</v>
          </cell>
          <cell r="BT228">
            <v>0</v>
          </cell>
          <cell r="BU228">
            <v>0</v>
          </cell>
          <cell r="BV228">
            <v>0</v>
          </cell>
          <cell r="BW228">
            <v>0</v>
          </cell>
          <cell r="BX228">
            <v>0</v>
          </cell>
          <cell r="BY228">
            <v>0</v>
          </cell>
          <cell r="BZ228">
            <v>0</v>
          </cell>
          <cell r="CA228">
            <v>0</v>
          </cell>
          <cell r="CB228">
            <v>0</v>
          </cell>
          <cell r="CC228">
            <v>0</v>
          </cell>
          <cell r="CD228">
            <v>0</v>
          </cell>
          <cell r="CE228">
            <v>0</v>
          </cell>
          <cell r="CF228">
            <v>0</v>
          </cell>
          <cell r="CG228">
            <v>0</v>
          </cell>
          <cell r="CH228">
            <v>0</v>
          </cell>
          <cell r="CI228">
            <v>0</v>
          </cell>
          <cell r="CJ228">
            <v>0</v>
          </cell>
          <cell r="CK228">
            <v>0</v>
          </cell>
          <cell r="CL228">
            <v>0</v>
          </cell>
          <cell r="CM228">
            <v>0</v>
          </cell>
          <cell r="CN228">
            <v>0</v>
          </cell>
          <cell r="CO228">
            <v>0</v>
          </cell>
          <cell r="CP228">
            <v>0</v>
          </cell>
        </row>
        <row r="229">
          <cell r="A229">
            <v>11</v>
          </cell>
          <cell r="B229" t="str">
            <v>Kunci tanam Antik</v>
          </cell>
          <cell r="C229" t="str">
            <v>Set</v>
          </cell>
          <cell r="D229">
            <v>265000</v>
          </cell>
          <cell r="E229">
            <v>0</v>
          </cell>
          <cell r="F229">
            <v>0</v>
          </cell>
          <cell r="G229">
            <v>0</v>
          </cell>
          <cell r="H229">
            <v>0</v>
          </cell>
          <cell r="I229">
            <v>0</v>
          </cell>
          <cell r="J229">
            <v>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0</v>
          </cell>
          <cell r="AF229">
            <v>0</v>
          </cell>
          <cell r="AG229">
            <v>0</v>
          </cell>
          <cell r="AH229">
            <v>0</v>
          </cell>
          <cell r="AI229">
            <v>0</v>
          </cell>
          <cell r="AJ229">
            <v>0</v>
          </cell>
          <cell r="AK229">
            <v>0</v>
          </cell>
          <cell r="AL229">
            <v>0</v>
          </cell>
          <cell r="AM229">
            <v>0</v>
          </cell>
          <cell r="AN229">
            <v>0</v>
          </cell>
          <cell r="AO229">
            <v>0</v>
          </cell>
          <cell r="AP229">
            <v>0</v>
          </cell>
          <cell r="AQ229">
            <v>0</v>
          </cell>
          <cell r="AR229">
            <v>0</v>
          </cell>
          <cell r="AS229">
            <v>0</v>
          </cell>
          <cell r="AT229">
            <v>0</v>
          </cell>
          <cell r="AU229">
            <v>0</v>
          </cell>
          <cell r="AV229">
            <v>0</v>
          </cell>
          <cell r="AW229">
            <v>0</v>
          </cell>
          <cell r="AX229">
            <v>0</v>
          </cell>
          <cell r="AY229">
            <v>0</v>
          </cell>
          <cell r="AZ229">
            <v>0</v>
          </cell>
          <cell r="BA229">
            <v>0</v>
          </cell>
          <cell r="BB229">
            <v>0</v>
          </cell>
          <cell r="BC229">
            <v>0</v>
          </cell>
          <cell r="BD229">
            <v>0</v>
          </cell>
          <cell r="BE229">
            <v>0</v>
          </cell>
          <cell r="BF229">
            <v>0</v>
          </cell>
          <cell r="BG229">
            <v>0</v>
          </cell>
          <cell r="BH229">
            <v>0</v>
          </cell>
          <cell r="BI229">
            <v>0</v>
          </cell>
          <cell r="BJ229">
            <v>0</v>
          </cell>
          <cell r="BK229">
            <v>0</v>
          </cell>
          <cell r="BL229">
            <v>0</v>
          </cell>
          <cell r="BM229">
            <v>0</v>
          </cell>
          <cell r="BN229">
            <v>0</v>
          </cell>
          <cell r="BO229">
            <v>0</v>
          </cell>
          <cell r="BP229">
            <v>0</v>
          </cell>
          <cell r="BQ229">
            <v>0</v>
          </cell>
          <cell r="BR229">
            <v>0</v>
          </cell>
          <cell r="BS229">
            <v>0</v>
          </cell>
          <cell r="BT229">
            <v>0</v>
          </cell>
          <cell r="BU229">
            <v>0</v>
          </cell>
          <cell r="BV229">
            <v>0</v>
          </cell>
          <cell r="BW229">
            <v>0</v>
          </cell>
          <cell r="BX229">
            <v>0</v>
          </cell>
          <cell r="BY229">
            <v>0</v>
          </cell>
          <cell r="BZ229">
            <v>0</v>
          </cell>
          <cell r="CA229">
            <v>0</v>
          </cell>
          <cell r="CB229">
            <v>0</v>
          </cell>
          <cell r="CC229">
            <v>0</v>
          </cell>
          <cell r="CD229">
            <v>0</v>
          </cell>
          <cell r="CE229">
            <v>0</v>
          </cell>
          <cell r="CF229">
            <v>0</v>
          </cell>
          <cell r="CG229">
            <v>0</v>
          </cell>
          <cell r="CH229">
            <v>0</v>
          </cell>
          <cell r="CI229">
            <v>0</v>
          </cell>
          <cell r="CJ229">
            <v>0</v>
          </cell>
          <cell r="CK229">
            <v>0</v>
          </cell>
          <cell r="CL229">
            <v>0</v>
          </cell>
          <cell r="CM229">
            <v>0</v>
          </cell>
          <cell r="CN229">
            <v>0</v>
          </cell>
          <cell r="CO229">
            <v>0</v>
          </cell>
          <cell r="CP229">
            <v>0</v>
          </cell>
        </row>
        <row r="230">
          <cell r="A230">
            <v>12</v>
          </cell>
          <cell r="B230" t="str">
            <v>Kunci tanam biasa</v>
          </cell>
          <cell r="C230" t="str">
            <v>Set</v>
          </cell>
          <cell r="D230">
            <v>168565</v>
          </cell>
          <cell r="E230">
            <v>0</v>
          </cell>
          <cell r="F230">
            <v>0</v>
          </cell>
          <cell r="G230">
            <v>1</v>
          </cell>
          <cell r="H230">
            <v>168565</v>
          </cell>
          <cell r="I230">
            <v>1</v>
          </cell>
          <cell r="J230">
            <v>168565</v>
          </cell>
          <cell r="K230">
            <v>1</v>
          </cell>
          <cell r="L230">
            <v>168565</v>
          </cell>
          <cell r="M230">
            <v>0</v>
          </cell>
          <cell r="N230">
            <v>0</v>
          </cell>
          <cell r="O230">
            <v>0</v>
          </cell>
          <cell r="P230">
            <v>0</v>
          </cell>
          <cell r="Q230">
            <v>0</v>
          </cell>
          <cell r="R230">
            <v>0</v>
          </cell>
          <cell r="S230">
            <v>1</v>
          </cell>
          <cell r="T230">
            <v>168565</v>
          </cell>
          <cell r="U230">
            <v>0</v>
          </cell>
          <cell r="V230">
            <v>0</v>
          </cell>
          <cell r="W230">
            <v>0</v>
          </cell>
          <cell r="X230">
            <v>0</v>
          </cell>
          <cell r="Y230">
            <v>0</v>
          </cell>
          <cell r="Z230">
            <v>0</v>
          </cell>
          <cell r="AA230">
            <v>0</v>
          </cell>
          <cell r="AB230">
            <v>0</v>
          </cell>
          <cell r="AC230">
            <v>0</v>
          </cell>
          <cell r="AD230">
            <v>0</v>
          </cell>
          <cell r="AE230">
            <v>0</v>
          </cell>
          <cell r="AF230">
            <v>0</v>
          </cell>
          <cell r="AG230">
            <v>0</v>
          </cell>
          <cell r="AH230">
            <v>0</v>
          </cell>
          <cell r="AI230">
            <v>0</v>
          </cell>
          <cell r="AJ230">
            <v>0</v>
          </cell>
          <cell r="AK230">
            <v>0</v>
          </cell>
          <cell r="AL230">
            <v>0</v>
          </cell>
          <cell r="AM230">
            <v>0</v>
          </cell>
          <cell r="AN230">
            <v>0</v>
          </cell>
          <cell r="AO230">
            <v>0</v>
          </cell>
          <cell r="AP230">
            <v>0</v>
          </cell>
          <cell r="AQ230">
            <v>0</v>
          </cell>
          <cell r="AR230">
            <v>0</v>
          </cell>
          <cell r="AS230">
            <v>0</v>
          </cell>
          <cell r="AT230">
            <v>0</v>
          </cell>
          <cell r="AU230">
            <v>0</v>
          </cell>
          <cell r="AV230">
            <v>0</v>
          </cell>
          <cell r="AW230">
            <v>0</v>
          </cell>
          <cell r="AX230">
            <v>0</v>
          </cell>
          <cell r="AY230">
            <v>0</v>
          </cell>
          <cell r="AZ230">
            <v>0</v>
          </cell>
          <cell r="BA230">
            <v>0</v>
          </cell>
          <cell r="BB230">
            <v>0</v>
          </cell>
          <cell r="BC230">
            <v>0</v>
          </cell>
          <cell r="BD230">
            <v>0</v>
          </cell>
          <cell r="BE230">
            <v>0</v>
          </cell>
          <cell r="BF230">
            <v>0</v>
          </cell>
          <cell r="BG230">
            <v>0</v>
          </cell>
          <cell r="BH230">
            <v>0</v>
          </cell>
          <cell r="BI230">
            <v>0</v>
          </cell>
          <cell r="BJ230">
            <v>0</v>
          </cell>
          <cell r="BK230">
            <v>0</v>
          </cell>
          <cell r="BL230">
            <v>0</v>
          </cell>
          <cell r="BM230">
            <v>0</v>
          </cell>
          <cell r="BN230">
            <v>0</v>
          </cell>
          <cell r="BO230">
            <v>0</v>
          </cell>
          <cell r="BP230">
            <v>0</v>
          </cell>
          <cell r="BQ230">
            <v>0</v>
          </cell>
          <cell r="BR230">
            <v>0</v>
          </cell>
          <cell r="BS230">
            <v>0</v>
          </cell>
          <cell r="BT230">
            <v>0</v>
          </cell>
          <cell r="BU230">
            <v>0</v>
          </cell>
          <cell r="BV230">
            <v>0</v>
          </cell>
          <cell r="BW230">
            <v>0</v>
          </cell>
          <cell r="BX230">
            <v>0</v>
          </cell>
          <cell r="BY230">
            <v>0</v>
          </cell>
          <cell r="BZ230">
            <v>0</v>
          </cell>
          <cell r="CA230">
            <v>0</v>
          </cell>
          <cell r="CB230">
            <v>0</v>
          </cell>
          <cell r="CC230">
            <v>0</v>
          </cell>
          <cell r="CD230">
            <v>0</v>
          </cell>
          <cell r="CE230">
            <v>0</v>
          </cell>
          <cell r="CF230">
            <v>0</v>
          </cell>
          <cell r="CG230">
            <v>0</v>
          </cell>
          <cell r="CH230">
            <v>0</v>
          </cell>
          <cell r="CI230">
            <v>0</v>
          </cell>
          <cell r="CJ230">
            <v>0</v>
          </cell>
          <cell r="CK230">
            <v>0</v>
          </cell>
          <cell r="CL230">
            <v>0</v>
          </cell>
          <cell r="CM230">
            <v>0</v>
          </cell>
          <cell r="CN230">
            <v>0</v>
          </cell>
          <cell r="CO230">
            <v>0</v>
          </cell>
          <cell r="CP230">
            <v>0</v>
          </cell>
        </row>
        <row r="231">
          <cell r="A231">
            <v>13</v>
          </cell>
          <cell r="B231" t="str">
            <v>Kunci Silinder</v>
          </cell>
          <cell r="C231" t="str">
            <v>Set</v>
          </cell>
          <cell r="D231">
            <v>217900</v>
          </cell>
          <cell r="E231">
            <v>0</v>
          </cell>
          <cell r="F231">
            <v>0</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0</v>
          </cell>
          <cell r="W231">
            <v>0</v>
          </cell>
          <cell r="X231">
            <v>0</v>
          </cell>
          <cell r="Y231">
            <v>0</v>
          </cell>
          <cell r="Z231">
            <v>0</v>
          </cell>
          <cell r="AA231">
            <v>0</v>
          </cell>
          <cell r="AB231">
            <v>0</v>
          </cell>
          <cell r="AC231">
            <v>0</v>
          </cell>
          <cell r="AD231">
            <v>0</v>
          </cell>
          <cell r="AE231">
            <v>0</v>
          </cell>
          <cell r="AF231">
            <v>0</v>
          </cell>
          <cell r="AG231">
            <v>0</v>
          </cell>
          <cell r="AH231">
            <v>0</v>
          </cell>
          <cell r="AI231">
            <v>0</v>
          </cell>
          <cell r="AJ231">
            <v>0</v>
          </cell>
          <cell r="AK231">
            <v>0</v>
          </cell>
          <cell r="AL231">
            <v>0</v>
          </cell>
          <cell r="AM231">
            <v>0</v>
          </cell>
          <cell r="AN231">
            <v>0</v>
          </cell>
          <cell r="AO231">
            <v>0</v>
          </cell>
          <cell r="AP231">
            <v>0</v>
          </cell>
          <cell r="AQ231">
            <v>0</v>
          </cell>
          <cell r="AR231">
            <v>0</v>
          </cell>
          <cell r="AS231">
            <v>0</v>
          </cell>
          <cell r="AT231">
            <v>0</v>
          </cell>
          <cell r="AU231">
            <v>0</v>
          </cell>
          <cell r="AV231">
            <v>0</v>
          </cell>
          <cell r="AW231">
            <v>0</v>
          </cell>
          <cell r="AX231">
            <v>0</v>
          </cell>
          <cell r="AY231">
            <v>0</v>
          </cell>
          <cell r="AZ231">
            <v>0</v>
          </cell>
          <cell r="BA231">
            <v>0</v>
          </cell>
          <cell r="BB231">
            <v>0</v>
          </cell>
          <cell r="BC231">
            <v>0</v>
          </cell>
          <cell r="BD231">
            <v>0</v>
          </cell>
          <cell r="BE231">
            <v>0</v>
          </cell>
          <cell r="BF231">
            <v>0</v>
          </cell>
          <cell r="BG231">
            <v>0</v>
          </cell>
          <cell r="BH231">
            <v>0</v>
          </cell>
          <cell r="BI231">
            <v>0</v>
          </cell>
          <cell r="BJ231">
            <v>0</v>
          </cell>
          <cell r="BK231">
            <v>0</v>
          </cell>
          <cell r="BL231">
            <v>0</v>
          </cell>
          <cell r="BM231">
            <v>0</v>
          </cell>
          <cell r="BN231">
            <v>0</v>
          </cell>
          <cell r="BO231">
            <v>0</v>
          </cell>
          <cell r="BP231">
            <v>0</v>
          </cell>
          <cell r="BQ231">
            <v>0</v>
          </cell>
          <cell r="BR231">
            <v>0</v>
          </cell>
          <cell r="BS231">
            <v>0</v>
          </cell>
          <cell r="BT231">
            <v>0</v>
          </cell>
          <cell r="BU231">
            <v>0</v>
          </cell>
          <cell r="BV231">
            <v>0</v>
          </cell>
          <cell r="BW231">
            <v>0</v>
          </cell>
          <cell r="BX231">
            <v>0</v>
          </cell>
          <cell r="BY231">
            <v>0</v>
          </cell>
          <cell r="BZ231">
            <v>0</v>
          </cell>
          <cell r="CA231">
            <v>0</v>
          </cell>
          <cell r="CB231">
            <v>0</v>
          </cell>
          <cell r="CC231">
            <v>0</v>
          </cell>
          <cell r="CD231">
            <v>0</v>
          </cell>
          <cell r="CE231">
            <v>0</v>
          </cell>
          <cell r="CF231">
            <v>0</v>
          </cell>
          <cell r="CG231">
            <v>0</v>
          </cell>
          <cell r="CH231">
            <v>0</v>
          </cell>
          <cell r="CI231">
            <v>0</v>
          </cell>
          <cell r="CJ231">
            <v>0</v>
          </cell>
          <cell r="CK231">
            <v>0</v>
          </cell>
          <cell r="CL231">
            <v>0</v>
          </cell>
          <cell r="CM231">
            <v>0</v>
          </cell>
          <cell r="CN231">
            <v>0</v>
          </cell>
          <cell r="CO231">
            <v>0</v>
          </cell>
          <cell r="CP231">
            <v>0</v>
          </cell>
        </row>
        <row r="232">
          <cell r="A232">
            <v>14</v>
          </cell>
          <cell r="B232" t="str">
            <v>Kunci Selot</v>
          </cell>
          <cell r="C232" t="str">
            <v>Set</v>
          </cell>
          <cell r="D232">
            <v>48300</v>
          </cell>
          <cell r="E232">
            <v>0</v>
          </cell>
          <cell r="F232">
            <v>0</v>
          </cell>
          <cell r="G232">
            <v>0</v>
          </cell>
          <cell r="H232">
            <v>0</v>
          </cell>
          <cell r="I232">
            <v>0</v>
          </cell>
          <cell r="J232">
            <v>0</v>
          </cell>
          <cell r="K232">
            <v>0</v>
          </cell>
          <cell r="L232">
            <v>0</v>
          </cell>
          <cell r="M232">
            <v>0</v>
          </cell>
          <cell r="N232">
            <v>0</v>
          </cell>
          <cell r="O232">
            <v>0</v>
          </cell>
          <cell r="P232">
            <v>0</v>
          </cell>
          <cell r="Q232">
            <v>1</v>
          </cell>
          <cell r="R232">
            <v>48300</v>
          </cell>
          <cell r="S232">
            <v>1</v>
          </cell>
          <cell r="T232">
            <v>48300</v>
          </cell>
          <cell r="U232">
            <v>0</v>
          </cell>
          <cell r="V232">
            <v>0</v>
          </cell>
          <cell r="W232">
            <v>0</v>
          </cell>
          <cell r="X232">
            <v>0</v>
          </cell>
          <cell r="Y232">
            <v>0</v>
          </cell>
          <cell r="Z232">
            <v>0</v>
          </cell>
          <cell r="AA232">
            <v>0</v>
          </cell>
          <cell r="AB232">
            <v>0</v>
          </cell>
          <cell r="AC232">
            <v>0</v>
          </cell>
          <cell r="AD232">
            <v>0</v>
          </cell>
          <cell r="AE232">
            <v>0</v>
          </cell>
          <cell r="AF232">
            <v>0</v>
          </cell>
          <cell r="AG232">
            <v>0</v>
          </cell>
          <cell r="AH232">
            <v>0</v>
          </cell>
          <cell r="AI232">
            <v>0</v>
          </cell>
          <cell r="AJ232">
            <v>0</v>
          </cell>
          <cell r="AK232">
            <v>0</v>
          </cell>
          <cell r="AL232">
            <v>0</v>
          </cell>
          <cell r="AM232">
            <v>0</v>
          </cell>
          <cell r="AN232">
            <v>0</v>
          </cell>
          <cell r="AO232">
            <v>0</v>
          </cell>
          <cell r="AP232">
            <v>0</v>
          </cell>
          <cell r="AQ232">
            <v>0</v>
          </cell>
          <cell r="AR232">
            <v>0</v>
          </cell>
          <cell r="AS232">
            <v>0</v>
          </cell>
          <cell r="AT232">
            <v>0</v>
          </cell>
          <cell r="AU232">
            <v>0</v>
          </cell>
          <cell r="AV232">
            <v>0</v>
          </cell>
          <cell r="AW232">
            <v>1</v>
          </cell>
          <cell r="AX232">
            <v>48300</v>
          </cell>
          <cell r="AY232">
            <v>0</v>
          </cell>
          <cell r="AZ232">
            <v>0</v>
          </cell>
          <cell r="BA232">
            <v>0</v>
          </cell>
          <cell r="BB232">
            <v>0</v>
          </cell>
          <cell r="BC232">
            <v>0</v>
          </cell>
          <cell r="BD232">
            <v>0</v>
          </cell>
          <cell r="BE232">
            <v>0</v>
          </cell>
          <cell r="BF232">
            <v>0</v>
          </cell>
          <cell r="BG232">
            <v>0</v>
          </cell>
          <cell r="BH232">
            <v>0</v>
          </cell>
          <cell r="BI232">
            <v>0</v>
          </cell>
          <cell r="BJ232">
            <v>0</v>
          </cell>
          <cell r="BK232">
            <v>0</v>
          </cell>
          <cell r="BL232">
            <v>0</v>
          </cell>
          <cell r="BM232">
            <v>0</v>
          </cell>
          <cell r="BN232">
            <v>0</v>
          </cell>
          <cell r="BO232">
            <v>0</v>
          </cell>
          <cell r="BP232">
            <v>0</v>
          </cell>
          <cell r="BQ232">
            <v>0</v>
          </cell>
          <cell r="BR232">
            <v>0</v>
          </cell>
          <cell r="BS232">
            <v>0</v>
          </cell>
          <cell r="BT232">
            <v>0</v>
          </cell>
          <cell r="BU232">
            <v>0</v>
          </cell>
          <cell r="BV232">
            <v>0</v>
          </cell>
          <cell r="BW232">
            <v>0</v>
          </cell>
          <cell r="BX232">
            <v>0</v>
          </cell>
          <cell r="BY232">
            <v>0</v>
          </cell>
          <cell r="BZ232">
            <v>0</v>
          </cell>
          <cell r="CA232">
            <v>0</v>
          </cell>
          <cell r="CB232">
            <v>0</v>
          </cell>
          <cell r="CC232">
            <v>0</v>
          </cell>
          <cell r="CD232">
            <v>0</v>
          </cell>
          <cell r="CE232">
            <v>0</v>
          </cell>
          <cell r="CF232">
            <v>0</v>
          </cell>
          <cell r="CG232">
            <v>0</v>
          </cell>
          <cell r="CH232">
            <v>0</v>
          </cell>
          <cell r="CI232">
            <v>0</v>
          </cell>
          <cell r="CJ232">
            <v>0</v>
          </cell>
          <cell r="CK232">
            <v>0</v>
          </cell>
          <cell r="CL232">
            <v>0</v>
          </cell>
          <cell r="CM232">
            <v>0</v>
          </cell>
          <cell r="CN232">
            <v>0</v>
          </cell>
          <cell r="CO232">
            <v>0</v>
          </cell>
          <cell r="CP232">
            <v>0</v>
          </cell>
        </row>
        <row r="233">
          <cell r="A233">
            <v>15</v>
          </cell>
          <cell r="B233" t="str">
            <v>Engsel jendela</v>
          </cell>
          <cell r="C233" t="str">
            <v>Bh</v>
          </cell>
          <cell r="D233">
            <v>16600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0</v>
          </cell>
          <cell r="W233">
            <v>0</v>
          </cell>
          <cell r="X233">
            <v>0</v>
          </cell>
          <cell r="Y233">
            <v>0</v>
          </cell>
          <cell r="Z233">
            <v>0</v>
          </cell>
          <cell r="AA233">
            <v>0</v>
          </cell>
          <cell r="AB233">
            <v>0</v>
          </cell>
          <cell r="AC233">
            <v>0</v>
          </cell>
          <cell r="AD233">
            <v>0</v>
          </cell>
          <cell r="AE233">
            <v>0</v>
          </cell>
          <cell r="AF233">
            <v>0</v>
          </cell>
          <cell r="AG233">
            <v>0</v>
          </cell>
          <cell r="AH233">
            <v>0</v>
          </cell>
          <cell r="AI233">
            <v>0</v>
          </cell>
          <cell r="AJ233">
            <v>0</v>
          </cell>
          <cell r="AK233">
            <v>0</v>
          </cell>
          <cell r="AL233">
            <v>0</v>
          </cell>
          <cell r="AM233">
            <v>0</v>
          </cell>
          <cell r="AN233">
            <v>0</v>
          </cell>
          <cell r="AO233">
            <v>0</v>
          </cell>
          <cell r="AP233">
            <v>0</v>
          </cell>
          <cell r="AQ233">
            <v>0</v>
          </cell>
          <cell r="AR233">
            <v>0</v>
          </cell>
          <cell r="AS233">
            <v>0</v>
          </cell>
          <cell r="AT233">
            <v>0</v>
          </cell>
          <cell r="AU233">
            <v>0</v>
          </cell>
          <cell r="AV233">
            <v>0</v>
          </cell>
          <cell r="AW233">
            <v>0</v>
          </cell>
          <cell r="AX233">
            <v>0</v>
          </cell>
          <cell r="AY233">
            <v>0</v>
          </cell>
          <cell r="AZ233">
            <v>0</v>
          </cell>
          <cell r="BA233">
            <v>0</v>
          </cell>
          <cell r="BB233">
            <v>0</v>
          </cell>
          <cell r="BC233">
            <v>0</v>
          </cell>
          <cell r="BD233">
            <v>0</v>
          </cell>
          <cell r="BE233">
            <v>0</v>
          </cell>
          <cell r="BF233">
            <v>0</v>
          </cell>
          <cell r="BG233">
            <v>0</v>
          </cell>
          <cell r="BH233">
            <v>0</v>
          </cell>
          <cell r="BI233">
            <v>0</v>
          </cell>
          <cell r="BJ233">
            <v>0</v>
          </cell>
          <cell r="BK233">
            <v>0</v>
          </cell>
          <cell r="BL233">
            <v>0</v>
          </cell>
          <cell r="BM233">
            <v>0</v>
          </cell>
          <cell r="BN233">
            <v>0</v>
          </cell>
          <cell r="BO233">
            <v>0</v>
          </cell>
          <cell r="BP233">
            <v>0</v>
          </cell>
          <cell r="BQ233">
            <v>0</v>
          </cell>
          <cell r="BR233">
            <v>0</v>
          </cell>
          <cell r="BS233">
            <v>0</v>
          </cell>
          <cell r="BT233">
            <v>0</v>
          </cell>
          <cell r="BU233">
            <v>0</v>
          </cell>
          <cell r="BV233">
            <v>0</v>
          </cell>
          <cell r="BW233">
            <v>0</v>
          </cell>
          <cell r="BX233">
            <v>0</v>
          </cell>
          <cell r="BY233">
            <v>0</v>
          </cell>
          <cell r="BZ233">
            <v>0</v>
          </cell>
          <cell r="CA233">
            <v>0</v>
          </cell>
          <cell r="CB233">
            <v>0</v>
          </cell>
          <cell r="CC233">
            <v>0</v>
          </cell>
          <cell r="CD233">
            <v>0</v>
          </cell>
          <cell r="CE233">
            <v>0</v>
          </cell>
          <cell r="CF233">
            <v>0</v>
          </cell>
          <cell r="CG233">
            <v>0</v>
          </cell>
          <cell r="CH233">
            <v>0</v>
          </cell>
          <cell r="CI233">
            <v>0</v>
          </cell>
          <cell r="CJ233">
            <v>0</v>
          </cell>
          <cell r="CK233">
            <v>0</v>
          </cell>
          <cell r="CL233">
            <v>0</v>
          </cell>
          <cell r="CM233">
            <v>0</v>
          </cell>
          <cell r="CN233">
            <v>0</v>
          </cell>
          <cell r="CO233">
            <v>0</v>
          </cell>
          <cell r="CP233">
            <v>0</v>
          </cell>
        </row>
        <row r="234">
          <cell r="A234">
            <v>16</v>
          </cell>
          <cell r="B234" t="str">
            <v>Engsel pintu</v>
          </cell>
          <cell r="C234" t="str">
            <v>Bh</v>
          </cell>
          <cell r="D234">
            <v>44395.75</v>
          </cell>
          <cell r="E234">
            <v>4</v>
          </cell>
          <cell r="F234">
            <v>177583</v>
          </cell>
          <cell r="G234">
            <v>0</v>
          </cell>
          <cell r="H234">
            <v>0</v>
          </cell>
          <cell r="I234">
            <v>0</v>
          </cell>
          <cell r="J234">
            <v>0</v>
          </cell>
          <cell r="K234">
            <v>3</v>
          </cell>
          <cell r="L234">
            <v>133187.25</v>
          </cell>
          <cell r="M234">
            <v>4</v>
          </cell>
          <cell r="N234">
            <v>177583</v>
          </cell>
          <cell r="O234">
            <v>0</v>
          </cell>
          <cell r="P234">
            <v>0</v>
          </cell>
          <cell r="Q234">
            <v>2</v>
          </cell>
          <cell r="R234">
            <v>88791.5</v>
          </cell>
          <cell r="S234">
            <v>2</v>
          </cell>
          <cell r="T234">
            <v>88791.5</v>
          </cell>
          <cell r="U234">
            <v>6</v>
          </cell>
          <cell r="V234">
            <v>266374.5</v>
          </cell>
          <cell r="W234">
            <v>0</v>
          </cell>
          <cell r="X234">
            <v>0</v>
          </cell>
          <cell r="Y234">
            <v>0</v>
          </cell>
          <cell r="Z234">
            <v>0</v>
          </cell>
          <cell r="AA234">
            <v>0</v>
          </cell>
          <cell r="AB234">
            <v>0</v>
          </cell>
          <cell r="AC234">
            <v>0</v>
          </cell>
          <cell r="AD234">
            <v>0</v>
          </cell>
          <cell r="AE234">
            <v>0</v>
          </cell>
          <cell r="AF234">
            <v>0</v>
          </cell>
          <cell r="AG234">
            <v>0</v>
          </cell>
          <cell r="AH234">
            <v>0</v>
          </cell>
          <cell r="AI234">
            <v>0</v>
          </cell>
          <cell r="AJ234">
            <v>0</v>
          </cell>
          <cell r="AK234">
            <v>0</v>
          </cell>
          <cell r="AL234">
            <v>0</v>
          </cell>
          <cell r="AM234">
            <v>0</v>
          </cell>
          <cell r="AN234">
            <v>0</v>
          </cell>
          <cell r="AO234">
            <v>0</v>
          </cell>
          <cell r="AP234">
            <v>0</v>
          </cell>
          <cell r="AQ234">
            <v>0</v>
          </cell>
          <cell r="AR234">
            <v>0</v>
          </cell>
          <cell r="AS234">
            <v>0</v>
          </cell>
          <cell r="AT234">
            <v>0</v>
          </cell>
          <cell r="AU234">
            <v>0</v>
          </cell>
          <cell r="AV234">
            <v>0</v>
          </cell>
          <cell r="AW234">
            <v>2</v>
          </cell>
          <cell r="AX234">
            <v>88791.5</v>
          </cell>
          <cell r="AY234">
            <v>0</v>
          </cell>
          <cell r="AZ234">
            <v>0</v>
          </cell>
          <cell r="BA234">
            <v>0</v>
          </cell>
          <cell r="BB234">
            <v>0</v>
          </cell>
          <cell r="BC234">
            <v>0</v>
          </cell>
          <cell r="BD234">
            <v>0</v>
          </cell>
          <cell r="BE234">
            <v>0</v>
          </cell>
          <cell r="BF234">
            <v>0</v>
          </cell>
          <cell r="BG234">
            <v>0</v>
          </cell>
          <cell r="BH234">
            <v>0</v>
          </cell>
          <cell r="BI234">
            <v>0</v>
          </cell>
          <cell r="BJ234">
            <v>0</v>
          </cell>
          <cell r="BK234">
            <v>0</v>
          </cell>
          <cell r="BL234">
            <v>0</v>
          </cell>
          <cell r="BM234">
            <v>0</v>
          </cell>
          <cell r="BN234">
            <v>0</v>
          </cell>
          <cell r="BO234">
            <v>0</v>
          </cell>
          <cell r="BP234">
            <v>0</v>
          </cell>
          <cell r="BQ234">
            <v>0</v>
          </cell>
          <cell r="BR234">
            <v>0</v>
          </cell>
          <cell r="BS234">
            <v>0</v>
          </cell>
          <cell r="BT234">
            <v>0</v>
          </cell>
          <cell r="BU234">
            <v>0</v>
          </cell>
          <cell r="BV234">
            <v>0</v>
          </cell>
          <cell r="BW234">
            <v>0</v>
          </cell>
          <cell r="BX234">
            <v>0</v>
          </cell>
          <cell r="BY234">
            <v>0</v>
          </cell>
          <cell r="BZ234">
            <v>0</v>
          </cell>
          <cell r="CA234">
            <v>0</v>
          </cell>
          <cell r="CB234">
            <v>0</v>
          </cell>
          <cell r="CC234">
            <v>0</v>
          </cell>
          <cell r="CD234">
            <v>0</v>
          </cell>
          <cell r="CE234">
            <v>0</v>
          </cell>
          <cell r="CF234">
            <v>0</v>
          </cell>
          <cell r="CG234">
            <v>0</v>
          </cell>
          <cell r="CH234">
            <v>0</v>
          </cell>
          <cell r="CI234">
            <v>0</v>
          </cell>
          <cell r="CJ234">
            <v>0</v>
          </cell>
          <cell r="CK234">
            <v>0</v>
          </cell>
          <cell r="CL234">
            <v>0</v>
          </cell>
          <cell r="CM234">
            <v>0</v>
          </cell>
          <cell r="CN234">
            <v>0</v>
          </cell>
          <cell r="CO234">
            <v>0</v>
          </cell>
          <cell r="CP234">
            <v>0</v>
          </cell>
        </row>
        <row r="235">
          <cell r="A235">
            <v>17</v>
          </cell>
          <cell r="B235" t="str">
            <v>Engsel Pintu dari pipa besi dia 2 cm</v>
          </cell>
          <cell r="C235" t="str">
            <v>Bh</v>
          </cell>
          <cell r="D235">
            <v>66593.625</v>
          </cell>
          <cell r="E235">
            <v>0</v>
          </cell>
          <cell r="F235">
            <v>0</v>
          </cell>
          <cell r="G235">
            <v>4</v>
          </cell>
          <cell r="H235">
            <v>266374.5</v>
          </cell>
          <cell r="I235">
            <v>2</v>
          </cell>
          <cell r="J235">
            <v>133187.25</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cell r="AF235">
            <v>0</v>
          </cell>
          <cell r="AG235">
            <v>0</v>
          </cell>
          <cell r="AH235">
            <v>0</v>
          </cell>
          <cell r="AI235">
            <v>0</v>
          </cell>
          <cell r="AJ235">
            <v>0</v>
          </cell>
          <cell r="AK235">
            <v>0</v>
          </cell>
          <cell r="AL235">
            <v>0</v>
          </cell>
          <cell r="AM235">
            <v>0</v>
          </cell>
          <cell r="AN235">
            <v>0</v>
          </cell>
          <cell r="AO235">
            <v>0</v>
          </cell>
          <cell r="AP235">
            <v>0</v>
          </cell>
          <cell r="AQ235">
            <v>0</v>
          </cell>
          <cell r="AR235">
            <v>0</v>
          </cell>
          <cell r="AS235">
            <v>0</v>
          </cell>
          <cell r="AT235">
            <v>0</v>
          </cell>
          <cell r="AU235">
            <v>0</v>
          </cell>
          <cell r="AV235">
            <v>0</v>
          </cell>
          <cell r="AW235">
            <v>0</v>
          </cell>
          <cell r="AX235">
            <v>0</v>
          </cell>
          <cell r="AY235">
            <v>0</v>
          </cell>
          <cell r="AZ235">
            <v>0</v>
          </cell>
          <cell r="BA235">
            <v>0</v>
          </cell>
          <cell r="BB235">
            <v>0</v>
          </cell>
          <cell r="BC235">
            <v>0</v>
          </cell>
          <cell r="BD235">
            <v>0</v>
          </cell>
          <cell r="BE235">
            <v>0</v>
          </cell>
          <cell r="BF235">
            <v>0</v>
          </cell>
          <cell r="BG235">
            <v>0</v>
          </cell>
          <cell r="BH235">
            <v>0</v>
          </cell>
          <cell r="BI235">
            <v>0</v>
          </cell>
          <cell r="BJ235">
            <v>0</v>
          </cell>
          <cell r="BK235">
            <v>0</v>
          </cell>
          <cell r="BL235">
            <v>0</v>
          </cell>
          <cell r="BM235">
            <v>0</v>
          </cell>
          <cell r="BN235">
            <v>0</v>
          </cell>
          <cell r="BO235">
            <v>0</v>
          </cell>
          <cell r="BP235">
            <v>0</v>
          </cell>
          <cell r="BQ235">
            <v>0</v>
          </cell>
          <cell r="BR235">
            <v>0</v>
          </cell>
          <cell r="BS235">
            <v>0</v>
          </cell>
          <cell r="BT235">
            <v>0</v>
          </cell>
          <cell r="BU235">
            <v>0</v>
          </cell>
          <cell r="BV235">
            <v>0</v>
          </cell>
          <cell r="BW235">
            <v>0</v>
          </cell>
          <cell r="BX235">
            <v>0</v>
          </cell>
          <cell r="BY235">
            <v>0</v>
          </cell>
          <cell r="BZ235">
            <v>0</v>
          </cell>
          <cell r="CA235">
            <v>0</v>
          </cell>
          <cell r="CB235">
            <v>0</v>
          </cell>
          <cell r="CC235">
            <v>0</v>
          </cell>
          <cell r="CD235">
            <v>0</v>
          </cell>
          <cell r="CE235">
            <v>0</v>
          </cell>
          <cell r="CF235">
            <v>0</v>
          </cell>
          <cell r="CG235">
            <v>0</v>
          </cell>
          <cell r="CH235">
            <v>0</v>
          </cell>
          <cell r="CI235">
            <v>0</v>
          </cell>
          <cell r="CJ235">
            <v>0</v>
          </cell>
          <cell r="CK235">
            <v>0</v>
          </cell>
          <cell r="CL235">
            <v>0</v>
          </cell>
          <cell r="CM235">
            <v>0</v>
          </cell>
          <cell r="CN235">
            <v>0</v>
          </cell>
          <cell r="CO235">
            <v>0</v>
          </cell>
          <cell r="CP235">
            <v>0</v>
          </cell>
        </row>
        <row r="236">
          <cell r="A236">
            <v>18</v>
          </cell>
          <cell r="B236" t="str">
            <v>Kait/hak angin</v>
          </cell>
          <cell r="C236" t="str">
            <v>Set</v>
          </cell>
          <cell r="D236">
            <v>27000</v>
          </cell>
          <cell r="E236">
            <v>0</v>
          </cell>
          <cell r="F236">
            <v>0</v>
          </cell>
          <cell r="G236">
            <v>0</v>
          </cell>
          <cell r="H236">
            <v>0</v>
          </cell>
          <cell r="I236">
            <v>0</v>
          </cell>
          <cell r="J236">
            <v>0</v>
          </cell>
          <cell r="K236">
            <v>0</v>
          </cell>
          <cell r="L236">
            <v>0</v>
          </cell>
          <cell r="M236">
            <v>0</v>
          </cell>
          <cell r="N236">
            <v>0</v>
          </cell>
          <cell r="O236">
            <v>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cell r="AF236">
            <v>0</v>
          </cell>
          <cell r="AG236">
            <v>0</v>
          </cell>
          <cell r="AH236">
            <v>0</v>
          </cell>
          <cell r="AI236">
            <v>0</v>
          </cell>
          <cell r="AJ236">
            <v>0</v>
          </cell>
          <cell r="AK236">
            <v>0</v>
          </cell>
          <cell r="AL236">
            <v>0</v>
          </cell>
          <cell r="AM236">
            <v>0</v>
          </cell>
          <cell r="AN236">
            <v>0</v>
          </cell>
          <cell r="AO236">
            <v>0</v>
          </cell>
          <cell r="AP236">
            <v>0</v>
          </cell>
          <cell r="AQ236">
            <v>0</v>
          </cell>
          <cell r="AR236">
            <v>0</v>
          </cell>
          <cell r="AS236">
            <v>0</v>
          </cell>
          <cell r="AT236">
            <v>0</v>
          </cell>
          <cell r="AU236">
            <v>0</v>
          </cell>
          <cell r="AV236">
            <v>0</v>
          </cell>
          <cell r="AW236">
            <v>0</v>
          </cell>
          <cell r="AX236">
            <v>0</v>
          </cell>
          <cell r="AY236">
            <v>0</v>
          </cell>
          <cell r="AZ236">
            <v>0</v>
          </cell>
          <cell r="BA236">
            <v>0</v>
          </cell>
          <cell r="BB236">
            <v>0</v>
          </cell>
          <cell r="BC236">
            <v>0</v>
          </cell>
          <cell r="BD236">
            <v>0</v>
          </cell>
          <cell r="BE236">
            <v>0</v>
          </cell>
          <cell r="BF236">
            <v>0</v>
          </cell>
          <cell r="BG236">
            <v>0</v>
          </cell>
          <cell r="BH236">
            <v>0</v>
          </cell>
          <cell r="BI236">
            <v>0</v>
          </cell>
          <cell r="BJ236">
            <v>0</v>
          </cell>
          <cell r="BK236">
            <v>0</v>
          </cell>
          <cell r="BL236">
            <v>0</v>
          </cell>
          <cell r="BM236">
            <v>0</v>
          </cell>
          <cell r="BN236">
            <v>0</v>
          </cell>
          <cell r="BO236">
            <v>0</v>
          </cell>
          <cell r="BP236">
            <v>0</v>
          </cell>
          <cell r="BQ236">
            <v>0</v>
          </cell>
          <cell r="BR236">
            <v>0</v>
          </cell>
          <cell r="BS236">
            <v>0</v>
          </cell>
          <cell r="BT236">
            <v>0</v>
          </cell>
          <cell r="BU236">
            <v>0</v>
          </cell>
          <cell r="BV236">
            <v>0</v>
          </cell>
          <cell r="BW236">
            <v>0</v>
          </cell>
          <cell r="BX236">
            <v>0</v>
          </cell>
          <cell r="BY236">
            <v>0</v>
          </cell>
          <cell r="BZ236">
            <v>0</v>
          </cell>
          <cell r="CA236">
            <v>0</v>
          </cell>
          <cell r="CB236">
            <v>0</v>
          </cell>
          <cell r="CC236">
            <v>0</v>
          </cell>
          <cell r="CD236">
            <v>0</v>
          </cell>
          <cell r="CE236">
            <v>0</v>
          </cell>
          <cell r="CF236">
            <v>0</v>
          </cell>
          <cell r="CG236">
            <v>0</v>
          </cell>
          <cell r="CH236">
            <v>0</v>
          </cell>
          <cell r="CI236">
            <v>0</v>
          </cell>
          <cell r="CJ236">
            <v>0</v>
          </cell>
          <cell r="CK236">
            <v>0</v>
          </cell>
          <cell r="CL236">
            <v>0</v>
          </cell>
          <cell r="CM236">
            <v>0</v>
          </cell>
          <cell r="CN236">
            <v>0</v>
          </cell>
          <cell r="CO236">
            <v>0</v>
          </cell>
          <cell r="CP236">
            <v>0</v>
          </cell>
        </row>
        <row r="237">
          <cell r="A237">
            <v>19</v>
          </cell>
          <cell r="B237" t="str">
            <v>Grendel pintu kuningan</v>
          </cell>
          <cell r="C237" t="str">
            <v>Bh</v>
          </cell>
          <cell r="D237">
            <v>125000</v>
          </cell>
          <cell r="E237">
            <v>0</v>
          </cell>
          <cell r="F237">
            <v>0</v>
          </cell>
          <cell r="G237">
            <v>0</v>
          </cell>
          <cell r="H237">
            <v>0</v>
          </cell>
          <cell r="I237">
            <v>0</v>
          </cell>
          <cell r="J237">
            <v>0</v>
          </cell>
          <cell r="K237">
            <v>0</v>
          </cell>
          <cell r="L237">
            <v>0</v>
          </cell>
          <cell r="M237">
            <v>0</v>
          </cell>
          <cell r="N237">
            <v>0</v>
          </cell>
          <cell r="O237">
            <v>0</v>
          </cell>
          <cell r="P237">
            <v>0</v>
          </cell>
          <cell r="Q237">
            <v>0</v>
          </cell>
          <cell r="R237">
            <v>0</v>
          </cell>
          <cell r="S237">
            <v>0</v>
          </cell>
          <cell r="T237">
            <v>0</v>
          </cell>
          <cell r="U237">
            <v>0</v>
          </cell>
          <cell r="V237">
            <v>0</v>
          </cell>
          <cell r="W237">
            <v>0</v>
          </cell>
          <cell r="X237">
            <v>0</v>
          </cell>
          <cell r="Y237">
            <v>0</v>
          </cell>
          <cell r="Z237">
            <v>0</v>
          </cell>
          <cell r="AA237">
            <v>0</v>
          </cell>
          <cell r="AB237">
            <v>0</v>
          </cell>
          <cell r="AC237">
            <v>0</v>
          </cell>
          <cell r="AD237">
            <v>0</v>
          </cell>
          <cell r="AE237">
            <v>0</v>
          </cell>
          <cell r="AF237">
            <v>0</v>
          </cell>
          <cell r="AG237">
            <v>0</v>
          </cell>
          <cell r="AH237">
            <v>0</v>
          </cell>
          <cell r="AI237">
            <v>0</v>
          </cell>
          <cell r="AJ237">
            <v>0</v>
          </cell>
          <cell r="AK237">
            <v>0</v>
          </cell>
          <cell r="AL237">
            <v>0</v>
          </cell>
          <cell r="AM237">
            <v>0</v>
          </cell>
          <cell r="AN237">
            <v>0</v>
          </cell>
          <cell r="AO237">
            <v>0</v>
          </cell>
          <cell r="AP237">
            <v>0</v>
          </cell>
          <cell r="AQ237">
            <v>0</v>
          </cell>
          <cell r="AR237">
            <v>0</v>
          </cell>
          <cell r="AS237">
            <v>0</v>
          </cell>
          <cell r="AT237">
            <v>0</v>
          </cell>
          <cell r="AU237">
            <v>0</v>
          </cell>
          <cell r="AV237">
            <v>0</v>
          </cell>
          <cell r="AW237">
            <v>0</v>
          </cell>
          <cell r="AX237">
            <v>0</v>
          </cell>
          <cell r="AY237">
            <v>0</v>
          </cell>
          <cell r="AZ237">
            <v>0</v>
          </cell>
          <cell r="BA237">
            <v>0</v>
          </cell>
          <cell r="BB237">
            <v>0</v>
          </cell>
          <cell r="BC237">
            <v>0</v>
          </cell>
          <cell r="BD237">
            <v>0</v>
          </cell>
          <cell r="BE237">
            <v>0</v>
          </cell>
          <cell r="BF237">
            <v>0</v>
          </cell>
          <cell r="BG237">
            <v>0</v>
          </cell>
          <cell r="BH237">
            <v>0</v>
          </cell>
          <cell r="BI237">
            <v>0</v>
          </cell>
          <cell r="BJ237">
            <v>0</v>
          </cell>
          <cell r="BK237">
            <v>0</v>
          </cell>
          <cell r="BL237">
            <v>0</v>
          </cell>
          <cell r="BM237">
            <v>0</v>
          </cell>
          <cell r="BN237">
            <v>0</v>
          </cell>
          <cell r="BO237">
            <v>0</v>
          </cell>
          <cell r="BP237">
            <v>0</v>
          </cell>
          <cell r="BQ237">
            <v>0</v>
          </cell>
          <cell r="BR237">
            <v>0</v>
          </cell>
          <cell r="BS237">
            <v>0</v>
          </cell>
          <cell r="BT237">
            <v>0</v>
          </cell>
          <cell r="BU237">
            <v>0</v>
          </cell>
          <cell r="BV237">
            <v>0</v>
          </cell>
          <cell r="BW237">
            <v>0</v>
          </cell>
          <cell r="BX237">
            <v>0</v>
          </cell>
          <cell r="BY237">
            <v>0</v>
          </cell>
          <cell r="BZ237">
            <v>0</v>
          </cell>
          <cell r="CA237">
            <v>0</v>
          </cell>
          <cell r="CB237">
            <v>0</v>
          </cell>
          <cell r="CC237">
            <v>0</v>
          </cell>
          <cell r="CD237">
            <v>0</v>
          </cell>
          <cell r="CE237">
            <v>0</v>
          </cell>
          <cell r="CF237">
            <v>0</v>
          </cell>
          <cell r="CG237">
            <v>0</v>
          </cell>
          <cell r="CH237">
            <v>0</v>
          </cell>
          <cell r="CI237">
            <v>0</v>
          </cell>
          <cell r="CJ237">
            <v>0</v>
          </cell>
          <cell r="CK237">
            <v>0</v>
          </cell>
          <cell r="CL237">
            <v>0</v>
          </cell>
          <cell r="CM237">
            <v>0</v>
          </cell>
          <cell r="CN237">
            <v>0</v>
          </cell>
          <cell r="CO237">
            <v>0</v>
          </cell>
          <cell r="CP237">
            <v>0</v>
          </cell>
        </row>
        <row r="238">
          <cell r="A238">
            <v>20</v>
          </cell>
          <cell r="B238" t="str">
            <v xml:space="preserve">Grendel jendela </v>
          </cell>
          <cell r="C238" t="str">
            <v>Bh</v>
          </cell>
          <cell r="D238">
            <v>8100</v>
          </cell>
          <cell r="E238">
            <v>0</v>
          </cell>
          <cell r="F238">
            <v>0</v>
          </cell>
          <cell r="G238">
            <v>0</v>
          </cell>
          <cell r="H238">
            <v>0</v>
          </cell>
          <cell r="I238">
            <v>0</v>
          </cell>
          <cell r="J238">
            <v>0</v>
          </cell>
          <cell r="K238">
            <v>0</v>
          </cell>
          <cell r="L238">
            <v>0</v>
          </cell>
          <cell r="M238">
            <v>0</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v>0</v>
          </cell>
          <cell r="AG238">
            <v>0</v>
          </cell>
          <cell r="AH238">
            <v>0</v>
          </cell>
          <cell r="AI238">
            <v>0</v>
          </cell>
          <cell r="AJ238">
            <v>0</v>
          </cell>
          <cell r="AK238">
            <v>0</v>
          </cell>
          <cell r="AL238">
            <v>0</v>
          </cell>
          <cell r="AM238">
            <v>0</v>
          </cell>
          <cell r="AN238">
            <v>0</v>
          </cell>
          <cell r="AO238">
            <v>0</v>
          </cell>
          <cell r="AP238">
            <v>0</v>
          </cell>
          <cell r="AQ238">
            <v>0</v>
          </cell>
          <cell r="AR238">
            <v>0</v>
          </cell>
          <cell r="AS238">
            <v>0</v>
          </cell>
          <cell r="AT238">
            <v>0</v>
          </cell>
          <cell r="AU238">
            <v>0</v>
          </cell>
          <cell r="AV238">
            <v>0</v>
          </cell>
          <cell r="AW238">
            <v>0</v>
          </cell>
          <cell r="AX238">
            <v>0</v>
          </cell>
          <cell r="AY238">
            <v>0</v>
          </cell>
          <cell r="AZ238">
            <v>0</v>
          </cell>
          <cell r="BA238">
            <v>0</v>
          </cell>
          <cell r="BB238">
            <v>0</v>
          </cell>
          <cell r="BC238">
            <v>0</v>
          </cell>
          <cell r="BD238">
            <v>0</v>
          </cell>
          <cell r="BE238">
            <v>0</v>
          </cell>
          <cell r="BF238">
            <v>0</v>
          </cell>
          <cell r="BG238">
            <v>0</v>
          </cell>
          <cell r="BH238">
            <v>0</v>
          </cell>
          <cell r="BI238">
            <v>0</v>
          </cell>
          <cell r="BJ238">
            <v>0</v>
          </cell>
          <cell r="BK238">
            <v>0</v>
          </cell>
          <cell r="BL238">
            <v>0</v>
          </cell>
          <cell r="BM238">
            <v>0</v>
          </cell>
          <cell r="BN238">
            <v>0</v>
          </cell>
          <cell r="BO238">
            <v>0</v>
          </cell>
          <cell r="BP238">
            <v>0</v>
          </cell>
          <cell r="BQ238">
            <v>0</v>
          </cell>
          <cell r="BR238">
            <v>0</v>
          </cell>
          <cell r="BS238">
            <v>0</v>
          </cell>
          <cell r="BT238">
            <v>0</v>
          </cell>
          <cell r="BU238">
            <v>0</v>
          </cell>
          <cell r="BV238">
            <v>0</v>
          </cell>
          <cell r="BW238">
            <v>0</v>
          </cell>
          <cell r="BX238">
            <v>0</v>
          </cell>
          <cell r="BY238">
            <v>0</v>
          </cell>
          <cell r="BZ238">
            <v>0</v>
          </cell>
          <cell r="CA238">
            <v>0</v>
          </cell>
          <cell r="CB238">
            <v>0</v>
          </cell>
          <cell r="CC238">
            <v>0</v>
          </cell>
          <cell r="CD238">
            <v>0</v>
          </cell>
          <cell r="CE238">
            <v>0</v>
          </cell>
          <cell r="CF238">
            <v>0</v>
          </cell>
          <cell r="CG238">
            <v>0</v>
          </cell>
          <cell r="CH238">
            <v>0</v>
          </cell>
          <cell r="CI238">
            <v>0</v>
          </cell>
          <cell r="CJ238">
            <v>0</v>
          </cell>
          <cell r="CK238">
            <v>0</v>
          </cell>
          <cell r="CL238">
            <v>0</v>
          </cell>
          <cell r="CM238">
            <v>0</v>
          </cell>
          <cell r="CN238">
            <v>0</v>
          </cell>
          <cell r="CO238">
            <v>0</v>
          </cell>
          <cell r="CP238">
            <v>0</v>
          </cell>
        </row>
        <row r="239">
          <cell r="A239">
            <v>21</v>
          </cell>
          <cell r="B239" t="str">
            <v>Grendel pintu</v>
          </cell>
          <cell r="C239" t="str">
            <v>Bh</v>
          </cell>
          <cell r="D239">
            <v>14200</v>
          </cell>
          <cell r="E239">
            <v>0</v>
          </cell>
          <cell r="F239">
            <v>0</v>
          </cell>
          <cell r="G239">
            <v>0</v>
          </cell>
          <cell r="H239">
            <v>0</v>
          </cell>
          <cell r="I239">
            <v>0</v>
          </cell>
          <cell r="J239">
            <v>0</v>
          </cell>
          <cell r="K239">
            <v>0</v>
          </cell>
          <cell r="L239">
            <v>0</v>
          </cell>
          <cell r="M239">
            <v>0</v>
          </cell>
          <cell r="N239">
            <v>0</v>
          </cell>
          <cell r="O239">
            <v>0</v>
          </cell>
          <cell r="P239">
            <v>0</v>
          </cell>
          <cell r="Q239">
            <v>1</v>
          </cell>
          <cell r="R239">
            <v>14200</v>
          </cell>
          <cell r="S239">
            <v>1</v>
          </cell>
          <cell r="T239">
            <v>14200</v>
          </cell>
          <cell r="U239">
            <v>2</v>
          </cell>
          <cell r="V239">
            <v>28400</v>
          </cell>
          <cell r="W239">
            <v>0</v>
          </cell>
          <cell r="X239">
            <v>0</v>
          </cell>
          <cell r="Y239">
            <v>0</v>
          </cell>
          <cell r="Z239">
            <v>0</v>
          </cell>
          <cell r="AA239">
            <v>0</v>
          </cell>
          <cell r="AB239">
            <v>0</v>
          </cell>
          <cell r="AC239">
            <v>0</v>
          </cell>
          <cell r="AD239">
            <v>0</v>
          </cell>
          <cell r="AE239">
            <v>0</v>
          </cell>
          <cell r="AF239">
            <v>0</v>
          </cell>
          <cell r="AG239">
            <v>0</v>
          </cell>
          <cell r="AH239">
            <v>0</v>
          </cell>
          <cell r="AI239">
            <v>0</v>
          </cell>
          <cell r="AJ239">
            <v>0</v>
          </cell>
          <cell r="AK239">
            <v>0</v>
          </cell>
          <cell r="AL239">
            <v>0</v>
          </cell>
          <cell r="AM239">
            <v>0</v>
          </cell>
          <cell r="AN239">
            <v>0</v>
          </cell>
          <cell r="AO239">
            <v>0</v>
          </cell>
          <cell r="AP239">
            <v>0</v>
          </cell>
          <cell r="AQ239">
            <v>0</v>
          </cell>
          <cell r="AR239">
            <v>0</v>
          </cell>
          <cell r="AS239">
            <v>0</v>
          </cell>
          <cell r="AT239">
            <v>0</v>
          </cell>
          <cell r="AU239">
            <v>0</v>
          </cell>
          <cell r="AV239">
            <v>0</v>
          </cell>
          <cell r="AW239">
            <v>1</v>
          </cell>
          <cell r="AX239">
            <v>14200</v>
          </cell>
          <cell r="AY239">
            <v>0</v>
          </cell>
          <cell r="AZ239">
            <v>0</v>
          </cell>
          <cell r="BA239">
            <v>0</v>
          </cell>
          <cell r="BB239">
            <v>0</v>
          </cell>
          <cell r="BC239">
            <v>0</v>
          </cell>
          <cell r="BD239">
            <v>0</v>
          </cell>
          <cell r="BE239">
            <v>0</v>
          </cell>
          <cell r="BF239">
            <v>0</v>
          </cell>
          <cell r="BG239">
            <v>0</v>
          </cell>
          <cell r="BH239">
            <v>0</v>
          </cell>
          <cell r="BI239">
            <v>0</v>
          </cell>
          <cell r="BJ239">
            <v>0</v>
          </cell>
          <cell r="BK239">
            <v>0</v>
          </cell>
          <cell r="BL239">
            <v>0</v>
          </cell>
          <cell r="BM239">
            <v>0</v>
          </cell>
          <cell r="BN239">
            <v>0</v>
          </cell>
          <cell r="BO239">
            <v>0</v>
          </cell>
          <cell r="BP239">
            <v>0</v>
          </cell>
          <cell r="BQ239">
            <v>0</v>
          </cell>
          <cell r="BR239">
            <v>0</v>
          </cell>
          <cell r="BS239">
            <v>0</v>
          </cell>
          <cell r="BT239">
            <v>0</v>
          </cell>
          <cell r="BU239">
            <v>0</v>
          </cell>
          <cell r="BV239">
            <v>0</v>
          </cell>
          <cell r="BW239">
            <v>0</v>
          </cell>
          <cell r="BX239">
            <v>0</v>
          </cell>
          <cell r="BY239">
            <v>0</v>
          </cell>
          <cell r="BZ239">
            <v>0</v>
          </cell>
          <cell r="CA239">
            <v>0</v>
          </cell>
          <cell r="CB239">
            <v>0</v>
          </cell>
          <cell r="CC239">
            <v>0</v>
          </cell>
          <cell r="CD239">
            <v>0</v>
          </cell>
          <cell r="CE239">
            <v>0</v>
          </cell>
          <cell r="CF239">
            <v>0</v>
          </cell>
          <cell r="CG239">
            <v>0</v>
          </cell>
          <cell r="CH239">
            <v>0</v>
          </cell>
          <cell r="CI239">
            <v>0</v>
          </cell>
          <cell r="CJ239">
            <v>0</v>
          </cell>
          <cell r="CK239">
            <v>0</v>
          </cell>
          <cell r="CL239">
            <v>0</v>
          </cell>
          <cell r="CM239">
            <v>0</v>
          </cell>
          <cell r="CN239">
            <v>0</v>
          </cell>
          <cell r="CO239">
            <v>0</v>
          </cell>
          <cell r="CP239">
            <v>0</v>
          </cell>
        </row>
        <row r="240">
          <cell r="A240">
            <v>22</v>
          </cell>
          <cell r="B240" t="str">
            <v>Stripting Knip</v>
          </cell>
          <cell r="C240" t="str">
            <v>Set</v>
          </cell>
          <cell r="D240">
            <v>13700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cell r="AF240">
            <v>0</v>
          </cell>
          <cell r="AG240">
            <v>0</v>
          </cell>
          <cell r="AH240">
            <v>0</v>
          </cell>
          <cell r="AI240">
            <v>0</v>
          </cell>
          <cell r="AJ240">
            <v>0</v>
          </cell>
          <cell r="AK240">
            <v>0</v>
          </cell>
          <cell r="AL240">
            <v>0</v>
          </cell>
          <cell r="AM240">
            <v>0</v>
          </cell>
          <cell r="AN240">
            <v>0</v>
          </cell>
          <cell r="AO240">
            <v>0</v>
          </cell>
          <cell r="AP240">
            <v>0</v>
          </cell>
          <cell r="AQ240">
            <v>0</v>
          </cell>
          <cell r="AR240">
            <v>0</v>
          </cell>
          <cell r="AS240">
            <v>0</v>
          </cell>
          <cell r="AT240">
            <v>0</v>
          </cell>
          <cell r="AU240">
            <v>0</v>
          </cell>
          <cell r="AV240">
            <v>0</v>
          </cell>
          <cell r="AW240">
            <v>0</v>
          </cell>
          <cell r="AX240">
            <v>0</v>
          </cell>
          <cell r="AY240">
            <v>0</v>
          </cell>
          <cell r="AZ240">
            <v>0</v>
          </cell>
          <cell r="BA240">
            <v>0</v>
          </cell>
          <cell r="BB240">
            <v>0</v>
          </cell>
          <cell r="BC240">
            <v>0</v>
          </cell>
          <cell r="BD240">
            <v>0</v>
          </cell>
          <cell r="BE240">
            <v>0</v>
          </cell>
          <cell r="BF240">
            <v>0</v>
          </cell>
          <cell r="BG240">
            <v>0</v>
          </cell>
          <cell r="BH240">
            <v>0</v>
          </cell>
          <cell r="BI240">
            <v>0</v>
          </cell>
          <cell r="BJ240">
            <v>0</v>
          </cell>
          <cell r="BK240">
            <v>0</v>
          </cell>
          <cell r="BL240">
            <v>0</v>
          </cell>
          <cell r="BM240">
            <v>0</v>
          </cell>
          <cell r="BN240">
            <v>0</v>
          </cell>
          <cell r="BO240">
            <v>0</v>
          </cell>
          <cell r="BP240">
            <v>0</v>
          </cell>
          <cell r="BQ240">
            <v>0</v>
          </cell>
          <cell r="BR240">
            <v>0</v>
          </cell>
          <cell r="BS240">
            <v>0</v>
          </cell>
          <cell r="BT240">
            <v>0</v>
          </cell>
          <cell r="BU240">
            <v>0</v>
          </cell>
          <cell r="BV240">
            <v>0</v>
          </cell>
          <cell r="BW240">
            <v>0</v>
          </cell>
          <cell r="BX240">
            <v>0</v>
          </cell>
          <cell r="BY240">
            <v>0</v>
          </cell>
          <cell r="BZ240">
            <v>0</v>
          </cell>
          <cell r="CA240">
            <v>0</v>
          </cell>
          <cell r="CB240">
            <v>0</v>
          </cell>
          <cell r="CC240">
            <v>0</v>
          </cell>
          <cell r="CD240">
            <v>0</v>
          </cell>
          <cell r="CE240">
            <v>0</v>
          </cell>
          <cell r="CF240">
            <v>0</v>
          </cell>
          <cell r="CG240">
            <v>0</v>
          </cell>
          <cell r="CH240">
            <v>0</v>
          </cell>
          <cell r="CI240">
            <v>0</v>
          </cell>
          <cell r="CJ240">
            <v>0</v>
          </cell>
          <cell r="CK240">
            <v>0</v>
          </cell>
          <cell r="CL240">
            <v>0</v>
          </cell>
          <cell r="CM240">
            <v>0</v>
          </cell>
          <cell r="CN240">
            <v>0</v>
          </cell>
          <cell r="CO240">
            <v>0</v>
          </cell>
          <cell r="CP240">
            <v>0</v>
          </cell>
        </row>
        <row r="241">
          <cell r="A241">
            <v>23</v>
          </cell>
          <cell r="B241" t="str">
            <v>Door Closer</v>
          </cell>
          <cell r="C241" t="str">
            <v>Set</v>
          </cell>
          <cell r="D241">
            <v>260800</v>
          </cell>
          <cell r="E241">
            <v>0</v>
          </cell>
          <cell r="F241">
            <v>0</v>
          </cell>
          <cell r="G241">
            <v>0</v>
          </cell>
          <cell r="H241">
            <v>0</v>
          </cell>
          <cell r="I241">
            <v>0</v>
          </cell>
          <cell r="J241">
            <v>0</v>
          </cell>
          <cell r="K241">
            <v>0</v>
          </cell>
          <cell r="L241">
            <v>0</v>
          </cell>
          <cell r="M241">
            <v>0</v>
          </cell>
          <cell r="N241">
            <v>0</v>
          </cell>
          <cell r="O241">
            <v>0</v>
          </cell>
          <cell r="P241">
            <v>0</v>
          </cell>
          <cell r="Q241">
            <v>0</v>
          </cell>
          <cell r="R241">
            <v>0</v>
          </cell>
          <cell r="S241">
            <v>1</v>
          </cell>
          <cell r="T241">
            <v>260800</v>
          </cell>
          <cell r="U241">
            <v>1</v>
          </cell>
          <cell r="V241">
            <v>260800</v>
          </cell>
          <cell r="W241">
            <v>0</v>
          </cell>
          <cell r="X241">
            <v>0</v>
          </cell>
          <cell r="Y241">
            <v>0</v>
          </cell>
          <cell r="Z241">
            <v>0</v>
          </cell>
          <cell r="AA241">
            <v>0</v>
          </cell>
          <cell r="AB241">
            <v>0</v>
          </cell>
          <cell r="AC241">
            <v>0</v>
          </cell>
          <cell r="AD241">
            <v>0</v>
          </cell>
          <cell r="AE241">
            <v>0</v>
          </cell>
          <cell r="AF241">
            <v>0</v>
          </cell>
          <cell r="AG241">
            <v>0</v>
          </cell>
          <cell r="AH241">
            <v>0</v>
          </cell>
          <cell r="AI241">
            <v>0</v>
          </cell>
          <cell r="AJ241">
            <v>0</v>
          </cell>
          <cell r="AK241">
            <v>0</v>
          </cell>
          <cell r="AL241">
            <v>0</v>
          </cell>
          <cell r="AM241">
            <v>0</v>
          </cell>
          <cell r="AN241">
            <v>0</v>
          </cell>
          <cell r="AO241">
            <v>0</v>
          </cell>
          <cell r="AP241">
            <v>0</v>
          </cell>
          <cell r="AQ241">
            <v>0</v>
          </cell>
          <cell r="AR241">
            <v>0</v>
          </cell>
          <cell r="AS241">
            <v>0</v>
          </cell>
          <cell r="AT241">
            <v>0</v>
          </cell>
          <cell r="AU241">
            <v>0</v>
          </cell>
          <cell r="AV241">
            <v>0</v>
          </cell>
          <cell r="AW241">
            <v>1</v>
          </cell>
          <cell r="AX241">
            <v>260800</v>
          </cell>
          <cell r="AY241">
            <v>0</v>
          </cell>
          <cell r="AZ241">
            <v>0</v>
          </cell>
          <cell r="BA241">
            <v>0</v>
          </cell>
          <cell r="BB241">
            <v>0</v>
          </cell>
          <cell r="BC241">
            <v>0</v>
          </cell>
          <cell r="BD241">
            <v>0</v>
          </cell>
          <cell r="BE241">
            <v>0</v>
          </cell>
          <cell r="BF241">
            <v>0</v>
          </cell>
          <cell r="BG241">
            <v>0</v>
          </cell>
          <cell r="BH241">
            <v>0</v>
          </cell>
          <cell r="BI241">
            <v>0</v>
          </cell>
          <cell r="BJ241">
            <v>0</v>
          </cell>
          <cell r="BK241">
            <v>0</v>
          </cell>
          <cell r="BL241">
            <v>0</v>
          </cell>
          <cell r="BM241">
            <v>0</v>
          </cell>
          <cell r="BN241">
            <v>0</v>
          </cell>
          <cell r="BO241">
            <v>0</v>
          </cell>
          <cell r="BP241">
            <v>0</v>
          </cell>
          <cell r="BQ241">
            <v>0</v>
          </cell>
          <cell r="BR241">
            <v>0</v>
          </cell>
          <cell r="BS241">
            <v>0</v>
          </cell>
          <cell r="BT241">
            <v>0</v>
          </cell>
          <cell r="BU241">
            <v>0</v>
          </cell>
          <cell r="BV241">
            <v>0</v>
          </cell>
          <cell r="BW241">
            <v>0</v>
          </cell>
          <cell r="BX241">
            <v>0</v>
          </cell>
          <cell r="BY241">
            <v>0</v>
          </cell>
          <cell r="BZ241">
            <v>0</v>
          </cell>
          <cell r="CA241">
            <v>0</v>
          </cell>
          <cell r="CB241">
            <v>0</v>
          </cell>
          <cell r="CC241">
            <v>0</v>
          </cell>
          <cell r="CD241">
            <v>0</v>
          </cell>
          <cell r="CE241">
            <v>0</v>
          </cell>
          <cell r="CF241">
            <v>0</v>
          </cell>
          <cell r="CG241">
            <v>0</v>
          </cell>
          <cell r="CH241">
            <v>0</v>
          </cell>
          <cell r="CI241">
            <v>0</v>
          </cell>
          <cell r="CJ241">
            <v>0</v>
          </cell>
          <cell r="CK241">
            <v>0</v>
          </cell>
          <cell r="CL241">
            <v>0</v>
          </cell>
          <cell r="CM241">
            <v>0</v>
          </cell>
          <cell r="CN241">
            <v>0</v>
          </cell>
          <cell r="CO241">
            <v>0</v>
          </cell>
          <cell r="CP241">
            <v>0</v>
          </cell>
        </row>
        <row r="242">
          <cell r="A242">
            <v>24</v>
          </cell>
          <cell r="B242" t="str">
            <v>Door Holder</v>
          </cell>
          <cell r="C242" t="str">
            <v>Set</v>
          </cell>
          <cell r="D242">
            <v>500000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cell r="AF242">
            <v>0</v>
          </cell>
          <cell r="AG242">
            <v>0</v>
          </cell>
          <cell r="AH242">
            <v>0</v>
          </cell>
          <cell r="AI242">
            <v>0</v>
          </cell>
          <cell r="AJ242">
            <v>0</v>
          </cell>
          <cell r="AK242">
            <v>0</v>
          </cell>
          <cell r="AL242">
            <v>0</v>
          </cell>
          <cell r="AM242">
            <v>0</v>
          </cell>
          <cell r="AN242">
            <v>0</v>
          </cell>
          <cell r="AO242">
            <v>0</v>
          </cell>
          <cell r="AP242">
            <v>0</v>
          </cell>
          <cell r="AQ242">
            <v>0</v>
          </cell>
          <cell r="AR242">
            <v>0</v>
          </cell>
          <cell r="AS242">
            <v>0</v>
          </cell>
          <cell r="AT242">
            <v>0</v>
          </cell>
          <cell r="AU242">
            <v>0</v>
          </cell>
          <cell r="AV242">
            <v>0</v>
          </cell>
          <cell r="AW242">
            <v>0</v>
          </cell>
          <cell r="AX242">
            <v>0</v>
          </cell>
          <cell r="AY242">
            <v>0</v>
          </cell>
          <cell r="AZ242">
            <v>0</v>
          </cell>
          <cell r="BA242">
            <v>0</v>
          </cell>
          <cell r="BB242">
            <v>0</v>
          </cell>
          <cell r="BC242">
            <v>0</v>
          </cell>
          <cell r="BD242">
            <v>0</v>
          </cell>
          <cell r="BE242">
            <v>0</v>
          </cell>
          <cell r="BF242">
            <v>0</v>
          </cell>
          <cell r="BG242">
            <v>0</v>
          </cell>
          <cell r="BH242">
            <v>0</v>
          </cell>
          <cell r="BI242">
            <v>0</v>
          </cell>
          <cell r="BJ242">
            <v>0</v>
          </cell>
          <cell r="BK242">
            <v>0</v>
          </cell>
          <cell r="BL242">
            <v>0</v>
          </cell>
          <cell r="BM242">
            <v>0</v>
          </cell>
          <cell r="BN242">
            <v>0</v>
          </cell>
          <cell r="BO242">
            <v>0</v>
          </cell>
          <cell r="BP242">
            <v>0</v>
          </cell>
          <cell r="BQ242">
            <v>0</v>
          </cell>
          <cell r="BR242">
            <v>0</v>
          </cell>
          <cell r="BS242">
            <v>0</v>
          </cell>
          <cell r="BT242">
            <v>0</v>
          </cell>
          <cell r="BU242">
            <v>0</v>
          </cell>
          <cell r="BV242">
            <v>0</v>
          </cell>
          <cell r="BW242">
            <v>0</v>
          </cell>
          <cell r="BX242">
            <v>0</v>
          </cell>
          <cell r="BY242">
            <v>0</v>
          </cell>
          <cell r="BZ242">
            <v>0</v>
          </cell>
          <cell r="CA242">
            <v>0</v>
          </cell>
          <cell r="CB242">
            <v>0</v>
          </cell>
          <cell r="CC242">
            <v>0</v>
          </cell>
          <cell r="CD242">
            <v>0</v>
          </cell>
          <cell r="CE242">
            <v>0</v>
          </cell>
          <cell r="CF242">
            <v>0</v>
          </cell>
          <cell r="CG242">
            <v>0</v>
          </cell>
          <cell r="CH242">
            <v>0</v>
          </cell>
          <cell r="CI242">
            <v>0</v>
          </cell>
          <cell r="CJ242">
            <v>0</v>
          </cell>
          <cell r="CK242">
            <v>0</v>
          </cell>
          <cell r="CL242">
            <v>0</v>
          </cell>
          <cell r="CM242">
            <v>0</v>
          </cell>
          <cell r="CN242">
            <v>0</v>
          </cell>
          <cell r="CO242">
            <v>0</v>
          </cell>
          <cell r="CP242">
            <v>0</v>
          </cell>
        </row>
        <row r="243">
          <cell r="A243">
            <v>25</v>
          </cell>
          <cell r="B243" t="str">
            <v>Door Stop</v>
          </cell>
          <cell r="C243" t="str">
            <v>Set</v>
          </cell>
          <cell r="D243">
            <v>32100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1</v>
          </cell>
          <cell r="T243">
            <v>32100</v>
          </cell>
          <cell r="U243">
            <v>1</v>
          </cell>
          <cell r="V243">
            <v>32100</v>
          </cell>
          <cell r="W243">
            <v>0</v>
          </cell>
          <cell r="X243">
            <v>0</v>
          </cell>
          <cell r="Y243">
            <v>0</v>
          </cell>
          <cell r="Z243">
            <v>0</v>
          </cell>
          <cell r="AA243">
            <v>0</v>
          </cell>
          <cell r="AB243">
            <v>0</v>
          </cell>
          <cell r="AC243">
            <v>0</v>
          </cell>
          <cell r="AD243">
            <v>0</v>
          </cell>
          <cell r="AE243">
            <v>0</v>
          </cell>
          <cell r="AF243">
            <v>0</v>
          </cell>
          <cell r="AG243">
            <v>0</v>
          </cell>
          <cell r="AH243">
            <v>0</v>
          </cell>
          <cell r="AI243">
            <v>0</v>
          </cell>
          <cell r="AJ243">
            <v>0</v>
          </cell>
          <cell r="AK243">
            <v>0</v>
          </cell>
          <cell r="AL243">
            <v>0</v>
          </cell>
          <cell r="AM243">
            <v>0</v>
          </cell>
          <cell r="AN243">
            <v>0</v>
          </cell>
          <cell r="AO243">
            <v>0</v>
          </cell>
          <cell r="AP243">
            <v>0</v>
          </cell>
          <cell r="AQ243">
            <v>0</v>
          </cell>
          <cell r="AR243">
            <v>0</v>
          </cell>
          <cell r="AS243">
            <v>0</v>
          </cell>
          <cell r="AT243">
            <v>0</v>
          </cell>
          <cell r="AU243">
            <v>0</v>
          </cell>
          <cell r="AV243">
            <v>0</v>
          </cell>
          <cell r="AW243">
            <v>1</v>
          </cell>
          <cell r="AX243">
            <v>32100</v>
          </cell>
          <cell r="AY243">
            <v>0</v>
          </cell>
          <cell r="AZ243">
            <v>0</v>
          </cell>
          <cell r="BA243">
            <v>0</v>
          </cell>
          <cell r="BB243">
            <v>0</v>
          </cell>
          <cell r="BC243">
            <v>0</v>
          </cell>
          <cell r="BD243">
            <v>0</v>
          </cell>
          <cell r="BE243">
            <v>0</v>
          </cell>
          <cell r="BF243">
            <v>0</v>
          </cell>
          <cell r="BG243">
            <v>0</v>
          </cell>
          <cell r="BH243">
            <v>0</v>
          </cell>
          <cell r="BI243">
            <v>0</v>
          </cell>
          <cell r="BJ243">
            <v>0</v>
          </cell>
          <cell r="BK243">
            <v>0</v>
          </cell>
          <cell r="BL243">
            <v>0</v>
          </cell>
          <cell r="BM243">
            <v>0</v>
          </cell>
          <cell r="BN243">
            <v>0</v>
          </cell>
          <cell r="BO243">
            <v>0</v>
          </cell>
          <cell r="BP243">
            <v>0</v>
          </cell>
          <cell r="BQ243">
            <v>0</v>
          </cell>
          <cell r="BR243">
            <v>0</v>
          </cell>
          <cell r="BS243">
            <v>0</v>
          </cell>
          <cell r="BT243">
            <v>0</v>
          </cell>
          <cell r="BU243">
            <v>0</v>
          </cell>
          <cell r="BV243">
            <v>0</v>
          </cell>
          <cell r="BW243">
            <v>0</v>
          </cell>
          <cell r="BX243">
            <v>0</v>
          </cell>
          <cell r="BY243">
            <v>0</v>
          </cell>
          <cell r="BZ243">
            <v>0</v>
          </cell>
          <cell r="CA243">
            <v>0</v>
          </cell>
          <cell r="CB243">
            <v>0</v>
          </cell>
          <cell r="CC243">
            <v>0</v>
          </cell>
          <cell r="CD243">
            <v>0</v>
          </cell>
          <cell r="CE243">
            <v>0</v>
          </cell>
          <cell r="CF243">
            <v>0</v>
          </cell>
          <cell r="CG243">
            <v>0</v>
          </cell>
          <cell r="CH243">
            <v>0</v>
          </cell>
          <cell r="CI243">
            <v>0</v>
          </cell>
          <cell r="CJ243">
            <v>0</v>
          </cell>
          <cell r="CK243">
            <v>0</v>
          </cell>
          <cell r="CL243">
            <v>0</v>
          </cell>
          <cell r="CM243">
            <v>0</v>
          </cell>
          <cell r="CN243">
            <v>0</v>
          </cell>
          <cell r="CO243">
            <v>0</v>
          </cell>
          <cell r="CP243">
            <v>0</v>
          </cell>
        </row>
        <row r="244">
          <cell r="A244">
            <v>26</v>
          </cell>
          <cell r="B244" t="str">
            <v>Kaca bening 5 mm</v>
          </cell>
          <cell r="C244" t="str">
            <v>M2</v>
          </cell>
          <cell r="D244">
            <v>66700</v>
          </cell>
          <cell r="E244">
            <v>0</v>
          </cell>
          <cell r="F244">
            <v>0</v>
          </cell>
          <cell r="G244">
            <v>0</v>
          </cell>
          <cell r="H244">
            <v>0</v>
          </cell>
          <cell r="I244">
            <v>0</v>
          </cell>
          <cell r="J244">
            <v>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cell r="AF244">
            <v>0</v>
          </cell>
          <cell r="AG244">
            <v>0</v>
          </cell>
          <cell r="AH244">
            <v>0</v>
          </cell>
          <cell r="AI244">
            <v>0</v>
          </cell>
          <cell r="AJ244">
            <v>0</v>
          </cell>
          <cell r="AK244">
            <v>0</v>
          </cell>
          <cell r="AL244">
            <v>0</v>
          </cell>
          <cell r="AM244">
            <v>0</v>
          </cell>
          <cell r="AN244">
            <v>0</v>
          </cell>
          <cell r="AO244">
            <v>0</v>
          </cell>
          <cell r="AP244">
            <v>0</v>
          </cell>
          <cell r="AQ244">
            <v>0.48</v>
          </cell>
          <cell r="AR244">
            <v>32016</v>
          </cell>
          <cell r="AS244">
            <v>0</v>
          </cell>
          <cell r="AT244">
            <v>0</v>
          </cell>
          <cell r="AU244">
            <v>0</v>
          </cell>
          <cell r="AV244">
            <v>0</v>
          </cell>
          <cell r="AW244">
            <v>5.0399999999999993E-2</v>
          </cell>
          <cell r="AX244">
            <v>3361.6799999999994</v>
          </cell>
          <cell r="AY244">
            <v>0</v>
          </cell>
          <cell r="AZ244">
            <v>0</v>
          </cell>
          <cell r="BA244">
            <v>0</v>
          </cell>
          <cell r="BB244">
            <v>0</v>
          </cell>
          <cell r="BC244">
            <v>0</v>
          </cell>
          <cell r="BD244">
            <v>0</v>
          </cell>
          <cell r="BE244">
            <v>0</v>
          </cell>
          <cell r="BF244">
            <v>0</v>
          </cell>
          <cell r="BG244">
            <v>0</v>
          </cell>
          <cell r="BH244">
            <v>0</v>
          </cell>
          <cell r="BI244">
            <v>0</v>
          </cell>
          <cell r="BJ244">
            <v>0</v>
          </cell>
          <cell r="BK244">
            <v>0</v>
          </cell>
          <cell r="BL244">
            <v>0</v>
          </cell>
          <cell r="BM244">
            <v>0</v>
          </cell>
          <cell r="BN244">
            <v>0</v>
          </cell>
          <cell r="BO244">
            <v>0</v>
          </cell>
          <cell r="BP244">
            <v>0</v>
          </cell>
          <cell r="BQ244">
            <v>0</v>
          </cell>
          <cell r="BR244">
            <v>0</v>
          </cell>
          <cell r="BS244">
            <v>0</v>
          </cell>
          <cell r="BT244">
            <v>0</v>
          </cell>
          <cell r="BU244">
            <v>0</v>
          </cell>
          <cell r="BV244">
            <v>0</v>
          </cell>
          <cell r="BW244">
            <v>0</v>
          </cell>
          <cell r="BX244">
            <v>0</v>
          </cell>
          <cell r="BY244">
            <v>0</v>
          </cell>
          <cell r="BZ244">
            <v>0</v>
          </cell>
          <cell r="CA244">
            <v>0</v>
          </cell>
          <cell r="CB244">
            <v>0</v>
          </cell>
          <cell r="CC244">
            <v>0</v>
          </cell>
          <cell r="CD244">
            <v>0</v>
          </cell>
          <cell r="CE244">
            <v>0</v>
          </cell>
          <cell r="CF244">
            <v>0</v>
          </cell>
          <cell r="CG244">
            <v>0</v>
          </cell>
          <cell r="CH244">
            <v>0</v>
          </cell>
          <cell r="CI244">
            <v>0</v>
          </cell>
          <cell r="CJ244">
            <v>0</v>
          </cell>
          <cell r="CK244">
            <v>0</v>
          </cell>
          <cell r="CL244">
            <v>0</v>
          </cell>
          <cell r="CM244">
            <v>0</v>
          </cell>
          <cell r="CN244">
            <v>0</v>
          </cell>
          <cell r="CO244">
            <v>0</v>
          </cell>
          <cell r="CP244">
            <v>0</v>
          </cell>
        </row>
        <row r="245">
          <cell r="A245">
            <v>27</v>
          </cell>
          <cell r="B245" t="str">
            <v>Kaca bening 10 mm</v>
          </cell>
          <cell r="C245" t="str">
            <v>M2</v>
          </cell>
          <cell r="D245">
            <v>280895.75</v>
          </cell>
          <cell r="E245">
            <v>0</v>
          </cell>
          <cell r="F245">
            <v>0</v>
          </cell>
          <cell r="G245">
            <v>0</v>
          </cell>
          <cell r="H245">
            <v>0</v>
          </cell>
          <cell r="I245">
            <v>0</v>
          </cell>
          <cell r="J245">
            <v>0</v>
          </cell>
          <cell r="K245">
            <v>0</v>
          </cell>
          <cell r="L245">
            <v>0</v>
          </cell>
          <cell r="M245">
            <v>0</v>
          </cell>
          <cell r="N245">
            <v>0</v>
          </cell>
          <cell r="O245">
            <v>0</v>
          </cell>
          <cell r="P245">
            <v>0</v>
          </cell>
          <cell r="Q245">
            <v>0</v>
          </cell>
          <cell r="R245">
            <v>0</v>
          </cell>
          <cell r="S245">
            <v>0</v>
          </cell>
          <cell r="T245">
            <v>0</v>
          </cell>
          <cell r="U245">
            <v>1.1875</v>
          </cell>
          <cell r="V245">
            <v>0</v>
          </cell>
          <cell r="W245">
            <v>1.1875</v>
          </cell>
          <cell r="X245">
            <v>333563.703125</v>
          </cell>
          <cell r="Y245">
            <v>1.1875</v>
          </cell>
          <cell r="Z245">
            <v>333563.703125</v>
          </cell>
          <cell r="AA245">
            <v>1.3174999999999999</v>
          </cell>
          <cell r="AB245">
            <v>370080.15062499995</v>
          </cell>
          <cell r="AC245">
            <v>1.3174999999999999</v>
          </cell>
          <cell r="AD245">
            <v>370080.15062499995</v>
          </cell>
          <cell r="AE245">
            <v>0.90999999999999992</v>
          </cell>
          <cell r="AF245">
            <v>255615.13249999998</v>
          </cell>
          <cell r="AG245">
            <v>0.46810000000000002</v>
          </cell>
          <cell r="AH245">
            <v>131487.300575</v>
          </cell>
          <cell r="AI245">
            <v>0</v>
          </cell>
          <cell r="AJ245">
            <v>0</v>
          </cell>
          <cell r="AK245">
            <v>0.57999999999999996</v>
          </cell>
          <cell r="AL245">
            <v>162919.53499999997</v>
          </cell>
          <cell r="AM245">
            <v>9.1875</v>
          </cell>
          <cell r="AN245">
            <v>2580729.703125</v>
          </cell>
          <cell r="AO245">
            <v>0.495</v>
          </cell>
          <cell r="AP245">
            <v>139043.39624999999</v>
          </cell>
          <cell r="AQ245">
            <v>0</v>
          </cell>
          <cell r="AR245">
            <v>0</v>
          </cell>
          <cell r="AS245">
            <v>0</v>
          </cell>
          <cell r="AT245">
            <v>0</v>
          </cell>
          <cell r="AU245">
            <v>0</v>
          </cell>
          <cell r="AV245">
            <v>0</v>
          </cell>
          <cell r="AW245">
            <v>0</v>
          </cell>
          <cell r="AX245">
            <v>0</v>
          </cell>
          <cell r="AY245">
            <v>0</v>
          </cell>
          <cell r="AZ245">
            <v>0</v>
          </cell>
          <cell r="BA245">
            <v>0</v>
          </cell>
          <cell r="BB245">
            <v>0</v>
          </cell>
          <cell r="BC245">
            <v>0</v>
          </cell>
          <cell r="BD245">
            <v>0</v>
          </cell>
          <cell r="BE245">
            <v>0</v>
          </cell>
          <cell r="BF245">
            <v>0</v>
          </cell>
          <cell r="BG245">
            <v>0</v>
          </cell>
          <cell r="BH245">
            <v>0</v>
          </cell>
          <cell r="BI245">
            <v>0</v>
          </cell>
          <cell r="BJ245">
            <v>0</v>
          </cell>
          <cell r="BK245">
            <v>0</v>
          </cell>
          <cell r="BL245">
            <v>0</v>
          </cell>
          <cell r="BM245">
            <v>0</v>
          </cell>
          <cell r="BN245">
            <v>0</v>
          </cell>
          <cell r="BO245">
            <v>0</v>
          </cell>
          <cell r="BP245">
            <v>0</v>
          </cell>
          <cell r="BQ245">
            <v>0</v>
          </cell>
          <cell r="BR245">
            <v>0</v>
          </cell>
          <cell r="BS245">
            <v>0</v>
          </cell>
          <cell r="BT245">
            <v>0</v>
          </cell>
          <cell r="BU245">
            <v>0</v>
          </cell>
          <cell r="BV245">
            <v>0</v>
          </cell>
          <cell r="BW245">
            <v>0</v>
          </cell>
          <cell r="BX245">
            <v>0</v>
          </cell>
          <cell r="BY245">
            <v>0</v>
          </cell>
          <cell r="BZ245">
            <v>0</v>
          </cell>
          <cell r="CA245">
            <v>0</v>
          </cell>
          <cell r="CB245">
            <v>0</v>
          </cell>
          <cell r="CC245">
            <v>0</v>
          </cell>
          <cell r="CD245">
            <v>0</v>
          </cell>
          <cell r="CE245">
            <v>0</v>
          </cell>
          <cell r="CF245">
            <v>0</v>
          </cell>
          <cell r="CG245">
            <v>0</v>
          </cell>
          <cell r="CH245">
            <v>0</v>
          </cell>
          <cell r="CI245">
            <v>0</v>
          </cell>
          <cell r="CJ245">
            <v>0</v>
          </cell>
          <cell r="CK245">
            <v>0</v>
          </cell>
          <cell r="CL245">
            <v>0</v>
          </cell>
          <cell r="CM245">
            <v>0</v>
          </cell>
          <cell r="CN245">
            <v>0</v>
          </cell>
          <cell r="CO245">
            <v>0</v>
          </cell>
          <cell r="CP245">
            <v>0</v>
          </cell>
        </row>
        <row r="246">
          <cell r="A246">
            <v>28</v>
          </cell>
          <cell r="B246" t="str">
            <v>Kaca Bening 12 mm</v>
          </cell>
          <cell r="C246" t="str">
            <v>M2</v>
          </cell>
          <cell r="D246">
            <v>403787.64062499994</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cell r="AF246">
            <v>0</v>
          </cell>
          <cell r="AG246">
            <v>0</v>
          </cell>
          <cell r="AH246">
            <v>0</v>
          </cell>
          <cell r="AI246">
            <v>0.84009999999999996</v>
          </cell>
          <cell r="AJ246">
            <v>339221.99688906246</v>
          </cell>
          <cell r="AK246">
            <v>0</v>
          </cell>
          <cell r="AL246">
            <v>0</v>
          </cell>
          <cell r="AM246">
            <v>0</v>
          </cell>
          <cell r="AN246">
            <v>0</v>
          </cell>
          <cell r="AO246">
            <v>0</v>
          </cell>
          <cell r="AP246">
            <v>0</v>
          </cell>
          <cell r="AQ246">
            <v>0</v>
          </cell>
          <cell r="AR246">
            <v>0</v>
          </cell>
          <cell r="AS246">
            <v>0</v>
          </cell>
          <cell r="AT246">
            <v>0</v>
          </cell>
          <cell r="AU246">
            <v>0</v>
          </cell>
          <cell r="AV246">
            <v>0</v>
          </cell>
          <cell r="AW246">
            <v>0</v>
          </cell>
          <cell r="AX246">
            <v>0</v>
          </cell>
          <cell r="AY246">
            <v>0</v>
          </cell>
          <cell r="AZ246">
            <v>0</v>
          </cell>
          <cell r="BA246">
            <v>0</v>
          </cell>
          <cell r="BB246">
            <v>0</v>
          </cell>
          <cell r="BC246">
            <v>0</v>
          </cell>
          <cell r="BD246">
            <v>0</v>
          </cell>
          <cell r="BE246">
            <v>0</v>
          </cell>
          <cell r="BF246">
            <v>0</v>
          </cell>
          <cell r="BG246">
            <v>0</v>
          </cell>
          <cell r="BH246">
            <v>0</v>
          </cell>
          <cell r="BI246">
            <v>0</v>
          </cell>
          <cell r="BJ246">
            <v>0</v>
          </cell>
          <cell r="BK246">
            <v>0</v>
          </cell>
          <cell r="BL246">
            <v>0</v>
          </cell>
          <cell r="BM246">
            <v>0</v>
          </cell>
          <cell r="BN246">
            <v>0</v>
          </cell>
          <cell r="BO246">
            <v>0</v>
          </cell>
          <cell r="BP246">
            <v>0</v>
          </cell>
          <cell r="BQ246">
            <v>0</v>
          </cell>
          <cell r="BR246">
            <v>0</v>
          </cell>
          <cell r="BS246">
            <v>0</v>
          </cell>
          <cell r="BT246">
            <v>0</v>
          </cell>
          <cell r="BU246">
            <v>0</v>
          </cell>
          <cell r="BV246">
            <v>0</v>
          </cell>
          <cell r="BW246">
            <v>0</v>
          </cell>
          <cell r="BX246">
            <v>0</v>
          </cell>
          <cell r="BY246">
            <v>0</v>
          </cell>
          <cell r="BZ246">
            <v>0</v>
          </cell>
          <cell r="CA246">
            <v>0</v>
          </cell>
          <cell r="CB246">
            <v>0</v>
          </cell>
          <cell r="CC246">
            <v>0</v>
          </cell>
          <cell r="CD246">
            <v>0</v>
          </cell>
          <cell r="CE246">
            <v>0</v>
          </cell>
          <cell r="CF246">
            <v>0</v>
          </cell>
          <cell r="CG246">
            <v>0</v>
          </cell>
          <cell r="CH246">
            <v>0</v>
          </cell>
          <cell r="CI246">
            <v>0</v>
          </cell>
          <cell r="CJ246">
            <v>0</v>
          </cell>
          <cell r="CK246">
            <v>0</v>
          </cell>
          <cell r="CL246">
            <v>0</v>
          </cell>
          <cell r="CM246">
            <v>0</v>
          </cell>
          <cell r="CN246">
            <v>0</v>
          </cell>
          <cell r="CO246">
            <v>0</v>
          </cell>
          <cell r="CP246">
            <v>0</v>
          </cell>
        </row>
        <row r="247">
          <cell r="A247">
            <v>29</v>
          </cell>
          <cell r="B247" t="str">
            <v>Besi hollow 4/4</v>
          </cell>
          <cell r="C247" t="str">
            <v>M'</v>
          </cell>
          <cell r="D247">
            <v>48625.000000000051</v>
          </cell>
          <cell r="E247">
            <v>0</v>
          </cell>
          <cell r="F247">
            <v>0</v>
          </cell>
          <cell r="G247">
            <v>6.3140000000000009</v>
          </cell>
          <cell r="H247">
            <v>307018.25000000035</v>
          </cell>
          <cell r="I247">
            <v>5.09</v>
          </cell>
          <cell r="J247">
            <v>247501.25000000026</v>
          </cell>
          <cell r="K247">
            <v>0</v>
          </cell>
          <cell r="L247">
            <v>0</v>
          </cell>
          <cell r="M247">
            <v>0</v>
          </cell>
          <cell r="N247">
            <v>0</v>
          </cell>
          <cell r="O247">
            <v>0</v>
          </cell>
          <cell r="P247">
            <v>0</v>
          </cell>
          <cell r="Q247">
            <v>0</v>
          </cell>
          <cell r="R247">
            <v>0</v>
          </cell>
          <cell r="S247">
            <v>0</v>
          </cell>
          <cell r="T247">
            <v>0</v>
          </cell>
          <cell r="U247">
            <v>0</v>
          </cell>
          <cell r="V247">
            <v>0</v>
          </cell>
          <cell r="W247">
            <v>0</v>
          </cell>
          <cell r="X247">
            <v>0</v>
          </cell>
          <cell r="Y247">
            <v>0</v>
          </cell>
          <cell r="Z247">
            <v>0</v>
          </cell>
          <cell r="AA247">
            <v>0</v>
          </cell>
          <cell r="AB247">
            <v>0</v>
          </cell>
          <cell r="AC247">
            <v>0</v>
          </cell>
          <cell r="AD247">
            <v>0</v>
          </cell>
          <cell r="AE247">
            <v>0</v>
          </cell>
          <cell r="AF247">
            <v>0</v>
          </cell>
          <cell r="AG247">
            <v>0</v>
          </cell>
          <cell r="AH247">
            <v>0</v>
          </cell>
          <cell r="AI247">
            <v>0</v>
          </cell>
          <cell r="AJ247">
            <v>0</v>
          </cell>
          <cell r="AK247">
            <v>0</v>
          </cell>
          <cell r="AL247">
            <v>0</v>
          </cell>
          <cell r="AM247">
            <v>0</v>
          </cell>
          <cell r="AN247">
            <v>0</v>
          </cell>
          <cell r="AO247">
            <v>0</v>
          </cell>
          <cell r="AP247">
            <v>0</v>
          </cell>
          <cell r="AQ247">
            <v>0</v>
          </cell>
          <cell r="AR247">
            <v>0</v>
          </cell>
          <cell r="AS247">
            <v>0</v>
          </cell>
          <cell r="AT247">
            <v>0</v>
          </cell>
          <cell r="AU247">
            <v>0</v>
          </cell>
          <cell r="AV247">
            <v>0</v>
          </cell>
          <cell r="AW247">
            <v>0</v>
          </cell>
          <cell r="AX247">
            <v>0</v>
          </cell>
          <cell r="AY247">
            <v>0</v>
          </cell>
          <cell r="AZ247">
            <v>0</v>
          </cell>
          <cell r="BA247">
            <v>0</v>
          </cell>
          <cell r="BB247">
            <v>0</v>
          </cell>
          <cell r="BC247">
            <v>0</v>
          </cell>
          <cell r="BD247">
            <v>0</v>
          </cell>
          <cell r="BE247">
            <v>0</v>
          </cell>
          <cell r="BF247">
            <v>0</v>
          </cell>
          <cell r="BG247">
            <v>0</v>
          </cell>
          <cell r="BH247">
            <v>0</v>
          </cell>
          <cell r="BI247">
            <v>0</v>
          </cell>
          <cell r="BJ247">
            <v>0</v>
          </cell>
          <cell r="BK247">
            <v>0</v>
          </cell>
          <cell r="BL247">
            <v>0</v>
          </cell>
          <cell r="BM247">
            <v>0</v>
          </cell>
          <cell r="BN247">
            <v>0</v>
          </cell>
          <cell r="BO247">
            <v>0</v>
          </cell>
          <cell r="BP247">
            <v>0</v>
          </cell>
          <cell r="BQ247">
            <v>0</v>
          </cell>
          <cell r="BR247">
            <v>0</v>
          </cell>
          <cell r="BS247">
            <v>0</v>
          </cell>
          <cell r="BT247">
            <v>0</v>
          </cell>
          <cell r="BU247">
            <v>0</v>
          </cell>
          <cell r="BV247">
            <v>0</v>
          </cell>
          <cell r="BW247">
            <v>0</v>
          </cell>
          <cell r="BX247">
            <v>0</v>
          </cell>
          <cell r="BY247">
            <v>0</v>
          </cell>
          <cell r="BZ247">
            <v>0</v>
          </cell>
          <cell r="CA247">
            <v>0</v>
          </cell>
          <cell r="CB247">
            <v>0</v>
          </cell>
          <cell r="CC247">
            <v>0</v>
          </cell>
          <cell r="CD247">
            <v>0</v>
          </cell>
          <cell r="CE247">
            <v>0</v>
          </cell>
          <cell r="CF247">
            <v>0</v>
          </cell>
          <cell r="CG247">
            <v>0</v>
          </cell>
          <cell r="CH247">
            <v>0</v>
          </cell>
          <cell r="CI247">
            <v>0</v>
          </cell>
          <cell r="CJ247">
            <v>0</v>
          </cell>
          <cell r="CK247">
            <v>0</v>
          </cell>
          <cell r="CL247">
            <v>0</v>
          </cell>
          <cell r="CM247">
            <v>0</v>
          </cell>
          <cell r="CN247">
            <v>0</v>
          </cell>
          <cell r="CO247">
            <v>0</v>
          </cell>
          <cell r="CP247">
            <v>0</v>
          </cell>
        </row>
        <row r="248">
          <cell r="A248">
            <v>30</v>
          </cell>
          <cell r="B248" t="str">
            <v>Besi hollow 6/6</v>
          </cell>
          <cell r="C248" t="str">
            <v>M'</v>
          </cell>
          <cell r="D248">
            <v>74462.500000000058</v>
          </cell>
          <cell r="E248">
            <v>0</v>
          </cell>
          <cell r="F248">
            <v>0</v>
          </cell>
          <cell r="G248">
            <v>6.3140000000000009</v>
          </cell>
          <cell r="H248">
            <v>470156.22500000044</v>
          </cell>
          <cell r="I248">
            <v>5.09</v>
          </cell>
          <cell r="J248">
            <v>379014.12500000029</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cell r="AF248">
            <v>0</v>
          </cell>
          <cell r="AG248">
            <v>0</v>
          </cell>
          <cell r="AH248">
            <v>0</v>
          </cell>
          <cell r="AI248">
            <v>0</v>
          </cell>
          <cell r="AJ248">
            <v>0</v>
          </cell>
          <cell r="AK248">
            <v>0</v>
          </cell>
          <cell r="AL248">
            <v>0</v>
          </cell>
          <cell r="AM248">
            <v>0</v>
          </cell>
          <cell r="AN248">
            <v>0</v>
          </cell>
          <cell r="AO248">
            <v>0</v>
          </cell>
          <cell r="AP248">
            <v>0</v>
          </cell>
          <cell r="AQ248">
            <v>0</v>
          </cell>
          <cell r="AR248">
            <v>0</v>
          </cell>
          <cell r="AS248">
            <v>0</v>
          </cell>
          <cell r="AT248">
            <v>0</v>
          </cell>
          <cell r="AU248">
            <v>0</v>
          </cell>
          <cell r="AV248">
            <v>0</v>
          </cell>
          <cell r="AW248">
            <v>0</v>
          </cell>
          <cell r="AX248">
            <v>0</v>
          </cell>
          <cell r="AY248">
            <v>0</v>
          </cell>
          <cell r="AZ248">
            <v>0</v>
          </cell>
          <cell r="BA248">
            <v>0</v>
          </cell>
          <cell r="BB248">
            <v>0</v>
          </cell>
          <cell r="BC248">
            <v>0</v>
          </cell>
          <cell r="BD248">
            <v>0</v>
          </cell>
          <cell r="BE248">
            <v>0</v>
          </cell>
          <cell r="BF248">
            <v>0</v>
          </cell>
          <cell r="BG248">
            <v>0</v>
          </cell>
          <cell r="BH248">
            <v>0</v>
          </cell>
          <cell r="BI248">
            <v>0</v>
          </cell>
          <cell r="BJ248">
            <v>0</v>
          </cell>
          <cell r="BK248">
            <v>0</v>
          </cell>
          <cell r="BL248">
            <v>0</v>
          </cell>
          <cell r="BM248">
            <v>0</v>
          </cell>
          <cell r="BN248">
            <v>0</v>
          </cell>
          <cell r="BO248">
            <v>0</v>
          </cell>
          <cell r="BP248">
            <v>0</v>
          </cell>
          <cell r="BQ248">
            <v>0</v>
          </cell>
          <cell r="BR248">
            <v>0</v>
          </cell>
          <cell r="BS248">
            <v>0</v>
          </cell>
          <cell r="BT248">
            <v>0</v>
          </cell>
          <cell r="BU248">
            <v>0</v>
          </cell>
          <cell r="BV248">
            <v>0</v>
          </cell>
          <cell r="BW248">
            <v>0</v>
          </cell>
          <cell r="BX248">
            <v>0</v>
          </cell>
          <cell r="BY248">
            <v>0</v>
          </cell>
          <cell r="BZ248">
            <v>0</v>
          </cell>
          <cell r="CA248">
            <v>0</v>
          </cell>
          <cell r="CB248">
            <v>0</v>
          </cell>
          <cell r="CC248">
            <v>0</v>
          </cell>
          <cell r="CD248">
            <v>0</v>
          </cell>
          <cell r="CE248">
            <v>0</v>
          </cell>
          <cell r="CF248">
            <v>0</v>
          </cell>
          <cell r="CG248">
            <v>0</v>
          </cell>
          <cell r="CH248">
            <v>0</v>
          </cell>
          <cell r="CI248">
            <v>0</v>
          </cell>
          <cell r="CJ248">
            <v>0</v>
          </cell>
          <cell r="CK248">
            <v>0</v>
          </cell>
          <cell r="CL248">
            <v>0</v>
          </cell>
          <cell r="CM248">
            <v>0</v>
          </cell>
          <cell r="CN248">
            <v>0</v>
          </cell>
          <cell r="CO248">
            <v>0</v>
          </cell>
          <cell r="CP248">
            <v>0</v>
          </cell>
        </row>
        <row r="249">
          <cell r="A249">
            <v>31</v>
          </cell>
          <cell r="B249" t="str">
            <v>Besi hollow 2.5/5</v>
          </cell>
          <cell r="C249" t="str">
            <v>Kg</v>
          </cell>
          <cell r="D249">
            <v>74462.500000000058</v>
          </cell>
          <cell r="E249">
            <v>0</v>
          </cell>
          <cell r="F249">
            <v>0</v>
          </cell>
          <cell r="G249">
            <v>0</v>
          </cell>
          <cell r="H249">
            <v>0</v>
          </cell>
          <cell r="I249">
            <v>0</v>
          </cell>
          <cell r="J249">
            <v>0</v>
          </cell>
          <cell r="K249">
            <v>0</v>
          </cell>
          <cell r="L249">
            <v>0</v>
          </cell>
          <cell r="M249">
            <v>0</v>
          </cell>
          <cell r="N249">
            <v>0</v>
          </cell>
          <cell r="O249">
            <v>0</v>
          </cell>
          <cell r="P249">
            <v>0</v>
          </cell>
          <cell r="Q249">
            <v>0</v>
          </cell>
          <cell r="R249">
            <v>0</v>
          </cell>
          <cell r="S249">
            <v>0</v>
          </cell>
          <cell r="T249">
            <v>0</v>
          </cell>
          <cell r="U249">
            <v>116.68600000000001</v>
          </cell>
          <cell r="V249">
            <v>8688731.2750000078</v>
          </cell>
          <cell r="W249">
            <v>0</v>
          </cell>
          <cell r="X249">
            <v>0</v>
          </cell>
          <cell r="Y249">
            <v>0</v>
          </cell>
          <cell r="Z249">
            <v>0</v>
          </cell>
          <cell r="AA249">
            <v>0</v>
          </cell>
          <cell r="AB249">
            <v>0</v>
          </cell>
          <cell r="AC249">
            <v>0</v>
          </cell>
          <cell r="AD249">
            <v>0</v>
          </cell>
          <cell r="AE249">
            <v>0</v>
          </cell>
          <cell r="AF249">
            <v>0</v>
          </cell>
          <cell r="AG249">
            <v>0</v>
          </cell>
          <cell r="AH249">
            <v>0</v>
          </cell>
          <cell r="AI249">
            <v>0</v>
          </cell>
          <cell r="AJ249">
            <v>0</v>
          </cell>
          <cell r="AK249">
            <v>0</v>
          </cell>
          <cell r="AL249">
            <v>0</v>
          </cell>
          <cell r="AM249">
            <v>0</v>
          </cell>
          <cell r="AN249">
            <v>0</v>
          </cell>
          <cell r="AO249">
            <v>0</v>
          </cell>
          <cell r="AP249">
            <v>0</v>
          </cell>
          <cell r="AQ249">
            <v>0</v>
          </cell>
          <cell r="AR249">
            <v>0</v>
          </cell>
          <cell r="AS249">
            <v>0</v>
          </cell>
          <cell r="AT249">
            <v>0</v>
          </cell>
          <cell r="AU249">
            <v>0</v>
          </cell>
          <cell r="AV249">
            <v>0</v>
          </cell>
          <cell r="AW249">
            <v>0</v>
          </cell>
          <cell r="AX249">
            <v>0</v>
          </cell>
          <cell r="AY249">
            <v>0</v>
          </cell>
          <cell r="AZ249">
            <v>0</v>
          </cell>
          <cell r="BA249">
            <v>0</v>
          </cell>
          <cell r="BB249">
            <v>0</v>
          </cell>
          <cell r="BC249">
            <v>0</v>
          </cell>
          <cell r="BD249">
            <v>0</v>
          </cell>
          <cell r="BE249">
            <v>0</v>
          </cell>
          <cell r="BF249">
            <v>0</v>
          </cell>
          <cell r="BG249">
            <v>0</v>
          </cell>
          <cell r="BH249">
            <v>0</v>
          </cell>
          <cell r="BI249">
            <v>0</v>
          </cell>
          <cell r="BJ249">
            <v>0</v>
          </cell>
          <cell r="BK249">
            <v>0</v>
          </cell>
          <cell r="BL249">
            <v>0</v>
          </cell>
          <cell r="BM249">
            <v>0</v>
          </cell>
          <cell r="BN249">
            <v>0</v>
          </cell>
          <cell r="BO249">
            <v>0</v>
          </cell>
          <cell r="BP249">
            <v>0</v>
          </cell>
          <cell r="BQ249">
            <v>0</v>
          </cell>
          <cell r="BR249">
            <v>0</v>
          </cell>
          <cell r="BS249">
            <v>0</v>
          </cell>
          <cell r="BT249">
            <v>0</v>
          </cell>
          <cell r="BU249">
            <v>0</v>
          </cell>
          <cell r="BV249">
            <v>0</v>
          </cell>
          <cell r="BW249">
            <v>0</v>
          </cell>
          <cell r="BX249">
            <v>0</v>
          </cell>
          <cell r="BY249">
            <v>0</v>
          </cell>
          <cell r="BZ249">
            <v>0</v>
          </cell>
          <cell r="CA249">
            <v>0</v>
          </cell>
          <cell r="CB249">
            <v>0</v>
          </cell>
          <cell r="CC249">
            <v>0</v>
          </cell>
          <cell r="CD249">
            <v>0</v>
          </cell>
          <cell r="CE249">
            <v>0</v>
          </cell>
          <cell r="CF249">
            <v>0</v>
          </cell>
          <cell r="CG249">
            <v>0</v>
          </cell>
          <cell r="CH249">
            <v>0</v>
          </cell>
          <cell r="CI249">
            <v>0</v>
          </cell>
          <cell r="CJ249">
            <v>0</v>
          </cell>
          <cell r="CK249">
            <v>0</v>
          </cell>
          <cell r="CL249">
            <v>0</v>
          </cell>
          <cell r="CM249">
            <v>0</v>
          </cell>
          <cell r="CN249">
            <v>0</v>
          </cell>
          <cell r="CO249">
            <v>0</v>
          </cell>
          <cell r="CP249">
            <v>0</v>
          </cell>
        </row>
        <row r="250">
          <cell r="A250">
            <v>32</v>
          </cell>
          <cell r="B250" t="str">
            <v>Besi hollow 5/5</v>
          </cell>
          <cell r="C250" t="str">
            <v>Kg</v>
          </cell>
          <cell r="D250">
            <v>74462.500000000058</v>
          </cell>
          <cell r="E250">
            <v>0</v>
          </cell>
          <cell r="F250">
            <v>0</v>
          </cell>
          <cell r="G250">
            <v>0</v>
          </cell>
          <cell r="H250">
            <v>0</v>
          </cell>
          <cell r="I250">
            <v>0</v>
          </cell>
          <cell r="J250">
            <v>0</v>
          </cell>
          <cell r="K250">
            <v>0</v>
          </cell>
          <cell r="L250">
            <v>0</v>
          </cell>
          <cell r="M250">
            <v>0</v>
          </cell>
          <cell r="N250">
            <v>0</v>
          </cell>
          <cell r="O250">
            <v>0</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v>0</v>
          </cell>
          <cell r="AG250">
            <v>0</v>
          </cell>
          <cell r="AH250">
            <v>0</v>
          </cell>
          <cell r="AI250">
            <v>0</v>
          </cell>
          <cell r="AJ250">
            <v>0</v>
          </cell>
          <cell r="AK250">
            <v>0</v>
          </cell>
          <cell r="AL250">
            <v>0</v>
          </cell>
          <cell r="AM250">
            <v>0</v>
          </cell>
          <cell r="AN250">
            <v>0</v>
          </cell>
          <cell r="AO250">
            <v>0</v>
          </cell>
          <cell r="AP250">
            <v>0</v>
          </cell>
          <cell r="AQ250">
            <v>0</v>
          </cell>
          <cell r="AR250">
            <v>0</v>
          </cell>
          <cell r="AS250">
            <v>0</v>
          </cell>
          <cell r="AT250">
            <v>0</v>
          </cell>
          <cell r="AU250">
            <v>0</v>
          </cell>
          <cell r="AV250">
            <v>0</v>
          </cell>
          <cell r="AW250">
            <v>0</v>
          </cell>
          <cell r="AX250">
            <v>0</v>
          </cell>
          <cell r="AY250">
            <v>0</v>
          </cell>
          <cell r="AZ250">
            <v>0</v>
          </cell>
          <cell r="BA250">
            <v>0</v>
          </cell>
          <cell r="BB250">
            <v>0</v>
          </cell>
          <cell r="BC250">
            <v>0</v>
          </cell>
          <cell r="BD250">
            <v>0</v>
          </cell>
          <cell r="BE250">
            <v>0</v>
          </cell>
          <cell r="BF250">
            <v>0</v>
          </cell>
          <cell r="BG250">
            <v>0</v>
          </cell>
          <cell r="BH250">
            <v>0</v>
          </cell>
          <cell r="BI250">
            <v>0</v>
          </cell>
          <cell r="BJ250">
            <v>0</v>
          </cell>
          <cell r="BK250">
            <v>0</v>
          </cell>
          <cell r="BL250">
            <v>0</v>
          </cell>
          <cell r="BM250">
            <v>0</v>
          </cell>
          <cell r="BN250">
            <v>0</v>
          </cell>
          <cell r="BO250">
            <v>0</v>
          </cell>
          <cell r="BP250">
            <v>0</v>
          </cell>
          <cell r="BQ250">
            <v>0</v>
          </cell>
          <cell r="BR250">
            <v>0</v>
          </cell>
          <cell r="BS250">
            <v>0</v>
          </cell>
          <cell r="BT250">
            <v>0</v>
          </cell>
          <cell r="BU250">
            <v>0</v>
          </cell>
          <cell r="BV250">
            <v>0</v>
          </cell>
          <cell r="BW250">
            <v>0</v>
          </cell>
          <cell r="BX250">
            <v>0</v>
          </cell>
          <cell r="BY250">
            <v>0</v>
          </cell>
          <cell r="BZ250">
            <v>0</v>
          </cell>
          <cell r="CA250">
            <v>0</v>
          </cell>
          <cell r="CB250">
            <v>0</v>
          </cell>
          <cell r="CC250">
            <v>0</v>
          </cell>
          <cell r="CD250">
            <v>0</v>
          </cell>
          <cell r="CE250">
            <v>0</v>
          </cell>
          <cell r="CF250">
            <v>0</v>
          </cell>
          <cell r="CG250">
            <v>0</v>
          </cell>
          <cell r="CH250">
            <v>0</v>
          </cell>
          <cell r="CI250">
            <v>0</v>
          </cell>
          <cell r="CJ250">
            <v>0</v>
          </cell>
          <cell r="CK250">
            <v>0</v>
          </cell>
          <cell r="CL250">
            <v>0</v>
          </cell>
          <cell r="CM250">
            <v>0</v>
          </cell>
          <cell r="CN250">
            <v>0</v>
          </cell>
          <cell r="CO250">
            <v>0</v>
          </cell>
          <cell r="CP250">
            <v>0</v>
          </cell>
        </row>
        <row r="251">
          <cell r="A251">
            <v>33</v>
          </cell>
          <cell r="B251" t="str">
            <v>Besi hollow 2/2</v>
          </cell>
          <cell r="C251" t="str">
            <v>Kg</v>
          </cell>
          <cell r="D251">
            <v>74462.500000000058</v>
          </cell>
          <cell r="E251">
            <v>0</v>
          </cell>
          <cell r="F251">
            <v>0</v>
          </cell>
          <cell r="G251">
            <v>0</v>
          </cell>
          <cell r="H251">
            <v>0</v>
          </cell>
          <cell r="I251">
            <v>0</v>
          </cell>
          <cell r="J251">
            <v>0</v>
          </cell>
          <cell r="K251">
            <v>0</v>
          </cell>
          <cell r="L251">
            <v>0</v>
          </cell>
          <cell r="M251">
            <v>0</v>
          </cell>
          <cell r="N251">
            <v>0</v>
          </cell>
          <cell r="O251">
            <v>0</v>
          </cell>
          <cell r="P251">
            <v>0</v>
          </cell>
          <cell r="Q251">
            <v>0</v>
          </cell>
          <cell r="R251">
            <v>0</v>
          </cell>
          <cell r="S251">
            <v>0</v>
          </cell>
          <cell r="T251">
            <v>0</v>
          </cell>
          <cell r="U251">
            <v>37.725575999999997</v>
          </cell>
          <cell r="V251">
            <v>2809140.7029000018</v>
          </cell>
          <cell r="W251">
            <v>0</v>
          </cell>
          <cell r="X251">
            <v>0</v>
          </cell>
          <cell r="Y251">
            <v>0</v>
          </cell>
          <cell r="Z251">
            <v>0</v>
          </cell>
          <cell r="AA251">
            <v>0</v>
          </cell>
          <cell r="AB251">
            <v>0</v>
          </cell>
          <cell r="AC251">
            <v>0</v>
          </cell>
          <cell r="AD251">
            <v>0</v>
          </cell>
          <cell r="AE251">
            <v>0</v>
          </cell>
          <cell r="AF251">
            <v>0</v>
          </cell>
          <cell r="AG251">
            <v>0</v>
          </cell>
          <cell r="AH251">
            <v>0</v>
          </cell>
          <cell r="AI251">
            <v>0</v>
          </cell>
          <cell r="AJ251">
            <v>0</v>
          </cell>
          <cell r="AK251">
            <v>0</v>
          </cell>
          <cell r="AL251">
            <v>0</v>
          </cell>
          <cell r="AM251">
            <v>0</v>
          </cell>
          <cell r="AN251">
            <v>0</v>
          </cell>
          <cell r="AO251">
            <v>0</v>
          </cell>
          <cell r="AP251">
            <v>0</v>
          </cell>
          <cell r="AQ251">
            <v>0</v>
          </cell>
          <cell r="AR251">
            <v>0</v>
          </cell>
          <cell r="AS251">
            <v>0</v>
          </cell>
          <cell r="AT251">
            <v>0</v>
          </cell>
          <cell r="AU251">
            <v>0</v>
          </cell>
          <cell r="AV251">
            <v>0</v>
          </cell>
          <cell r="AW251">
            <v>0</v>
          </cell>
          <cell r="AX251">
            <v>0</v>
          </cell>
          <cell r="AY251">
            <v>0</v>
          </cell>
          <cell r="AZ251">
            <v>0</v>
          </cell>
          <cell r="BA251">
            <v>0</v>
          </cell>
          <cell r="BB251">
            <v>0</v>
          </cell>
          <cell r="BC251">
            <v>0</v>
          </cell>
          <cell r="BD251">
            <v>0</v>
          </cell>
          <cell r="BE251">
            <v>0</v>
          </cell>
          <cell r="BF251">
            <v>0</v>
          </cell>
          <cell r="BG251">
            <v>0</v>
          </cell>
          <cell r="BH251">
            <v>0</v>
          </cell>
          <cell r="BI251">
            <v>0</v>
          </cell>
          <cell r="BJ251">
            <v>0</v>
          </cell>
          <cell r="BK251">
            <v>0</v>
          </cell>
          <cell r="BL251">
            <v>0</v>
          </cell>
          <cell r="BM251">
            <v>0</v>
          </cell>
          <cell r="BN251">
            <v>0</v>
          </cell>
          <cell r="BO251">
            <v>0</v>
          </cell>
          <cell r="BP251">
            <v>0</v>
          </cell>
          <cell r="BQ251">
            <v>0</v>
          </cell>
          <cell r="BR251">
            <v>0</v>
          </cell>
          <cell r="BS251">
            <v>0</v>
          </cell>
          <cell r="BT251">
            <v>0</v>
          </cell>
          <cell r="BU251">
            <v>0</v>
          </cell>
          <cell r="BV251">
            <v>0</v>
          </cell>
          <cell r="BW251">
            <v>0</v>
          </cell>
          <cell r="BX251">
            <v>0</v>
          </cell>
          <cell r="BY251">
            <v>0</v>
          </cell>
          <cell r="BZ251">
            <v>0</v>
          </cell>
          <cell r="CA251">
            <v>0</v>
          </cell>
          <cell r="CB251">
            <v>0</v>
          </cell>
          <cell r="CC251">
            <v>0</v>
          </cell>
          <cell r="CD251">
            <v>0</v>
          </cell>
          <cell r="CE251">
            <v>0</v>
          </cell>
          <cell r="CF251">
            <v>0</v>
          </cell>
          <cell r="CG251">
            <v>0</v>
          </cell>
          <cell r="CH251">
            <v>0</v>
          </cell>
          <cell r="CI251">
            <v>0</v>
          </cell>
          <cell r="CJ251">
            <v>0</v>
          </cell>
          <cell r="CK251">
            <v>0</v>
          </cell>
          <cell r="CL251">
            <v>0</v>
          </cell>
          <cell r="CM251">
            <v>0</v>
          </cell>
          <cell r="CN251">
            <v>0</v>
          </cell>
          <cell r="CO251">
            <v>0</v>
          </cell>
          <cell r="CP251">
            <v>0</v>
          </cell>
        </row>
        <row r="252">
          <cell r="A252">
            <v>34</v>
          </cell>
          <cell r="B252" t="str">
            <v>Besi hollow 2/4</v>
          </cell>
          <cell r="C252" t="str">
            <v>Kg</v>
          </cell>
          <cell r="D252">
            <v>74462.500000000058</v>
          </cell>
          <cell r="E252">
            <v>0</v>
          </cell>
          <cell r="F252">
            <v>0</v>
          </cell>
          <cell r="G252">
            <v>0</v>
          </cell>
          <cell r="H252">
            <v>0</v>
          </cell>
          <cell r="I252">
            <v>0</v>
          </cell>
          <cell r="J252">
            <v>0</v>
          </cell>
          <cell r="K252">
            <v>0</v>
          </cell>
          <cell r="L252">
            <v>0</v>
          </cell>
          <cell r="M252">
            <v>0</v>
          </cell>
          <cell r="N252">
            <v>0</v>
          </cell>
          <cell r="O252">
            <v>31.488000000000003</v>
          </cell>
          <cell r="P252">
            <v>2344675.200000002</v>
          </cell>
          <cell r="Q252">
            <v>0</v>
          </cell>
          <cell r="R252">
            <v>0</v>
          </cell>
          <cell r="S252">
            <v>0</v>
          </cell>
          <cell r="T252">
            <v>0</v>
          </cell>
          <cell r="U252">
            <v>0</v>
          </cell>
          <cell r="V252">
            <v>0</v>
          </cell>
          <cell r="W252">
            <v>0</v>
          </cell>
          <cell r="X252">
            <v>0</v>
          </cell>
          <cell r="Y252">
            <v>0</v>
          </cell>
          <cell r="Z252">
            <v>0</v>
          </cell>
          <cell r="AA252">
            <v>0</v>
          </cell>
          <cell r="AB252">
            <v>0</v>
          </cell>
          <cell r="AC252">
            <v>0</v>
          </cell>
          <cell r="AD252">
            <v>0</v>
          </cell>
          <cell r="AE252">
            <v>0</v>
          </cell>
          <cell r="AF252">
            <v>0</v>
          </cell>
          <cell r="AG252">
            <v>0</v>
          </cell>
          <cell r="AH252">
            <v>0</v>
          </cell>
          <cell r="AI252">
            <v>0</v>
          </cell>
          <cell r="AJ252">
            <v>0</v>
          </cell>
          <cell r="AK252">
            <v>0</v>
          </cell>
          <cell r="AL252">
            <v>0</v>
          </cell>
          <cell r="AM252">
            <v>0</v>
          </cell>
          <cell r="AN252">
            <v>0</v>
          </cell>
          <cell r="AO252">
            <v>0</v>
          </cell>
          <cell r="AP252">
            <v>0</v>
          </cell>
          <cell r="AQ252">
            <v>0</v>
          </cell>
          <cell r="AR252">
            <v>0</v>
          </cell>
          <cell r="AS252">
            <v>0</v>
          </cell>
          <cell r="AT252">
            <v>0</v>
          </cell>
          <cell r="AU252">
            <v>0</v>
          </cell>
          <cell r="AV252">
            <v>0</v>
          </cell>
          <cell r="AW252">
            <v>0</v>
          </cell>
          <cell r="AX252">
            <v>0</v>
          </cell>
          <cell r="AY252">
            <v>0</v>
          </cell>
          <cell r="AZ252">
            <v>0</v>
          </cell>
          <cell r="BA252">
            <v>0</v>
          </cell>
          <cell r="BB252">
            <v>0</v>
          </cell>
          <cell r="BC252">
            <v>0</v>
          </cell>
          <cell r="BD252">
            <v>0</v>
          </cell>
          <cell r="BE252">
            <v>0</v>
          </cell>
          <cell r="BF252">
            <v>0</v>
          </cell>
          <cell r="BG252">
            <v>0</v>
          </cell>
          <cell r="BH252">
            <v>0</v>
          </cell>
          <cell r="BI252">
            <v>0</v>
          </cell>
          <cell r="BJ252">
            <v>0</v>
          </cell>
          <cell r="BK252">
            <v>0</v>
          </cell>
          <cell r="BL252">
            <v>0</v>
          </cell>
          <cell r="BM252">
            <v>0</v>
          </cell>
          <cell r="BN252">
            <v>0</v>
          </cell>
          <cell r="BO252">
            <v>0</v>
          </cell>
          <cell r="BP252">
            <v>0</v>
          </cell>
          <cell r="BQ252">
            <v>0</v>
          </cell>
          <cell r="BR252">
            <v>0</v>
          </cell>
          <cell r="BS252">
            <v>0</v>
          </cell>
          <cell r="BT252">
            <v>0</v>
          </cell>
          <cell r="BU252">
            <v>0</v>
          </cell>
          <cell r="BV252">
            <v>0</v>
          </cell>
          <cell r="BW252">
            <v>0</v>
          </cell>
          <cell r="BX252">
            <v>0</v>
          </cell>
          <cell r="BY252">
            <v>0</v>
          </cell>
          <cell r="BZ252">
            <v>0</v>
          </cell>
          <cell r="CA252">
            <v>0</v>
          </cell>
          <cell r="CB252">
            <v>0</v>
          </cell>
          <cell r="CC252">
            <v>0</v>
          </cell>
          <cell r="CD252">
            <v>0</v>
          </cell>
          <cell r="CE252">
            <v>0</v>
          </cell>
          <cell r="CF252">
            <v>0</v>
          </cell>
          <cell r="CG252">
            <v>0</v>
          </cell>
          <cell r="CH252">
            <v>0</v>
          </cell>
          <cell r="CI252">
            <v>0</v>
          </cell>
          <cell r="CJ252">
            <v>0</v>
          </cell>
          <cell r="CK252">
            <v>0</v>
          </cell>
          <cell r="CL252">
            <v>0</v>
          </cell>
          <cell r="CM252">
            <v>0</v>
          </cell>
          <cell r="CN252">
            <v>0</v>
          </cell>
          <cell r="CO252">
            <v>0</v>
          </cell>
          <cell r="CP252">
            <v>0</v>
          </cell>
        </row>
        <row r="253">
          <cell r="A253">
            <v>35</v>
          </cell>
          <cell r="B253" t="str">
            <v>Kaca Tempered 12 mm</v>
          </cell>
          <cell r="C253" t="str">
            <v>M2</v>
          </cell>
          <cell r="D253">
            <v>528395.75</v>
          </cell>
          <cell r="E253">
            <v>4.3049999999999997</v>
          </cell>
          <cell r="F253">
            <v>2274743.7037499999</v>
          </cell>
          <cell r="G253">
            <v>0</v>
          </cell>
          <cell r="H253">
            <v>0</v>
          </cell>
          <cell r="I253">
            <v>0</v>
          </cell>
          <cell r="J253">
            <v>0</v>
          </cell>
          <cell r="K253">
            <v>0</v>
          </cell>
          <cell r="L253">
            <v>0</v>
          </cell>
          <cell r="M253">
            <v>4.3049999999999997</v>
          </cell>
          <cell r="N253">
            <v>2274743.7037499999</v>
          </cell>
          <cell r="O253">
            <v>0</v>
          </cell>
          <cell r="P253">
            <v>0</v>
          </cell>
          <cell r="Q253">
            <v>0</v>
          </cell>
          <cell r="R253">
            <v>0</v>
          </cell>
          <cell r="S253">
            <v>0</v>
          </cell>
          <cell r="T253">
            <v>0</v>
          </cell>
          <cell r="U253">
            <v>0</v>
          </cell>
          <cell r="V253">
            <v>0</v>
          </cell>
          <cell r="W253">
            <v>0</v>
          </cell>
          <cell r="X253">
            <v>0</v>
          </cell>
          <cell r="Y253">
            <v>0</v>
          </cell>
          <cell r="Z253">
            <v>0</v>
          </cell>
          <cell r="AA253">
            <v>0</v>
          </cell>
          <cell r="AB253">
            <v>0</v>
          </cell>
          <cell r="AC253">
            <v>0</v>
          </cell>
          <cell r="AD253">
            <v>0</v>
          </cell>
          <cell r="AE253">
            <v>0</v>
          </cell>
          <cell r="AF253">
            <v>0</v>
          </cell>
          <cell r="AG253">
            <v>0</v>
          </cell>
          <cell r="AH253">
            <v>0</v>
          </cell>
          <cell r="AI253">
            <v>0</v>
          </cell>
          <cell r="AJ253">
            <v>0</v>
          </cell>
          <cell r="AK253">
            <v>0</v>
          </cell>
          <cell r="AL253">
            <v>0</v>
          </cell>
          <cell r="AM253">
            <v>0</v>
          </cell>
          <cell r="AN253">
            <v>0</v>
          </cell>
          <cell r="AO253">
            <v>0</v>
          </cell>
          <cell r="AP253">
            <v>0</v>
          </cell>
          <cell r="AQ253">
            <v>0</v>
          </cell>
          <cell r="AR253">
            <v>0</v>
          </cell>
          <cell r="AS253">
            <v>0</v>
          </cell>
          <cell r="AT253">
            <v>0</v>
          </cell>
          <cell r="AU253">
            <v>0</v>
          </cell>
          <cell r="AV253">
            <v>0</v>
          </cell>
          <cell r="AW253">
            <v>0</v>
          </cell>
          <cell r="AX253">
            <v>0</v>
          </cell>
          <cell r="AY253">
            <v>0</v>
          </cell>
          <cell r="AZ253">
            <v>0</v>
          </cell>
          <cell r="BA253">
            <v>0</v>
          </cell>
          <cell r="BB253">
            <v>0</v>
          </cell>
          <cell r="BC253">
            <v>0</v>
          </cell>
          <cell r="BD253">
            <v>0</v>
          </cell>
          <cell r="BE253">
            <v>0</v>
          </cell>
          <cell r="BF253">
            <v>0</v>
          </cell>
          <cell r="BG253">
            <v>0</v>
          </cell>
          <cell r="BH253">
            <v>0</v>
          </cell>
          <cell r="BI253">
            <v>0</v>
          </cell>
          <cell r="BJ253">
            <v>0</v>
          </cell>
          <cell r="BK253">
            <v>0</v>
          </cell>
          <cell r="BL253">
            <v>0</v>
          </cell>
          <cell r="BM253">
            <v>0</v>
          </cell>
          <cell r="BN253">
            <v>0</v>
          </cell>
          <cell r="BO253">
            <v>0</v>
          </cell>
          <cell r="BP253">
            <v>0</v>
          </cell>
          <cell r="BQ253">
            <v>0</v>
          </cell>
          <cell r="BR253">
            <v>0</v>
          </cell>
          <cell r="BS253">
            <v>0</v>
          </cell>
          <cell r="BT253">
            <v>0</v>
          </cell>
          <cell r="BU253">
            <v>0</v>
          </cell>
          <cell r="BV253">
            <v>0</v>
          </cell>
          <cell r="BW253">
            <v>0</v>
          </cell>
          <cell r="BX253">
            <v>0</v>
          </cell>
          <cell r="BY253">
            <v>0</v>
          </cell>
          <cell r="BZ253">
            <v>0</v>
          </cell>
          <cell r="CA253">
            <v>0</v>
          </cell>
          <cell r="CB253">
            <v>0</v>
          </cell>
          <cell r="CC253">
            <v>0</v>
          </cell>
          <cell r="CD253">
            <v>0</v>
          </cell>
          <cell r="CE253">
            <v>0</v>
          </cell>
          <cell r="CF253">
            <v>0</v>
          </cell>
          <cell r="CG253">
            <v>0</v>
          </cell>
          <cell r="CH253">
            <v>0</v>
          </cell>
          <cell r="CI253">
            <v>0</v>
          </cell>
          <cell r="CJ253">
            <v>0</v>
          </cell>
          <cell r="CK253">
            <v>0</v>
          </cell>
          <cell r="CL253">
            <v>0</v>
          </cell>
          <cell r="CM253">
            <v>0</v>
          </cell>
          <cell r="CN253">
            <v>0</v>
          </cell>
          <cell r="CO253">
            <v>0</v>
          </cell>
          <cell r="CP253">
            <v>0</v>
          </cell>
        </row>
        <row r="254">
          <cell r="A254">
            <v>36</v>
          </cell>
          <cell r="B254" t="str">
            <v>Glass Block</v>
          </cell>
          <cell r="C254" t="str">
            <v>Bh</v>
          </cell>
          <cell r="D254">
            <v>45000</v>
          </cell>
          <cell r="E254">
            <v>0</v>
          </cell>
          <cell r="F254">
            <v>0</v>
          </cell>
          <cell r="G254">
            <v>0</v>
          </cell>
          <cell r="H254">
            <v>0</v>
          </cell>
          <cell r="I254">
            <v>0</v>
          </cell>
          <cell r="J254">
            <v>0</v>
          </cell>
          <cell r="K254">
            <v>0</v>
          </cell>
          <cell r="L254">
            <v>0</v>
          </cell>
          <cell r="M254">
            <v>0</v>
          </cell>
          <cell r="N254">
            <v>0</v>
          </cell>
          <cell r="O254">
            <v>0</v>
          </cell>
          <cell r="P254">
            <v>0</v>
          </cell>
          <cell r="Q254">
            <v>0</v>
          </cell>
          <cell r="R254">
            <v>0</v>
          </cell>
          <cell r="S254">
            <v>0</v>
          </cell>
          <cell r="T254">
            <v>0</v>
          </cell>
          <cell r="U254">
            <v>0</v>
          </cell>
          <cell r="V254">
            <v>0</v>
          </cell>
          <cell r="W254">
            <v>0</v>
          </cell>
          <cell r="X254">
            <v>0</v>
          </cell>
          <cell r="Y254">
            <v>0</v>
          </cell>
          <cell r="Z254">
            <v>0</v>
          </cell>
          <cell r="AA254">
            <v>0</v>
          </cell>
          <cell r="AB254">
            <v>0</v>
          </cell>
          <cell r="AC254">
            <v>0</v>
          </cell>
          <cell r="AD254">
            <v>0</v>
          </cell>
          <cell r="AE254">
            <v>0</v>
          </cell>
          <cell r="AF254">
            <v>0</v>
          </cell>
          <cell r="AG254">
            <v>0</v>
          </cell>
          <cell r="AH254">
            <v>0</v>
          </cell>
          <cell r="AI254">
            <v>0</v>
          </cell>
          <cell r="AJ254">
            <v>0</v>
          </cell>
          <cell r="AK254">
            <v>0</v>
          </cell>
          <cell r="AL254">
            <v>0</v>
          </cell>
          <cell r="AM254">
            <v>0</v>
          </cell>
          <cell r="AN254">
            <v>0</v>
          </cell>
          <cell r="AO254">
            <v>0</v>
          </cell>
          <cell r="AP254">
            <v>0</v>
          </cell>
          <cell r="AQ254">
            <v>0</v>
          </cell>
          <cell r="AR254">
            <v>0</v>
          </cell>
          <cell r="AS254">
            <v>0</v>
          </cell>
          <cell r="AT254">
            <v>0</v>
          </cell>
          <cell r="AU254">
            <v>0</v>
          </cell>
          <cell r="AV254">
            <v>0</v>
          </cell>
          <cell r="AW254">
            <v>0</v>
          </cell>
          <cell r="AX254">
            <v>0</v>
          </cell>
          <cell r="AY254">
            <v>0</v>
          </cell>
          <cell r="AZ254">
            <v>0</v>
          </cell>
          <cell r="BA254">
            <v>0</v>
          </cell>
          <cell r="BB254">
            <v>0</v>
          </cell>
          <cell r="BC254">
            <v>0</v>
          </cell>
          <cell r="BD254">
            <v>0</v>
          </cell>
          <cell r="BE254">
            <v>0</v>
          </cell>
          <cell r="BF254">
            <v>0</v>
          </cell>
          <cell r="BG254">
            <v>0</v>
          </cell>
          <cell r="BH254">
            <v>0</v>
          </cell>
          <cell r="BI254">
            <v>0</v>
          </cell>
          <cell r="BJ254">
            <v>0</v>
          </cell>
          <cell r="BK254">
            <v>0</v>
          </cell>
          <cell r="BL254">
            <v>0</v>
          </cell>
          <cell r="BM254">
            <v>0</v>
          </cell>
          <cell r="BN254">
            <v>0</v>
          </cell>
          <cell r="BO254">
            <v>0</v>
          </cell>
          <cell r="BP254">
            <v>0</v>
          </cell>
          <cell r="BQ254">
            <v>0</v>
          </cell>
          <cell r="BR254">
            <v>0</v>
          </cell>
          <cell r="BS254">
            <v>0</v>
          </cell>
          <cell r="BT254">
            <v>0</v>
          </cell>
          <cell r="BU254">
            <v>0</v>
          </cell>
          <cell r="BV254">
            <v>0</v>
          </cell>
          <cell r="BW254">
            <v>0</v>
          </cell>
          <cell r="BX254">
            <v>0</v>
          </cell>
          <cell r="BY254">
            <v>0</v>
          </cell>
          <cell r="BZ254">
            <v>0</v>
          </cell>
          <cell r="CA254">
            <v>0</v>
          </cell>
          <cell r="CB254">
            <v>0</v>
          </cell>
          <cell r="CC254">
            <v>0</v>
          </cell>
          <cell r="CD254">
            <v>0</v>
          </cell>
          <cell r="CE254">
            <v>0</v>
          </cell>
          <cell r="CF254">
            <v>0</v>
          </cell>
          <cell r="CG254">
            <v>0</v>
          </cell>
          <cell r="CH254">
            <v>0</v>
          </cell>
          <cell r="CI254">
            <v>0</v>
          </cell>
          <cell r="CJ254">
            <v>0</v>
          </cell>
          <cell r="CK254">
            <v>0</v>
          </cell>
          <cell r="CL254">
            <v>0</v>
          </cell>
          <cell r="CM254">
            <v>0</v>
          </cell>
          <cell r="CN254">
            <v>0</v>
          </cell>
          <cell r="CO254">
            <v>0</v>
          </cell>
          <cell r="CP254">
            <v>0</v>
          </cell>
        </row>
        <row r="255">
          <cell r="A255">
            <v>37</v>
          </cell>
          <cell r="B255" t="str">
            <v>Kaca Es</v>
          </cell>
          <cell r="C255" t="str">
            <v>M2</v>
          </cell>
          <cell r="D255">
            <v>66700</v>
          </cell>
          <cell r="E255">
            <v>0</v>
          </cell>
          <cell r="F255">
            <v>0</v>
          </cell>
          <cell r="G255">
            <v>0</v>
          </cell>
          <cell r="H255">
            <v>0</v>
          </cell>
          <cell r="I255">
            <v>0</v>
          </cell>
          <cell r="J255">
            <v>0</v>
          </cell>
          <cell r="K255">
            <v>0</v>
          </cell>
          <cell r="L255">
            <v>0</v>
          </cell>
          <cell r="M255">
            <v>0</v>
          </cell>
          <cell r="N255">
            <v>0</v>
          </cell>
          <cell r="O255">
            <v>0</v>
          </cell>
          <cell r="P255">
            <v>0</v>
          </cell>
          <cell r="Q255">
            <v>3.8399999999999997E-2</v>
          </cell>
          <cell r="R255">
            <v>2561.2799999999997</v>
          </cell>
          <cell r="S255">
            <v>0.126</v>
          </cell>
          <cell r="T255">
            <v>8404.2000000000007</v>
          </cell>
          <cell r="U255">
            <v>0</v>
          </cell>
          <cell r="V255">
            <v>0</v>
          </cell>
          <cell r="W255">
            <v>0</v>
          </cell>
          <cell r="X255">
            <v>0</v>
          </cell>
          <cell r="Y255">
            <v>0</v>
          </cell>
          <cell r="Z255">
            <v>0</v>
          </cell>
          <cell r="AA255">
            <v>0</v>
          </cell>
          <cell r="AB255">
            <v>0</v>
          </cell>
          <cell r="AC255">
            <v>0</v>
          </cell>
          <cell r="AD255">
            <v>0</v>
          </cell>
          <cell r="AE255">
            <v>0</v>
          </cell>
          <cell r="AF255">
            <v>0</v>
          </cell>
          <cell r="AG255">
            <v>0</v>
          </cell>
          <cell r="AH255">
            <v>0</v>
          </cell>
          <cell r="AI255">
            <v>0</v>
          </cell>
          <cell r="AJ255">
            <v>0</v>
          </cell>
          <cell r="AK255">
            <v>0</v>
          </cell>
          <cell r="AL255">
            <v>0</v>
          </cell>
          <cell r="AM255">
            <v>0</v>
          </cell>
          <cell r="AN255">
            <v>0</v>
          </cell>
          <cell r="AO255">
            <v>0</v>
          </cell>
          <cell r="AP255">
            <v>0</v>
          </cell>
          <cell r="AQ255">
            <v>0</v>
          </cell>
          <cell r="AR255">
            <v>0</v>
          </cell>
          <cell r="AS255">
            <v>0</v>
          </cell>
          <cell r="AT255">
            <v>0</v>
          </cell>
          <cell r="AU255">
            <v>0</v>
          </cell>
          <cell r="AV255">
            <v>0</v>
          </cell>
          <cell r="AW255">
            <v>0</v>
          </cell>
          <cell r="AX255">
            <v>0</v>
          </cell>
          <cell r="AY255">
            <v>0</v>
          </cell>
          <cell r="AZ255">
            <v>0</v>
          </cell>
          <cell r="BA255">
            <v>0</v>
          </cell>
          <cell r="BB255">
            <v>0</v>
          </cell>
          <cell r="BC255">
            <v>0</v>
          </cell>
          <cell r="BD255">
            <v>0</v>
          </cell>
          <cell r="BE255">
            <v>0</v>
          </cell>
          <cell r="BF255">
            <v>0</v>
          </cell>
          <cell r="BG255">
            <v>0</v>
          </cell>
          <cell r="BH255">
            <v>0</v>
          </cell>
          <cell r="BI255">
            <v>0</v>
          </cell>
          <cell r="BJ255">
            <v>0</v>
          </cell>
          <cell r="BK255">
            <v>0</v>
          </cell>
          <cell r="BL255">
            <v>0</v>
          </cell>
          <cell r="BM255">
            <v>0</v>
          </cell>
          <cell r="BN255">
            <v>0</v>
          </cell>
          <cell r="BO255">
            <v>0</v>
          </cell>
          <cell r="BP255">
            <v>0</v>
          </cell>
          <cell r="BQ255">
            <v>0</v>
          </cell>
          <cell r="BR255">
            <v>0</v>
          </cell>
          <cell r="BS255">
            <v>0</v>
          </cell>
          <cell r="BT255">
            <v>0</v>
          </cell>
          <cell r="BU255">
            <v>0</v>
          </cell>
          <cell r="BV255">
            <v>0</v>
          </cell>
          <cell r="BW255">
            <v>0</v>
          </cell>
          <cell r="BX255">
            <v>0</v>
          </cell>
          <cell r="BY255">
            <v>0</v>
          </cell>
          <cell r="BZ255">
            <v>0</v>
          </cell>
          <cell r="CA255">
            <v>0</v>
          </cell>
          <cell r="CB255">
            <v>0</v>
          </cell>
          <cell r="CC255">
            <v>0</v>
          </cell>
          <cell r="CD255">
            <v>0</v>
          </cell>
          <cell r="CE255">
            <v>0</v>
          </cell>
          <cell r="CF255">
            <v>0</v>
          </cell>
          <cell r="CG255">
            <v>0</v>
          </cell>
          <cell r="CH255">
            <v>0</v>
          </cell>
          <cell r="CI255">
            <v>0</v>
          </cell>
          <cell r="CJ255">
            <v>0</v>
          </cell>
          <cell r="CK255">
            <v>0</v>
          </cell>
          <cell r="CL255">
            <v>0</v>
          </cell>
          <cell r="CM255">
            <v>0</v>
          </cell>
          <cell r="CN255">
            <v>0</v>
          </cell>
          <cell r="CO255">
            <v>0</v>
          </cell>
          <cell r="CP255">
            <v>0</v>
          </cell>
        </row>
        <row r="256">
          <cell r="A256">
            <v>38</v>
          </cell>
          <cell r="B256" t="str">
            <v>Krepyak Kaca Nako + Kerangka</v>
          </cell>
          <cell r="C256" t="str">
            <v>M2</v>
          </cell>
          <cell r="D256">
            <v>81300</v>
          </cell>
          <cell r="E256">
            <v>0</v>
          </cell>
          <cell r="F256">
            <v>0</v>
          </cell>
          <cell r="G256">
            <v>0</v>
          </cell>
          <cell r="H256">
            <v>0</v>
          </cell>
          <cell r="I256">
            <v>0</v>
          </cell>
          <cell r="J256">
            <v>0</v>
          </cell>
          <cell r="K256">
            <v>0</v>
          </cell>
          <cell r="L256">
            <v>0</v>
          </cell>
          <cell r="M256">
            <v>0</v>
          </cell>
          <cell r="N256">
            <v>0</v>
          </cell>
          <cell r="O256">
            <v>0</v>
          </cell>
          <cell r="P256">
            <v>0</v>
          </cell>
          <cell r="Q256">
            <v>0</v>
          </cell>
          <cell r="R256">
            <v>0</v>
          </cell>
          <cell r="S256">
            <v>0</v>
          </cell>
          <cell r="T256">
            <v>0</v>
          </cell>
          <cell r="U256">
            <v>0</v>
          </cell>
          <cell r="V256">
            <v>0</v>
          </cell>
          <cell r="W256">
            <v>0</v>
          </cell>
          <cell r="X256">
            <v>0</v>
          </cell>
          <cell r="Y256">
            <v>0</v>
          </cell>
          <cell r="Z256">
            <v>0</v>
          </cell>
          <cell r="AA256">
            <v>0</v>
          </cell>
          <cell r="AB256">
            <v>0</v>
          </cell>
          <cell r="AC256">
            <v>0</v>
          </cell>
          <cell r="AD256">
            <v>0</v>
          </cell>
          <cell r="AE256">
            <v>0</v>
          </cell>
          <cell r="AF256">
            <v>0</v>
          </cell>
          <cell r="AG256">
            <v>0</v>
          </cell>
          <cell r="AH256">
            <v>0</v>
          </cell>
          <cell r="AI256">
            <v>0</v>
          </cell>
          <cell r="AJ256">
            <v>0</v>
          </cell>
          <cell r="AK256">
            <v>0</v>
          </cell>
          <cell r="AL256">
            <v>0</v>
          </cell>
          <cell r="AM256">
            <v>0</v>
          </cell>
          <cell r="AN256">
            <v>0</v>
          </cell>
          <cell r="AO256">
            <v>0</v>
          </cell>
          <cell r="AP256">
            <v>0</v>
          </cell>
          <cell r="AQ256">
            <v>0</v>
          </cell>
          <cell r="AR256">
            <v>0</v>
          </cell>
          <cell r="AS256">
            <v>0</v>
          </cell>
          <cell r="AT256">
            <v>0</v>
          </cell>
          <cell r="AU256">
            <v>0</v>
          </cell>
          <cell r="AV256">
            <v>0</v>
          </cell>
          <cell r="AW256">
            <v>0</v>
          </cell>
          <cell r="AX256">
            <v>0</v>
          </cell>
          <cell r="AY256">
            <v>0</v>
          </cell>
          <cell r="AZ256">
            <v>0</v>
          </cell>
          <cell r="BA256">
            <v>0</v>
          </cell>
          <cell r="BB256">
            <v>0</v>
          </cell>
          <cell r="BC256">
            <v>0</v>
          </cell>
          <cell r="BD256">
            <v>0</v>
          </cell>
          <cell r="BE256">
            <v>0</v>
          </cell>
          <cell r="BF256">
            <v>0</v>
          </cell>
          <cell r="BG256">
            <v>0</v>
          </cell>
          <cell r="BH256">
            <v>0</v>
          </cell>
          <cell r="BI256">
            <v>0</v>
          </cell>
          <cell r="BJ256">
            <v>0</v>
          </cell>
          <cell r="BK256">
            <v>0</v>
          </cell>
          <cell r="BL256">
            <v>0</v>
          </cell>
          <cell r="BM256">
            <v>0</v>
          </cell>
          <cell r="BN256">
            <v>0</v>
          </cell>
          <cell r="BO256">
            <v>0</v>
          </cell>
          <cell r="BP256">
            <v>0</v>
          </cell>
          <cell r="BQ256">
            <v>0</v>
          </cell>
          <cell r="BR256">
            <v>0</v>
          </cell>
          <cell r="BS256">
            <v>0</v>
          </cell>
          <cell r="BT256">
            <v>0</v>
          </cell>
          <cell r="BU256">
            <v>0</v>
          </cell>
          <cell r="BV256">
            <v>0</v>
          </cell>
          <cell r="BW256">
            <v>0</v>
          </cell>
          <cell r="BX256">
            <v>0</v>
          </cell>
          <cell r="BY256">
            <v>0</v>
          </cell>
          <cell r="BZ256">
            <v>0</v>
          </cell>
          <cell r="CA256">
            <v>0</v>
          </cell>
          <cell r="CB256">
            <v>0</v>
          </cell>
          <cell r="CC256">
            <v>0</v>
          </cell>
          <cell r="CD256">
            <v>0</v>
          </cell>
          <cell r="CE256">
            <v>0</v>
          </cell>
          <cell r="CF256">
            <v>0</v>
          </cell>
          <cell r="CG256">
            <v>0</v>
          </cell>
          <cell r="CH256">
            <v>0</v>
          </cell>
          <cell r="CI256">
            <v>0</v>
          </cell>
          <cell r="CJ256">
            <v>0</v>
          </cell>
          <cell r="CK256">
            <v>0</v>
          </cell>
          <cell r="CL256">
            <v>0</v>
          </cell>
          <cell r="CM256">
            <v>0</v>
          </cell>
          <cell r="CN256">
            <v>0</v>
          </cell>
          <cell r="CO256">
            <v>0</v>
          </cell>
          <cell r="CP256">
            <v>0</v>
          </cell>
        </row>
        <row r="257">
          <cell r="A257">
            <v>39</v>
          </cell>
          <cell r="B257" t="str">
            <v>Sticker Efek Kaca Es</v>
          </cell>
          <cell r="C257" t="str">
            <v>M2</v>
          </cell>
          <cell r="D257">
            <v>150000</v>
          </cell>
          <cell r="E257">
            <v>0</v>
          </cell>
          <cell r="F257">
            <v>0</v>
          </cell>
          <cell r="G257">
            <v>0</v>
          </cell>
          <cell r="H257">
            <v>0</v>
          </cell>
          <cell r="I257">
            <v>0</v>
          </cell>
          <cell r="J257">
            <v>0</v>
          </cell>
          <cell r="K257">
            <v>0</v>
          </cell>
          <cell r="L257">
            <v>0</v>
          </cell>
          <cell r="M257">
            <v>0</v>
          </cell>
          <cell r="N257">
            <v>0</v>
          </cell>
          <cell r="O257">
            <v>0</v>
          </cell>
          <cell r="P257">
            <v>0</v>
          </cell>
          <cell r="Q257">
            <v>0</v>
          </cell>
          <cell r="R257">
            <v>0</v>
          </cell>
          <cell r="S257">
            <v>0</v>
          </cell>
          <cell r="T257">
            <v>0</v>
          </cell>
          <cell r="U257">
            <v>0</v>
          </cell>
          <cell r="V257">
            <v>0</v>
          </cell>
          <cell r="W257">
            <v>0</v>
          </cell>
          <cell r="X257">
            <v>0</v>
          </cell>
          <cell r="Y257">
            <v>0</v>
          </cell>
          <cell r="Z257">
            <v>0</v>
          </cell>
          <cell r="AA257">
            <v>0</v>
          </cell>
          <cell r="AB257">
            <v>0</v>
          </cell>
          <cell r="AC257">
            <v>0</v>
          </cell>
          <cell r="AD257">
            <v>0</v>
          </cell>
          <cell r="AE257">
            <v>0</v>
          </cell>
          <cell r="AF257">
            <v>0</v>
          </cell>
          <cell r="AG257">
            <v>0</v>
          </cell>
          <cell r="AH257">
            <v>0</v>
          </cell>
          <cell r="AI257">
            <v>0</v>
          </cell>
          <cell r="AJ257">
            <v>0</v>
          </cell>
          <cell r="AK257">
            <v>0</v>
          </cell>
          <cell r="AL257">
            <v>0</v>
          </cell>
          <cell r="AM257">
            <v>0</v>
          </cell>
          <cell r="AN257">
            <v>0</v>
          </cell>
          <cell r="AO257">
            <v>0</v>
          </cell>
          <cell r="AP257">
            <v>0</v>
          </cell>
          <cell r="AQ257">
            <v>0</v>
          </cell>
          <cell r="AR257">
            <v>0</v>
          </cell>
          <cell r="AS257">
            <v>0</v>
          </cell>
          <cell r="AT257">
            <v>0</v>
          </cell>
          <cell r="AU257">
            <v>0</v>
          </cell>
          <cell r="AV257">
            <v>0</v>
          </cell>
          <cell r="AW257">
            <v>0</v>
          </cell>
          <cell r="AX257">
            <v>0</v>
          </cell>
          <cell r="AY257">
            <v>0</v>
          </cell>
          <cell r="AZ257">
            <v>0</v>
          </cell>
          <cell r="BA257">
            <v>0</v>
          </cell>
          <cell r="BB257">
            <v>0</v>
          </cell>
          <cell r="BC257">
            <v>0</v>
          </cell>
          <cell r="BD257">
            <v>0</v>
          </cell>
          <cell r="BE257">
            <v>0</v>
          </cell>
          <cell r="BF257">
            <v>0</v>
          </cell>
          <cell r="BG257">
            <v>0</v>
          </cell>
          <cell r="BH257">
            <v>0</v>
          </cell>
          <cell r="BI257">
            <v>0</v>
          </cell>
          <cell r="BJ257">
            <v>0</v>
          </cell>
          <cell r="BK257">
            <v>0</v>
          </cell>
          <cell r="BL257">
            <v>0</v>
          </cell>
          <cell r="BM257">
            <v>0</v>
          </cell>
          <cell r="BN257">
            <v>0</v>
          </cell>
          <cell r="BO257">
            <v>0</v>
          </cell>
          <cell r="BP257">
            <v>0</v>
          </cell>
          <cell r="BQ257">
            <v>0</v>
          </cell>
          <cell r="BR257">
            <v>0</v>
          </cell>
          <cell r="BS257">
            <v>0</v>
          </cell>
          <cell r="BT257">
            <v>0</v>
          </cell>
          <cell r="BU257">
            <v>0</v>
          </cell>
          <cell r="BV257">
            <v>0</v>
          </cell>
          <cell r="BW257">
            <v>0</v>
          </cell>
          <cell r="BX257">
            <v>0</v>
          </cell>
          <cell r="BY257">
            <v>0</v>
          </cell>
          <cell r="BZ257">
            <v>0</v>
          </cell>
          <cell r="CA257">
            <v>0</v>
          </cell>
          <cell r="CB257">
            <v>0</v>
          </cell>
          <cell r="CC257">
            <v>0</v>
          </cell>
          <cell r="CD257">
            <v>0</v>
          </cell>
          <cell r="CE257">
            <v>0</v>
          </cell>
          <cell r="CF257">
            <v>0</v>
          </cell>
          <cell r="CG257">
            <v>0</v>
          </cell>
          <cell r="CH257">
            <v>0</v>
          </cell>
          <cell r="CI257">
            <v>0</v>
          </cell>
          <cell r="CJ257">
            <v>0</v>
          </cell>
          <cell r="CK257">
            <v>0</v>
          </cell>
          <cell r="CL257">
            <v>0</v>
          </cell>
          <cell r="CM257">
            <v>0</v>
          </cell>
          <cell r="CN257">
            <v>0</v>
          </cell>
          <cell r="CO257">
            <v>0</v>
          </cell>
          <cell r="CP257">
            <v>0</v>
          </cell>
        </row>
        <row r="258">
          <cell r="A258">
            <v>40</v>
          </cell>
          <cell r="B258" t="str">
            <v>Rel Pintu Dorong</v>
          </cell>
          <cell r="C258" t="str">
            <v>M'</v>
          </cell>
          <cell r="D258">
            <v>275000</v>
          </cell>
          <cell r="E258">
            <v>0</v>
          </cell>
          <cell r="F258">
            <v>0</v>
          </cell>
          <cell r="G258">
            <v>0</v>
          </cell>
          <cell r="H258">
            <v>0</v>
          </cell>
          <cell r="I258">
            <v>0</v>
          </cell>
          <cell r="J258">
            <v>0</v>
          </cell>
          <cell r="K258">
            <v>0</v>
          </cell>
          <cell r="L258">
            <v>0</v>
          </cell>
          <cell r="M258">
            <v>0</v>
          </cell>
          <cell r="N258">
            <v>0</v>
          </cell>
          <cell r="O258">
            <v>0</v>
          </cell>
          <cell r="P258">
            <v>0</v>
          </cell>
          <cell r="Q258">
            <v>0</v>
          </cell>
          <cell r="R258">
            <v>0</v>
          </cell>
          <cell r="S258">
            <v>0</v>
          </cell>
          <cell r="T258">
            <v>0</v>
          </cell>
          <cell r="U258">
            <v>4</v>
          </cell>
          <cell r="V258">
            <v>0</v>
          </cell>
          <cell r="W258">
            <v>4</v>
          </cell>
          <cell r="X258">
            <v>1100000</v>
          </cell>
          <cell r="Y258">
            <v>4</v>
          </cell>
          <cell r="Z258">
            <v>1100000</v>
          </cell>
          <cell r="AA258">
            <v>6.4</v>
          </cell>
          <cell r="AB258">
            <v>1760000</v>
          </cell>
          <cell r="AC258">
            <v>6.4</v>
          </cell>
          <cell r="AD258">
            <v>1760000</v>
          </cell>
          <cell r="AE258">
            <v>3</v>
          </cell>
          <cell r="AF258">
            <v>825000</v>
          </cell>
          <cell r="AG258">
            <v>0</v>
          </cell>
          <cell r="AH258">
            <v>0</v>
          </cell>
          <cell r="AI258">
            <v>0</v>
          </cell>
          <cell r="AJ258">
            <v>0</v>
          </cell>
          <cell r="AK258">
            <v>0</v>
          </cell>
          <cell r="AL258">
            <v>0</v>
          </cell>
          <cell r="AM258">
            <v>0</v>
          </cell>
          <cell r="AN258">
            <v>0</v>
          </cell>
          <cell r="AO258">
            <v>0</v>
          </cell>
          <cell r="AP258">
            <v>0</v>
          </cell>
          <cell r="AQ258">
            <v>0</v>
          </cell>
          <cell r="AR258">
            <v>0</v>
          </cell>
          <cell r="AS258">
            <v>0</v>
          </cell>
          <cell r="AT258">
            <v>0</v>
          </cell>
          <cell r="AU258">
            <v>0</v>
          </cell>
          <cell r="AV258">
            <v>0</v>
          </cell>
          <cell r="AW258">
            <v>0</v>
          </cell>
          <cell r="AX258">
            <v>0</v>
          </cell>
          <cell r="AY258">
            <v>0</v>
          </cell>
          <cell r="AZ258">
            <v>0</v>
          </cell>
          <cell r="BA258">
            <v>0</v>
          </cell>
          <cell r="BB258">
            <v>0</v>
          </cell>
          <cell r="BC258">
            <v>0</v>
          </cell>
          <cell r="BD258">
            <v>0</v>
          </cell>
          <cell r="BE258">
            <v>0</v>
          </cell>
          <cell r="BF258">
            <v>0</v>
          </cell>
          <cell r="BG258">
            <v>0</v>
          </cell>
          <cell r="BH258">
            <v>0</v>
          </cell>
          <cell r="BI258">
            <v>0</v>
          </cell>
          <cell r="BJ258">
            <v>0</v>
          </cell>
          <cell r="BK258">
            <v>0</v>
          </cell>
          <cell r="BL258">
            <v>0</v>
          </cell>
          <cell r="BM258">
            <v>0</v>
          </cell>
          <cell r="BN258">
            <v>0</v>
          </cell>
          <cell r="BO258">
            <v>0</v>
          </cell>
          <cell r="BP258">
            <v>0</v>
          </cell>
          <cell r="BQ258">
            <v>0</v>
          </cell>
          <cell r="BR258">
            <v>0</v>
          </cell>
          <cell r="BS258">
            <v>0</v>
          </cell>
          <cell r="BT258">
            <v>0</v>
          </cell>
          <cell r="BU258">
            <v>0</v>
          </cell>
          <cell r="BV258">
            <v>0</v>
          </cell>
          <cell r="BW258">
            <v>0</v>
          </cell>
          <cell r="BX258">
            <v>0</v>
          </cell>
          <cell r="BY258">
            <v>0</v>
          </cell>
          <cell r="BZ258">
            <v>0</v>
          </cell>
          <cell r="CA258">
            <v>0</v>
          </cell>
          <cell r="CB258">
            <v>0</v>
          </cell>
          <cell r="CC258">
            <v>0</v>
          </cell>
          <cell r="CD258">
            <v>0</v>
          </cell>
          <cell r="CE258">
            <v>0</v>
          </cell>
          <cell r="CF258">
            <v>0</v>
          </cell>
          <cell r="CG258">
            <v>0</v>
          </cell>
          <cell r="CH258">
            <v>0</v>
          </cell>
          <cell r="CI258">
            <v>0</v>
          </cell>
          <cell r="CJ258">
            <v>0</v>
          </cell>
          <cell r="CK258">
            <v>0</v>
          </cell>
          <cell r="CL258">
            <v>0</v>
          </cell>
          <cell r="CM258">
            <v>0</v>
          </cell>
          <cell r="CN258">
            <v>0</v>
          </cell>
          <cell r="CO258">
            <v>0</v>
          </cell>
          <cell r="CP258">
            <v>0</v>
          </cell>
        </row>
        <row r="259">
          <cell r="A259">
            <v>41</v>
          </cell>
          <cell r="B259" t="str">
            <v>Rolling Door</v>
          </cell>
          <cell r="C259" t="str">
            <v>M2</v>
          </cell>
          <cell r="D259">
            <v>358100</v>
          </cell>
          <cell r="E259">
            <v>0</v>
          </cell>
          <cell r="F259">
            <v>0</v>
          </cell>
          <cell r="G259">
            <v>0</v>
          </cell>
          <cell r="H259">
            <v>0</v>
          </cell>
          <cell r="I259">
            <v>0</v>
          </cell>
          <cell r="J259">
            <v>0</v>
          </cell>
          <cell r="K259">
            <v>0</v>
          </cell>
          <cell r="L259">
            <v>0</v>
          </cell>
          <cell r="M259">
            <v>0</v>
          </cell>
          <cell r="N259">
            <v>0</v>
          </cell>
          <cell r="O259">
            <v>0</v>
          </cell>
          <cell r="P259">
            <v>0</v>
          </cell>
          <cell r="Q259">
            <v>0</v>
          </cell>
          <cell r="R259">
            <v>0</v>
          </cell>
          <cell r="S259">
            <v>0</v>
          </cell>
          <cell r="T259">
            <v>0</v>
          </cell>
          <cell r="U259">
            <v>0</v>
          </cell>
          <cell r="V259">
            <v>0</v>
          </cell>
          <cell r="W259">
            <v>0</v>
          </cell>
          <cell r="X259">
            <v>0</v>
          </cell>
          <cell r="Y259">
            <v>0</v>
          </cell>
          <cell r="Z259">
            <v>0</v>
          </cell>
          <cell r="AA259">
            <v>0</v>
          </cell>
          <cell r="AB259">
            <v>0</v>
          </cell>
          <cell r="AC259">
            <v>0</v>
          </cell>
          <cell r="AD259">
            <v>0</v>
          </cell>
          <cell r="AE259">
            <v>0</v>
          </cell>
          <cell r="AF259">
            <v>0</v>
          </cell>
          <cell r="AG259">
            <v>0</v>
          </cell>
          <cell r="AH259">
            <v>0</v>
          </cell>
          <cell r="AI259">
            <v>0</v>
          </cell>
          <cell r="AJ259">
            <v>0</v>
          </cell>
          <cell r="AK259">
            <v>0</v>
          </cell>
          <cell r="AL259">
            <v>0</v>
          </cell>
          <cell r="AM259">
            <v>0</v>
          </cell>
          <cell r="AN259">
            <v>0</v>
          </cell>
          <cell r="AO259">
            <v>0</v>
          </cell>
          <cell r="AP259">
            <v>0</v>
          </cell>
          <cell r="AQ259">
            <v>0</v>
          </cell>
          <cell r="AR259">
            <v>0</v>
          </cell>
          <cell r="AS259">
            <v>0</v>
          </cell>
          <cell r="AT259">
            <v>0</v>
          </cell>
          <cell r="AU259">
            <v>0</v>
          </cell>
          <cell r="AV259">
            <v>0</v>
          </cell>
          <cell r="AW259">
            <v>0</v>
          </cell>
          <cell r="AX259">
            <v>0</v>
          </cell>
          <cell r="AY259">
            <v>0</v>
          </cell>
          <cell r="AZ259">
            <v>0</v>
          </cell>
          <cell r="BA259">
            <v>0</v>
          </cell>
          <cell r="BB259">
            <v>0</v>
          </cell>
          <cell r="BC259">
            <v>0</v>
          </cell>
          <cell r="BD259">
            <v>0</v>
          </cell>
          <cell r="BE259">
            <v>0</v>
          </cell>
          <cell r="BF259">
            <v>0</v>
          </cell>
          <cell r="BG259">
            <v>0</v>
          </cell>
          <cell r="BH259">
            <v>0</v>
          </cell>
          <cell r="BI259">
            <v>0</v>
          </cell>
          <cell r="BJ259">
            <v>0</v>
          </cell>
          <cell r="BK259">
            <v>0</v>
          </cell>
          <cell r="BL259">
            <v>0</v>
          </cell>
          <cell r="BM259">
            <v>0</v>
          </cell>
          <cell r="BN259">
            <v>0</v>
          </cell>
          <cell r="BO259">
            <v>0</v>
          </cell>
          <cell r="BP259">
            <v>0</v>
          </cell>
          <cell r="BQ259">
            <v>0</v>
          </cell>
          <cell r="BR259">
            <v>0</v>
          </cell>
          <cell r="BS259">
            <v>0</v>
          </cell>
          <cell r="BT259">
            <v>0</v>
          </cell>
          <cell r="BU259">
            <v>0</v>
          </cell>
          <cell r="BV259">
            <v>0</v>
          </cell>
          <cell r="BW259">
            <v>0</v>
          </cell>
          <cell r="BX259">
            <v>0</v>
          </cell>
          <cell r="BY259">
            <v>0</v>
          </cell>
          <cell r="BZ259">
            <v>0</v>
          </cell>
          <cell r="CA259">
            <v>0</v>
          </cell>
          <cell r="CB259">
            <v>0</v>
          </cell>
          <cell r="CC259">
            <v>0</v>
          </cell>
          <cell r="CD259">
            <v>0</v>
          </cell>
          <cell r="CE259">
            <v>0</v>
          </cell>
          <cell r="CF259">
            <v>0</v>
          </cell>
          <cell r="CG259">
            <v>0</v>
          </cell>
          <cell r="CH259">
            <v>0</v>
          </cell>
          <cell r="CI259">
            <v>0</v>
          </cell>
          <cell r="CJ259">
            <v>0</v>
          </cell>
          <cell r="CK259">
            <v>0</v>
          </cell>
          <cell r="CL259">
            <v>0</v>
          </cell>
          <cell r="CM259">
            <v>0</v>
          </cell>
          <cell r="CN259">
            <v>0</v>
          </cell>
          <cell r="CO259">
            <v>0</v>
          </cell>
          <cell r="CP259">
            <v>0</v>
          </cell>
        </row>
        <row r="260">
          <cell r="A260">
            <v>42</v>
          </cell>
          <cell r="B260" t="str">
            <v>Roster</v>
          </cell>
          <cell r="C260" t="str">
            <v>M2</v>
          </cell>
          <cell r="D260">
            <v>133850</v>
          </cell>
          <cell r="E260">
            <v>0</v>
          </cell>
          <cell r="F260">
            <v>0</v>
          </cell>
          <cell r="G260">
            <v>0</v>
          </cell>
          <cell r="H260">
            <v>0</v>
          </cell>
          <cell r="I260">
            <v>0</v>
          </cell>
          <cell r="J260">
            <v>0</v>
          </cell>
          <cell r="K260">
            <v>0</v>
          </cell>
          <cell r="L260">
            <v>0</v>
          </cell>
          <cell r="M260">
            <v>0</v>
          </cell>
          <cell r="N260">
            <v>0</v>
          </cell>
          <cell r="O260">
            <v>0</v>
          </cell>
          <cell r="P260">
            <v>0</v>
          </cell>
          <cell r="Q260">
            <v>0</v>
          </cell>
          <cell r="R260">
            <v>0</v>
          </cell>
          <cell r="S260">
            <v>0</v>
          </cell>
          <cell r="T260">
            <v>0</v>
          </cell>
          <cell r="U260">
            <v>0</v>
          </cell>
          <cell r="V260">
            <v>0</v>
          </cell>
          <cell r="W260">
            <v>0</v>
          </cell>
          <cell r="X260">
            <v>0</v>
          </cell>
          <cell r="Y260">
            <v>0</v>
          </cell>
          <cell r="Z260">
            <v>0</v>
          </cell>
          <cell r="AA260">
            <v>0</v>
          </cell>
          <cell r="AB260">
            <v>0</v>
          </cell>
          <cell r="AC260">
            <v>0</v>
          </cell>
          <cell r="AD260">
            <v>0</v>
          </cell>
          <cell r="AE260">
            <v>0</v>
          </cell>
          <cell r="AF260">
            <v>0</v>
          </cell>
          <cell r="AG260">
            <v>0</v>
          </cell>
          <cell r="AH260">
            <v>0</v>
          </cell>
          <cell r="AI260">
            <v>0</v>
          </cell>
          <cell r="AJ260">
            <v>0</v>
          </cell>
          <cell r="AK260">
            <v>0</v>
          </cell>
          <cell r="AL260">
            <v>0</v>
          </cell>
          <cell r="AM260">
            <v>0</v>
          </cell>
          <cell r="AN260">
            <v>0</v>
          </cell>
          <cell r="AO260">
            <v>0</v>
          </cell>
          <cell r="AP260">
            <v>0</v>
          </cell>
          <cell r="AQ260">
            <v>0</v>
          </cell>
          <cell r="AR260">
            <v>0</v>
          </cell>
          <cell r="AS260">
            <v>0</v>
          </cell>
          <cell r="AT260">
            <v>0</v>
          </cell>
          <cell r="AU260">
            <v>0</v>
          </cell>
          <cell r="AV260">
            <v>0</v>
          </cell>
          <cell r="AW260">
            <v>0</v>
          </cell>
          <cell r="AX260">
            <v>0</v>
          </cell>
          <cell r="AY260">
            <v>0.96</v>
          </cell>
          <cell r="AZ260">
            <v>128496</v>
          </cell>
          <cell r="BA260">
            <v>0.96</v>
          </cell>
          <cell r="BB260">
            <v>128496</v>
          </cell>
          <cell r="BC260">
            <v>1.28</v>
          </cell>
          <cell r="BD260">
            <v>171328</v>
          </cell>
          <cell r="BE260">
            <v>1.28</v>
          </cell>
          <cell r="BF260">
            <v>171328</v>
          </cell>
          <cell r="BG260">
            <v>0.32000000000000006</v>
          </cell>
          <cell r="BH260">
            <v>42832.000000000007</v>
          </cell>
          <cell r="BI260">
            <v>1.92</v>
          </cell>
          <cell r="BJ260">
            <v>256992</v>
          </cell>
          <cell r="BK260">
            <v>2.8</v>
          </cell>
          <cell r="BL260">
            <v>374780</v>
          </cell>
          <cell r="BM260">
            <v>2.04</v>
          </cell>
          <cell r="BN260">
            <v>273054</v>
          </cell>
          <cell r="BO260">
            <v>0.8</v>
          </cell>
          <cell r="BP260">
            <v>107080</v>
          </cell>
          <cell r="BQ260">
            <v>0.48</v>
          </cell>
          <cell r="BR260">
            <v>64248</v>
          </cell>
          <cell r="BS260">
            <v>1.6</v>
          </cell>
          <cell r="BT260">
            <v>214160</v>
          </cell>
          <cell r="BU260">
            <v>1.4</v>
          </cell>
          <cell r="BV260">
            <v>187390</v>
          </cell>
          <cell r="BW260">
            <v>1.4</v>
          </cell>
          <cell r="BX260">
            <v>187390</v>
          </cell>
          <cell r="BY260">
            <v>0.32000000000000006</v>
          </cell>
          <cell r="BZ260">
            <v>42832.000000000007</v>
          </cell>
          <cell r="CA260">
            <v>0.32000000000000006</v>
          </cell>
          <cell r="CB260">
            <v>42832.000000000007</v>
          </cell>
          <cell r="CC260">
            <v>0.48</v>
          </cell>
          <cell r="CD260">
            <v>64248</v>
          </cell>
          <cell r="CE260">
            <v>0.64000000000000012</v>
          </cell>
          <cell r="CF260">
            <v>85664.000000000015</v>
          </cell>
          <cell r="CG260">
            <v>5.6</v>
          </cell>
          <cell r="CH260">
            <v>749560</v>
          </cell>
          <cell r="CI260">
            <v>3.6</v>
          </cell>
          <cell r="CJ260">
            <v>481860</v>
          </cell>
          <cell r="CK260">
            <v>7.0359999999999987</v>
          </cell>
          <cell r="CL260">
            <v>941768.59999999986</v>
          </cell>
          <cell r="CM260">
            <v>6.58</v>
          </cell>
          <cell r="CN260">
            <v>880733</v>
          </cell>
          <cell r="CO260">
            <v>4.4000000000000004</v>
          </cell>
          <cell r="CP260">
            <v>588940</v>
          </cell>
        </row>
        <row r="261">
          <cell r="A261">
            <v>43</v>
          </cell>
          <cell r="B261" t="str">
            <v>Gipsum Board</v>
          </cell>
          <cell r="C261" t="str">
            <v>M2</v>
          </cell>
          <cell r="D261">
            <v>29000</v>
          </cell>
          <cell r="E261">
            <v>0</v>
          </cell>
          <cell r="F261">
            <v>0</v>
          </cell>
          <cell r="G261">
            <v>0</v>
          </cell>
          <cell r="H261">
            <v>0</v>
          </cell>
          <cell r="I261">
            <v>0</v>
          </cell>
          <cell r="J261">
            <v>0</v>
          </cell>
          <cell r="K261">
            <v>0</v>
          </cell>
          <cell r="L261">
            <v>0</v>
          </cell>
          <cell r="M261">
            <v>0</v>
          </cell>
          <cell r="N261">
            <v>0</v>
          </cell>
          <cell r="O261">
            <v>0</v>
          </cell>
          <cell r="P261">
            <v>0</v>
          </cell>
          <cell r="Q261">
            <v>0</v>
          </cell>
          <cell r="R261">
            <v>0</v>
          </cell>
          <cell r="S261">
            <v>0</v>
          </cell>
          <cell r="T261">
            <v>0</v>
          </cell>
          <cell r="U261">
            <v>0</v>
          </cell>
          <cell r="V261">
            <v>0</v>
          </cell>
          <cell r="W261">
            <v>0</v>
          </cell>
          <cell r="X261">
            <v>0</v>
          </cell>
          <cell r="Y261">
            <v>0</v>
          </cell>
          <cell r="Z261">
            <v>0</v>
          </cell>
          <cell r="AA261">
            <v>0</v>
          </cell>
          <cell r="AB261">
            <v>0</v>
          </cell>
          <cell r="AC261">
            <v>0</v>
          </cell>
          <cell r="AD261">
            <v>0</v>
          </cell>
          <cell r="AE261">
            <v>0</v>
          </cell>
          <cell r="AF261">
            <v>0</v>
          </cell>
          <cell r="AG261">
            <v>0</v>
          </cell>
          <cell r="AH261">
            <v>0</v>
          </cell>
          <cell r="AI261">
            <v>0</v>
          </cell>
          <cell r="AJ261">
            <v>0</v>
          </cell>
          <cell r="AK261">
            <v>0</v>
          </cell>
          <cell r="AL261">
            <v>0</v>
          </cell>
          <cell r="AM261">
            <v>0</v>
          </cell>
          <cell r="AN261">
            <v>0</v>
          </cell>
          <cell r="AO261">
            <v>0</v>
          </cell>
          <cell r="AP261">
            <v>0</v>
          </cell>
          <cell r="AQ261">
            <v>0</v>
          </cell>
          <cell r="AR261">
            <v>0</v>
          </cell>
          <cell r="AS261">
            <v>0.95</v>
          </cell>
          <cell r="AT261">
            <v>27550</v>
          </cell>
          <cell r="AU261">
            <v>3.3439999999999999</v>
          </cell>
          <cell r="AV261">
            <v>96976</v>
          </cell>
          <cell r="AW261">
            <v>19.399999999999999</v>
          </cell>
          <cell r="AX261">
            <v>562600</v>
          </cell>
          <cell r="AY261">
            <v>0</v>
          </cell>
          <cell r="AZ261">
            <v>0</v>
          </cell>
          <cell r="BA261">
            <v>0</v>
          </cell>
          <cell r="BB261">
            <v>0</v>
          </cell>
          <cell r="BC261">
            <v>0</v>
          </cell>
          <cell r="BD261">
            <v>0</v>
          </cell>
          <cell r="BE261">
            <v>0</v>
          </cell>
          <cell r="BF261">
            <v>0</v>
          </cell>
          <cell r="BG261">
            <v>0</v>
          </cell>
          <cell r="BH261">
            <v>0</v>
          </cell>
          <cell r="BI261">
            <v>0</v>
          </cell>
          <cell r="BJ261">
            <v>0</v>
          </cell>
          <cell r="BK261">
            <v>0</v>
          </cell>
          <cell r="BL261">
            <v>0</v>
          </cell>
          <cell r="BM261">
            <v>0</v>
          </cell>
          <cell r="BN261">
            <v>0</v>
          </cell>
          <cell r="BO261">
            <v>0</v>
          </cell>
          <cell r="BP261">
            <v>0</v>
          </cell>
          <cell r="BQ261">
            <v>0</v>
          </cell>
          <cell r="BR261">
            <v>0</v>
          </cell>
          <cell r="BS261">
            <v>0</v>
          </cell>
          <cell r="BT261">
            <v>0</v>
          </cell>
          <cell r="BU261">
            <v>0</v>
          </cell>
          <cell r="BV261">
            <v>0</v>
          </cell>
          <cell r="BW261">
            <v>0</v>
          </cell>
          <cell r="BX261">
            <v>0</v>
          </cell>
          <cell r="BY261">
            <v>0</v>
          </cell>
          <cell r="BZ261">
            <v>0</v>
          </cell>
          <cell r="CA261">
            <v>0</v>
          </cell>
          <cell r="CB261">
            <v>0</v>
          </cell>
          <cell r="CC261">
            <v>0</v>
          </cell>
          <cell r="CD261">
            <v>0</v>
          </cell>
          <cell r="CE261">
            <v>0</v>
          </cell>
          <cell r="CF261">
            <v>0</v>
          </cell>
          <cell r="CG261">
            <v>0</v>
          </cell>
          <cell r="CH261">
            <v>0</v>
          </cell>
          <cell r="CI261">
            <v>0</v>
          </cell>
          <cell r="CJ261">
            <v>0</v>
          </cell>
          <cell r="CK261">
            <v>0</v>
          </cell>
          <cell r="CL261">
            <v>0</v>
          </cell>
          <cell r="CM261">
            <v>0</v>
          </cell>
          <cell r="CN261">
            <v>0</v>
          </cell>
          <cell r="CO261">
            <v>0</v>
          </cell>
          <cell r="CP261">
            <v>0</v>
          </cell>
        </row>
        <row r="262">
          <cell r="A262">
            <v>44</v>
          </cell>
          <cell r="B262" t="str">
            <v>List Gipsum</v>
          </cell>
          <cell r="C262" t="str">
            <v>M'</v>
          </cell>
          <cell r="D262">
            <v>17300</v>
          </cell>
          <cell r="E262">
            <v>0</v>
          </cell>
          <cell r="F262">
            <v>0</v>
          </cell>
          <cell r="G262">
            <v>0</v>
          </cell>
          <cell r="H262">
            <v>0</v>
          </cell>
          <cell r="I262">
            <v>0</v>
          </cell>
          <cell r="J262">
            <v>0</v>
          </cell>
          <cell r="K262">
            <v>0</v>
          </cell>
          <cell r="L262">
            <v>0</v>
          </cell>
          <cell r="M262">
            <v>0</v>
          </cell>
          <cell r="N262">
            <v>0</v>
          </cell>
          <cell r="O262">
            <v>0</v>
          </cell>
          <cell r="P262">
            <v>0</v>
          </cell>
          <cell r="Q262">
            <v>0</v>
          </cell>
          <cell r="R262">
            <v>0</v>
          </cell>
          <cell r="S262">
            <v>0</v>
          </cell>
          <cell r="T262">
            <v>0</v>
          </cell>
          <cell r="U262">
            <v>0</v>
          </cell>
          <cell r="V262">
            <v>0</v>
          </cell>
          <cell r="W262">
            <v>0</v>
          </cell>
          <cell r="X262">
            <v>0</v>
          </cell>
          <cell r="Y262">
            <v>0</v>
          </cell>
          <cell r="Z262">
            <v>0</v>
          </cell>
          <cell r="AA262">
            <v>0</v>
          </cell>
          <cell r="AB262">
            <v>0</v>
          </cell>
          <cell r="AC262">
            <v>0</v>
          </cell>
          <cell r="AD262">
            <v>0</v>
          </cell>
          <cell r="AE262">
            <v>0</v>
          </cell>
          <cell r="AF262">
            <v>0</v>
          </cell>
          <cell r="AG262">
            <v>0</v>
          </cell>
          <cell r="AH262">
            <v>0</v>
          </cell>
          <cell r="AI262">
            <v>0</v>
          </cell>
          <cell r="AJ262">
            <v>0</v>
          </cell>
          <cell r="AK262">
            <v>0</v>
          </cell>
          <cell r="AL262">
            <v>0</v>
          </cell>
          <cell r="AM262">
            <v>0</v>
          </cell>
          <cell r="AN262">
            <v>0</v>
          </cell>
          <cell r="AO262">
            <v>0</v>
          </cell>
          <cell r="AP262">
            <v>0</v>
          </cell>
          <cell r="AQ262">
            <v>0</v>
          </cell>
          <cell r="AR262">
            <v>0</v>
          </cell>
          <cell r="AS262">
            <v>0</v>
          </cell>
          <cell r="AT262">
            <v>0</v>
          </cell>
          <cell r="AU262">
            <v>0</v>
          </cell>
          <cell r="AV262">
            <v>0</v>
          </cell>
          <cell r="AW262">
            <v>0</v>
          </cell>
          <cell r="AX262">
            <v>0</v>
          </cell>
          <cell r="AY262">
            <v>0</v>
          </cell>
          <cell r="AZ262">
            <v>0</v>
          </cell>
          <cell r="BA262">
            <v>0</v>
          </cell>
          <cell r="BB262">
            <v>0</v>
          </cell>
          <cell r="BC262">
            <v>0</v>
          </cell>
          <cell r="BD262">
            <v>0</v>
          </cell>
          <cell r="BE262">
            <v>0</v>
          </cell>
          <cell r="BF262">
            <v>0</v>
          </cell>
          <cell r="BG262">
            <v>0</v>
          </cell>
          <cell r="BH262">
            <v>0</v>
          </cell>
          <cell r="BI262">
            <v>0</v>
          </cell>
          <cell r="BJ262">
            <v>0</v>
          </cell>
          <cell r="BK262">
            <v>0</v>
          </cell>
          <cell r="BL262">
            <v>0</v>
          </cell>
          <cell r="BM262">
            <v>0</v>
          </cell>
          <cell r="BN262">
            <v>0</v>
          </cell>
          <cell r="BO262">
            <v>0</v>
          </cell>
          <cell r="BP262">
            <v>0</v>
          </cell>
          <cell r="BQ262">
            <v>0</v>
          </cell>
          <cell r="BR262">
            <v>0</v>
          </cell>
          <cell r="BS262">
            <v>0</v>
          </cell>
          <cell r="BT262">
            <v>0</v>
          </cell>
          <cell r="BU262">
            <v>0</v>
          </cell>
          <cell r="BV262">
            <v>0</v>
          </cell>
          <cell r="BW262">
            <v>0</v>
          </cell>
          <cell r="BX262">
            <v>0</v>
          </cell>
          <cell r="BY262">
            <v>0</v>
          </cell>
          <cell r="BZ262">
            <v>0</v>
          </cell>
          <cell r="CA262">
            <v>0</v>
          </cell>
          <cell r="CB262">
            <v>0</v>
          </cell>
          <cell r="CC262">
            <v>0</v>
          </cell>
          <cell r="CD262">
            <v>0</v>
          </cell>
          <cell r="CE262">
            <v>0</v>
          </cell>
          <cell r="CF262">
            <v>0</v>
          </cell>
          <cell r="CG262">
            <v>0</v>
          </cell>
          <cell r="CH262">
            <v>0</v>
          </cell>
          <cell r="CI262">
            <v>0</v>
          </cell>
          <cell r="CJ262">
            <v>0</v>
          </cell>
          <cell r="CK262">
            <v>0</v>
          </cell>
          <cell r="CL262">
            <v>0</v>
          </cell>
          <cell r="CM262">
            <v>0</v>
          </cell>
          <cell r="CN262">
            <v>0</v>
          </cell>
          <cell r="CO262">
            <v>0</v>
          </cell>
          <cell r="CP262">
            <v>0</v>
          </cell>
        </row>
        <row r="263">
          <cell r="A263">
            <v>45</v>
          </cell>
          <cell r="B263" t="str">
            <v>Sealent</v>
          </cell>
          <cell r="C263" t="str">
            <v>M'</v>
          </cell>
          <cell r="D263">
            <v>8400</v>
          </cell>
          <cell r="E263">
            <v>0</v>
          </cell>
          <cell r="F263">
            <v>0</v>
          </cell>
          <cell r="G263">
            <v>0</v>
          </cell>
          <cell r="H263">
            <v>0</v>
          </cell>
          <cell r="I263">
            <v>0</v>
          </cell>
          <cell r="J263">
            <v>0</v>
          </cell>
          <cell r="K263">
            <v>0</v>
          </cell>
          <cell r="L263">
            <v>0</v>
          </cell>
          <cell r="M263">
            <v>0</v>
          </cell>
          <cell r="N263">
            <v>0</v>
          </cell>
          <cell r="O263">
            <v>0</v>
          </cell>
          <cell r="P263">
            <v>0</v>
          </cell>
          <cell r="Q263">
            <v>1.76</v>
          </cell>
          <cell r="R263">
            <v>14784</v>
          </cell>
          <cell r="S263">
            <v>0</v>
          </cell>
          <cell r="T263">
            <v>0</v>
          </cell>
          <cell r="U263">
            <v>12.5</v>
          </cell>
          <cell r="V263">
            <v>0</v>
          </cell>
          <cell r="W263">
            <v>12.5</v>
          </cell>
          <cell r="X263">
            <v>105000</v>
          </cell>
          <cell r="Y263">
            <v>12.5</v>
          </cell>
          <cell r="Z263">
            <v>105000</v>
          </cell>
          <cell r="AA263">
            <v>15.899999999999999</v>
          </cell>
          <cell r="AB263">
            <v>133560</v>
          </cell>
          <cell r="AC263">
            <v>15.899999999999999</v>
          </cell>
          <cell r="AD263">
            <v>133560</v>
          </cell>
          <cell r="AE263">
            <v>10.799999999999999</v>
          </cell>
          <cell r="AF263">
            <v>90719.999999999985</v>
          </cell>
          <cell r="AG263">
            <v>7.28</v>
          </cell>
          <cell r="AH263">
            <v>61152</v>
          </cell>
          <cell r="AI263">
            <v>12.08</v>
          </cell>
          <cell r="AJ263">
            <v>101472</v>
          </cell>
          <cell r="AK263">
            <v>3.05</v>
          </cell>
          <cell r="AL263">
            <v>25620</v>
          </cell>
          <cell r="AM263">
            <v>67.374999999999986</v>
          </cell>
          <cell r="AN263">
            <v>565949.99999999988</v>
          </cell>
          <cell r="AO263">
            <v>7.2</v>
          </cell>
          <cell r="AP263">
            <v>60480</v>
          </cell>
          <cell r="AQ263">
            <v>6.4000000000000012</v>
          </cell>
          <cell r="AR263">
            <v>53760.000000000007</v>
          </cell>
          <cell r="AS263">
            <v>0</v>
          </cell>
          <cell r="AT263">
            <v>0</v>
          </cell>
          <cell r="AU263">
            <v>0</v>
          </cell>
          <cell r="AV263">
            <v>0</v>
          </cell>
          <cell r="AW263">
            <v>2.16</v>
          </cell>
          <cell r="AX263">
            <v>18144</v>
          </cell>
          <cell r="AY263">
            <v>0</v>
          </cell>
          <cell r="AZ263">
            <v>0</v>
          </cell>
          <cell r="BA263">
            <v>0</v>
          </cell>
          <cell r="BB263">
            <v>0</v>
          </cell>
          <cell r="BC263">
            <v>0</v>
          </cell>
          <cell r="BD263">
            <v>0</v>
          </cell>
          <cell r="BE263">
            <v>0</v>
          </cell>
          <cell r="BF263">
            <v>0</v>
          </cell>
          <cell r="BG263">
            <v>0</v>
          </cell>
          <cell r="BH263">
            <v>0</v>
          </cell>
          <cell r="BI263">
            <v>0</v>
          </cell>
          <cell r="BJ263">
            <v>0</v>
          </cell>
          <cell r="BK263">
            <v>0</v>
          </cell>
          <cell r="BL263">
            <v>0</v>
          </cell>
          <cell r="BM263">
            <v>0</v>
          </cell>
          <cell r="BN263">
            <v>0</v>
          </cell>
          <cell r="BO263">
            <v>0</v>
          </cell>
          <cell r="BP263">
            <v>0</v>
          </cell>
          <cell r="BQ263">
            <v>0</v>
          </cell>
          <cell r="BR263">
            <v>0</v>
          </cell>
          <cell r="BS263">
            <v>0</v>
          </cell>
          <cell r="BT263">
            <v>0</v>
          </cell>
          <cell r="BU263">
            <v>0</v>
          </cell>
          <cell r="BV263">
            <v>0</v>
          </cell>
          <cell r="BW263">
            <v>0</v>
          </cell>
          <cell r="BX263">
            <v>0</v>
          </cell>
          <cell r="BY263">
            <v>0</v>
          </cell>
          <cell r="BZ263">
            <v>0</v>
          </cell>
          <cell r="CA263">
            <v>0</v>
          </cell>
          <cell r="CB263">
            <v>0</v>
          </cell>
          <cell r="CC263">
            <v>0</v>
          </cell>
          <cell r="CD263">
            <v>0</v>
          </cell>
          <cell r="CE263">
            <v>0</v>
          </cell>
          <cell r="CF263">
            <v>0</v>
          </cell>
          <cell r="CG263">
            <v>0</v>
          </cell>
          <cell r="CH263">
            <v>0</v>
          </cell>
          <cell r="CI263">
            <v>0</v>
          </cell>
          <cell r="CJ263">
            <v>0</v>
          </cell>
          <cell r="CK263">
            <v>0</v>
          </cell>
          <cell r="CL263">
            <v>0</v>
          </cell>
          <cell r="CM263">
            <v>0</v>
          </cell>
          <cell r="CN263">
            <v>0</v>
          </cell>
          <cell r="CO263">
            <v>0</v>
          </cell>
          <cell r="CP263">
            <v>0</v>
          </cell>
        </row>
        <row r="264">
          <cell r="A264">
            <v>46</v>
          </cell>
          <cell r="B264" t="str">
            <v>Benangan Kusen</v>
          </cell>
          <cell r="C264" t="str">
            <v>M'</v>
          </cell>
          <cell r="D264">
            <v>4296.0074999999997</v>
          </cell>
          <cell r="E264">
            <v>6.1999999999999993</v>
          </cell>
          <cell r="F264">
            <v>26635.246499999994</v>
          </cell>
          <cell r="G264">
            <v>6.3140000000000009</v>
          </cell>
          <cell r="H264">
            <v>27124.991355000002</v>
          </cell>
          <cell r="I264">
            <v>5.5990000000000002</v>
          </cell>
          <cell r="J264">
            <v>24053.345992499999</v>
          </cell>
          <cell r="K264">
            <v>5.7839999999999998</v>
          </cell>
          <cell r="L264">
            <v>24848.107379999998</v>
          </cell>
          <cell r="M264">
            <v>6.1999999999999993</v>
          </cell>
          <cell r="N264">
            <v>26635.246499999994</v>
          </cell>
          <cell r="O264">
            <v>0</v>
          </cell>
          <cell r="P264">
            <v>0</v>
          </cell>
          <cell r="Q264">
            <v>0</v>
          </cell>
          <cell r="R264">
            <v>0</v>
          </cell>
          <cell r="S264">
            <v>2.2799999999999998</v>
          </cell>
          <cell r="T264">
            <v>9794.8970999999983</v>
          </cell>
          <cell r="U264">
            <v>51.899999999999991</v>
          </cell>
          <cell r="V264">
            <v>222962.78924999994</v>
          </cell>
          <cell r="W264">
            <v>14.399999999999999</v>
          </cell>
          <cell r="X264">
            <v>61862.507999999987</v>
          </cell>
          <cell r="Y264">
            <v>14.399999999999999</v>
          </cell>
          <cell r="Z264">
            <v>61862.507999999987</v>
          </cell>
          <cell r="AA264">
            <v>16</v>
          </cell>
          <cell r="AB264">
            <v>68736.12</v>
          </cell>
          <cell r="AC264">
            <v>16</v>
          </cell>
          <cell r="AD264">
            <v>68736.12</v>
          </cell>
          <cell r="AE264">
            <v>4.8000000000000007</v>
          </cell>
          <cell r="AF264">
            <v>20620.836000000003</v>
          </cell>
          <cell r="AG264">
            <v>8</v>
          </cell>
          <cell r="AH264">
            <v>34368.06</v>
          </cell>
          <cell r="AI264">
            <v>12.799999999999999</v>
          </cell>
          <cell r="AJ264">
            <v>54988.895999999993</v>
          </cell>
          <cell r="AK264">
            <v>8.5</v>
          </cell>
          <cell r="AL264">
            <v>36516.063750000001</v>
          </cell>
          <cell r="AM264">
            <v>30.599999999999998</v>
          </cell>
          <cell r="AN264">
            <v>131457.82949999999</v>
          </cell>
          <cell r="AO264">
            <v>8</v>
          </cell>
          <cell r="AP264">
            <v>34368.06</v>
          </cell>
          <cell r="AQ264">
            <v>6.4</v>
          </cell>
          <cell r="AR264">
            <v>27494.448</v>
          </cell>
          <cell r="AS264">
            <v>0</v>
          </cell>
          <cell r="AT264">
            <v>0</v>
          </cell>
          <cell r="AU264">
            <v>11.12</v>
          </cell>
          <cell r="AV264">
            <v>47771.603399999993</v>
          </cell>
          <cell r="AW264">
            <v>26.86</v>
          </cell>
          <cell r="AX264">
            <v>115390.76144999999</v>
          </cell>
          <cell r="AY264">
            <v>11.2</v>
          </cell>
          <cell r="AZ264">
            <v>48115.283999999992</v>
          </cell>
          <cell r="BA264">
            <v>11.2</v>
          </cell>
          <cell r="BB264">
            <v>48115.283999999992</v>
          </cell>
          <cell r="BC264">
            <v>16</v>
          </cell>
          <cell r="BD264">
            <v>68736.12</v>
          </cell>
          <cell r="BE264">
            <v>16</v>
          </cell>
          <cell r="BF264">
            <v>68736.12</v>
          </cell>
          <cell r="BG264">
            <v>4.8000000000000007</v>
          </cell>
          <cell r="BH264">
            <v>20620.836000000003</v>
          </cell>
          <cell r="BI264">
            <v>18</v>
          </cell>
          <cell r="BJ264">
            <v>77328.134999999995</v>
          </cell>
          <cell r="BK264">
            <v>19.599999999999998</v>
          </cell>
          <cell r="BL264">
            <v>84201.746999999988</v>
          </cell>
          <cell r="BM264">
            <v>60.400000000000006</v>
          </cell>
          <cell r="BN264">
            <v>259478.853</v>
          </cell>
          <cell r="BO264">
            <v>9.6</v>
          </cell>
          <cell r="BP264">
            <v>41241.671999999999</v>
          </cell>
          <cell r="BQ264">
            <v>6.4</v>
          </cell>
          <cell r="BR264">
            <v>27494.448</v>
          </cell>
          <cell r="BS264">
            <v>16.600000000000001</v>
          </cell>
          <cell r="BT264">
            <v>71313.724499999997</v>
          </cell>
          <cell r="BU264">
            <v>14.399999999999999</v>
          </cell>
          <cell r="BV264">
            <v>61862.507999999987</v>
          </cell>
          <cell r="BW264">
            <v>14.399999999999999</v>
          </cell>
          <cell r="BX264">
            <v>61862.507999999987</v>
          </cell>
          <cell r="BY264">
            <v>4.8000000000000007</v>
          </cell>
          <cell r="BZ264">
            <v>20620.836000000003</v>
          </cell>
          <cell r="CA264">
            <v>4.8000000000000007</v>
          </cell>
          <cell r="CB264">
            <v>20620.836000000003</v>
          </cell>
          <cell r="CC264">
            <v>6.4</v>
          </cell>
          <cell r="CD264">
            <v>27494.448</v>
          </cell>
          <cell r="CE264">
            <v>8</v>
          </cell>
          <cell r="CF264">
            <v>34368.06</v>
          </cell>
          <cell r="CG264">
            <v>30.799999999999997</v>
          </cell>
          <cell r="CH264">
            <v>132317.03099999999</v>
          </cell>
          <cell r="CI264">
            <v>22.8</v>
          </cell>
          <cell r="CJ264">
            <v>97948.97099999999</v>
          </cell>
          <cell r="CK264">
            <v>50.839999999999996</v>
          </cell>
          <cell r="CL264">
            <v>218409.02129999996</v>
          </cell>
          <cell r="CM264">
            <v>35.4</v>
          </cell>
          <cell r="CN264">
            <v>152078.66549999997</v>
          </cell>
          <cell r="CO264">
            <v>16.8</v>
          </cell>
          <cell r="CP264">
            <v>72172.925999999992</v>
          </cell>
        </row>
        <row r="265">
          <cell r="A265">
            <v>47</v>
          </cell>
          <cell r="B265" t="str">
            <v xml:space="preserve">Cat Kayu </v>
          </cell>
          <cell r="C265" t="str">
            <v>M2</v>
          </cell>
          <cell r="D265">
            <v>19370.5</v>
          </cell>
          <cell r="E265">
            <v>0</v>
          </cell>
          <cell r="F265">
            <v>0</v>
          </cell>
          <cell r="G265">
            <v>0</v>
          </cell>
          <cell r="H265">
            <v>0</v>
          </cell>
          <cell r="I265">
            <v>0</v>
          </cell>
          <cell r="J265">
            <v>0</v>
          </cell>
          <cell r="K265">
            <v>4.0991999999999997</v>
          </cell>
          <cell r="L265">
            <v>79403.553599999999</v>
          </cell>
          <cell r="M265">
            <v>0</v>
          </cell>
          <cell r="N265">
            <v>0</v>
          </cell>
          <cell r="O265">
            <v>2.88</v>
          </cell>
          <cell r="P265">
            <v>55787.040000000001</v>
          </cell>
          <cell r="Q265">
            <v>1.1420000000000001</v>
          </cell>
          <cell r="R265">
            <v>22121.111000000001</v>
          </cell>
          <cell r="S265">
            <v>2.59</v>
          </cell>
          <cell r="T265">
            <v>50169.594999999994</v>
          </cell>
          <cell r="U265">
            <v>0.48</v>
          </cell>
          <cell r="V265">
            <v>9297.84</v>
          </cell>
          <cell r="W265">
            <v>0</v>
          </cell>
          <cell r="X265">
            <v>0</v>
          </cell>
          <cell r="Y265">
            <v>0</v>
          </cell>
          <cell r="Z265">
            <v>0</v>
          </cell>
          <cell r="AA265">
            <v>0</v>
          </cell>
          <cell r="AB265">
            <v>0</v>
          </cell>
          <cell r="AC265">
            <v>0</v>
          </cell>
          <cell r="AD265">
            <v>0</v>
          </cell>
          <cell r="AE265">
            <v>0</v>
          </cell>
          <cell r="AF265">
            <v>0</v>
          </cell>
          <cell r="AG265">
            <v>0</v>
          </cell>
          <cell r="AH265">
            <v>0</v>
          </cell>
          <cell r="AI265">
            <v>0</v>
          </cell>
          <cell r="AJ265">
            <v>0</v>
          </cell>
          <cell r="AK265">
            <v>0</v>
          </cell>
          <cell r="AL265">
            <v>0</v>
          </cell>
          <cell r="AM265">
            <v>0</v>
          </cell>
          <cell r="AN265">
            <v>0</v>
          </cell>
          <cell r="AO265">
            <v>0</v>
          </cell>
          <cell r="AP265">
            <v>0</v>
          </cell>
          <cell r="AQ265">
            <v>0</v>
          </cell>
          <cell r="AR265">
            <v>0</v>
          </cell>
          <cell r="AS265">
            <v>0</v>
          </cell>
          <cell r="AT265">
            <v>0</v>
          </cell>
          <cell r="AU265">
            <v>0</v>
          </cell>
          <cell r="AV265">
            <v>0</v>
          </cell>
          <cell r="AW265">
            <v>3.6</v>
          </cell>
          <cell r="AX265">
            <v>69733.8</v>
          </cell>
          <cell r="AY265">
            <v>0</v>
          </cell>
          <cell r="AZ265">
            <v>0</v>
          </cell>
          <cell r="BA265">
            <v>0</v>
          </cell>
          <cell r="BB265">
            <v>0</v>
          </cell>
          <cell r="BC265">
            <v>0</v>
          </cell>
          <cell r="BD265">
            <v>0</v>
          </cell>
          <cell r="BE265">
            <v>0</v>
          </cell>
          <cell r="BF265">
            <v>0</v>
          </cell>
          <cell r="BG265">
            <v>0</v>
          </cell>
          <cell r="BH265">
            <v>0</v>
          </cell>
          <cell r="BI265">
            <v>0</v>
          </cell>
          <cell r="BJ265">
            <v>0</v>
          </cell>
          <cell r="BK265">
            <v>0</v>
          </cell>
          <cell r="BL265">
            <v>0</v>
          </cell>
          <cell r="BM265">
            <v>0</v>
          </cell>
          <cell r="BN265">
            <v>0</v>
          </cell>
          <cell r="BO265">
            <v>0</v>
          </cell>
          <cell r="BP265">
            <v>0</v>
          </cell>
          <cell r="BQ265">
            <v>0</v>
          </cell>
          <cell r="BR265">
            <v>0</v>
          </cell>
          <cell r="BS265">
            <v>0</v>
          </cell>
          <cell r="BT265">
            <v>0</v>
          </cell>
          <cell r="BU265">
            <v>0</v>
          </cell>
          <cell r="BV265">
            <v>0</v>
          </cell>
          <cell r="BW265">
            <v>0</v>
          </cell>
          <cell r="BX265">
            <v>0</v>
          </cell>
          <cell r="BY265">
            <v>0</v>
          </cell>
          <cell r="BZ265">
            <v>0</v>
          </cell>
          <cell r="CA265">
            <v>0</v>
          </cell>
          <cell r="CB265">
            <v>0</v>
          </cell>
          <cell r="CC265">
            <v>0</v>
          </cell>
          <cell r="CD265">
            <v>0</v>
          </cell>
          <cell r="CE265">
            <v>0</v>
          </cell>
          <cell r="CF265">
            <v>0</v>
          </cell>
          <cell r="CG265">
            <v>0</v>
          </cell>
          <cell r="CH265">
            <v>0</v>
          </cell>
          <cell r="CI265">
            <v>0</v>
          </cell>
          <cell r="CJ265">
            <v>0</v>
          </cell>
          <cell r="CK265">
            <v>0</v>
          </cell>
          <cell r="CL265">
            <v>0</v>
          </cell>
          <cell r="CM265">
            <v>0</v>
          </cell>
          <cell r="CN265">
            <v>0</v>
          </cell>
          <cell r="CO265">
            <v>0</v>
          </cell>
          <cell r="CP265">
            <v>0</v>
          </cell>
        </row>
        <row r="266">
          <cell r="A266">
            <v>48</v>
          </cell>
          <cell r="B266" t="str">
            <v>Cat Besi</v>
          </cell>
          <cell r="C266" t="str">
            <v>M2</v>
          </cell>
          <cell r="D266">
            <v>13698</v>
          </cell>
          <cell r="E266">
            <v>0</v>
          </cell>
          <cell r="F266">
            <v>0</v>
          </cell>
          <cell r="G266">
            <v>8.543518139392118</v>
          </cell>
          <cell r="H266">
            <v>117029.11147339323</v>
          </cell>
          <cell r="I266">
            <v>5.6445590696960588</v>
          </cell>
          <cell r="J266">
            <v>77319.170136696615</v>
          </cell>
          <cell r="K266">
            <v>0</v>
          </cell>
          <cell r="L266">
            <v>0</v>
          </cell>
          <cell r="M266">
            <v>0</v>
          </cell>
          <cell r="N266">
            <v>0</v>
          </cell>
          <cell r="O266">
            <v>3.7785600000000001</v>
          </cell>
          <cell r="P266">
            <v>51758.71488</v>
          </cell>
          <cell r="Q266">
            <v>0</v>
          </cell>
          <cell r="R266">
            <v>0</v>
          </cell>
          <cell r="S266">
            <v>0</v>
          </cell>
          <cell r="T266">
            <v>0</v>
          </cell>
          <cell r="U266">
            <v>28.369569120000001</v>
          </cell>
          <cell r="V266">
            <v>388606.35780576</v>
          </cell>
          <cell r="W266">
            <v>0</v>
          </cell>
          <cell r="X266">
            <v>0</v>
          </cell>
          <cell r="Y266">
            <v>0</v>
          </cell>
          <cell r="Z266">
            <v>0</v>
          </cell>
          <cell r="AA266">
            <v>0</v>
          </cell>
          <cell r="AB266">
            <v>0</v>
          </cell>
          <cell r="AC266">
            <v>0</v>
          </cell>
          <cell r="AD266">
            <v>0</v>
          </cell>
          <cell r="AE266">
            <v>0</v>
          </cell>
          <cell r="AF266">
            <v>0</v>
          </cell>
          <cell r="AG266">
            <v>0</v>
          </cell>
          <cell r="AH266">
            <v>0</v>
          </cell>
          <cell r="AI266">
            <v>0</v>
          </cell>
          <cell r="AJ266">
            <v>0</v>
          </cell>
          <cell r="AK266">
            <v>0</v>
          </cell>
          <cell r="AL266">
            <v>0</v>
          </cell>
          <cell r="AM266">
            <v>0</v>
          </cell>
          <cell r="AN266">
            <v>0</v>
          </cell>
          <cell r="AO266">
            <v>0</v>
          </cell>
          <cell r="AP266">
            <v>0</v>
          </cell>
          <cell r="AQ266">
            <v>0</v>
          </cell>
          <cell r="AR266">
            <v>0</v>
          </cell>
          <cell r="AS266">
            <v>0</v>
          </cell>
          <cell r="AT266">
            <v>0</v>
          </cell>
          <cell r="AU266">
            <v>0</v>
          </cell>
          <cell r="AV266">
            <v>0</v>
          </cell>
          <cell r="AW266">
            <v>0</v>
          </cell>
          <cell r="AX266">
            <v>0</v>
          </cell>
          <cell r="AY266">
            <v>0</v>
          </cell>
          <cell r="AZ266">
            <v>0</v>
          </cell>
          <cell r="BA266">
            <v>0</v>
          </cell>
          <cell r="BB266">
            <v>0</v>
          </cell>
          <cell r="BC266">
            <v>0</v>
          </cell>
          <cell r="BD266">
            <v>0</v>
          </cell>
          <cell r="BE266">
            <v>0</v>
          </cell>
          <cell r="BF266">
            <v>0</v>
          </cell>
          <cell r="BG266">
            <v>0</v>
          </cell>
          <cell r="BH266">
            <v>0</v>
          </cell>
          <cell r="BI266">
            <v>0</v>
          </cell>
          <cell r="BJ266">
            <v>0</v>
          </cell>
          <cell r="BK266">
            <v>0</v>
          </cell>
          <cell r="BL266">
            <v>0</v>
          </cell>
          <cell r="BM266">
            <v>0</v>
          </cell>
          <cell r="BN266">
            <v>0</v>
          </cell>
          <cell r="BO266">
            <v>0</v>
          </cell>
          <cell r="BP266">
            <v>0</v>
          </cell>
          <cell r="BQ266">
            <v>0</v>
          </cell>
          <cell r="BR266">
            <v>0</v>
          </cell>
          <cell r="BS266">
            <v>0</v>
          </cell>
          <cell r="BT266">
            <v>0</v>
          </cell>
          <cell r="BU266">
            <v>0</v>
          </cell>
          <cell r="BV266">
            <v>0</v>
          </cell>
          <cell r="BW266">
            <v>0</v>
          </cell>
          <cell r="BX266">
            <v>0</v>
          </cell>
          <cell r="BY266">
            <v>0</v>
          </cell>
          <cell r="BZ266">
            <v>0</v>
          </cell>
          <cell r="CA266">
            <v>0</v>
          </cell>
          <cell r="CB266">
            <v>0</v>
          </cell>
          <cell r="CC266">
            <v>0</v>
          </cell>
          <cell r="CD266">
            <v>0</v>
          </cell>
          <cell r="CE266">
            <v>0</v>
          </cell>
          <cell r="CF266">
            <v>0</v>
          </cell>
          <cell r="CG266">
            <v>0</v>
          </cell>
          <cell r="CH266">
            <v>0</v>
          </cell>
          <cell r="CI266">
            <v>0</v>
          </cell>
          <cell r="CJ266">
            <v>0</v>
          </cell>
          <cell r="CK266">
            <v>0</v>
          </cell>
          <cell r="CL266">
            <v>0</v>
          </cell>
          <cell r="CM266">
            <v>0</v>
          </cell>
          <cell r="CN266">
            <v>0</v>
          </cell>
          <cell r="CO266">
            <v>0</v>
          </cell>
          <cell r="CP266">
            <v>0</v>
          </cell>
        </row>
        <row r="267">
          <cell r="A267">
            <v>49</v>
          </cell>
          <cell r="B267" t="str">
            <v>Cat Dinding</v>
          </cell>
          <cell r="C267" t="str">
            <v>M2</v>
          </cell>
          <cell r="D267">
            <v>9900</v>
          </cell>
          <cell r="E267">
            <v>0</v>
          </cell>
          <cell r="F267">
            <v>0</v>
          </cell>
          <cell r="G267">
            <v>0</v>
          </cell>
          <cell r="H267">
            <v>0</v>
          </cell>
          <cell r="I267">
            <v>0</v>
          </cell>
          <cell r="J267">
            <v>0</v>
          </cell>
          <cell r="K267">
            <v>0</v>
          </cell>
          <cell r="L267">
            <v>0</v>
          </cell>
          <cell r="M267">
            <v>0</v>
          </cell>
          <cell r="N267">
            <v>0</v>
          </cell>
          <cell r="O267">
            <v>0</v>
          </cell>
          <cell r="P267">
            <v>0</v>
          </cell>
          <cell r="Q267">
            <v>0</v>
          </cell>
          <cell r="R267">
            <v>0</v>
          </cell>
          <cell r="S267">
            <v>0</v>
          </cell>
          <cell r="T267">
            <v>0</v>
          </cell>
          <cell r="U267">
            <v>0</v>
          </cell>
          <cell r="V267">
            <v>0</v>
          </cell>
          <cell r="W267">
            <v>0</v>
          </cell>
          <cell r="X267">
            <v>0</v>
          </cell>
          <cell r="Y267">
            <v>0</v>
          </cell>
          <cell r="Z267">
            <v>0</v>
          </cell>
          <cell r="AA267">
            <v>0</v>
          </cell>
          <cell r="AB267">
            <v>0</v>
          </cell>
          <cell r="AC267">
            <v>0</v>
          </cell>
          <cell r="AD267">
            <v>0</v>
          </cell>
          <cell r="AE267">
            <v>0</v>
          </cell>
          <cell r="AF267">
            <v>0</v>
          </cell>
          <cell r="AG267">
            <v>0</v>
          </cell>
          <cell r="AH267">
            <v>0</v>
          </cell>
          <cell r="AI267">
            <v>0</v>
          </cell>
          <cell r="AJ267">
            <v>0</v>
          </cell>
          <cell r="AK267">
            <v>0</v>
          </cell>
          <cell r="AL267">
            <v>0</v>
          </cell>
          <cell r="AM267">
            <v>0</v>
          </cell>
          <cell r="AN267">
            <v>0</v>
          </cell>
          <cell r="AO267">
            <v>0</v>
          </cell>
          <cell r="AP267">
            <v>0</v>
          </cell>
          <cell r="AQ267">
            <v>0</v>
          </cell>
          <cell r="AR267">
            <v>0</v>
          </cell>
          <cell r="AS267">
            <v>0.95</v>
          </cell>
          <cell r="AT267">
            <v>9405</v>
          </cell>
          <cell r="AU267">
            <v>3.3439999999999999</v>
          </cell>
          <cell r="AV267">
            <v>33105.599999999999</v>
          </cell>
          <cell r="AW267">
            <v>19.399999999999999</v>
          </cell>
          <cell r="AX267">
            <v>192060</v>
          </cell>
          <cell r="AY267">
            <v>1.92</v>
          </cell>
          <cell r="AZ267">
            <v>19008</v>
          </cell>
          <cell r="BA267">
            <v>1.92</v>
          </cell>
          <cell r="BB267">
            <v>19008</v>
          </cell>
          <cell r="BC267">
            <v>2.56</v>
          </cell>
          <cell r="BD267">
            <v>25344</v>
          </cell>
          <cell r="BE267">
            <v>2.56</v>
          </cell>
          <cell r="BF267">
            <v>25344</v>
          </cell>
          <cell r="BG267">
            <v>0.64000000000000012</v>
          </cell>
          <cell r="BH267">
            <v>6336.0000000000009</v>
          </cell>
          <cell r="BI267">
            <v>3.84</v>
          </cell>
          <cell r="BJ267">
            <v>38016</v>
          </cell>
          <cell r="BK267">
            <v>5.6</v>
          </cell>
          <cell r="BL267">
            <v>55440</v>
          </cell>
          <cell r="BM267">
            <v>14.4</v>
          </cell>
          <cell r="BN267">
            <v>142560</v>
          </cell>
          <cell r="BO267">
            <v>1.6</v>
          </cell>
          <cell r="BP267">
            <v>15840</v>
          </cell>
          <cell r="BQ267">
            <v>0.96</v>
          </cell>
          <cell r="BR267">
            <v>9504</v>
          </cell>
          <cell r="BS267">
            <v>3.2</v>
          </cell>
          <cell r="BT267">
            <v>31680</v>
          </cell>
          <cell r="BU267">
            <v>2.8</v>
          </cell>
          <cell r="BV267">
            <v>27720</v>
          </cell>
          <cell r="BW267">
            <v>2.8</v>
          </cell>
          <cell r="BX267">
            <v>27720</v>
          </cell>
          <cell r="BY267">
            <v>0.64000000000000012</v>
          </cell>
          <cell r="BZ267">
            <v>6336.0000000000009</v>
          </cell>
          <cell r="CA267">
            <v>0.64000000000000012</v>
          </cell>
          <cell r="CB267">
            <v>6336.0000000000009</v>
          </cell>
          <cell r="CC267">
            <v>0.96</v>
          </cell>
          <cell r="CD267">
            <v>9504</v>
          </cell>
          <cell r="CE267">
            <v>1.2800000000000002</v>
          </cell>
          <cell r="CF267">
            <v>12672.000000000002</v>
          </cell>
          <cell r="CG267">
            <v>11.2</v>
          </cell>
          <cell r="CH267">
            <v>110880</v>
          </cell>
          <cell r="CI267">
            <v>7.2</v>
          </cell>
          <cell r="CJ267">
            <v>71280</v>
          </cell>
          <cell r="CK267">
            <v>16.799999999999997</v>
          </cell>
          <cell r="CL267">
            <v>166319.99999999997</v>
          </cell>
          <cell r="CM267">
            <v>13.16</v>
          </cell>
          <cell r="CN267">
            <v>130284</v>
          </cell>
          <cell r="CO267">
            <v>8.8000000000000007</v>
          </cell>
          <cell r="CP267">
            <v>87120</v>
          </cell>
        </row>
        <row r="268">
          <cell r="A268">
            <v>50</v>
          </cell>
          <cell r="B268" t="str">
            <v>Plesteran Camprot</v>
          </cell>
          <cell r="C268" t="str">
            <v>M2</v>
          </cell>
          <cell r="D268">
            <v>14600</v>
          </cell>
          <cell r="E268">
            <v>0</v>
          </cell>
          <cell r="F268">
            <v>0</v>
          </cell>
          <cell r="G268">
            <v>0</v>
          </cell>
          <cell r="H268">
            <v>0</v>
          </cell>
          <cell r="I268">
            <v>0</v>
          </cell>
          <cell r="J268">
            <v>0</v>
          </cell>
          <cell r="K268">
            <v>0</v>
          </cell>
          <cell r="L268">
            <v>0</v>
          </cell>
          <cell r="M268">
            <v>0</v>
          </cell>
          <cell r="N268">
            <v>0</v>
          </cell>
          <cell r="O268">
            <v>0</v>
          </cell>
          <cell r="P268">
            <v>0</v>
          </cell>
          <cell r="Q268">
            <v>0</v>
          </cell>
          <cell r="R268">
            <v>0</v>
          </cell>
          <cell r="S268">
            <v>0</v>
          </cell>
          <cell r="T268">
            <v>0</v>
          </cell>
          <cell r="U268">
            <v>0</v>
          </cell>
          <cell r="V268">
            <v>0</v>
          </cell>
          <cell r="W268">
            <v>0</v>
          </cell>
          <cell r="X268">
            <v>0</v>
          </cell>
          <cell r="Y268">
            <v>0</v>
          </cell>
          <cell r="Z268">
            <v>0</v>
          </cell>
          <cell r="AA268">
            <v>0</v>
          </cell>
          <cell r="AB268">
            <v>0</v>
          </cell>
          <cell r="AC268">
            <v>0</v>
          </cell>
          <cell r="AD268">
            <v>0</v>
          </cell>
          <cell r="AE268">
            <v>0</v>
          </cell>
          <cell r="AF268">
            <v>0</v>
          </cell>
          <cell r="AG268">
            <v>0</v>
          </cell>
          <cell r="AH268">
            <v>0</v>
          </cell>
          <cell r="AI268">
            <v>0</v>
          </cell>
          <cell r="AJ268">
            <v>0</v>
          </cell>
          <cell r="AK268">
            <v>0</v>
          </cell>
          <cell r="AL268">
            <v>0</v>
          </cell>
          <cell r="AM268">
            <v>0</v>
          </cell>
          <cell r="AN268">
            <v>0</v>
          </cell>
          <cell r="AO268">
            <v>0</v>
          </cell>
          <cell r="AP268">
            <v>0</v>
          </cell>
          <cell r="AQ268">
            <v>0</v>
          </cell>
          <cell r="AR268">
            <v>0</v>
          </cell>
          <cell r="AS268">
            <v>0</v>
          </cell>
          <cell r="AT268">
            <v>0</v>
          </cell>
          <cell r="AU268">
            <v>0</v>
          </cell>
          <cell r="AV268">
            <v>0</v>
          </cell>
          <cell r="AW268">
            <v>0</v>
          </cell>
          <cell r="AX268">
            <v>0</v>
          </cell>
          <cell r="AY268">
            <v>0</v>
          </cell>
          <cell r="AZ268">
            <v>0</v>
          </cell>
          <cell r="BA268">
            <v>0</v>
          </cell>
          <cell r="BB268">
            <v>0</v>
          </cell>
          <cell r="BC268">
            <v>0</v>
          </cell>
          <cell r="BD268">
            <v>0</v>
          </cell>
          <cell r="BE268">
            <v>0</v>
          </cell>
          <cell r="BF268">
            <v>0</v>
          </cell>
          <cell r="BG268">
            <v>0</v>
          </cell>
          <cell r="BH268">
            <v>0</v>
          </cell>
          <cell r="BI268">
            <v>0</v>
          </cell>
          <cell r="BJ268">
            <v>0</v>
          </cell>
          <cell r="BK268">
            <v>0</v>
          </cell>
          <cell r="BL268">
            <v>0</v>
          </cell>
          <cell r="BM268">
            <v>0</v>
          </cell>
          <cell r="BN268">
            <v>0</v>
          </cell>
          <cell r="BO268">
            <v>0</v>
          </cell>
          <cell r="BP268">
            <v>0</v>
          </cell>
          <cell r="BQ268">
            <v>0</v>
          </cell>
          <cell r="BR268">
            <v>0</v>
          </cell>
          <cell r="BS268">
            <v>0</v>
          </cell>
          <cell r="BT268">
            <v>0</v>
          </cell>
          <cell r="BU268">
            <v>0</v>
          </cell>
          <cell r="BV268">
            <v>0</v>
          </cell>
          <cell r="BW268">
            <v>0</v>
          </cell>
          <cell r="BX268">
            <v>0</v>
          </cell>
          <cell r="BY268">
            <v>0</v>
          </cell>
          <cell r="BZ268">
            <v>0</v>
          </cell>
          <cell r="CA268">
            <v>0</v>
          </cell>
          <cell r="CB268">
            <v>0</v>
          </cell>
          <cell r="CC268">
            <v>0</v>
          </cell>
          <cell r="CD268">
            <v>0</v>
          </cell>
          <cell r="CE268">
            <v>0</v>
          </cell>
          <cell r="CF268">
            <v>0</v>
          </cell>
          <cell r="CG268">
            <v>0</v>
          </cell>
          <cell r="CH268">
            <v>0</v>
          </cell>
          <cell r="CI268">
            <v>0</v>
          </cell>
          <cell r="CJ268">
            <v>0</v>
          </cell>
          <cell r="CK268">
            <v>0</v>
          </cell>
          <cell r="CL268">
            <v>0</v>
          </cell>
          <cell r="CM268">
            <v>0</v>
          </cell>
          <cell r="CN268">
            <v>0</v>
          </cell>
          <cell r="CO268">
            <v>0</v>
          </cell>
          <cell r="CP268">
            <v>0</v>
          </cell>
        </row>
        <row r="269">
          <cell r="A269">
            <v>51</v>
          </cell>
          <cell r="B269" t="str">
            <v>Rangka Metal Furring</v>
          </cell>
          <cell r="C269" t="str">
            <v>M'</v>
          </cell>
          <cell r="D269">
            <v>90000</v>
          </cell>
          <cell r="E269">
            <v>4.05</v>
          </cell>
          <cell r="F269">
            <v>364500</v>
          </cell>
          <cell r="G269">
            <v>6.4399999999999995</v>
          </cell>
          <cell r="H269">
            <v>579600</v>
          </cell>
          <cell r="I269">
            <v>32.550000000000004</v>
          </cell>
          <cell r="J269">
            <v>2929500.0000000005</v>
          </cell>
          <cell r="K269">
            <v>0</v>
          </cell>
          <cell r="L269">
            <v>0</v>
          </cell>
          <cell r="M269">
            <v>0</v>
          </cell>
          <cell r="N269">
            <v>0</v>
          </cell>
          <cell r="O269">
            <v>0</v>
          </cell>
          <cell r="P269">
            <v>0</v>
          </cell>
          <cell r="Q269">
            <v>0</v>
          </cell>
          <cell r="R269">
            <v>0</v>
          </cell>
          <cell r="S269">
            <v>0</v>
          </cell>
          <cell r="T269">
            <v>0</v>
          </cell>
          <cell r="U269">
            <v>0</v>
          </cell>
          <cell r="V269">
            <v>0</v>
          </cell>
          <cell r="W269">
            <v>0</v>
          </cell>
          <cell r="X269">
            <v>0</v>
          </cell>
          <cell r="Y269">
            <v>0</v>
          </cell>
          <cell r="Z269">
            <v>0</v>
          </cell>
          <cell r="AA269">
            <v>0</v>
          </cell>
          <cell r="AB269">
            <v>0</v>
          </cell>
          <cell r="AC269">
            <v>0</v>
          </cell>
          <cell r="AD269">
            <v>0</v>
          </cell>
          <cell r="AE269">
            <v>0</v>
          </cell>
          <cell r="AF269">
            <v>0</v>
          </cell>
          <cell r="AG269">
            <v>0</v>
          </cell>
          <cell r="AH269">
            <v>0</v>
          </cell>
          <cell r="AI269">
            <v>0</v>
          </cell>
          <cell r="AJ269">
            <v>0</v>
          </cell>
          <cell r="AK269">
            <v>0</v>
          </cell>
          <cell r="AL269">
            <v>0</v>
          </cell>
          <cell r="AM269">
            <v>0</v>
          </cell>
          <cell r="AN269">
            <v>0</v>
          </cell>
          <cell r="AO269">
            <v>0</v>
          </cell>
          <cell r="AP269">
            <v>0</v>
          </cell>
          <cell r="AQ269">
            <v>0</v>
          </cell>
          <cell r="AR269">
            <v>0</v>
          </cell>
          <cell r="AS269">
            <v>4.05</v>
          </cell>
          <cell r="AT269">
            <v>364500</v>
          </cell>
          <cell r="AU269">
            <v>6.4399999999999995</v>
          </cell>
          <cell r="AV269">
            <v>579600</v>
          </cell>
          <cell r="AW269">
            <v>32.550000000000004</v>
          </cell>
          <cell r="AX269">
            <v>2929500.0000000005</v>
          </cell>
          <cell r="AY269">
            <v>0</v>
          </cell>
          <cell r="AZ269">
            <v>0</v>
          </cell>
          <cell r="BA269">
            <v>0</v>
          </cell>
          <cell r="BB269">
            <v>0</v>
          </cell>
          <cell r="BC269">
            <v>0</v>
          </cell>
          <cell r="BD269">
            <v>0</v>
          </cell>
          <cell r="BE269">
            <v>0</v>
          </cell>
          <cell r="BF269">
            <v>0</v>
          </cell>
          <cell r="BG269">
            <v>0</v>
          </cell>
          <cell r="BH269">
            <v>0</v>
          </cell>
          <cell r="BI269">
            <v>0</v>
          </cell>
          <cell r="BJ269">
            <v>0</v>
          </cell>
          <cell r="BK269">
            <v>0</v>
          </cell>
          <cell r="BL269">
            <v>0</v>
          </cell>
          <cell r="BM269">
            <v>0</v>
          </cell>
          <cell r="BN269">
            <v>0</v>
          </cell>
          <cell r="BO269">
            <v>0</v>
          </cell>
          <cell r="BP269">
            <v>0</v>
          </cell>
          <cell r="BQ269">
            <v>0</v>
          </cell>
          <cell r="BR269">
            <v>0</v>
          </cell>
          <cell r="BS269">
            <v>0</v>
          </cell>
          <cell r="BT269">
            <v>0</v>
          </cell>
          <cell r="BU269">
            <v>0</v>
          </cell>
          <cell r="BV269">
            <v>0</v>
          </cell>
          <cell r="BW269">
            <v>0</v>
          </cell>
          <cell r="BX269">
            <v>0</v>
          </cell>
          <cell r="BY269">
            <v>0</v>
          </cell>
          <cell r="BZ269">
            <v>0</v>
          </cell>
          <cell r="CA269">
            <v>0</v>
          </cell>
          <cell r="CB269">
            <v>0</v>
          </cell>
          <cell r="CC269">
            <v>0</v>
          </cell>
          <cell r="CD269">
            <v>0</v>
          </cell>
          <cell r="CE269">
            <v>0</v>
          </cell>
          <cell r="CF269">
            <v>0</v>
          </cell>
          <cell r="CG269">
            <v>0</v>
          </cell>
          <cell r="CH269">
            <v>0</v>
          </cell>
          <cell r="CI269">
            <v>0</v>
          </cell>
          <cell r="CJ269">
            <v>0</v>
          </cell>
          <cell r="CK269">
            <v>0</v>
          </cell>
          <cell r="CL269">
            <v>0</v>
          </cell>
          <cell r="CM269">
            <v>0</v>
          </cell>
          <cell r="CN269">
            <v>0</v>
          </cell>
          <cell r="CO269">
            <v>0</v>
          </cell>
          <cell r="CP269">
            <v>0</v>
          </cell>
        </row>
        <row r="270">
          <cell r="V270">
            <v>0</v>
          </cell>
        </row>
        <row r="271">
          <cell r="B271" t="str">
            <v>Jumlah Harga</v>
          </cell>
          <cell r="C271">
            <v>3776944.5502499999</v>
          </cell>
          <cell r="D271">
            <v>2832088.3359403941</v>
          </cell>
          <cell r="E271">
            <v>1760337.7291291971</v>
          </cell>
          <cell r="F271">
            <v>3776944.5502499999</v>
          </cell>
          <cell r="G271">
            <v>3776944.5502499999</v>
          </cell>
          <cell r="H271">
            <v>2832088.3359403941</v>
          </cell>
          <cell r="I271">
            <v>203957.891</v>
          </cell>
          <cell r="J271">
            <v>1760337.7291291971</v>
          </cell>
          <cell r="K271">
            <v>18029296.658107769</v>
          </cell>
          <cell r="L271">
            <v>1690743.9109799999</v>
          </cell>
          <cell r="M271">
            <v>1778477.1111249998</v>
          </cell>
          <cell r="N271">
            <v>3776944.5502499999</v>
          </cell>
          <cell r="O271">
            <v>2510427.1706250003</v>
          </cell>
          <cell r="P271">
            <v>4325959.5126400022</v>
          </cell>
          <cell r="Q271">
            <v>227007.360575</v>
          </cell>
          <cell r="R271">
            <v>203957.891</v>
          </cell>
          <cell r="S271">
            <v>340632.49875000003</v>
          </cell>
          <cell r="T271">
            <v>687725.19209999987</v>
          </cell>
          <cell r="U271">
            <v>233891.45624999999</v>
          </cell>
          <cell r="V271">
            <v>18029296.658107769</v>
          </cell>
          <cell r="W271">
            <v>401455</v>
          </cell>
          <cell r="X271">
            <v>1778477.1111249998</v>
          </cell>
          <cell r="Y271">
            <v>4346861.7414500006</v>
          </cell>
          <cell r="Z271">
            <v>1778477.1111249998</v>
          </cell>
          <cell r="AA271">
            <v>195619.28399999999</v>
          </cell>
          <cell r="AB271">
            <v>2510427.1706250003</v>
          </cell>
          <cell r="AC271">
            <v>265408.12</v>
          </cell>
          <cell r="AD271">
            <v>2510427.1706250003</v>
          </cell>
          <cell r="AE271">
            <v>372336.13500000001</v>
          </cell>
          <cell r="AF271">
            <v>1191955.9685</v>
          </cell>
          <cell r="AG271">
            <v>0</v>
          </cell>
          <cell r="AH271">
            <v>227007.360575</v>
          </cell>
          <cell r="AI271">
            <v>0</v>
          </cell>
          <cell r="AJ271">
            <v>495682.89288906247</v>
          </cell>
          <cell r="AK271">
            <v>0</v>
          </cell>
          <cell r="AL271">
            <v>340632.49875000003</v>
          </cell>
          <cell r="AM271">
            <v>0</v>
          </cell>
          <cell r="AN271">
            <v>4315205.9326250004</v>
          </cell>
          <cell r="AO271">
            <v>0</v>
          </cell>
          <cell r="AP271">
            <v>233891.45624999999</v>
          </cell>
          <cell r="AQ271">
            <v>0</v>
          </cell>
          <cell r="AR271">
            <v>113270.448</v>
          </cell>
          <cell r="AS271">
            <v>0</v>
          </cell>
          <cell r="AT271">
            <v>401455</v>
          </cell>
          <cell r="AU271">
            <v>0</v>
          </cell>
          <cell r="AV271">
            <v>757453.2034</v>
          </cell>
          <cell r="AW271">
            <v>0</v>
          </cell>
          <cell r="AX271">
            <v>4346861.7414500006</v>
          </cell>
          <cell r="AY271">
            <v>0</v>
          </cell>
          <cell r="AZ271">
            <v>195619.28399999999</v>
          </cell>
          <cell r="BA271">
            <v>0</v>
          </cell>
          <cell r="BB271">
            <v>195619.28399999999</v>
          </cell>
          <cell r="BC271">
            <v>0</v>
          </cell>
          <cell r="BD271">
            <v>265408.12</v>
          </cell>
          <cell r="BE271">
            <v>0</v>
          </cell>
          <cell r="BF271">
            <v>265408.12</v>
          </cell>
          <cell r="BG271">
            <v>0</v>
          </cell>
          <cell r="BH271">
            <v>69788.83600000001</v>
          </cell>
          <cell r="BI271">
            <v>0</v>
          </cell>
          <cell r="BJ271">
            <v>372336.13500000001</v>
          </cell>
          <cell r="BK271">
            <v>0</v>
          </cell>
          <cell r="BL271">
            <v>514421.74699999997</v>
          </cell>
          <cell r="BM271">
            <v>0</v>
          </cell>
          <cell r="BN271">
            <v>675092.853</v>
          </cell>
          <cell r="BO271">
            <v>0</v>
          </cell>
          <cell r="BP271">
            <v>164161.67199999999</v>
          </cell>
          <cell r="BQ271">
            <v>0</v>
          </cell>
          <cell r="BR271">
            <v>101246.448</v>
          </cell>
          <cell r="BS271">
            <v>0</v>
          </cell>
          <cell r="BT271">
            <v>317153.72450000001</v>
          </cell>
          <cell r="BU271">
            <v>0</v>
          </cell>
          <cell r="BV271">
            <v>276972.50799999997</v>
          </cell>
          <cell r="BW271">
            <v>0</v>
          </cell>
          <cell r="BX271">
            <v>276972.50799999997</v>
          </cell>
          <cell r="BY271">
            <v>0</v>
          </cell>
          <cell r="BZ271">
            <v>69788.83600000001</v>
          </cell>
          <cell r="CA271">
            <v>0</v>
          </cell>
          <cell r="CB271">
            <v>69788.83600000001</v>
          </cell>
          <cell r="CC271">
            <v>0</v>
          </cell>
          <cell r="CD271">
            <v>101246.448</v>
          </cell>
          <cell r="CE271">
            <v>0</v>
          </cell>
          <cell r="CF271">
            <v>132704.06000000003</v>
          </cell>
          <cell r="CG271">
            <v>0</v>
          </cell>
          <cell r="CH271">
            <v>992757.03099999996</v>
          </cell>
          <cell r="CI271">
            <v>0</v>
          </cell>
          <cell r="CJ271">
            <v>651088.97100000002</v>
          </cell>
          <cell r="CK271">
            <v>0</v>
          </cell>
          <cell r="CL271">
            <v>1326497.6212999998</v>
          </cell>
          <cell r="CM271">
            <v>0</v>
          </cell>
          <cell r="CN271">
            <v>1163095.6655000001</v>
          </cell>
          <cell r="CO271">
            <v>0</v>
          </cell>
          <cell r="CP271">
            <v>748232.92599999998</v>
          </cell>
        </row>
        <row r="274">
          <cell r="BL274">
            <v>514421.74699999997</v>
          </cell>
          <cell r="BM274">
            <v>0</v>
          </cell>
          <cell r="BN274">
            <v>675092.853</v>
          </cell>
          <cell r="BO274">
            <v>0</v>
          </cell>
          <cell r="BP274">
            <v>164161.67199999999</v>
          </cell>
          <cell r="BQ274">
            <v>0</v>
          </cell>
          <cell r="BR274">
            <v>101246.448</v>
          </cell>
          <cell r="BS274">
            <v>0</v>
          </cell>
          <cell r="BT274">
            <v>317153.72450000001</v>
          </cell>
          <cell r="BU274">
            <v>0</v>
          </cell>
          <cell r="BV274">
            <v>276972.50799999997</v>
          </cell>
          <cell r="BW274">
            <v>0</v>
          </cell>
          <cell r="BX274">
            <v>276972.50799999997</v>
          </cell>
          <cell r="BY274">
            <v>0</v>
          </cell>
          <cell r="BZ274">
            <v>69788.83600000001</v>
          </cell>
          <cell r="CA274">
            <v>0</v>
          </cell>
          <cell r="CB274">
            <v>69788.83600000001</v>
          </cell>
          <cell r="CC274">
            <v>0</v>
          </cell>
          <cell r="CD274">
            <v>101246.448</v>
          </cell>
          <cell r="CE274">
            <v>0</v>
          </cell>
          <cell r="CF274">
            <v>132704.06000000003</v>
          </cell>
          <cell r="CG274">
            <v>0</v>
          </cell>
          <cell r="CH274">
            <v>992757.03099999996</v>
          </cell>
          <cell r="CI274">
            <v>0</v>
          </cell>
          <cell r="CJ274">
            <v>651088.97100000002</v>
          </cell>
          <cell r="CK274">
            <v>0</v>
          </cell>
          <cell r="CL274">
            <v>1326497.6212999998</v>
          </cell>
          <cell r="CM274">
            <v>0</v>
          </cell>
          <cell r="CN274">
            <v>1163095.6655000001</v>
          </cell>
          <cell r="CO274">
            <v>0</v>
          </cell>
          <cell r="CP274">
            <v>748232.92599999998</v>
          </cell>
        </row>
        <row r="275">
          <cell r="A275" t="str">
            <v>No.</v>
          </cell>
          <cell r="B275" t="str">
            <v>Item Pekerjaan</v>
          </cell>
          <cell r="C275" t="str">
            <v>Satuan</v>
          </cell>
          <cell r="D275" t="str">
            <v>Harga Satuan</v>
          </cell>
          <cell r="E275" t="str">
            <v>P1</v>
          </cell>
          <cell r="F275" t="str">
            <v>P2</v>
          </cell>
          <cell r="G275" t="str">
            <v>P2</v>
          </cell>
          <cell r="H275" t="str">
            <v>J1</v>
          </cell>
          <cell r="I275" t="str">
            <v>P3</v>
          </cell>
          <cell r="J275" t="str">
            <v>J2</v>
          </cell>
          <cell r="K275" t="str">
            <v>J1</v>
          </cell>
          <cell r="L275" t="str">
            <v>J4</v>
          </cell>
          <cell r="M275" t="str">
            <v>J1'</v>
          </cell>
          <cell r="N275" t="str">
            <v>R1</v>
          </cell>
          <cell r="O275" t="str">
            <v>J2</v>
          </cell>
          <cell r="P275" t="str">
            <v>R3</v>
          </cell>
          <cell r="Q275" t="str">
            <v>J3</v>
          </cell>
          <cell r="R275">
            <v>0</v>
          </cell>
          <cell r="S275" t="str">
            <v>J4</v>
          </cell>
          <cell r="T275">
            <v>0</v>
          </cell>
          <cell r="U275" t="str">
            <v>J4'</v>
          </cell>
          <cell r="V275">
            <v>0</v>
          </cell>
          <cell r="W275" t="str">
            <v>R1</v>
          </cell>
          <cell r="X275">
            <v>0</v>
          </cell>
          <cell r="Y275" t="str">
            <v>R2</v>
          </cell>
          <cell r="Z275">
            <v>0</v>
          </cell>
          <cell r="AA275" t="str">
            <v>R3</v>
          </cell>
        </row>
        <row r="276">
          <cell r="D276" t="str">
            <v>Rp.</v>
          </cell>
          <cell r="E276" t="str">
            <v>Vol.</v>
          </cell>
          <cell r="F276" t="str">
            <v>Jumlah Harga</v>
          </cell>
          <cell r="G276" t="str">
            <v>Vol.</v>
          </cell>
          <cell r="H276" t="str">
            <v>Jumlah Harga</v>
          </cell>
          <cell r="I276" t="str">
            <v>Vol.</v>
          </cell>
          <cell r="J276" t="str">
            <v>Jumlah Harga</v>
          </cell>
          <cell r="K276" t="str">
            <v>Vol.</v>
          </cell>
          <cell r="L276" t="str">
            <v>Jumlah Harga</v>
          </cell>
          <cell r="M276" t="str">
            <v>Vol.</v>
          </cell>
          <cell r="N276" t="str">
            <v>Jumlah Harga</v>
          </cell>
          <cell r="O276" t="str">
            <v>Vol.</v>
          </cell>
          <cell r="P276" t="str">
            <v>Jumlah Harga</v>
          </cell>
          <cell r="Q276" t="str">
            <v>Vol.</v>
          </cell>
          <cell r="R276" t="str">
            <v>Jumlah Harga</v>
          </cell>
          <cell r="S276" t="str">
            <v>Vol.</v>
          </cell>
          <cell r="T276" t="str">
            <v>Jumlah Harga</v>
          </cell>
          <cell r="U276" t="str">
            <v>Vol.</v>
          </cell>
          <cell r="V276" t="str">
            <v>Jumlah Harga</v>
          </cell>
          <cell r="W276" t="str">
            <v>Vol.</v>
          </cell>
          <cell r="X276" t="str">
            <v>Jumlah Harga</v>
          </cell>
          <cell r="Y276" t="str">
            <v>Vol.</v>
          </cell>
          <cell r="Z276" t="str">
            <v>Jumlah Harga</v>
          </cell>
          <cell r="AA276" t="str">
            <v>Vol.</v>
          </cell>
          <cell r="AB276" t="str">
            <v>Jumlah Harga</v>
          </cell>
        </row>
        <row r="277">
          <cell r="A277" t="str">
            <v>V.</v>
          </cell>
          <cell r="B277" t="str">
            <v>UNIT BANGUNAN KANTOR PUSAT</v>
          </cell>
        </row>
        <row r="278">
          <cell r="A278" t="str">
            <v>V.</v>
          </cell>
          <cell r="B278" t="str">
            <v>UNIT BANGUNAN KANTOR PUSAT</v>
          </cell>
        </row>
        <row r="279">
          <cell r="A279">
            <v>1</v>
          </cell>
          <cell r="B279" t="str">
            <v>Kayu 6/12</v>
          </cell>
          <cell r="C279" t="str">
            <v>M3</v>
          </cell>
          <cell r="D279">
            <v>0</v>
          </cell>
          <cell r="E279">
            <v>0</v>
          </cell>
          <cell r="F279">
            <v>0</v>
          </cell>
          <cell r="G279">
            <v>0</v>
          </cell>
          <cell r="H279">
            <v>0</v>
          </cell>
          <cell r="I279">
            <v>3.6144000000000003E-2</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0</v>
          </cell>
          <cell r="AB279">
            <v>0</v>
          </cell>
        </row>
        <row r="280">
          <cell r="A280">
            <v>2</v>
          </cell>
          <cell r="B280" t="str">
            <v>Kayu Slimar 3/10</v>
          </cell>
          <cell r="C280" t="str">
            <v>M3</v>
          </cell>
          <cell r="D280">
            <v>0</v>
          </cell>
          <cell r="E280">
            <v>0</v>
          </cell>
          <cell r="F280">
            <v>0</v>
          </cell>
          <cell r="G280">
            <v>0</v>
          </cell>
          <cell r="H280">
            <v>0</v>
          </cell>
          <cell r="I280">
            <v>1.4159999999999999E-2</v>
          </cell>
          <cell r="J280">
            <v>0</v>
          </cell>
          <cell r="K280">
            <v>0</v>
          </cell>
          <cell r="L280">
            <v>0</v>
          </cell>
          <cell r="M280">
            <v>0</v>
          </cell>
          <cell r="N280">
            <v>0</v>
          </cell>
          <cell r="O280">
            <v>0</v>
          </cell>
          <cell r="P280">
            <v>0</v>
          </cell>
          <cell r="Q280">
            <v>0</v>
          </cell>
          <cell r="R280">
            <v>0</v>
          </cell>
          <cell r="S280">
            <v>0</v>
          </cell>
          <cell r="T280">
            <v>0</v>
          </cell>
          <cell r="U280">
            <v>0</v>
          </cell>
          <cell r="V280">
            <v>0</v>
          </cell>
          <cell r="W280">
            <v>0</v>
          </cell>
          <cell r="X280">
            <v>0</v>
          </cell>
          <cell r="Y280">
            <v>0</v>
          </cell>
          <cell r="Z280">
            <v>0</v>
          </cell>
          <cell r="AA280">
            <v>0</v>
          </cell>
          <cell r="AB280">
            <v>0</v>
          </cell>
        </row>
        <row r="281">
          <cell r="A281">
            <v>3</v>
          </cell>
          <cell r="B281" t="str">
            <v>Kayu Slimar 3/15</v>
          </cell>
          <cell r="C281" t="str">
            <v>M3</v>
          </cell>
          <cell r="D281">
            <v>0</v>
          </cell>
          <cell r="E281">
            <v>0</v>
          </cell>
          <cell r="F281">
            <v>0</v>
          </cell>
          <cell r="G281">
            <v>0</v>
          </cell>
          <cell r="H281">
            <v>0</v>
          </cell>
          <cell r="I281">
            <v>2.6999999999999997E-3</v>
          </cell>
          <cell r="J281">
            <v>0</v>
          </cell>
          <cell r="K281">
            <v>0</v>
          </cell>
          <cell r="L281">
            <v>0</v>
          </cell>
          <cell r="M281">
            <v>0</v>
          </cell>
          <cell r="N281">
            <v>0</v>
          </cell>
          <cell r="O281">
            <v>0</v>
          </cell>
          <cell r="P281">
            <v>0</v>
          </cell>
          <cell r="Q281">
            <v>0</v>
          </cell>
          <cell r="R281">
            <v>0</v>
          </cell>
          <cell r="S281">
            <v>0</v>
          </cell>
          <cell r="T281">
            <v>0</v>
          </cell>
          <cell r="U281">
            <v>0</v>
          </cell>
          <cell r="V281">
            <v>0</v>
          </cell>
          <cell r="W281">
            <v>0</v>
          </cell>
          <cell r="X281">
            <v>0</v>
          </cell>
          <cell r="Y281">
            <v>0</v>
          </cell>
          <cell r="Z281">
            <v>0</v>
          </cell>
          <cell r="AA281">
            <v>0</v>
          </cell>
          <cell r="AB281">
            <v>0</v>
          </cell>
        </row>
        <row r="282">
          <cell r="A282">
            <v>4</v>
          </cell>
          <cell r="B282" t="str">
            <v>Kayu Slimar 3/20</v>
          </cell>
          <cell r="C282" t="str">
            <v>M3</v>
          </cell>
          <cell r="D282">
            <v>0</v>
          </cell>
          <cell r="E282">
            <v>0</v>
          </cell>
          <cell r="F282">
            <v>0</v>
          </cell>
          <cell r="G282">
            <v>0</v>
          </cell>
          <cell r="H282">
            <v>0</v>
          </cell>
          <cell r="I282">
            <v>3.5999999999999999E-3</v>
          </cell>
          <cell r="J282">
            <v>0</v>
          </cell>
          <cell r="K282">
            <v>0</v>
          </cell>
          <cell r="L282">
            <v>0</v>
          </cell>
          <cell r="M282">
            <v>0</v>
          </cell>
          <cell r="N282">
            <v>0</v>
          </cell>
          <cell r="O282">
            <v>0</v>
          </cell>
          <cell r="P282">
            <v>0</v>
          </cell>
          <cell r="Q282">
            <v>0</v>
          </cell>
          <cell r="R282">
            <v>0</v>
          </cell>
          <cell r="S282">
            <v>0</v>
          </cell>
          <cell r="T282">
            <v>0</v>
          </cell>
          <cell r="U282">
            <v>0</v>
          </cell>
          <cell r="V282">
            <v>0</v>
          </cell>
          <cell r="W282">
            <v>0</v>
          </cell>
          <cell r="X282">
            <v>0</v>
          </cell>
          <cell r="Y282">
            <v>0</v>
          </cell>
          <cell r="Z282">
            <v>0</v>
          </cell>
          <cell r="AA282">
            <v>0</v>
          </cell>
          <cell r="AB282">
            <v>0</v>
          </cell>
        </row>
        <row r="283">
          <cell r="A283">
            <v>5</v>
          </cell>
          <cell r="B283" t="str">
            <v>Kayu 2/10</v>
          </cell>
          <cell r="C283" t="str">
            <v>M3</v>
          </cell>
          <cell r="D283">
            <v>0</v>
          </cell>
          <cell r="E283">
            <v>0</v>
          </cell>
          <cell r="F283">
            <v>0</v>
          </cell>
          <cell r="G283">
            <v>0</v>
          </cell>
          <cell r="H283">
            <v>0</v>
          </cell>
          <cell r="I283">
            <v>5.4000000000000012E-3</v>
          </cell>
          <cell r="J283">
            <v>0</v>
          </cell>
          <cell r="K283">
            <v>12.399999999999999</v>
          </cell>
          <cell r="L283">
            <v>0</v>
          </cell>
          <cell r="M283">
            <v>12.399999999999999</v>
          </cell>
          <cell r="N283">
            <v>0</v>
          </cell>
          <cell r="O283">
            <v>6.4</v>
          </cell>
          <cell r="P283">
            <v>0</v>
          </cell>
          <cell r="Q283">
            <v>93.25</v>
          </cell>
          <cell r="R283">
            <v>0</v>
          </cell>
          <cell r="S283">
            <v>13.814999999999998</v>
          </cell>
          <cell r="T283">
            <v>0</v>
          </cell>
          <cell r="U283">
            <v>13.814999999999998</v>
          </cell>
          <cell r="V283">
            <v>0</v>
          </cell>
          <cell r="W283">
            <v>0</v>
          </cell>
          <cell r="X283">
            <v>0</v>
          </cell>
          <cell r="Y283">
            <v>0</v>
          </cell>
          <cell r="Z283">
            <v>0</v>
          </cell>
          <cell r="AA283">
            <v>0</v>
          </cell>
          <cell r="AB283">
            <v>0</v>
          </cell>
        </row>
        <row r="284">
          <cell r="A284">
            <v>6</v>
          </cell>
          <cell r="B284" t="str">
            <v>Panil t = 3 cm</v>
          </cell>
          <cell r="C284" t="str">
            <v>M2</v>
          </cell>
          <cell r="D284">
            <v>0</v>
          </cell>
          <cell r="E284">
            <v>0</v>
          </cell>
          <cell r="F284">
            <v>0</v>
          </cell>
          <cell r="G284">
            <v>0</v>
          </cell>
          <cell r="H284">
            <v>0</v>
          </cell>
          <cell r="I284">
            <v>0.49500000000000005</v>
          </cell>
          <cell r="J284">
            <v>0</v>
          </cell>
          <cell r="K284">
            <v>0</v>
          </cell>
          <cell r="L284">
            <v>0</v>
          </cell>
          <cell r="M284">
            <v>0</v>
          </cell>
          <cell r="N284">
            <v>0</v>
          </cell>
          <cell r="O284">
            <v>0</v>
          </cell>
          <cell r="P284">
            <v>0</v>
          </cell>
          <cell r="Q284">
            <v>0</v>
          </cell>
          <cell r="R284">
            <v>0</v>
          </cell>
          <cell r="S284">
            <v>0</v>
          </cell>
          <cell r="T284">
            <v>0</v>
          </cell>
          <cell r="U284">
            <v>0</v>
          </cell>
          <cell r="V284">
            <v>0</v>
          </cell>
          <cell r="W284">
            <v>0</v>
          </cell>
          <cell r="X284">
            <v>0</v>
          </cell>
          <cell r="Y284">
            <v>0</v>
          </cell>
          <cell r="Z284">
            <v>0</v>
          </cell>
          <cell r="AA284">
            <v>0</v>
          </cell>
          <cell r="AB284">
            <v>0</v>
          </cell>
        </row>
        <row r="285">
          <cell r="A285">
            <v>1</v>
          </cell>
          <cell r="B285" t="str">
            <v>Kusen Aluminium 5/10</v>
          </cell>
          <cell r="C285" t="str">
            <v>M'</v>
          </cell>
          <cell r="D285">
            <v>124948</v>
          </cell>
          <cell r="E285">
            <v>0</v>
          </cell>
          <cell r="F285">
            <v>0</v>
          </cell>
          <cell r="G285">
            <v>0</v>
          </cell>
          <cell r="H285">
            <v>0</v>
          </cell>
          <cell r="I285">
            <v>5</v>
          </cell>
          <cell r="J285">
            <v>624740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row>
        <row r="286">
          <cell r="A286">
            <v>2</v>
          </cell>
          <cell r="B286" t="str">
            <v xml:space="preserve">Rangka Daun Jendela Alumunium </v>
          </cell>
          <cell r="C286" t="str">
            <v>M'</v>
          </cell>
          <cell r="D286">
            <v>124948</v>
          </cell>
          <cell r="E286">
            <v>0</v>
          </cell>
          <cell r="F286">
            <v>0</v>
          </cell>
          <cell r="G286">
            <v>0</v>
          </cell>
          <cell r="H286">
            <v>0</v>
          </cell>
          <cell r="I286">
            <v>0</v>
          </cell>
          <cell r="J286">
            <v>0</v>
          </cell>
          <cell r="K286">
            <v>0</v>
          </cell>
          <cell r="L286">
            <v>0</v>
          </cell>
          <cell r="M286">
            <v>0</v>
          </cell>
          <cell r="N286">
            <v>0</v>
          </cell>
          <cell r="O286">
            <v>0</v>
          </cell>
          <cell r="P286">
            <v>0</v>
          </cell>
          <cell r="Q286">
            <v>0</v>
          </cell>
          <cell r="R286">
            <v>0</v>
          </cell>
          <cell r="S286">
            <v>0</v>
          </cell>
          <cell r="T286">
            <v>0</v>
          </cell>
          <cell r="U286">
            <v>0</v>
          </cell>
          <cell r="V286">
            <v>0</v>
          </cell>
          <cell r="W286">
            <v>0</v>
          </cell>
          <cell r="X286">
            <v>0</v>
          </cell>
          <cell r="Y286">
            <v>0</v>
          </cell>
          <cell r="Z286">
            <v>0</v>
          </cell>
          <cell r="AA286">
            <v>0</v>
          </cell>
          <cell r="AB286">
            <v>0</v>
          </cell>
        </row>
        <row r="287">
          <cell r="A287">
            <v>3</v>
          </cell>
          <cell r="B287" t="str">
            <v>Rangka Tiang Sirip Alumunium 1/1 Putih</v>
          </cell>
          <cell r="C287" t="str">
            <v>M'</v>
          </cell>
          <cell r="D287">
            <v>62474</v>
          </cell>
          <cell r="E287">
            <v>0</v>
          </cell>
          <cell r="F287">
            <v>0</v>
          </cell>
          <cell r="G287">
            <v>0</v>
          </cell>
          <cell r="H287">
            <v>0</v>
          </cell>
          <cell r="I287">
            <v>0</v>
          </cell>
          <cell r="J287">
            <v>0</v>
          </cell>
          <cell r="K287">
            <v>2.8499999999999996</v>
          </cell>
          <cell r="L287">
            <v>178050.89999999997</v>
          </cell>
          <cell r="M287">
            <v>2.8499999999999996</v>
          </cell>
          <cell r="N287">
            <v>178050.89999999997</v>
          </cell>
          <cell r="O287">
            <v>0</v>
          </cell>
          <cell r="P287">
            <v>0</v>
          </cell>
          <cell r="Q287">
            <v>14.100000000000003</v>
          </cell>
          <cell r="R287">
            <v>880883.40000000026</v>
          </cell>
          <cell r="S287">
            <v>2.12</v>
          </cell>
          <cell r="T287">
            <v>132444.88</v>
          </cell>
          <cell r="U287">
            <v>2.12</v>
          </cell>
          <cell r="V287">
            <v>132444.88</v>
          </cell>
          <cell r="W287">
            <v>0</v>
          </cell>
          <cell r="X287">
            <v>0</v>
          </cell>
          <cell r="Y287">
            <v>0</v>
          </cell>
          <cell r="Z287">
            <v>0</v>
          </cell>
          <cell r="AA287">
            <v>0</v>
          </cell>
          <cell r="AB287">
            <v>0</v>
          </cell>
        </row>
        <row r="288">
          <cell r="A288">
            <v>4</v>
          </cell>
          <cell r="B288" t="str">
            <v>Pasang Shading Sirip Alumunium 0.2/10 +Rangka</v>
          </cell>
          <cell r="C288" t="str">
            <v>M2</v>
          </cell>
          <cell r="D288">
            <v>0</v>
          </cell>
          <cell r="E288">
            <v>0</v>
          </cell>
          <cell r="F288">
            <v>0</v>
          </cell>
          <cell r="G288">
            <v>0</v>
          </cell>
          <cell r="H288">
            <v>0</v>
          </cell>
          <cell r="I288">
            <v>0</v>
          </cell>
          <cell r="J288">
            <v>0</v>
          </cell>
          <cell r="K288">
            <v>0.50749999999999995</v>
          </cell>
          <cell r="L288">
            <v>0</v>
          </cell>
          <cell r="M288">
            <v>0.50749999999999995</v>
          </cell>
          <cell r="N288">
            <v>0</v>
          </cell>
          <cell r="O288">
            <v>0</v>
          </cell>
          <cell r="P288">
            <v>0</v>
          </cell>
          <cell r="Q288">
            <v>1.4649999999999999</v>
          </cell>
          <cell r="R288">
            <v>0</v>
          </cell>
          <cell r="S288">
            <v>0.252</v>
          </cell>
          <cell r="T288">
            <v>0</v>
          </cell>
          <cell r="U288">
            <v>0.252</v>
          </cell>
          <cell r="V288">
            <v>0</v>
          </cell>
          <cell r="W288">
            <v>0</v>
          </cell>
          <cell r="X288">
            <v>0</v>
          </cell>
          <cell r="Y288">
            <v>0</v>
          </cell>
          <cell r="Z288">
            <v>0</v>
          </cell>
          <cell r="AA288">
            <v>0</v>
          </cell>
          <cell r="AB288">
            <v>0</v>
          </cell>
        </row>
        <row r="289">
          <cell r="A289">
            <v>5</v>
          </cell>
          <cell r="B289" t="str">
            <v>Daun Pintu Panil Kamper</v>
          </cell>
          <cell r="C289" t="str">
            <v>bh</v>
          </cell>
          <cell r="D289">
            <v>550000</v>
          </cell>
          <cell r="E289">
            <v>0</v>
          </cell>
          <cell r="F289">
            <v>0</v>
          </cell>
          <cell r="G289">
            <v>0</v>
          </cell>
          <cell r="H289">
            <v>0</v>
          </cell>
          <cell r="I289">
            <v>1.2</v>
          </cell>
          <cell r="J289">
            <v>660000</v>
          </cell>
          <cell r="K289">
            <v>0</v>
          </cell>
          <cell r="L289">
            <v>0</v>
          </cell>
          <cell r="M289">
            <v>0</v>
          </cell>
          <cell r="N289">
            <v>0</v>
          </cell>
          <cell r="O289">
            <v>0</v>
          </cell>
          <cell r="P289">
            <v>0</v>
          </cell>
          <cell r="Q289">
            <v>0</v>
          </cell>
          <cell r="R289">
            <v>0</v>
          </cell>
          <cell r="S289">
            <v>0</v>
          </cell>
          <cell r="T289">
            <v>0</v>
          </cell>
          <cell r="U289">
            <v>0</v>
          </cell>
          <cell r="V289">
            <v>0</v>
          </cell>
          <cell r="W289">
            <v>0</v>
          </cell>
          <cell r="X289">
            <v>0</v>
          </cell>
          <cell r="Y289">
            <v>0</v>
          </cell>
          <cell r="Z289">
            <v>0</v>
          </cell>
          <cell r="AA289">
            <v>0</v>
          </cell>
          <cell r="AB289">
            <v>0</v>
          </cell>
        </row>
        <row r="290">
          <cell r="A290">
            <v>6</v>
          </cell>
          <cell r="B290" t="str">
            <v>Plat besi t = 2 mm</v>
          </cell>
          <cell r="C290" t="str">
            <v>Kg</v>
          </cell>
          <cell r="D290">
            <v>0</v>
          </cell>
          <cell r="E290">
            <v>0</v>
          </cell>
          <cell r="F290">
            <v>0</v>
          </cell>
          <cell r="G290">
            <v>57.085200000000007</v>
          </cell>
          <cell r="H290">
            <v>0</v>
          </cell>
          <cell r="I290">
            <v>0</v>
          </cell>
          <cell r="J290">
            <v>0</v>
          </cell>
          <cell r="K290">
            <v>0</v>
          </cell>
          <cell r="L290">
            <v>0</v>
          </cell>
          <cell r="M290">
            <v>0</v>
          </cell>
          <cell r="N290">
            <v>0</v>
          </cell>
          <cell r="O290">
            <v>0</v>
          </cell>
          <cell r="P290">
            <v>0</v>
          </cell>
          <cell r="Q290">
            <v>0</v>
          </cell>
          <cell r="R290">
            <v>0</v>
          </cell>
          <cell r="S290">
            <v>0</v>
          </cell>
          <cell r="T290">
            <v>0</v>
          </cell>
          <cell r="U290">
            <v>0</v>
          </cell>
          <cell r="V290">
            <v>0</v>
          </cell>
          <cell r="W290">
            <v>0</v>
          </cell>
          <cell r="X290">
            <v>0</v>
          </cell>
          <cell r="Y290">
            <v>0</v>
          </cell>
          <cell r="Z290">
            <v>0</v>
          </cell>
          <cell r="AA290">
            <v>0</v>
          </cell>
          <cell r="AB290">
            <v>0</v>
          </cell>
        </row>
        <row r="291">
          <cell r="A291">
            <v>7</v>
          </cell>
          <cell r="B291" t="str">
            <v>C 40.40.2  (pesan khusus)</v>
          </cell>
          <cell r="C291" t="str">
            <v>Kg</v>
          </cell>
          <cell r="D291">
            <v>14122.3</v>
          </cell>
          <cell r="E291">
            <v>0</v>
          </cell>
          <cell r="F291">
            <v>0</v>
          </cell>
          <cell r="G291">
            <v>42.56</v>
          </cell>
          <cell r="H291">
            <v>601045.08799999999</v>
          </cell>
          <cell r="I291">
            <v>0</v>
          </cell>
          <cell r="J291">
            <v>0</v>
          </cell>
          <cell r="K291">
            <v>0</v>
          </cell>
          <cell r="L291">
            <v>0</v>
          </cell>
          <cell r="M291">
            <v>0</v>
          </cell>
          <cell r="N291">
            <v>0</v>
          </cell>
          <cell r="O291">
            <v>0</v>
          </cell>
          <cell r="P291">
            <v>0</v>
          </cell>
          <cell r="Q291">
            <v>0</v>
          </cell>
          <cell r="R291">
            <v>0</v>
          </cell>
          <cell r="S291">
            <v>0</v>
          </cell>
          <cell r="T291">
            <v>0</v>
          </cell>
          <cell r="U291">
            <v>0</v>
          </cell>
          <cell r="V291">
            <v>0</v>
          </cell>
          <cell r="W291">
            <v>0</v>
          </cell>
          <cell r="X291">
            <v>0</v>
          </cell>
          <cell r="Y291">
            <v>0</v>
          </cell>
          <cell r="Z291">
            <v>0</v>
          </cell>
          <cell r="AA291">
            <v>0</v>
          </cell>
          <cell r="AB291">
            <v>0</v>
          </cell>
        </row>
        <row r="292">
          <cell r="A292">
            <v>8</v>
          </cell>
          <cell r="B292" t="str">
            <v>Handle besi dia 16 mm</v>
          </cell>
          <cell r="C292" t="str">
            <v>Set</v>
          </cell>
          <cell r="D292">
            <v>129652.5</v>
          </cell>
          <cell r="E292">
            <v>0</v>
          </cell>
          <cell r="F292">
            <v>0</v>
          </cell>
          <cell r="G292">
            <v>1</v>
          </cell>
          <cell r="H292">
            <v>129652.5</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0</v>
          </cell>
        </row>
        <row r="293">
          <cell r="A293">
            <v>9</v>
          </cell>
          <cell r="B293" t="str">
            <v>Hendle pintu Stainless</v>
          </cell>
          <cell r="C293" t="str">
            <v>Set</v>
          </cell>
          <cell r="D293">
            <v>261652.5</v>
          </cell>
          <cell r="E293">
            <v>0</v>
          </cell>
          <cell r="F293">
            <v>0</v>
          </cell>
          <cell r="G293">
            <v>0</v>
          </cell>
          <cell r="H293">
            <v>0</v>
          </cell>
          <cell r="I293">
            <v>0</v>
          </cell>
          <cell r="J293">
            <v>0</v>
          </cell>
          <cell r="K293">
            <v>0</v>
          </cell>
          <cell r="L293">
            <v>0</v>
          </cell>
          <cell r="M293">
            <v>0</v>
          </cell>
          <cell r="N293">
            <v>0</v>
          </cell>
          <cell r="O293">
            <v>0</v>
          </cell>
          <cell r="P293">
            <v>0</v>
          </cell>
          <cell r="Q293">
            <v>0</v>
          </cell>
          <cell r="R293">
            <v>0</v>
          </cell>
          <cell r="S293">
            <v>0</v>
          </cell>
          <cell r="T293">
            <v>0</v>
          </cell>
          <cell r="U293">
            <v>0</v>
          </cell>
          <cell r="V293">
            <v>0</v>
          </cell>
          <cell r="W293">
            <v>0</v>
          </cell>
          <cell r="X293">
            <v>0</v>
          </cell>
          <cell r="Y293">
            <v>0</v>
          </cell>
          <cell r="Z293">
            <v>0</v>
          </cell>
          <cell r="AA293">
            <v>0</v>
          </cell>
          <cell r="AB293">
            <v>0</v>
          </cell>
        </row>
        <row r="294">
          <cell r="A294">
            <v>10</v>
          </cell>
          <cell r="B294" t="str">
            <v>Kunci Pintu Handle stainleess (dorma)</v>
          </cell>
          <cell r="C294" t="str">
            <v>Set</v>
          </cell>
          <cell r="D294">
            <v>650000</v>
          </cell>
          <cell r="E294">
            <v>0</v>
          </cell>
          <cell r="F294">
            <v>0</v>
          </cell>
          <cell r="G294">
            <v>0</v>
          </cell>
          <cell r="H294">
            <v>0</v>
          </cell>
          <cell r="I294">
            <v>0</v>
          </cell>
          <cell r="J294">
            <v>0</v>
          </cell>
          <cell r="K294">
            <v>0</v>
          </cell>
          <cell r="L294">
            <v>0</v>
          </cell>
          <cell r="M294">
            <v>0</v>
          </cell>
          <cell r="N294">
            <v>0</v>
          </cell>
          <cell r="O294">
            <v>0</v>
          </cell>
          <cell r="P294">
            <v>0</v>
          </cell>
          <cell r="Q294">
            <v>0</v>
          </cell>
          <cell r="R294">
            <v>0</v>
          </cell>
          <cell r="S294">
            <v>0</v>
          </cell>
          <cell r="T294">
            <v>0</v>
          </cell>
          <cell r="U294">
            <v>0</v>
          </cell>
          <cell r="V294">
            <v>0</v>
          </cell>
          <cell r="W294">
            <v>0</v>
          </cell>
          <cell r="X294">
            <v>0</v>
          </cell>
          <cell r="Y294">
            <v>0</v>
          </cell>
          <cell r="Z294">
            <v>0</v>
          </cell>
          <cell r="AA294">
            <v>0</v>
          </cell>
          <cell r="AB294">
            <v>0</v>
          </cell>
        </row>
        <row r="295">
          <cell r="A295">
            <v>11</v>
          </cell>
          <cell r="B295" t="str">
            <v>Kunci tanam Antik</v>
          </cell>
          <cell r="C295" t="str">
            <v>Set</v>
          </cell>
          <cell r="D295">
            <v>265000</v>
          </cell>
          <cell r="E295">
            <v>0</v>
          </cell>
          <cell r="F295">
            <v>0</v>
          </cell>
          <cell r="G295">
            <v>0</v>
          </cell>
          <cell r="H295">
            <v>0</v>
          </cell>
          <cell r="I295">
            <v>0</v>
          </cell>
          <cell r="J295">
            <v>0</v>
          </cell>
          <cell r="K295">
            <v>0</v>
          </cell>
          <cell r="L295">
            <v>0</v>
          </cell>
          <cell r="M295">
            <v>0</v>
          </cell>
          <cell r="N295">
            <v>0</v>
          </cell>
          <cell r="O295">
            <v>0</v>
          </cell>
          <cell r="P295">
            <v>0</v>
          </cell>
          <cell r="Q295">
            <v>0</v>
          </cell>
          <cell r="R295">
            <v>0</v>
          </cell>
          <cell r="S295">
            <v>0</v>
          </cell>
          <cell r="T295">
            <v>0</v>
          </cell>
          <cell r="U295">
            <v>0</v>
          </cell>
          <cell r="V295">
            <v>0</v>
          </cell>
          <cell r="W295">
            <v>0</v>
          </cell>
          <cell r="X295">
            <v>0</v>
          </cell>
          <cell r="Y295">
            <v>0</v>
          </cell>
          <cell r="Z295">
            <v>0</v>
          </cell>
          <cell r="AA295">
            <v>0</v>
          </cell>
          <cell r="AB295">
            <v>0</v>
          </cell>
        </row>
        <row r="296">
          <cell r="A296">
            <v>12</v>
          </cell>
          <cell r="B296" t="str">
            <v>Kunci tanam biasa</v>
          </cell>
          <cell r="C296" t="str">
            <v>Set</v>
          </cell>
          <cell r="D296">
            <v>168565</v>
          </cell>
          <cell r="E296">
            <v>0</v>
          </cell>
          <cell r="F296">
            <v>0</v>
          </cell>
          <cell r="G296">
            <v>1</v>
          </cell>
          <cell r="H296">
            <v>168565</v>
          </cell>
          <cell r="I296">
            <v>1</v>
          </cell>
          <cell r="J296">
            <v>168565</v>
          </cell>
          <cell r="K296">
            <v>0</v>
          </cell>
          <cell r="L296">
            <v>0</v>
          </cell>
          <cell r="M296">
            <v>0</v>
          </cell>
          <cell r="N296">
            <v>0</v>
          </cell>
          <cell r="O296">
            <v>0</v>
          </cell>
          <cell r="P296">
            <v>0</v>
          </cell>
          <cell r="Q296">
            <v>0</v>
          </cell>
          <cell r="R296">
            <v>0</v>
          </cell>
          <cell r="S296">
            <v>0</v>
          </cell>
          <cell r="T296">
            <v>0</v>
          </cell>
          <cell r="U296">
            <v>0</v>
          </cell>
          <cell r="V296">
            <v>0</v>
          </cell>
          <cell r="W296">
            <v>0</v>
          </cell>
          <cell r="X296">
            <v>0</v>
          </cell>
          <cell r="Y296">
            <v>0</v>
          </cell>
          <cell r="Z296">
            <v>0</v>
          </cell>
          <cell r="AA296">
            <v>0</v>
          </cell>
          <cell r="AB296">
            <v>0</v>
          </cell>
        </row>
        <row r="297">
          <cell r="A297">
            <v>13</v>
          </cell>
          <cell r="B297" t="str">
            <v>Kunci Silinder</v>
          </cell>
          <cell r="C297" t="str">
            <v>Set</v>
          </cell>
          <cell r="D297">
            <v>217900</v>
          </cell>
          <cell r="E297">
            <v>0</v>
          </cell>
          <cell r="F297">
            <v>0</v>
          </cell>
          <cell r="G297">
            <v>0</v>
          </cell>
          <cell r="H297">
            <v>0</v>
          </cell>
          <cell r="I297">
            <v>0</v>
          </cell>
          <cell r="J297">
            <v>0</v>
          </cell>
          <cell r="K297">
            <v>0</v>
          </cell>
          <cell r="L297">
            <v>0</v>
          </cell>
          <cell r="M297">
            <v>0</v>
          </cell>
          <cell r="N297">
            <v>0</v>
          </cell>
          <cell r="O297">
            <v>0</v>
          </cell>
          <cell r="P297">
            <v>0</v>
          </cell>
          <cell r="Q297">
            <v>0</v>
          </cell>
          <cell r="R297">
            <v>0</v>
          </cell>
          <cell r="S297">
            <v>0</v>
          </cell>
          <cell r="T297">
            <v>0</v>
          </cell>
          <cell r="U297">
            <v>0</v>
          </cell>
          <cell r="V297">
            <v>0</v>
          </cell>
          <cell r="W297">
            <v>0</v>
          </cell>
          <cell r="X297">
            <v>0</v>
          </cell>
          <cell r="Y297">
            <v>0</v>
          </cell>
          <cell r="Z297">
            <v>0</v>
          </cell>
          <cell r="AA297">
            <v>0</v>
          </cell>
          <cell r="AB297">
            <v>0</v>
          </cell>
        </row>
        <row r="298">
          <cell r="A298">
            <v>14</v>
          </cell>
          <cell r="B298" t="str">
            <v>Kunci Selot</v>
          </cell>
          <cell r="C298" t="str">
            <v>Set</v>
          </cell>
          <cell r="D298">
            <v>48300</v>
          </cell>
          <cell r="E298">
            <v>0</v>
          </cell>
          <cell r="F298">
            <v>0</v>
          </cell>
          <cell r="G298">
            <v>0</v>
          </cell>
          <cell r="H298">
            <v>0</v>
          </cell>
          <cell r="I298">
            <v>0</v>
          </cell>
          <cell r="J298">
            <v>0</v>
          </cell>
          <cell r="K298">
            <v>0</v>
          </cell>
          <cell r="L298">
            <v>0</v>
          </cell>
          <cell r="M298">
            <v>0</v>
          </cell>
          <cell r="N298">
            <v>0</v>
          </cell>
          <cell r="O298">
            <v>0</v>
          </cell>
          <cell r="P298">
            <v>0</v>
          </cell>
          <cell r="Q298">
            <v>0</v>
          </cell>
          <cell r="R298">
            <v>0</v>
          </cell>
          <cell r="S298">
            <v>0</v>
          </cell>
          <cell r="T298">
            <v>0</v>
          </cell>
          <cell r="U298">
            <v>0</v>
          </cell>
          <cell r="V298">
            <v>0</v>
          </cell>
          <cell r="W298">
            <v>0</v>
          </cell>
          <cell r="X298">
            <v>0</v>
          </cell>
          <cell r="Y298">
            <v>0</v>
          </cell>
          <cell r="Z298">
            <v>0</v>
          </cell>
          <cell r="AA298">
            <v>0</v>
          </cell>
          <cell r="AB298">
            <v>0</v>
          </cell>
        </row>
        <row r="299">
          <cell r="A299">
            <v>15</v>
          </cell>
          <cell r="B299" t="str">
            <v>Engsel jendela</v>
          </cell>
          <cell r="C299" t="str">
            <v>Bh</v>
          </cell>
          <cell r="D299">
            <v>16600</v>
          </cell>
          <cell r="E299">
            <v>0</v>
          </cell>
          <cell r="F299">
            <v>0</v>
          </cell>
          <cell r="G299">
            <v>0</v>
          </cell>
          <cell r="H299">
            <v>0</v>
          </cell>
          <cell r="I299">
            <v>0</v>
          </cell>
          <cell r="J299">
            <v>0</v>
          </cell>
          <cell r="K299">
            <v>0</v>
          </cell>
          <cell r="L299">
            <v>0</v>
          </cell>
          <cell r="M299">
            <v>0</v>
          </cell>
          <cell r="N299">
            <v>0</v>
          </cell>
          <cell r="O299">
            <v>0</v>
          </cell>
          <cell r="P299">
            <v>0</v>
          </cell>
          <cell r="Q299">
            <v>0</v>
          </cell>
          <cell r="R299">
            <v>0</v>
          </cell>
          <cell r="S299">
            <v>0</v>
          </cell>
          <cell r="T299">
            <v>0</v>
          </cell>
          <cell r="U299">
            <v>0</v>
          </cell>
          <cell r="V299">
            <v>0</v>
          </cell>
          <cell r="W299">
            <v>0</v>
          </cell>
          <cell r="X299">
            <v>0</v>
          </cell>
          <cell r="Y299">
            <v>0</v>
          </cell>
          <cell r="Z299">
            <v>0</v>
          </cell>
          <cell r="AA299">
            <v>0</v>
          </cell>
          <cell r="AB299">
            <v>0</v>
          </cell>
        </row>
        <row r="300">
          <cell r="A300">
            <v>16</v>
          </cell>
          <cell r="B300" t="str">
            <v>Engsel pintu</v>
          </cell>
          <cell r="C300" t="str">
            <v>Bh</v>
          </cell>
          <cell r="D300">
            <v>44395.75</v>
          </cell>
          <cell r="E300">
            <v>0</v>
          </cell>
          <cell r="F300">
            <v>0</v>
          </cell>
          <cell r="G300">
            <v>0</v>
          </cell>
          <cell r="H300">
            <v>0</v>
          </cell>
          <cell r="I300">
            <v>3</v>
          </cell>
          <cell r="J300">
            <v>133187.25</v>
          </cell>
          <cell r="K300">
            <v>0</v>
          </cell>
          <cell r="L300">
            <v>0</v>
          </cell>
          <cell r="M300">
            <v>0</v>
          </cell>
          <cell r="N300">
            <v>0</v>
          </cell>
          <cell r="O300">
            <v>0</v>
          </cell>
          <cell r="P300">
            <v>0</v>
          </cell>
          <cell r="Q300">
            <v>0</v>
          </cell>
          <cell r="R300">
            <v>0</v>
          </cell>
          <cell r="S300">
            <v>0</v>
          </cell>
          <cell r="T300">
            <v>0</v>
          </cell>
          <cell r="U300">
            <v>0</v>
          </cell>
          <cell r="V300">
            <v>0</v>
          </cell>
          <cell r="W300">
            <v>0</v>
          </cell>
          <cell r="X300">
            <v>0</v>
          </cell>
          <cell r="Y300">
            <v>0</v>
          </cell>
          <cell r="Z300">
            <v>0</v>
          </cell>
          <cell r="AA300">
            <v>0</v>
          </cell>
          <cell r="AB300">
            <v>0</v>
          </cell>
        </row>
        <row r="301">
          <cell r="A301">
            <v>17</v>
          </cell>
          <cell r="B301" t="str">
            <v>Engsel Pintu dari pipa besi dia 2 cm</v>
          </cell>
          <cell r="C301" t="str">
            <v>Bh</v>
          </cell>
          <cell r="D301">
            <v>66593.625</v>
          </cell>
          <cell r="E301">
            <v>0</v>
          </cell>
          <cell r="F301">
            <v>0</v>
          </cell>
          <cell r="G301">
            <v>2</v>
          </cell>
          <cell r="H301">
            <v>133187.25</v>
          </cell>
          <cell r="I301">
            <v>0</v>
          </cell>
          <cell r="J301">
            <v>0</v>
          </cell>
          <cell r="K301">
            <v>0</v>
          </cell>
          <cell r="L301">
            <v>0</v>
          </cell>
          <cell r="M301">
            <v>0</v>
          </cell>
          <cell r="N301">
            <v>0</v>
          </cell>
          <cell r="O301">
            <v>0</v>
          </cell>
          <cell r="P301">
            <v>0</v>
          </cell>
          <cell r="Q301">
            <v>0</v>
          </cell>
          <cell r="R301">
            <v>0</v>
          </cell>
          <cell r="S301">
            <v>0</v>
          </cell>
          <cell r="T301">
            <v>0</v>
          </cell>
          <cell r="U301">
            <v>0</v>
          </cell>
          <cell r="V301">
            <v>0</v>
          </cell>
          <cell r="W301">
            <v>0</v>
          </cell>
          <cell r="X301">
            <v>0</v>
          </cell>
          <cell r="Y301">
            <v>0</v>
          </cell>
          <cell r="Z301">
            <v>0</v>
          </cell>
          <cell r="AA301">
            <v>0</v>
          </cell>
          <cell r="AB301">
            <v>0</v>
          </cell>
        </row>
        <row r="302">
          <cell r="A302">
            <v>18</v>
          </cell>
          <cell r="B302" t="str">
            <v>Kait/hak angin</v>
          </cell>
          <cell r="C302" t="str">
            <v>Set</v>
          </cell>
          <cell r="D302">
            <v>27000</v>
          </cell>
          <cell r="E302">
            <v>0</v>
          </cell>
          <cell r="F302">
            <v>0</v>
          </cell>
          <cell r="G302">
            <v>0</v>
          </cell>
          <cell r="H302">
            <v>0</v>
          </cell>
          <cell r="I302">
            <v>0</v>
          </cell>
          <cell r="J302">
            <v>0</v>
          </cell>
          <cell r="K302">
            <v>0</v>
          </cell>
          <cell r="L302">
            <v>0</v>
          </cell>
          <cell r="M302">
            <v>0</v>
          </cell>
          <cell r="N302">
            <v>0</v>
          </cell>
          <cell r="O302">
            <v>0</v>
          </cell>
          <cell r="P302">
            <v>0</v>
          </cell>
          <cell r="Q302">
            <v>0</v>
          </cell>
          <cell r="R302">
            <v>0</v>
          </cell>
          <cell r="S302">
            <v>0</v>
          </cell>
          <cell r="T302">
            <v>0</v>
          </cell>
          <cell r="U302">
            <v>0</v>
          </cell>
          <cell r="V302">
            <v>0</v>
          </cell>
          <cell r="W302">
            <v>0</v>
          </cell>
          <cell r="X302">
            <v>0</v>
          </cell>
          <cell r="Y302">
            <v>0</v>
          </cell>
          <cell r="Z302">
            <v>0</v>
          </cell>
          <cell r="AA302">
            <v>0</v>
          </cell>
          <cell r="AB302">
            <v>0</v>
          </cell>
        </row>
        <row r="303">
          <cell r="A303">
            <v>19</v>
          </cell>
          <cell r="B303" t="str">
            <v>Grendel pintu kuningan</v>
          </cell>
          <cell r="C303" t="str">
            <v>Bh</v>
          </cell>
          <cell r="D303">
            <v>125000</v>
          </cell>
          <cell r="E303">
            <v>0</v>
          </cell>
          <cell r="F303">
            <v>0</v>
          </cell>
          <cell r="G303">
            <v>0</v>
          </cell>
          <cell r="H303">
            <v>0</v>
          </cell>
          <cell r="I303">
            <v>0</v>
          </cell>
          <cell r="J303">
            <v>0</v>
          </cell>
          <cell r="K303">
            <v>0</v>
          </cell>
          <cell r="L303">
            <v>0</v>
          </cell>
          <cell r="M303">
            <v>0</v>
          </cell>
          <cell r="N303">
            <v>0</v>
          </cell>
          <cell r="O303">
            <v>0</v>
          </cell>
          <cell r="P303">
            <v>0</v>
          </cell>
          <cell r="Q303">
            <v>0</v>
          </cell>
          <cell r="R303">
            <v>0</v>
          </cell>
          <cell r="S303">
            <v>0</v>
          </cell>
          <cell r="T303">
            <v>0</v>
          </cell>
          <cell r="U303">
            <v>0</v>
          </cell>
          <cell r="V303">
            <v>0</v>
          </cell>
          <cell r="W303">
            <v>0</v>
          </cell>
          <cell r="X303">
            <v>0</v>
          </cell>
          <cell r="Y303">
            <v>0</v>
          </cell>
          <cell r="Z303">
            <v>0</v>
          </cell>
          <cell r="AA303">
            <v>0</v>
          </cell>
          <cell r="AB303">
            <v>0</v>
          </cell>
        </row>
        <row r="304">
          <cell r="A304">
            <v>20</v>
          </cell>
          <cell r="B304" t="str">
            <v xml:space="preserve">Grendel jendela </v>
          </cell>
          <cell r="C304" t="str">
            <v>Bh</v>
          </cell>
          <cell r="D304">
            <v>8100</v>
          </cell>
          <cell r="E304">
            <v>0</v>
          </cell>
          <cell r="F304">
            <v>0</v>
          </cell>
          <cell r="G304">
            <v>0</v>
          </cell>
          <cell r="H304">
            <v>0</v>
          </cell>
          <cell r="I304">
            <v>0</v>
          </cell>
          <cell r="J304">
            <v>0</v>
          </cell>
          <cell r="K304">
            <v>0</v>
          </cell>
          <cell r="L304">
            <v>0</v>
          </cell>
          <cell r="M304">
            <v>0</v>
          </cell>
          <cell r="N304">
            <v>0</v>
          </cell>
          <cell r="O304">
            <v>1</v>
          </cell>
          <cell r="P304">
            <v>8100</v>
          </cell>
          <cell r="Q304">
            <v>0</v>
          </cell>
          <cell r="R304">
            <v>0</v>
          </cell>
          <cell r="S304">
            <v>0</v>
          </cell>
          <cell r="T304">
            <v>0</v>
          </cell>
          <cell r="U304">
            <v>0</v>
          </cell>
          <cell r="V304">
            <v>0</v>
          </cell>
          <cell r="W304">
            <v>0</v>
          </cell>
          <cell r="X304">
            <v>0</v>
          </cell>
          <cell r="Y304">
            <v>0</v>
          </cell>
          <cell r="Z304">
            <v>0</v>
          </cell>
          <cell r="AA304">
            <v>0</v>
          </cell>
          <cell r="AB304">
            <v>0</v>
          </cell>
        </row>
        <row r="305">
          <cell r="A305">
            <v>21</v>
          </cell>
          <cell r="B305" t="str">
            <v>Grendel pintu</v>
          </cell>
          <cell r="C305" t="str">
            <v>Bh</v>
          </cell>
          <cell r="D305">
            <v>14200</v>
          </cell>
          <cell r="E305">
            <v>0</v>
          </cell>
          <cell r="F305">
            <v>0</v>
          </cell>
          <cell r="G305">
            <v>0</v>
          </cell>
          <cell r="H305">
            <v>0</v>
          </cell>
          <cell r="I305">
            <v>0</v>
          </cell>
          <cell r="J305">
            <v>0</v>
          </cell>
          <cell r="K305">
            <v>0</v>
          </cell>
          <cell r="L305">
            <v>0</v>
          </cell>
          <cell r="M305">
            <v>0</v>
          </cell>
          <cell r="N305">
            <v>0</v>
          </cell>
          <cell r="O305">
            <v>0</v>
          </cell>
          <cell r="P305">
            <v>0</v>
          </cell>
          <cell r="Q305">
            <v>0</v>
          </cell>
          <cell r="R305">
            <v>0</v>
          </cell>
          <cell r="S305">
            <v>0</v>
          </cell>
          <cell r="T305">
            <v>0</v>
          </cell>
          <cell r="U305">
            <v>0</v>
          </cell>
          <cell r="V305">
            <v>0</v>
          </cell>
          <cell r="W305">
            <v>0</v>
          </cell>
          <cell r="X305">
            <v>0</v>
          </cell>
          <cell r="Y305">
            <v>0</v>
          </cell>
          <cell r="Z305">
            <v>0</v>
          </cell>
          <cell r="AA305">
            <v>0</v>
          </cell>
          <cell r="AB305">
            <v>0</v>
          </cell>
        </row>
        <row r="306">
          <cell r="A306">
            <v>22</v>
          </cell>
          <cell r="B306" t="str">
            <v>Stripting Knip</v>
          </cell>
          <cell r="C306" t="str">
            <v>Set</v>
          </cell>
          <cell r="D306">
            <v>13700</v>
          </cell>
          <cell r="E306">
            <v>0</v>
          </cell>
          <cell r="F306">
            <v>0</v>
          </cell>
          <cell r="G306">
            <v>0</v>
          </cell>
          <cell r="H306">
            <v>0</v>
          </cell>
          <cell r="I306">
            <v>0</v>
          </cell>
          <cell r="J306">
            <v>0</v>
          </cell>
          <cell r="K306">
            <v>0</v>
          </cell>
          <cell r="L306">
            <v>0</v>
          </cell>
          <cell r="M306">
            <v>0</v>
          </cell>
          <cell r="N306">
            <v>0</v>
          </cell>
          <cell r="O306">
            <v>0</v>
          </cell>
          <cell r="P306">
            <v>0</v>
          </cell>
          <cell r="Q306">
            <v>0</v>
          </cell>
          <cell r="R306">
            <v>0</v>
          </cell>
          <cell r="S306">
            <v>0</v>
          </cell>
          <cell r="T306">
            <v>0</v>
          </cell>
          <cell r="U306">
            <v>0</v>
          </cell>
          <cell r="V306">
            <v>0</v>
          </cell>
          <cell r="W306">
            <v>0</v>
          </cell>
          <cell r="X306">
            <v>0</v>
          </cell>
          <cell r="Y306">
            <v>0</v>
          </cell>
          <cell r="Z306">
            <v>0</v>
          </cell>
          <cell r="AA306">
            <v>0</v>
          </cell>
          <cell r="AB306">
            <v>0</v>
          </cell>
        </row>
        <row r="307">
          <cell r="A307">
            <v>23</v>
          </cell>
          <cell r="B307" t="str">
            <v>Door Closer</v>
          </cell>
          <cell r="C307" t="str">
            <v>Set</v>
          </cell>
          <cell r="D307">
            <v>260800</v>
          </cell>
          <cell r="E307">
            <v>0</v>
          </cell>
          <cell r="F307">
            <v>0</v>
          </cell>
          <cell r="G307">
            <v>0</v>
          </cell>
          <cell r="H307">
            <v>0</v>
          </cell>
          <cell r="I307">
            <v>0</v>
          </cell>
          <cell r="J307">
            <v>0</v>
          </cell>
          <cell r="K307">
            <v>0</v>
          </cell>
          <cell r="L307">
            <v>0</v>
          </cell>
          <cell r="M307">
            <v>0</v>
          </cell>
          <cell r="N307">
            <v>0</v>
          </cell>
          <cell r="O307">
            <v>0</v>
          </cell>
          <cell r="P307">
            <v>0</v>
          </cell>
          <cell r="Q307">
            <v>0</v>
          </cell>
          <cell r="R307">
            <v>0</v>
          </cell>
          <cell r="S307">
            <v>0</v>
          </cell>
          <cell r="T307">
            <v>0</v>
          </cell>
          <cell r="U307">
            <v>0</v>
          </cell>
          <cell r="V307">
            <v>0</v>
          </cell>
          <cell r="W307">
            <v>0</v>
          </cell>
          <cell r="X307">
            <v>0</v>
          </cell>
          <cell r="Y307">
            <v>0</v>
          </cell>
          <cell r="Z307">
            <v>0</v>
          </cell>
          <cell r="AA307">
            <v>0</v>
          </cell>
          <cell r="AB307">
            <v>0</v>
          </cell>
        </row>
        <row r="308">
          <cell r="A308">
            <v>24</v>
          </cell>
          <cell r="B308" t="str">
            <v>Door Holder</v>
          </cell>
          <cell r="C308" t="str">
            <v>Set</v>
          </cell>
          <cell r="D308">
            <v>500000</v>
          </cell>
          <cell r="E308">
            <v>0</v>
          </cell>
          <cell r="F308">
            <v>0</v>
          </cell>
          <cell r="G308">
            <v>0</v>
          </cell>
          <cell r="H308">
            <v>0</v>
          </cell>
          <cell r="I308">
            <v>0</v>
          </cell>
          <cell r="J308">
            <v>0</v>
          </cell>
          <cell r="K308">
            <v>0</v>
          </cell>
          <cell r="L308">
            <v>0</v>
          </cell>
          <cell r="M308">
            <v>0</v>
          </cell>
          <cell r="N308">
            <v>0</v>
          </cell>
          <cell r="O308">
            <v>0</v>
          </cell>
          <cell r="P308">
            <v>0</v>
          </cell>
          <cell r="Q308">
            <v>0</v>
          </cell>
          <cell r="R308">
            <v>0</v>
          </cell>
          <cell r="S308">
            <v>0</v>
          </cell>
          <cell r="T308">
            <v>0</v>
          </cell>
          <cell r="U308">
            <v>0</v>
          </cell>
          <cell r="V308">
            <v>0</v>
          </cell>
          <cell r="W308">
            <v>0</v>
          </cell>
          <cell r="X308">
            <v>0</v>
          </cell>
          <cell r="Y308">
            <v>0</v>
          </cell>
          <cell r="Z308">
            <v>0</v>
          </cell>
          <cell r="AA308">
            <v>0</v>
          </cell>
          <cell r="AB308">
            <v>0</v>
          </cell>
        </row>
        <row r="309">
          <cell r="A309">
            <v>25</v>
          </cell>
          <cell r="B309" t="str">
            <v>Door Stop</v>
          </cell>
          <cell r="C309" t="str">
            <v>Set</v>
          </cell>
          <cell r="D309">
            <v>32100</v>
          </cell>
          <cell r="E309">
            <v>0</v>
          </cell>
          <cell r="F309">
            <v>0</v>
          </cell>
          <cell r="G309">
            <v>0</v>
          </cell>
          <cell r="H309">
            <v>0</v>
          </cell>
          <cell r="I309">
            <v>0</v>
          </cell>
          <cell r="J309">
            <v>0</v>
          </cell>
          <cell r="K309">
            <v>0</v>
          </cell>
          <cell r="L309">
            <v>0</v>
          </cell>
          <cell r="M309">
            <v>0</v>
          </cell>
          <cell r="N309">
            <v>0</v>
          </cell>
          <cell r="O309">
            <v>0</v>
          </cell>
          <cell r="P309">
            <v>0</v>
          </cell>
          <cell r="Q309">
            <v>0</v>
          </cell>
          <cell r="R309">
            <v>0</v>
          </cell>
          <cell r="S309">
            <v>0</v>
          </cell>
          <cell r="T309">
            <v>0</v>
          </cell>
          <cell r="U309">
            <v>0</v>
          </cell>
          <cell r="V309">
            <v>0</v>
          </cell>
          <cell r="W309">
            <v>0</v>
          </cell>
          <cell r="X309">
            <v>0</v>
          </cell>
          <cell r="Y309">
            <v>0</v>
          </cell>
          <cell r="Z309">
            <v>0</v>
          </cell>
          <cell r="AA309">
            <v>0</v>
          </cell>
          <cell r="AB309">
            <v>0</v>
          </cell>
        </row>
        <row r="310">
          <cell r="A310">
            <v>26</v>
          </cell>
          <cell r="B310" t="str">
            <v>Kaca bening 5 mm</v>
          </cell>
          <cell r="C310" t="str">
            <v>M2</v>
          </cell>
          <cell r="D310">
            <v>66700</v>
          </cell>
          <cell r="E310">
            <v>0</v>
          </cell>
          <cell r="F310">
            <v>0</v>
          </cell>
          <cell r="G310">
            <v>0</v>
          </cell>
          <cell r="H310">
            <v>0</v>
          </cell>
          <cell r="I310">
            <v>0</v>
          </cell>
          <cell r="J310">
            <v>0</v>
          </cell>
          <cell r="K310">
            <v>0</v>
          </cell>
          <cell r="L310">
            <v>0</v>
          </cell>
          <cell r="M310">
            <v>0</v>
          </cell>
          <cell r="N310">
            <v>0</v>
          </cell>
          <cell r="O310">
            <v>0</v>
          </cell>
          <cell r="P310">
            <v>0</v>
          </cell>
          <cell r="Q310">
            <v>0</v>
          </cell>
          <cell r="R310">
            <v>0</v>
          </cell>
          <cell r="S310">
            <v>0</v>
          </cell>
          <cell r="T310">
            <v>0</v>
          </cell>
          <cell r="U310">
            <v>0</v>
          </cell>
          <cell r="V310">
            <v>0</v>
          </cell>
          <cell r="W310">
            <v>0</v>
          </cell>
          <cell r="X310">
            <v>0</v>
          </cell>
          <cell r="Y310">
            <v>0</v>
          </cell>
          <cell r="Z310">
            <v>0</v>
          </cell>
          <cell r="AA310">
            <v>0</v>
          </cell>
          <cell r="AB310">
            <v>0</v>
          </cell>
        </row>
        <row r="311">
          <cell r="A311">
            <v>27</v>
          </cell>
          <cell r="B311" t="str">
            <v>Kaca bening 10 mm</v>
          </cell>
          <cell r="C311" t="str">
            <v>M2</v>
          </cell>
          <cell r="D311">
            <v>280895.75</v>
          </cell>
          <cell r="E311">
            <v>0</v>
          </cell>
          <cell r="F311">
            <v>0</v>
          </cell>
          <cell r="G311">
            <v>0</v>
          </cell>
          <cell r="H311">
            <v>0</v>
          </cell>
          <cell r="I311">
            <v>0</v>
          </cell>
          <cell r="J311">
            <v>0</v>
          </cell>
          <cell r="K311">
            <v>1.1875</v>
          </cell>
          <cell r="L311">
            <v>333563.703125</v>
          </cell>
          <cell r="M311">
            <v>1.1875</v>
          </cell>
          <cell r="N311">
            <v>333563.703125</v>
          </cell>
          <cell r="O311">
            <v>0.64749999999999996</v>
          </cell>
          <cell r="P311">
            <v>181879.99812499998</v>
          </cell>
          <cell r="Q311">
            <v>4.5719999999999992</v>
          </cell>
          <cell r="R311">
            <v>1284255.3689999997</v>
          </cell>
          <cell r="S311">
            <v>1.3035499999999998</v>
          </cell>
          <cell r="T311">
            <v>366161.65491249994</v>
          </cell>
          <cell r="U311">
            <v>1.3035499999999998</v>
          </cell>
          <cell r="V311">
            <v>366161.65491249994</v>
          </cell>
          <cell r="W311">
            <v>0</v>
          </cell>
          <cell r="X311">
            <v>0</v>
          </cell>
          <cell r="Y311">
            <v>0</v>
          </cell>
          <cell r="Z311">
            <v>0</v>
          </cell>
          <cell r="AA311">
            <v>0</v>
          </cell>
          <cell r="AB311">
            <v>0</v>
          </cell>
        </row>
        <row r="312">
          <cell r="A312">
            <v>28</v>
          </cell>
          <cell r="B312" t="str">
            <v>Kaca Bening 12 mm</v>
          </cell>
          <cell r="C312" t="str">
            <v>M2</v>
          </cell>
          <cell r="D312">
            <v>403787.64062499994</v>
          </cell>
          <cell r="E312">
            <v>0</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row>
        <row r="313">
          <cell r="A313">
            <v>29</v>
          </cell>
          <cell r="B313" t="str">
            <v>Besi hollow 4/4</v>
          </cell>
          <cell r="C313" t="str">
            <v>M'</v>
          </cell>
          <cell r="D313">
            <v>48625.000000000051</v>
          </cell>
          <cell r="E313">
            <v>0</v>
          </cell>
          <cell r="F313">
            <v>0</v>
          </cell>
          <cell r="G313">
            <v>5.09</v>
          </cell>
          <cell r="H313">
            <v>247501.25000000026</v>
          </cell>
          <cell r="I313">
            <v>0</v>
          </cell>
          <cell r="J313">
            <v>0</v>
          </cell>
          <cell r="K313">
            <v>0</v>
          </cell>
          <cell r="L313">
            <v>0</v>
          </cell>
          <cell r="M313">
            <v>0</v>
          </cell>
          <cell r="N313">
            <v>0</v>
          </cell>
          <cell r="O313">
            <v>0</v>
          </cell>
          <cell r="P313">
            <v>0</v>
          </cell>
          <cell r="Q313">
            <v>0</v>
          </cell>
          <cell r="R313">
            <v>0</v>
          </cell>
          <cell r="S313">
            <v>0</v>
          </cell>
          <cell r="T313">
            <v>0</v>
          </cell>
          <cell r="U313">
            <v>0</v>
          </cell>
          <cell r="V313">
            <v>0</v>
          </cell>
          <cell r="W313">
            <v>0</v>
          </cell>
          <cell r="X313">
            <v>0</v>
          </cell>
          <cell r="Y313">
            <v>0</v>
          </cell>
          <cell r="Z313">
            <v>0</v>
          </cell>
          <cell r="AA313">
            <v>0</v>
          </cell>
          <cell r="AB313">
            <v>0</v>
          </cell>
        </row>
        <row r="314">
          <cell r="A314">
            <v>30</v>
          </cell>
          <cell r="B314" t="str">
            <v>Besi hollow 6/6</v>
          </cell>
          <cell r="C314" t="str">
            <v>M'</v>
          </cell>
          <cell r="D314">
            <v>74462.500000000058</v>
          </cell>
          <cell r="E314">
            <v>1.413793103448276</v>
          </cell>
          <cell r="F314">
            <v>105274.56896551733</v>
          </cell>
          <cell r="G314">
            <v>5.09</v>
          </cell>
          <cell r="H314">
            <v>379014.12500000029</v>
          </cell>
          <cell r="I314">
            <v>0</v>
          </cell>
          <cell r="J314">
            <v>0</v>
          </cell>
          <cell r="K314">
            <v>0</v>
          </cell>
          <cell r="L314">
            <v>0</v>
          </cell>
          <cell r="M314">
            <v>0</v>
          </cell>
          <cell r="N314">
            <v>0</v>
          </cell>
          <cell r="O314">
            <v>0</v>
          </cell>
          <cell r="P314">
            <v>0</v>
          </cell>
          <cell r="Q314">
            <v>0</v>
          </cell>
          <cell r="R314">
            <v>0</v>
          </cell>
          <cell r="S314">
            <v>0</v>
          </cell>
          <cell r="T314">
            <v>0</v>
          </cell>
          <cell r="U314">
            <v>0</v>
          </cell>
          <cell r="V314">
            <v>0</v>
          </cell>
          <cell r="W314">
            <v>0</v>
          </cell>
          <cell r="X314">
            <v>0</v>
          </cell>
          <cell r="Y314">
            <v>0</v>
          </cell>
          <cell r="Z314">
            <v>0</v>
          </cell>
          <cell r="AA314">
            <v>0</v>
          </cell>
          <cell r="AB314">
            <v>0</v>
          </cell>
        </row>
        <row r="315">
          <cell r="A315">
            <v>31</v>
          </cell>
          <cell r="B315" t="str">
            <v>Besi hollow 2.5/5</v>
          </cell>
          <cell r="C315" t="str">
            <v>Kg</v>
          </cell>
          <cell r="D315">
            <v>74462.500000000058</v>
          </cell>
          <cell r="E315">
            <v>0</v>
          </cell>
          <cell r="F315">
            <v>0</v>
          </cell>
          <cell r="G315">
            <v>0</v>
          </cell>
          <cell r="H315">
            <v>0</v>
          </cell>
          <cell r="I315">
            <v>0</v>
          </cell>
          <cell r="J315">
            <v>0</v>
          </cell>
          <cell r="K315">
            <v>0</v>
          </cell>
          <cell r="L315">
            <v>0</v>
          </cell>
          <cell r="M315">
            <v>0</v>
          </cell>
          <cell r="N315">
            <v>0</v>
          </cell>
          <cell r="O315">
            <v>0</v>
          </cell>
          <cell r="P315">
            <v>0</v>
          </cell>
          <cell r="Q315">
            <v>0</v>
          </cell>
          <cell r="R315">
            <v>0</v>
          </cell>
          <cell r="S315">
            <v>0</v>
          </cell>
          <cell r="T315">
            <v>0</v>
          </cell>
          <cell r="U315">
            <v>0</v>
          </cell>
          <cell r="V315">
            <v>0</v>
          </cell>
          <cell r="W315">
            <v>0</v>
          </cell>
          <cell r="X315">
            <v>0</v>
          </cell>
          <cell r="Y315">
            <v>0</v>
          </cell>
          <cell r="Z315">
            <v>0</v>
          </cell>
          <cell r="AA315">
            <v>0</v>
          </cell>
          <cell r="AB315">
            <v>0</v>
          </cell>
        </row>
        <row r="316">
          <cell r="A316">
            <v>32</v>
          </cell>
          <cell r="B316" t="str">
            <v>Besi hollow 5/5</v>
          </cell>
          <cell r="C316" t="str">
            <v>Kg</v>
          </cell>
          <cell r="D316">
            <v>74462.500000000058</v>
          </cell>
          <cell r="E316">
            <v>0</v>
          </cell>
          <cell r="F316">
            <v>0</v>
          </cell>
          <cell r="G316">
            <v>0</v>
          </cell>
          <cell r="H316">
            <v>0</v>
          </cell>
          <cell r="I316">
            <v>0</v>
          </cell>
          <cell r="J316">
            <v>0</v>
          </cell>
          <cell r="K316">
            <v>0</v>
          </cell>
          <cell r="L316">
            <v>0</v>
          </cell>
          <cell r="M316">
            <v>0</v>
          </cell>
          <cell r="N316">
            <v>0</v>
          </cell>
          <cell r="O316">
            <v>0</v>
          </cell>
          <cell r="P316">
            <v>0</v>
          </cell>
          <cell r="Q316">
            <v>0</v>
          </cell>
          <cell r="R316">
            <v>0</v>
          </cell>
          <cell r="S316">
            <v>0</v>
          </cell>
          <cell r="T316">
            <v>0</v>
          </cell>
          <cell r="U316">
            <v>0</v>
          </cell>
          <cell r="V316">
            <v>0</v>
          </cell>
          <cell r="W316">
            <v>0</v>
          </cell>
          <cell r="X316">
            <v>0</v>
          </cell>
          <cell r="Y316">
            <v>0</v>
          </cell>
          <cell r="Z316">
            <v>0</v>
          </cell>
          <cell r="AA316">
            <v>0</v>
          </cell>
          <cell r="AB316">
            <v>0</v>
          </cell>
        </row>
        <row r="317">
          <cell r="A317">
            <v>33</v>
          </cell>
          <cell r="B317" t="str">
            <v>Besi hollow 2/2</v>
          </cell>
          <cell r="C317" t="str">
            <v>Kg</v>
          </cell>
          <cell r="D317">
            <v>74462.500000000058</v>
          </cell>
          <cell r="E317">
            <v>0</v>
          </cell>
          <cell r="F317">
            <v>0</v>
          </cell>
          <cell r="G317">
            <v>0</v>
          </cell>
          <cell r="H317">
            <v>0</v>
          </cell>
          <cell r="I317">
            <v>0</v>
          </cell>
          <cell r="J317">
            <v>0</v>
          </cell>
          <cell r="K317">
            <v>0</v>
          </cell>
          <cell r="L317">
            <v>0</v>
          </cell>
          <cell r="M317">
            <v>0</v>
          </cell>
          <cell r="N317">
            <v>0</v>
          </cell>
          <cell r="O317">
            <v>0</v>
          </cell>
          <cell r="P317">
            <v>0</v>
          </cell>
          <cell r="Q317">
            <v>0</v>
          </cell>
          <cell r="R317">
            <v>0</v>
          </cell>
          <cell r="S317">
            <v>0</v>
          </cell>
          <cell r="T317">
            <v>0</v>
          </cell>
          <cell r="U317">
            <v>0</v>
          </cell>
          <cell r="V317">
            <v>0</v>
          </cell>
          <cell r="W317">
            <v>0</v>
          </cell>
          <cell r="X317">
            <v>0</v>
          </cell>
          <cell r="Y317">
            <v>0</v>
          </cell>
          <cell r="Z317">
            <v>0</v>
          </cell>
          <cell r="AA317">
            <v>0</v>
          </cell>
          <cell r="AB317">
            <v>0</v>
          </cell>
        </row>
        <row r="318">
          <cell r="A318">
            <v>34</v>
          </cell>
          <cell r="B318" t="str">
            <v>Besi hollow 2/4</v>
          </cell>
          <cell r="C318" t="str">
            <v>Kg</v>
          </cell>
          <cell r="D318">
            <v>74462.500000000058</v>
          </cell>
          <cell r="E318">
            <v>0</v>
          </cell>
          <cell r="F318">
            <v>0</v>
          </cell>
          <cell r="G318">
            <v>0</v>
          </cell>
          <cell r="H318">
            <v>0</v>
          </cell>
          <cell r="I318">
            <v>0</v>
          </cell>
          <cell r="J318">
            <v>0</v>
          </cell>
          <cell r="K318">
            <v>0</v>
          </cell>
          <cell r="L318">
            <v>0</v>
          </cell>
          <cell r="M318">
            <v>0</v>
          </cell>
          <cell r="N318">
            <v>0</v>
          </cell>
          <cell r="O318">
            <v>0</v>
          </cell>
          <cell r="P318">
            <v>0</v>
          </cell>
          <cell r="Q318">
            <v>0</v>
          </cell>
          <cell r="R318">
            <v>0</v>
          </cell>
          <cell r="S318">
            <v>0</v>
          </cell>
          <cell r="T318">
            <v>0</v>
          </cell>
          <cell r="U318">
            <v>0</v>
          </cell>
          <cell r="V318">
            <v>0</v>
          </cell>
          <cell r="W318">
            <v>0</v>
          </cell>
          <cell r="X318">
            <v>0</v>
          </cell>
          <cell r="Y318">
            <v>0</v>
          </cell>
          <cell r="Z318">
            <v>0</v>
          </cell>
          <cell r="AA318">
            <v>0</v>
          </cell>
          <cell r="AB318">
            <v>0</v>
          </cell>
        </row>
        <row r="319">
          <cell r="A319">
            <v>35</v>
          </cell>
          <cell r="B319" t="str">
            <v>Kaca Tempered 12 mm</v>
          </cell>
          <cell r="C319" t="str">
            <v>M2</v>
          </cell>
          <cell r="D319">
            <v>528395.75</v>
          </cell>
          <cell r="E319">
            <v>0</v>
          </cell>
          <cell r="F319">
            <v>0</v>
          </cell>
          <cell r="G319">
            <v>0</v>
          </cell>
          <cell r="H319">
            <v>0</v>
          </cell>
          <cell r="I319">
            <v>0</v>
          </cell>
          <cell r="J319">
            <v>0</v>
          </cell>
          <cell r="K319">
            <v>0</v>
          </cell>
          <cell r="L319">
            <v>0</v>
          </cell>
          <cell r="M319">
            <v>0</v>
          </cell>
          <cell r="N319">
            <v>0</v>
          </cell>
          <cell r="O319">
            <v>0</v>
          </cell>
          <cell r="P319">
            <v>0</v>
          </cell>
          <cell r="Q319">
            <v>0</v>
          </cell>
          <cell r="R319">
            <v>0</v>
          </cell>
          <cell r="S319">
            <v>0</v>
          </cell>
          <cell r="T319">
            <v>0</v>
          </cell>
          <cell r="U319">
            <v>0</v>
          </cell>
          <cell r="V319">
            <v>0</v>
          </cell>
          <cell r="W319">
            <v>0</v>
          </cell>
          <cell r="X319">
            <v>0</v>
          </cell>
          <cell r="Y319">
            <v>0</v>
          </cell>
          <cell r="Z319">
            <v>0</v>
          </cell>
          <cell r="AA319">
            <v>0</v>
          </cell>
          <cell r="AB319">
            <v>0</v>
          </cell>
        </row>
        <row r="320">
          <cell r="A320">
            <v>36</v>
          </cell>
          <cell r="B320" t="str">
            <v>Glass Block</v>
          </cell>
          <cell r="C320" t="str">
            <v>Bh</v>
          </cell>
          <cell r="D320">
            <v>45000</v>
          </cell>
          <cell r="E320">
            <v>0</v>
          </cell>
          <cell r="F320">
            <v>0</v>
          </cell>
          <cell r="G320">
            <v>0</v>
          </cell>
          <cell r="H320">
            <v>0</v>
          </cell>
          <cell r="I320">
            <v>0</v>
          </cell>
          <cell r="J320">
            <v>0</v>
          </cell>
          <cell r="K320">
            <v>0</v>
          </cell>
          <cell r="L320">
            <v>0</v>
          </cell>
          <cell r="M320">
            <v>0</v>
          </cell>
          <cell r="N320">
            <v>0</v>
          </cell>
          <cell r="O320">
            <v>0</v>
          </cell>
          <cell r="P320">
            <v>0</v>
          </cell>
          <cell r="Q320">
            <v>0</v>
          </cell>
          <cell r="R320">
            <v>0</v>
          </cell>
          <cell r="S320">
            <v>0</v>
          </cell>
          <cell r="T320">
            <v>0</v>
          </cell>
          <cell r="U320">
            <v>0</v>
          </cell>
          <cell r="V320">
            <v>0</v>
          </cell>
          <cell r="W320">
            <v>0</v>
          </cell>
          <cell r="X320">
            <v>0</v>
          </cell>
          <cell r="Y320">
            <v>0</v>
          </cell>
          <cell r="Z320">
            <v>0</v>
          </cell>
          <cell r="AA320">
            <v>0</v>
          </cell>
          <cell r="AB320">
            <v>0</v>
          </cell>
        </row>
        <row r="321">
          <cell r="A321">
            <v>37</v>
          </cell>
          <cell r="B321" t="str">
            <v>Kaca Es</v>
          </cell>
          <cell r="C321" t="str">
            <v>M2</v>
          </cell>
          <cell r="D321">
            <v>66700</v>
          </cell>
          <cell r="E321">
            <v>0</v>
          </cell>
          <cell r="F321">
            <v>0</v>
          </cell>
          <cell r="G321">
            <v>0</v>
          </cell>
          <cell r="H321">
            <v>0</v>
          </cell>
          <cell r="I321">
            <v>0</v>
          </cell>
          <cell r="J321">
            <v>0</v>
          </cell>
          <cell r="K321">
            <v>0</v>
          </cell>
          <cell r="L321">
            <v>0</v>
          </cell>
          <cell r="M321">
            <v>0</v>
          </cell>
          <cell r="N321">
            <v>0</v>
          </cell>
          <cell r="O321">
            <v>0</v>
          </cell>
          <cell r="P321">
            <v>0</v>
          </cell>
          <cell r="Q321">
            <v>0</v>
          </cell>
          <cell r="R321">
            <v>0</v>
          </cell>
          <cell r="S321">
            <v>0</v>
          </cell>
          <cell r="T321">
            <v>0</v>
          </cell>
          <cell r="U321">
            <v>0</v>
          </cell>
          <cell r="V321">
            <v>0</v>
          </cell>
          <cell r="W321">
            <v>0</v>
          </cell>
          <cell r="X321">
            <v>0</v>
          </cell>
          <cell r="Y321">
            <v>0</v>
          </cell>
          <cell r="Z321">
            <v>0</v>
          </cell>
          <cell r="AA321">
            <v>0</v>
          </cell>
          <cell r="AB321">
            <v>0</v>
          </cell>
        </row>
        <row r="322">
          <cell r="A322">
            <v>38</v>
          </cell>
          <cell r="B322" t="str">
            <v>Krepyak Kaca Nako + Kerangka</v>
          </cell>
          <cell r="C322" t="str">
            <v>M2</v>
          </cell>
          <cell r="D322">
            <v>81300</v>
          </cell>
          <cell r="E322">
            <v>0</v>
          </cell>
          <cell r="F322">
            <v>0</v>
          </cell>
          <cell r="G322">
            <v>0</v>
          </cell>
          <cell r="H322">
            <v>0</v>
          </cell>
          <cell r="I322">
            <v>0</v>
          </cell>
          <cell r="J322">
            <v>0</v>
          </cell>
          <cell r="K322">
            <v>0</v>
          </cell>
          <cell r="L322">
            <v>0</v>
          </cell>
          <cell r="M322">
            <v>0</v>
          </cell>
          <cell r="N322">
            <v>0</v>
          </cell>
          <cell r="O322">
            <v>0</v>
          </cell>
          <cell r="P322">
            <v>0</v>
          </cell>
          <cell r="Q322">
            <v>0</v>
          </cell>
          <cell r="R322">
            <v>0</v>
          </cell>
          <cell r="S322">
            <v>0</v>
          </cell>
          <cell r="T322">
            <v>0</v>
          </cell>
          <cell r="U322">
            <v>0</v>
          </cell>
          <cell r="V322">
            <v>0</v>
          </cell>
          <cell r="W322">
            <v>0</v>
          </cell>
          <cell r="X322">
            <v>0</v>
          </cell>
          <cell r="Y322">
            <v>0</v>
          </cell>
          <cell r="Z322">
            <v>0</v>
          </cell>
          <cell r="AA322">
            <v>0</v>
          </cell>
          <cell r="AB322">
            <v>0</v>
          </cell>
        </row>
        <row r="323">
          <cell r="A323">
            <v>39</v>
          </cell>
          <cell r="B323" t="str">
            <v>Sticker Efek Kaca Es</v>
          </cell>
          <cell r="C323" t="str">
            <v>M2</v>
          </cell>
          <cell r="D323">
            <v>150000</v>
          </cell>
          <cell r="E323">
            <v>0</v>
          </cell>
          <cell r="F323">
            <v>0</v>
          </cell>
          <cell r="G323">
            <v>0</v>
          </cell>
          <cell r="H323">
            <v>0</v>
          </cell>
          <cell r="I323">
            <v>0</v>
          </cell>
          <cell r="J323">
            <v>0</v>
          </cell>
          <cell r="K323">
            <v>0</v>
          </cell>
          <cell r="L323">
            <v>0</v>
          </cell>
          <cell r="M323">
            <v>0</v>
          </cell>
          <cell r="N323">
            <v>0</v>
          </cell>
          <cell r="O323">
            <v>0</v>
          </cell>
          <cell r="P323">
            <v>0</v>
          </cell>
          <cell r="Q323">
            <v>0</v>
          </cell>
          <cell r="R323">
            <v>0</v>
          </cell>
          <cell r="S323">
            <v>0</v>
          </cell>
          <cell r="T323">
            <v>0</v>
          </cell>
          <cell r="U323">
            <v>0</v>
          </cell>
          <cell r="V323">
            <v>0</v>
          </cell>
          <cell r="W323">
            <v>0</v>
          </cell>
          <cell r="X323">
            <v>0</v>
          </cell>
          <cell r="Y323">
            <v>0</v>
          </cell>
          <cell r="Z323">
            <v>0</v>
          </cell>
          <cell r="AA323">
            <v>0</v>
          </cell>
          <cell r="AB323">
            <v>0</v>
          </cell>
        </row>
        <row r="324">
          <cell r="A324">
            <v>40</v>
          </cell>
          <cell r="B324" t="str">
            <v>Rel Pintu Dorong</v>
          </cell>
          <cell r="C324" t="str">
            <v>M'</v>
          </cell>
          <cell r="D324">
            <v>275000</v>
          </cell>
          <cell r="E324">
            <v>0</v>
          </cell>
          <cell r="F324">
            <v>0</v>
          </cell>
          <cell r="G324">
            <v>0</v>
          </cell>
          <cell r="H324">
            <v>0</v>
          </cell>
          <cell r="I324">
            <v>0</v>
          </cell>
          <cell r="J324">
            <v>0</v>
          </cell>
          <cell r="K324">
            <v>4</v>
          </cell>
          <cell r="L324">
            <v>1100000</v>
          </cell>
          <cell r="M324">
            <v>4</v>
          </cell>
          <cell r="N324">
            <v>1100000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row>
        <row r="325">
          <cell r="A325">
            <v>41</v>
          </cell>
          <cell r="B325" t="str">
            <v>Rolling Door</v>
          </cell>
          <cell r="C325" t="str">
            <v>M2</v>
          </cell>
          <cell r="D325">
            <v>358100</v>
          </cell>
          <cell r="E325">
            <v>0</v>
          </cell>
          <cell r="F325">
            <v>0</v>
          </cell>
          <cell r="G325">
            <v>0</v>
          </cell>
          <cell r="H325">
            <v>0</v>
          </cell>
          <cell r="I325">
            <v>0</v>
          </cell>
          <cell r="J325">
            <v>0</v>
          </cell>
          <cell r="K325">
            <v>0</v>
          </cell>
          <cell r="L325">
            <v>0</v>
          </cell>
          <cell r="M325">
            <v>0</v>
          </cell>
          <cell r="N325">
            <v>0</v>
          </cell>
          <cell r="O325">
            <v>0</v>
          </cell>
          <cell r="P325">
            <v>0</v>
          </cell>
          <cell r="Q325">
            <v>0</v>
          </cell>
          <cell r="R325">
            <v>0</v>
          </cell>
          <cell r="S325">
            <v>0</v>
          </cell>
          <cell r="T325">
            <v>0</v>
          </cell>
          <cell r="U325">
            <v>0</v>
          </cell>
          <cell r="V325">
            <v>0</v>
          </cell>
          <cell r="W325">
            <v>0</v>
          </cell>
          <cell r="X325">
            <v>0</v>
          </cell>
          <cell r="Y325">
            <v>0</v>
          </cell>
          <cell r="Z325">
            <v>0</v>
          </cell>
          <cell r="AA325">
            <v>0</v>
          </cell>
          <cell r="AB325">
            <v>0</v>
          </cell>
        </row>
        <row r="326">
          <cell r="A326">
            <v>42</v>
          </cell>
          <cell r="B326" t="str">
            <v>Roster</v>
          </cell>
          <cell r="C326" t="str">
            <v>M2</v>
          </cell>
          <cell r="D326">
            <v>133850</v>
          </cell>
          <cell r="E326">
            <v>0</v>
          </cell>
          <cell r="F326">
            <v>0</v>
          </cell>
          <cell r="G326">
            <v>0</v>
          </cell>
          <cell r="H326">
            <v>0</v>
          </cell>
          <cell r="I326">
            <v>0</v>
          </cell>
          <cell r="J326">
            <v>0</v>
          </cell>
          <cell r="K326">
            <v>0</v>
          </cell>
          <cell r="L326">
            <v>0</v>
          </cell>
          <cell r="M326">
            <v>0</v>
          </cell>
          <cell r="N326">
            <v>0</v>
          </cell>
          <cell r="O326">
            <v>0</v>
          </cell>
          <cell r="P326">
            <v>0</v>
          </cell>
          <cell r="Q326">
            <v>0</v>
          </cell>
          <cell r="R326">
            <v>0</v>
          </cell>
          <cell r="S326">
            <v>0</v>
          </cell>
          <cell r="T326">
            <v>0</v>
          </cell>
          <cell r="U326">
            <v>0</v>
          </cell>
          <cell r="V326">
            <v>0</v>
          </cell>
          <cell r="W326">
            <v>0.2</v>
          </cell>
          <cell r="X326">
            <v>26770</v>
          </cell>
          <cell r="Y326">
            <v>5.15</v>
          </cell>
          <cell r="Z326">
            <v>689327.5</v>
          </cell>
          <cell r="AA326">
            <v>0.8</v>
          </cell>
          <cell r="AB326">
            <v>107080</v>
          </cell>
        </row>
        <row r="327">
          <cell r="A327">
            <v>43</v>
          </cell>
          <cell r="B327" t="str">
            <v>Gipsum Board</v>
          </cell>
          <cell r="C327" t="str">
            <v>M2</v>
          </cell>
          <cell r="D327">
            <v>29000</v>
          </cell>
          <cell r="E327">
            <v>0</v>
          </cell>
          <cell r="F327">
            <v>0</v>
          </cell>
          <cell r="G327">
            <v>0</v>
          </cell>
          <cell r="H327">
            <v>0</v>
          </cell>
          <cell r="I327">
            <v>0</v>
          </cell>
          <cell r="J327">
            <v>0</v>
          </cell>
          <cell r="K327">
            <v>0</v>
          </cell>
          <cell r="L327">
            <v>0</v>
          </cell>
          <cell r="M327">
            <v>0</v>
          </cell>
          <cell r="N327">
            <v>0</v>
          </cell>
          <cell r="O327">
            <v>0</v>
          </cell>
          <cell r="P327">
            <v>0</v>
          </cell>
          <cell r="Q327">
            <v>0</v>
          </cell>
          <cell r="R327">
            <v>0</v>
          </cell>
          <cell r="S327">
            <v>0</v>
          </cell>
          <cell r="T327">
            <v>0</v>
          </cell>
          <cell r="U327">
            <v>0</v>
          </cell>
          <cell r="V327">
            <v>0</v>
          </cell>
          <cell r="W327">
            <v>0</v>
          </cell>
          <cell r="X327">
            <v>0</v>
          </cell>
          <cell r="Y327">
            <v>0</v>
          </cell>
          <cell r="Z327">
            <v>0</v>
          </cell>
          <cell r="AA327">
            <v>0</v>
          </cell>
          <cell r="AB327">
            <v>0</v>
          </cell>
        </row>
        <row r="328">
          <cell r="A328">
            <v>44</v>
          </cell>
          <cell r="B328" t="str">
            <v>List Gipsum</v>
          </cell>
          <cell r="C328" t="str">
            <v>M'</v>
          </cell>
          <cell r="D328">
            <v>17300</v>
          </cell>
          <cell r="E328">
            <v>0</v>
          </cell>
          <cell r="F328">
            <v>0</v>
          </cell>
          <cell r="G328">
            <v>0</v>
          </cell>
          <cell r="H328">
            <v>0</v>
          </cell>
          <cell r="I328">
            <v>0</v>
          </cell>
          <cell r="J328">
            <v>0</v>
          </cell>
          <cell r="K328">
            <v>0</v>
          </cell>
          <cell r="L328">
            <v>0</v>
          </cell>
          <cell r="M328">
            <v>0</v>
          </cell>
          <cell r="N328">
            <v>0</v>
          </cell>
          <cell r="O328">
            <v>0</v>
          </cell>
          <cell r="P328">
            <v>0</v>
          </cell>
          <cell r="Q328">
            <v>0</v>
          </cell>
          <cell r="R328">
            <v>0</v>
          </cell>
          <cell r="S328">
            <v>0</v>
          </cell>
          <cell r="T328">
            <v>0</v>
          </cell>
          <cell r="U328">
            <v>0</v>
          </cell>
          <cell r="V328">
            <v>0</v>
          </cell>
          <cell r="W328">
            <v>0</v>
          </cell>
          <cell r="X328">
            <v>0</v>
          </cell>
          <cell r="Y328">
            <v>0</v>
          </cell>
          <cell r="Z328">
            <v>0</v>
          </cell>
          <cell r="AA328">
            <v>0</v>
          </cell>
          <cell r="AB328">
            <v>0</v>
          </cell>
        </row>
        <row r="329">
          <cell r="A329">
            <v>45</v>
          </cell>
          <cell r="B329" t="str">
            <v>Sealent</v>
          </cell>
          <cell r="C329" t="str">
            <v>M'</v>
          </cell>
          <cell r="D329">
            <v>8400</v>
          </cell>
          <cell r="E329">
            <v>0</v>
          </cell>
          <cell r="F329">
            <v>0</v>
          </cell>
          <cell r="G329">
            <v>0</v>
          </cell>
          <cell r="H329">
            <v>0</v>
          </cell>
          <cell r="I329">
            <v>0</v>
          </cell>
          <cell r="J329">
            <v>0</v>
          </cell>
          <cell r="K329">
            <v>12.5</v>
          </cell>
          <cell r="L329">
            <v>105000</v>
          </cell>
          <cell r="M329">
            <v>12.5</v>
          </cell>
          <cell r="N329">
            <v>105000</v>
          </cell>
          <cell r="O329">
            <v>9.1999999999999993</v>
          </cell>
          <cell r="P329">
            <v>77280</v>
          </cell>
          <cell r="Q329">
            <v>69.260000000000005</v>
          </cell>
          <cell r="R329">
            <v>581784</v>
          </cell>
          <cell r="S329">
            <v>19.54</v>
          </cell>
          <cell r="T329">
            <v>164136</v>
          </cell>
          <cell r="U329">
            <v>19.54</v>
          </cell>
          <cell r="V329">
            <v>164136</v>
          </cell>
          <cell r="W329">
            <v>0</v>
          </cell>
          <cell r="X329">
            <v>0</v>
          </cell>
          <cell r="Y329">
            <v>0</v>
          </cell>
          <cell r="Z329">
            <v>0</v>
          </cell>
          <cell r="AA329">
            <v>0</v>
          </cell>
          <cell r="AB329">
            <v>0</v>
          </cell>
        </row>
        <row r="330">
          <cell r="A330">
            <v>46</v>
          </cell>
          <cell r="B330" t="str">
            <v>Benangan Kusen</v>
          </cell>
          <cell r="C330" t="str">
            <v>M'</v>
          </cell>
          <cell r="D330">
            <v>4296.0074999999997</v>
          </cell>
          <cell r="E330">
            <v>0</v>
          </cell>
          <cell r="F330">
            <v>0</v>
          </cell>
          <cell r="G330">
            <v>5.5990000000000002</v>
          </cell>
          <cell r="H330">
            <v>24053.345992499999</v>
          </cell>
          <cell r="I330">
            <v>5.7839999999999998</v>
          </cell>
          <cell r="J330">
            <v>24848.107379999998</v>
          </cell>
          <cell r="K330">
            <v>14.399999999999999</v>
          </cell>
          <cell r="L330">
            <v>61862.507999999987</v>
          </cell>
          <cell r="M330">
            <v>14.399999999999999</v>
          </cell>
          <cell r="N330">
            <v>61862.507999999987</v>
          </cell>
          <cell r="O330">
            <v>8</v>
          </cell>
          <cell r="P330">
            <v>34368.06</v>
          </cell>
          <cell r="Q330">
            <v>23</v>
          </cell>
          <cell r="R330">
            <v>98808.172499999986</v>
          </cell>
          <cell r="S330">
            <v>14.32</v>
          </cell>
          <cell r="T330">
            <v>61518.827399999995</v>
          </cell>
          <cell r="U330">
            <v>14.32</v>
          </cell>
          <cell r="V330">
            <v>61518.827399999995</v>
          </cell>
          <cell r="W330">
            <v>0.8</v>
          </cell>
          <cell r="X330">
            <v>3436.806</v>
          </cell>
          <cell r="Y330">
            <v>55.800000000000004</v>
          </cell>
          <cell r="Z330">
            <v>239717.21849999999</v>
          </cell>
          <cell r="AA330">
            <v>69.2</v>
          </cell>
          <cell r="AB330">
            <v>297283.71899999998</v>
          </cell>
        </row>
        <row r="331">
          <cell r="A331">
            <v>47</v>
          </cell>
          <cell r="B331" t="str">
            <v xml:space="preserve">Cat Kayu </v>
          </cell>
          <cell r="C331" t="str">
            <v>M2</v>
          </cell>
          <cell r="D331">
            <v>19370.5</v>
          </cell>
          <cell r="E331">
            <v>0</v>
          </cell>
          <cell r="F331">
            <v>0</v>
          </cell>
          <cell r="G331">
            <v>0</v>
          </cell>
          <cell r="H331">
            <v>0</v>
          </cell>
          <cell r="I331">
            <v>4.0991999999999997</v>
          </cell>
          <cell r="J331">
            <v>79403.553599999999</v>
          </cell>
          <cell r="K331">
            <v>0</v>
          </cell>
          <cell r="L331">
            <v>0</v>
          </cell>
          <cell r="M331">
            <v>0</v>
          </cell>
          <cell r="N331">
            <v>0</v>
          </cell>
          <cell r="O331">
            <v>0</v>
          </cell>
          <cell r="P331">
            <v>0</v>
          </cell>
          <cell r="Q331">
            <v>0</v>
          </cell>
          <cell r="R331">
            <v>0</v>
          </cell>
          <cell r="S331">
            <v>0</v>
          </cell>
          <cell r="T331">
            <v>0</v>
          </cell>
          <cell r="U331">
            <v>0</v>
          </cell>
          <cell r="V331">
            <v>0</v>
          </cell>
          <cell r="W331">
            <v>0</v>
          </cell>
          <cell r="X331">
            <v>0</v>
          </cell>
          <cell r="Y331">
            <v>0</v>
          </cell>
          <cell r="Z331">
            <v>0</v>
          </cell>
          <cell r="AA331">
            <v>0</v>
          </cell>
          <cell r="AB331">
            <v>0</v>
          </cell>
        </row>
        <row r="332">
          <cell r="A332">
            <v>48</v>
          </cell>
          <cell r="B332" t="str">
            <v>Cat Besi</v>
          </cell>
          <cell r="C332" t="str">
            <v>M2</v>
          </cell>
          <cell r="D332">
            <v>13698</v>
          </cell>
          <cell r="E332">
            <v>0</v>
          </cell>
          <cell r="F332">
            <v>0</v>
          </cell>
          <cell r="G332">
            <v>5.6445590696960588</v>
          </cell>
          <cell r="H332">
            <v>77319.170136696615</v>
          </cell>
          <cell r="I332">
            <v>0</v>
          </cell>
          <cell r="J332">
            <v>0</v>
          </cell>
          <cell r="K332">
            <v>0</v>
          </cell>
          <cell r="L332">
            <v>0</v>
          </cell>
          <cell r="M332">
            <v>0</v>
          </cell>
          <cell r="N332">
            <v>0</v>
          </cell>
          <cell r="O332">
            <v>0</v>
          </cell>
          <cell r="P332">
            <v>0</v>
          </cell>
          <cell r="Q332">
            <v>0</v>
          </cell>
          <cell r="R332">
            <v>0</v>
          </cell>
          <cell r="S332">
            <v>0</v>
          </cell>
          <cell r="T332">
            <v>0</v>
          </cell>
          <cell r="U332">
            <v>0</v>
          </cell>
          <cell r="V332">
            <v>0</v>
          </cell>
          <cell r="W332">
            <v>0</v>
          </cell>
          <cell r="X332">
            <v>0</v>
          </cell>
          <cell r="Y332">
            <v>0</v>
          </cell>
          <cell r="Z332">
            <v>0</v>
          </cell>
          <cell r="AA332">
            <v>0</v>
          </cell>
          <cell r="AB332">
            <v>0</v>
          </cell>
        </row>
        <row r="333">
          <cell r="A333">
            <v>49</v>
          </cell>
          <cell r="B333" t="str">
            <v>Cat Dinding</v>
          </cell>
          <cell r="C333" t="str">
            <v>M2</v>
          </cell>
          <cell r="D333">
            <v>9900</v>
          </cell>
          <cell r="E333">
            <v>0</v>
          </cell>
          <cell r="F333">
            <v>0</v>
          </cell>
          <cell r="G333">
            <v>0</v>
          </cell>
          <cell r="H333">
            <v>0</v>
          </cell>
          <cell r="I333">
            <v>0</v>
          </cell>
          <cell r="J333">
            <v>0</v>
          </cell>
          <cell r="K333">
            <v>0</v>
          </cell>
          <cell r="L333">
            <v>0</v>
          </cell>
          <cell r="M333">
            <v>0</v>
          </cell>
          <cell r="N333">
            <v>0</v>
          </cell>
          <cell r="O333">
            <v>0</v>
          </cell>
          <cell r="P333">
            <v>0</v>
          </cell>
          <cell r="Q333">
            <v>0</v>
          </cell>
          <cell r="R333">
            <v>0</v>
          </cell>
          <cell r="S333">
            <v>0</v>
          </cell>
          <cell r="T333">
            <v>0</v>
          </cell>
          <cell r="U333">
            <v>0</v>
          </cell>
          <cell r="V333">
            <v>0</v>
          </cell>
          <cell r="W333">
            <v>0.4</v>
          </cell>
          <cell r="X333">
            <v>3960</v>
          </cell>
          <cell r="Y333">
            <v>10.3</v>
          </cell>
          <cell r="Z333">
            <v>101970</v>
          </cell>
          <cell r="AA333">
            <v>13.025</v>
          </cell>
          <cell r="AB333">
            <v>128947.5</v>
          </cell>
        </row>
        <row r="334">
          <cell r="A334">
            <v>50</v>
          </cell>
          <cell r="B334" t="str">
            <v>Plesteran Camprot</v>
          </cell>
          <cell r="C334" t="str">
            <v>M2</v>
          </cell>
          <cell r="D334">
            <v>14600</v>
          </cell>
          <cell r="E334">
            <v>0</v>
          </cell>
          <cell r="F334">
            <v>0</v>
          </cell>
          <cell r="G334">
            <v>0</v>
          </cell>
          <cell r="H334">
            <v>0</v>
          </cell>
          <cell r="I334">
            <v>0</v>
          </cell>
          <cell r="J334">
            <v>0</v>
          </cell>
          <cell r="K334">
            <v>0</v>
          </cell>
          <cell r="L334">
            <v>0</v>
          </cell>
          <cell r="M334">
            <v>0</v>
          </cell>
          <cell r="N334">
            <v>0</v>
          </cell>
          <cell r="O334">
            <v>0</v>
          </cell>
          <cell r="P334">
            <v>0</v>
          </cell>
          <cell r="Q334">
            <v>0</v>
          </cell>
          <cell r="R334">
            <v>0</v>
          </cell>
          <cell r="S334">
            <v>0</v>
          </cell>
          <cell r="T334">
            <v>0</v>
          </cell>
          <cell r="U334">
            <v>0</v>
          </cell>
          <cell r="V334">
            <v>0</v>
          </cell>
          <cell r="W334">
            <v>0</v>
          </cell>
          <cell r="X334">
            <v>0</v>
          </cell>
          <cell r="Y334">
            <v>1.6</v>
          </cell>
          <cell r="Z334">
            <v>23360</v>
          </cell>
          <cell r="AA334">
            <v>0.8</v>
          </cell>
          <cell r="AB334">
            <v>11680</v>
          </cell>
        </row>
        <row r="335">
          <cell r="M335">
            <v>0</v>
          </cell>
          <cell r="N335">
            <v>0</v>
          </cell>
          <cell r="O335">
            <v>0</v>
          </cell>
          <cell r="P335">
            <v>0</v>
          </cell>
          <cell r="Q335">
            <v>0</v>
          </cell>
          <cell r="R335">
            <v>0</v>
          </cell>
          <cell r="S335">
            <v>0</v>
          </cell>
          <cell r="T335">
            <v>0</v>
          </cell>
          <cell r="U335">
            <v>0</v>
          </cell>
          <cell r="V335">
            <v>0</v>
          </cell>
          <cell r="W335">
            <v>0</v>
          </cell>
          <cell r="X335">
            <v>0</v>
          </cell>
          <cell r="Y335">
            <v>1.6</v>
          </cell>
          <cell r="Z335">
            <v>23360</v>
          </cell>
          <cell r="AA335">
            <v>0.8</v>
          </cell>
          <cell r="AB335">
            <v>11680</v>
          </cell>
        </row>
        <row r="336">
          <cell r="B336" t="str">
            <v>Jumlah Harga</v>
          </cell>
          <cell r="C336">
            <v>105274.56896551733</v>
          </cell>
          <cell r="D336">
            <v>1760337.7291291971</v>
          </cell>
          <cell r="E336">
            <v>1690743.9109799999</v>
          </cell>
          <cell r="F336">
            <v>105274.56896551733</v>
          </cell>
          <cell r="G336">
            <v>1778477.1111249998</v>
          </cell>
          <cell r="H336">
            <v>1760337.7291291971</v>
          </cell>
          <cell r="I336">
            <v>2845730.9414999997</v>
          </cell>
          <cell r="J336">
            <v>1690743.9109799999</v>
          </cell>
          <cell r="K336">
            <v>724261.3623124999</v>
          </cell>
          <cell r="L336">
            <v>1778477.1111249998</v>
          </cell>
          <cell r="M336">
            <v>1054374.7185</v>
          </cell>
          <cell r="N336">
            <v>1778477.1111249998</v>
          </cell>
          <cell r="O336">
            <v>0</v>
          </cell>
          <cell r="P336">
            <v>301628.05812499998</v>
          </cell>
          <cell r="Q336">
            <v>0</v>
          </cell>
          <cell r="R336">
            <v>2845730.9414999997</v>
          </cell>
          <cell r="S336">
            <v>0</v>
          </cell>
          <cell r="T336">
            <v>724261.3623124999</v>
          </cell>
          <cell r="U336">
            <v>0</v>
          </cell>
          <cell r="V336">
            <v>724261.3623124999</v>
          </cell>
          <cell r="W336">
            <v>0</v>
          </cell>
          <cell r="X336">
            <v>34166.805999999997</v>
          </cell>
          <cell r="Y336">
            <v>0</v>
          </cell>
          <cell r="Z336">
            <v>1054374.7185</v>
          </cell>
          <cell r="AA336">
            <v>0</v>
          </cell>
          <cell r="AB336">
            <v>544991.21900000004</v>
          </cell>
        </row>
        <row r="339">
          <cell r="AB339">
            <v>544991.21900000004</v>
          </cell>
        </row>
        <row r="340">
          <cell r="A340" t="str">
            <v>No.</v>
          </cell>
          <cell r="B340" t="str">
            <v>Item Pekerjaan</v>
          </cell>
          <cell r="C340" t="str">
            <v>Satuan</v>
          </cell>
          <cell r="D340" t="str">
            <v>Harga Satuan</v>
          </cell>
          <cell r="E340" t="str">
            <v>P1A</v>
          </cell>
          <cell r="F340" t="str">
            <v>P1B</v>
          </cell>
          <cell r="G340" t="str">
            <v>P1B</v>
          </cell>
          <cell r="H340" t="str">
            <v>P3A</v>
          </cell>
          <cell r="I340" t="str">
            <v>P2</v>
          </cell>
          <cell r="J340" t="str">
            <v>P4A</v>
          </cell>
          <cell r="K340" t="str">
            <v>P3A</v>
          </cell>
          <cell r="L340" t="str">
            <v>J2A</v>
          </cell>
          <cell r="M340" t="str">
            <v>P3B</v>
          </cell>
          <cell r="N340" t="str">
            <v>J3</v>
          </cell>
          <cell r="O340" t="str">
            <v>P4A</v>
          </cell>
          <cell r="P340" t="str">
            <v>J5 atau J8</v>
          </cell>
          <cell r="Q340" t="str">
            <v>P4B</v>
          </cell>
          <cell r="R340" t="str">
            <v>BV2</v>
          </cell>
          <cell r="S340" t="str">
            <v>J2A</v>
          </cell>
          <cell r="T340">
            <v>0</v>
          </cell>
          <cell r="U340" t="str">
            <v>J2B</v>
          </cell>
          <cell r="V340">
            <v>0</v>
          </cell>
          <cell r="W340" t="str">
            <v>J3</v>
          </cell>
          <cell r="X340">
            <v>0</v>
          </cell>
          <cell r="Y340" t="str">
            <v>J4</v>
          </cell>
          <cell r="Z340">
            <v>0</v>
          </cell>
          <cell r="AA340" t="str">
            <v>J5 atau J8</v>
          </cell>
          <cell r="AB340">
            <v>0</v>
          </cell>
          <cell r="AC340" t="str">
            <v>BV1</v>
          </cell>
          <cell r="AD340">
            <v>0</v>
          </cell>
          <cell r="AE340" t="str">
            <v>BV2</v>
          </cell>
        </row>
        <row r="341">
          <cell r="D341" t="str">
            <v>Rp.</v>
          </cell>
          <cell r="E341" t="str">
            <v>Vol.</v>
          </cell>
          <cell r="F341" t="str">
            <v>Jumlah Harga</v>
          </cell>
          <cell r="G341" t="str">
            <v>Vol.</v>
          </cell>
          <cell r="H341" t="str">
            <v>Jumlah Harga</v>
          </cell>
          <cell r="I341" t="str">
            <v>Vol.</v>
          </cell>
          <cell r="J341" t="str">
            <v>Jumlah Harga</v>
          </cell>
          <cell r="K341" t="str">
            <v>Vol.</v>
          </cell>
          <cell r="L341" t="str">
            <v>Jumlah Harga</v>
          </cell>
          <cell r="M341" t="str">
            <v>Vol.</v>
          </cell>
          <cell r="N341" t="str">
            <v>Jumlah Harga</v>
          </cell>
          <cell r="O341" t="str">
            <v>Vol.</v>
          </cell>
          <cell r="P341" t="str">
            <v>Jumlah Harga</v>
          </cell>
          <cell r="Q341" t="str">
            <v>Vol.</v>
          </cell>
          <cell r="R341" t="str">
            <v>Jumlah Harga</v>
          </cell>
          <cell r="S341" t="str">
            <v>Vol.</v>
          </cell>
          <cell r="T341" t="str">
            <v>Jumlah Harga</v>
          </cell>
          <cell r="U341" t="str">
            <v>Vol.</v>
          </cell>
          <cell r="V341" t="str">
            <v>Jumlah Harga</v>
          </cell>
          <cell r="W341" t="str">
            <v>Vol.</v>
          </cell>
          <cell r="X341" t="str">
            <v>Jumlah Harga</v>
          </cell>
          <cell r="Y341" t="str">
            <v>Vol.</v>
          </cell>
          <cell r="Z341" t="str">
            <v>Jumlah Harga</v>
          </cell>
          <cell r="AA341" t="str">
            <v>Vol.</v>
          </cell>
          <cell r="AB341" t="str">
            <v>Jumlah Harga</v>
          </cell>
          <cell r="AC341" t="str">
            <v>Vol.</v>
          </cell>
          <cell r="AD341" t="str">
            <v>Jumlah Harga</v>
          </cell>
          <cell r="AE341" t="str">
            <v>Vol.</v>
          </cell>
          <cell r="AF341" t="str">
            <v>Jumlah Harga</v>
          </cell>
        </row>
        <row r="342">
          <cell r="A342" t="str">
            <v>VI.</v>
          </cell>
          <cell r="B342" t="str">
            <v>UNIT BANGUNAN ASRAMA</v>
          </cell>
        </row>
        <row r="343">
          <cell r="A343" t="str">
            <v>VI.</v>
          </cell>
          <cell r="B343" t="str">
            <v>UNIT BANGUNAN ASRAMA</v>
          </cell>
        </row>
        <row r="344">
          <cell r="A344">
            <v>1</v>
          </cell>
          <cell r="B344" t="str">
            <v>Kayu 6/12</v>
          </cell>
          <cell r="C344" t="str">
            <v>M3</v>
          </cell>
          <cell r="D344">
            <v>0</v>
          </cell>
          <cell r="E344">
            <v>1.12E-2</v>
          </cell>
          <cell r="F344">
            <v>0</v>
          </cell>
          <cell r="G344">
            <v>1.12E-2</v>
          </cell>
          <cell r="H344">
            <v>0</v>
          </cell>
          <cell r="I344">
            <v>0</v>
          </cell>
          <cell r="J344">
            <v>0</v>
          </cell>
          <cell r="K344">
            <v>3.6144000000000003E-2</v>
          </cell>
          <cell r="L344">
            <v>0</v>
          </cell>
          <cell r="M344">
            <v>3.6144000000000003E-2</v>
          </cell>
          <cell r="N344">
            <v>0</v>
          </cell>
          <cell r="O344">
            <v>8.0000000000000002E-3</v>
          </cell>
          <cell r="P344">
            <v>0</v>
          </cell>
          <cell r="Q344">
            <v>8.0000000000000002E-3</v>
          </cell>
          <cell r="R344">
            <v>0</v>
          </cell>
          <cell r="S344">
            <v>0</v>
          </cell>
          <cell r="T344">
            <v>0</v>
          </cell>
          <cell r="U344">
            <v>0</v>
          </cell>
          <cell r="V344">
            <v>0</v>
          </cell>
          <cell r="W344">
            <v>0</v>
          </cell>
          <cell r="X344">
            <v>0</v>
          </cell>
          <cell r="Y344">
            <v>0</v>
          </cell>
          <cell r="Z344">
            <v>0</v>
          </cell>
          <cell r="AA344">
            <v>0</v>
          </cell>
          <cell r="AB344">
            <v>0</v>
          </cell>
          <cell r="AC344">
            <v>0</v>
          </cell>
          <cell r="AD344">
            <v>0</v>
          </cell>
          <cell r="AE344">
            <v>0</v>
          </cell>
          <cell r="AF344">
            <v>0</v>
          </cell>
        </row>
        <row r="345">
          <cell r="A345">
            <v>2</v>
          </cell>
          <cell r="B345" t="str">
            <v>Kayu Slimar 3/10</v>
          </cell>
          <cell r="C345" t="str">
            <v>M3</v>
          </cell>
          <cell r="D345">
            <v>0</v>
          </cell>
          <cell r="E345">
            <v>3.2000000000000002E-3</v>
          </cell>
          <cell r="F345">
            <v>0</v>
          </cell>
          <cell r="G345">
            <v>3.2000000000000002E-3</v>
          </cell>
          <cell r="H345">
            <v>0</v>
          </cell>
          <cell r="I345">
            <v>0</v>
          </cell>
          <cell r="J345">
            <v>0</v>
          </cell>
          <cell r="K345">
            <v>1.4159999999999999E-2</v>
          </cell>
          <cell r="L345">
            <v>0</v>
          </cell>
          <cell r="M345">
            <v>1.4159999999999999E-2</v>
          </cell>
          <cell r="N345">
            <v>0</v>
          </cell>
          <cell r="O345">
            <v>0</v>
          </cell>
          <cell r="P345">
            <v>0</v>
          </cell>
          <cell r="Q345">
            <v>0</v>
          </cell>
          <cell r="R345">
            <v>0</v>
          </cell>
          <cell r="S345">
            <v>0</v>
          </cell>
          <cell r="T345">
            <v>0</v>
          </cell>
          <cell r="U345">
            <v>0</v>
          </cell>
          <cell r="V345">
            <v>0</v>
          </cell>
          <cell r="W345">
            <v>0</v>
          </cell>
          <cell r="X345">
            <v>0</v>
          </cell>
          <cell r="Y345">
            <v>0</v>
          </cell>
          <cell r="Z345">
            <v>0</v>
          </cell>
          <cell r="AA345">
            <v>0</v>
          </cell>
          <cell r="AB345">
            <v>0</v>
          </cell>
          <cell r="AC345">
            <v>0</v>
          </cell>
          <cell r="AD345">
            <v>0</v>
          </cell>
          <cell r="AE345">
            <v>0</v>
          </cell>
          <cell r="AF345">
            <v>0</v>
          </cell>
        </row>
        <row r="346">
          <cell r="A346">
            <v>3</v>
          </cell>
          <cell r="B346" t="str">
            <v>Kayu Slimar 3/15</v>
          </cell>
          <cell r="C346" t="str">
            <v>M3</v>
          </cell>
          <cell r="D346">
            <v>0</v>
          </cell>
          <cell r="E346">
            <v>3.2</v>
          </cell>
          <cell r="F346">
            <v>0</v>
          </cell>
          <cell r="G346">
            <v>3.2</v>
          </cell>
          <cell r="H346">
            <v>0</v>
          </cell>
          <cell r="I346">
            <v>0</v>
          </cell>
          <cell r="J346">
            <v>0</v>
          </cell>
          <cell r="K346">
            <v>2.6999999999999997E-3</v>
          </cell>
          <cell r="L346">
            <v>0</v>
          </cell>
          <cell r="M346">
            <v>2.6999999999999997E-3</v>
          </cell>
          <cell r="N346">
            <v>0</v>
          </cell>
          <cell r="O346">
            <v>0</v>
          </cell>
          <cell r="P346">
            <v>0</v>
          </cell>
          <cell r="Q346">
            <v>0</v>
          </cell>
          <cell r="R346">
            <v>0</v>
          </cell>
          <cell r="S346">
            <v>0</v>
          </cell>
          <cell r="T346">
            <v>0</v>
          </cell>
          <cell r="U346">
            <v>0</v>
          </cell>
          <cell r="V346">
            <v>0</v>
          </cell>
          <cell r="W346">
            <v>0</v>
          </cell>
          <cell r="X346">
            <v>0</v>
          </cell>
          <cell r="Y346">
            <v>0</v>
          </cell>
          <cell r="Z346">
            <v>0</v>
          </cell>
          <cell r="AA346">
            <v>0</v>
          </cell>
          <cell r="AB346">
            <v>0</v>
          </cell>
          <cell r="AC346">
            <v>0</v>
          </cell>
          <cell r="AD346">
            <v>0</v>
          </cell>
          <cell r="AE346">
            <v>0</v>
          </cell>
          <cell r="AF346">
            <v>0</v>
          </cell>
        </row>
        <row r="347">
          <cell r="A347">
            <v>4</v>
          </cell>
          <cell r="B347" t="str">
            <v>Kayu Slimar 3/20</v>
          </cell>
          <cell r="C347" t="str">
            <v>M3</v>
          </cell>
          <cell r="D347">
            <v>0</v>
          </cell>
          <cell r="E347">
            <v>3.2</v>
          </cell>
          <cell r="F347">
            <v>0</v>
          </cell>
          <cell r="G347">
            <v>3.2</v>
          </cell>
          <cell r="H347">
            <v>0</v>
          </cell>
          <cell r="I347">
            <v>0</v>
          </cell>
          <cell r="J347">
            <v>0</v>
          </cell>
          <cell r="K347">
            <v>3.5999999999999999E-3</v>
          </cell>
          <cell r="L347">
            <v>0</v>
          </cell>
          <cell r="M347">
            <v>3.5999999999999999E-3</v>
          </cell>
          <cell r="N347">
            <v>0</v>
          </cell>
          <cell r="O347">
            <v>1.32</v>
          </cell>
          <cell r="P347">
            <v>0</v>
          </cell>
          <cell r="Q347">
            <v>1.32</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v>0</v>
          </cell>
        </row>
        <row r="348">
          <cell r="A348">
            <v>5</v>
          </cell>
          <cell r="B348" t="str">
            <v>Kayu 2/10</v>
          </cell>
          <cell r="C348" t="str">
            <v>M3</v>
          </cell>
          <cell r="D348">
            <v>0</v>
          </cell>
          <cell r="E348">
            <v>5</v>
          </cell>
          <cell r="F348">
            <v>0</v>
          </cell>
          <cell r="G348">
            <v>5</v>
          </cell>
          <cell r="H348">
            <v>0</v>
          </cell>
          <cell r="I348">
            <v>0</v>
          </cell>
          <cell r="J348">
            <v>0</v>
          </cell>
          <cell r="K348">
            <v>5.4000000000000012E-3</v>
          </cell>
          <cell r="L348">
            <v>0</v>
          </cell>
          <cell r="M348">
            <v>5.4000000000000012E-3</v>
          </cell>
          <cell r="N348">
            <v>0</v>
          </cell>
          <cell r="O348">
            <v>3.8</v>
          </cell>
          <cell r="P348">
            <v>0</v>
          </cell>
          <cell r="Q348">
            <v>3.8</v>
          </cell>
          <cell r="R348">
            <v>0</v>
          </cell>
          <cell r="S348">
            <v>10.85</v>
          </cell>
          <cell r="T348">
            <v>0</v>
          </cell>
          <cell r="U348">
            <v>10.85</v>
          </cell>
          <cell r="V348">
            <v>0</v>
          </cell>
          <cell r="W348">
            <v>0</v>
          </cell>
          <cell r="X348">
            <v>0</v>
          </cell>
          <cell r="Y348">
            <v>4.5999999999999996</v>
          </cell>
          <cell r="Z348">
            <v>0</v>
          </cell>
          <cell r="AA348">
            <v>3.5999999999999996</v>
          </cell>
          <cell r="AB348">
            <v>0</v>
          </cell>
          <cell r="AC348">
            <v>4</v>
          </cell>
          <cell r="AD348">
            <v>0</v>
          </cell>
          <cell r="AE348">
            <v>4</v>
          </cell>
          <cell r="AF348">
            <v>0</v>
          </cell>
        </row>
        <row r="349">
          <cell r="A349">
            <v>6</v>
          </cell>
          <cell r="B349" t="str">
            <v>Panil t = 3 cm</v>
          </cell>
          <cell r="C349" t="str">
            <v>M2</v>
          </cell>
          <cell r="D349">
            <v>0</v>
          </cell>
          <cell r="E349">
            <v>0</v>
          </cell>
          <cell r="F349">
            <v>0</v>
          </cell>
          <cell r="G349">
            <v>0</v>
          </cell>
          <cell r="H349">
            <v>0</v>
          </cell>
          <cell r="I349">
            <v>0</v>
          </cell>
          <cell r="J349">
            <v>0</v>
          </cell>
          <cell r="K349">
            <v>0.49500000000000005</v>
          </cell>
          <cell r="L349">
            <v>0</v>
          </cell>
          <cell r="M349">
            <v>0.49500000000000005</v>
          </cell>
          <cell r="N349">
            <v>0</v>
          </cell>
          <cell r="O349">
            <v>0</v>
          </cell>
          <cell r="P349">
            <v>0</v>
          </cell>
          <cell r="Q349">
            <v>0</v>
          </cell>
          <cell r="R349">
            <v>0</v>
          </cell>
          <cell r="S349">
            <v>0</v>
          </cell>
          <cell r="T349">
            <v>0</v>
          </cell>
          <cell r="U349">
            <v>0</v>
          </cell>
          <cell r="V349">
            <v>0</v>
          </cell>
          <cell r="W349">
            <v>6.66</v>
          </cell>
          <cell r="X349">
            <v>0</v>
          </cell>
          <cell r="Y349">
            <v>0</v>
          </cell>
          <cell r="Z349">
            <v>0</v>
          </cell>
          <cell r="AA349">
            <v>0</v>
          </cell>
          <cell r="AB349">
            <v>0</v>
          </cell>
          <cell r="AC349">
            <v>0</v>
          </cell>
          <cell r="AD349">
            <v>0</v>
          </cell>
          <cell r="AE349">
            <v>0</v>
          </cell>
          <cell r="AF349">
            <v>0</v>
          </cell>
        </row>
        <row r="350">
          <cell r="A350">
            <v>1</v>
          </cell>
          <cell r="B350" t="str">
            <v>Kusen Aluminium 5/10</v>
          </cell>
          <cell r="C350" t="str">
            <v>M'</v>
          </cell>
          <cell r="D350">
            <v>124948</v>
          </cell>
          <cell r="E350">
            <v>0</v>
          </cell>
          <cell r="F350">
            <v>0</v>
          </cell>
          <cell r="G350">
            <v>0</v>
          </cell>
          <cell r="H350">
            <v>0</v>
          </cell>
          <cell r="I350">
            <v>6.1999999999999993</v>
          </cell>
          <cell r="J350">
            <v>774677.59999999986</v>
          </cell>
          <cell r="K350">
            <v>5</v>
          </cell>
          <cell r="L350">
            <v>624740</v>
          </cell>
          <cell r="M350">
            <v>5</v>
          </cell>
          <cell r="N350">
            <v>624740</v>
          </cell>
          <cell r="O350">
            <v>0</v>
          </cell>
          <cell r="P350">
            <v>0</v>
          </cell>
          <cell r="Q350">
            <v>0</v>
          </cell>
          <cell r="R350">
            <v>0</v>
          </cell>
          <cell r="S350">
            <v>0</v>
          </cell>
          <cell r="T350">
            <v>0</v>
          </cell>
          <cell r="U350">
            <v>0</v>
          </cell>
          <cell r="V350">
            <v>0</v>
          </cell>
          <cell r="W350">
            <v>0</v>
          </cell>
          <cell r="X350">
            <v>0</v>
          </cell>
          <cell r="Y350">
            <v>0</v>
          </cell>
          <cell r="Z350">
            <v>0</v>
          </cell>
          <cell r="AA350">
            <v>0</v>
          </cell>
          <cell r="AB350">
            <v>0</v>
          </cell>
          <cell r="AC350">
            <v>0</v>
          </cell>
          <cell r="AD350">
            <v>0</v>
          </cell>
          <cell r="AE350">
            <v>0</v>
          </cell>
          <cell r="AF350">
            <v>0</v>
          </cell>
        </row>
        <row r="351">
          <cell r="A351">
            <v>2</v>
          </cell>
          <cell r="B351" t="str">
            <v xml:space="preserve">Rangka Daun Jendela Alumunium </v>
          </cell>
          <cell r="C351" t="str">
            <v>M'</v>
          </cell>
          <cell r="D351">
            <v>124948</v>
          </cell>
          <cell r="E351">
            <v>0</v>
          </cell>
          <cell r="F351">
            <v>0</v>
          </cell>
          <cell r="G351">
            <v>0</v>
          </cell>
          <cell r="H351">
            <v>0</v>
          </cell>
          <cell r="I351">
            <v>0</v>
          </cell>
          <cell r="J351">
            <v>0</v>
          </cell>
          <cell r="K351">
            <v>0</v>
          </cell>
          <cell r="L351">
            <v>0</v>
          </cell>
          <cell r="M351">
            <v>0</v>
          </cell>
          <cell r="N351">
            <v>0</v>
          </cell>
          <cell r="O351">
            <v>0</v>
          </cell>
          <cell r="P351">
            <v>0</v>
          </cell>
          <cell r="Q351">
            <v>0</v>
          </cell>
          <cell r="R351">
            <v>0</v>
          </cell>
          <cell r="S351">
            <v>7</v>
          </cell>
          <cell r="T351">
            <v>874636</v>
          </cell>
          <cell r="U351">
            <v>7</v>
          </cell>
          <cell r="V351">
            <v>874636</v>
          </cell>
          <cell r="W351">
            <v>0</v>
          </cell>
          <cell r="X351">
            <v>0</v>
          </cell>
          <cell r="Y351">
            <v>4.2</v>
          </cell>
          <cell r="Z351">
            <v>524781.6</v>
          </cell>
          <cell r="AA351">
            <v>3.2</v>
          </cell>
          <cell r="AB351">
            <v>399833.60000000003</v>
          </cell>
          <cell r="AC351">
            <v>0</v>
          </cell>
          <cell r="AD351">
            <v>0</v>
          </cell>
          <cell r="AE351">
            <v>0</v>
          </cell>
          <cell r="AF351">
            <v>0</v>
          </cell>
        </row>
        <row r="352">
          <cell r="A352">
            <v>3</v>
          </cell>
          <cell r="B352" t="str">
            <v>Rangka Tiang Sirip Alumunium 1/1 Putih</v>
          </cell>
          <cell r="C352" t="str">
            <v>M'</v>
          </cell>
          <cell r="D352">
            <v>62474</v>
          </cell>
          <cell r="E352">
            <v>0</v>
          </cell>
          <cell r="F352">
            <v>0</v>
          </cell>
          <cell r="G352">
            <v>0</v>
          </cell>
          <cell r="H352">
            <v>0</v>
          </cell>
          <cell r="I352">
            <v>0</v>
          </cell>
          <cell r="J352">
            <v>0</v>
          </cell>
          <cell r="K352">
            <v>0</v>
          </cell>
          <cell r="L352">
            <v>0</v>
          </cell>
          <cell r="M352">
            <v>0</v>
          </cell>
          <cell r="N352">
            <v>0</v>
          </cell>
          <cell r="O352">
            <v>0</v>
          </cell>
          <cell r="P352">
            <v>0</v>
          </cell>
          <cell r="Q352">
            <v>0</v>
          </cell>
          <cell r="R352">
            <v>0</v>
          </cell>
          <cell r="S352">
            <v>2.6</v>
          </cell>
          <cell r="T352">
            <v>162432.4</v>
          </cell>
          <cell r="U352">
            <v>2.6</v>
          </cell>
          <cell r="V352">
            <v>162432.4</v>
          </cell>
          <cell r="W352">
            <v>0</v>
          </cell>
          <cell r="X352">
            <v>0</v>
          </cell>
          <cell r="Y352">
            <v>0</v>
          </cell>
          <cell r="Z352">
            <v>0</v>
          </cell>
          <cell r="AA352">
            <v>0</v>
          </cell>
          <cell r="AB352">
            <v>0</v>
          </cell>
          <cell r="AC352">
            <v>0</v>
          </cell>
          <cell r="AD352">
            <v>0</v>
          </cell>
          <cell r="AE352">
            <v>0</v>
          </cell>
          <cell r="AF352">
            <v>0</v>
          </cell>
        </row>
        <row r="353">
          <cell r="A353">
            <v>4</v>
          </cell>
          <cell r="B353" t="str">
            <v>Pasang Shading Sirip Alumunium 0.2/10 +Rangka</v>
          </cell>
          <cell r="C353" t="str">
            <v>M2</v>
          </cell>
          <cell r="D353">
            <v>0</v>
          </cell>
          <cell r="E353">
            <v>0</v>
          </cell>
          <cell r="F353">
            <v>0</v>
          </cell>
          <cell r="G353">
            <v>0</v>
          </cell>
          <cell r="H353">
            <v>0</v>
          </cell>
          <cell r="I353">
            <v>0</v>
          </cell>
          <cell r="J353">
            <v>0</v>
          </cell>
          <cell r="K353">
            <v>0</v>
          </cell>
          <cell r="L353">
            <v>0</v>
          </cell>
          <cell r="M353">
            <v>0</v>
          </cell>
          <cell r="N353">
            <v>0</v>
          </cell>
          <cell r="O353">
            <v>0</v>
          </cell>
          <cell r="P353">
            <v>0</v>
          </cell>
          <cell r="Q353">
            <v>0</v>
          </cell>
          <cell r="R353">
            <v>0</v>
          </cell>
          <cell r="S353">
            <v>0.26250000000000001</v>
          </cell>
          <cell r="T353">
            <v>0</v>
          </cell>
          <cell r="U353">
            <v>0.26250000000000001</v>
          </cell>
          <cell r="V353">
            <v>0</v>
          </cell>
          <cell r="W353">
            <v>0</v>
          </cell>
          <cell r="X353">
            <v>0</v>
          </cell>
          <cell r="Y353">
            <v>0</v>
          </cell>
          <cell r="Z353">
            <v>0</v>
          </cell>
          <cell r="AA353">
            <v>0</v>
          </cell>
          <cell r="AB353">
            <v>0</v>
          </cell>
          <cell r="AC353">
            <v>0</v>
          </cell>
          <cell r="AD353">
            <v>0</v>
          </cell>
          <cell r="AE353">
            <v>0</v>
          </cell>
          <cell r="AF353">
            <v>0</v>
          </cell>
        </row>
        <row r="354">
          <cell r="A354">
            <v>5</v>
          </cell>
          <cell r="B354" t="str">
            <v>Daun Pintu Panil Kamper</v>
          </cell>
          <cell r="C354" t="str">
            <v>bh</v>
          </cell>
          <cell r="D354">
            <v>550000</v>
          </cell>
          <cell r="E354">
            <v>1.2E-2</v>
          </cell>
          <cell r="F354">
            <v>6600</v>
          </cell>
          <cell r="G354">
            <v>1.2E-2</v>
          </cell>
          <cell r="H354">
            <v>6600</v>
          </cell>
          <cell r="I354">
            <v>0</v>
          </cell>
          <cell r="J354">
            <v>0</v>
          </cell>
          <cell r="K354">
            <v>1.2</v>
          </cell>
          <cell r="L354">
            <v>660000</v>
          </cell>
          <cell r="M354">
            <v>1.2</v>
          </cell>
          <cell r="N354">
            <v>660000</v>
          </cell>
          <cell r="O354">
            <v>0</v>
          </cell>
          <cell r="P354">
            <v>0</v>
          </cell>
          <cell r="Q354">
            <v>0</v>
          </cell>
          <cell r="R354">
            <v>0</v>
          </cell>
          <cell r="S354">
            <v>0</v>
          </cell>
          <cell r="T354">
            <v>0</v>
          </cell>
          <cell r="U354">
            <v>0</v>
          </cell>
          <cell r="V354">
            <v>0</v>
          </cell>
          <cell r="W354">
            <v>0</v>
          </cell>
          <cell r="X354">
            <v>0</v>
          </cell>
          <cell r="Y354">
            <v>0</v>
          </cell>
          <cell r="Z354">
            <v>0</v>
          </cell>
          <cell r="AA354">
            <v>0</v>
          </cell>
          <cell r="AB354">
            <v>0</v>
          </cell>
          <cell r="AC354">
            <v>0</v>
          </cell>
          <cell r="AD354">
            <v>0</v>
          </cell>
          <cell r="AE354">
            <v>0</v>
          </cell>
          <cell r="AF354">
            <v>0</v>
          </cell>
        </row>
        <row r="355">
          <cell r="A355">
            <v>6</v>
          </cell>
          <cell r="B355" t="str">
            <v>Plat besi t = 2 mm</v>
          </cell>
          <cell r="C355" t="str">
            <v>Kg</v>
          </cell>
          <cell r="D355">
            <v>0</v>
          </cell>
          <cell r="E355">
            <v>0</v>
          </cell>
          <cell r="F355">
            <v>0</v>
          </cell>
          <cell r="G355">
            <v>0</v>
          </cell>
          <cell r="H355">
            <v>0</v>
          </cell>
          <cell r="I355">
            <v>0</v>
          </cell>
          <cell r="J355">
            <v>0</v>
          </cell>
          <cell r="K355">
            <v>0</v>
          </cell>
          <cell r="L355">
            <v>0</v>
          </cell>
          <cell r="M355">
            <v>0</v>
          </cell>
          <cell r="N355">
            <v>0</v>
          </cell>
          <cell r="O355">
            <v>0</v>
          </cell>
          <cell r="P355">
            <v>0</v>
          </cell>
          <cell r="Q355">
            <v>0</v>
          </cell>
          <cell r="R355">
            <v>0</v>
          </cell>
          <cell r="S355">
            <v>0</v>
          </cell>
          <cell r="T355">
            <v>0</v>
          </cell>
          <cell r="U355">
            <v>0</v>
          </cell>
          <cell r="V355">
            <v>0</v>
          </cell>
          <cell r="W355">
            <v>0</v>
          </cell>
          <cell r="X355">
            <v>0</v>
          </cell>
          <cell r="Y355">
            <v>0</v>
          </cell>
          <cell r="Z355">
            <v>0</v>
          </cell>
          <cell r="AA355">
            <v>0</v>
          </cell>
          <cell r="AB355">
            <v>0</v>
          </cell>
          <cell r="AC355">
            <v>0</v>
          </cell>
          <cell r="AD355">
            <v>0</v>
          </cell>
          <cell r="AE355">
            <v>0</v>
          </cell>
          <cell r="AF355">
            <v>0</v>
          </cell>
        </row>
        <row r="356">
          <cell r="A356">
            <v>7</v>
          </cell>
          <cell r="B356" t="str">
            <v>C 40.40.2  (pesan khusus)</v>
          </cell>
          <cell r="C356" t="str">
            <v>Kg</v>
          </cell>
          <cell r="D356">
            <v>14122.3</v>
          </cell>
          <cell r="E356">
            <v>0</v>
          </cell>
          <cell r="F356">
            <v>0</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v>0</v>
          </cell>
        </row>
        <row r="357">
          <cell r="A357">
            <v>8</v>
          </cell>
          <cell r="B357" t="str">
            <v>Handle besi dia 16 mm</v>
          </cell>
          <cell r="C357" t="str">
            <v>Set</v>
          </cell>
          <cell r="D357">
            <v>129652.5</v>
          </cell>
          <cell r="E357">
            <v>0</v>
          </cell>
          <cell r="F357">
            <v>0</v>
          </cell>
          <cell r="G357">
            <v>0</v>
          </cell>
          <cell r="H357">
            <v>0</v>
          </cell>
          <cell r="I357">
            <v>0</v>
          </cell>
          <cell r="J357">
            <v>0</v>
          </cell>
          <cell r="K357">
            <v>0</v>
          </cell>
          <cell r="L357">
            <v>0</v>
          </cell>
          <cell r="M357">
            <v>0</v>
          </cell>
          <cell r="N357">
            <v>0</v>
          </cell>
          <cell r="O357">
            <v>0</v>
          </cell>
          <cell r="P357">
            <v>0</v>
          </cell>
          <cell r="Q357">
            <v>0</v>
          </cell>
          <cell r="R357">
            <v>0</v>
          </cell>
          <cell r="S357">
            <v>0</v>
          </cell>
          <cell r="T357">
            <v>0</v>
          </cell>
          <cell r="U357">
            <v>0</v>
          </cell>
          <cell r="V357">
            <v>0</v>
          </cell>
          <cell r="W357">
            <v>0</v>
          </cell>
          <cell r="X357">
            <v>0</v>
          </cell>
          <cell r="Y357">
            <v>0</v>
          </cell>
          <cell r="Z357">
            <v>0</v>
          </cell>
          <cell r="AA357">
            <v>0</v>
          </cell>
          <cell r="AB357">
            <v>0</v>
          </cell>
          <cell r="AC357">
            <v>0</v>
          </cell>
          <cell r="AD357">
            <v>0</v>
          </cell>
          <cell r="AE357">
            <v>0</v>
          </cell>
          <cell r="AF357">
            <v>0</v>
          </cell>
        </row>
        <row r="358">
          <cell r="A358">
            <v>9</v>
          </cell>
          <cell r="B358" t="str">
            <v>Hendle pintu Stainless</v>
          </cell>
          <cell r="C358" t="str">
            <v>Set</v>
          </cell>
          <cell r="D358">
            <v>261652.5</v>
          </cell>
          <cell r="E358">
            <v>0</v>
          </cell>
          <cell r="F358">
            <v>0</v>
          </cell>
          <cell r="G358">
            <v>0</v>
          </cell>
          <cell r="H358">
            <v>0</v>
          </cell>
          <cell r="I358">
            <v>2</v>
          </cell>
          <cell r="J358">
            <v>523305</v>
          </cell>
          <cell r="K358">
            <v>0</v>
          </cell>
          <cell r="L358">
            <v>0</v>
          </cell>
          <cell r="M358">
            <v>0</v>
          </cell>
          <cell r="N358">
            <v>0</v>
          </cell>
          <cell r="O358">
            <v>0</v>
          </cell>
          <cell r="P358">
            <v>0</v>
          </cell>
          <cell r="Q358">
            <v>0</v>
          </cell>
          <cell r="R358">
            <v>0</v>
          </cell>
          <cell r="S358">
            <v>0</v>
          </cell>
          <cell r="T358">
            <v>0</v>
          </cell>
          <cell r="U358">
            <v>0</v>
          </cell>
          <cell r="V358">
            <v>0</v>
          </cell>
          <cell r="W358">
            <v>0</v>
          </cell>
          <cell r="X358">
            <v>0</v>
          </cell>
          <cell r="Y358">
            <v>0</v>
          </cell>
          <cell r="Z358">
            <v>0</v>
          </cell>
          <cell r="AA358">
            <v>0</v>
          </cell>
          <cell r="AB358">
            <v>0</v>
          </cell>
          <cell r="AC358">
            <v>0</v>
          </cell>
          <cell r="AD358">
            <v>0</v>
          </cell>
          <cell r="AE358">
            <v>0</v>
          </cell>
          <cell r="AF358">
            <v>0</v>
          </cell>
        </row>
        <row r="359">
          <cell r="A359">
            <v>10</v>
          </cell>
          <cell r="B359" t="str">
            <v>Kunci Pintu Handle stainleess (dorma)</v>
          </cell>
          <cell r="C359" t="str">
            <v>Set</v>
          </cell>
          <cell r="D359">
            <v>650000</v>
          </cell>
          <cell r="E359">
            <v>0</v>
          </cell>
          <cell r="F359">
            <v>0</v>
          </cell>
          <cell r="G359">
            <v>0</v>
          </cell>
          <cell r="H359">
            <v>0</v>
          </cell>
          <cell r="I359">
            <v>0</v>
          </cell>
          <cell r="J359">
            <v>0</v>
          </cell>
          <cell r="K359">
            <v>0</v>
          </cell>
          <cell r="L359">
            <v>0</v>
          </cell>
          <cell r="M359">
            <v>0</v>
          </cell>
          <cell r="N359">
            <v>0</v>
          </cell>
          <cell r="O359">
            <v>0</v>
          </cell>
          <cell r="P359">
            <v>0</v>
          </cell>
          <cell r="Q359">
            <v>0</v>
          </cell>
          <cell r="R359">
            <v>0</v>
          </cell>
          <cell r="S359">
            <v>0</v>
          </cell>
          <cell r="T359">
            <v>0</v>
          </cell>
          <cell r="U359">
            <v>0</v>
          </cell>
          <cell r="V359">
            <v>0</v>
          </cell>
          <cell r="W359">
            <v>0</v>
          </cell>
          <cell r="X359">
            <v>0</v>
          </cell>
          <cell r="Y359">
            <v>0</v>
          </cell>
          <cell r="Z359">
            <v>0</v>
          </cell>
          <cell r="AA359">
            <v>0</v>
          </cell>
          <cell r="AB359">
            <v>0</v>
          </cell>
          <cell r="AC359">
            <v>0</v>
          </cell>
          <cell r="AD359">
            <v>0</v>
          </cell>
          <cell r="AE359">
            <v>0</v>
          </cell>
          <cell r="AF359">
            <v>0</v>
          </cell>
        </row>
        <row r="360">
          <cell r="A360">
            <v>11</v>
          </cell>
          <cell r="B360" t="str">
            <v>Kunci tanam Antik</v>
          </cell>
          <cell r="C360" t="str">
            <v>Set</v>
          </cell>
          <cell r="D360">
            <v>265000</v>
          </cell>
          <cell r="E360">
            <v>0</v>
          </cell>
          <cell r="F360">
            <v>0</v>
          </cell>
          <cell r="G360">
            <v>0</v>
          </cell>
          <cell r="H360">
            <v>0</v>
          </cell>
          <cell r="I360">
            <v>0</v>
          </cell>
          <cell r="J360">
            <v>0</v>
          </cell>
          <cell r="K360">
            <v>0</v>
          </cell>
          <cell r="L360">
            <v>0</v>
          </cell>
          <cell r="M360">
            <v>0</v>
          </cell>
          <cell r="N360">
            <v>0</v>
          </cell>
          <cell r="O360">
            <v>0</v>
          </cell>
          <cell r="P360">
            <v>0</v>
          </cell>
          <cell r="Q360">
            <v>0</v>
          </cell>
          <cell r="R360">
            <v>0</v>
          </cell>
          <cell r="S360">
            <v>0</v>
          </cell>
          <cell r="T360">
            <v>0</v>
          </cell>
          <cell r="U360">
            <v>0</v>
          </cell>
          <cell r="V360">
            <v>0</v>
          </cell>
          <cell r="W360">
            <v>0</v>
          </cell>
          <cell r="X360">
            <v>0</v>
          </cell>
          <cell r="Y360">
            <v>0</v>
          </cell>
          <cell r="Z360">
            <v>0</v>
          </cell>
          <cell r="AA360">
            <v>0</v>
          </cell>
          <cell r="AB360">
            <v>0</v>
          </cell>
          <cell r="AC360">
            <v>0</v>
          </cell>
          <cell r="AD360">
            <v>0</v>
          </cell>
          <cell r="AE360">
            <v>0</v>
          </cell>
          <cell r="AF360">
            <v>0</v>
          </cell>
        </row>
        <row r="361">
          <cell r="A361">
            <v>12</v>
          </cell>
          <cell r="B361" t="str">
            <v>Kunci tanam biasa</v>
          </cell>
          <cell r="C361" t="str">
            <v>Set</v>
          </cell>
          <cell r="D361">
            <v>168565</v>
          </cell>
          <cell r="E361">
            <v>1</v>
          </cell>
          <cell r="F361">
            <v>168565</v>
          </cell>
          <cell r="G361">
            <v>1</v>
          </cell>
          <cell r="H361">
            <v>168565</v>
          </cell>
          <cell r="I361">
            <v>0</v>
          </cell>
          <cell r="J361">
            <v>0</v>
          </cell>
          <cell r="K361">
            <v>1</v>
          </cell>
          <cell r="L361">
            <v>168565</v>
          </cell>
          <cell r="M361">
            <v>1</v>
          </cell>
          <cell r="N361">
            <v>168565</v>
          </cell>
          <cell r="O361">
            <v>0</v>
          </cell>
          <cell r="P361">
            <v>0</v>
          </cell>
          <cell r="Q361">
            <v>0</v>
          </cell>
          <cell r="R361">
            <v>0</v>
          </cell>
          <cell r="S361">
            <v>0</v>
          </cell>
          <cell r="T361">
            <v>0</v>
          </cell>
          <cell r="U361">
            <v>0</v>
          </cell>
          <cell r="V361">
            <v>0</v>
          </cell>
          <cell r="W361">
            <v>0</v>
          </cell>
          <cell r="X361">
            <v>0</v>
          </cell>
          <cell r="Y361">
            <v>0</v>
          </cell>
          <cell r="Z361">
            <v>0</v>
          </cell>
          <cell r="AA361">
            <v>0</v>
          </cell>
          <cell r="AB361">
            <v>0</v>
          </cell>
          <cell r="AC361">
            <v>0</v>
          </cell>
          <cell r="AD361">
            <v>0</v>
          </cell>
          <cell r="AE361">
            <v>0</v>
          </cell>
          <cell r="AF361">
            <v>0</v>
          </cell>
        </row>
        <row r="362">
          <cell r="A362">
            <v>13</v>
          </cell>
          <cell r="B362" t="str">
            <v>Kunci Silinder</v>
          </cell>
          <cell r="C362" t="str">
            <v>Set</v>
          </cell>
          <cell r="D362">
            <v>217900</v>
          </cell>
          <cell r="E362">
            <v>0</v>
          </cell>
          <cell r="F362">
            <v>0</v>
          </cell>
          <cell r="G362">
            <v>0</v>
          </cell>
          <cell r="H362">
            <v>0</v>
          </cell>
          <cell r="I362">
            <v>0</v>
          </cell>
          <cell r="J362">
            <v>0</v>
          </cell>
          <cell r="K362">
            <v>0</v>
          </cell>
          <cell r="L362">
            <v>0</v>
          </cell>
          <cell r="M362">
            <v>0</v>
          </cell>
          <cell r="N362">
            <v>0</v>
          </cell>
          <cell r="O362">
            <v>0</v>
          </cell>
          <cell r="P362">
            <v>0</v>
          </cell>
          <cell r="Q362">
            <v>0</v>
          </cell>
          <cell r="R362">
            <v>0</v>
          </cell>
          <cell r="S362">
            <v>0</v>
          </cell>
          <cell r="T362">
            <v>0</v>
          </cell>
          <cell r="U362">
            <v>0</v>
          </cell>
          <cell r="V362">
            <v>0</v>
          </cell>
          <cell r="W362">
            <v>0</v>
          </cell>
          <cell r="X362">
            <v>0</v>
          </cell>
          <cell r="Y362">
            <v>0</v>
          </cell>
          <cell r="Z362">
            <v>0</v>
          </cell>
          <cell r="AA362">
            <v>0</v>
          </cell>
          <cell r="AB362">
            <v>0</v>
          </cell>
          <cell r="AC362">
            <v>0</v>
          </cell>
          <cell r="AD362">
            <v>0</v>
          </cell>
          <cell r="AE362">
            <v>0</v>
          </cell>
          <cell r="AF362">
            <v>0</v>
          </cell>
        </row>
        <row r="363">
          <cell r="A363">
            <v>14</v>
          </cell>
          <cell r="B363" t="str">
            <v>Kunci Selot</v>
          </cell>
          <cell r="C363" t="str">
            <v>Set</v>
          </cell>
          <cell r="D363">
            <v>48300</v>
          </cell>
          <cell r="E363">
            <v>1</v>
          </cell>
          <cell r="F363">
            <v>48300</v>
          </cell>
          <cell r="G363">
            <v>1</v>
          </cell>
          <cell r="H363">
            <v>48300</v>
          </cell>
          <cell r="I363">
            <v>0</v>
          </cell>
          <cell r="J363">
            <v>0</v>
          </cell>
          <cell r="K363">
            <v>0</v>
          </cell>
          <cell r="L363">
            <v>0</v>
          </cell>
          <cell r="M363">
            <v>0</v>
          </cell>
          <cell r="N363">
            <v>0</v>
          </cell>
          <cell r="O363">
            <v>1</v>
          </cell>
          <cell r="P363">
            <v>48300</v>
          </cell>
          <cell r="Q363">
            <v>1</v>
          </cell>
          <cell r="R363">
            <v>48300</v>
          </cell>
          <cell r="S363">
            <v>0</v>
          </cell>
          <cell r="T363">
            <v>0</v>
          </cell>
          <cell r="U363">
            <v>0</v>
          </cell>
          <cell r="V363">
            <v>0</v>
          </cell>
          <cell r="W363">
            <v>0</v>
          </cell>
          <cell r="X363">
            <v>0</v>
          </cell>
          <cell r="Y363">
            <v>0</v>
          </cell>
          <cell r="Z363">
            <v>0</v>
          </cell>
          <cell r="AA363">
            <v>0</v>
          </cell>
          <cell r="AB363">
            <v>0</v>
          </cell>
          <cell r="AC363">
            <v>0</v>
          </cell>
          <cell r="AD363">
            <v>0</v>
          </cell>
          <cell r="AE363">
            <v>0</v>
          </cell>
          <cell r="AF363">
            <v>0</v>
          </cell>
        </row>
        <row r="364">
          <cell r="A364">
            <v>15</v>
          </cell>
          <cell r="B364" t="str">
            <v>Engsel jendela</v>
          </cell>
          <cell r="C364" t="str">
            <v>Bh</v>
          </cell>
          <cell r="D364">
            <v>16600</v>
          </cell>
          <cell r="E364">
            <v>0</v>
          </cell>
          <cell r="F364">
            <v>0</v>
          </cell>
          <cell r="G364">
            <v>0</v>
          </cell>
          <cell r="H364">
            <v>0</v>
          </cell>
          <cell r="I364">
            <v>0</v>
          </cell>
          <cell r="J364">
            <v>0</v>
          </cell>
          <cell r="K364">
            <v>0</v>
          </cell>
          <cell r="L364">
            <v>0</v>
          </cell>
          <cell r="M364">
            <v>0</v>
          </cell>
          <cell r="N364">
            <v>0</v>
          </cell>
          <cell r="O364">
            <v>0</v>
          </cell>
          <cell r="P364">
            <v>0</v>
          </cell>
          <cell r="Q364">
            <v>0</v>
          </cell>
          <cell r="R364">
            <v>0</v>
          </cell>
          <cell r="S364">
            <v>4</v>
          </cell>
          <cell r="T364">
            <v>66400</v>
          </cell>
          <cell r="U364">
            <v>4</v>
          </cell>
          <cell r="V364">
            <v>66400</v>
          </cell>
          <cell r="W364">
            <v>0</v>
          </cell>
          <cell r="X364">
            <v>0</v>
          </cell>
          <cell r="Y364">
            <v>2</v>
          </cell>
          <cell r="Z364">
            <v>33200</v>
          </cell>
          <cell r="AA364">
            <v>2</v>
          </cell>
          <cell r="AB364">
            <v>33200</v>
          </cell>
          <cell r="AC364">
            <v>0</v>
          </cell>
          <cell r="AD364">
            <v>0</v>
          </cell>
          <cell r="AE364">
            <v>0</v>
          </cell>
          <cell r="AF364">
            <v>0</v>
          </cell>
        </row>
        <row r="365">
          <cell r="A365">
            <v>16</v>
          </cell>
          <cell r="B365" t="str">
            <v>Engsel pintu</v>
          </cell>
          <cell r="C365" t="str">
            <v>Bh</v>
          </cell>
          <cell r="D365">
            <v>44395.75</v>
          </cell>
          <cell r="E365">
            <v>2</v>
          </cell>
          <cell r="F365">
            <v>88791.5</v>
          </cell>
          <cell r="G365">
            <v>2</v>
          </cell>
          <cell r="H365">
            <v>88791.5</v>
          </cell>
          <cell r="I365">
            <v>4</v>
          </cell>
          <cell r="J365">
            <v>177583</v>
          </cell>
          <cell r="K365">
            <v>3</v>
          </cell>
          <cell r="L365">
            <v>133187.25</v>
          </cell>
          <cell r="M365">
            <v>3</v>
          </cell>
          <cell r="N365">
            <v>133187.25</v>
          </cell>
          <cell r="O365">
            <v>2</v>
          </cell>
          <cell r="P365">
            <v>88791.5</v>
          </cell>
          <cell r="Q365">
            <v>2</v>
          </cell>
          <cell r="R365">
            <v>88791.5</v>
          </cell>
          <cell r="S365">
            <v>0</v>
          </cell>
          <cell r="T365">
            <v>0</v>
          </cell>
          <cell r="U365">
            <v>0</v>
          </cell>
          <cell r="V365">
            <v>0</v>
          </cell>
          <cell r="W365">
            <v>0</v>
          </cell>
          <cell r="X365">
            <v>0</v>
          </cell>
          <cell r="Y365">
            <v>0</v>
          </cell>
          <cell r="Z365">
            <v>0</v>
          </cell>
          <cell r="AA365">
            <v>0</v>
          </cell>
          <cell r="AB365">
            <v>0</v>
          </cell>
          <cell r="AC365">
            <v>0</v>
          </cell>
          <cell r="AD365">
            <v>0</v>
          </cell>
          <cell r="AE365">
            <v>0</v>
          </cell>
          <cell r="AF365">
            <v>0</v>
          </cell>
        </row>
        <row r="366">
          <cell r="A366">
            <v>17</v>
          </cell>
          <cell r="B366" t="str">
            <v>Engsel Pintu dari pipa besi dia 2 cm</v>
          </cell>
          <cell r="C366" t="str">
            <v>Bh</v>
          </cell>
          <cell r="D366">
            <v>66593.625</v>
          </cell>
          <cell r="E366">
            <v>0</v>
          </cell>
          <cell r="F366">
            <v>0</v>
          </cell>
          <cell r="G366">
            <v>0</v>
          </cell>
          <cell r="H366">
            <v>0</v>
          </cell>
          <cell r="I366">
            <v>0</v>
          </cell>
          <cell r="J366">
            <v>0</v>
          </cell>
          <cell r="K366">
            <v>0</v>
          </cell>
          <cell r="L366">
            <v>0</v>
          </cell>
          <cell r="M366">
            <v>0</v>
          </cell>
          <cell r="N366">
            <v>0</v>
          </cell>
          <cell r="O366">
            <v>0</v>
          </cell>
          <cell r="P366">
            <v>0</v>
          </cell>
          <cell r="Q366">
            <v>0</v>
          </cell>
          <cell r="R366">
            <v>0</v>
          </cell>
          <cell r="S366">
            <v>0</v>
          </cell>
          <cell r="T366">
            <v>0</v>
          </cell>
          <cell r="U366">
            <v>0</v>
          </cell>
          <cell r="V366">
            <v>0</v>
          </cell>
          <cell r="W366">
            <v>0</v>
          </cell>
          <cell r="X366">
            <v>0</v>
          </cell>
          <cell r="Y366">
            <v>0</v>
          </cell>
          <cell r="Z366">
            <v>0</v>
          </cell>
          <cell r="AA366">
            <v>0</v>
          </cell>
          <cell r="AB366">
            <v>0</v>
          </cell>
          <cell r="AC366">
            <v>0</v>
          </cell>
          <cell r="AD366">
            <v>0</v>
          </cell>
          <cell r="AE366">
            <v>0</v>
          </cell>
          <cell r="AF366">
            <v>0</v>
          </cell>
        </row>
        <row r="367">
          <cell r="A367">
            <v>18</v>
          </cell>
          <cell r="B367" t="str">
            <v>Kait/hak angin</v>
          </cell>
          <cell r="C367" t="str">
            <v>Set</v>
          </cell>
          <cell r="D367">
            <v>27000</v>
          </cell>
          <cell r="E367">
            <v>0</v>
          </cell>
          <cell r="F367">
            <v>0</v>
          </cell>
          <cell r="G367">
            <v>0</v>
          </cell>
          <cell r="H367">
            <v>0</v>
          </cell>
          <cell r="I367">
            <v>0</v>
          </cell>
          <cell r="J367">
            <v>0</v>
          </cell>
          <cell r="K367">
            <v>0</v>
          </cell>
          <cell r="L367">
            <v>0</v>
          </cell>
          <cell r="M367">
            <v>0</v>
          </cell>
          <cell r="N367">
            <v>0</v>
          </cell>
          <cell r="O367">
            <v>0</v>
          </cell>
          <cell r="P367">
            <v>0</v>
          </cell>
          <cell r="Q367">
            <v>0</v>
          </cell>
          <cell r="R367">
            <v>0</v>
          </cell>
          <cell r="S367">
            <v>6</v>
          </cell>
          <cell r="T367">
            <v>162000</v>
          </cell>
          <cell r="U367">
            <v>6</v>
          </cell>
          <cell r="V367">
            <v>162000</v>
          </cell>
          <cell r="W367">
            <v>0</v>
          </cell>
          <cell r="X367">
            <v>0</v>
          </cell>
          <cell r="Y367">
            <v>2</v>
          </cell>
          <cell r="Z367">
            <v>54000</v>
          </cell>
          <cell r="AA367">
            <v>2</v>
          </cell>
          <cell r="AB367">
            <v>54000</v>
          </cell>
          <cell r="AC367">
            <v>0</v>
          </cell>
          <cell r="AD367">
            <v>0</v>
          </cell>
          <cell r="AE367">
            <v>0</v>
          </cell>
          <cell r="AF367">
            <v>0</v>
          </cell>
        </row>
        <row r="368">
          <cell r="A368">
            <v>19</v>
          </cell>
          <cell r="B368" t="str">
            <v>Grendel pintu kuningan</v>
          </cell>
          <cell r="C368" t="str">
            <v>Bh</v>
          </cell>
          <cell r="D368">
            <v>125000</v>
          </cell>
          <cell r="E368">
            <v>0</v>
          </cell>
          <cell r="F368">
            <v>0</v>
          </cell>
          <cell r="G368">
            <v>0</v>
          </cell>
          <cell r="H368">
            <v>0</v>
          </cell>
          <cell r="I368">
            <v>0</v>
          </cell>
          <cell r="J368">
            <v>0</v>
          </cell>
          <cell r="K368">
            <v>0</v>
          </cell>
          <cell r="L368">
            <v>0</v>
          </cell>
          <cell r="M368">
            <v>0</v>
          </cell>
          <cell r="N368">
            <v>0</v>
          </cell>
          <cell r="O368">
            <v>0</v>
          </cell>
          <cell r="P368">
            <v>0</v>
          </cell>
          <cell r="Q368">
            <v>0</v>
          </cell>
          <cell r="R368">
            <v>0</v>
          </cell>
          <cell r="S368">
            <v>0</v>
          </cell>
          <cell r="T368">
            <v>0</v>
          </cell>
          <cell r="U368">
            <v>0</v>
          </cell>
          <cell r="V368">
            <v>0</v>
          </cell>
          <cell r="W368">
            <v>0</v>
          </cell>
          <cell r="X368">
            <v>0</v>
          </cell>
          <cell r="Y368">
            <v>0</v>
          </cell>
          <cell r="Z368">
            <v>0</v>
          </cell>
          <cell r="AA368">
            <v>0</v>
          </cell>
          <cell r="AB368">
            <v>0</v>
          </cell>
          <cell r="AC368">
            <v>0</v>
          </cell>
          <cell r="AD368">
            <v>0</v>
          </cell>
          <cell r="AE368">
            <v>0</v>
          </cell>
          <cell r="AF368">
            <v>0</v>
          </cell>
        </row>
        <row r="369">
          <cell r="A369">
            <v>20</v>
          </cell>
          <cell r="B369" t="str">
            <v xml:space="preserve">Grendel jendela </v>
          </cell>
          <cell r="C369" t="str">
            <v>Bh</v>
          </cell>
          <cell r="D369">
            <v>8100</v>
          </cell>
          <cell r="E369">
            <v>0</v>
          </cell>
          <cell r="F369">
            <v>0</v>
          </cell>
          <cell r="G369">
            <v>0</v>
          </cell>
          <cell r="H369">
            <v>0</v>
          </cell>
          <cell r="I369">
            <v>0</v>
          </cell>
          <cell r="J369">
            <v>0</v>
          </cell>
          <cell r="K369">
            <v>0</v>
          </cell>
          <cell r="L369">
            <v>0</v>
          </cell>
          <cell r="M369">
            <v>0</v>
          </cell>
          <cell r="N369">
            <v>0</v>
          </cell>
          <cell r="O369">
            <v>0</v>
          </cell>
          <cell r="P369">
            <v>0</v>
          </cell>
          <cell r="Q369">
            <v>0</v>
          </cell>
          <cell r="R369">
            <v>0</v>
          </cell>
          <cell r="S369">
            <v>3</v>
          </cell>
          <cell r="T369">
            <v>24300</v>
          </cell>
          <cell r="U369">
            <v>3</v>
          </cell>
          <cell r="V369">
            <v>24300</v>
          </cell>
          <cell r="W369">
            <v>0</v>
          </cell>
          <cell r="X369">
            <v>0</v>
          </cell>
          <cell r="Y369">
            <v>1</v>
          </cell>
          <cell r="Z369">
            <v>8100</v>
          </cell>
          <cell r="AA369">
            <v>1</v>
          </cell>
          <cell r="AB369">
            <v>8100</v>
          </cell>
          <cell r="AC369">
            <v>0</v>
          </cell>
          <cell r="AD369">
            <v>0</v>
          </cell>
          <cell r="AE369">
            <v>0</v>
          </cell>
          <cell r="AF369">
            <v>0</v>
          </cell>
        </row>
        <row r="370">
          <cell r="A370">
            <v>21</v>
          </cell>
          <cell r="B370" t="str">
            <v>Grendel pintu</v>
          </cell>
          <cell r="C370" t="str">
            <v>Bh</v>
          </cell>
          <cell r="D370">
            <v>14200</v>
          </cell>
          <cell r="E370">
            <v>1</v>
          </cell>
          <cell r="F370">
            <v>14200</v>
          </cell>
          <cell r="G370">
            <v>1</v>
          </cell>
          <cell r="H370">
            <v>14200</v>
          </cell>
          <cell r="I370">
            <v>0</v>
          </cell>
          <cell r="J370">
            <v>0</v>
          </cell>
          <cell r="K370">
            <v>0</v>
          </cell>
          <cell r="L370">
            <v>0</v>
          </cell>
          <cell r="M370">
            <v>0</v>
          </cell>
          <cell r="N370">
            <v>0</v>
          </cell>
          <cell r="O370">
            <v>1</v>
          </cell>
          <cell r="P370">
            <v>14200</v>
          </cell>
          <cell r="Q370">
            <v>1</v>
          </cell>
          <cell r="R370">
            <v>14200</v>
          </cell>
          <cell r="S370">
            <v>0</v>
          </cell>
          <cell r="T370">
            <v>0</v>
          </cell>
          <cell r="U370">
            <v>0</v>
          </cell>
          <cell r="V370">
            <v>0</v>
          </cell>
          <cell r="W370">
            <v>0</v>
          </cell>
          <cell r="X370">
            <v>0</v>
          </cell>
          <cell r="Y370">
            <v>0</v>
          </cell>
          <cell r="Z370">
            <v>0</v>
          </cell>
          <cell r="AA370">
            <v>0</v>
          </cell>
          <cell r="AB370">
            <v>0</v>
          </cell>
          <cell r="AC370">
            <v>0</v>
          </cell>
          <cell r="AD370">
            <v>0</v>
          </cell>
          <cell r="AE370">
            <v>0</v>
          </cell>
          <cell r="AF370">
            <v>0</v>
          </cell>
        </row>
        <row r="371">
          <cell r="A371">
            <v>22</v>
          </cell>
          <cell r="B371" t="str">
            <v>Stripting Knip</v>
          </cell>
          <cell r="C371" t="str">
            <v>Set</v>
          </cell>
          <cell r="D371">
            <v>13700</v>
          </cell>
          <cell r="E371">
            <v>0</v>
          </cell>
          <cell r="F371">
            <v>0</v>
          </cell>
          <cell r="G371">
            <v>0</v>
          </cell>
          <cell r="H371">
            <v>0</v>
          </cell>
          <cell r="I371">
            <v>0</v>
          </cell>
          <cell r="J371">
            <v>0</v>
          </cell>
          <cell r="K371">
            <v>0</v>
          </cell>
          <cell r="L371">
            <v>0</v>
          </cell>
          <cell r="M371">
            <v>0</v>
          </cell>
          <cell r="N371">
            <v>0</v>
          </cell>
          <cell r="O371">
            <v>0</v>
          </cell>
          <cell r="P371">
            <v>0</v>
          </cell>
          <cell r="Q371">
            <v>0</v>
          </cell>
          <cell r="R371">
            <v>0</v>
          </cell>
          <cell r="S371">
            <v>0</v>
          </cell>
          <cell r="T371">
            <v>0</v>
          </cell>
          <cell r="U371">
            <v>0</v>
          </cell>
          <cell r="V371">
            <v>0</v>
          </cell>
          <cell r="W371">
            <v>0</v>
          </cell>
          <cell r="X371">
            <v>0</v>
          </cell>
          <cell r="Y371">
            <v>0</v>
          </cell>
          <cell r="Z371">
            <v>0</v>
          </cell>
          <cell r="AA371">
            <v>0</v>
          </cell>
          <cell r="AB371">
            <v>0</v>
          </cell>
          <cell r="AC371">
            <v>0</v>
          </cell>
          <cell r="AD371">
            <v>0</v>
          </cell>
          <cell r="AE371">
            <v>0</v>
          </cell>
          <cell r="AF371">
            <v>0</v>
          </cell>
        </row>
        <row r="372">
          <cell r="A372">
            <v>23</v>
          </cell>
          <cell r="B372" t="str">
            <v>Door Closer</v>
          </cell>
          <cell r="C372" t="str">
            <v>Set</v>
          </cell>
          <cell r="D372">
            <v>260800</v>
          </cell>
          <cell r="E372">
            <v>1</v>
          </cell>
          <cell r="F372">
            <v>260800</v>
          </cell>
          <cell r="G372">
            <v>1</v>
          </cell>
          <cell r="H372">
            <v>260800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cell r="AF372">
            <v>0</v>
          </cell>
        </row>
        <row r="373">
          <cell r="A373">
            <v>24</v>
          </cell>
          <cell r="B373" t="str">
            <v>Door Holder</v>
          </cell>
          <cell r="C373" t="str">
            <v>Set</v>
          </cell>
          <cell r="D373">
            <v>500000</v>
          </cell>
          <cell r="E373">
            <v>0</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cell r="AF373">
            <v>0</v>
          </cell>
        </row>
        <row r="374">
          <cell r="A374">
            <v>25</v>
          </cell>
          <cell r="B374" t="str">
            <v>Door Stop</v>
          </cell>
          <cell r="C374" t="str">
            <v>Set</v>
          </cell>
          <cell r="D374">
            <v>32100</v>
          </cell>
          <cell r="E374">
            <v>1</v>
          </cell>
          <cell r="F374">
            <v>32100</v>
          </cell>
          <cell r="G374">
            <v>1</v>
          </cell>
          <cell r="H374">
            <v>32100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cell r="AF374">
            <v>0</v>
          </cell>
        </row>
        <row r="375">
          <cell r="A375">
            <v>26</v>
          </cell>
          <cell r="B375" t="str">
            <v>Kaca bening 5 mm</v>
          </cell>
          <cell r="C375" t="str">
            <v>M2</v>
          </cell>
          <cell r="D375">
            <v>66700</v>
          </cell>
          <cell r="E375">
            <v>5.0399999999999993E-2</v>
          </cell>
          <cell r="F375">
            <v>3361.6799999999994</v>
          </cell>
          <cell r="G375">
            <v>5.0399999999999993E-2</v>
          </cell>
          <cell r="H375">
            <v>3361.6799999999994</v>
          </cell>
          <cell r="I375">
            <v>0</v>
          </cell>
          <cell r="J375">
            <v>0</v>
          </cell>
          <cell r="K375">
            <v>0</v>
          </cell>
          <cell r="L375">
            <v>0</v>
          </cell>
          <cell r="M375">
            <v>0</v>
          </cell>
          <cell r="N375">
            <v>0</v>
          </cell>
          <cell r="O375">
            <v>0</v>
          </cell>
          <cell r="P375">
            <v>0</v>
          </cell>
          <cell r="Q375">
            <v>0</v>
          </cell>
          <cell r="R375">
            <v>0</v>
          </cell>
          <cell r="S375">
            <v>0.25919999999999999</v>
          </cell>
          <cell r="T375">
            <v>17288.64</v>
          </cell>
          <cell r="U375">
            <v>0.25919999999999999</v>
          </cell>
          <cell r="V375">
            <v>17288.64</v>
          </cell>
          <cell r="W375">
            <v>0</v>
          </cell>
          <cell r="X375">
            <v>0</v>
          </cell>
          <cell r="Y375">
            <v>0</v>
          </cell>
          <cell r="Z375">
            <v>0</v>
          </cell>
          <cell r="AA375">
            <v>0</v>
          </cell>
          <cell r="AB375">
            <v>0</v>
          </cell>
          <cell r="AC375">
            <v>0</v>
          </cell>
          <cell r="AD375">
            <v>0</v>
          </cell>
          <cell r="AE375">
            <v>0.4</v>
          </cell>
          <cell r="AF375">
            <v>26680</v>
          </cell>
        </row>
        <row r="376">
          <cell r="A376">
            <v>27</v>
          </cell>
          <cell r="B376" t="str">
            <v>Kaca bening 10 mm</v>
          </cell>
          <cell r="C376" t="str">
            <v>M2</v>
          </cell>
          <cell r="D376">
            <v>280895.75</v>
          </cell>
          <cell r="E376">
            <v>0</v>
          </cell>
          <cell r="F376">
            <v>0</v>
          </cell>
          <cell r="G376">
            <v>0</v>
          </cell>
          <cell r="H376">
            <v>0</v>
          </cell>
          <cell r="I376">
            <v>0</v>
          </cell>
          <cell r="J376">
            <v>0</v>
          </cell>
          <cell r="K376">
            <v>0</v>
          </cell>
          <cell r="L376">
            <v>0</v>
          </cell>
          <cell r="M376">
            <v>0</v>
          </cell>
          <cell r="N376">
            <v>0</v>
          </cell>
          <cell r="O376">
            <v>0</v>
          </cell>
          <cell r="P376">
            <v>0</v>
          </cell>
          <cell r="Q376">
            <v>0</v>
          </cell>
          <cell r="R376">
            <v>0</v>
          </cell>
          <cell r="S376">
            <v>1.1326000000000001</v>
          </cell>
          <cell r="T376">
            <v>318142.52645</v>
          </cell>
          <cell r="U376">
            <v>1.1326000000000001</v>
          </cell>
          <cell r="V376">
            <v>318142.52645</v>
          </cell>
          <cell r="W376">
            <v>2.8839999999999999</v>
          </cell>
          <cell r="X376">
            <v>810103.34299999999</v>
          </cell>
          <cell r="Y376">
            <v>0.50749999999999995</v>
          </cell>
          <cell r="Z376">
            <v>142554.59312499998</v>
          </cell>
          <cell r="AA376">
            <v>0.33249999999999996</v>
          </cell>
          <cell r="AB376">
            <v>93397.836874999994</v>
          </cell>
          <cell r="AC376">
            <v>0</v>
          </cell>
          <cell r="AD376">
            <v>0</v>
          </cell>
          <cell r="AE376">
            <v>0</v>
          </cell>
          <cell r="AF376">
            <v>0</v>
          </cell>
        </row>
        <row r="377">
          <cell r="A377">
            <v>28</v>
          </cell>
          <cell r="B377" t="str">
            <v>Kaca Bening 12 mm</v>
          </cell>
          <cell r="C377" t="str">
            <v>M2</v>
          </cell>
          <cell r="D377">
            <v>403787.64062499994</v>
          </cell>
          <cell r="E377">
            <v>0</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cell r="AF377">
            <v>0</v>
          </cell>
        </row>
        <row r="378">
          <cell r="A378">
            <v>29</v>
          </cell>
          <cell r="B378" t="str">
            <v>Besi hollow 4/4</v>
          </cell>
          <cell r="C378" t="str">
            <v>M'</v>
          </cell>
          <cell r="D378">
            <v>48625.000000000051</v>
          </cell>
          <cell r="E378">
            <v>0</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cell r="AF378">
            <v>0</v>
          </cell>
        </row>
        <row r="379">
          <cell r="A379">
            <v>30</v>
          </cell>
          <cell r="B379" t="str">
            <v>Besi hollow 6/6</v>
          </cell>
          <cell r="C379" t="str">
            <v>M'</v>
          </cell>
          <cell r="D379">
            <v>74462.500000000058</v>
          </cell>
          <cell r="E379">
            <v>0</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cell r="AF379">
            <v>0</v>
          </cell>
        </row>
        <row r="380">
          <cell r="A380">
            <v>31</v>
          </cell>
          <cell r="B380" t="str">
            <v>Besi hollow 2.5/5</v>
          </cell>
          <cell r="C380" t="str">
            <v>Kg</v>
          </cell>
          <cell r="D380">
            <v>74462.500000000058</v>
          </cell>
          <cell r="E380">
            <v>0</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cell r="AF380">
            <v>0</v>
          </cell>
        </row>
        <row r="381">
          <cell r="A381">
            <v>32</v>
          </cell>
          <cell r="B381" t="str">
            <v>Besi hollow 5/5</v>
          </cell>
          <cell r="C381" t="str">
            <v>Kg</v>
          </cell>
          <cell r="D381">
            <v>74462.500000000058</v>
          </cell>
          <cell r="E381">
            <v>0</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cell r="AF381">
            <v>0</v>
          </cell>
        </row>
        <row r="382">
          <cell r="A382">
            <v>33</v>
          </cell>
          <cell r="B382" t="str">
            <v>Besi hollow 2/2</v>
          </cell>
          <cell r="C382" t="str">
            <v>Kg</v>
          </cell>
          <cell r="D382">
            <v>74462.500000000058</v>
          </cell>
          <cell r="E382">
            <v>0</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cell r="AF382">
            <v>0</v>
          </cell>
        </row>
        <row r="383">
          <cell r="A383">
            <v>34</v>
          </cell>
          <cell r="B383" t="str">
            <v>Besi hollow 2/4</v>
          </cell>
          <cell r="C383" t="str">
            <v>Kg</v>
          </cell>
          <cell r="D383">
            <v>74462.500000000058</v>
          </cell>
          <cell r="E383">
            <v>0</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cell r="AF383">
            <v>0</v>
          </cell>
        </row>
        <row r="384">
          <cell r="A384">
            <v>35</v>
          </cell>
          <cell r="B384" t="str">
            <v>Kaca Tempered 12 mm</v>
          </cell>
          <cell r="C384" t="str">
            <v>M2</v>
          </cell>
          <cell r="D384">
            <v>528395.75</v>
          </cell>
          <cell r="E384">
            <v>4.3049999999999997</v>
          </cell>
          <cell r="F384">
            <v>2274743.7037499999</v>
          </cell>
          <cell r="G384">
            <v>4.3049999999999997</v>
          </cell>
          <cell r="H384">
            <v>2274743.7037499999</v>
          </cell>
          <cell r="I384">
            <v>4.3049999999999997</v>
          </cell>
          <cell r="J384">
            <v>2274743.7037499999</v>
          </cell>
          <cell r="K384">
            <v>0</v>
          </cell>
          <cell r="L384">
            <v>0</v>
          </cell>
          <cell r="M384">
            <v>0</v>
          </cell>
          <cell r="N384">
            <v>0</v>
          </cell>
          <cell r="O384">
            <v>0</v>
          </cell>
          <cell r="P384">
            <v>0</v>
          </cell>
          <cell r="Q384">
            <v>0</v>
          </cell>
          <cell r="R384">
            <v>0</v>
          </cell>
          <cell r="S384">
            <v>0</v>
          </cell>
          <cell r="T384">
            <v>0</v>
          </cell>
          <cell r="U384">
            <v>0</v>
          </cell>
          <cell r="V384">
            <v>0</v>
          </cell>
          <cell r="W384">
            <v>0</v>
          </cell>
          <cell r="X384">
            <v>0</v>
          </cell>
          <cell r="Y384">
            <v>0</v>
          </cell>
          <cell r="Z384">
            <v>0</v>
          </cell>
          <cell r="AA384">
            <v>0</v>
          </cell>
          <cell r="AB384">
            <v>0</v>
          </cell>
          <cell r="AC384">
            <v>0</v>
          </cell>
          <cell r="AD384">
            <v>0</v>
          </cell>
          <cell r="AE384">
            <v>0</v>
          </cell>
          <cell r="AF384">
            <v>0</v>
          </cell>
        </row>
        <row r="385">
          <cell r="A385">
            <v>36</v>
          </cell>
          <cell r="B385" t="str">
            <v>Glass Block</v>
          </cell>
          <cell r="C385" t="str">
            <v>Bh</v>
          </cell>
          <cell r="D385">
            <v>45000</v>
          </cell>
          <cell r="E385">
            <v>0</v>
          </cell>
          <cell r="F385">
            <v>0</v>
          </cell>
          <cell r="G385">
            <v>0</v>
          </cell>
          <cell r="H385">
            <v>0</v>
          </cell>
          <cell r="I385">
            <v>0</v>
          </cell>
          <cell r="J385">
            <v>0</v>
          </cell>
          <cell r="K385">
            <v>0</v>
          </cell>
          <cell r="L385">
            <v>0</v>
          </cell>
          <cell r="M385">
            <v>0</v>
          </cell>
          <cell r="N385">
            <v>0</v>
          </cell>
          <cell r="O385">
            <v>0</v>
          </cell>
          <cell r="P385">
            <v>0</v>
          </cell>
          <cell r="Q385">
            <v>0</v>
          </cell>
          <cell r="R385">
            <v>0</v>
          </cell>
          <cell r="S385">
            <v>0</v>
          </cell>
          <cell r="T385">
            <v>0</v>
          </cell>
          <cell r="U385">
            <v>0</v>
          </cell>
          <cell r="V385">
            <v>0</v>
          </cell>
          <cell r="W385">
            <v>0</v>
          </cell>
          <cell r="X385">
            <v>0</v>
          </cell>
          <cell r="Y385">
            <v>0</v>
          </cell>
          <cell r="Z385">
            <v>0</v>
          </cell>
          <cell r="AA385">
            <v>0</v>
          </cell>
          <cell r="AB385">
            <v>0</v>
          </cell>
          <cell r="AC385">
            <v>0</v>
          </cell>
          <cell r="AD385">
            <v>0</v>
          </cell>
          <cell r="AE385">
            <v>0</v>
          </cell>
          <cell r="AF385">
            <v>0</v>
          </cell>
        </row>
        <row r="386">
          <cell r="A386">
            <v>37</v>
          </cell>
          <cell r="B386" t="str">
            <v>Kaca Es</v>
          </cell>
          <cell r="C386" t="str">
            <v>M2</v>
          </cell>
          <cell r="D386">
            <v>66700</v>
          </cell>
          <cell r="E386">
            <v>0</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0.4</v>
          </cell>
          <cell r="AD386">
            <v>26680</v>
          </cell>
          <cell r="AE386">
            <v>0</v>
          </cell>
          <cell r="AF386">
            <v>0</v>
          </cell>
        </row>
        <row r="387">
          <cell r="A387">
            <v>38</v>
          </cell>
          <cell r="B387" t="str">
            <v>Krepyak Kaca Nako + Kerangka</v>
          </cell>
          <cell r="C387" t="str">
            <v>M2</v>
          </cell>
          <cell r="D387">
            <v>81300</v>
          </cell>
          <cell r="E387">
            <v>0</v>
          </cell>
          <cell r="F387">
            <v>0</v>
          </cell>
          <cell r="G387">
            <v>0</v>
          </cell>
          <cell r="H387">
            <v>0</v>
          </cell>
          <cell r="I387">
            <v>0</v>
          </cell>
          <cell r="J387">
            <v>0</v>
          </cell>
          <cell r="K387">
            <v>0</v>
          </cell>
          <cell r="L387">
            <v>0</v>
          </cell>
          <cell r="M387">
            <v>0</v>
          </cell>
          <cell r="N387">
            <v>0</v>
          </cell>
          <cell r="O387">
            <v>0</v>
          </cell>
          <cell r="P387">
            <v>0</v>
          </cell>
          <cell r="Q387">
            <v>0</v>
          </cell>
          <cell r="R387">
            <v>0</v>
          </cell>
          <cell r="S387">
            <v>0</v>
          </cell>
          <cell r="T387">
            <v>0</v>
          </cell>
          <cell r="U387">
            <v>0</v>
          </cell>
          <cell r="V387">
            <v>0</v>
          </cell>
          <cell r="W387">
            <v>0</v>
          </cell>
          <cell r="X387">
            <v>0</v>
          </cell>
          <cell r="Y387">
            <v>0</v>
          </cell>
          <cell r="Z387">
            <v>0</v>
          </cell>
          <cell r="AA387">
            <v>0</v>
          </cell>
          <cell r="AB387">
            <v>0</v>
          </cell>
          <cell r="AC387">
            <v>0</v>
          </cell>
          <cell r="AD387">
            <v>0</v>
          </cell>
          <cell r="AE387">
            <v>0</v>
          </cell>
          <cell r="AF387">
            <v>0</v>
          </cell>
        </row>
        <row r="388">
          <cell r="A388">
            <v>39</v>
          </cell>
          <cell r="B388" t="str">
            <v>Sticker Efek Kaca Es</v>
          </cell>
          <cell r="C388" t="str">
            <v>M2</v>
          </cell>
          <cell r="D388">
            <v>150000</v>
          </cell>
          <cell r="E388">
            <v>0</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cell r="AF388">
            <v>0</v>
          </cell>
        </row>
        <row r="389">
          <cell r="A389">
            <v>40</v>
          </cell>
          <cell r="B389" t="str">
            <v>Rel Pintu Dorong</v>
          </cell>
          <cell r="C389" t="str">
            <v>M'</v>
          </cell>
          <cell r="D389">
            <v>275000</v>
          </cell>
          <cell r="E389">
            <v>0</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cell r="AF389">
            <v>0</v>
          </cell>
        </row>
        <row r="390">
          <cell r="A390">
            <v>41</v>
          </cell>
          <cell r="B390" t="str">
            <v>Rolling Door</v>
          </cell>
          <cell r="C390" t="str">
            <v>M2</v>
          </cell>
          <cell r="D390">
            <v>358100</v>
          </cell>
          <cell r="E390">
            <v>0</v>
          </cell>
          <cell r="F390">
            <v>0</v>
          </cell>
          <cell r="G390">
            <v>0</v>
          </cell>
          <cell r="H390">
            <v>0</v>
          </cell>
          <cell r="I390">
            <v>0</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cell r="AF390">
            <v>0</v>
          </cell>
        </row>
        <row r="391">
          <cell r="A391">
            <v>42</v>
          </cell>
          <cell r="B391" t="str">
            <v>Roster</v>
          </cell>
          <cell r="C391" t="str">
            <v>M2</v>
          </cell>
          <cell r="D391">
            <v>133850</v>
          </cell>
          <cell r="E391">
            <v>0</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cell r="AF391">
            <v>0</v>
          </cell>
        </row>
        <row r="392">
          <cell r="A392">
            <v>43</v>
          </cell>
          <cell r="B392" t="str">
            <v>Gipsum Board</v>
          </cell>
          <cell r="C392" t="str">
            <v>M2</v>
          </cell>
          <cell r="D392">
            <v>29000</v>
          </cell>
          <cell r="E392">
            <v>0</v>
          </cell>
          <cell r="F392">
            <v>0</v>
          </cell>
          <cell r="G392">
            <v>0</v>
          </cell>
          <cell r="H392">
            <v>0</v>
          </cell>
          <cell r="I392">
            <v>0</v>
          </cell>
          <cell r="J392">
            <v>0</v>
          </cell>
          <cell r="K392">
            <v>0</v>
          </cell>
          <cell r="L392">
            <v>0</v>
          </cell>
          <cell r="M392">
            <v>0</v>
          </cell>
          <cell r="N392">
            <v>0</v>
          </cell>
          <cell r="O392">
            <v>0</v>
          </cell>
          <cell r="P392">
            <v>0</v>
          </cell>
          <cell r="Q392">
            <v>0</v>
          </cell>
          <cell r="R392">
            <v>0</v>
          </cell>
          <cell r="S392">
            <v>0</v>
          </cell>
          <cell r="T392">
            <v>0</v>
          </cell>
          <cell r="U392">
            <v>0</v>
          </cell>
          <cell r="V392">
            <v>0</v>
          </cell>
          <cell r="W392">
            <v>0</v>
          </cell>
          <cell r="X392">
            <v>0</v>
          </cell>
          <cell r="Y392">
            <v>0</v>
          </cell>
          <cell r="Z392">
            <v>0</v>
          </cell>
          <cell r="AA392">
            <v>0</v>
          </cell>
          <cell r="AB392">
            <v>0</v>
          </cell>
          <cell r="AC392">
            <v>0</v>
          </cell>
          <cell r="AD392">
            <v>0</v>
          </cell>
          <cell r="AE392">
            <v>0</v>
          </cell>
          <cell r="AF392">
            <v>0</v>
          </cell>
        </row>
        <row r="393">
          <cell r="A393">
            <v>44</v>
          </cell>
          <cell r="B393" t="str">
            <v>List Gipsum</v>
          </cell>
          <cell r="C393" t="str">
            <v>M'</v>
          </cell>
          <cell r="D393">
            <v>17300</v>
          </cell>
          <cell r="E393">
            <v>0</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cell r="AF393">
            <v>0</v>
          </cell>
        </row>
        <row r="394">
          <cell r="A394">
            <v>45</v>
          </cell>
          <cell r="B394" t="str">
            <v>Sealent</v>
          </cell>
          <cell r="C394" t="str">
            <v>M'</v>
          </cell>
          <cell r="D394">
            <v>8400</v>
          </cell>
          <cell r="E394">
            <v>2.16</v>
          </cell>
          <cell r="F394">
            <v>18144</v>
          </cell>
          <cell r="G394">
            <v>2.16</v>
          </cell>
          <cell r="H394">
            <v>18144</v>
          </cell>
          <cell r="I394">
            <v>0</v>
          </cell>
          <cell r="J394">
            <v>0</v>
          </cell>
          <cell r="K394">
            <v>0</v>
          </cell>
          <cell r="L394">
            <v>0</v>
          </cell>
          <cell r="M394">
            <v>0</v>
          </cell>
          <cell r="N394">
            <v>0</v>
          </cell>
          <cell r="O394">
            <v>0</v>
          </cell>
          <cell r="P394">
            <v>0</v>
          </cell>
          <cell r="Q394">
            <v>0</v>
          </cell>
          <cell r="R394">
            <v>0</v>
          </cell>
          <cell r="S394">
            <v>18.080000000000002</v>
          </cell>
          <cell r="T394">
            <v>151872.00000000003</v>
          </cell>
          <cell r="U394">
            <v>18.080000000000002</v>
          </cell>
          <cell r="V394">
            <v>151872.00000000003</v>
          </cell>
          <cell r="W394">
            <v>19.439999999999998</v>
          </cell>
          <cell r="X394">
            <v>163295.99999999997</v>
          </cell>
          <cell r="Y394">
            <v>7.1999999999999993</v>
          </cell>
          <cell r="Z394">
            <v>60479.999999999993</v>
          </cell>
          <cell r="AA394">
            <v>5.1999999999999993</v>
          </cell>
          <cell r="AB394">
            <v>43679.999999999993</v>
          </cell>
          <cell r="AC394">
            <v>7.1999999999999993</v>
          </cell>
          <cell r="AD394">
            <v>60479.999999999993</v>
          </cell>
          <cell r="AE394">
            <v>7.1999999999999993</v>
          </cell>
          <cell r="AF394">
            <v>60479.999999999993</v>
          </cell>
        </row>
        <row r="395">
          <cell r="A395">
            <v>46</v>
          </cell>
          <cell r="B395" t="str">
            <v>Benangan Kusen</v>
          </cell>
          <cell r="C395" t="str">
            <v>M'</v>
          </cell>
          <cell r="D395">
            <v>4296.0074999999997</v>
          </cell>
          <cell r="E395">
            <v>9.8000000000000007</v>
          </cell>
          <cell r="F395">
            <v>42100.873500000002</v>
          </cell>
          <cell r="G395">
            <v>9.8000000000000007</v>
          </cell>
          <cell r="H395">
            <v>42100.873500000002</v>
          </cell>
          <cell r="I395">
            <v>6.1999999999999993</v>
          </cell>
          <cell r="J395">
            <v>26635.246499999994</v>
          </cell>
          <cell r="K395">
            <v>5.7839999999999998</v>
          </cell>
          <cell r="L395">
            <v>24848.107379999998</v>
          </cell>
          <cell r="M395">
            <v>5.7839999999999998</v>
          </cell>
          <cell r="N395">
            <v>24848.107379999998</v>
          </cell>
          <cell r="O395">
            <v>7.6</v>
          </cell>
          <cell r="P395">
            <v>32649.656999999996</v>
          </cell>
          <cell r="Q395">
            <v>7.6</v>
          </cell>
          <cell r="R395">
            <v>32649.656999999996</v>
          </cell>
          <cell r="S395">
            <v>13.600000000000001</v>
          </cell>
          <cell r="T395">
            <v>58425.702000000005</v>
          </cell>
          <cell r="U395">
            <v>13.600000000000001</v>
          </cell>
          <cell r="V395">
            <v>58425.702000000005</v>
          </cell>
          <cell r="W395">
            <v>10.120000000000001</v>
          </cell>
          <cell r="X395">
            <v>43475.5959</v>
          </cell>
          <cell r="Y395">
            <v>9.1999999999999993</v>
          </cell>
          <cell r="Z395">
            <v>39523.268999999993</v>
          </cell>
          <cell r="AA395">
            <v>7.1999999999999993</v>
          </cell>
          <cell r="AB395">
            <v>30931.253999999994</v>
          </cell>
          <cell r="AC395">
            <v>16</v>
          </cell>
          <cell r="AD395">
            <v>68736.12</v>
          </cell>
          <cell r="AE395">
            <v>16</v>
          </cell>
          <cell r="AF395">
            <v>68736.12</v>
          </cell>
        </row>
        <row r="396">
          <cell r="A396">
            <v>47</v>
          </cell>
          <cell r="B396" t="str">
            <v xml:space="preserve">Cat Kayu </v>
          </cell>
          <cell r="C396" t="str">
            <v>M2</v>
          </cell>
          <cell r="D396">
            <v>19370.5</v>
          </cell>
          <cell r="E396">
            <v>3.2720000000000002</v>
          </cell>
          <cell r="F396">
            <v>63380.276000000005</v>
          </cell>
          <cell r="G396">
            <v>3.2720000000000002</v>
          </cell>
          <cell r="H396">
            <v>63380.276000000005</v>
          </cell>
          <cell r="I396">
            <v>0</v>
          </cell>
          <cell r="J396">
            <v>0</v>
          </cell>
          <cell r="K396">
            <v>4.0991999999999997</v>
          </cell>
          <cell r="L396">
            <v>79403.553599999999</v>
          </cell>
          <cell r="M396">
            <v>4.0991999999999997</v>
          </cell>
          <cell r="N396">
            <v>79403.553599999999</v>
          </cell>
          <cell r="O396">
            <v>1.3960000000000001</v>
          </cell>
          <cell r="P396">
            <v>27041.218000000001</v>
          </cell>
          <cell r="Q396">
            <v>1.3960000000000001</v>
          </cell>
          <cell r="R396">
            <v>27041.218000000001</v>
          </cell>
          <cell r="S396">
            <v>0</v>
          </cell>
          <cell r="T396">
            <v>0</v>
          </cell>
          <cell r="U396">
            <v>0</v>
          </cell>
          <cell r="V396">
            <v>0</v>
          </cell>
          <cell r="W396">
            <v>0</v>
          </cell>
          <cell r="X396">
            <v>0</v>
          </cell>
          <cell r="Y396">
            <v>0</v>
          </cell>
          <cell r="Z396">
            <v>0</v>
          </cell>
          <cell r="AA396">
            <v>0</v>
          </cell>
          <cell r="AB396">
            <v>0</v>
          </cell>
          <cell r="AC396">
            <v>0</v>
          </cell>
          <cell r="AD396">
            <v>0</v>
          </cell>
          <cell r="AE396">
            <v>0</v>
          </cell>
          <cell r="AF396">
            <v>0</v>
          </cell>
        </row>
        <row r="397">
          <cell r="A397">
            <v>48</v>
          </cell>
          <cell r="B397" t="str">
            <v>Cat Besi</v>
          </cell>
          <cell r="C397" t="str">
            <v>M2</v>
          </cell>
          <cell r="D397">
            <v>13698</v>
          </cell>
          <cell r="E397">
            <v>0</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cell r="AF397">
            <v>0</v>
          </cell>
        </row>
        <row r="398">
          <cell r="A398">
            <v>49</v>
          </cell>
          <cell r="B398" t="str">
            <v>Cat Dinding</v>
          </cell>
          <cell r="C398" t="str">
            <v>M2</v>
          </cell>
          <cell r="D398">
            <v>9900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cell r="AF398">
            <v>0</v>
          </cell>
        </row>
        <row r="399">
          <cell r="A399">
            <v>50</v>
          </cell>
          <cell r="B399" t="str">
            <v>Plesteran Camprot</v>
          </cell>
          <cell r="C399" t="str">
            <v>M2</v>
          </cell>
          <cell r="D399">
            <v>14600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cell r="AF399">
            <v>0</v>
          </cell>
          <cell r="AG399">
            <v>0</v>
          </cell>
          <cell r="AH399">
            <v>0</v>
          </cell>
          <cell r="AI399">
            <v>0</v>
          </cell>
          <cell r="AJ399">
            <v>0</v>
          </cell>
          <cell r="AK399">
            <v>0</v>
          </cell>
          <cell r="AL399">
            <v>0</v>
          </cell>
          <cell r="AM399">
            <v>0</v>
          </cell>
          <cell r="AN399">
            <v>0</v>
          </cell>
          <cell r="AO399">
            <v>0</v>
          </cell>
          <cell r="AP399">
            <v>0</v>
          </cell>
          <cell r="AQ399">
            <v>0</v>
          </cell>
          <cell r="AR399">
            <v>0</v>
          </cell>
          <cell r="AS399">
            <v>0</v>
          </cell>
          <cell r="AT399">
            <v>0</v>
          </cell>
          <cell r="AU399">
            <v>0</v>
          </cell>
          <cell r="AV399">
            <v>0</v>
          </cell>
          <cell r="AW399">
            <v>0</v>
          </cell>
          <cell r="AX399">
            <v>0</v>
          </cell>
          <cell r="AY399">
            <v>0</v>
          </cell>
          <cell r="AZ399">
            <v>0</v>
          </cell>
          <cell r="BA399">
            <v>0</v>
          </cell>
        </row>
        <row r="400">
          <cell r="W400">
            <v>0</v>
          </cell>
          <cell r="X400">
            <v>0</v>
          </cell>
          <cell r="Y400">
            <v>0</v>
          </cell>
          <cell r="Z400">
            <v>0</v>
          </cell>
          <cell r="AA400">
            <v>0</v>
          </cell>
          <cell r="AB400">
            <v>0</v>
          </cell>
          <cell r="AC400">
            <v>0</v>
          </cell>
          <cell r="AD400">
            <v>0</v>
          </cell>
          <cell r="AE400">
            <v>0</v>
          </cell>
          <cell r="AF400">
            <v>0</v>
          </cell>
          <cell r="AG400">
            <v>0</v>
          </cell>
          <cell r="AH400">
            <v>0</v>
          </cell>
          <cell r="AI400">
            <v>0</v>
          </cell>
          <cell r="AJ400">
            <v>0</v>
          </cell>
          <cell r="AK400">
            <v>0</v>
          </cell>
          <cell r="AL400">
            <v>0</v>
          </cell>
          <cell r="AM400">
            <v>0</v>
          </cell>
          <cell r="AN400">
            <v>0</v>
          </cell>
          <cell r="AO400">
            <v>0</v>
          </cell>
          <cell r="AP400">
            <v>0</v>
          </cell>
          <cell r="AQ400">
            <v>0</v>
          </cell>
          <cell r="AR400">
            <v>0</v>
          </cell>
          <cell r="AS400">
            <v>0</v>
          </cell>
          <cell r="AT400">
            <v>0</v>
          </cell>
          <cell r="AU400">
            <v>0</v>
          </cell>
          <cell r="AV400">
            <v>0</v>
          </cell>
          <cell r="AW400">
            <v>0</v>
          </cell>
          <cell r="AX400">
            <v>0</v>
          </cell>
          <cell r="AY400">
            <v>0</v>
          </cell>
          <cell r="AZ400">
            <v>0</v>
          </cell>
          <cell r="BA400">
            <v>0</v>
          </cell>
        </row>
        <row r="401">
          <cell r="B401" t="str">
            <v>Jumlah Harga</v>
          </cell>
          <cell r="C401">
            <v>3021087.0332500003</v>
          </cell>
          <cell r="D401">
            <v>3021087.0332500003</v>
          </cell>
          <cell r="E401">
            <v>3776944.5502499999</v>
          </cell>
          <cell r="F401">
            <v>3021087.0332500003</v>
          </cell>
          <cell r="G401">
            <v>1690743.9109799999</v>
          </cell>
          <cell r="H401">
            <v>3021087.0332500003</v>
          </cell>
          <cell r="I401">
            <v>210982.375</v>
          </cell>
          <cell r="J401">
            <v>3776944.5502499999</v>
          </cell>
          <cell r="K401">
            <v>1835497.2684499999</v>
          </cell>
          <cell r="L401">
            <v>1690743.9109799999</v>
          </cell>
          <cell r="M401">
            <v>862639.46212499996</v>
          </cell>
          <cell r="N401">
            <v>1690743.9109799999</v>
          </cell>
          <cell r="O401">
            <v>155896.12</v>
          </cell>
          <cell r="P401">
            <v>210982.375</v>
          </cell>
          <cell r="Q401">
            <v>0</v>
          </cell>
          <cell r="R401">
            <v>210982.375</v>
          </cell>
          <cell r="S401">
            <v>0</v>
          </cell>
          <cell r="T401">
            <v>1835497.2684499999</v>
          </cell>
          <cell r="U401">
            <v>0</v>
          </cell>
          <cell r="V401">
            <v>1835497.2684499999</v>
          </cell>
          <cell r="W401">
            <v>0</v>
          </cell>
          <cell r="X401">
            <v>1016874.9389</v>
          </cell>
          <cell r="Y401">
            <v>0</v>
          </cell>
          <cell r="Z401">
            <v>862639.46212499996</v>
          </cell>
          <cell r="AA401">
            <v>0</v>
          </cell>
          <cell r="AB401">
            <v>663142.69087499997</v>
          </cell>
          <cell r="AC401">
            <v>0</v>
          </cell>
          <cell r="AD401">
            <v>155896.12</v>
          </cell>
          <cell r="AE401">
            <v>0</v>
          </cell>
          <cell r="AF401">
            <v>155896.12</v>
          </cell>
          <cell r="AG401">
            <v>0</v>
          </cell>
          <cell r="AH401">
            <v>0</v>
          </cell>
          <cell r="AI401">
            <v>0</v>
          </cell>
          <cell r="AJ401">
            <v>0</v>
          </cell>
          <cell r="AK401">
            <v>0</v>
          </cell>
          <cell r="AL401">
            <v>0</v>
          </cell>
          <cell r="AM401">
            <v>0</v>
          </cell>
          <cell r="AN401">
            <v>0</v>
          </cell>
          <cell r="AO401">
            <v>0</v>
          </cell>
          <cell r="AP401">
            <v>0</v>
          </cell>
          <cell r="AQ401">
            <v>0</v>
          </cell>
          <cell r="AR401">
            <v>0</v>
          </cell>
          <cell r="AS401">
            <v>0</v>
          </cell>
          <cell r="AT401">
            <v>0</v>
          </cell>
          <cell r="AU401">
            <v>0</v>
          </cell>
          <cell r="AV401">
            <v>0</v>
          </cell>
          <cell r="AW401">
            <v>0</v>
          </cell>
          <cell r="AX401">
            <v>0</v>
          </cell>
          <cell r="AY401">
            <v>0</v>
          </cell>
          <cell r="AZ401">
            <v>0</v>
          </cell>
          <cell r="BA401">
            <v>0</v>
          </cell>
          <cell r="BB401">
            <v>0</v>
          </cell>
          <cell r="BC401">
            <v>0</v>
          </cell>
          <cell r="BD401">
            <v>0</v>
          </cell>
          <cell r="BE401">
            <v>0</v>
          </cell>
          <cell r="BF401">
            <v>0</v>
          </cell>
          <cell r="BG401">
            <v>0</v>
          </cell>
          <cell r="BH401">
            <v>0</v>
          </cell>
          <cell r="BI401">
            <v>0</v>
          </cell>
          <cell r="BJ401">
            <v>0</v>
          </cell>
        </row>
        <row r="402">
          <cell r="L402" t="str">
            <v>P3A ASR = P4 SD</v>
          </cell>
        </row>
        <row r="404">
          <cell r="L404" t="str">
            <v>P3A ASR = P4 SD</v>
          </cell>
        </row>
        <row r="405">
          <cell r="A405" t="str">
            <v>No.</v>
          </cell>
          <cell r="B405" t="str">
            <v>Item Pekerjaan</v>
          </cell>
          <cell r="C405" t="str">
            <v>Satuan</v>
          </cell>
          <cell r="D405" t="str">
            <v>Harga Satuan</v>
          </cell>
          <cell r="E405" t="str">
            <v>P1</v>
          </cell>
          <cell r="F405" t="str">
            <v>P2</v>
          </cell>
          <cell r="G405" t="str">
            <v>P2</v>
          </cell>
          <cell r="H405" t="str">
            <v>P4</v>
          </cell>
          <cell r="I405" t="str">
            <v>P3</v>
          </cell>
          <cell r="J405" t="str">
            <v>BV1</v>
          </cell>
          <cell r="K405" t="str">
            <v>P4</v>
          </cell>
          <cell r="L405" t="str">
            <v>R2A</v>
          </cell>
          <cell r="M405" t="str">
            <v>J1</v>
          </cell>
          <cell r="N405">
            <v>0</v>
          </cell>
          <cell r="O405" t="str">
            <v>BV1</v>
          </cell>
          <cell r="P405">
            <v>0</v>
          </cell>
          <cell r="Q405" t="str">
            <v>R2B</v>
          </cell>
          <cell r="R405">
            <v>0</v>
          </cell>
          <cell r="S405" t="str">
            <v>R2A</v>
          </cell>
          <cell r="T405">
            <v>0</v>
          </cell>
          <cell r="U405" t="str">
            <v>R1</v>
          </cell>
        </row>
        <row r="406">
          <cell r="D406" t="str">
            <v>Rp.</v>
          </cell>
          <cell r="E406" t="str">
            <v>Vol.</v>
          </cell>
          <cell r="F406" t="str">
            <v>Jumlah Harga</v>
          </cell>
          <cell r="G406" t="str">
            <v>Vol.</v>
          </cell>
          <cell r="H406" t="str">
            <v>Jumlah Harga</v>
          </cell>
          <cell r="I406" t="str">
            <v>Vol.</v>
          </cell>
          <cell r="J406" t="str">
            <v>Jumlah Harga</v>
          </cell>
          <cell r="K406" t="str">
            <v>Vol.</v>
          </cell>
          <cell r="L406" t="str">
            <v>Jumlah Harga</v>
          </cell>
          <cell r="M406" t="str">
            <v>Vol.</v>
          </cell>
          <cell r="N406" t="str">
            <v>Jumlah Harga</v>
          </cell>
          <cell r="O406" t="str">
            <v>Vol.</v>
          </cell>
          <cell r="P406" t="str">
            <v>Jumlah Harga</v>
          </cell>
          <cell r="Q406" t="str">
            <v>Vol.</v>
          </cell>
          <cell r="R406" t="str">
            <v>Jumlah Harga</v>
          </cell>
          <cell r="S406" t="str">
            <v>Vol.</v>
          </cell>
          <cell r="T406" t="str">
            <v>Jumlah Harga</v>
          </cell>
          <cell r="U406" t="str">
            <v>Vol.</v>
          </cell>
          <cell r="V406" t="str">
            <v>Jumlah Harga</v>
          </cell>
        </row>
        <row r="407">
          <cell r="A407" t="str">
            <v>VII.</v>
          </cell>
          <cell r="B407" t="str">
            <v>UNIT BANGUNAN GSG</v>
          </cell>
        </row>
        <row r="408">
          <cell r="A408" t="str">
            <v>VII.</v>
          </cell>
          <cell r="B408" t="str">
            <v>UNIT BANGUNAN GSG</v>
          </cell>
        </row>
        <row r="409">
          <cell r="A409">
            <v>1</v>
          </cell>
          <cell r="B409" t="str">
            <v>Kayu 6/12</v>
          </cell>
          <cell r="C409" t="str">
            <v>M3</v>
          </cell>
          <cell r="D409">
            <v>0</v>
          </cell>
          <cell r="E409">
            <v>1.0200000000000001E-2</v>
          </cell>
          <cell r="F409">
            <v>0</v>
          </cell>
          <cell r="G409">
            <v>1.12E-2</v>
          </cell>
          <cell r="H409">
            <v>0</v>
          </cell>
          <cell r="I409">
            <v>3.6144000000000003E-2</v>
          </cell>
          <cell r="J409">
            <v>0</v>
          </cell>
          <cell r="K409">
            <v>5.2800000000000007E-2</v>
          </cell>
          <cell r="L409">
            <v>0</v>
          </cell>
          <cell r="M409">
            <v>0</v>
          </cell>
          <cell r="N409">
            <v>0</v>
          </cell>
          <cell r="O409">
            <v>0</v>
          </cell>
          <cell r="P409">
            <v>0</v>
          </cell>
          <cell r="Q409">
            <v>0</v>
          </cell>
          <cell r="R409">
            <v>0</v>
          </cell>
          <cell r="S409">
            <v>0</v>
          </cell>
          <cell r="T409">
            <v>0</v>
          </cell>
          <cell r="U409">
            <v>0</v>
          </cell>
          <cell r="V409">
            <v>0</v>
          </cell>
        </row>
        <row r="410">
          <cell r="A410">
            <v>2</v>
          </cell>
          <cell r="B410" t="str">
            <v>Kayu Slimar 3/10</v>
          </cell>
          <cell r="C410" t="str">
            <v>M3</v>
          </cell>
          <cell r="D410">
            <v>0</v>
          </cell>
          <cell r="E410">
            <v>5.1200000000000002E-2</v>
          </cell>
          <cell r="F410">
            <v>0</v>
          </cell>
          <cell r="G410">
            <v>3.2000000000000002E-3</v>
          </cell>
          <cell r="H410">
            <v>0</v>
          </cell>
          <cell r="I410">
            <v>1.4159999999999999E-2</v>
          </cell>
          <cell r="J410">
            <v>0</v>
          </cell>
          <cell r="K410">
            <v>1.4400000000000001E-2</v>
          </cell>
          <cell r="L410">
            <v>0</v>
          </cell>
          <cell r="M410">
            <v>0</v>
          </cell>
          <cell r="N410">
            <v>0</v>
          </cell>
          <cell r="O410">
            <v>0</v>
          </cell>
          <cell r="P410">
            <v>0</v>
          </cell>
          <cell r="Q410">
            <v>0</v>
          </cell>
          <cell r="R410">
            <v>0</v>
          </cell>
          <cell r="S410">
            <v>0</v>
          </cell>
          <cell r="T410">
            <v>0</v>
          </cell>
          <cell r="U410">
            <v>0</v>
          </cell>
          <cell r="V410">
            <v>0</v>
          </cell>
        </row>
        <row r="411">
          <cell r="A411">
            <v>3</v>
          </cell>
          <cell r="B411" t="str">
            <v>Kayu Slimar 3/15</v>
          </cell>
          <cell r="C411" t="str">
            <v>M3</v>
          </cell>
          <cell r="D411">
            <v>0</v>
          </cell>
          <cell r="E411">
            <v>13.84</v>
          </cell>
          <cell r="F411">
            <v>0</v>
          </cell>
          <cell r="G411">
            <v>3.2</v>
          </cell>
          <cell r="H411">
            <v>0</v>
          </cell>
          <cell r="I411">
            <v>2.6999999999999997E-3</v>
          </cell>
          <cell r="J411">
            <v>0</v>
          </cell>
          <cell r="K411">
            <v>0</v>
          </cell>
          <cell r="L411">
            <v>0</v>
          </cell>
          <cell r="M411">
            <v>0</v>
          </cell>
          <cell r="N411">
            <v>0</v>
          </cell>
          <cell r="O411">
            <v>0</v>
          </cell>
          <cell r="P411">
            <v>0</v>
          </cell>
          <cell r="Q411">
            <v>0</v>
          </cell>
          <cell r="R411">
            <v>0</v>
          </cell>
          <cell r="S411">
            <v>0</v>
          </cell>
          <cell r="T411">
            <v>0</v>
          </cell>
          <cell r="U411">
            <v>0</v>
          </cell>
          <cell r="V411">
            <v>0</v>
          </cell>
        </row>
        <row r="412">
          <cell r="A412">
            <v>4</v>
          </cell>
          <cell r="B412" t="str">
            <v>Kayu Slimar 3/20</v>
          </cell>
          <cell r="C412" t="str">
            <v>M3</v>
          </cell>
          <cell r="D412">
            <v>0</v>
          </cell>
          <cell r="E412">
            <v>7.99</v>
          </cell>
          <cell r="F412">
            <v>0</v>
          </cell>
          <cell r="G412">
            <v>3.2</v>
          </cell>
          <cell r="H412">
            <v>0</v>
          </cell>
          <cell r="I412">
            <v>3.5999999999999999E-3</v>
          </cell>
          <cell r="J412">
            <v>0</v>
          </cell>
          <cell r="K412">
            <v>17.28</v>
          </cell>
          <cell r="L412">
            <v>0</v>
          </cell>
          <cell r="M412">
            <v>0</v>
          </cell>
          <cell r="N412">
            <v>0</v>
          </cell>
          <cell r="O412">
            <v>0</v>
          </cell>
          <cell r="P412">
            <v>0</v>
          </cell>
          <cell r="Q412">
            <v>0</v>
          </cell>
          <cell r="R412">
            <v>0</v>
          </cell>
          <cell r="S412">
            <v>0</v>
          </cell>
          <cell r="T412">
            <v>0</v>
          </cell>
          <cell r="U412">
            <v>0</v>
          </cell>
          <cell r="V412">
            <v>0</v>
          </cell>
        </row>
        <row r="413">
          <cell r="A413">
            <v>5</v>
          </cell>
          <cell r="B413" t="str">
            <v>Kayu 2/10</v>
          </cell>
          <cell r="C413" t="str">
            <v>M3</v>
          </cell>
          <cell r="D413">
            <v>0</v>
          </cell>
          <cell r="E413">
            <v>6.6</v>
          </cell>
          <cell r="F413">
            <v>0</v>
          </cell>
          <cell r="G413">
            <v>5</v>
          </cell>
          <cell r="H413">
            <v>0</v>
          </cell>
          <cell r="I413">
            <v>5.4000000000000012E-3</v>
          </cell>
          <cell r="J413">
            <v>0</v>
          </cell>
          <cell r="K413">
            <v>0</v>
          </cell>
          <cell r="L413">
            <v>0</v>
          </cell>
          <cell r="M413">
            <v>4.92</v>
          </cell>
          <cell r="N413">
            <v>0</v>
          </cell>
          <cell r="O413">
            <v>2.2000000000000002</v>
          </cell>
          <cell r="P413">
            <v>0</v>
          </cell>
          <cell r="Q413">
            <v>0</v>
          </cell>
          <cell r="R413">
            <v>0</v>
          </cell>
          <cell r="S413">
            <v>0</v>
          </cell>
          <cell r="T413">
            <v>0</v>
          </cell>
          <cell r="U413">
            <v>0</v>
          </cell>
          <cell r="V413">
            <v>0</v>
          </cell>
        </row>
        <row r="414">
          <cell r="A414">
            <v>6</v>
          </cell>
          <cell r="B414" t="str">
            <v>Panil t = 3 cm</v>
          </cell>
          <cell r="C414" t="str">
            <v>M2</v>
          </cell>
          <cell r="D414">
            <v>0</v>
          </cell>
          <cell r="E414">
            <v>0</v>
          </cell>
          <cell r="F414">
            <v>0</v>
          </cell>
          <cell r="G414">
            <v>0</v>
          </cell>
          <cell r="H414">
            <v>0</v>
          </cell>
          <cell r="I414">
            <v>0.49500000000000005</v>
          </cell>
          <cell r="J414">
            <v>0</v>
          </cell>
          <cell r="K414">
            <v>0</v>
          </cell>
          <cell r="L414">
            <v>0</v>
          </cell>
          <cell r="M414">
            <v>0</v>
          </cell>
          <cell r="N414">
            <v>0</v>
          </cell>
          <cell r="O414">
            <v>0</v>
          </cell>
          <cell r="P414">
            <v>0</v>
          </cell>
          <cell r="Q414">
            <v>0</v>
          </cell>
          <cell r="R414">
            <v>0</v>
          </cell>
          <cell r="S414">
            <v>0</v>
          </cell>
          <cell r="T414">
            <v>0</v>
          </cell>
          <cell r="U414">
            <v>0</v>
          </cell>
          <cell r="V414">
            <v>0</v>
          </cell>
        </row>
        <row r="415">
          <cell r="A415">
            <v>1</v>
          </cell>
          <cell r="B415" t="str">
            <v>Kusen Aluminium 5/10</v>
          </cell>
          <cell r="C415" t="str">
            <v>M'</v>
          </cell>
          <cell r="D415">
            <v>124948</v>
          </cell>
          <cell r="E415">
            <v>0</v>
          </cell>
          <cell r="F415">
            <v>0</v>
          </cell>
          <cell r="G415">
            <v>0</v>
          </cell>
          <cell r="H415">
            <v>0</v>
          </cell>
          <cell r="I415">
            <v>5</v>
          </cell>
          <cell r="J415">
            <v>624740</v>
          </cell>
          <cell r="K415">
            <v>0</v>
          </cell>
          <cell r="L415">
            <v>0</v>
          </cell>
          <cell r="M415">
            <v>0</v>
          </cell>
          <cell r="N415">
            <v>0</v>
          </cell>
          <cell r="O415">
            <v>0</v>
          </cell>
          <cell r="P415">
            <v>0</v>
          </cell>
          <cell r="Q415">
            <v>0</v>
          </cell>
          <cell r="R415">
            <v>0</v>
          </cell>
          <cell r="S415">
            <v>0</v>
          </cell>
          <cell r="T415">
            <v>0</v>
          </cell>
          <cell r="U415">
            <v>0</v>
          </cell>
          <cell r="V415">
            <v>0</v>
          </cell>
        </row>
        <row r="416">
          <cell r="A416">
            <v>2</v>
          </cell>
          <cell r="B416" t="str">
            <v xml:space="preserve">Rangka Daun Jendela Alumunium </v>
          </cell>
          <cell r="C416" t="str">
            <v>M'</v>
          </cell>
          <cell r="D416">
            <v>124948</v>
          </cell>
          <cell r="E416">
            <v>0</v>
          </cell>
          <cell r="F416">
            <v>0</v>
          </cell>
          <cell r="G416">
            <v>0</v>
          </cell>
          <cell r="H416">
            <v>0</v>
          </cell>
          <cell r="I416">
            <v>0</v>
          </cell>
          <cell r="J416">
            <v>0</v>
          </cell>
          <cell r="K416">
            <v>0</v>
          </cell>
          <cell r="L416">
            <v>0</v>
          </cell>
          <cell r="M416">
            <v>0</v>
          </cell>
          <cell r="N416">
            <v>0</v>
          </cell>
          <cell r="O416">
            <v>0</v>
          </cell>
          <cell r="P416">
            <v>0</v>
          </cell>
          <cell r="Q416">
            <v>0</v>
          </cell>
          <cell r="R416">
            <v>0</v>
          </cell>
          <cell r="S416">
            <v>0</v>
          </cell>
          <cell r="T416">
            <v>0</v>
          </cell>
          <cell r="U416">
            <v>0</v>
          </cell>
          <cell r="V416">
            <v>0</v>
          </cell>
        </row>
        <row r="417">
          <cell r="A417">
            <v>3</v>
          </cell>
          <cell r="B417" t="str">
            <v>Rangka Tiang Sirip Alumunium 1/1 Putih</v>
          </cell>
          <cell r="C417" t="str">
            <v>M'</v>
          </cell>
          <cell r="D417">
            <v>62474</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row>
        <row r="418">
          <cell r="A418">
            <v>4</v>
          </cell>
          <cell r="B418" t="str">
            <v>Pasang Shading Sirip Alumunium 0.2/10 +Rangka</v>
          </cell>
          <cell r="C418" t="str">
            <v>M2</v>
          </cell>
          <cell r="D418">
            <v>0</v>
          </cell>
          <cell r="E418">
            <v>0</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row>
        <row r="419">
          <cell r="A419">
            <v>5</v>
          </cell>
          <cell r="B419" t="str">
            <v>Daun Pintu Panil Kamper</v>
          </cell>
          <cell r="C419" t="str">
            <v>bh</v>
          </cell>
          <cell r="D419">
            <v>550000</v>
          </cell>
          <cell r="E419">
            <v>0</v>
          </cell>
          <cell r="F419">
            <v>0</v>
          </cell>
          <cell r="G419">
            <v>1.2E-2</v>
          </cell>
          <cell r="H419">
            <v>6600</v>
          </cell>
          <cell r="I419">
            <v>1.2</v>
          </cell>
          <cell r="J419">
            <v>660000</v>
          </cell>
          <cell r="K419">
            <v>0</v>
          </cell>
          <cell r="L419">
            <v>0</v>
          </cell>
          <cell r="M419">
            <v>0</v>
          </cell>
          <cell r="N419">
            <v>0</v>
          </cell>
          <cell r="O419">
            <v>0</v>
          </cell>
          <cell r="P419">
            <v>0</v>
          </cell>
          <cell r="Q419">
            <v>0</v>
          </cell>
          <cell r="R419">
            <v>0</v>
          </cell>
          <cell r="S419">
            <v>0</v>
          </cell>
          <cell r="T419">
            <v>0</v>
          </cell>
          <cell r="U419">
            <v>0</v>
          </cell>
          <cell r="V419">
            <v>0</v>
          </cell>
        </row>
        <row r="420">
          <cell r="A420">
            <v>6</v>
          </cell>
          <cell r="B420" t="str">
            <v>Plat besi t = 2 mm</v>
          </cell>
          <cell r="C420" t="str">
            <v>Kg</v>
          </cell>
          <cell r="D420">
            <v>0</v>
          </cell>
          <cell r="E420">
            <v>0</v>
          </cell>
          <cell r="F420">
            <v>0</v>
          </cell>
          <cell r="G420">
            <v>0</v>
          </cell>
          <cell r="H420">
            <v>0</v>
          </cell>
          <cell r="I420">
            <v>0</v>
          </cell>
          <cell r="J420">
            <v>0</v>
          </cell>
          <cell r="K420">
            <v>0</v>
          </cell>
          <cell r="L420">
            <v>0</v>
          </cell>
          <cell r="M420">
            <v>0</v>
          </cell>
          <cell r="N420">
            <v>0</v>
          </cell>
          <cell r="O420">
            <v>0</v>
          </cell>
          <cell r="P420">
            <v>0</v>
          </cell>
          <cell r="Q420">
            <v>0</v>
          </cell>
          <cell r="R420">
            <v>0</v>
          </cell>
          <cell r="S420">
            <v>0</v>
          </cell>
          <cell r="T420">
            <v>0</v>
          </cell>
          <cell r="U420">
            <v>0</v>
          </cell>
          <cell r="V420">
            <v>0</v>
          </cell>
        </row>
        <row r="421">
          <cell r="A421">
            <v>7</v>
          </cell>
          <cell r="B421" t="str">
            <v>C 40.40.2  (pesan khusus)</v>
          </cell>
          <cell r="C421" t="str">
            <v>Kg</v>
          </cell>
          <cell r="D421">
            <v>14122.3</v>
          </cell>
          <cell r="E421">
            <v>0</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row>
        <row r="422">
          <cell r="A422">
            <v>8</v>
          </cell>
          <cell r="B422" t="str">
            <v>Handle besi dia 16 mm</v>
          </cell>
          <cell r="C422" t="str">
            <v>Set</v>
          </cell>
          <cell r="D422">
            <v>129652.5</v>
          </cell>
          <cell r="E422">
            <v>0</v>
          </cell>
          <cell r="F422">
            <v>0</v>
          </cell>
          <cell r="G422">
            <v>0</v>
          </cell>
          <cell r="H422">
            <v>0</v>
          </cell>
          <cell r="I422">
            <v>0</v>
          </cell>
          <cell r="J422">
            <v>0</v>
          </cell>
          <cell r="K422">
            <v>0</v>
          </cell>
          <cell r="L422">
            <v>0</v>
          </cell>
          <cell r="M422">
            <v>0</v>
          </cell>
          <cell r="N422">
            <v>0</v>
          </cell>
          <cell r="O422">
            <v>0</v>
          </cell>
          <cell r="P422">
            <v>0</v>
          </cell>
          <cell r="Q422">
            <v>0</v>
          </cell>
          <cell r="R422">
            <v>0</v>
          </cell>
          <cell r="S422">
            <v>0</v>
          </cell>
          <cell r="T422">
            <v>0</v>
          </cell>
          <cell r="U422">
            <v>0</v>
          </cell>
          <cell r="V422">
            <v>0</v>
          </cell>
        </row>
        <row r="423">
          <cell r="A423">
            <v>9</v>
          </cell>
          <cell r="B423" t="str">
            <v>Hendle pintu Stainless</v>
          </cell>
          <cell r="C423" t="str">
            <v>Set</v>
          </cell>
          <cell r="D423">
            <v>261652.5</v>
          </cell>
          <cell r="E423">
            <v>2</v>
          </cell>
          <cell r="F423">
            <v>523305</v>
          </cell>
          <cell r="G423">
            <v>0</v>
          </cell>
          <cell r="H423">
            <v>0</v>
          </cell>
          <cell r="I423">
            <v>0</v>
          </cell>
          <cell r="J423">
            <v>0</v>
          </cell>
          <cell r="K423">
            <v>0</v>
          </cell>
          <cell r="L423">
            <v>0</v>
          </cell>
          <cell r="M423">
            <v>0</v>
          </cell>
          <cell r="N423">
            <v>0</v>
          </cell>
          <cell r="O423">
            <v>0</v>
          </cell>
          <cell r="P423">
            <v>0</v>
          </cell>
          <cell r="Q423">
            <v>0</v>
          </cell>
          <cell r="R423">
            <v>0</v>
          </cell>
          <cell r="S423">
            <v>0</v>
          </cell>
          <cell r="T423">
            <v>0</v>
          </cell>
          <cell r="U423">
            <v>0</v>
          </cell>
          <cell r="V423">
            <v>0</v>
          </cell>
        </row>
        <row r="424">
          <cell r="A424">
            <v>10</v>
          </cell>
          <cell r="B424" t="str">
            <v>Kunci Pintu Handle stainleess (dorma)</v>
          </cell>
          <cell r="C424" t="str">
            <v>Set</v>
          </cell>
          <cell r="D424">
            <v>650000</v>
          </cell>
          <cell r="E424">
            <v>1</v>
          </cell>
          <cell r="F424">
            <v>650000</v>
          </cell>
          <cell r="G424">
            <v>0</v>
          </cell>
          <cell r="H424">
            <v>0</v>
          </cell>
          <cell r="I424">
            <v>0</v>
          </cell>
          <cell r="J424">
            <v>0</v>
          </cell>
          <cell r="K424">
            <v>0</v>
          </cell>
          <cell r="L424">
            <v>0</v>
          </cell>
          <cell r="M424">
            <v>0</v>
          </cell>
          <cell r="N424">
            <v>0</v>
          </cell>
          <cell r="O424">
            <v>0</v>
          </cell>
          <cell r="P424">
            <v>0</v>
          </cell>
          <cell r="Q424">
            <v>0</v>
          </cell>
          <cell r="R424">
            <v>0</v>
          </cell>
          <cell r="S424">
            <v>0</v>
          </cell>
          <cell r="T424">
            <v>0</v>
          </cell>
          <cell r="U424">
            <v>0</v>
          </cell>
          <cell r="V424">
            <v>0</v>
          </cell>
        </row>
        <row r="425">
          <cell r="A425">
            <v>11</v>
          </cell>
          <cell r="B425" t="str">
            <v>Kunci tanam Antik</v>
          </cell>
          <cell r="C425" t="str">
            <v>Set</v>
          </cell>
          <cell r="D425">
            <v>265000</v>
          </cell>
          <cell r="E425">
            <v>0</v>
          </cell>
          <cell r="F425">
            <v>0</v>
          </cell>
          <cell r="G425">
            <v>0</v>
          </cell>
          <cell r="H425">
            <v>0</v>
          </cell>
          <cell r="I425">
            <v>0</v>
          </cell>
          <cell r="J425">
            <v>0</v>
          </cell>
          <cell r="K425">
            <v>0</v>
          </cell>
          <cell r="L425">
            <v>0</v>
          </cell>
          <cell r="M425">
            <v>0</v>
          </cell>
          <cell r="N425">
            <v>0</v>
          </cell>
          <cell r="O425">
            <v>0</v>
          </cell>
          <cell r="P425">
            <v>0</v>
          </cell>
          <cell r="Q425">
            <v>0</v>
          </cell>
          <cell r="R425">
            <v>0</v>
          </cell>
          <cell r="S425">
            <v>0</v>
          </cell>
          <cell r="T425">
            <v>0</v>
          </cell>
          <cell r="U425">
            <v>0</v>
          </cell>
          <cell r="V425">
            <v>0</v>
          </cell>
        </row>
        <row r="426">
          <cell r="A426">
            <v>12</v>
          </cell>
          <cell r="B426" t="str">
            <v>Kunci tanam biasa</v>
          </cell>
          <cell r="C426" t="str">
            <v>Set</v>
          </cell>
          <cell r="D426">
            <v>168565</v>
          </cell>
          <cell r="E426">
            <v>2</v>
          </cell>
          <cell r="F426">
            <v>337130</v>
          </cell>
          <cell r="G426">
            <v>1</v>
          </cell>
          <cell r="H426">
            <v>168565</v>
          </cell>
          <cell r="I426">
            <v>1</v>
          </cell>
          <cell r="J426">
            <v>168565</v>
          </cell>
          <cell r="K426">
            <v>2</v>
          </cell>
          <cell r="L426">
            <v>337130</v>
          </cell>
          <cell r="M426">
            <v>0</v>
          </cell>
          <cell r="N426">
            <v>0</v>
          </cell>
          <cell r="O426">
            <v>0</v>
          </cell>
          <cell r="P426">
            <v>0</v>
          </cell>
          <cell r="Q426">
            <v>0</v>
          </cell>
          <cell r="R426">
            <v>0</v>
          </cell>
          <cell r="S426">
            <v>0</v>
          </cell>
          <cell r="T426">
            <v>0</v>
          </cell>
          <cell r="U426">
            <v>0</v>
          </cell>
          <cell r="V426">
            <v>0</v>
          </cell>
        </row>
        <row r="427">
          <cell r="A427">
            <v>13</v>
          </cell>
          <cell r="B427" t="str">
            <v>Kunci Silinder</v>
          </cell>
          <cell r="C427" t="str">
            <v>Set</v>
          </cell>
          <cell r="D427">
            <v>217900</v>
          </cell>
          <cell r="E427">
            <v>0</v>
          </cell>
          <cell r="F427">
            <v>0</v>
          </cell>
          <cell r="G427">
            <v>0</v>
          </cell>
          <cell r="H427">
            <v>0</v>
          </cell>
          <cell r="I427">
            <v>0</v>
          </cell>
          <cell r="J427">
            <v>0</v>
          </cell>
          <cell r="K427">
            <v>0</v>
          </cell>
          <cell r="L427">
            <v>0</v>
          </cell>
          <cell r="M427">
            <v>0</v>
          </cell>
          <cell r="N427">
            <v>0</v>
          </cell>
          <cell r="O427">
            <v>0</v>
          </cell>
          <cell r="P427">
            <v>0</v>
          </cell>
          <cell r="Q427">
            <v>0</v>
          </cell>
          <cell r="R427">
            <v>0</v>
          </cell>
          <cell r="S427">
            <v>0</v>
          </cell>
          <cell r="T427">
            <v>0</v>
          </cell>
          <cell r="U427">
            <v>0</v>
          </cell>
          <cell r="V427">
            <v>0</v>
          </cell>
        </row>
        <row r="428">
          <cell r="A428">
            <v>14</v>
          </cell>
          <cell r="B428" t="str">
            <v>Kunci Selot</v>
          </cell>
          <cell r="C428" t="str">
            <v>Set</v>
          </cell>
          <cell r="D428">
            <v>48300</v>
          </cell>
          <cell r="E428">
            <v>0</v>
          </cell>
          <cell r="F428">
            <v>0</v>
          </cell>
          <cell r="G428">
            <v>1</v>
          </cell>
          <cell r="H428">
            <v>48300</v>
          </cell>
          <cell r="I428">
            <v>0</v>
          </cell>
          <cell r="J428">
            <v>0</v>
          </cell>
          <cell r="K428">
            <v>1</v>
          </cell>
          <cell r="L428">
            <v>48300</v>
          </cell>
          <cell r="M428">
            <v>0</v>
          </cell>
          <cell r="N428">
            <v>0</v>
          </cell>
          <cell r="O428">
            <v>0</v>
          </cell>
          <cell r="P428">
            <v>0</v>
          </cell>
          <cell r="Q428">
            <v>0</v>
          </cell>
          <cell r="R428">
            <v>0</v>
          </cell>
          <cell r="S428">
            <v>0</v>
          </cell>
          <cell r="T428">
            <v>0</v>
          </cell>
          <cell r="U428">
            <v>0</v>
          </cell>
          <cell r="V428">
            <v>0</v>
          </cell>
        </row>
        <row r="429">
          <cell r="A429">
            <v>15</v>
          </cell>
          <cell r="B429" t="str">
            <v>Engsel jendela</v>
          </cell>
          <cell r="C429" t="str">
            <v>Bh</v>
          </cell>
          <cell r="D429">
            <v>16600</v>
          </cell>
          <cell r="E429">
            <v>0</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row>
        <row r="430">
          <cell r="A430">
            <v>16</v>
          </cell>
          <cell r="B430" t="str">
            <v>Engsel pintu</v>
          </cell>
          <cell r="C430" t="str">
            <v>Bh</v>
          </cell>
          <cell r="D430">
            <v>44395.75</v>
          </cell>
          <cell r="E430">
            <v>4</v>
          </cell>
          <cell r="F430">
            <v>177583</v>
          </cell>
          <cell r="G430">
            <v>2</v>
          </cell>
          <cell r="H430">
            <v>88791.5</v>
          </cell>
          <cell r="I430">
            <v>3</v>
          </cell>
          <cell r="J430">
            <v>133187.25</v>
          </cell>
          <cell r="K430">
            <v>8</v>
          </cell>
          <cell r="L430">
            <v>355166</v>
          </cell>
          <cell r="M430">
            <v>0</v>
          </cell>
          <cell r="N430">
            <v>0</v>
          </cell>
          <cell r="O430">
            <v>0</v>
          </cell>
          <cell r="P430">
            <v>0</v>
          </cell>
          <cell r="Q430">
            <v>0</v>
          </cell>
          <cell r="R430">
            <v>0</v>
          </cell>
          <cell r="S430">
            <v>0</v>
          </cell>
          <cell r="T430">
            <v>0</v>
          </cell>
          <cell r="U430">
            <v>0</v>
          </cell>
          <cell r="V430">
            <v>0</v>
          </cell>
        </row>
        <row r="431">
          <cell r="A431">
            <v>17</v>
          </cell>
          <cell r="B431" t="str">
            <v>Engsel Pintu dari pipa besi dia 2 cm</v>
          </cell>
          <cell r="C431" t="str">
            <v>Bh</v>
          </cell>
          <cell r="D431">
            <v>66593.625</v>
          </cell>
          <cell r="E431">
            <v>0</v>
          </cell>
          <cell r="F431">
            <v>0</v>
          </cell>
          <cell r="G431">
            <v>0</v>
          </cell>
          <cell r="H431">
            <v>0</v>
          </cell>
          <cell r="I431">
            <v>0</v>
          </cell>
          <cell r="J431">
            <v>0</v>
          </cell>
          <cell r="K431">
            <v>0</v>
          </cell>
          <cell r="L431">
            <v>0</v>
          </cell>
          <cell r="M431">
            <v>0</v>
          </cell>
          <cell r="N431">
            <v>0</v>
          </cell>
          <cell r="O431">
            <v>0</v>
          </cell>
          <cell r="P431">
            <v>0</v>
          </cell>
          <cell r="Q431">
            <v>0</v>
          </cell>
          <cell r="R431">
            <v>0</v>
          </cell>
          <cell r="S431">
            <v>0</v>
          </cell>
          <cell r="T431">
            <v>0</v>
          </cell>
          <cell r="U431">
            <v>0</v>
          </cell>
          <cell r="V431">
            <v>0</v>
          </cell>
        </row>
        <row r="432">
          <cell r="A432">
            <v>18</v>
          </cell>
          <cell r="B432" t="str">
            <v>Kait/hak angin</v>
          </cell>
          <cell r="C432" t="str">
            <v>Set</v>
          </cell>
          <cell r="D432">
            <v>27000</v>
          </cell>
          <cell r="E432">
            <v>0</v>
          </cell>
          <cell r="F432">
            <v>0</v>
          </cell>
          <cell r="G432">
            <v>0</v>
          </cell>
          <cell r="H432">
            <v>0</v>
          </cell>
          <cell r="I432">
            <v>0</v>
          </cell>
          <cell r="J432">
            <v>0</v>
          </cell>
          <cell r="K432">
            <v>0</v>
          </cell>
          <cell r="L432">
            <v>0</v>
          </cell>
          <cell r="M432">
            <v>0</v>
          </cell>
          <cell r="N432">
            <v>0</v>
          </cell>
          <cell r="O432">
            <v>0</v>
          </cell>
          <cell r="P432">
            <v>0</v>
          </cell>
          <cell r="Q432">
            <v>0</v>
          </cell>
          <cell r="R432">
            <v>0</v>
          </cell>
          <cell r="S432">
            <v>0</v>
          </cell>
          <cell r="T432">
            <v>0</v>
          </cell>
          <cell r="U432">
            <v>0</v>
          </cell>
          <cell r="V432">
            <v>0</v>
          </cell>
        </row>
        <row r="433">
          <cell r="A433">
            <v>19</v>
          </cell>
          <cell r="B433" t="str">
            <v>Grendel pintu kuningan</v>
          </cell>
          <cell r="C433" t="str">
            <v>Bh</v>
          </cell>
          <cell r="D433">
            <v>125000</v>
          </cell>
          <cell r="E433">
            <v>0</v>
          </cell>
          <cell r="F433">
            <v>0</v>
          </cell>
          <cell r="G433">
            <v>0</v>
          </cell>
          <cell r="H433">
            <v>0</v>
          </cell>
          <cell r="I433">
            <v>0</v>
          </cell>
          <cell r="J433">
            <v>0</v>
          </cell>
          <cell r="K433">
            <v>0</v>
          </cell>
          <cell r="L433">
            <v>0</v>
          </cell>
          <cell r="M433">
            <v>0</v>
          </cell>
          <cell r="N433">
            <v>0</v>
          </cell>
          <cell r="O433">
            <v>0</v>
          </cell>
          <cell r="P433">
            <v>0</v>
          </cell>
          <cell r="Q433">
            <v>0</v>
          </cell>
          <cell r="R433">
            <v>0</v>
          </cell>
          <cell r="S433">
            <v>0</v>
          </cell>
          <cell r="T433">
            <v>0</v>
          </cell>
          <cell r="U433">
            <v>0</v>
          </cell>
          <cell r="V433">
            <v>0</v>
          </cell>
        </row>
        <row r="434">
          <cell r="A434">
            <v>20</v>
          </cell>
          <cell r="B434" t="str">
            <v xml:space="preserve">Grendel jendela </v>
          </cell>
          <cell r="C434" t="str">
            <v>Bh</v>
          </cell>
          <cell r="D434">
            <v>8100</v>
          </cell>
          <cell r="E434">
            <v>0</v>
          </cell>
          <cell r="F434">
            <v>0</v>
          </cell>
          <cell r="G434">
            <v>0</v>
          </cell>
          <cell r="H434">
            <v>0</v>
          </cell>
          <cell r="I434">
            <v>0</v>
          </cell>
          <cell r="J434">
            <v>0</v>
          </cell>
          <cell r="K434">
            <v>0</v>
          </cell>
          <cell r="L434">
            <v>0</v>
          </cell>
          <cell r="M434">
            <v>0</v>
          </cell>
          <cell r="N434">
            <v>0</v>
          </cell>
          <cell r="O434">
            <v>0</v>
          </cell>
          <cell r="P434">
            <v>0</v>
          </cell>
          <cell r="Q434">
            <v>0</v>
          </cell>
          <cell r="R434">
            <v>0</v>
          </cell>
          <cell r="S434">
            <v>0</v>
          </cell>
          <cell r="T434">
            <v>0</v>
          </cell>
          <cell r="U434">
            <v>0</v>
          </cell>
          <cell r="V434">
            <v>0</v>
          </cell>
        </row>
        <row r="435">
          <cell r="A435">
            <v>21</v>
          </cell>
          <cell r="B435" t="str">
            <v>Grendel pintu</v>
          </cell>
          <cell r="C435" t="str">
            <v>Bh</v>
          </cell>
          <cell r="D435">
            <v>14200</v>
          </cell>
          <cell r="E435">
            <v>2</v>
          </cell>
          <cell r="F435">
            <v>28400</v>
          </cell>
          <cell r="G435">
            <v>1</v>
          </cell>
          <cell r="H435">
            <v>14200</v>
          </cell>
          <cell r="I435">
            <v>0</v>
          </cell>
          <cell r="J435">
            <v>0</v>
          </cell>
          <cell r="K435">
            <v>2</v>
          </cell>
          <cell r="L435">
            <v>28400</v>
          </cell>
          <cell r="M435">
            <v>0</v>
          </cell>
          <cell r="N435">
            <v>0</v>
          </cell>
          <cell r="O435">
            <v>0</v>
          </cell>
          <cell r="P435">
            <v>0</v>
          </cell>
          <cell r="Q435">
            <v>0</v>
          </cell>
          <cell r="R435">
            <v>0</v>
          </cell>
          <cell r="S435">
            <v>0</v>
          </cell>
          <cell r="T435">
            <v>0</v>
          </cell>
          <cell r="U435">
            <v>0</v>
          </cell>
          <cell r="V435">
            <v>0</v>
          </cell>
        </row>
        <row r="436">
          <cell r="A436">
            <v>22</v>
          </cell>
          <cell r="B436" t="str">
            <v>Stripting Knip</v>
          </cell>
          <cell r="C436" t="str">
            <v>Set</v>
          </cell>
          <cell r="D436">
            <v>13700</v>
          </cell>
          <cell r="E436">
            <v>0</v>
          </cell>
          <cell r="F436">
            <v>0</v>
          </cell>
          <cell r="G436">
            <v>0</v>
          </cell>
          <cell r="H436">
            <v>0</v>
          </cell>
          <cell r="I436">
            <v>0</v>
          </cell>
          <cell r="J436">
            <v>0</v>
          </cell>
          <cell r="K436">
            <v>0</v>
          </cell>
          <cell r="L436">
            <v>0</v>
          </cell>
          <cell r="M436">
            <v>0</v>
          </cell>
          <cell r="N436">
            <v>0</v>
          </cell>
          <cell r="O436">
            <v>0</v>
          </cell>
          <cell r="P436">
            <v>0</v>
          </cell>
          <cell r="Q436">
            <v>0</v>
          </cell>
          <cell r="R436">
            <v>0</v>
          </cell>
          <cell r="S436">
            <v>0</v>
          </cell>
          <cell r="T436">
            <v>0</v>
          </cell>
          <cell r="U436">
            <v>0</v>
          </cell>
          <cell r="V436">
            <v>0</v>
          </cell>
        </row>
        <row r="437">
          <cell r="A437">
            <v>23</v>
          </cell>
          <cell r="B437" t="str">
            <v>Door Closer</v>
          </cell>
          <cell r="C437" t="str">
            <v>Set</v>
          </cell>
          <cell r="D437">
            <v>260800</v>
          </cell>
          <cell r="E437">
            <v>2</v>
          </cell>
          <cell r="F437">
            <v>521600</v>
          </cell>
          <cell r="G437">
            <v>1</v>
          </cell>
          <cell r="H437">
            <v>260800</v>
          </cell>
          <cell r="I437">
            <v>0</v>
          </cell>
          <cell r="J437">
            <v>0</v>
          </cell>
          <cell r="K437">
            <v>2</v>
          </cell>
          <cell r="L437">
            <v>521600</v>
          </cell>
          <cell r="M437">
            <v>0</v>
          </cell>
          <cell r="N437">
            <v>0</v>
          </cell>
          <cell r="O437">
            <v>0</v>
          </cell>
          <cell r="P437">
            <v>0</v>
          </cell>
          <cell r="Q437">
            <v>0</v>
          </cell>
          <cell r="R437">
            <v>0</v>
          </cell>
          <cell r="S437">
            <v>0</v>
          </cell>
          <cell r="T437">
            <v>0</v>
          </cell>
          <cell r="U437">
            <v>0</v>
          </cell>
          <cell r="V437">
            <v>0</v>
          </cell>
        </row>
        <row r="438">
          <cell r="A438">
            <v>24</v>
          </cell>
          <cell r="B438" t="str">
            <v>Door Holder</v>
          </cell>
          <cell r="C438" t="str">
            <v>Set</v>
          </cell>
          <cell r="D438">
            <v>500000</v>
          </cell>
          <cell r="E438">
            <v>0</v>
          </cell>
          <cell r="F438">
            <v>0</v>
          </cell>
          <cell r="G438">
            <v>0</v>
          </cell>
          <cell r="H438">
            <v>0</v>
          </cell>
          <cell r="I438">
            <v>0</v>
          </cell>
          <cell r="J438">
            <v>0</v>
          </cell>
          <cell r="K438">
            <v>0</v>
          </cell>
          <cell r="L438">
            <v>0</v>
          </cell>
          <cell r="M438">
            <v>0</v>
          </cell>
          <cell r="N438">
            <v>0</v>
          </cell>
          <cell r="O438">
            <v>0</v>
          </cell>
          <cell r="P438">
            <v>0</v>
          </cell>
          <cell r="Q438">
            <v>0</v>
          </cell>
          <cell r="R438">
            <v>0</v>
          </cell>
          <cell r="S438">
            <v>0</v>
          </cell>
          <cell r="T438">
            <v>0</v>
          </cell>
          <cell r="U438">
            <v>0</v>
          </cell>
          <cell r="V438">
            <v>0</v>
          </cell>
        </row>
        <row r="439">
          <cell r="A439">
            <v>25</v>
          </cell>
          <cell r="B439" t="str">
            <v>Door Stop</v>
          </cell>
          <cell r="C439" t="str">
            <v>Set</v>
          </cell>
          <cell r="D439">
            <v>32100</v>
          </cell>
          <cell r="E439">
            <v>2</v>
          </cell>
          <cell r="F439">
            <v>64200</v>
          </cell>
          <cell r="G439">
            <v>1</v>
          </cell>
          <cell r="H439">
            <v>32100</v>
          </cell>
          <cell r="I439">
            <v>0</v>
          </cell>
          <cell r="J439">
            <v>0</v>
          </cell>
          <cell r="K439">
            <v>2</v>
          </cell>
          <cell r="L439">
            <v>64200</v>
          </cell>
          <cell r="M439">
            <v>0</v>
          </cell>
          <cell r="N439">
            <v>0</v>
          </cell>
          <cell r="O439">
            <v>0</v>
          </cell>
          <cell r="P439">
            <v>0</v>
          </cell>
          <cell r="Q439">
            <v>0</v>
          </cell>
          <cell r="R439">
            <v>0</v>
          </cell>
          <cell r="S439">
            <v>0</v>
          </cell>
          <cell r="T439">
            <v>0</v>
          </cell>
          <cell r="U439">
            <v>0</v>
          </cell>
          <cell r="V439">
            <v>0</v>
          </cell>
        </row>
        <row r="440">
          <cell r="A440">
            <v>26</v>
          </cell>
          <cell r="B440" t="str">
            <v>Kaca bening 5 mm</v>
          </cell>
          <cell r="C440" t="str">
            <v>M2</v>
          </cell>
          <cell r="D440">
            <v>66700</v>
          </cell>
          <cell r="E440">
            <v>0</v>
          </cell>
          <cell r="F440">
            <v>0</v>
          </cell>
          <cell r="G440">
            <v>5.0399999999999993E-2</v>
          </cell>
          <cell r="H440">
            <v>3361.6799999999994</v>
          </cell>
          <cell r="I440">
            <v>0</v>
          </cell>
          <cell r="J440">
            <v>0</v>
          </cell>
          <cell r="K440">
            <v>0.28799999999999998</v>
          </cell>
          <cell r="L440">
            <v>0</v>
          </cell>
          <cell r="M440">
            <v>0.28799999999999998</v>
          </cell>
          <cell r="N440">
            <v>19209.599999999999</v>
          </cell>
          <cell r="O440">
            <v>0.24</v>
          </cell>
          <cell r="P440">
            <v>16008</v>
          </cell>
          <cell r="Q440">
            <v>0</v>
          </cell>
          <cell r="R440">
            <v>0</v>
          </cell>
          <cell r="S440">
            <v>0</v>
          </cell>
          <cell r="T440">
            <v>0</v>
          </cell>
          <cell r="U440">
            <v>0</v>
          </cell>
          <cell r="V440">
            <v>0</v>
          </cell>
        </row>
        <row r="441">
          <cell r="A441">
            <v>27</v>
          </cell>
          <cell r="B441" t="str">
            <v>Kaca bening 10 mm</v>
          </cell>
          <cell r="C441" t="str">
            <v>M2</v>
          </cell>
          <cell r="D441">
            <v>280895.75</v>
          </cell>
          <cell r="E441">
            <v>0.34100000000000008</v>
          </cell>
          <cell r="F441">
            <v>95785.450750000018</v>
          </cell>
          <cell r="G441">
            <v>0</v>
          </cell>
          <cell r="H441">
            <v>0</v>
          </cell>
          <cell r="I441">
            <v>0</v>
          </cell>
          <cell r="J441">
            <v>0</v>
          </cell>
          <cell r="K441">
            <v>0</v>
          </cell>
          <cell r="L441">
            <v>0</v>
          </cell>
          <cell r="M441">
            <v>0</v>
          </cell>
          <cell r="N441">
            <v>0</v>
          </cell>
          <cell r="O441">
            <v>0</v>
          </cell>
          <cell r="P441">
            <v>0</v>
          </cell>
          <cell r="Q441">
            <v>0</v>
          </cell>
          <cell r="R441">
            <v>0</v>
          </cell>
          <cell r="S441">
            <v>0</v>
          </cell>
          <cell r="T441">
            <v>0</v>
          </cell>
          <cell r="U441">
            <v>0</v>
          </cell>
          <cell r="V441">
            <v>0</v>
          </cell>
        </row>
        <row r="442">
          <cell r="A442">
            <v>28</v>
          </cell>
          <cell r="B442" t="str">
            <v>Kaca Bening 12 mm</v>
          </cell>
          <cell r="C442" t="str">
            <v>M2</v>
          </cell>
          <cell r="D442">
            <v>403787.64062499994</v>
          </cell>
          <cell r="E442">
            <v>0</v>
          </cell>
          <cell r="F442">
            <v>0</v>
          </cell>
          <cell r="G442">
            <v>0</v>
          </cell>
          <cell r="H442">
            <v>0</v>
          </cell>
          <cell r="I442">
            <v>0</v>
          </cell>
          <cell r="J442">
            <v>0</v>
          </cell>
          <cell r="K442">
            <v>0</v>
          </cell>
          <cell r="L442">
            <v>0</v>
          </cell>
          <cell r="M442">
            <v>0</v>
          </cell>
          <cell r="N442">
            <v>0</v>
          </cell>
          <cell r="O442">
            <v>0</v>
          </cell>
          <cell r="P442">
            <v>0</v>
          </cell>
          <cell r="Q442">
            <v>0</v>
          </cell>
          <cell r="R442">
            <v>0</v>
          </cell>
          <cell r="S442">
            <v>0</v>
          </cell>
          <cell r="T442">
            <v>0</v>
          </cell>
          <cell r="U442">
            <v>0</v>
          </cell>
          <cell r="V442">
            <v>0</v>
          </cell>
        </row>
        <row r="443">
          <cell r="A443">
            <v>29</v>
          </cell>
          <cell r="B443" t="str">
            <v>Besi hollow 4/4</v>
          </cell>
          <cell r="C443" t="str">
            <v>M'</v>
          </cell>
          <cell r="D443">
            <v>48625.000000000051</v>
          </cell>
          <cell r="E443">
            <v>0</v>
          </cell>
          <cell r="F443">
            <v>0</v>
          </cell>
          <cell r="G443">
            <v>0</v>
          </cell>
          <cell r="H443">
            <v>0</v>
          </cell>
          <cell r="I443">
            <v>0</v>
          </cell>
          <cell r="J443">
            <v>0</v>
          </cell>
          <cell r="K443">
            <v>0</v>
          </cell>
          <cell r="L443">
            <v>0</v>
          </cell>
          <cell r="M443">
            <v>0</v>
          </cell>
          <cell r="N443">
            <v>0</v>
          </cell>
          <cell r="O443">
            <v>0</v>
          </cell>
          <cell r="P443">
            <v>0</v>
          </cell>
          <cell r="Q443">
            <v>0</v>
          </cell>
          <cell r="R443">
            <v>0</v>
          </cell>
          <cell r="S443">
            <v>0</v>
          </cell>
          <cell r="T443">
            <v>0</v>
          </cell>
          <cell r="U443">
            <v>0</v>
          </cell>
          <cell r="V443">
            <v>0</v>
          </cell>
        </row>
        <row r="444">
          <cell r="A444">
            <v>30</v>
          </cell>
          <cell r="B444" t="str">
            <v>Besi hollow 6/6</v>
          </cell>
          <cell r="C444" t="str">
            <v>M'</v>
          </cell>
          <cell r="D444">
            <v>74462.500000000058</v>
          </cell>
          <cell r="E444">
            <v>0</v>
          </cell>
          <cell r="F444">
            <v>0</v>
          </cell>
          <cell r="G444">
            <v>0</v>
          </cell>
          <cell r="H444">
            <v>0</v>
          </cell>
          <cell r="I444">
            <v>0</v>
          </cell>
          <cell r="J444">
            <v>0</v>
          </cell>
          <cell r="K444">
            <v>0</v>
          </cell>
          <cell r="L444">
            <v>0</v>
          </cell>
          <cell r="M444">
            <v>0</v>
          </cell>
          <cell r="N444">
            <v>0</v>
          </cell>
          <cell r="O444">
            <v>0</v>
          </cell>
          <cell r="P444">
            <v>0</v>
          </cell>
          <cell r="Q444">
            <v>0</v>
          </cell>
          <cell r="R444">
            <v>0</v>
          </cell>
          <cell r="S444">
            <v>0</v>
          </cell>
          <cell r="T444">
            <v>0</v>
          </cell>
          <cell r="U444">
            <v>0</v>
          </cell>
          <cell r="V444">
            <v>0</v>
          </cell>
        </row>
        <row r="445">
          <cell r="A445">
            <v>31</v>
          </cell>
          <cell r="B445" t="str">
            <v>Besi hollow 2.5/5</v>
          </cell>
          <cell r="C445" t="str">
            <v>Kg</v>
          </cell>
          <cell r="D445">
            <v>74462.500000000058</v>
          </cell>
          <cell r="E445">
            <v>0</v>
          </cell>
          <cell r="F445">
            <v>0</v>
          </cell>
          <cell r="G445">
            <v>0</v>
          </cell>
          <cell r="H445">
            <v>0</v>
          </cell>
          <cell r="I445">
            <v>0</v>
          </cell>
          <cell r="J445">
            <v>0</v>
          </cell>
          <cell r="K445">
            <v>0</v>
          </cell>
          <cell r="L445">
            <v>0</v>
          </cell>
          <cell r="M445">
            <v>0</v>
          </cell>
          <cell r="N445">
            <v>0</v>
          </cell>
          <cell r="O445">
            <v>0</v>
          </cell>
          <cell r="P445">
            <v>0</v>
          </cell>
          <cell r="Q445">
            <v>0</v>
          </cell>
          <cell r="R445">
            <v>0</v>
          </cell>
          <cell r="S445">
            <v>0</v>
          </cell>
          <cell r="T445">
            <v>0</v>
          </cell>
          <cell r="U445">
            <v>0</v>
          </cell>
          <cell r="V445">
            <v>0</v>
          </cell>
        </row>
        <row r="446">
          <cell r="A446">
            <v>32</v>
          </cell>
          <cell r="B446" t="str">
            <v>Besi hollow 5/5</v>
          </cell>
          <cell r="C446" t="str">
            <v>Kg</v>
          </cell>
          <cell r="D446">
            <v>74462.500000000058</v>
          </cell>
          <cell r="E446">
            <v>0</v>
          </cell>
          <cell r="F446">
            <v>0</v>
          </cell>
          <cell r="G446">
            <v>0</v>
          </cell>
          <cell r="H446">
            <v>0</v>
          </cell>
          <cell r="I446">
            <v>0</v>
          </cell>
          <cell r="J446">
            <v>0</v>
          </cell>
          <cell r="K446">
            <v>0</v>
          </cell>
          <cell r="L446">
            <v>0</v>
          </cell>
          <cell r="M446">
            <v>0</v>
          </cell>
          <cell r="N446">
            <v>0</v>
          </cell>
          <cell r="O446">
            <v>0</v>
          </cell>
          <cell r="P446">
            <v>0</v>
          </cell>
          <cell r="Q446">
            <v>0</v>
          </cell>
          <cell r="R446">
            <v>0</v>
          </cell>
          <cell r="S446">
            <v>0</v>
          </cell>
          <cell r="T446">
            <v>0</v>
          </cell>
          <cell r="U446">
            <v>0</v>
          </cell>
          <cell r="V446">
            <v>0</v>
          </cell>
        </row>
        <row r="447">
          <cell r="A447">
            <v>33</v>
          </cell>
          <cell r="B447" t="str">
            <v>Besi hollow 2/2</v>
          </cell>
          <cell r="C447" t="str">
            <v>Kg</v>
          </cell>
          <cell r="D447">
            <v>74462.500000000058</v>
          </cell>
          <cell r="E447">
            <v>0</v>
          </cell>
          <cell r="F447">
            <v>0</v>
          </cell>
          <cell r="G447">
            <v>0</v>
          </cell>
          <cell r="H447">
            <v>0</v>
          </cell>
          <cell r="I447">
            <v>0</v>
          </cell>
          <cell r="J447">
            <v>0</v>
          </cell>
          <cell r="K447">
            <v>0</v>
          </cell>
          <cell r="L447">
            <v>0</v>
          </cell>
          <cell r="M447">
            <v>0</v>
          </cell>
          <cell r="N447">
            <v>0</v>
          </cell>
          <cell r="O447">
            <v>0</v>
          </cell>
          <cell r="P447">
            <v>0</v>
          </cell>
          <cell r="Q447">
            <v>0</v>
          </cell>
          <cell r="R447">
            <v>0</v>
          </cell>
          <cell r="S447">
            <v>0</v>
          </cell>
          <cell r="T447">
            <v>0</v>
          </cell>
          <cell r="U447">
            <v>0</v>
          </cell>
          <cell r="V447">
            <v>0</v>
          </cell>
        </row>
        <row r="448">
          <cell r="A448">
            <v>34</v>
          </cell>
          <cell r="B448" t="str">
            <v>Besi hollow 2/4</v>
          </cell>
          <cell r="C448" t="str">
            <v>Kg</v>
          </cell>
          <cell r="D448">
            <v>74462.500000000058</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row>
        <row r="449">
          <cell r="A449">
            <v>35</v>
          </cell>
          <cell r="B449" t="str">
            <v>Kaca Tempered 12 mm</v>
          </cell>
          <cell r="C449" t="str">
            <v>M2</v>
          </cell>
          <cell r="D449">
            <v>528395.75</v>
          </cell>
          <cell r="E449">
            <v>0</v>
          </cell>
          <cell r="F449">
            <v>0</v>
          </cell>
          <cell r="G449">
            <v>4.3049999999999997</v>
          </cell>
          <cell r="H449">
            <v>2274743.7037499999</v>
          </cell>
          <cell r="I449">
            <v>0</v>
          </cell>
          <cell r="J449">
            <v>0</v>
          </cell>
          <cell r="K449">
            <v>0</v>
          </cell>
          <cell r="L449">
            <v>0</v>
          </cell>
          <cell r="M449">
            <v>0</v>
          </cell>
          <cell r="N449">
            <v>0</v>
          </cell>
          <cell r="O449">
            <v>0</v>
          </cell>
          <cell r="P449">
            <v>0</v>
          </cell>
          <cell r="Q449">
            <v>0</v>
          </cell>
          <cell r="R449">
            <v>0</v>
          </cell>
          <cell r="S449">
            <v>0</v>
          </cell>
          <cell r="T449">
            <v>0</v>
          </cell>
          <cell r="U449">
            <v>0</v>
          </cell>
          <cell r="V449">
            <v>0</v>
          </cell>
        </row>
        <row r="450">
          <cell r="A450">
            <v>36</v>
          </cell>
          <cell r="B450" t="str">
            <v>Glass Block</v>
          </cell>
          <cell r="C450" t="str">
            <v>Bh</v>
          </cell>
          <cell r="D450">
            <v>45000</v>
          </cell>
          <cell r="E450">
            <v>0</v>
          </cell>
          <cell r="F450">
            <v>0</v>
          </cell>
          <cell r="G450">
            <v>0</v>
          </cell>
          <cell r="H450">
            <v>0</v>
          </cell>
          <cell r="I450">
            <v>0</v>
          </cell>
          <cell r="J450">
            <v>0</v>
          </cell>
          <cell r="K450">
            <v>0</v>
          </cell>
          <cell r="L450">
            <v>0</v>
          </cell>
          <cell r="M450">
            <v>0</v>
          </cell>
          <cell r="N450">
            <v>0</v>
          </cell>
          <cell r="O450">
            <v>0</v>
          </cell>
          <cell r="P450">
            <v>0</v>
          </cell>
          <cell r="Q450">
            <v>0</v>
          </cell>
          <cell r="R450">
            <v>0</v>
          </cell>
          <cell r="S450">
            <v>0</v>
          </cell>
          <cell r="T450">
            <v>0</v>
          </cell>
          <cell r="U450">
            <v>0</v>
          </cell>
          <cell r="V450">
            <v>0</v>
          </cell>
        </row>
        <row r="451">
          <cell r="A451">
            <v>37</v>
          </cell>
          <cell r="B451" t="str">
            <v>Kaca Es</v>
          </cell>
          <cell r="C451" t="str">
            <v>M2</v>
          </cell>
          <cell r="D451">
            <v>66700</v>
          </cell>
          <cell r="E451">
            <v>0</v>
          </cell>
          <cell r="F451">
            <v>0</v>
          </cell>
          <cell r="G451">
            <v>0</v>
          </cell>
          <cell r="H451">
            <v>0</v>
          </cell>
          <cell r="I451">
            <v>0</v>
          </cell>
          <cell r="J451">
            <v>0</v>
          </cell>
          <cell r="K451">
            <v>0</v>
          </cell>
          <cell r="L451">
            <v>0</v>
          </cell>
          <cell r="M451">
            <v>0</v>
          </cell>
          <cell r="N451">
            <v>0</v>
          </cell>
          <cell r="O451">
            <v>0</v>
          </cell>
          <cell r="P451">
            <v>0</v>
          </cell>
          <cell r="Q451">
            <v>0</v>
          </cell>
          <cell r="R451">
            <v>0</v>
          </cell>
          <cell r="S451">
            <v>0</v>
          </cell>
          <cell r="T451">
            <v>0</v>
          </cell>
          <cell r="U451">
            <v>0</v>
          </cell>
          <cell r="V451">
            <v>0</v>
          </cell>
        </row>
        <row r="452">
          <cell r="A452">
            <v>38</v>
          </cell>
          <cell r="B452" t="str">
            <v>Krepyak Kaca Nako + Kerangka</v>
          </cell>
          <cell r="C452" t="str">
            <v>M2</v>
          </cell>
          <cell r="D452">
            <v>81300</v>
          </cell>
          <cell r="E452">
            <v>0</v>
          </cell>
          <cell r="F452">
            <v>0</v>
          </cell>
          <cell r="G452">
            <v>0</v>
          </cell>
          <cell r="H452">
            <v>0</v>
          </cell>
          <cell r="I452">
            <v>0</v>
          </cell>
          <cell r="J452">
            <v>0</v>
          </cell>
          <cell r="K452">
            <v>0</v>
          </cell>
          <cell r="L452">
            <v>0</v>
          </cell>
          <cell r="M452">
            <v>0</v>
          </cell>
          <cell r="N452">
            <v>0</v>
          </cell>
          <cell r="O452">
            <v>0</v>
          </cell>
          <cell r="P452">
            <v>0</v>
          </cell>
          <cell r="Q452">
            <v>0</v>
          </cell>
          <cell r="R452">
            <v>0</v>
          </cell>
          <cell r="S452">
            <v>0</v>
          </cell>
          <cell r="T452">
            <v>0</v>
          </cell>
          <cell r="U452">
            <v>0</v>
          </cell>
          <cell r="V452">
            <v>0</v>
          </cell>
        </row>
        <row r="453">
          <cell r="A453">
            <v>39</v>
          </cell>
          <cell r="B453" t="str">
            <v>Sticker Efek Kaca Es</v>
          </cell>
          <cell r="C453" t="str">
            <v>M2</v>
          </cell>
          <cell r="D453">
            <v>150000</v>
          </cell>
          <cell r="E453">
            <v>0</v>
          </cell>
          <cell r="F453">
            <v>0</v>
          </cell>
          <cell r="G453">
            <v>0</v>
          </cell>
          <cell r="H453">
            <v>0</v>
          </cell>
          <cell r="I453">
            <v>0</v>
          </cell>
          <cell r="J453">
            <v>0</v>
          </cell>
          <cell r="K453">
            <v>0</v>
          </cell>
          <cell r="L453">
            <v>0</v>
          </cell>
          <cell r="M453">
            <v>0</v>
          </cell>
          <cell r="N453">
            <v>0</v>
          </cell>
          <cell r="O453">
            <v>0</v>
          </cell>
          <cell r="P453">
            <v>0</v>
          </cell>
          <cell r="Q453">
            <v>0</v>
          </cell>
          <cell r="R453">
            <v>0</v>
          </cell>
          <cell r="S453">
            <v>0</v>
          </cell>
          <cell r="T453">
            <v>0</v>
          </cell>
          <cell r="U453">
            <v>0</v>
          </cell>
          <cell r="V453">
            <v>0</v>
          </cell>
        </row>
        <row r="454">
          <cell r="A454">
            <v>40</v>
          </cell>
          <cell r="B454" t="str">
            <v>Rel Pintu Dorong</v>
          </cell>
          <cell r="C454" t="str">
            <v>M'</v>
          </cell>
          <cell r="D454">
            <v>275000</v>
          </cell>
          <cell r="E454">
            <v>0</v>
          </cell>
          <cell r="F454">
            <v>0</v>
          </cell>
          <cell r="G454">
            <v>0</v>
          </cell>
          <cell r="H454">
            <v>0</v>
          </cell>
          <cell r="I454">
            <v>0</v>
          </cell>
          <cell r="J454">
            <v>0</v>
          </cell>
          <cell r="K454">
            <v>7.2</v>
          </cell>
          <cell r="L454">
            <v>1980000</v>
          </cell>
          <cell r="M454">
            <v>0</v>
          </cell>
          <cell r="N454">
            <v>0</v>
          </cell>
          <cell r="O454">
            <v>0</v>
          </cell>
          <cell r="P454">
            <v>0</v>
          </cell>
          <cell r="Q454">
            <v>0</v>
          </cell>
          <cell r="R454">
            <v>0</v>
          </cell>
          <cell r="S454">
            <v>0</v>
          </cell>
          <cell r="T454">
            <v>0</v>
          </cell>
          <cell r="U454">
            <v>0</v>
          </cell>
          <cell r="V454">
            <v>0</v>
          </cell>
        </row>
        <row r="455">
          <cell r="A455">
            <v>41</v>
          </cell>
          <cell r="B455" t="str">
            <v>Rolling Door</v>
          </cell>
          <cell r="C455" t="str">
            <v>M2</v>
          </cell>
          <cell r="D455">
            <v>358100</v>
          </cell>
          <cell r="E455">
            <v>0</v>
          </cell>
          <cell r="F455">
            <v>0</v>
          </cell>
          <cell r="G455">
            <v>0</v>
          </cell>
          <cell r="H455">
            <v>0</v>
          </cell>
          <cell r="I455">
            <v>0</v>
          </cell>
          <cell r="J455">
            <v>0</v>
          </cell>
          <cell r="K455">
            <v>0</v>
          </cell>
          <cell r="L455">
            <v>0</v>
          </cell>
          <cell r="M455">
            <v>0</v>
          </cell>
          <cell r="N455">
            <v>0</v>
          </cell>
          <cell r="O455">
            <v>0</v>
          </cell>
          <cell r="P455">
            <v>0</v>
          </cell>
          <cell r="Q455">
            <v>0</v>
          </cell>
          <cell r="R455">
            <v>0</v>
          </cell>
          <cell r="S455">
            <v>0</v>
          </cell>
          <cell r="T455">
            <v>0</v>
          </cell>
          <cell r="U455">
            <v>0</v>
          </cell>
          <cell r="V455">
            <v>0</v>
          </cell>
        </row>
        <row r="456">
          <cell r="A456">
            <v>42</v>
          </cell>
          <cell r="B456" t="str">
            <v>Roster</v>
          </cell>
          <cell r="C456" t="str">
            <v>M2</v>
          </cell>
          <cell r="D456">
            <v>133850</v>
          </cell>
          <cell r="E456">
            <v>0</v>
          </cell>
          <cell r="F456">
            <v>0</v>
          </cell>
          <cell r="G456">
            <v>0</v>
          </cell>
          <cell r="H456">
            <v>0</v>
          </cell>
          <cell r="I456">
            <v>0</v>
          </cell>
          <cell r="J456">
            <v>0</v>
          </cell>
          <cell r="K456">
            <v>0</v>
          </cell>
          <cell r="L456">
            <v>0</v>
          </cell>
          <cell r="M456">
            <v>0.25919999999999999</v>
          </cell>
          <cell r="N456">
            <v>0</v>
          </cell>
          <cell r="O456">
            <v>0.25919999999999999</v>
          </cell>
          <cell r="P456">
            <v>0</v>
          </cell>
          <cell r="Q456">
            <v>0.25919999999999999</v>
          </cell>
          <cell r="R456">
            <v>34693.919999999998</v>
          </cell>
          <cell r="S456">
            <v>0.25919999999999999</v>
          </cell>
          <cell r="T456">
            <v>34693.919999999998</v>
          </cell>
          <cell r="U456">
            <v>0.12959999999999999</v>
          </cell>
          <cell r="V456">
            <v>17346.96</v>
          </cell>
        </row>
        <row r="457">
          <cell r="A457">
            <v>43</v>
          </cell>
          <cell r="B457" t="str">
            <v>Gipsum Board</v>
          </cell>
          <cell r="C457" t="str">
            <v>M2</v>
          </cell>
          <cell r="D457">
            <v>29000</v>
          </cell>
          <cell r="E457">
            <v>0</v>
          </cell>
          <cell r="F457">
            <v>0</v>
          </cell>
          <cell r="G457">
            <v>0</v>
          </cell>
          <cell r="H457">
            <v>0</v>
          </cell>
          <cell r="I457">
            <v>0</v>
          </cell>
          <cell r="J457">
            <v>0</v>
          </cell>
          <cell r="K457">
            <v>0</v>
          </cell>
          <cell r="L457">
            <v>0</v>
          </cell>
          <cell r="M457">
            <v>0</v>
          </cell>
          <cell r="N457">
            <v>0</v>
          </cell>
          <cell r="O457">
            <v>0</v>
          </cell>
          <cell r="P457">
            <v>0</v>
          </cell>
          <cell r="Q457">
            <v>0</v>
          </cell>
          <cell r="R457">
            <v>0</v>
          </cell>
          <cell r="S457">
            <v>0</v>
          </cell>
          <cell r="T457">
            <v>0</v>
          </cell>
          <cell r="U457">
            <v>0</v>
          </cell>
          <cell r="V457">
            <v>0</v>
          </cell>
        </row>
        <row r="458">
          <cell r="A458">
            <v>44</v>
          </cell>
          <cell r="B458" t="str">
            <v>List Gipsum</v>
          </cell>
          <cell r="C458" t="str">
            <v>M'</v>
          </cell>
          <cell r="D458">
            <v>17300</v>
          </cell>
          <cell r="E458">
            <v>0</v>
          </cell>
          <cell r="F458">
            <v>0</v>
          </cell>
          <cell r="G458">
            <v>0</v>
          </cell>
          <cell r="H458">
            <v>0</v>
          </cell>
          <cell r="I458">
            <v>0</v>
          </cell>
          <cell r="J458">
            <v>0</v>
          </cell>
          <cell r="K458">
            <v>0</v>
          </cell>
          <cell r="L458">
            <v>0</v>
          </cell>
          <cell r="M458">
            <v>0</v>
          </cell>
          <cell r="N458">
            <v>0</v>
          </cell>
          <cell r="O458">
            <v>0</v>
          </cell>
          <cell r="P458">
            <v>0</v>
          </cell>
          <cell r="Q458">
            <v>0</v>
          </cell>
          <cell r="R458">
            <v>0</v>
          </cell>
          <cell r="S458">
            <v>0</v>
          </cell>
          <cell r="T458">
            <v>0</v>
          </cell>
          <cell r="U458">
            <v>0</v>
          </cell>
          <cell r="V458">
            <v>0</v>
          </cell>
        </row>
        <row r="459">
          <cell r="A459">
            <v>45</v>
          </cell>
          <cell r="B459" t="str">
            <v>Sealent</v>
          </cell>
          <cell r="C459" t="str">
            <v>M'</v>
          </cell>
          <cell r="D459">
            <v>8400</v>
          </cell>
          <cell r="E459">
            <v>14.520000000000003</v>
          </cell>
          <cell r="F459">
            <v>121968.00000000003</v>
          </cell>
          <cell r="G459">
            <v>2.16</v>
          </cell>
          <cell r="H459">
            <v>18144</v>
          </cell>
          <cell r="I459">
            <v>0</v>
          </cell>
          <cell r="J459">
            <v>0</v>
          </cell>
          <cell r="K459">
            <v>0</v>
          </cell>
          <cell r="L459">
            <v>0</v>
          </cell>
          <cell r="M459">
            <v>1.1519999999999999</v>
          </cell>
          <cell r="N459">
            <v>9676.7999999999993</v>
          </cell>
          <cell r="O459">
            <v>6.4</v>
          </cell>
          <cell r="P459">
            <v>53760</v>
          </cell>
          <cell r="Q459">
            <v>0</v>
          </cell>
          <cell r="R459">
            <v>0</v>
          </cell>
          <cell r="S459">
            <v>0</v>
          </cell>
          <cell r="T459">
            <v>0</v>
          </cell>
          <cell r="U459">
            <v>0</v>
          </cell>
          <cell r="V459">
            <v>0</v>
          </cell>
        </row>
        <row r="460">
          <cell r="A460">
            <v>46</v>
          </cell>
          <cell r="B460" t="str">
            <v>Benangan Kusen</v>
          </cell>
          <cell r="C460" t="str">
            <v>M'</v>
          </cell>
          <cell r="D460">
            <v>4296.0074999999997</v>
          </cell>
          <cell r="E460">
            <v>13.2</v>
          </cell>
          <cell r="F460">
            <v>56707.298999999992</v>
          </cell>
          <cell r="G460">
            <v>9.8000000000000007</v>
          </cell>
          <cell r="H460">
            <v>42100.873500000002</v>
          </cell>
          <cell r="I460">
            <v>5.7839999999999998</v>
          </cell>
          <cell r="J460">
            <v>24848.107379999998</v>
          </cell>
          <cell r="K460">
            <v>28</v>
          </cell>
          <cell r="L460">
            <v>120288.20999999999</v>
          </cell>
          <cell r="M460">
            <v>8.92</v>
          </cell>
          <cell r="N460">
            <v>38320.386899999998</v>
          </cell>
          <cell r="O460">
            <v>4.4000000000000004</v>
          </cell>
          <cell r="P460">
            <v>18902.433000000001</v>
          </cell>
          <cell r="Q460">
            <v>6.4</v>
          </cell>
          <cell r="R460">
            <v>27494.448</v>
          </cell>
          <cell r="S460">
            <v>6.4</v>
          </cell>
          <cell r="T460">
            <v>27494.448</v>
          </cell>
          <cell r="U460">
            <v>3.2</v>
          </cell>
          <cell r="V460">
            <v>13747.224</v>
          </cell>
        </row>
        <row r="461">
          <cell r="A461">
            <v>47</v>
          </cell>
          <cell r="B461" t="str">
            <v xml:space="preserve">Cat Kayu </v>
          </cell>
          <cell r="C461" t="str">
            <v>M2</v>
          </cell>
          <cell r="D461">
            <v>19370.5</v>
          </cell>
          <cell r="E461">
            <v>7.99</v>
          </cell>
          <cell r="F461">
            <v>154770.29500000001</v>
          </cell>
          <cell r="G461">
            <v>3.2720000000000002</v>
          </cell>
          <cell r="H461">
            <v>63380.276000000005</v>
          </cell>
          <cell r="I461">
            <v>4.0991999999999997</v>
          </cell>
          <cell r="J461">
            <v>79403.553599999999</v>
          </cell>
          <cell r="K461">
            <v>17.28</v>
          </cell>
          <cell r="L461">
            <v>334722.24000000005</v>
          </cell>
          <cell r="M461">
            <v>0</v>
          </cell>
          <cell r="N461">
            <v>0</v>
          </cell>
          <cell r="O461">
            <v>0</v>
          </cell>
          <cell r="P461">
            <v>0</v>
          </cell>
          <cell r="Q461">
            <v>0</v>
          </cell>
          <cell r="R461">
            <v>0</v>
          </cell>
          <cell r="S461">
            <v>0</v>
          </cell>
          <cell r="T461">
            <v>0</v>
          </cell>
          <cell r="U461">
            <v>0</v>
          </cell>
          <cell r="V461">
            <v>0</v>
          </cell>
        </row>
        <row r="462">
          <cell r="A462">
            <v>48</v>
          </cell>
          <cell r="B462" t="str">
            <v>Cat Besi</v>
          </cell>
          <cell r="C462" t="str">
            <v>M2</v>
          </cell>
          <cell r="D462">
            <v>13698</v>
          </cell>
          <cell r="E462">
            <v>0</v>
          </cell>
          <cell r="F462">
            <v>0</v>
          </cell>
          <cell r="G462">
            <v>0</v>
          </cell>
          <cell r="H462">
            <v>0</v>
          </cell>
          <cell r="I462">
            <v>0</v>
          </cell>
          <cell r="J462">
            <v>0</v>
          </cell>
          <cell r="K462">
            <v>0</v>
          </cell>
          <cell r="L462">
            <v>0</v>
          </cell>
          <cell r="M462">
            <v>0</v>
          </cell>
          <cell r="N462">
            <v>0</v>
          </cell>
          <cell r="O462">
            <v>0</v>
          </cell>
          <cell r="P462">
            <v>0</v>
          </cell>
          <cell r="Q462">
            <v>0</v>
          </cell>
          <cell r="R462">
            <v>0</v>
          </cell>
          <cell r="S462">
            <v>0</v>
          </cell>
          <cell r="T462">
            <v>0</v>
          </cell>
          <cell r="U462">
            <v>0</v>
          </cell>
          <cell r="V462">
            <v>0</v>
          </cell>
        </row>
        <row r="463">
          <cell r="A463">
            <v>49</v>
          </cell>
          <cell r="B463" t="str">
            <v>Cat Dinding</v>
          </cell>
          <cell r="C463" t="str">
            <v>M2</v>
          </cell>
          <cell r="D463">
            <v>9900</v>
          </cell>
          <cell r="E463">
            <v>0</v>
          </cell>
          <cell r="F463">
            <v>0</v>
          </cell>
          <cell r="G463">
            <v>0</v>
          </cell>
          <cell r="H463">
            <v>0</v>
          </cell>
          <cell r="I463">
            <v>0</v>
          </cell>
          <cell r="J463">
            <v>0</v>
          </cell>
          <cell r="K463">
            <v>0</v>
          </cell>
          <cell r="L463">
            <v>0</v>
          </cell>
          <cell r="M463">
            <v>0.64000000000000012</v>
          </cell>
          <cell r="N463">
            <v>0</v>
          </cell>
          <cell r="O463">
            <v>0.64000000000000012</v>
          </cell>
          <cell r="P463">
            <v>0</v>
          </cell>
          <cell r="Q463">
            <v>0.64000000000000012</v>
          </cell>
          <cell r="R463">
            <v>6336.0000000000009</v>
          </cell>
          <cell r="S463">
            <v>0.64000000000000012</v>
          </cell>
          <cell r="T463">
            <v>6336.0000000000009</v>
          </cell>
          <cell r="U463">
            <v>0.32000000000000006</v>
          </cell>
          <cell r="V463">
            <v>3168.0000000000005</v>
          </cell>
        </row>
        <row r="464">
          <cell r="A464">
            <v>50</v>
          </cell>
          <cell r="B464" t="str">
            <v>Plesteran Camprot</v>
          </cell>
          <cell r="C464" t="str">
            <v>M2</v>
          </cell>
          <cell r="D464">
            <v>14600</v>
          </cell>
          <cell r="E464">
            <v>0</v>
          </cell>
          <cell r="F464">
            <v>0</v>
          </cell>
          <cell r="G464">
            <v>0</v>
          </cell>
          <cell r="H464">
            <v>0</v>
          </cell>
          <cell r="I464">
            <v>0</v>
          </cell>
          <cell r="J464">
            <v>0</v>
          </cell>
          <cell r="K464">
            <v>0</v>
          </cell>
          <cell r="L464">
            <v>0</v>
          </cell>
          <cell r="M464">
            <v>0</v>
          </cell>
          <cell r="N464">
            <v>0</v>
          </cell>
          <cell r="O464">
            <v>0</v>
          </cell>
          <cell r="P464">
            <v>0</v>
          </cell>
          <cell r="Q464">
            <v>0</v>
          </cell>
          <cell r="R464">
            <v>0</v>
          </cell>
          <cell r="S464">
            <v>0</v>
          </cell>
          <cell r="T464">
            <v>0</v>
          </cell>
        </row>
        <row r="465">
          <cell r="T465">
            <v>0</v>
          </cell>
        </row>
        <row r="466">
          <cell r="B466" t="str">
            <v>Jumlah Harga</v>
          </cell>
          <cell r="C466">
            <v>2731449.0447499999</v>
          </cell>
          <cell r="D466">
            <v>3021087.0332500003</v>
          </cell>
          <cell r="E466">
            <v>1690743.9109799999</v>
          </cell>
          <cell r="F466">
            <v>2731449.0447499999</v>
          </cell>
          <cell r="G466">
            <v>67206.786899999992</v>
          </cell>
          <cell r="H466">
            <v>3021087.0332500003</v>
          </cell>
          <cell r="I466">
            <v>68524.368000000002</v>
          </cell>
          <cell r="J466">
            <v>1690743.9109799999</v>
          </cell>
          <cell r="K466">
            <v>34262.184000000001</v>
          </cell>
          <cell r="L466">
            <v>3789806.45</v>
          </cell>
          <cell r="M466">
            <v>0</v>
          </cell>
          <cell r="N466">
            <v>67206.786899999992</v>
          </cell>
          <cell r="O466">
            <v>0</v>
          </cell>
          <cell r="P466">
            <v>88670.433000000005</v>
          </cell>
          <cell r="Q466">
            <v>0</v>
          </cell>
          <cell r="R466">
            <v>68524.368000000002</v>
          </cell>
          <cell r="S466">
            <v>0</v>
          </cell>
          <cell r="T466">
            <v>68524.368000000002</v>
          </cell>
          <cell r="U466">
            <v>0</v>
          </cell>
          <cell r="V466">
            <v>34262.184000000001</v>
          </cell>
        </row>
        <row r="467">
          <cell r="L467" t="str">
            <v>Rev Kaca 8 Jd 5</v>
          </cell>
        </row>
        <row r="469">
          <cell r="L469" t="str">
            <v>Rev Kaca 8 Jd 5</v>
          </cell>
        </row>
        <row r="470">
          <cell r="A470" t="str">
            <v>No.</v>
          </cell>
          <cell r="B470" t="str">
            <v>Item Pekerjaan</v>
          </cell>
          <cell r="C470" t="str">
            <v>Satuan</v>
          </cell>
          <cell r="D470" t="str">
            <v>Harga Satuan</v>
          </cell>
          <cell r="E470" t="str">
            <v>P1</v>
          </cell>
          <cell r="F470" t="str">
            <v>P2</v>
          </cell>
          <cell r="G470" t="str">
            <v>P2</v>
          </cell>
          <cell r="H470" t="str">
            <v>P4</v>
          </cell>
          <cell r="I470" t="str">
            <v>P3</v>
          </cell>
          <cell r="J470" t="str">
            <v>BV1</v>
          </cell>
          <cell r="K470" t="str">
            <v>P4</v>
          </cell>
          <cell r="L470" t="str">
            <v>R1</v>
          </cell>
          <cell r="M470" t="str">
            <v>J1/BV</v>
          </cell>
          <cell r="N470" t="str">
            <v>R3</v>
          </cell>
          <cell r="O470" t="str">
            <v>BV1</v>
          </cell>
          <cell r="P470">
            <v>0</v>
          </cell>
          <cell r="Q470" t="str">
            <v>BV1'</v>
          </cell>
          <cell r="R470">
            <v>0</v>
          </cell>
          <cell r="S470" t="str">
            <v>R1</v>
          </cell>
          <cell r="T470">
            <v>0</v>
          </cell>
          <cell r="U470" t="str">
            <v>R2</v>
          </cell>
          <cell r="V470">
            <v>0</v>
          </cell>
          <cell r="W470" t="str">
            <v>R3</v>
          </cell>
          <cell r="X470">
            <v>0</v>
          </cell>
          <cell r="Y470" t="str">
            <v>J1</v>
          </cell>
        </row>
        <row r="471">
          <cell r="D471" t="str">
            <v>Rp.</v>
          </cell>
          <cell r="E471" t="str">
            <v>Vol.</v>
          </cell>
          <cell r="F471" t="str">
            <v>Jumlah Harga</v>
          </cell>
          <cell r="G471" t="str">
            <v>Vol.</v>
          </cell>
          <cell r="H471" t="str">
            <v>Jumlah Harga</v>
          </cell>
          <cell r="I471" t="str">
            <v>Vol.</v>
          </cell>
          <cell r="J471" t="str">
            <v>Jumlah Harga</v>
          </cell>
          <cell r="K471" t="str">
            <v>Vol.</v>
          </cell>
          <cell r="L471" t="str">
            <v>Jumlah Harga</v>
          </cell>
          <cell r="M471" t="str">
            <v>Vol.</v>
          </cell>
          <cell r="N471" t="str">
            <v>Jumlah Harga</v>
          </cell>
          <cell r="O471" t="str">
            <v>Vol.</v>
          </cell>
          <cell r="P471" t="str">
            <v>Jumlah Harga</v>
          </cell>
          <cell r="Q471" t="str">
            <v>Vol.</v>
          </cell>
          <cell r="R471" t="str">
            <v>Jumlah Harga</v>
          </cell>
          <cell r="S471" t="str">
            <v>Vol.</v>
          </cell>
          <cell r="T471" t="str">
            <v>Jumlah Harga</v>
          </cell>
          <cell r="U471" t="str">
            <v>Vol.</v>
          </cell>
          <cell r="V471" t="str">
            <v>Jumlah Harga</v>
          </cell>
          <cell r="W471" t="str">
            <v>Vol.</v>
          </cell>
          <cell r="X471" t="str">
            <v>Jumlah Harga</v>
          </cell>
          <cell r="Y471" t="str">
            <v>Vol.</v>
          </cell>
          <cell r="Z471" t="str">
            <v>Jumlah Harga</v>
          </cell>
        </row>
        <row r="472">
          <cell r="A472" t="str">
            <v>VIII.</v>
          </cell>
          <cell r="B472" t="str">
            <v>UNIT BANGUNAN MASJID</v>
          </cell>
        </row>
        <row r="473">
          <cell r="A473" t="str">
            <v>VIII.</v>
          </cell>
          <cell r="B473" t="str">
            <v>UNIT BANGUNAN MASJID</v>
          </cell>
        </row>
        <row r="474">
          <cell r="A474">
            <v>1</v>
          </cell>
          <cell r="B474" t="str">
            <v>Kayu 6/12</v>
          </cell>
          <cell r="C474" t="str">
            <v>M3</v>
          </cell>
          <cell r="D474">
            <v>0</v>
          </cell>
          <cell r="E474">
            <v>0</v>
          </cell>
          <cell r="F474">
            <v>0</v>
          </cell>
          <cell r="G474">
            <v>1.7600000000000001E-2</v>
          </cell>
          <cell r="H474">
            <v>0</v>
          </cell>
          <cell r="I474">
            <v>1.7600000000000001E-2</v>
          </cell>
          <cell r="J474">
            <v>0</v>
          </cell>
          <cell r="K474">
            <v>3.6144000000000003E-2</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row>
        <row r="475">
          <cell r="A475">
            <v>2</v>
          </cell>
          <cell r="B475" t="str">
            <v>Kayu Slimar 3/10</v>
          </cell>
          <cell r="C475" t="str">
            <v>M3</v>
          </cell>
          <cell r="D475">
            <v>0</v>
          </cell>
          <cell r="E475">
            <v>0</v>
          </cell>
          <cell r="F475">
            <v>0</v>
          </cell>
          <cell r="G475">
            <v>3.2000000000000006E-3</v>
          </cell>
          <cell r="H475">
            <v>0</v>
          </cell>
          <cell r="I475">
            <v>3.2000000000000006E-3</v>
          </cell>
          <cell r="J475">
            <v>0</v>
          </cell>
          <cell r="K475">
            <v>1.4159999999999999E-2</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row>
        <row r="476">
          <cell r="A476">
            <v>3</v>
          </cell>
          <cell r="B476" t="str">
            <v>Kayu Slimar 3/15</v>
          </cell>
          <cell r="C476" t="str">
            <v>M3</v>
          </cell>
          <cell r="D476">
            <v>0</v>
          </cell>
          <cell r="E476">
            <v>0</v>
          </cell>
          <cell r="F476">
            <v>0</v>
          </cell>
          <cell r="G476">
            <v>1.92</v>
          </cell>
          <cell r="H476">
            <v>0</v>
          </cell>
          <cell r="I476">
            <v>1.92</v>
          </cell>
          <cell r="J476">
            <v>0</v>
          </cell>
          <cell r="K476">
            <v>2.6999999999999997E-3</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row>
        <row r="477">
          <cell r="A477">
            <v>4</v>
          </cell>
          <cell r="B477" t="str">
            <v>Kayu Slimar 3/20</v>
          </cell>
          <cell r="C477" t="str">
            <v>M3</v>
          </cell>
          <cell r="D477">
            <v>0</v>
          </cell>
          <cell r="E477">
            <v>4.5119999999999996</v>
          </cell>
          <cell r="F477">
            <v>0</v>
          </cell>
          <cell r="G477">
            <v>0.14279999999999998</v>
          </cell>
          <cell r="H477">
            <v>0</v>
          </cell>
          <cell r="I477">
            <v>3.2</v>
          </cell>
          <cell r="J477">
            <v>0</v>
          </cell>
          <cell r="K477">
            <v>3.5999999999999999E-3</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row>
        <row r="478">
          <cell r="A478">
            <v>5</v>
          </cell>
          <cell r="B478" t="str">
            <v>Kayu 2/10</v>
          </cell>
          <cell r="C478" t="str">
            <v>M3</v>
          </cell>
          <cell r="D478">
            <v>0</v>
          </cell>
          <cell r="E478">
            <v>5.9</v>
          </cell>
          <cell r="F478">
            <v>0</v>
          </cell>
          <cell r="G478">
            <v>0</v>
          </cell>
          <cell r="H478">
            <v>0</v>
          </cell>
          <cell r="I478">
            <v>5.4000000000000012E-3</v>
          </cell>
          <cell r="J478">
            <v>0</v>
          </cell>
          <cell r="K478">
            <v>5.4000000000000012E-3</v>
          </cell>
          <cell r="L478">
            <v>0</v>
          </cell>
          <cell r="M478">
            <v>2.016</v>
          </cell>
          <cell r="N478">
            <v>0</v>
          </cell>
          <cell r="O478">
            <v>2.8</v>
          </cell>
          <cell r="P478">
            <v>0</v>
          </cell>
          <cell r="Q478">
            <v>2.8</v>
          </cell>
          <cell r="R478">
            <v>0</v>
          </cell>
          <cell r="S478">
            <v>0</v>
          </cell>
          <cell r="T478">
            <v>0</v>
          </cell>
          <cell r="U478">
            <v>0</v>
          </cell>
          <cell r="V478">
            <v>0</v>
          </cell>
          <cell r="W478">
            <v>0</v>
          </cell>
          <cell r="X478">
            <v>0</v>
          </cell>
          <cell r="Y478">
            <v>3.76</v>
          </cell>
          <cell r="Z478">
            <v>0</v>
          </cell>
        </row>
        <row r="479">
          <cell r="A479">
            <v>6</v>
          </cell>
          <cell r="B479" t="str">
            <v>Panil t = 3 cm</v>
          </cell>
          <cell r="C479" t="str">
            <v>M2</v>
          </cell>
          <cell r="D479">
            <v>0</v>
          </cell>
          <cell r="E479">
            <v>0</v>
          </cell>
          <cell r="F479">
            <v>0</v>
          </cell>
          <cell r="G479">
            <v>0</v>
          </cell>
          <cell r="H479">
            <v>0</v>
          </cell>
          <cell r="I479">
            <v>0</v>
          </cell>
          <cell r="J479">
            <v>0</v>
          </cell>
          <cell r="K479">
            <v>0.49500000000000005</v>
          </cell>
          <cell r="L479">
            <v>0</v>
          </cell>
          <cell r="M479">
            <v>0</v>
          </cell>
          <cell r="N479">
            <v>0</v>
          </cell>
          <cell r="O479">
            <v>0</v>
          </cell>
          <cell r="P479">
            <v>0</v>
          </cell>
          <cell r="Q479">
            <v>0</v>
          </cell>
          <cell r="R479">
            <v>0</v>
          </cell>
          <cell r="S479">
            <v>0</v>
          </cell>
          <cell r="T479">
            <v>0</v>
          </cell>
          <cell r="U479">
            <v>0</v>
          </cell>
          <cell r="V479">
            <v>0</v>
          </cell>
          <cell r="W479">
            <v>0</v>
          </cell>
          <cell r="X479">
            <v>0</v>
          </cell>
          <cell r="Y479">
            <v>0</v>
          </cell>
          <cell r="Z479">
            <v>0</v>
          </cell>
        </row>
        <row r="480">
          <cell r="A480">
            <v>1</v>
          </cell>
          <cell r="B480" t="str">
            <v>Kusen Aluminium 5/10</v>
          </cell>
          <cell r="C480" t="str">
            <v>M'</v>
          </cell>
          <cell r="D480">
            <v>124948</v>
          </cell>
          <cell r="E480">
            <v>0</v>
          </cell>
          <cell r="F480">
            <v>0</v>
          </cell>
          <cell r="G480">
            <v>0</v>
          </cell>
          <cell r="H480">
            <v>0</v>
          </cell>
          <cell r="I480">
            <v>624740</v>
          </cell>
          <cell r="J480">
            <v>0</v>
          </cell>
          <cell r="K480">
            <v>5</v>
          </cell>
          <cell r="L480">
            <v>624740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row>
        <row r="481">
          <cell r="A481">
            <v>2</v>
          </cell>
          <cell r="B481" t="str">
            <v xml:space="preserve">Rangka Daun Jendela Alumunium </v>
          </cell>
          <cell r="C481" t="str">
            <v>M'</v>
          </cell>
          <cell r="D481">
            <v>124948</v>
          </cell>
          <cell r="E481">
            <v>0</v>
          </cell>
          <cell r="F481">
            <v>0</v>
          </cell>
          <cell r="G481">
            <v>0</v>
          </cell>
          <cell r="H481">
            <v>0</v>
          </cell>
          <cell r="I481">
            <v>0</v>
          </cell>
          <cell r="J481">
            <v>0</v>
          </cell>
          <cell r="K481">
            <v>0</v>
          </cell>
          <cell r="L481">
            <v>0</v>
          </cell>
          <cell r="M481">
            <v>0</v>
          </cell>
          <cell r="N481">
            <v>0</v>
          </cell>
          <cell r="O481">
            <v>0</v>
          </cell>
          <cell r="P481">
            <v>0</v>
          </cell>
          <cell r="Q481">
            <v>0</v>
          </cell>
          <cell r="R481">
            <v>0</v>
          </cell>
          <cell r="S481">
            <v>0</v>
          </cell>
          <cell r="T481">
            <v>0</v>
          </cell>
          <cell r="U481">
            <v>0</v>
          </cell>
          <cell r="V481">
            <v>0</v>
          </cell>
          <cell r="W481">
            <v>0</v>
          </cell>
          <cell r="X481">
            <v>0</v>
          </cell>
          <cell r="Y481">
            <v>0</v>
          </cell>
          <cell r="Z481">
            <v>0</v>
          </cell>
        </row>
        <row r="482">
          <cell r="A482">
            <v>3</v>
          </cell>
          <cell r="B482" t="str">
            <v>Rangka Tiang Sirip Alumunium 1/1 Putih</v>
          </cell>
          <cell r="C482" t="str">
            <v>M'</v>
          </cell>
          <cell r="D482">
            <v>62474</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row>
        <row r="483">
          <cell r="A483">
            <v>4</v>
          </cell>
          <cell r="B483" t="str">
            <v>Pasang Shading Sirip Alumunium 0.2/10 +Rangka</v>
          </cell>
          <cell r="C483" t="str">
            <v>M2</v>
          </cell>
          <cell r="D483">
            <v>0</v>
          </cell>
          <cell r="E483">
            <v>0</v>
          </cell>
          <cell r="F483">
            <v>0</v>
          </cell>
          <cell r="G483">
            <v>0</v>
          </cell>
          <cell r="H483">
            <v>0</v>
          </cell>
          <cell r="I483">
            <v>0</v>
          </cell>
          <cell r="J483">
            <v>0</v>
          </cell>
          <cell r="K483">
            <v>0</v>
          </cell>
          <cell r="L483">
            <v>0</v>
          </cell>
          <cell r="M483">
            <v>0</v>
          </cell>
          <cell r="N483">
            <v>0</v>
          </cell>
          <cell r="O483">
            <v>0</v>
          </cell>
          <cell r="P483">
            <v>0</v>
          </cell>
          <cell r="Q483">
            <v>0</v>
          </cell>
          <cell r="R483">
            <v>0</v>
          </cell>
          <cell r="S483">
            <v>0</v>
          </cell>
          <cell r="T483">
            <v>0</v>
          </cell>
          <cell r="U483">
            <v>0</v>
          </cell>
          <cell r="V483">
            <v>0</v>
          </cell>
          <cell r="W483">
            <v>0</v>
          </cell>
          <cell r="X483">
            <v>0</v>
          </cell>
          <cell r="Y483">
            <v>0</v>
          </cell>
          <cell r="Z483">
            <v>0</v>
          </cell>
        </row>
        <row r="484">
          <cell r="A484">
            <v>5</v>
          </cell>
          <cell r="B484" t="str">
            <v>Daun Pintu Panil Kamper</v>
          </cell>
          <cell r="C484" t="str">
            <v>bh</v>
          </cell>
          <cell r="D484">
            <v>550000</v>
          </cell>
          <cell r="E484">
            <v>0</v>
          </cell>
          <cell r="F484">
            <v>0</v>
          </cell>
          <cell r="G484">
            <v>2.4E-2</v>
          </cell>
          <cell r="H484">
            <v>0</v>
          </cell>
          <cell r="I484">
            <v>2.4E-2</v>
          </cell>
          <cell r="J484">
            <v>13200</v>
          </cell>
          <cell r="K484">
            <v>1.2</v>
          </cell>
          <cell r="L484">
            <v>660000</v>
          </cell>
          <cell r="M484">
            <v>0</v>
          </cell>
          <cell r="N484">
            <v>0</v>
          </cell>
          <cell r="O484">
            <v>0</v>
          </cell>
          <cell r="P484">
            <v>0</v>
          </cell>
          <cell r="Q484">
            <v>0</v>
          </cell>
          <cell r="R484">
            <v>0</v>
          </cell>
          <cell r="S484">
            <v>0</v>
          </cell>
          <cell r="T484">
            <v>0</v>
          </cell>
          <cell r="U484">
            <v>0</v>
          </cell>
          <cell r="V484">
            <v>0</v>
          </cell>
          <cell r="W484">
            <v>0</v>
          </cell>
          <cell r="X484">
            <v>0</v>
          </cell>
          <cell r="Y484">
            <v>0</v>
          </cell>
          <cell r="Z484">
            <v>0</v>
          </cell>
        </row>
        <row r="485">
          <cell r="A485">
            <v>6</v>
          </cell>
          <cell r="B485" t="str">
            <v>Plat besi t = 2 mm</v>
          </cell>
          <cell r="C485" t="str">
            <v>Kg</v>
          </cell>
          <cell r="D485">
            <v>0</v>
          </cell>
          <cell r="E485">
            <v>1.6068</v>
          </cell>
          <cell r="F485">
            <v>0</v>
          </cell>
          <cell r="G485">
            <v>1.89</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row>
        <row r="486">
          <cell r="A486">
            <v>7</v>
          </cell>
          <cell r="B486" t="str">
            <v>C 40.40.2  (pesan khusus)</v>
          </cell>
          <cell r="C486" t="str">
            <v>Kg</v>
          </cell>
          <cell r="D486">
            <v>14122.3</v>
          </cell>
          <cell r="E486">
            <v>0.96960000000000002</v>
          </cell>
          <cell r="F486">
            <v>13692.98208</v>
          </cell>
          <cell r="G486">
            <v>1.0247999999999999</v>
          </cell>
          <cell r="H486">
            <v>14472.533039999998</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row>
        <row r="487">
          <cell r="A487">
            <v>8</v>
          </cell>
          <cell r="B487" t="str">
            <v>Handle besi dia 16 mm</v>
          </cell>
          <cell r="C487" t="str">
            <v>Set</v>
          </cell>
          <cell r="D487">
            <v>129652.5</v>
          </cell>
          <cell r="E487">
            <v>18.012</v>
          </cell>
          <cell r="F487">
            <v>2335300.83</v>
          </cell>
          <cell r="G487">
            <v>20.698</v>
          </cell>
          <cell r="H487">
            <v>2683547.4449999998</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row>
        <row r="488">
          <cell r="A488">
            <v>9</v>
          </cell>
          <cell r="B488" t="str">
            <v>Hendle pintu Stainless</v>
          </cell>
          <cell r="C488" t="str">
            <v>Set</v>
          </cell>
          <cell r="D488">
            <v>261652.5</v>
          </cell>
          <cell r="E488">
            <v>2</v>
          </cell>
          <cell r="F488">
            <v>523305</v>
          </cell>
          <cell r="G488">
            <v>1</v>
          </cell>
          <cell r="H488">
            <v>261652.5</v>
          </cell>
          <cell r="I488">
            <v>0</v>
          </cell>
          <cell r="J488">
            <v>0</v>
          </cell>
          <cell r="K488">
            <v>0</v>
          </cell>
          <cell r="L488">
            <v>0</v>
          </cell>
          <cell r="M488">
            <v>0</v>
          </cell>
          <cell r="N488">
            <v>0</v>
          </cell>
          <cell r="O488">
            <v>0</v>
          </cell>
          <cell r="P488">
            <v>0</v>
          </cell>
          <cell r="Q488">
            <v>0</v>
          </cell>
          <cell r="R488">
            <v>0</v>
          </cell>
          <cell r="S488">
            <v>0</v>
          </cell>
          <cell r="T488">
            <v>0</v>
          </cell>
          <cell r="U488">
            <v>0</v>
          </cell>
          <cell r="V488">
            <v>0</v>
          </cell>
          <cell r="W488">
            <v>0</v>
          </cell>
          <cell r="X488">
            <v>0</v>
          </cell>
          <cell r="Y488">
            <v>0</v>
          </cell>
          <cell r="Z488">
            <v>0</v>
          </cell>
        </row>
        <row r="489">
          <cell r="A489">
            <v>10</v>
          </cell>
          <cell r="B489" t="str">
            <v>Kunci Pintu Handle stainleess (dorma)</v>
          </cell>
          <cell r="C489" t="str">
            <v>Set</v>
          </cell>
          <cell r="D489">
            <v>650000</v>
          </cell>
          <cell r="E489">
            <v>0</v>
          </cell>
          <cell r="F489">
            <v>0</v>
          </cell>
          <cell r="G489">
            <v>0</v>
          </cell>
          <cell r="H489">
            <v>0</v>
          </cell>
          <cell r="I489">
            <v>0</v>
          </cell>
          <cell r="J489">
            <v>0</v>
          </cell>
          <cell r="K489">
            <v>0</v>
          </cell>
          <cell r="L489">
            <v>0</v>
          </cell>
          <cell r="M489">
            <v>0</v>
          </cell>
          <cell r="N489">
            <v>0</v>
          </cell>
          <cell r="O489">
            <v>0</v>
          </cell>
          <cell r="P489">
            <v>0</v>
          </cell>
          <cell r="Q489">
            <v>0</v>
          </cell>
          <cell r="R489">
            <v>0</v>
          </cell>
          <cell r="S489">
            <v>0</v>
          </cell>
          <cell r="T489">
            <v>0</v>
          </cell>
          <cell r="U489">
            <v>0</v>
          </cell>
          <cell r="V489">
            <v>0</v>
          </cell>
          <cell r="W489">
            <v>0</v>
          </cell>
          <cell r="X489">
            <v>0</v>
          </cell>
          <cell r="Y489">
            <v>0</v>
          </cell>
          <cell r="Z489">
            <v>0</v>
          </cell>
        </row>
        <row r="490">
          <cell r="A490">
            <v>11</v>
          </cell>
          <cell r="B490" t="str">
            <v>Kunci tanam Antik</v>
          </cell>
          <cell r="C490" t="str">
            <v>Set</v>
          </cell>
          <cell r="D490">
            <v>265000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row>
        <row r="491">
          <cell r="A491">
            <v>12</v>
          </cell>
          <cell r="B491" t="str">
            <v>Kunci tanam biasa</v>
          </cell>
          <cell r="C491" t="str">
            <v>Set</v>
          </cell>
          <cell r="D491">
            <v>168565</v>
          </cell>
          <cell r="E491">
            <v>2</v>
          </cell>
          <cell r="F491">
            <v>337130</v>
          </cell>
          <cell r="G491">
            <v>1</v>
          </cell>
          <cell r="H491">
            <v>168565</v>
          </cell>
          <cell r="I491">
            <v>1</v>
          </cell>
          <cell r="J491">
            <v>168565</v>
          </cell>
          <cell r="K491">
            <v>1</v>
          </cell>
          <cell r="L491">
            <v>168565</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row>
        <row r="492">
          <cell r="A492">
            <v>13</v>
          </cell>
          <cell r="B492" t="str">
            <v>Kunci Silinder</v>
          </cell>
          <cell r="C492" t="str">
            <v>Set</v>
          </cell>
          <cell r="D492">
            <v>217900</v>
          </cell>
          <cell r="E492">
            <v>0</v>
          </cell>
          <cell r="F492">
            <v>0</v>
          </cell>
          <cell r="G492">
            <v>0</v>
          </cell>
          <cell r="H492">
            <v>0</v>
          </cell>
          <cell r="I492">
            <v>0</v>
          </cell>
          <cell r="J492">
            <v>0</v>
          </cell>
          <cell r="K492">
            <v>0</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row>
        <row r="493">
          <cell r="A493">
            <v>14</v>
          </cell>
          <cell r="B493" t="str">
            <v>Kunci Selot</v>
          </cell>
          <cell r="C493" t="str">
            <v>Set</v>
          </cell>
          <cell r="D493">
            <v>48300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row>
        <row r="494">
          <cell r="A494">
            <v>15</v>
          </cell>
          <cell r="B494" t="str">
            <v>Engsel jendela</v>
          </cell>
          <cell r="C494" t="str">
            <v>Bh</v>
          </cell>
          <cell r="D494">
            <v>16600</v>
          </cell>
          <cell r="E494">
            <v>0</v>
          </cell>
          <cell r="F494">
            <v>0</v>
          </cell>
          <cell r="G494">
            <v>0</v>
          </cell>
          <cell r="H494">
            <v>0</v>
          </cell>
          <cell r="I494">
            <v>0</v>
          </cell>
          <cell r="J494">
            <v>0</v>
          </cell>
          <cell r="K494">
            <v>0</v>
          </cell>
          <cell r="L494">
            <v>0</v>
          </cell>
          <cell r="M494">
            <v>0</v>
          </cell>
          <cell r="N494">
            <v>0</v>
          </cell>
          <cell r="O494">
            <v>0</v>
          </cell>
          <cell r="P494">
            <v>0</v>
          </cell>
          <cell r="Q494">
            <v>0</v>
          </cell>
          <cell r="R494">
            <v>0</v>
          </cell>
          <cell r="S494">
            <v>0</v>
          </cell>
          <cell r="T494">
            <v>0</v>
          </cell>
          <cell r="U494">
            <v>0</v>
          </cell>
          <cell r="V494">
            <v>0</v>
          </cell>
          <cell r="W494">
            <v>0</v>
          </cell>
          <cell r="X494">
            <v>0</v>
          </cell>
          <cell r="Y494">
            <v>0</v>
          </cell>
          <cell r="Z494">
            <v>0</v>
          </cell>
        </row>
        <row r="495">
          <cell r="A495">
            <v>16</v>
          </cell>
          <cell r="B495" t="str">
            <v>Engsel pintu</v>
          </cell>
          <cell r="C495" t="str">
            <v>Bh</v>
          </cell>
          <cell r="D495">
            <v>44395.75</v>
          </cell>
          <cell r="E495">
            <v>4</v>
          </cell>
          <cell r="F495">
            <v>177583</v>
          </cell>
          <cell r="G495">
            <v>0</v>
          </cell>
          <cell r="H495">
            <v>0</v>
          </cell>
          <cell r="I495">
            <v>3</v>
          </cell>
          <cell r="J495">
            <v>0</v>
          </cell>
          <cell r="K495">
            <v>3</v>
          </cell>
          <cell r="L495">
            <v>133187.25</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row>
        <row r="496">
          <cell r="A496">
            <v>17</v>
          </cell>
          <cell r="B496" t="str">
            <v>Engsel Pintu dari pipa besi dia 2 cm</v>
          </cell>
          <cell r="C496" t="str">
            <v>Bh</v>
          </cell>
          <cell r="D496">
            <v>66593.625</v>
          </cell>
          <cell r="E496">
            <v>0</v>
          </cell>
          <cell r="F496">
            <v>0</v>
          </cell>
          <cell r="G496">
            <v>0</v>
          </cell>
          <cell r="H496">
            <v>0</v>
          </cell>
          <cell r="I496">
            <v>0</v>
          </cell>
          <cell r="J496">
            <v>0</v>
          </cell>
          <cell r="K496">
            <v>0</v>
          </cell>
          <cell r="L496">
            <v>0</v>
          </cell>
          <cell r="M496">
            <v>0</v>
          </cell>
          <cell r="N496">
            <v>0</v>
          </cell>
          <cell r="O496">
            <v>0</v>
          </cell>
          <cell r="P496">
            <v>0</v>
          </cell>
          <cell r="Q496">
            <v>0</v>
          </cell>
          <cell r="R496">
            <v>0</v>
          </cell>
          <cell r="S496">
            <v>0</v>
          </cell>
          <cell r="T496">
            <v>0</v>
          </cell>
          <cell r="U496">
            <v>0</v>
          </cell>
          <cell r="V496">
            <v>0</v>
          </cell>
          <cell r="W496">
            <v>0</v>
          </cell>
          <cell r="X496">
            <v>0</v>
          </cell>
          <cell r="Y496">
            <v>0</v>
          </cell>
          <cell r="Z496">
            <v>0</v>
          </cell>
        </row>
        <row r="497">
          <cell r="A497">
            <v>18</v>
          </cell>
          <cell r="B497" t="str">
            <v>Kait/hak angin</v>
          </cell>
          <cell r="C497" t="str">
            <v>Set</v>
          </cell>
          <cell r="D497">
            <v>27000</v>
          </cell>
          <cell r="E497">
            <v>0</v>
          </cell>
          <cell r="F497">
            <v>0</v>
          </cell>
          <cell r="G497">
            <v>0</v>
          </cell>
          <cell r="H497">
            <v>0</v>
          </cell>
          <cell r="I497">
            <v>0</v>
          </cell>
          <cell r="J497">
            <v>0</v>
          </cell>
          <cell r="K497">
            <v>0</v>
          </cell>
          <cell r="L497">
            <v>0</v>
          </cell>
          <cell r="M497">
            <v>0</v>
          </cell>
          <cell r="N497">
            <v>0</v>
          </cell>
          <cell r="O497">
            <v>0</v>
          </cell>
          <cell r="P497">
            <v>0</v>
          </cell>
          <cell r="Q497">
            <v>0</v>
          </cell>
          <cell r="R497">
            <v>0</v>
          </cell>
          <cell r="S497">
            <v>0</v>
          </cell>
          <cell r="T497">
            <v>0</v>
          </cell>
          <cell r="U497">
            <v>0</v>
          </cell>
          <cell r="V497">
            <v>0</v>
          </cell>
          <cell r="W497">
            <v>0</v>
          </cell>
          <cell r="X497">
            <v>0</v>
          </cell>
          <cell r="Y497">
            <v>0</v>
          </cell>
          <cell r="Z497">
            <v>0</v>
          </cell>
        </row>
        <row r="498">
          <cell r="A498">
            <v>19</v>
          </cell>
          <cell r="B498" t="str">
            <v>Grendel pintu kuningan</v>
          </cell>
          <cell r="C498" t="str">
            <v>Bh</v>
          </cell>
          <cell r="D498">
            <v>125000</v>
          </cell>
          <cell r="E498">
            <v>0</v>
          </cell>
          <cell r="F498">
            <v>0</v>
          </cell>
          <cell r="G498">
            <v>0</v>
          </cell>
          <cell r="H498">
            <v>0</v>
          </cell>
          <cell r="I498">
            <v>0</v>
          </cell>
          <cell r="J498">
            <v>0</v>
          </cell>
          <cell r="K498">
            <v>0</v>
          </cell>
          <cell r="L498">
            <v>0</v>
          </cell>
          <cell r="M498">
            <v>0</v>
          </cell>
          <cell r="N498">
            <v>0</v>
          </cell>
          <cell r="O498">
            <v>0</v>
          </cell>
          <cell r="P498">
            <v>0</v>
          </cell>
          <cell r="Q498">
            <v>0</v>
          </cell>
          <cell r="R498">
            <v>0</v>
          </cell>
          <cell r="S498">
            <v>0</v>
          </cell>
          <cell r="T498">
            <v>0</v>
          </cell>
          <cell r="U498">
            <v>0</v>
          </cell>
          <cell r="V498">
            <v>0</v>
          </cell>
          <cell r="W498">
            <v>0</v>
          </cell>
          <cell r="X498">
            <v>0</v>
          </cell>
          <cell r="Y498">
            <v>0</v>
          </cell>
          <cell r="Z498">
            <v>0</v>
          </cell>
        </row>
        <row r="499">
          <cell r="A499">
            <v>20</v>
          </cell>
          <cell r="B499" t="str">
            <v xml:space="preserve">Grendel jendela </v>
          </cell>
          <cell r="C499" t="str">
            <v>Bh</v>
          </cell>
          <cell r="D499">
            <v>8100</v>
          </cell>
          <cell r="E499">
            <v>0</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row>
        <row r="500">
          <cell r="A500">
            <v>21</v>
          </cell>
          <cell r="B500" t="str">
            <v>Grendel pintu</v>
          </cell>
          <cell r="C500" t="str">
            <v>Bh</v>
          </cell>
          <cell r="D500">
            <v>14200</v>
          </cell>
          <cell r="E500">
            <v>2</v>
          </cell>
          <cell r="F500">
            <v>28400</v>
          </cell>
          <cell r="G500">
            <v>0</v>
          </cell>
          <cell r="H500">
            <v>0</v>
          </cell>
          <cell r="I500">
            <v>0</v>
          </cell>
          <cell r="J500">
            <v>0</v>
          </cell>
          <cell r="K500">
            <v>0</v>
          </cell>
          <cell r="L500">
            <v>0</v>
          </cell>
          <cell r="M500">
            <v>0</v>
          </cell>
          <cell r="N500">
            <v>0</v>
          </cell>
          <cell r="O500">
            <v>0</v>
          </cell>
          <cell r="P500">
            <v>0</v>
          </cell>
          <cell r="Q500">
            <v>0</v>
          </cell>
          <cell r="R500">
            <v>0</v>
          </cell>
          <cell r="S500">
            <v>0</v>
          </cell>
          <cell r="T500">
            <v>0</v>
          </cell>
          <cell r="U500">
            <v>0</v>
          </cell>
          <cell r="V500">
            <v>0</v>
          </cell>
          <cell r="W500">
            <v>0</v>
          </cell>
          <cell r="X500">
            <v>0</v>
          </cell>
          <cell r="Y500">
            <v>0</v>
          </cell>
          <cell r="Z500">
            <v>0</v>
          </cell>
        </row>
        <row r="501">
          <cell r="A501">
            <v>22</v>
          </cell>
          <cell r="B501" t="str">
            <v>Stripting Knip</v>
          </cell>
          <cell r="C501" t="str">
            <v>Set</v>
          </cell>
          <cell r="D501">
            <v>13700</v>
          </cell>
          <cell r="E501">
            <v>0</v>
          </cell>
          <cell r="F501">
            <v>0</v>
          </cell>
          <cell r="G501">
            <v>0</v>
          </cell>
          <cell r="H501">
            <v>0</v>
          </cell>
          <cell r="I501">
            <v>0</v>
          </cell>
          <cell r="J501">
            <v>0</v>
          </cell>
          <cell r="K501">
            <v>0</v>
          </cell>
          <cell r="L501">
            <v>0</v>
          </cell>
          <cell r="M501">
            <v>0</v>
          </cell>
          <cell r="N501">
            <v>0</v>
          </cell>
          <cell r="O501">
            <v>0</v>
          </cell>
          <cell r="P501">
            <v>0</v>
          </cell>
          <cell r="Q501">
            <v>0</v>
          </cell>
          <cell r="R501">
            <v>0</v>
          </cell>
          <cell r="S501">
            <v>0</v>
          </cell>
          <cell r="T501">
            <v>0</v>
          </cell>
          <cell r="U501">
            <v>0</v>
          </cell>
          <cell r="V501">
            <v>0</v>
          </cell>
          <cell r="W501">
            <v>0</v>
          </cell>
          <cell r="X501">
            <v>0</v>
          </cell>
          <cell r="Y501">
            <v>0</v>
          </cell>
          <cell r="Z501">
            <v>0</v>
          </cell>
        </row>
        <row r="502">
          <cell r="A502">
            <v>23</v>
          </cell>
          <cell r="B502" t="str">
            <v>Door Closer</v>
          </cell>
          <cell r="C502" t="str">
            <v>Set</v>
          </cell>
          <cell r="D502">
            <v>260800</v>
          </cell>
          <cell r="E502">
            <v>0</v>
          </cell>
          <cell r="F502">
            <v>0</v>
          </cell>
          <cell r="G502">
            <v>0</v>
          </cell>
          <cell r="H502">
            <v>0</v>
          </cell>
          <cell r="I502">
            <v>0</v>
          </cell>
          <cell r="J502">
            <v>0</v>
          </cell>
          <cell r="K502">
            <v>0</v>
          </cell>
          <cell r="L502">
            <v>0</v>
          </cell>
          <cell r="M502">
            <v>0</v>
          </cell>
          <cell r="N502">
            <v>0</v>
          </cell>
          <cell r="O502">
            <v>0</v>
          </cell>
          <cell r="P502">
            <v>0</v>
          </cell>
          <cell r="Q502">
            <v>0</v>
          </cell>
          <cell r="R502">
            <v>0</v>
          </cell>
          <cell r="S502">
            <v>0</v>
          </cell>
          <cell r="T502">
            <v>0</v>
          </cell>
          <cell r="U502">
            <v>0</v>
          </cell>
          <cell r="V502">
            <v>0</v>
          </cell>
          <cell r="W502">
            <v>0</v>
          </cell>
          <cell r="X502">
            <v>0</v>
          </cell>
          <cell r="Y502">
            <v>0</v>
          </cell>
          <cell r="Z502">
            <v>0</v>
          </cell>
        </row>
        <row r="503">
          <cell r="A503">
            <v>24</v>
          </cell>
          <cell r="B503" t="str">
            <v>Door Holder</v>
          </cell>
          <cell r="C503" t="str">
            <v>Set</v>
          </cell>
          <cell r="D503">
            <v>500000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row>
        <row r="504">
          <cell r="A504">
            <v>25</v>
          </cell>
          <cell r="B504" t="str">
            <v>Door Stop</v>
          </cell>
          <cell r="C504" t="str">
            <v>Set</v>
          </cell>
          <cell r="D504">
            <v>32100</v>
          </cell>
          <cell r="E504">
            <v>0</v>
          </cell>
          <cell r="F504">
            <v>0</v>
          </cell>
          <cell r="G504">
            <v>0</v>
          </cell>
          <cell r="H504">
            <v>0</v>
          </cell>
          <cell r="I504">
            <v>0</v>
          </cell>
          <cell r="J504">
            <v>0</v>
          </cell>
          <cell r="K504">
            <v>0</v>
          </cell>
          <cell r="L504">
            <v>0</v>
          </cell>
          <cell r="M504">
            <v>0</v>
          </cell>
          <cell r="N504">
            <v>0</v>
          </cell>
          <cell r="O504">
            <v>0</v>
          </cell>
          <cell r="P504">
            <v>0</v>
          </cell>
          <cell r="Q504">
            <v>0</v>
          </cell>
          <cell r="R504">
            <v>0</v>
          </cell>
          <cell r="S504">
            <v>0</v>
          </cell>
          <cell r="T504">
            <v>0</v>
          </cell>
          <cell r="U504">
            <v>0</v>
          </cell>
          <cell r="V504">
            <v>0</v>
          </cell>
          <cell r="W504">
            <v>0</v>
          </cell>
          <cell r="X504">
            <v>0</v>
          </cell>
          <cell r="Y504">
            <v>0</v>
          </cell>
          <cell r="Z504">
            <v>0</v>
          </cell>
        </row>
        <row r="505">
          <cell r="A505">
            <v>26</v>
          </cell>
          <cell r="B505" t="str">
            <v>Kaca bening 5 mm</v>
          </cell>
          <cell r="C505" t="str">
            <v>M2</v>
          </cell>
          <cell r="D505">
            <v>66700</v>
          </cell>
          <cell r="E505">
            <v>0</v>
          </cell>
          <cell r="F505">
            <v>0</v>
          </cell>
          <cell r="G505">
            <v>5.0399999999999993E-2</v>
          </cell>
          <cell r="H505">
            <v>0</v>
          </cell>
          <cell r="I505">
            <v>5.0399999999999993E-2</v>
          </cell>
          <cell r="J505">
            <v>3361.6799999999994</v>
          </cell>
          <cell r="K505">
            <v>0</v>
          </cell>
          <cell r="L505">
            <v>0</v>
          </cell>
          <cell r="M505">
            <v>0.73599999999999999</v>
          </cell>
          <cell r="N505">
            <v>49091.199999999997</v>
          </cell>
          <cell r="O505">
            <v>0.36000000000000004</v>
          </cell>
          <cell r="P505">
            <v>24012.000000000004</v>
          </cell>
          <cell r="Q505">
            <v>0.36000000000000004</v>
          </cell>
          <cell r="R505">
            <v>24012.000000000004</v>
          </cell>
          <cell r="S505">
            <v>0</v>
          </cell>
          <cell r="T505">
            <v>0</v>
          </cell>
          <cell r="U505">
            <v>9604.8000000000011</v>
          </cell>
          <cell r="V505">
            <v>0</v>
          </cell>
          <cell r="W505">
            <v>0</v>
          </cell>
          <cell r="X505">
            <v>0</v>
          </cell>
          <cell r="Y505">
            <v>0.14400000000000002</v>
          </cell>
          <cell r="Z505">
            <v>9604.8000000000011</v>
          </cell>
        </row>
        <row r="506">
          <cell r="A506">
            <v>27</v>
          </cell>
          <cell r="B506" t="str">
            <v>Kaca bening 10 mm</v>
          </cell>
          <cell r="C506" t="str">
            <v>M2</v>
          </cell>
          <cell r="D506">
            <v>280895.75</v>
          </cell>
          <cell r="E506">
            <v>0</v>
          </cell>
          <cell r="F506">
            <v>0</v>
          </cell>
          <cell r="G506">
            <v>0</v>
          </cell>
          <cell r="H506">
            <v>0</v>
          </cell>
          <cell r="I506">
            <v>0</v>
          </cell>
          <cell r="J506">
            <v>0</v>
          </cell>
          <cell r="K506">
            <v>0</v>
          </cell>
          <cell r="L506">
            <v>0</v>
          </cell>
          <cell r="M506">
            <v>0</v>
          </cell>
          <cell r="N506">
            <v>0</v>
          </cell>
          <cell r="O506">
            <v>0</v>
          </cell>
          <cell r="P506">
            <v>0</v>
          </cell>
          <cell r="Q506">
            <v>0</v>
          </cell>
          <cell r="R506">
            <v>0</v>
          </cell>
          <cell r="S506">
            <v>0</v>
          </cell>
          <cell r="T506">
            <v>0</v>
          </cell>
          <cell r="U506">
            <v>0</v>
          </cell>
          <cell r="V506">
            <v>0</v>
          </cell>
          <cell r="W506">
            <v>0</v>
          </cell>
          <cell r="X506">
            <v>0</v>
          </cell>
          <cell r="Y506">
            <v>0</v>
          </cell>
          <cell r="Z506">
            <v>0</v>
          </cell>
        </row>
        <row r="507">
          <cell r="A507">
            <v>28</v>
          </cell>
          <cell r="B507" t="str">
            <v>Kaca Bening 12 mm</v>
          </cell>
          <cell r="C507" t="str">
            <v>M2</v>
          </cell>
          <cell r="D507">
            <v>403787.64062499994</v>
          </cell>
          <cell r="E507">
            <v>0</v>
          </cell>
          <cell r="F507">
            <v>0</v>
          </cell>
          <cell r="G507">
            <v>0</v>
          </cell>
          <cell r="H507">
            <v>0</v>
          </cell>
          <cell r="I507">
            <v>0</v>
          </cell>
          <cell r="J507">
            <v>0</v>
          </cell>
          <cell r="K507">
            <v>0</v>
          </cell>
          <cell r="L507">
            <v>0</v>
          </cell>
          <cell r="M507">
            <v>0</v>
          </cell>
          <cell r="N507">
            <v>0</v>
          </cell>
          <cell r="O507">
            <v>0</v>
          </cell>
          <cell r="P507">
            <v>0</v>
          </cell>
          <cell r="Q507">
            <v>0</v>
          </cell>
          <cell r="R507">
            <v>0</v>
          </cell>
          <cell r="S507">
            <v>0</v>
          </cell>
          <cell r="T507">
            <v>0</v>
          </cell>
          <cell r="U507">
            <v>0</v>
          </cell>
          <cell r="V507">
            <v>0</v>
          </cell>
          <cell r="W507">
            <v>0</v>
          </cell>
          <cell r="X507">
            <v>0</v>
          </cell>
          <cell r="Y507">
            <v>0</v>
          </cell>
          <cell r="Z507">
            <v>0</v>
          </cell>
        </row>
        <row r="508">
          <cell r="A508">
            <v>29</v>
          </cell>
          <cell r="B508" t="str">
            <v>Besi hollow 4/4</v>
          </cell>
          <cell r="C508" t="str">
            <v>M'</v>
          </cell>
          <cell r="D508">
            <v>48625.000000000051</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0</v>
          </cell>
          <cell r="U508">
            <v>0</v>
          </cell>
          <cell r="V508">
            <v>0</v>
          </cell>
          <cell r="W508">
            <v>0</v>
          </cell>
          <cell r="X508">
            <v>0</v>
          </cell>
          <cell r="Y508">
            <v>0</v>
          </cell>
          <cell r="Z508">
            <v>0</v>
          </cell>
        </row>
        <row r="509">
          <cell r="A509">
            <v>30</v>
          </cell>
          <cell r="B509" t="str">
            <v>Besi hollow 6/6</v>
          </cell>
          <cell r="C509" t="str">
            <v>M'</v>
          </cell>
          <cell r="D509">
            <v>74462.500000000058</v>
          </cell>
          <cell r="E509">
            <v>0</v>
          </cell>
          <cell r="F509">
            <v>0</v>
          </cell>
          <cell r="G509">
            <v>0</v>
          </cell>
          <cell r="H509">
            <v>0</v>
          </cell>
          <cell r="I509">
            <v>0</v>
          </cell>
          <cell r="J509">
            <v>0</v>
          </cell>
          <cell r="K509">
            <v>0</v>
          </cell>
          <cell r="L509">
            <v>0</v>
          </cell>
          <cell r="M509">
            <v>0</v>
          </cell>
          <cell r="N509">
            <v>0</v>
          </cell>
          <cell r="O509">
            <v>0</v>
          </cell>
          <cell r="P509">
            <v>0</v>
          </cell>
          <cell r="Q509">
            <v>0</v>
          </cell>
          <cell r="R509">
            <v>0</v>
          </cell>
          <cell r="S509">
            <v>0</v>
          </cell>
          <cell r="T509">
            <v>0</v>
          </cell>
          <cell r="U509">
            <v>0</v>
          </cell>
          <cell r="V509">
            <v>0</v>
          </cell>
          <cell r="W509">
            <v>0</v>
          </cell>
          <cell r="X509">
            <v>0</v>
          </cell>
          <cell r="Y509">
            <v>0</v>
          </cell>
          <cell r="Z509">
            <v>0</v>
          </cell>
        </row>
        <row r="510">
          <cell r="A510">
            <v>31</v>
          </cell>
          <cell r="B510" t="str">
            <v>Besi hollow 2.5/5</v>
          </cell>
          <cell r="C510" t="str">
            <v>Kg</v>
          </cell>
          <cell r="D510">
            <v>74462.500000000058</v>
          </cell>
          <cell r="E510">
            <v>0</v>
          </cell>
          <cell r="F510">
            <v>0</v>
          </cell>
          <cell r="G510">
            <v>0</v>
          </cell>
          <cell r="H510">
            <v>0</v>
          </cell>
          <cell r="I510">
            <v>0</v>
          </cell>
          <cell r="J510">
            <v>0</v>
          </cell>
          <cell r="K510">
            <v>0</v>
          </cell>
          <cell r="L510">
            <v>0</v>
          </cell>
          <cell r="M510">
            <v>0</v>
          </cell>
          <cell r="N510">
            <v>0</v>
          </cell>
          <cell r="O510">
            <v>0</v>
          </cell>
          <cell r="P510">
            <v>0</v>
          </cell>
          <cell r="Q510">
            <v>0</v>
          </cell>
          <cell r="R510">
            <v>0</v>
          </cell>
          <cell r="S510">
            <v>0</v>
          </cell>
          <cell r="T510">
            <v>0</v>
          </cell>
          <cell r="U510">
            <v>0</v>
          </cell>
          <cell r="V510">
            <v>0</v>
          </cell>
          <cell r="W510">
            <v>0</v>
          </cell>
          <cell r="X510">
            <v>0</v>
          </cell>
          <cell r="Y510">
            <v>0</v>
          </cell>
          <cell r="Z510">
            <v>0</v>
          </cell>
        </row>
        <row r="511">
          <cell r="A511">
            <v>32</v>
          </cell>
          <cell r="B511" t="str">
            <v>Besi hollow 5/5</v>
          </cell>
          <cell r="C511" t="str">
            <v>Kg</v>
          </cell>
          <cell r="D511">
            <v>74462.500000000058</v>
          </cell>
          <cell r="E511">
            <v>0</v>
          </cell>
          <cell r="F511">
            <v>0</v>
          </cell>
          <cell r="G511">
            <v>0</v>
          </cell>
          <cell r="H511">
            <v>0</v>
          </cell>
          <cell r="I511">
            <v>0</v>
          </cell>
          <cell r="J511">
            <v>0</v>
          </cell>
          <cell r="K511">
            <v>0</v>
          </cell>
          <cell r="L511">
            <v>0</v>
          </cell>
          <cell r="M511">
            <v>0</v>
          </cell>
          <cell r="N511">
            <v>0</v>
          </cell>
          <cell r="O511">
            <v>0</v>
          </cell>
          <cell r="P511">
            <v>0</v>
          </cell>
          <cell r="Q511">
            <v>0</v>
          </cell>
          <cell r="R511">
            <v>0</v>
          </cell>
          <cell r="S511">
            <v>0</v>
          </cell>
          <cell r="T511">
            <v>0</v>
          </cell>
          <cell r="U511">
            <v>0</v>
          </cell>
          <cell r="V511">
            <v>0</v>
          </cell>
          <cell r="W511">
            <v>0</v>
          </cell>
          <cell r="X511">
            <v>0</v>
          </cell>
          <cell r="Y511">
            <v>0</v>
          </cell>
          <cell r="Z511">
            <v>0</v>
          </cell>
        </row>
        <row r="512">
          <cell r="A512">
            <v>33</v>
          </cell>
          <cell r="B512" t="str">
            <v>Besi hollow 2/2</v>
          </cell>
          <cell r="C512" t="str">
            <v>Kg</v>
          </cell>
          <cell r="D512">
            <v>74462.500000000058</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row>
        <row r="513">
          <cell r="A513">
            <v>34</v>
          </cell>
          <cell r="B513" t="str">
            <v>Besi hollow 2/4</v>
          </cell>
          <cell r="C513" t="str">
            <v>Kg</v>
          </cell>
          <cell r="D513">
            <v>74462.500000000058</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row>
        <row r="514">
          <cell r="A514">
            <v>35</v>
          </cell>
          <cell r="B514" t="str">
            <v>Kaca Tempered 12 mm</v>
          </cell>
          <cell r="C514" t="str">
            <v>M2</v>
          </cell>
          <cell r="D514">
            <v>528395.75</v>
          </cell>
          <cell r="E514">
            <v>0</v>
          </cell>
          <cell r="F514">
            <v>0</v>
          </cell>
          <cell r="G514">
            <v>0</v>
          </cell>
          <cell r="H514">
            <v>0</v>
          </cell>
          <cell r="I514">
            <v>0</v>
          </cell>
          <cell r="J514">
            <v>0</v>
          </cell>
          <cell r="K514">
            <v>0</v>
          </cell>
          <cell r="L514">
            <v>0</v>
          </cell>
          <cell r="M514">
            <v>0</v>
          </cell>
          <cell r="N514">
            <v>0</v>
          </cell>
          <cell r="O514">
            <v>0</v>
          </cell>
          <cell r="P514">
            <v>0</v>
          </cell>
          <cell r="Q514">
            <v>0</v>
          </cell>
          <cell r="R514">
            <v>0</v>
          </cell>
          <cell r="S514">
            <v>0</v>
          </cell>
          <cell r="T514">
            <v>0</v>
          </cell>
          <cell r="U514">
            <v>0</v>
          </cell>
          <cell r="V514">
            <v>0</v>
          </cell>
          <cell r="W514">
            <v>0</v>
          </cell>
          <cell r="X514">
            <v>0</v>
          </cell>
          <cell r="Y514">
            <v>0</v>
          </cell>
          <cell r="Z514">
            <v>0</v>
          </cell>
        </row>
        <row r="515">
          <cell r="A515">
            <v>36</v>
          </cell>
          <cell r="B515" t="str">
            <v>Glass Block</v>
          </cell>
          <cell r="C515" t="str">
            <v>Bh</v>
          </cell>
          <cell r="D515">
            <v>45000</v>
          </cell>
          <cell r="E515">
            <v>0</v>
          </cell>
          <cell r="F515">
            <v>0</v>
          </cell>
          <cell r="G515">
            <v>0</v>
          </cell>
          <cell r="H515">
            <v>0</v>
          </cell>
          <cell r="I515">
            <v>0</v>
          </cell>
          <cell r="J515">
            <v>0</v>
          </cell>
          <cell r="K515">
            <v>0</v>
          </cell>
          <cell r="L515">
            <v>0</v>
          </cell>
          <cell r="M515">
            <v>0</v>
          </cell>
          <cell r="N515">
            <v>0</v>
          </cell>
          <cell r="O515">
            <v>0</v>
          </cell>
          <cell r="P515">
            <v>0</v>
          </cell>
          <cell r="Q515">
            <v>0</v>
          </cell>
          <cell r="R515">
            <v>0</v>
          </cell>
          <cell r="S515">
            <v>0</v>
          </cell>
          <cell r="T515">
            <v>0</v>
          </cell>
          <cell r="U515">
            <v>0</v>
          </cell>
          <cell r="V515">
            <v>0</v>
          </cell>
          <cell r="W515">
            <v>0</v>
          </cell>
          <cell r="X515">
            <v>0</v>
          </cell>
          <cell r="Y515">
            <v>0</v>
          </cell>
          <cell r="Z515">
            <v>0</v>
          </cell>
        </row>
        <row r="516">
          <cell r="A516">
            <v>37</v>
          </cell>
          <cell r="B516" t="str">
            <v>Kaca Es</v>
          </cell>
          <cell r="C516" t="str">
            <v>M2</v>
          </cell>
          <cell r="D516">
            <v>66700</v>
          </cell>
          <cell r="E516">
            <v>0</v>
          </cell>
          <cell r="F516">
            <v>0</v>
          </cell>
          <cell r="G516">
            <v>0</v>
          </cell>
          <cell r="H516">
            <v>0</v>
          </cell>
          <cell r="I516">
            <v>0</v>
          </cell>
          <cell r="J516">
            <v>0</v>
          </cell>
          <cell r="K516">
            <v>0</v>
          </cell>
          <cell r="L516">
            <v>0</v>
          </cell>
          <cell r="M516">
            <v>0</v>
          </cell>
          <cell r="N516">
            <v>0</v>
          </cell>
          <cell r="O516">
            <v>0</v>
          </cell>
          <cell r="P516">
            <v>0</v>
          </cell>
          <cell r="Q516">
            <v>0</v>
          </cell>
          <cell r="R516">
            <v>0</v>
          </cell>
          <cell r="S516">
            <v>0</v>
          </cell>
          <cell r="T516">
            <v>0</v>
          </cell>
          <cell r="U516">
            <v>0</v>
          </cell>
          <cell r="V516">
            <v>0</v>
          </cell>
          <cell r="W516">
            <v>0</v>
          </cell>
          <cell r="X516">
            <v>0</v>
          </cell>
          <cell r="Y516">
            <v>0</v>
          </cell>
          <cell r="Z516">
            <v>0</v>
          </cell>
        </row>
        <row r="517">
          <cell r="A517">
            <v>38</v>
          </cell>
          <cell r="B517" t="str">
            <v>Krepyak Kaca Nako + Kerangka</v>
          </cell>
          <cell r="C517" t="str">
            <v>M2</v>
          </cell>
          <cell r="D517">
            <v>81300</v>
          </cell>
          <cell r="E517">
            <v>0</v>
          </cell>
          <cell r="F517">
            <v>0</v>
          </cell>
          <cell r="G517">
            <v>0</v>
          </cell>
          <cell r="H517">
            <v>0</v>
          </cell>
          <cell r="I517">
            <v>0</v>
          </cell>
          <cell r="J517">
            <v>0</v>
          </cell>
          <cell r="K517">
            <v>0</v>
          </cell>
          <cell r="L517">
            <v>0</v>
          </cell>
          <cell r="M517">
            <v>0</v>
          </cell>
          <cell r="N517">
            <v>0</v>
          </cell>
          <cell r="O517">
            <v>0</v>
          </cell>
          <cell r="P517">
            <v>0</v>
          </cell>
          <cell r="Q517">
            <v>0</v>
          </cell>
          <cell r="R517">
            <v>0</v>
          </cell>
          <cell r="S517">
            <v>0</v>
          </cell>
          <cell r="T517">
            <v>0</v>
          </cell>
          <cell r="U517">
            <v>0</v>
          </cell>
          <cell r="V517">
            <v>0</v>
          </cell>
          <cell r="W517">
            <v>0</v>
          </cell>
          <cell r="X517">
            <v>0</v>
          </cell>
          <cell r="Y517">
            <v>0</v>
          </cell>
          <cell r="Z517">
            <v>0</v>
          </cell>
        </row>
        <row r="518">
          <cell r="A518">
            <v>39</v>
          </cell>
          <cell r="B518" t="str">
            <v>Sticker Efek Kaca Es</v>
          </cell>
          <cell r="C518" t="str">
            <v>M2</v>
          </cell>
          <cell r="D518">
            <v>150000</v>
          </cell>
          <cell r="E518">
            <v>0</v>
          </cell>
          <cell r="F518">
            <v>0</v>
          </cell>
          <cell r="G518">
            <v>0</v>
          </cell>
          <cell r="H518">
            <v>0</v>
          </cell>
          <cell r="I518">
            <v>0</v>
          </cell>
          <cell r="J518">
            <v>0</v>
          </cell>
          <cell r="K518">
            <v>0</v>
          </cell>
          <cell r="L518">
            <v>0</v>
          </cell>
          <cell r="M518">
            <v>0</v>
          </cell>
          <cell r="N518">
            <v>0</v>
          </cell>
          <cell r="O518">
            <v>0</v>
          </cell>
          <cell r="P518">
            <v>0</v>
          </cell>
          <cell r="Q518">
            <v>0</v>
          </cell>
          <cell r="R518">
            <v>0</v>
          </cell>
          <cell r="S518">
            <v>0</v>
          </cell>
          <cell r="T518">
            <v>0</v>
          </cell>
          <cell r="U518">
            <v>0</v>
          </cell>
          <cell r="V518">
            <v>0</v>
          </cell>
          <cell r="W518">
            <v>0</v>
          </cell>
          <cell r="X518">
            <v>0</v>
          </cell>
          <cell r="Y518">
            <v>0</v>
          </cell>
          <cell r="Z518">
            <v>0</v>
          </cell>
        </row>
        <row r="519">
          <cell r="A519">
            <v>40</v>
          </cell>
          <cell r="B519" t="str">
            <v>Rel Pintu Dorong</v>
          </cell>
          <cell r="C519" t="str">
            <v>M'</v>
          </cell>
          <cell r="D519">
            <v>275000</v>
          </cell>
          <cell r="E519">
            <v>0</v>
          </cell>
          <cell r="F519">
            <v>0</v>
          </cell>
          <cell r="G519">
            <v>5.2</v>
          </cell>
          <cell r="H519">
            <v>1430000</v>
          </cell>
          <cell r="I519">
            <v>3.2</v>
          </cell>
          <cell r="J519">
            <v>880000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row>
        <row r="520">
          <cell r="A520">
            <v>41</v>
          </cell>
          <cell r="B520" t="str">
            <v>Rolling Door</v>
          </cell>
          <cell r="C520" t="str">
            <v>M2</v>
          </cell>
          <cell r="D520">
            <v>358100</v>
          </cell>
          <cell r="E520">
            <v>0</v>
          </cell>
          <cell r="F520">
            <v>0</v>
          </cell>
          <cell r="G520">
            <v>0</v>
          </cell>
          <cell r="H520">
            <v>0</v>
          </cell>
          <cell r="I520">
            <v>0</v>
          </cell>
          <cell r="J520">
            <v>0</v>
          </cell>
          <cell r="K520">
            <v>0</v>
          </cell>
          <cell r="L520">
            <v>0</v>
          </cell>
          <cell r="M520">
            <v>0</v>
          </cell>
          <cell r="N520">
            <v>0</v>
          </cell>
          <cell r="O520">
            <v>0</v>
          </cell>
          <cell r="P520">
            <v>0</v>
          </cell>
          <cell r="Q520">
            <v>0</v>
          </cell>
          <cell r="R520">
            <v>0</v>
          </cell>
          <cell r="S520">
            <v>0</v>
          </cell>
          <cell r="T520">
            <v>0</v>
          </cell>
          <cell r="U520">
            <v>0</v>
          </cell>
          <cell r="V520">
            <v>0</v>
          </cell>
          <cell r="W520">
            <v>0</v>
          </cell>
          <cell r="X520">
            <v>0</v>
          </cell>
          <cell r="Y520">
            <v>0</v>
          </cell>
          <cell r="Z520">
            <v>0</v>
          </cell>
        </row>
        <row r="521">
          <cell r="A521">
            <v>42</v>
          </cell>
          <cell r="B521" t="str">
            <v>Roster</v>
          </cell>
          <cell r="C521" t="str">
            <v>M2</v>
          </cell>
          <cell r="D521">
            <v>133850</v>
          </cell>
          <cell r="E521">
            <v>0</v>
          </cell>
          <cell r="F521">
            <v>0</v>
          </cell>
          <cell r="G521">
            <v>0</v>
          </cell>
          <cell r="H521">
            <v>0</v>
          </cell>
          <cell r="I521">
            <v>0</v>
          </cell>
          <cell r="J521">
            <v>0</v>
          </cell>
          <cell r="K521">
            <v>0</v>
          </cell>
          <cell r="L521">
            <v>0</v>
          </cell>
          <cell r="M521">
            <v>0.16000000000000003</v>
          </cell>
          <cell r="N521">
            <v>0</v>
          </cell>
          <cell r="O521">
            <v>0.48</v>
          </cell>
          <cell r="P521">
            <v>0</v>
          </cell>
          <cell r="Q521">
            <v>0.48000000000000009</v>
          </cell>
          <cell r="R521">
            <v>0</v>
          </cell>
          <cell r="S521">
            <v>0.16000000000000003</v>
          </cell>
          <cell r="T521">
            <v>21416.000000000004</v>
          </cell>
          <cell r="U521">
            <v>0.48</v>
          </cell>
          <cell r="V521">
            <v>64248</v>
          </cell>
          <cell r="W521">
            <v>0.48000000000000009</v>
          </cell>
          <cell r="X521">
            <v>64248.000000000015</v>
          </cell>
          <cell r="Y521">
            <v>0</v>
          </cell>
          <cell r="Z521">
            <v>0</v>
          </cell>
        </row>
        <row r="522">
          <cell r="A522">
            <v>43</v>
          </cell>
          <cell r="B522" t="str">
            <v>Gipsum Board</v>
          </cell>
          <cell r="C522" t="str">
            <v>M2</v>
          </cell>
          <cell r="D522">
            <v>29000</v>
          </cell>
          <cell r="E522">
            <v>0</v>
          </cell>
          <cell r="F522">
            <v>0</v>
          </cell>
          <cell r="G522">
            <v>0</v>
          </cell>
          <cell r="H522">
            <v>0</v>
          </cell>
          <cell r="I522">
            <v>0</v>
          </cell>
          <cell r="J522">
            <v>0</v>
          </cell>
          <cell r="K522">
            <v>0</v>
          </cell>
          <cell r="L522">
            <v>0</v>
          </cell>
          <cell r="M522">
            <v>0</v>
          </cell>
          <cell r="N522">
            <v>0</v>
          </cell>
          <cell r="O522">
            <v>0</v>
          </cell>
          <cell r="P522">
            <v>0</v>
          </cell>
          <cell r="Q522">
            <v>0</v>
          </cell>
          <cell r="R522">
            <v>0</v>
          </cell>
          <cell r="S522">
            <v>0</v>
          </cell>
          <cell r="T522">
            <v>0</v>
          </cell>
          <cell r="U522">
            <v>0</v>
          </cell>
          <cell r="V522">
            <v>0</v>
          </cell>
          <cell r="W522">
            <v>0</v>
          </cell>
          <cell r="X522">
            <v>0</v>
          </cell>
          <cell r="Y522">
            <v>0</v>
          </cell>
          <cell r="Z522">
            <v>0</v>
          </cell>
        </row>
        <row r="523">
          <cell r="A523">
            <v>44</v>
          </cell>
          <cell r="B523" t="str">
            <v>List Gipsum</v>
          </cell>
          <cell r="C523" t="str">
            <v>M'</v>
          </cell>
          <cell r="D523">
            <v>17300</v>
          </cell>
          <cell r="E523">
            <v>0</v>
          </cell>
          <cell r="F523">
            <v>0</v>
          </cell>
          <cell r="G523">
            <v>0</v>
          </cell>
          <cell r="H523">
            <v>0</v>
          </cell>
          <cell r="I523">
            <v>0</v>
          </cell>
          <cell r="J523">
            <v>0</v>
          </cell>
          <cell r="K523">
            <v>0</v>
          </cell>
          <cell r="L523">
            <v>0</v>
          </cell>
          <cell r="M523">
            <v>0</v>
          </cell>
          <cell r="N523">
            <v>0</v>
          </cell>
          <cell r="O523">
            <v>0</v>
          </cell>
          <cell r="P523">
            <v>0</v>
          </cell>
          <cell r="Q523">
            <v>0</v>
          </cell>
          <cell r="R523">
            <v>0</v>
          </cell>
          <cell r="S523">
            <v>0</v>
          </cell>
          <cell r="T523">
            <v>0</v>
          </cell>
          <cell r="U523">
            <v>0</v>
          </cell>
          <cell r="V523">
            <v>0</v>
          </cell>
          <cell r="W523">
            <v>0</v>
          </cell>
          <cell r="X523">
            <v>0</v>
          </cell>
          <cell r="Y523">
            <v>0</v>
          </cell>
          <cell r="Z523">
            <v>0</v>
          </cell>
        </row>
        <row r="524">
          <cell r="A524">
            <v>45</v>
          </cell>
          <cell r="B524" t="str">
            <v>Sealent</v>
          </cell>
          <cell r="C524" t="str">
            <v>M'</v>
          </cell>
          <cell r="D524">
            <v>8400</v>
          </cell>
          <cell r="E524">
            <v>0</v>
          </cell>
          <cell r="F524">
            <v>0</v>
          </cell>
          <cell r="G524">
            <v>2.16</v>
          </cell>
          <cell r="H524">
            <v>0</v>
          </cell>
          <cell r="I524">
            <v>2.16</v>
          </cell>
          <cell r="J524">
            <v>18144</v>
          </cell>
          <cell r="K524">
            <v>0</v>
          </cell>
          <cell r="L524">
            <v>0</v>
          </cell>
          <cell r="M524">
            <v>10.479999999999999</v>
          </cell>
          <cell r="N524">
            <v>88031.999999999985</v>
          </cell>
          <cell r="O524">
            <v>8.8000000000000007</v>
          </cell>
          <cell r="P524">
            <v>73920</v>
          </cell>
          <cell r="Q524">
            <v>8.8000000000000007</v>
          </cell>
          <cell r="R524">
            <v>73920</v>
          </cell>
          <cell r="S524">
            <v>0</v>
          </cell>
          <cell r="T524">
            <v>0</v>
          </cell>
          <cell r="U524">
            <v>63168</v>
          </cell>
          <cell r="V524">
            <v>0</v>
          </cell>
          <cell r="W524">
            <v>0</v>
          </cell>
          <cell r="X524">
            <v>0</v>
          </cell>
          <cell r="Y524">
            <v>7.52</v>
          </cell>
          <cell r="Z524">
            <v>63168</v>
          </cell>
        </row>
        <row r="525">
          <cell r="A525">
            <v>46</v>
          </cell>
          <cell r="B525" t="str">
            <v>Benangan Kusen</v>
          </cell>
          <cell r="C525" t="str">
            <v>M'</v>
          </cell>
          <cell r="D525">
            <v>4296.0074999999997</v>
          </cell>
          <cell r="E525">
            <v>11.8</v>
          </cell>
          <cell r="F525">
            <v>50692.888500000001</v>
          </cell>
          <cell r="G525">
            <v>10.4</v>
          </cell>
          <cell r="H525">
            <v>44678.477999999996</v>
          </cell>
          <cell r="I525">
            <v>6.4</v>
          </cell>
          <cell r="J525">
            <v>27494.448</v>
          </cell>
          <cell r="K525">
            <v>5.7839999999999998</v>
          </cell>
          <cell r="L525">
            <v>24848.107379999998</v>
          </cell>
          <cell r="M525">
            <v>11.28</v>
          </cell>
          <cell r="N525">
            <v>48458.964599999992</v>
          </cell>
          <cell r="O525">
            <v>5.6</v>
          </cell>
          <cell r="P525">
            <v>24057.641999999996</v>
          </cell>
          <cell r="Q525">
            <v>5.6</v>
          </cell>
          <cell r="R525">
            <v>24057.641999999996</v>
          </cell>
          <cell r="S525">
            <v>3.2</v>
          </cell>
          <cell r="T525">
            <v>13747.224</v>
          </cell>
          <cell r="U525">
            <v>6.4</v>
          </cell>
          <cell r="V525">
            <v>27494.448</v>
          </cell>
          <cell r="W525">
            <v>9.6000000000000014</v>
          </cell>
          <cell r="X525">
            <v>41241.672000000006</v>
          </cell>
          <cell r="Y525">
            <v>7.52</v>
          </cell>
          <cell r="Z525">
            <v>32305.976399999996</v>
          </cell>
        </row>
        <row r="526">
          <cell r="A526">
            <v>47</v>
          </cell>
          <cell r="B526" t="str">
            <v xml:space="preserve">Cat Kayu </v>
          </cell>
          <cell r="C526" t="str">
            <v>M2</v>
          </cell>
          <cell r="D526">
            <v>19370.5</v>
          </cell>
          <cell r="E526">
            <v>9.0239999999999991</v>
          </cell>
          <cell r="F526">
            <v>174799.39199999999</v>
          </cell>
          <cell r="G526">
            <v>0.28559999999999997</v>
          </cell>
          <cell r="H526">
            <v>5532.2147999999997</v>
          </cell>
          <cell r="I526">
            <v>3.2</v>
          </cell>
          <cell r="J526">
            <v>61985.600000000006</v>
          </cell>
          <cell r="K526">
            <v>4.0991999999999997</v>
          </cell>
          <cell r="L526">
            <v>79403.553599999999</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row>
        <row r="527">
          <cell r="A527">
            <v>48</v>
          </cell>
          <cell r="B527" t="str">
            <v>Cat Besi</v>
          </cell>
          <cell r="C527" t="str">
            <v>M2</v>
          </cell>
          <cell r="D527">
            <v>13698</v>
          </cell>
          <cell r="E527">
            <v>7.2059399999999991</v>
          </cell>
          <cell r="F527">
            <v>98706.966119999983</v>
          </cell>
          <cell r="G527">
            <v>8.2644799999999989</v>
          </cell>
          <cell r="H527">
            <v>113206.84703999998</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row>
        <row r="528">
          <cell r="A528">
            <v>49</v>
          </cell>
          <cell r="B528" t="str">
            <v>Cat Dinding</v>
          </cell>
          <cell r="C528" t="str">
            <v>M2</v>
          </cell>
          <cell r="D528">
            <v>9900</v>
          </cell>
          <cell r="E528">
            <v>0</v>
          </cell>
          <cell r="F528">
            <v>0</v>
          </cell>
          <cell r="G528">
            <v>0</v>
          </cell>
          <cell r="H528">
            <v>0</v>
          </cell>
          <cell r="I528">
            <v>0</v>
          </cell>
          <cell r="J528">
            <v>0</v>
          </cell>
          <cell r="K528">
            <v>0</v>
          </cell>
          <cell r="L528">
            <v>0</v>
          </cell>
          <cell r="M528">
            <v>0.32000000000000006</v>
          </cell>
          <cell r="N528">
            <v>0</v>
          </cell>
          <cell r="O528">
            <v>0.96</v>
          </cell>
          <cell r="P528">
            <v>0</v>
          </cell>
          <cell r="Q528">
            <v>0.96000000000000019</v>
          </cell>
          <cell r="R528">
            <v>0</v>
          </cell>
          <cell r="S528">
            <v>0.32000000000000006</v>
          </cell>
          <cell r="T528">
            <v>3168.0000000000005</v>
          </cell>
          <cell r="U528">
            <v>0.96</v>
          </cell>
          <cell r="V528">
            <v>9504</v>
          </cell>
          <cell r="W528">
            <v>0.96000000000000019</v>
          </cell>
          <cell r="X528">
            <v>9504.0000000000018</v>
          </cell>
          <cell r="Y528">
            <v>0</v>
          </cell>
          <cell r="Z528">
            <v>0</v>
          </cell>
        </row>
        <row r="529">
          <cell r="A529">
            <v>50</v>
          </cell>
          <cell r="B529" t="str">
            <v>Plesteran Camprot</v>
          </cell>
          <cell r="C529" t="str">
            <v>M2</v>
          </cell>
          <cell r="D529">
            <v>14600</v>
          </cell>
          <cell r="E529">
            <v>0</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row>
        <row r="530">
          <cell r="Z530">
            <v>0</v>
          </cell>
        </row>
        <row r="531">
          <cell r="B531" t="str">
            <v>Jumlah Harga</v>
          </cell>
          <cell r="C531">
            <v>3739611.0586999999</v>
          </cell>
          <cell r="D531">
            <v>4721655.0178800011</v>
          </cell>
          <cell r="E531">
            <v>1172750.7280000001</v>
          </cell>
          <cell r="F531">
            <v>3739611.0586999999</v>
          </cell>
          <cell r="G531">
            <v>185582.16459999996</v>
          </cell>
          <cell r="H531">
            <v>4721655.0178800011</v>
          </cell>
          <cell r="I531">
            <v>121989.64199999999</v>
          </cell>
          <cell r="J531">
            <v>1172750.7280000001</v>
          </cell>
          <cell r="K531">
            <v>101246.448</v>
          </cell>
          <cell r="L531">
            <v>1690743.9109799999</v>
          </cell>
          <cell r="M531">
            <v>105078.7764</v>
          </cell>
          <cell r="N531">
            <v>185582.16459999996</v>
          </cell>
          <cell r="O531">
            <v>0</v>
          </cell>
          <cell r="P531">
            <v>121989.64199999999</v>
          </cell>
          <cell r="Q531">
            <v>0</v>
          </cell>
          <cell r="R531">
            <v>121989.64199999999</v>
          </cell>
          <cell r="S531">
            <v>0</v>
          </cell>
          <cell r="T531">
            <v>38331.224000000002</v>
          </cell>
          <cell r="U531">
            <v>0</v>
          </cell>
          <cell r="V531">
            <v>101246.448</v>
          </cell>
          <cell r="W531">
            <v>0</v>
          </cell>
          <cell r="X531">
            <v>114993.67200000002</v>
          </cell>
          <cell r="Y531">
            <v>0</v>
          </cell>
          <cell r="Z531">
            <v>105078.7764</v>
          </cell>
        </row>
        <row r="534">
          <cell r="Z534">
            <v>105078.7764</v>
          </cell>
        </row>
        <row r="535">
          <cell r="A535" t="str">
            <v>No.</v>
          </cell>
          <cell r="B535" t="str">
            <v>Item Pekerjaan</v>
          </cell>
          <cell r="C535" t="str">
            <v>Satuan</v>
          </cell>
          <cell r="D535" t="str">
            <v>Harga Satuan</v>
          </cell>
          <cell r="E535" t="str">
            <v>P1</v>
          </cell>
          <cell r="F535" t="str">
            <v>P2</v>
          </cell>
          <cell r="G535" t="str">
            <v>P2</v>
          </cell>
          <cell r="H535" t="str">
            <v>P3'</v>
          </cell>
          <cell r="I535" t="str">
            <v>P3</v>
          </cell>
          <cell r="J535" t="str">
            <v>J2</v>
          </cell>
          <cell r="K535" t="str">
            <v>P3'</v>
          </cell>
          <cell r="L535" t="str">
            <v>J4</v>
          </cell>
          <cell r="M535" t="str">
            <v>J1</v>
          </cell>
          <cell r="N535" t="str">
            <v>R3</v>
          </cell>
          <cell r="O535" t="str">
            <v>J2</v>
          </cell>
          <cell r="P535" t="str">
            <v>BV1</v>
          </cell>
          <cell r="Q535" t="str">
            <v>J3</v>
          </cell>
          <cell r="R535">
            <v>0</v>
          </cell>
          <cell r="S535" t="str">
            <v>J4</v>
          </cell>
          <cell r="T535">
            <v>0</v>
          </cell>
          <cell r="U535" t="str">
            <v>R1</v>
          </cell>
          <cell r="V535">
            <v>0</v>
          </cell>
          <cell r="W535" t="str">
            <v>R3</v>
          </cell>
          <cell r="X535">
            <v>0</v>
          </cell>
          <cell r="Y535" t="str">
            <v>J1</v>
          </cell>
          <cell r="Z535">
            <v>0</v>
          </cell>
          <cell r="AA535" t="str">
            <v>BV1</v>
          </cell>
        </row>
        <row r="536">
          <cell r="D536" t="str">
            <v>Rp.</v>
          </cell>
          <cell r="E536" t="str">
            <v>Vol.</v>
          </cell>
          <cell r="F536" t="str">
            <v>Jumlah Harga</v>
          </cell>
          <cell r="G536" t="str">
            <v>Vol.</v>
          </cell>
          <cell r="H536" t="str">
            <v>Jumlah Harga</v>
          </cell>
          <cell r="I536" t="str">
            <v>Vol.</v>
          </cell>
          <cell r="J536" t="str">
            <v>Jumlah Harga</v>
          </cell>
          <cell r="K536" t="str">
            <v>Vol.</v>
          </cell>
          <cell r="L536" t="str">
            <v>Jumlah Harga</v>
          </cell>
          <cell r="M536" t="str">
            <v>Vol.</v>
          </cell>
          <cell r="N536" t="str">
            <v>Jumlah Harga</v>
          </cell>
          <cell r="O536" t="str">
            <v>Vol.</v>
          </cell>
          <cell r="P536" t="str">
            <v>Jumlah Harga</v>
          </cell>
          <cell r="Q536" t="str">
            <v>Vol.</v>
          </cell>
          <cell r="R536" t="str">
            <v>Jumlah Harga</v>
          </cell>
          <cell r="S536" t="str">
            <v>Vol.</v>
          </cell>
          <cell r="T536" t="str">
            <v>Jumlah Harga</v>
          </cell>
          <cell r="U536" t="str">
            <v>Vol.</v>
          </cell>
          <cell r="V536" t="str">
            <v>Jumlah Harga</v>
          </cell>
          <cell r="W536" t="str">
            <v>Vol.</v>
          </cell>
          <cell r="X536" t="str">
            <v>Jumlah Harga</v>
          </cell>
          <cell r="Y536" t="str">
            <v>Vol.</v>
          </cell>
          <cell r="Z536" t="str">
            <v>Jumlah Harga</v>
          </cell>
          <cell r="AA536" t="str">
            <v>Vol.</v>
          </cell>
          <cell r="AB536" t="str">
            <v>Jumlah Harga</v>
          </cell>
        </row>
        <row r="537">
          <cell r="A537" t="str">
            <v>VIII.</v>
          </cell>
          <cell r="B537" t="str">
            <v>UNIT PERUMAHAN</v>
          </cell>
        </row>
        <row r="538">
          <cell r="A538" t="str">
            <v>VIII.</v>
          </cell>
          <cell r="B538" t="str">
            <v>UNIT PERUMAHAN</v>
          </cell>
        </row>
        <row r="539">
          <cell r="A539">
            <v>1</v>
          </cell>
          <cell r="B539" t="str">
            <v>Kayu 6/12</v>
          </cell>
          <cell r="C539" t="str">
            <v>M3</v>
          </cell>
          <cell r="D539">
            <v>0</v>
          </cell>
          <cell r="E539">
            <v>0</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row>
        <row r="540">
          <cell r="A540">
            <v>2</v>
          </cell>
          <cell r="B540" t="str">
            <v>Kayu Slimar 3/10</v>
          </cell>
          <cell r="C540" t="str">
            <v>M3</v>
          </cell>
          <cell r="D540">
            <v>0</v>
          </cell>
          <cell r="E540">
            <v>0</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row>
        <row r="541">
          <cell r="A541">
            <v>3</v>
          </cell>
          <cell r="B541" t="str">
            <v>Kayu Slimar 3/15</v>
          </cell>
          <cell r="C541" t="str">
            <v>M3</v>
          </cell>
          <cell r="D541">
            <v>0</v>
          </cell>
          <cell r="E541">
            <v>0</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row>
        <row r="542">
          <cell r="A542">
            <v>4</v>
          </cell>
          <cell r="B542" t="str">
            <v>Kayu Slimar 3/20</v>
          </cell>
          <cell r="C542" t="str">
            <v>M3</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row>
        <row r="543">
          <cell r="A543">
            <v>5</v>
          </cell>
          <cell r="B543" t="str">
            <v>Kayu 2/10</v>
          </cell>
          <cell r="C543" t="str">
            <v>M3</v>
          </cell>
          <cell r="D543">
            <v>0</v>
          </cell>
          <cell r="E543">
            <v>0</v>
          </cell>
          <cell r="F543">
            <v>0</v>
          </cell>
          <cell r="G543">
            <v>0</v>
          </cell>
          <cell r="H543">
            <v>0</v>
          </cell>
          <cell r="I543">
            <v>0</v>
          </cell>
          <cell r="J543">
            <v>0</v>
          </cell>
          <cell r="K543">
            <v>0</v>
          </cell>
          <cell r="L543">
            <v>0</v>
          </cell>
          <cell r="M543">
            <v>6.8</v>
          </cell>
          <cell r="N543">
            <v>0</v>
          </cell>
          <cell r="O543">
            <v>4.5600000000000005</v>
          </cell>
          <cell r="P543">
            <v>0</v>
          </cell>
          <cell r="Q543">
            <v>3.5199999999999996</v>
          </cell>
          <cell r="R543">
            <v>0</v>
          </cell>
          <cell r="S543">
            <v>5.0999999999999996</v>
          </cell>
          <cell r="T543">
            <v>0</v>
          </cell>
          <cell r="U543">
            <v>2</v>
          </cell>
          <cell r="V543">
            <v>0</v>
          </cell>
          <cell r="W543">
            <v>0</v>
          </cell>
          <cell r="X543">
            <v>0</v>
          </cell>
          <cell r="Y543">
            <v>3.76</v>
          </cell>
          <cell r="Z543">
            <v>0</v>
          </cell>
          <cell r="AA543">
            <v>1.6</v>
          </cell>
          <cell r="AB543">
            <v>0</v>
          </cell>
        </row>
        <row r="544">
          <cell r="A544">
            <v>6</v>
          </cell>
          <cell r="B544" t="str">
            <v>Panil t = 3 cm</v>
          </cell>
          <cell r="C544" t="str">
            <v>M2</v>
          </cell>
          <cell r="D544">
            <v>0</v>
          </cell>
          <cell r="E544">
            <v>0</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row>
        <row r="545">
          <cell r="A545">
            <v>1</v>
          </cell>
          <cell r="B545" t="str">
            <v>Kusen Aluminium 5/10</v>
          </cell>
          <cell r="C545" t="str">
            <v>M'</v>
          </cell>
          <cell r="D545">
            <v>124948</v>
          </cell>
          <cell r="E545">
            <v>6.1999999999999993</v>
          </cell>
          <cell r="F545">
            <v>774677.59999999986</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row>
        <row r="546">
          <cell r="A546">
            <v>2</v>
          </cell>
          <cell r="B546" t="str">
            <v xml:space="preserve">Rangka Daun Jendela Alumunium </v>
          </cell>
          <cell r="C546" t="str">
            <v>M'</v>
          </cell>
          <cell r="D546">
            <v>124948</v>
          </cell>
          <cell r="E546">
            <v>0</v>
          </cell>
          <cell r="F546">
            <v>0</v>
          </cell>
          <cell r="G546">
            <v>0</v>
          </cell>
          <cell r="H546">
            <v>0</v>
          </cell>
          <cell r="I546">
            <v>0</v>
          </cell>
          <cell r="J546">
            <v>0</v>
          </cell>
          <cell r="K546">
            <v>0</v>
          </cell>
          <cell r="L546">
            <v>0</v>
          </cell>
          <cell r="M546">
            <v>4.16</v>
          </cell>
          <cell r="N546">
            <v>519783.67999999999</v>
          </cell>
          <cell r="O546">
            <v>4</v>
          </cell>
          <cell r="P546">
            <v>499792</v>
          </cell>
          <cell r="Q546">
            <v>3.12</v>
          </cell>
          <cell r="R546">
            <v>389837.76</v>
          </cell>
          <cell r="S546">
            <v>0</v>
          </cell>
          <cell r="T546">
            <v>0</v>
          </cell>
          <cell r="U546">
            <v>0</v>
          </cell>
          <cell r="V546">
            <v>0</v>
          </cell>
          <cell r="W546">
            <v>0</v>
          </cell>
          <cell r="X546">
            <v>0</v>
          </cell>
          <cell r="Y546">
            <v>0</v>
          </cell>
          <cell r="Z546">
            <v>0</v>
          </cell>
          <cell r="AA546">
            <v>0</v>
          </cell>
          <cell r="AB546">
            <v>0</v>
          </cell>
        </row>
        <row r="547">
          <cell r="A547">
            <v>3</v>
          </cell>
          <cell r="B547" t="str">
            <v>Rangka Tiang Sirip Alumunium 1/1 Putih</v>
          </cell>
          <cell r="C547" t="str">
            <v>M'</v>
          </cell>
          <cell r="D547">
            <v>62474</v>
          </cell>
          <cell r="E547">
            <v>0</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row>
        <row r="548">
          <cell r="A548">
            <v>4</v>
          </cell>
          <cell r="B548" t="str">
            <v>Pasang Shading Sirip Alumunium 0.2/10 +Rangka</v>
          </cell>
          <cell r="C548" t="str">
            <v>M2</v>
          </cell>
          <cell r="D548">
            <v>0</v>
          </cell>
          <cell r="E548">
            <v>0</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row>
        <row r="549">
          <cell r="A549">
            <v>5</v>
          </cell>
          <cell r="B549" t="str">
            <v>Daun Pintu Panil Kamper</v>
          </cell>
          <cell r="C549" t="str">
            <v>bh</v>
          </cell>
          <cell r="D549">
            <v>550000</v>
          </cell>
          <cell r="E549">
            <v>0</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row>
        <row r="550">
          <cell r="A550">
            <v>6</v>
          </cell>
          <cell r="B550" t="str">
            <v>Plat besi t = 2 mm</v>
          </cell>
          <cell r="C550" t="str">
            <v>Kg</v>
          </cell>
          <cell r="D550">
            <v>0</v>
          </cell>
          <cell r="E550">
            <v>0</v>
          </cell>
          <cell r="F550">
            <v>0</v>
          </cell>
          <cell r="G550">
            <v>57.085200000000007</v>
          </cell>
          <cell r="H550">
            <v>0</v>
          </cell>
          <cell r="I550">
            <v>57.085200000000007</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row>
        <row r="551">
          <cell r="A551">
            <v>7</v>
          </cell>
          <cell r="B551" t="str">
            <v>C 40.40.2  (pesan khusus)</v>
          </cell>
          <cell r="C551" t="str">
            <v>Kg</v>
          </cell>
          <cell r="D551">
            <v>14122.3</v>
          </cell>
          <cell r="E551">
            <v>0</v>
          </cell>
          <cell r="F551">
            <v>0</v>
          </cell>
          <cell r="G551">
            <v>42.56</v>
          </cell>
          <cell r="H551">
            <v>601045.08799999999</v>
          </cell>
          <cell r="I551">
            <v>42.56</v>
          </cell>
          <cell r="J551">
            <v>601045.08799999999</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row>
        <row r="552">
          <cell r="A552">
            <v>8</v>
          </cell>
          <cell r="B552" t="str">
            <v>Handle besi dia 16 mm</v>
          </cell>
          <cell r="C552" t="str">
            <v>Set</v>
          </cell>
          <cell r="D552">
            <v>129652.5</v>
          </cell>
          <cell r="E552">
            <v>0</v>
          </cell>
          <cell r="F552">
            <v>0</v>
          </cell>
          <cell r="G552">
            <v>1</v>
          </cell>
          <cell r="H552">
            <v>129652.5</v>
          </cell>
          <cell r="I552">
            <v>1</v>
          </cell>
          <cell r="J552">
            <v>129652.5</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row>
        <row r="553">
          <cell r="A553">
            <v>9</v>
          </cell>
          <cell r="B553" t="str">
            <v>Hendle pintu Stainless</v>
          </cell>
          <cell r="C553" t="str">
            <v>Set</v>
          </cell>
          <cell r="D553">
            <v>261652.5</v>
          </cell>
          <cell r="E553">
            <v>2</v>
          </cell>
          <cell r="F553">
            <v>523305</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row>
        <row r="554">
          <cell r="A554">
            <v>10</v>
          </cell>
          <cell r="B554" t="str">
            <v>Kunci Pintu Handle stainleess (dorma)</v>
          </cell>
          <cell r="C554" t="str">
            <v>Set</v>
          </cell>
          <cell r="D554">
            <v>650000</v>
          </cell>
          <cell r="E554">
            <v>0</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row>
        <row r="555">
          <cell r="A555">
            <v>11</v>
          </cell>
          <cell r="B555" t="str">
            <v>Kunci tanam Antik</v>
          </cell>
          <cell r="C555" t="str">
            <v>Set</v>
          </cell>
          <cell r="D555">
            <v>265000</v>
          </cell>
          <cell r="E555">
            <v>0</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row>
        <row r="556">
          <cell r="A556">
            <v>12</v>
          </cell>
          <cell r="B556" t="str">
            <v>Kunci tanam biasa</v>
          </cell>
          <cell r="C556" t="str">
            <v>Set</v>
          </cell>
          <cell r="D556">
            <v>168565</v>
          </cell>
          <cell r="E556">
            <v>0</v>
          </cell>
          <cell r="F556">
            <v>0</v>
          </cell>
          <cell r="G556">
            <v>1</v>
          </cell>
          <cell r="H556">
            <v>168565</v>
          </cell>
          <cell r="I556">
            <v>1</v>
          </cell>
          <cell r="J556">
            <v>168565</v>
          </cell>
          <cell r="K556">
            <v>1</v>
          </cell>
          <cell r="L556">
            <v>168565</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row>
        <row r="557">
          <cell r="A557">
            <v>13</v>
          </cell>
          <cell r="B557" t="str">
            <v>Kunci Silinder</v>
          </cell>
          <cell r="C557" t="str">
            <v>Set</v>
          </cell>
          <cell r="D557">
            <v>217900</v>
          </cell>
          <cell r="E557">
            <v>0</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row>
        <row r="558">
          <cell r="A558">
            <v>14</v>
          </cell>
          <cell r="B558" t="str">
            <v>Kunci Selot</v>
          </cell>
          <cell r="C558" t="str">
            <v>Set</v>
          </cell>
          <cell r="D558">
            <v>48300</v>
          </cell>
          <cell r="E558">
            <v>0</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row>
        <row r="559">
          <cell r="A559">
            <v>15</v>
          </cell>
          <cell r="B559" t="str">
            <v>Engsel jendela</v>
          </cell>
          <cell r="C559" t="str">
            <v>Bh</v>
          </cell>
          <cell r="D559">
            <v>16600</v>
          </cell>
          <cell r="E559">
            <v>0</v>
          </cell>
          <cell r="F559">
            <v>0</v>
          </cell>
          <cell r="G559">
            <v>0</v>
          </cell>
          <cell r="H559">
            <v>0</v>
          </cell>
          <cell r="I559">
            <v>0</v>
          </cell>
          <cell r="J559">
            <v>0</v>
          </cell>
          <cell r="K559">
            <v>0</v>
          </cell>
          <cell r="L559">
            <v>0</v>
          </cell>
          <cell r="M559">
            <v>4</v>
          </cell>
          <cell r="N559">
            <v>66400</v>
          </cell>
          <cell r="O559">
            <v>2</v>
          </cell>
          <cell r="P559">
            <v>33200</v>
          </cell>
          <cell r="Q559">
            <v>2</v>
          </cell>
          <cell r="R559">
            <v>33200</v>
          </cell>
          <cell r="S559">
            <v>0</v>
          </cell>
          <cell r="T559">
            <v>0</v>
          </cell>
          <cell r="U559">
            <v>0</v>
          </cell>
          <cell r="V559">
            <v>0</v>
          </cell>
          <cell r="W559">
            <v>0</v>
          </cell>
          <cell r="X559">
            <v>0</v>
          </cell>
          <cell r="Y559">
            <v>0</v>
          </cell>
          <cell r="Z559">
            <v>0</v>
          </cell>
          <cell r="AA559">
            <v>0</v>
          </cell>
          <cell r="AB559">
            <v>0</v>
          </cell>
        </row>
        <row r="560">
          <cell r="A560">
            <v>16</v>
          </cell>
          <cell r="B560" t="str">
            <v>Engsel pintu</v>
          </cell>
          <cell r="C560" t="str">
            <v>Bh</v>
          </cell>
          <cell r="D560">
            <v>44395.75</v>
          </cell>
          <cell r="E560">
            <v>4</v>
          </cell>
          <cell r="F560">
            <v>177583</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row>
        <row r="561">
          <cell r="A561">
            <v>17</v>
          </cell>
          <cell r="B561" t="str">
            <v>Engsel Pintu dari pipa besi dia 2 cm</v>
          </cell>
          <cell r="C561" t="str">
            <v>Bh</v>
          </cell>
          <cell r="D561">
            <v>66593.625</v>
          </cell>
          <cell r="E561">
            <v>0</v>
          </cell>
          <cell r="F561">
            <v>0</v>
          </cell>
          <cell r="G561">
            <v>2</v>
          </cell>
          <cell r="H561">
            <v>133187.25</v>
          </cell>
          <cell r="I561">
            <v>2</v>
          </cell>
          <cell r="J561">
            <v>133187.25</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row>
        <row r="562">
          <cell r="A562">
            <v>18</v>
          </cell>
          <cell r="B562" t="str">
            <v>Kait/hak angin</v>
          </cell>
          <cell r="C562" t="str">
            <v>Set</v>
          </cell>
          <cell r="D562">
            <v>27000</v>
          </cell>
          <cell r="E562">
            <v>0</v>
          </cell>
          <cell r="F562">
            <v>0</v>
          </cell>
          <cell r="G562">
            <v>0</v>
          </cell>
          <cell r="H562">
            <v>0</v>
          </cell>
          <cell r="I562">
            <v>0</v>
          </cell>
          <cell r="J562">
            <v>0</v>
          </cell>
          <cell r="K562">
            <v>0</v>
          </cell>
          <cell r="L562">
            <v>0</v>
          </cell>
          <cell r="M562">
            <v>2</v>
          </cell>
          <cell r="N562">
            <v>54000</v>
          </cell>
          <cell r="O562">
            <v>2</v>
          </cell>
          <cell r="P562">
            <v>54000</v>
          </cell>
          <cell r="Q562">
            <v>2</v>
          </cell>
          <cell r="R562">
            <v>54000</v>
          </cell>
          <cell r="S562">
            <v>0</v>
          </cell>
          <cell r="T562">
            <v>0</v>
          </cell>
          <cell r="U562">
            <v>0</v>
          </cell>
          <cell r="V562">
            <v>0</v>
          </cell>
          <cell r="W562">
            <v>0</v>
          </cell>
          <cell r="X562">
            <v>0</v>
          </cell>
          <cell r="Y562">
            <v>0</v>
          </cell>
          <cell r="Z562">
            <v>0</v>
          </cell>
          <cell r="AA562">
            <v>0</v>
          </cell>
          <cell r="AB562">
            <v>0</v>
          </cell>
        </row>
        <row r="563">
          <cell r="A563">
            <v>19</v>
          </cell>
          <cell r="B563" t="str">
            <v>Grendel pintu kuningan</v>
          </cell>
          <cell r="C563" t="str">
            <v>Bh</v>
          </cell>
          <cell r="D563">
            <v>125000</v>
          </cell>
          <cell r="E563">
            <v>0</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row>
        <row r="564">
          <cell r="A564">
            <v>20</v>
          </cell>
          <cell r="B564" t="str">
            <v xml:space="preserve">Grendel jendela </v>
          </cell>
          <cell r="C564" t="str">
            <v>Bh</v>
          </cell>
          <cell r="D564">
            <v>8100</v>
          </cell>
          <cell r="E564">
            <v>0</v>
          </cell>
          <cell r="F564">
            <v>0</v>
          </cell>
          <cell r="G564">
            <v>0</v>
          </cell>
          <cell r="H564">
            <v>0</v>
          </cell>
          <cell r="I564">
            <v>0</v>
          </cell>
          <cell r="J564">
            <v>0</v>
          </cell>
          <cell r="K564">
            <v>0</v>
          </cell>
          <cell r="L564">
            <v>0</v>
          </cell>
          <cell r="M564">
            <v>1</v>
          </cell>
          <cell r="N564">
            <v>8100</v>
          </cell>
          <cell r="O564">
            <v>1</v>
          </cell>
          <cell r="P564">
            <v>8100</v>
          </cell>
          <cell r="Q564">
            <v>1</v>
          </cell>
          <cell r="R564">
            <v>8100</v>
          </cell>
          <cell r="S564">
            <v>0</v>
          </cell>
          <cell r="T564">
            <v>0</v>
          </cell>
          <cell r="U564">
            <v>0</v>
          </cell>
          <cell r="V564">
            <v>0</v>
          </cell>
          <cell r="W564">
            <v>0</v>
          </cell>
          <cell r="X564">
            <v>0</v>
          </cell>
          <cell r="Y564">
            <v>0</v>
          </cell>
          <cell r="Z564">
            <v>0</v>
          </cell>
          <cell r="AA564">
            <v>0</v>
          </cell>
          <cell r="AB564">
            <v>0</v>
          </cell>
        </row>
        <row r="565">
          <cell r="A565">
            <v>21</v>
          </cell>
          <cell r="B565" t="str">
            <v>Grendel pintu</v>
          </cell>
          <cell r="C565" t="str">
            <v>Bh</v>
          </cell>
          <cell r="D565">
            <v>14200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row>
        <row r="566">
          <cell r="A566">
            <v>22</v>
          </cell>
          <cell r="B566" t="str">
            <v>Stripting Knip</v>
          </cell>
          <cell r="C566" t="str">
            <v>Set</v>
          </cell>
          <cell r="D566">
            <v>13700</v>
          </cell>
          <cell r="E566">
            <v>0</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row>
        <row r="567">
          <cell r="A567">
            <v>23</v>
          </cell>
          <cell r="B567" t="str">
            <v>Door Closer</v>
          </cell>
          <cell r="C567" t="str">
            <v>Set</v>
          </cell>
          <cell r="D567">
            <v>260800</v>
          </cell>
          <cell r="E567">
            <v>0</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row>
        <row r="568">
          <cell r="A568">
            <v>24</v>
          </cell>
          <cell r="B568" t="str">
            <v>Door Holder</v>
          </cell>
          <cell r="C568" t="str">
            <v>Set</v>
          </cell>
          <cell r="D568">
            <v>500000</v>
          </cell>
          <cell r="E568">
            <v>0</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row>
        <row r="569">
          <cell r="A569">
            <v>25</v>
          </cell>
          <cell r="B569" t="str">
            <v>Door Stop</v>
          </cell>
          <cell r="C569" t="str">
            <v>Set</v>
          </cell>
          <cell r="D569">
            <v>32100</v>
          </cell>
          <cell r="E569">
            <v>0</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row>
        <row r="570">
          <cell r="A570">
            <v>26</v>
          </cell>
          <cell r="B570" t="str">
            <v>Kaca bening 5 mm</v>
          </cell>
          <cell r="C570" t="str">
            <v>M2</v>
          </cell>
          <cell r="D570">
            <v>66700</v>
          </cell>
          <cell r="E570">
            <v>0</v>
          </cell>
          <cell r="F570">
            <v>0</v>
          </cell>
          <cell r="G570">
            <v>0</v>
          </cell>
          <cell r="H570">
            <v>0</v>
          </cell>
          <cell r="I570">
            <v>0</v>
          </cell>
          <cell r="J570">
            <v>0</v>
          </cell>
          <cell r="K570">
            <v>0</v>
          </cell>
          <cell r="L570">
            <v>0</v>
          </cell>
          <cell r="M570">
            <v>0</v>
          </cell>
          <cell r="N570">
            <v>0</v>
          </cell>
          <cell r="O570">
            <v>0</v>
          </cell>
          <cell r="P570">
            <v>0</v>
          </cell>
          <cell r="Q570">
            <v>0</v>
          </cell>
          <cell r="R570">
            <v>0</v>
          </cell>
          <cell r="S570">
            <v>0</v>
          </cell>
          <cell r="T570">
            <v>0</v>
          </cell>
          <cell r="U570">
            <v>9604.8000000000011</v>
          </cell>
          <cell r="V570">
            <v>0</v>
          </cell>
          <cell r="W570">
            <v>0</v>
          </cell>
          <cell r="X570">
            <v>0</v>
          </cell>
          <cell r="Y570">
            <v>0.14400000000000002</v>
          </cell>
          <cell r="Z570">
            <v>9604.8000000000011</v>
          </cell>
          <cell r="AA570">
            <v>0.14400000000000002</v>
          </cell>
          <cell r="AB570">
            <v>0</v>
          </cell>
        </row>
        <row r="571">
          <cell r="A571">
            <v>27</v>
          </cell>
          <cell r="B571" t="str">
            <v>Kaca bening 10 mm</v>
          </cell>
          <cell r="C571" t="str">
            <v>M2</v>
          </cell>
          <cell r="D571">
            <v>280895.75</v>
          </cell>
          <cell r="E571">
            <v>0</v>
          </cell>
          <cell r="F571">
            <v>0</v>
          </cell>
          <cell r="G571">
            <v>0</v>
          </cell>
          <cell r="H571">
            <v>0</v>
          </cell>
          <cell r="I571">
            <v>0</v>
          </cell>
          <cell r="J571">
            <v>0</v>
          </cell>
          <cell r="K571">
            <v>0</v>
          </cell>
          <cell r="L571">
            <v>0</v>
          </cell>
          <cell r="M571">
            <v>1.2854999999999999</v>
          </cell>
          <cell r="N571">
            <v>361091.48662499996</v>
          </cell>
          <cell r="O571">
            <v>0.58050000000000002</v>
          </cell>
          <cell r="P571">
            <v>163059.98287500002</v>
          </cell>
          <cell r="Q571">
            <v>0.31850000000000001</v>
          </cell>
          <cell r="R571">
            <v>89465.296375000005</v>
          </cell>
          <cell r="S571">
            <v>0.63549999999999995</v>
          </cell>
          <cell r="T571">
            <v>178509.24912499997</v>
          </cell>
          <cell r="U571">
            <v>0</v>
          </cell>
          <cell r="V571">
            <v>0</v>
          </cell>
          <cell r="W571">
            <v>0</v>
          </cell>
          <cell r="X571">
            <v>0</v>
          </cell>
          <cell r="Y571">
            <v>0</v>
          </cell>
          <cell r="Z571">
            <v>0</v>
          </cell>
          <cell r="AA571">
            <v>0</v>
          </cell>
          <cell r="AB571">
            <v>0</v>
          </cell>
        </row>
        <row r="572">
          <cell r="A572">
            <v>28</v>
          </cell>
          <cell r="B572" t="str">
            <v>Kaca Bening 12 mm</v>
          </cell>
          <cell r="C572" t="str">
            <v>M2</v>
          </cell>
          <cell r="D572">
            <v>403787.64062499994</v>
          </cell>
          <cell r="E572">
            <v>0</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row>
        <row r="573">
          <cell r="A573">
            <v>29</v>
          </cell>
          <cell r="B573" t="str">
            <v>Besi hollow 4/4</v>
          </cell>
          <cell r="C573" t="str">
            <v>M'</v>
          </cell>
          <cell r="D573">
            <v>48625.000000000051</v>
          </cell>
          <cell r="E573">
            <v>0</v>
          </cell>
          <cell r="F573">
            <v>0</v>
          </cell>
          <cell r="G573">
            <v>5.09</v>
          </cell>
          <cell r="H573">
            <v>247501.25000000026</v>
          </cell>
          <cell r="I573">
            <v>5.09</v>
          </cell>
          <cell r="J573">
            <v>247501.25000000026</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row>
        <row r="574">
          <cell r="A574">
            <v>30</v>
          </cell>
          <cell r="B574" t="str">
            <v>Besi hollow 6/6</v>
          </cell>
          <cell r="C574" t="str">
            <v>M'</v>
          </cell>
          <cell r="D574">
            <v>74462.500000000058</v>
          </cell>
          <cell r="E574">
            <v>0</v>
          </cell>
          <cell r="F574">
            <v>0</v>
          </cell>
          <cell r="G574">
            <v>5.09</v>
          </cell>
          <cell r="H574">
            <v>379014.12500000029</v>
          </cell>
          <cell r="I574">
            <v>5.09</v>
          </cell>
          <cell r="J574">
            <v>379014.12500000029</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row>
        <row r="575">
          <cell r="A575">
            <v>31</v>
          </cell>
          <cell r="B575" t="str">
            <v>Besi hollow 2.5/5</v>
          </cell>
          <cell r="C575" t="str">
            <v>Kg</v>
          </cell>
          <cell r="D575">
            <v>74462.500000000058</v>
          </cell>
          <cell r="E575">
            <v>0</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row>
        <row r="576">
          <cell r="A576">
            <v>32</v>
          </cell>
          <cell r="B576" t="str">
            <v>Besi hollow 5/5</v>
          </cell>
          <cell r="C576" t="str">
            <v>Kg</v>
          </cell>
          <cell r="D576">
            <v>74462.500000000058</v>
          </cell>
          <cell r="E576">
            <v>0</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row>
        <row r="577">
          <cell r="A577">
            <v>33</v>
          </cell>
          <cell r="B577" t="str">
            <v>Besi hollow 2/2</v>
          </cell>
          <cell r="C577" t="str">
            <v>Kg</v>
          </cell>
          <cell r="D577">
            <v>74462.500000000058</v>
          </cell>
          <cell r="E577">
            <v>0</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row>
        <row r="578">
          <cell r="A578">
            <v>34</v>
          </cell>
          <cell r="B578" t="str">
            <v>Besi hollow 2/4</v>
          </cell>
          <cell r="C578" t="str">
            <v>Kg</v>
          </cell>
          <cell r="D578">
            <v>74462.500000000058</v>
          </cell>
          <cell r="E578">
            <v>0</v>
          </cell>
          <cell r="F578">
            <v>0</v>
          </cell>
          <cell r="G578">
            <v>0</v>
          </cell>
          <cell r="H578">
            <v>0</v>
          </cell>
          <cell r="I578">
            <v>0</v>
          </cell>
          <cell r="J578">
            <v>0</v>
          </cell>
          <cell r="K578">
            <v>0</v>
          </cell>
          <cell r="L578">
            <v>0</v>
          </cell>
          <cell r="M578">
            <v>0</v>
          </cell>
          <cell r="N578">
            <v>0</v>
          </cell>
          <cell r="O578">
            <v>0</v>
          </cell>
          <cell r="P578">
            <v>0</v>
          </cell>
          <cell r="Q578">
            <v>0</v>
          </cell>
          <cell r="R578">
            <v>0</v>
          </cell>
          <cell r="S578">
            <v>0</v>
          </cell>
          <cell r="T578">
            <v>0</v>
          </cell>
          <cell r="U578">
            <v>0</v>
          </cell>
          <cell r="V578">
            <v>0</v>
          </cell>
          <cell r="W578">
            <v>0</v>
          </cell>
          <cell r="X578">
            <v>0</v>
          </cell>
          <cell r="Y578">
            <v>0</v>
          </cell>
          <cell r="Z578">
            <v>0</v>
          </cell>
          <cell r="AA578">
            <v>0</v>
          </cell>
          <cell r="AB578">
            <v>0</v>
          </cell>
        </row>
        <row r="579">
          <cell r="A579">
            <v>35</v>
          </cell>
          <cell r="B579" t="str">
            <v>Kaca Tempered 12 mm</v>
          </cell>
          <cell r="C579" t="str">
            <v>M2</v>
          </cell>
          <cell r="D579">
            <v>528395.75</v>
          </cell>
          <cell r="E579">
            <v>4.3049999999999997</v>
          </cell>
          <cell r="F579">
            <v>2274743.7037499999</v>
          </cell>
          <cell r="G579">
            <v>0</v>
          </cell>
          <cell r="H579">
            <v>0</v>
          </cell>
          <cell r="I579">
            <v>0</v>
          </cell>
          <cell r="J579">
            <v>0</v>
          </cell>
          <cell r="K579">
            <v>0</v>
          </cell>
          <cell r="L579">
            <v>0</v>
          </cell>
          <cell r="M579">
            <v>0</v>
          </cell>
          <cell r="N579">
            <v>0</v>
          </cell>
          <cell r="O579">
            <v>0</v>
          </cell>
          <cell r="P579">
            <v>0</v>
          </cell>
          <cell r="Q579">
            <v>0</v>
          </cell>
          <cell r="R579">
            <v>0</v>
          </cell>
          <cell r="S579">
            <v>0</v>
          </cell>
          <cell r="T579">
            <v>0</v>
          </cell>
          <cell r="U579">
            <v>0</v>
          </cell>
          <cell r="V579">
            <v>0</v>
          </cell>
          <cell r="W579">
            <v>0</v>
          </cell>
          <cell r="X579">
            <v>0</v>
          </cell>
          <cell r="Y579">
            <v>0</v>
          </cell>
          <cell r="Z579">
            <v>0</v>
          </cell>
          <cell r="AA579">
            <v>0</v>
          </cell>
          <cell r="AB579">
            <v>0</v>
          </cell>
        </row>
        <row r="580">
          <cell r="A580">
            <v>36</v>
          </cell>
          <cell r="B580" t="str">
            <v>Glass Block</v>
          </cell>
          <cell r="C580" t="str">
            <v>Bh</v>
          </cell>
          <cell r="D580">
            <v>45000</v>
          </cell>
          <cell r="E580">
            <v>0</v>
          </cell>
          <cell r="F580">
            <v>0</v>
          </cell>
          <cell r="G580">
            <v>0</v>
          </cell>
          <cell r="H580">
            <v>0</v>
          </cell>
          <cell r="I580">
            <v>0</v>
          </cell>
          <cell r="J580">
            <v>0</v>
          </cell>
          <cell r="K580">
            <v>0</v>
          </cell>
          <cell r="L580">
            <v>0</v>
          </cell>
          <cell r="M580">
            <v>0</v>
          </cell>
          <cell r="N580">
            <v>0</v>
          </cell>
          <cell r="O580">
            <v>0</v>
          </cell>
          <cell r="P580">
            <v>0</v>
          </cell>
          <cell r="Q580">
            <v>0</v>
          </cell>
          <cell r="R580">
            <v>0</v>
          </cell>
          <cell r="S580">
            <v>0</v>
          </cell>
          <cell r="T580">
            <v>0</v>
          </cell>
          <cell r="U580">
            <v>0</v>
          </cell>
          <cell r="V580">
            <v>0</v>
          </cell>
          <cell r="W580">
            <v>0</v>
          </cell>
          <cell r="X580">
            <v>0</v>
          </cell>
          <cell r="Y580">
            <v>0</v>
          </cell>
          <cell r="Z580">
            <v>0</v>
          </cell>
          <cell r="AA580">
            <v>0</v>
          </cell>
          <cell r="AB580">
            <v>0</v>
          </cell>
        </row>
        <row r="581">
          <cell r="A581">
            <v>37</v>
          </cell>
          <cell r="B581" t="str">
            <v>Kaca Es</v>
          </cell>
          <cell r="C581" t="str">
            <v>M2</v>
          </cell>
          <cell r="D581">
            <v>66700</v>
          </cell>
          <cell r="E581">
            <v>0</v>
          </cell>
          <cell r="F581">
            <v>0</v>
          </cell>
          <cell r="G581">
            <v>0</v>
          </cell>
          <cell r="H581">
            <v>0</v>
          </cell>
          <cell r="I581">
            <v>0</v>
          </cell>
          <cell r="J581">
            <v>0</v>
          </cell>
          <cell r="K581">
            <v>0</v>
          </cell>
          <cell r="L581">
            <v>0</v>
          </cell>
          <cell r="M581">
            <v>0</v>
          </cell>
          <cell r="N581">
            <v>0</v>
          </cell>
          <cell r="O581">
            <v>0</v>
          </cell>
          <cell r="P581">
            <v>0</v>
          </cell>
          <cell r="Q581">
            <v>0</v>
          </cell>
          <cell r="R581">
            <v>0</v>
          </cell>
          <cell r="S581">
            <v>0</v>
          </cell>
          <cell r="T581">
            <v>0</v>
          </cell>
          <cell r="U581">
            <v>13340</v>
          </cell>
          <cell r="V581">
            <v>0</v>
          </cell>
          <cell r="W581">
            <v>0</v>
          </cell>
          <cell r="X581">
            <v>0</v>
          </cell>
          <cell r="Y581">
            <v>0</v>
          </cell>
          <cell r="Z581">
            <v>0</v>
          </cell>
          <cell r="AA581">
            <v>0.2</v>
          </cell>
          <cell r="AB581">
            <v>13340</v>
          </cell>
        </row>
        <row r="582">
          <cell r="A582">
            <v>38</v>
          </cell>
          <cell r="B582" t="str">
            <v>Krepyak Kaca Nako + Kerangka</v>
          </cell>
          <cell r="C582" t="str">
            <v>M2</v>
          </cell>
          <cell r="D582">
            <v>81300</v>
          </cell>
          <cell r="E582">
            <v>0</v>
          </cell>
          <cell r="F582">
            <v>0</v>
          </cell>
          <cell r="G582">
            <v>0</v>
          </cell>
          <cell r="H582">
            <v>0</v>
          </cell>
          <cell r="I582">
            <v>0</v>
          </cell>
          <cell r="J582">
            <v>0</v>
          </cell>
          <cell r="K582">
            <v>0</v>
          </cell>
          <cell r="L582">
            <v>0</v>
          </cell>
          <cell r="M582">
            <v>0</v>
          </cell>
          <cell r="N582">
            <v>0</v>
          </cell>
          <cell r="O582">
            <v>0</v>
          </cell>
          <cell r="P582">
            <v>0</v>
          </cell>
          <cell r="Q582">
            <v>0</v>
          </cell>
          <cell r="R582">
            <v>0</v>
          </cell>
          <cell r="S582">
            <v>0</v>
          </cell>
          <cell r="T582">
            <v>0</v>
          </cell>
          <cell r="U582">
            <v>0</v>
          </cell>
          <cell r="V582">
            <v>0</v>
          </cell>
          <cell r="W582">
            <v>0</v>
          </cell>
          <cell r="X582">
            <v>0</v>
          </cell>
          <cell r="Y582">
            <v>0</v>
          </cell>
          <cell r="Z582">
            <v>0</v>
          </cell>
          <cell r="AA582">
            <v>0</v>
          </cell>
          <cell r="AB582">
            <v>0</v>
          </cell>
        </row>
        <row r="583">
          <cell r="A583">
            <v>39</v>
          </cell>
          <cell r="B583" t="str">
            <v>Sticker Efek Kaca Es</v>
          </cell>
          <cell r="C583" t="str">
            <v>M2</v>
          </cell>
          <cell r="D583">
            <v>150000</v>
          </cell>
          <cell r="E583">
            <v>0</v>
          </cell>
          <cell r="F583">
            <v>0</v>
          </cell>
          <cell r="G583">
            <v>0</v>
          </cell>
          <cell r="H583">
            <v>0</v>
          </cell>
          <cell r="I583">
            <v>0</v>
          </cell>
          <cell r="J583">
            <v>0</v>
          </cell>
          <cell r="K583">
            <v>0</v>
          </cell>
          <cell r="L583">
            <v>0</v>
          </cell>
          <cell r="M583">
            <v>0</v>
          </cell>
          <cell r="N583">
            <v>0</v>
          </cell>
          <cell r="O583">
            <v>0</v>
          </cell>
          <cell r="P583">
            <v>0</v>
          </cell>
          <cell r="Q583">
            <v>0</v>
          </cell>
          <cell r="R583">
            <v>0</v>
          </cell>
          <cell r="S583">
            <v>0</v>
          </cell>
          <cell r="T583">
            <v>0</v>
          </cell>
          <cell r="U583">
            <v>0</v>
          </cell>
          <cell r="V583">
            <v>0</v>
          </cell>
          <cell r="W583">
            <v>0</v>
          </cell>
          <cell r="X583">
            <v>0</v>
          </cell>
          <cell r="Y583">
            <v>0</v>
          </cell>
          <cell r="Z583">
            <v>0</v>
          </cell>
          <cell r="AA583">
            <v>0</v>
          </cell>
          <cell r="AB583">
            <v>0</v>
          </cell>
        </row>
        <row r="584">
          <cell r="A584">
            <v>40</v>
          </cell>
          <cell r="B584" t="str">
            <v>Rel Pintu Dorong</v>
          </cell>
          <cell r="C584" t="str">
            <v>M'</v>
          </cell>
          <cell r="D584">
            <v>275000</v>
          </cell>
          <cell r="E584">
            <v>0</v>
          </cell>
          <cell r="F584">
            <v>0</v>
          </cell>
          <cell r="G584">
            <v>0</v>
          </cell>
          <cell r="H584">
            <v>0</v>
          </cell>
          <cell r="I584">
            <v>0</v>
          </cell>
          <cell r="J584">
            <v>0</v>
          </cell>
          <cell r="K584">
            <v>0</v>
          </cell>
          <cell r="L584">
            <v>0</v>
          </cell>
          <cell r="M584">
            <v>0</v>
          </cell>
          <cell r="N584">
            <v>0</v>
          </cell>
          <cell r="O584">
            <v>0</v>
          </cell>
          <cell r="P584">
            <v>0</v>
          </cell>
          <cell r="Q584">
            <v>0</v>
          </cell>
          <cell r="R584">
            <v>0</v>
          </cell>
          <cell r="S584">
            <v>0</v>
          </cell>
          <cell r="T584">
            <v>0</v>
          </cell>
          <cell r="U584">
            <v>0</v>
          </cell>
          <cell r="V584">
            <v>0</v>
          </cell>
          <cell r="W584">
            <v>0</v>
          </cell>
          <cell r="X584">
            <v>0</v>
          </cell>
          <cell r="Y584">
            <v>0</v>
          </cell>
          <cell r="Z584">
            <v>0</v>
          </cell>
          <cell r="AA584">
            <v>0</v>
          </cell>
          <cell r="AB584">
            <v>0</v>
          </cell>
        </row>
        <row r="585">
          <cell r="A585">
            <v>41</v>
          </cell>
          <cell r="B585" t="str">
            <v>Rolling Door</v>
          </cell>
          <cell r="C585" t="str">
            <v>M2</v>
          </cell>
          <cell r="D585">
            <v>358100</v>
          </cell>
          <cell r="E585">
            <v>0</v>
          </cell>
          <cell r="F585">
            <v>0</v>
          </cell>
          <cell r="G585">
            <v>0</v>
          </cell>
          <cell r="H585">
            <v>0</v>
          </cell>
          <cell r="I585">
            <v>0</v>
          </cell>
          <cell r="J585">
            <v>0</v>
          </cell>
          <cell r="K585">
            <v>0</v>
          </cell>
          <cell r="L585">
            <v>0</v>
          </cell>
          <cell r="M585">
            <v>0</v>
          </cell>
          <cell r="N585">
            <v>0</v>
          </cell>
          <cell r="O585">
            <v>0</v>
          </cell>
          <cell r="P585">
            <v>0</v>
          </cell>
          <cell r="Q585">
            <v>0</v>
          </cell>
          <cell r="R585">
            <v>0</v>
          </cell>
          <cell r="S585">
            <v>0</v>
          </cell>
          <cell r="T585">
            <v>0</v>
          </cell>
          <cell r="U585">
            <v>0</v>
          </cell>
          <cell r="V585">
            <v>0</v>
          </cell>
          <cell r="W585">
            <v>0</v>
          </cell>
          <cell r="X585">
            <v>0</v>
          </cell>
          <cell r="Y585">
            <v>0</v>
          </cell>
          <cell r="Z585">
            <v>0</v>
          </cell>
          <cell r="AA585">
            <v>0</v>
          </cell>
          <cell r="AB585">
            <v>0</v>
          </cell>
        </row>
        <row r="586">
          <cell r="A586">
            <v>42</v>
          </cell>
          <cell r="B586" t="str">
            <v>Roster</v>
          </cell>
          <cell r="C586" t="str">
            <v>M2</v>
          </cell>
          <cell r="D586">
            <v>133850</v>
          </cell>
          <cell r="E586">
            <v>0</v>
          </cell>
          <cell r="F586">
            <v>0</v>
          </cell>
          <cell r="G586">
            <v>0</v>
          </cell>
          <cell r="H586">
            <v>0</v>
          </cell>
          <cell r="I586">
            <v>0</v>
          </cell>
          <cell r="J586">
            <v>0</v>
          </cell>
          <cell r="K586">
            <v>0</v>
          </cell>
          <cell r="L586">
            <v>0</v>
          </cell>
          <cell r="M586">
            <v>0</v>
          </cell>
          <cell r="N586">
            <v>0</v>
          </cell>
          <cell r="O586">
            <v>0</v>
          </cell>
          <cell r="P586">
            <v>0</v>
          </cell>
          <cell r="Q586">
            <v>64248</v>
          </cell>
          <cell r="R586">
            <v>0</v>
          </cell>
          <cell r="S586">
            <v>0</v>
          </cell>
          <cell r="T586">
            <v>0</v>
          </cell>
          <cell r="U586">
            <v>0.48</v>
          </cell>
          <cell r="V586">
            <v>64248</v>
          </cell>
          <cell r="W586">
            <v>0</v>
          </cell>
          <cell r="X586">
            <v>0</v>
          </cell>
          <cell r="Y586">
            <v>0</v>
          </cell>
          <cell r="Z586">
            <v>0</v>
          </cell>
          <cell r="AA586">
            <v>0</v>
          </cell>
          <cell r="AB586">
            <v>0</v>
          </cell>
        </row>
        <row r="587">
          <cell r="A587">
            <v>43</v>
          </cell>
          <cell r="B587" t="str">
            <v>Gipsum Board</v>
          </cell>
          <cell r="C587" t="str">
            <v>M2</v>
          </cell>
          <cell r="D587">
            <v>29000</v>
          </cell>
          <cell r="E587">
            <v>0</v>
          </cell>
          <cell r="F587">
            <v>0</v>
          </cell>
          <cell r="G587">
            <v>0</v>
          </cell>
          <cell r="H587">
            <v>0</v>
          </cell>
          <cell r="I587">
            <v>0</v>
          </cell>
          <cell r="J587">
            <v>0</v>
          </cell>
          <cell r="K587">
            <v>0</v>
          </cell>
          <cell r="L587">
            <v>0</v>
          </cell>
          <cell r="M587">
            <v>0</v>
          </cell>
          <cell r="N587">
            <v>0</v>
          </cell>
          <cell r="O587">
            <v>0</v>
          </cell>
          <cell r="P587">
            <v>0</v>
          </cell>
          <cell r="Q587">
            <v>0</v>
          </cell>
          <cell r="R587">
            <v>0</v>
          </cell>
          <cell r="S587">
            <v>0</v>
          </cell>
          <cell r="T587">
            <v>0</v>
          </cell>
          <cell r="U587">
            <v>0</v>
          </cell>
          <cell r="V587">
            <v>0</v>
          </cell>
          <cell r="W587">
            <v>0</v>
          </cell>
          <cell r="X587">
            <v>0</v>
          </cell>
          <cell r="Y587">
            <v>0</v>
          </cell>
          <cell r="Z587">
            <v>0</v>
          </cell>
          <cell r="AA587">
            <v>0</v>
          </cell>
          <cell r="AB587">
            <v>0</v>
          </cell>
        </row>
        <row r="588">
          <cell r="A588">
            <v>44</v>
          </cell>
          <cell r="B588" t="str">
            <v>List Gipsum</v>
          </cell>
          <cell r="C588" t="str">
            <v>M'</v>
          </cell>
          <cell r="D588">
            <v>17300</v>
          </cell>
          <cell r="E588">
            <v>0</v>
          </cell>
          <cell r="F588">
            <v>0</v>
          </cell>
          <cell r="G588">
            <v>0</v>
          </cell>
          <cell r="H588">
            <v>0</v>
          </cell>
          <cell r="I588">
            <v>0</v>
          </cell>
          <cell r="J588">
            <v>0</v>
          </cell>
          <cell r="K588">
            <v>0</v>
          </cell>
          <cell r="L588">
            <v>0</v>
          </cell>
          <cell r="M588">
            <v>0</v>
          </cell>
          <cell r="N588">
            <v>0</v>
          </cell>
          <cell r="O588">
            <v>0</v>
          </cell>
          <cell r="P588">
            <v>0</v>
          </cell>
          <cell r="Q588">
            <v>0</v>
          </cell>
          <cell r="R588">
            <v>0</v>
          </cell>
          <cell r="S588">
            <v>0</v>
          </cell>
          <cell r="T588">
            <v>0</v>
          </cell>
          <cell r="U588">
            <v>0</v>
          </cell>
          <cell r="V588">
            <v>0</v>
          </cell>
          <cell r="W588">
            <v>0</v>
          </cell>
          <cell r="X588">
            <v>0</v>
          </cell>
          <cell r="Y588">
            <v>0</v>
          </cell>
          <cell r="Z588">
            <v>0</v>
          </cell>
          <cell r="AA588">
            <v>0</v>
          </cell>
          <cell r="AB588">
            <v>0</v>
          </cell>
        </row>
        <row r="589">
          <cell r="A589">
            <v>45</v>
          </cell>
          <cell r="B589" t="str">
            <v>Sealent</v>
          </cell>
          <cell r="C589" t="str">
            <v>M'</v>
          </cell>
          <cell r="D589">
            <v>8400</v>
          </cell>
          <cell r="E589">
            <v>0</v>
          </cell>
          <cell r="F589">
            <v>0</v>
          </cell>
          <cell r="G589">
            <v>0</v>
          </cell>
          <cell r="H589">
            <v>0</v>
          </cell>
          <cell r="I589">
            <v>0</v>
          </cell>
          <cell r="J589">
            <v>0</v>
          </cell>
          <cell r="K589">
            <v>0</v>
          </cell>
          <cell r="L589">
            <v>0</v>
          </cell>
          <cell r="M589">
            <v>15</v>
          </cell>
          <cell r="N589">
            <v>126000</v>
          </cell>
          <cell r="O589">
            <v>7.12</v>
          </cell>
          <cell r="P589">
            <v>59808</v>
          </cell>
          <cell r="Q589">
            <v>5.04</v>
          </cell>
          <cell r="R589">
            <v>42336</v>
          </cell>
          <cell r="S589">
            <v>9.44</v>
          </cell>
          <cell r="T589">
            <v>79296</v>
          </cell>
          <cell r="U589">
            <v>0</v>
          </cell>
          <cell r="V589">
            <v>0</v>
          </cell>
          <cell r="W589">
            <v>7.52</v>
          </cell>
          <cell r="X589">
            <v>0</v>
          </cell>
          <cell r="Y589">
            <v>7.52</v>
          </cell>
          <cell r="Z589">
            <v>63168</v>
          </cell>
          <cell r="AA589">
            <v>3.2</v>
          </cell>
          <cell r="AB589">
            <v>26880</v>
          </cell>
        </row>
        <row r="590">
          <cell r="A590">
            <v>46</v>
          </cell>
          <cell r="B590" t="str">
            <v>Benangan Kusen</v>
          </cell>
          <cell r="C590" t="str">
            <v>M'</v>
          </cell>
          <cell r="D590">
            <v>4296.0074999999997</v>
          </cell>
          <cell r="E590">
            <v>6.1999999999999993</v>
          </cell>
          <cell r="F590">
            <v>26635.246499999994</v>
          </cell>
          <cell r="G590">
            <v>5.5990000000000002</v>
          </cell>
          <cell r="H590">
            <v>24053.345992499999</v>
          </cell>
          <cell r="I590">
            <v>5.5990000000000002</v>
          </cell>
          <cell r="J590">
            <v>24053.345992499999</v>
          </cell>
          <cell r="K590">
            <v>5.5990000000000002</v>
          </cell>
          <cell r="L590">
            <v>24053.345992499999</v>
          </cell>
          <cell r="M590">
            <v>13.6</v>
          </cell>
          <cell r="N590">
            <v>58425.701999999997</v>
          </cell>
          <cell r="O590">
            <v>9.120000000000001</v>
          </cell>
          <cell r="P590">
            <v>39179.588400000001</v>
          </cell>
          <cell r="Q590">
            <v>7.0399999999999991</v>
          </cell>
          <cell r="R590">
            <v>30243.892799999994</v>
          </cell>
          <cell r="S590">
            <v>10.199999999999999</v>
          </cell>
          <cell r="T590">
            <v>43819.276499999993</v>
          </cell>
          <cell r="U590">
            <v>6.4</v>
          </cell>
          <cell r="V590">
            <v>27494.448</v>
          </cell>
          <cell r="W590">
            <v>30.599999999999998</v>
          </cell>
          <cell r="X590">
            <v>131457.82949999999</v>
          </cell>
          <cell r="Y590">
            <v>7.52</v>
          </cell>
          <cell r="Z590">
            <v>32305.976399999996</v>
          </cell>
          <cell r="AA590">
            <v>4</v>
          </cell>
          <cell r="AB590">
            <v>106540.98599999998</v>
          </cell>
        </row>
        <row r="591">
          <cell r="A591">
            <v>47</v>
          </cell>
          <cell r="B591" t="str">
            <v xml:space="preserve">Cat Kayu </v>
          </cell>
          <cell r="C591" t="str">
            <v>M2</v>
          </cell>
          <cell r="D591">
            <v>19370.5</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row>
        <row r="592">
          <cell r="A592">
            <v>48</v>
          </cell>
          <cell r="B592" t="str">
            <v>Cat Besi</v>
          </cell>
          <cell r="C592" t="str">
            <v>M2</v>
          </cell>
          <cell r="D592">
            <v>13698</v>
          </cell>
          <cell r="E592">
            <v>0</v>
          </cell>
          <cell r="F592">
            <v>0</v>
          </cell>
          <cell r="G592">
            <v>5.6445590696960588</v>
          </cell>
          <cell r="H592">
            <v>77319.170136696615</v>
          </cell>
          <cell r="I592">
            <v>5.6445590696960588</v>
          </cell>
          <cell r="J592">
            <v>77319.170136696615</v>
          </cell>
          <cell r="K592">
            <v>0</v>
          </cell>
          <cell r="L592">
            <v>0</v>
          </cell>
          <cell r="M592">
            <v>0</v>
          </cell>
          <cell r="N592">
            <v>0</v>
          </cell>
          <cell r="O592">
            <v>0</v>
          </cell>
          <cell r="P592">
            <v>0</v>
          </cell>
          <cell r="Q592">
            <v>0</v>
          </cell>
          <cell r="R592">
            <v>0</v>
          </cell>
          <cell r="S592">
            <v>0</v>
          </cell>
          <cell r="T592">
            <v>0</v>
          </cell>
          <cell r="U592">
            <v>0</v>
          </cell>
          <cell r="V592">
            <v>0</v>
          </cell>
          <cell r="W592">
            <v>0</v>
          </cell>
          <cell r="X592">
            <v>0</v>
          </cell>
          <cell r="Y592">
            <v>0</v>
          </cell>
          <cell r="Z592">
            <v>0</v>
          </cell>
          <cell r="AA592">
            <v>0</v>
          </cell>
          <cell r="AB592">
            <v>0</v>
          </cell>
        </row>
        <row r="593">
          <cell r="A593">
            <v>49</v>
          </cell>
          <cell r="B593" t="str">
            <v>Cat Dinding</v>
          </cell>
          <cell r="C593" t="str">
            <v>M2</v>
          </cell>
          <cell r="D593">
            <v>9900</v>
          </cell>
          <cell r="E593">
            <v>0</v>
          </cell>
          <cell r="F593">
            <v>0</v>
          </cell>
          <cell r="G593">
            <v>0</v>
          </cell>
          <cell r="H593">
            <v>0</v>
          </cell>
          <cell r="I593">
            <v>0</v>
          </cell>
          <cell r="J593">
            <v>0</v>
          </cell>
          <cell r="K593">
            <v>0</v>
          </cell>
          <cell r="L593">
            <v>0</v>
          </cell>
          <cell r="M593">
            <v>0</v>
          </cell>
          <cell r="N593">
            <v>0</v>
          </cell>
          <cell r="O593">
            <v>0</v>
          </cell>
          <cell r="P593">
            <v>0</v>
          </cell>
          <cell r="Q593">
            <v>9504</v>
          </cell>
          <cell r="R593">
            <v>0</v>
          </cell>
          <cell r="S593">
            <v>0</v>
          </cell>
          <cell r="T593">
            <v>0</v>
          </cell>
          <cell r="U593">
            <v>0.96</v>
          </cell>
          <cell r="V593">
            <v>9504</v>
          </cell>
          <cell r="W593">
            <v>0</v>
          </cell>
          <cell r="X593">
            <v>0</v>
          </cell>
          <cell r="Y593">
            <v>0</v>
          </cell>
          <cell r="Z593">
            <v>0</v>
          </cell>
          <cell r="AA593">
            <v>0</v>
          </cell>
          <cell r="AB593">
            <v>0</v>
          </cell>
        </row>
        <row r="594">
          <cell r="A594">
            <v>50</v>
          </cell>
          <cell r="B594" t="str">
            <v>Plesteran Camprot</v>
          </cell>
          <cell r="C594" t="str">
            <v>M2</v>
          </cell>
          <cell r="D594">
            <v>14600</v>
          </cell>
          <cell r="E594">
            <v>0</v>
          </cell>
          <cell r="F594">
            <v>0</v>
          </cell>
          <cell r="G594">
            <v>0</v>
          </cell>
          <cell r="H594">
            <v>0</v>
          </cell>
          <cell r="I594">
            <v>0</v>
          </cell>
          <cell r="J594">
            <v>0</v>
          </cell>
          <cell r="K594">
            <v>0</v>
          </cell>
          <cell r="L594">
            <v>0</v>
          </cell>
          <cell r="M594">
            <v>0</v>
          </cell>
          <cell r="N594">
            <v>0</v>
          </cell>
          <cell r="O594">
            <v>0</v>
          </cell>
          <cell r="P594">
            <v>0</v>
          </cell>
          <cell r="Q594">
            <v>0</v>
          </cell>
          <cell r="R594">
            <v>0</v>
          </cell>
          <cell r="S594">
            <v>0</v>
          </cell>
          <cell r="T594">
            <v>0</v>
          </cell>
          <cell r="U594">
            <v>0</v>
          </cell>
          <cell r="V594">
            <v>0</v>
          </cell>
          <cell r="W594">
            <v>0</v>
          </cell>
          <cell r="X594">
            <v>0</v>
          </cell>
          <cell r="Y594">
            <v>0</v>
          </cell>
          <cell r="Z594">
            <v>0</v>
          </cell>
          <cell r="AA594">
            <v>0</v>
          </cell>
          <cell r="AB594">
            <v>0</v>
          </cell>
        </row>
        <row r="595">
          <cell r="AB595">
            <v>0</v>
          </cell>
        </row>
        <row r="596">
          <cell r="B596" t="str">
            <v>Jumlah Harga</v>
          </cell>
          <cell r="C596">
            <v>3776944.5502499999</v>
          </cell>
          <cell r="D596">
            <v>1760337.7291291971</v>
          </cell>
          <cell r="E596">
            <v>1760337.7291291971</v>
          </cell>
          <cell r="F596">
            <v>3776944.5502499999</v>
          </cell>
          <cell r="G596">
            <v>1193800.8686249999</v>
          </cell>
          <cell r="H596">
            <v>1760337.7291291971</v>
          </cell>
          <cell r="I596">
            <v>647182.94917500007</v>
          </cell>
          <cell r="J596">
            <v>1760337.7291291971</v>
          </cell>
          <cell r="K596">
            <v>101246.448</v>
          </cell>
          <cell r="L596">
            <v>192618.34599249999</v>
          </cell>
          <cell r="M596">
            <v>105078.7764</v>
          </cell>
          <cell r="N596">
            <v>1193800.8686249999</v>
          </cell>
          <cell r="O596">
            <v>0</v>
          </cell>
          <cell r="P596">
            <v>857139.57127499999</v>
          </cell>
          <cell r="Q596">
            <v>0</v>
          </cell>
          <cell r="R596">
            <v>647182.94917500007</v>
          </cell>
          <cell r="S596">
            <v>0</v>
          </cell>
          <cell r="T596">
            <v>301624.52562499995</v>
          </cell>
          <cell r="U596">
            <v>0</v>
          </cell>
          <cell r="V596">
            <v>101246.448</v>
          </cell>
          <cell r="W596">
            <v>0</v>
          </cell>
          <cell r="X596">
            <v>131457.82949999999</v>
          </cell>
          <cell r="Y596">
            <v>0</v>
          </cell>
          <cell r="Z596">
            <v>105078.7764</v>
          </cell>
          <cell r="AA596">
            <v>0</v>
          </cell>
          <cell r="AB596">
            <v>146760.98599999998</v>
          </cell>
        </row>
        <row r="598">
          <cell r="AB598">
            <v>146760.98599999998</v>
          </cell>
        </row>
        <row r="599">
          <cell r="V599">
            <v>95200</v>
          </cell>
        </row>
        <row r="600">
          <cell r="A600" t="str">
            <v>No.</v>
          </cell>
          <cell r="B600" t="str">
            <v>Item Pekerjaan</v>
          </cell>
          <cell r="C600" t="str">
            <v>Satuan</v>
          </cell>
          <cell r="D600" t="str">
            <v>Harga Satuan</v>
          </cell>
          <cell r="E600" t="str">
            <v>P1</v>
          </cell>
          <cell r="F600" t="str">
            <v>P2</v>
          </cell>
          <cell r="G600" t="str">
            <v>P2</v>
          </cell>
          <cell r="H600" t="str">
            <v>J2</v>
          </cell>
          <cell r="I600" t="str">
            <v>J1</v>
          </cell>
          <cell r="J600" t="str">
            <v>S1</v>
          </cell>
          <cell r="K600" t="str">
            <v>J2</v>
          </cell>
          <cell r="L600">
            <v>0</v>
          </cell>
          <cell r="M600" t="str">
            <v>J2'</v>
          </cell>
          <cell r="N600">
            <v>0</v>
          </cell>
          <cell r="O600" t="str">
            <v>S1</v>
          </cell>
          <cell r="P600">
            <v>0</v>
          </cell>
          <cell r="Q600" t="str">
            <v>Pintu Gebang</v>
          </cell>
        </row>
        <row r="601">
          <cell r="D601" t="str">
            <v>Rp.</v>
          </cell>
          <cell r="E601" t="str">
            <v>Vol.</v>
          </cell>
          <cell r="F601" t="str">
            <v>Jumlah Harga</v>
          </cell>
          <cell r="G601" t="str">
            <v>Vol.</v>
          </cell>
          <cell r="H601" t="str">
            <v>Jumlah Harga</v>
          </cell>
          <cell r="I601" t="str">
            <v>Vol.</v>
          </cell>
          <cell r="J601" t="str">
            <v>Jumlah Harga</v>
          </cell>
          <cell r="K601" t="str">
            <v>Vol.</v>
          </cell>
          <cell r="L601" t="str">
            <v>Jumlah Harga</v>
          </cell>
          <cell r="M601" t="str">
            <v>Vol.</v>
          </cell>
          <cell r="N601" t="str">
            <v>Jumlah Harga</v>
          </cell>
          <cell r="O601" t="str">
            <v>Vol.</v>
          </cell>
          <cell r="P601" t="str">
            <v>Jumlah Harga</v>
          </cell>
          <cell r="Q601" t="str">
            <v>Vol.</v>
          </cell>
          <cell r="R601" t="str">
            <v>Jumlah Harga</v>
          </cell>
        </row>
        <row r="602">
          <cell r="A602" t="str">
            <v>IX.</v>
          </cell>
          <cell r="B602" t="str">
            <v>UNIT GERBANG POS</v>
          </cell>
        </row>
        <row r="603">
          <cell r="A603" t="str">
            <v>IX.</v>
          </cell>
          <cell r="B603" t="str">
            <v>UNIT GERBANG POS</v>
          </cell>
        </row>
        <row r="604">
          <cell r="A604">
            <v>1</v>
          </cell>
          <cell r="B604" t="str">
            <v>Kayu 6/12</v>
          </cell>
          <cell r="C604" t="str">
            <v>M3</v>
          </cell>
          <cell r="D604">
            <v>0</v>
          </cell>
          <cell r="E604">
            <v>1.2500000000000001E-2</v>
          </cell>
          <cell r="F604">
            <v>0</v>
          </cell>
          <cell r="G604">
            <v>3.6144000000000003E-2</v>
          </cell>
          <cell r="H604">
            <v>0</v>
          </cell>
          <cell r="I604">
            <v>0</v>
          </cell>
          <cell r="J604">
            <v>0</v>
          </cell>
          <cell r="K604">
            <v>0</v>
          </cell>
          <cell r="L604">
            <v>0</v>
          </cell>
          <cell r="M604">
            <v>0</v>
          </cell>
          <cell r="N604">
            <v>0</v>
          </cell>
          <cell r="O604">
            <v>0</v>
          </cell>
          <cell r="P604">
            <v>0</v>
          </cell>
          <cell r="Q604">
            <v>0</v>
          </cell>
          <cell r="R604">
            <v>0</v>
          </cell>
        </row>
        <row r="605">
          <cell r="A605">
            <v>2</v>
          </cell>
          <cell r="B605" t="str">
            <v>Kayu Slimar 3/10</v>
          </cell>
          <cell r="C605" t="str">
            <v>M3</v>
          </cell>
          <cell r="D605">
            <v>0</v>
          </cell>
          <cell r="E605">
            <v>3.0000000000000005E-3</v>
          </cell>
          <cell r="F605">
            <v>0</v>
          </cell>
          <cell r="G605">
            <v>1.4159999999999999E-2</v>
          </cell>
          <cell r="H605">
            <v>0</v>
          </cell>
          <cell r="I605">
            <v>0</v>
          </cell>
          <cell r="J605">
            <v>0</v>
          </cell>
          <cell r="K605">
            <v>0</v>
          </cell>
          <cell r="L605">
            <v>0</v>
          </cell>
          <cell r="M605">
            <v>0</v>
          </cell>
          <cell r="N605">
            <v>0</v>
          </cell>
          <cell r="O605">
            <v>0</v>
          </cell>
          <cell r="P605">
            <v>0</v>
          </cell>
          <cell r="Q605">
            <v>0</v>
          </cell>
          <cell r="R605">
            <v>0</v>
          </cell>
        </row>
        <row r="606">
          <cell r="A606">
            <v>3</v>
          </cell>
          <cell r="B606" t="str">
            <v>Kayu Slimar 3/15</v>
          </cell>
          <cell r="C606" t="str">
            <v>M3</v>
          </cell>
          <cell r="D606">
            <v>0</v>
          </cell>
          <cell r="E606">
            <v>2.2000000000000002</v>
          </cell>
          <cell r="F606">
            <v>0</v>
          </cell>
          <cell r="G606">
            <v>2.6999999999999997E-3</v>
          </cell>
          <cell r="H606">
            <v>0</v>
          </cell>
          <cell r="I606">
            <v>0</v>
          </cell>
          <cell r="J606">
            <v>0</v>
          </cell>
          <cell r="K606">
            <v>0</v>
          </cell>
          <cell r="L606">
            <v>0</v>
          </cell>
          <cell r="M606">
            <v>0</v>
          </cell>
          <cell r="N606">
            <v>0</v>
          </cell>
          <cell r="O606">
            <v>0</v>
          </cell>
          <cell r="P606">
            <v>0</v>
          </cell>
          <cell r="Q606">
            <v>0</v>
          </cell>
          <cell r="R606">
            <v>0</v>
          </cell>
        </row>
        <row r="607">
          <cell r="A607">
            <v>4</v>
          </cell>
          <cell r="B607" t="str">
            <v>Kayu Slimar 3/20</v>
          </cell>
          <cell r="C607" t="str">
            <v>M3</v>
          </cell>
          <cell r="D607">
            <v>0</v>
          </cell>
          <cell r="E607">
            <v>3</v>
          </cell>
          <cell r="F607">
            <v>0</v>
          </cell>
          <cell r="G607">
            <v>3.5999999999999999E-3</v>
          </cell>
          <cell r="H607">
            <v>0</v>
          </cell>
          <cell r="I607">
            <v>0</v>
          </cell>
          <cell r="J607">
            <v>0</v>
          </cell>
          <cell r="K607">
            <v>0</v>
          </cell>
          <cell r="L607">
            <v>0</v>
          </cell>
          <cell r="M607">
            <v>0</v>
          </cell>
          <cell r="N607">
            <v>0</v>
          </cell>
          <cell r="O607">
            <v>0</v>
          </cell>
          <cell r="P607">
            <v>0</v>
          </cell>
          <cell r="Q607">
            <v>0</v>
          </cell>
          <cell r="R607">
            <v>0</v>
          </cell>
        </row>
        <row r="608">
          <cell r="A608">
            <v>5</v>
          </cell>
          <cell r="B608" t="str">
            <v>Kayu 2/10</v>
          </cell>
          <cell r="C608" t="str">
            <v>M3</v>
          </cell>
          <cell r="D608">
            <v>0</v>
          </cell>
          <cell r="E608">
            <v>9.3999999999999986</v>
          </cell>
          <cell r="F608">
            <v>0</v>
          </cell>
          <cell r="G608">
            <v>5.4000000000000012E-3</v>
          </cell>
          <cell r="H608">
            <v>0</v>
          </cell>
          <cell r="I608">
            <v>0</v>
          </cell>
          <cell r="J608">
            <v>0</v>
          </cell>
          <cell r="K608">
            <v>0</v>
          </cell>
          <cell r="L608">
            <v>0</v>
          </cell>
          <cell r="M608">
            <v>0</v>
          </cell>
          <cell r="N608">
            <v>0</v>
          </cell>
          <cell r="O608">
            <v>0</v>
          </cell>
          <cell r="P608">
            <v>0</v>
          </cell>
          <cell r="Q608">
            <v>0</v>
          </cell>
          <cell r="R608">
            <v>0</v>
          </cell>
        </row>
        <row r="609">
          <cell r="A609">
            <v>6</v>
          </cell>
          <cell r="B609" t="str">
            <v>Panil t = 3 cm</v>
          </cell>
          <cell r="C609" t="str">
            <v>M2</v>
          </cell>
          <cell r="D609">
            <v>0</v>
          </cell>
          <cell r="E609">
            <v>0</v>
          </cell>
          <cell r="F609">
            <v>0</v>
          </cell>
          <cell r="G609">
            <v>0.49500000000000005</v>
          </cell>
          <cell r="H609">
            <v>0</v>
          </cell>
          <cell r="I609">
            <v>0</v>
          </cell>
          <cell r="J609">
            <v>0</v>
          </cell>
          <cell r="K609">
            <v>0</v>
          </cell>
          <cell r="L609">
            <v>0</v>
          </cell>
          <cell r="M609">
            <v>0</v>
          </cell>
          <cell r="N609">
            <v>0</v>
          </cell>
          <cell r="O609">
            <v>0</v>
          </cell>
          <cell r="P609">
            <v>0</v>
          </cell>
          <cell r="Q609">
            <v>0</v>
          </cell>
          <cell r="R609">
            <v>0</v>
          </cell>
        </row>
        <row r="610">
          <cell r="A610">
            <v>1</v>
          </cell>
          <cell r="B610" t="str">
            <v>Kusen Aluminium 5/10</v>
          </cell>
          <cell r="C610" t="str">
            <v>M'</v>
          </cell>
          <cell r="D610">
            <v>124948</v>
          </cell>
          <cell r="E610">
            <v>0</v>
          </cell>
          <cell r="F610">
            <v>0</v>
          </cell>
          <cell r="G610">
            <v>5</v>
          </cell>
          <cell r="H610">
            <v>624740</v>
          </cell>
          <cell r="I610">
            <v>0</v>
          </cell>
          <cell r="J610">
            <v>0</v>
          </cell>
          <cell r="K610">
            <v>0</v>
          </cell>
          <cell r="L610">
            <v>0</v>
          </cell>
          <cell r="M610">
            <v>0</v>
          </cell>
          <cell r="N610">
            <v>0</v>
          </cell>
          <cell r="O610">
            <v>0</v>
          </cell>
          <cell r="P610">
            <v>0</v>
          </cell>
          <cell r="Q610">
            <v>0</v>
          </cell>
          <cell r="R610">
            <v>0</v>
          </cell>
        </row>
        <row r="611">
          <cell r="A611">
            <v>2</v>
          </cell>
          <cell r="B611" t="str">
            <v xml:space="preserve">Rangka Daun Jendela Alumunium </v>
          </cell>
          <cell r="C611" t="str">
            <v>M'</v>
          </cell>
          <cell r="D611">
            <v>124948</v>
          </cell>
          <cell r="E611">
            <v>0</v>
          </cell>
          <cell r="F611">
            <v>0</v>
          </cell>
          <cell r="G611">
            <v>0</v>
          </cell>
          <cell r="H611">
            <v>0</v>
          </cell>
          <cell r="I611">
            <v>0</v>
          </cell>
          <cell r="J611">
            <v>0</v>
          </cell>
          <cell r="K611">
            <v>0</v>
          </cell>
          <cell r="L611">
            <v>0</v>
          </cell>
          <cell r="M611">
            <v>0</v>
          </cell>
          <cell r="N611">
            <v>0</v>
          </cell>
          <cell r="O611">
            <v>0</v>
          </cell>
          <cell r="P611">
            <v>0</v>
          </cell>
          <cell r="Q611">
            <v>0</v>
          </cell>
          <cell r="R611">
            <v>0</v>
          </cell>
        </row>
        <row r="612">
          <cell r="A612">
            <v>3</v>
          </cell>
          <cell r="B612" t="str">
            <v>Rangka Tiang Sirip Alumunium 1/1 Putih</v>
          </cell>
          <cell r="C612" t="str">
            <v>M'</v>
          </cell>
          <cell r="D612">
            <v>62474</v>
          </cell>
          <cell r="E612">
            <v>0</v>
          </cell>
          <cell r="F612">
            <v>0</v>
          </cell>
          <cell r="G612">
            <v>0</v>
          </cell>
          <cell r="H612">
            <v>0</v>
          </cell>
          <cell r="I612">
            <v>0</v>
          </cell>
          <cell r="J612">
            <v>0</v>
          </cell>
          <cell r="K612">
            <v>12.799999999999999</v>
          </cell>
          <cell r="L612">
            <v>0</v>
          </cell>
          <cell r="M612">
            <v>12.799999999999999</v>
          </cell>
          <cell r="N612">
            <v>0</v>
          </cell>
          <cell r="O612">
            <v>12.799999999999999</v>
          </cell>
          <cell r="P612">
            <v>799667.19999999995</v>
          </cell>
          <cell r="Q612">
            <v>12.799999999999999</v>
          </cell>
          <cell r="R612">
            <v>799667.19999999995</v>
          </cell>
        </row>
        <row r="613">
          <cell r="A613">
            <v>4</v>
          </cell>
          <cell r="B613" t="str">
            <v>Pasang Shading Sirip Alumunium 0.2/10 +Rangka</v>
          </cell>
          <cell r="C613" t="str">
            <v>M2</v>
          </cell>
          <cell r="D613">
            <v>0</v>
          </cell>
          <cell r="E613">
            <v>0</v>
          </cell>
          <cell r="F613">
            <v>0</v>
          </cell>
          <cell r="G613">
            <v>0</v>
          </cell>
          <cell r="H613">
            <v>0</v>
          </cell>
          <cell r="I613">
            <v>0</v>
          </cell>
          <cell r="J613">
            <v>0</v>
          </cell>
          <cell r="K613">
            <v>0</v>
          </cell>
          <cell r="L613">
            <v>0</v>
          </cell>
          <cell r="M613">
            <v>0</v>
          </cell>
          <cell r="N613">
            <v>0</v>
          </cell>
          <cell r="O613">
            <v>0.87</v>
          </cell>
          <cell r="P613">
            <v>0</v>
          </cell>
          <cell r="Q613">
            <v>0.87</v>
          </cell>
          <cell r="R613">
            <v>0</v>
          </cell>
        </row>
        <row r="614">
          <cell r="A614">
            <v>5</v>
          </cell>
          <cell r="B614" t="str">
            <v>Daun Pintu Panil Kamper</v>
          </cell>
          <cell r="C614" t="str">
            <v>bh</v>
          </cell>
          <cell r="D614">
            <v>550000</v>
          </cell>
          <cell r="E614">
            <v>2.1599999999999998E-2</v>
          </cell>
          <cell r="F614">
            <v>11879.999999999998</v>
          </cell>
          <cell r="G614">
            <v>1.2</v>
          </cell>
          <cell r="H614">
            <v>660000</v>
          </cell>
          <cell r="I614">
            <v>0</v>
          </cell>
          <cell r="J614">
            <v>0</v>
          </cell>
          <cell r="K614">
            <v>0</v>
          </cell>
          <cell r="L614">
            <v>0</v>
          </cell>
          <cell r="M614">
            <v>0</v>
          </cell>
          <cell r="N614">
            <v>0</v>
          </cell>
          <cell r="O614">
            <v>0</v>
          </cell>
          <cell r="P614">
            <v>0</v>
          </cell>
          <cell r="Q614">
            <v>0</v>
          </cell>
          <cell r="R614">
            <v>0</v>
          </cell>
        </row>
        <row r="615">
          <cell r="A615">
            <v>6</v>
          </cell>
          <cell r="B615" t="str">
            <v>Plat besi t = 2 mm</v>
          </cell>
          <cell r="C615" t="str">
            <v>Kg</v>
          </cell>
          <cell r="D615">
            <v>0</v>
          </cell>
          <cell r="E615">
            <v>0</v>
          </cell>
          <cell r="F615">
            <v>0</v>
          </cell>
          <cell r="G615">
            <v>0</v>
          </cell>
          <cell r="H615">
            <v>0</v>
          </cell>
          <cell r="I615">
            <v>0</v>
          </cell>
          <cell r="J615">
            <v>0</v>
          </cell>
          <cell r="K615">
            <v>0</v>
          </cell>
          <cell r="L615">
            <v>0</v>
          </cell>
          <cell r="M615">
            <v>0</v>
          </cell>
          <cell r="N615">
            <v>0</v>
          </cell>
          <cell r="O615">
            <v>0</v>
          </cell>
          <cell r="P615">
            <v>0</v>
          </cell>
          <cell r="Q615">
            <v>0</v>
          </cell>
          <cell r="R615">
            <v>0</v>
          </cell>
        </row>
        <row r="616">
          <cell r="A616">
            <v>7</v>
          </cell>
          <cell r="B616" t="str">
            <v>C 40.40.2  (pesan khusus)</v>
          </cell>
          <cell r="C616" t="str">
            <v>Kg</v>
          </cell>
          <cell r="D616">
            <v>14122.3</v>
          </cell>
          <cell r="E616">
            <v>0</v>
          </cell>
          <cell r="F616">
            <v>0</v>
          </cell>
          <cell r="G616">
            <v>0</v>
          </cell>
          <cell r="H616">
            <v>0</v>
          </cell>
          <cell r="I616">
            <v>0</v>
          </cell>
          <cell r="J616">
            <v>0</v>
          </cell>
          <cell r="K616">
            <v>0</v>
          </cell>
          <cell r="L616">
            <v>0</v>
          </cell>
          <cell r="M616">
            <v>0</v>
          </cell>
          <cell r="N616">
            <v>0</v>
          </cell>
          <cell r="O616">
            <v>0</v>
          </cell>
          <cell r="P616">
            <v>0</v>
          </cell>
          <cell r="Q616">
            <v>0</v>
          </cell>
          <cell r="R616">
            <v>0</v>
          </cell>
        </row>
        <row r="617">
          <cell r="A617">
            <v>8</v>
          </cell>
          <cell r="B617" t="str">
            <v>Handle besi dia 16 mm</v>
          </cell>
          <cell r="C617" t="str">
            <v>Set</v>
          </cell>
          <cell r="D617">
            <v>129652.5</v>
          </cell>
          <cell r="E617">
            <v>0</v>
          </cell>
          <cell r="F617">
            <v>0</v>
          </cell>
          <cell r="G617">
            <v>0</v>
          </cell>
          <cell r="H617">
            <v>0</v>
          </cell>
          <cell r="I617">
            <v>0</v>
          </cell>
          <cell r="J617">
            <v>0</v>
          </cell>
          <cell r="K617">
            <v>0</v>
          </cell>
          <cell r="L617">
            <v>0</v>
          </cell>
          <cell r="M617">
            <v>0</v>
          </cell>
          <cell r="N617">
            <v>0</v>
          </cell>
          <cell r="O617">
            <v>0</v>
          </cell>
          <cell r="P617">
            <v>0</v>
          </cell>
          <cell r="Q617">
            <v>0</v>
          </cell>
          <cell r="R617">
            <v>0</v>
          </cell>
        </row>
        <row r="618">
          <cell r="A618">
            <v>9</v>
          </cell>
          <cell r="B618" t="str">
            <v>Hendle pintu Stainless</v>
          </cell>
          <cell r="C618" t="str">
            <v>Set</v>
          </cell>
          <cell r="D618">
            <v>261652.5</v>
          </cell>
          <cell r="E618">
            <v>0</v>
          </cell>
          <cell r="F618">
            <v>0</v>
          </cell>
          <cell r="G618">
            <v>0</v>
          </cell>
          <cell r="H618">
            <v>0</v>
          </cell>
          <cell r="I618">
            <v>0</v>
          </cell>
          <cell r="J618">
            <v>0</v>
          </cell>
          <cell r="K618">
            <v>0</v>
          </cell>
          <cell r="L618">
            <v>0</v>
          </cell>
          <cell r="M618">
            <v>0</v>
          </cell>
          <cell r="N618">
            <v>0</v>
          </cell>
          <cell r="O618">
            <v>0</v>
          </cell>
          <cell r="P618">
            <v>0</v>
          </cell>
          <cell r="Q618">
            <v>0</v>
          </cell>
          <cell r="R618">
            <v>0</v>
          </cell>
        </row>
        <row r="619">
          <cell r="A619">
            <v>10</v>
          </cell>
          <cell r="B619" t="str">
            <v>Kunci Pintu Handle stainleess (dorma)</v>
          </cell>
          <cell r="C619" t="str">
            <v>Set</v>
          </cell>
          <cell r="D619">
            <v>650000</v>
          </cell>
          <cell r="E619">
            <v>0</v>
          </cell>
          <cell r="F619">
            <v>0</v>
          </cell>
          <cell r="G619">
            <v>0</v>
          </cell>
          <cell r="H619">
            <v>0</v>
          </cell>
          <cell r="I619">
            <v>0</v>
          </cell>
          <cell r="J619">
            <v>0</v>
          </cell>
          <cell r="K619">
            <v>0</v>
          </cell>
          <cell r="L619">
            <v>0</v>
          </cell>
          <cell r="M619">
            <v>0</v>
          </cell>
          <cell r="N619">
            <v>0</v>
          </cell>
          <cell r="O619">
            <v>0</v>
          </cell>
          <cell r="P619">
            <v>0</v>
          </cell>
          <cell r="Q619">
            <v>0</v>
          </cell>
          <cell r="R619">
            <v>0</v>
          </cell>
        </row>
        <row r="620">
          <cell r="A620">
            <v>11</v>
          </cell>
          <cell r="B620" t="str">
            <v>Kunci tanam Antik</v>
          </cell>
          <cell r="C620" t="str">
            <v>Set</v>
          </cell>
          <cell r="D620">
            <v>265000</v>
          </cell>
          <cell r="E620">
            <v>0</v>
          </cell>
          <cell r="F620">
            <v>0</v>
          </cell>
          <cell r="G620">
            <v>0</v>
          </cell>
          <cell r="H620">
            <v>0</v>
          </cell>
          <cell r="I620">
            <v>0</v>
          </cell>
          <cell r="J620">
            <v>0</v>
          </cell>
          <cell r="K620">
            <v>0</v>
          </cell>
          <cell r="L620">
            <v>0</v>
          </cell>
          <cell r="M620">
            <v>1</v>
          </cell>
          <cell r="N620">
            <v>0</v>
          </cell>
          <cell r="O620">
            <v>0</v>
          </cell>
          <cell r="P620">
            <v>0</v>
          </cell>
          <cell r="Q620">
            <v>1</v>
          </cell>
          <cell r="R620">
            <v>265000</v>
          </cell>
        </row>
        <row r="621">
          <cell r="A621">
            <v>12</v>
          </cell>
          <cell r="B621" t="str">
            <v>Kunci tanam biasa</v>
          </cell>
          <cell r="C621" t="str">
            <v>Set</v>
          </cell>
          <cell r="D621">
            <v>168565</v>
          </cell>
          <cell r="E621">
            <v>0</v>
          </cell>
          <cell r="F621">
            <v>0</v>
          </cell>
          <cell r="G621">
            <v>1</v>
          </cell>
          <cell r="H621">
            <v>168565</v>
          </cell>
          <cell r="I621">
            <v>0</v>
          </cell>
          <cell r="J621">
            <v>0</v>
          </cell>
          <cell r="K621">
            <v>0</v>
          </cell>
          <cell r="L621">
            <v>0</v>
          </cell>
          <cell r="M621">
            <v>0</v>
          </cell>
          <cell r="N621">
            <v>0</v>
          </cell>
          <cell r="O621">
            <v>0</v>
          </cell>
          <cell r="P621">
            <v>0</v>
          </cell>
          <cell r="Q621">
            <v>0</v>
          </cell>
          <cell r="R621">
            <v>0</v>
          </cell>
        </row>
        <row r="622">
          <cell r="A622">
            <v>13</v>
          </cell>
          <cell r="B622" t="str">
            <v>Kunci Silinder</v>
          </cell>
          <cell r="C622" t="str">
            <v>Set</v>
          </cell>
          <cell r="D622">
            <v>217900</v>
          </cell>
          <cell r="E622">
            <v>0</v>
          </cell>
          <cell r="F622">
            <v>0</v>
          </cell>
          <cell r="G622">
            <v>0</v>
          </cell>
          <cell r="H622">
            <v>0</v>
          </cell>
          <cell r="I622">
            <v>0</v>
          </cell>
          <cell r="J622">
            <v>0</v>
          </cell>
          <cell r="K622">
            <v>0</v>
          </cell>
          <cell r="L622">
            <v>0</v>
          </cell>
          <cell r="M622">
            <v>0</v>
          </cell>
          <cell r="N622">
            <v>0</v>
          </cell>
          <cell r="O622">
            <v>0</v>
          </cell>
          <cell r="P622">
            <v>0</v>
          </cell>
          <cell r="Q622">
            <v>0</v>
          </cell>
          <cell r="R622">
            <v>0</v>
          </cell>
        </row>
        <row r="623">
          <cell r="A623">
            <v>14</v>
          </cell>
          <cell r="B623" t="str">
            <v>Kunci Selot</v>
          </cell>
          <cell r="C623" t="str">
            <v>Set</v>
          </cell>
          <cell r="D623">
            <v>48300</v>
          </cell>
          <cell r="E623">
            <v>1</v>
          </cell>
          <cell r="F623">
            <v>48300</v>
          </cell>
          <cell r="G623">
            <v>0</v>
          </cell>
          <cell r="H623">
            <v>0</v>
          </cell>
          <cell r="I623">
            <v>0</v>
          </cell>
          <cell r="J623">
            <v>0</v>
          </cell>
          <cell r="K623">
            <v>0</v>
          </cell>
          <cell r="L623">
            <v>0</v>
          </cell>
          <cell r="M623">
            <v>0</v>
          </cell>
          <cell r="N623">
            <v>0</v>
          </cell>
          <cell r="O623">
            <v>0</v>
          </cell>
          <cell r="P623">
            <v>0</v>
          </cell>
          <cell r="Q623">
            <v>0</v>
          </cell>
          <cell r="R623">
            <v>0</v>
          </cell>
        </row>
        <row r="624">
          <cell r="A624">
            <v>15</v>
          </cell>
          <cell r="B624" t="str">
            <v>Engsel jendela</v>
          </cell>
          <cell r="C624" t="str">
            <v>Bh</v>
          </cell>
          <cell r="D624">
            <v>16600</v>
          </cell>
          <cell r="E624">
            <v>2</v>
          </cell>
          <cell r="F624">
            <v>33200</v>
          </cell>
          <cell r="G624">
            <v>0</v>
          </cell>
          <cell r="H624">
            <v>0</v>
          </cell>
          <cell r="I624">
            <v>0</v>
          </cell>
          <cell r="J624">
            <v>0</v>
          </cell>
          <cell r="K624">
            <v>0</v>
          </cell>
          <cell r="L624">
            <v>0</v>
          </cell>
          <cell r="M624">
            <v>0</v>
          </cell>
          <cell r="N624">
            <v>0</v>
          </cell>
          <cell r="O624">
            <v>0</v>
          </cell>
          <cell r="P624">
            <v>0</v>
          </cell>
          <cell r="Q624">
            <v>0</v>
          </cell>
          <cell r="R624">
            <v>0</v>
          </cell>
        </row>
        <row r="625">
          <cell r="A625">
            <v>16</v>
          </cell>
          <cell r="B625" t="str">
            <v>Engsel pintu</v>
          </cell>
          <cell r="C625" t="str">
            <v>Bh</v>
          </cell>
          <cell r="D625">
            <v>44395.75</v>
          </cell>
          <cell r="E625">
            <v>2</v>
          </cell>
          <cell r="F625">
            <v>88791.5</v>
          </cell>
          <cell r="G625">
            <v>3</v>
          </cell>
          <cell r="H625">
            <v>133187.25</v>
          </cell>
          <cell r="I625">
            <v>0</v>
          </cell>
          <cell r="J625">
            <v>0</v>
          </cell>
          <cell r="K625">
            <v>0</v>
          </cell>
          <cell r="L625">
            <v>0</v>
          </cell>
          <cell r="M625">
            <v>0</v>
          </cell>
          <cell r="N625">
            <v>0</v>
          </cell>
          <cell r="O625">
            <v>0</v>
          </cell>
          <cell r="P625">
            <v>0</v>
          </cell>
          <cell r="Q625">
            <v>0</v>
          </cell>
          <cell r="R625">
            <v>0</v>
          </cell>
        </row>
        <row r="626">
          <cell r="A626">
            <v>17</v>
          </cell>
          <cell r="B626" t="str">
            <v>Engsel Pintu dari pipa besi dia 2 cm</v>
          </cell>
          <cell r="C626" t="str">
            <v>Bh</v>
          </cell>
          <cell r="D626">
            <v>66593.625</v>
          </cell>
          <cell r="E626">
            <v>0</v>
          </cell>
          <cell r="F626">
            <v>0</v>
          </cell>
          <cell r="G626">
            <v>0</v>
          </cell>
          <cell r="H626">
            <v>0</v>
          </cell>
          <cell r="I626">
            <v>0</v>
          </cell>
          <cell r="J626">
            <v>0</v>
          </cell>
          <cell r="K626">
            <v>0</v>
          </cell>
          <cell r="L626">
            <v>0</v>
          </cell>
          <cell r="M626">
            <v>0</v>
          </cell>
          <cell r="N626">
            <v>0</v>
          </cell>
          <cell r="O626">
            <v>0</v>
          </cell>
          <cell r="P626">
            <v>0</v>
          </cell>
          <cell r="Q626">
            <v>0</v>
          </cell>
          <cell r="R626">
            <v>0</v>
          </cell>
        </row>
        <row r="627">
          <cell r="A627">
            <v>18</v>
          </cell>
          <cell r="B627" t="str">
            <v>Kait/hak angin</v>
          </cell>
          <cell r="C627" t="str">
            <v>Set</v>
          </cell>
          <cell r="D627">
            <v>27000</v>
          </cell>
          <cell r="E627">
            <v>2</v>
          </cell>
          <cell r="F627">
            <v>54000</v>
          </cell>
          <cell r="G627">
            <v>0</v>
          </cell>
          <cell r="H627">
            <v>0</v>
          </cell>
          <cell r="I627">
            <v>0</v>
          </cell>
          <cell r="J627">
            <v>0</v>
          </cell>
          <cell r="K627">
            <v>0</v>
          </cell>
          <cell r="L627">
            <v>0</v>
          </cell>
          <cell r="M627">
            <v>0</v>
          </cell>
          <cell r="N627">
            <v>0</v>
          </cell>
          <cell r="O627">
            <v>0</v>
          </cell>
          <cell r="P627">
            <v>0</v>
          </cell>
          <cell r="Q627">
            <v>0</v>
          </cell>
          <cell r="R627">
            <v>0</v>
          </cell>
        </row>
        <row r="628">
          <cell r="A628">
            <v>19</v>
          </cell>
          <cell r="B628" t="str">
            <v>Grendel pintu kuningan</v>
          </cell>
          <cell r="C628" t="str">
            <v>Bh</v>
          </cell>
          <cell r="D628">
            <v>125000</v>
          </cell>
          <cell r="E628">
            <v>0</v>
          </cell>
          <cell r="F628">
            <v>0</v>
          </cell>
          <cell r="G628">
            <v>0</v>
          </cell>
          <cell r="H628">
            <v>0</v>
          </cell>
          <cell r="I628">
            <v>0</v>
          </cell>
          <cell r="J628">
            <v>0</v>
          </cell>
          <cell r="K628">
            <v>0</v>
          </cell>
          <cell r="L628">
            <v>0</v>
          </cell>
          <cell r="M628">
            <v>0</v>
          </cell>
          <cell r="N628">
            <v>0</v>
          </cell>
          <cell r="O628">
            <v>0</v>
          </cell>
          <cell r="P628">
            <v>0</v>
          </cell>
          <cell r="Q628">
            <v>0</v>
          </cell>
          <cell r="R628">
            <v>0</v>
          </cell>
        </row>
        <row r="629">
          <cell r="A629">
            <v>20</v>
          </cell>
          <cell r="B629" t="str">
            <v xml:space="preserve">Grendel jendela </v>
          </cell>
          <cell r="C629" t="str">
            <v>Bh</v>
          </cell>
          <cell r="D629">
            <v>8100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0</v>
          </cell>
        </row>
        <row r="630">
          <cell r="A630">
            <v>21</v>
          </cell>
          <cell r="B630" t="str">
            <v>Grendel pintu</v>
          </cell>
          <cell r="C630" t="str">
            <v>Bh</v>
          </cell>
          <cell r="D630">
            <v>14200</v>
          </cell>
          <cell r="E630">
            <v>1</v>
          </cell>
          <cell r="F630">
            <v>14200</v>
          </cell>
          <cell r="G630">
            <v>0</v>
          </cell>
          <cell r="H630">
            <v>0</v>
          </cell>
          <cell r="I630">
            <v>0</v>
          </cell>
          <cell r="J630">
            <v>0</v>
          </cell>
          <cell r="K630">
            <v>0</v>
          </cell>
          <cell r="L630">
            <v>0</v>
          </cell>
          <cell r="M630">
            <v>0</v>
          </cell>
          <cell r="N630">
            <v>0</v>
          </cell>
          <cell r="O630">
            <v>0</v>
          </cell>
          <cell r="P630">
            <v>0</v>
          </cell>
          <cell r="Q630">
            <v>0</v>
          </cell>
          <cell r="R630">
            <v>0</v>
          </cell>
        </row>
        <row r="631">
          <cell r="A631">
            <v>22</v>
          </cell>
          <cell r="B631" t="str">
            <v>Stripting Knip</v>
          </cell>
          <cell r="C631" t="str">
            <v>Set</v>
          </cell>
          <cell r="D631">
            <v>13700</v>
          </cell>
          <cell r="E631">
            <v>0</v>
          </cell>
          <cell r="F631">
            <v>0</v>
          </cell>
          <cell r="G631">
            <v>0</v>
          </cell>
          <cell r="H631">
            <v>0</v>
          </cell>
          <cell r="I631">
            <v>0</v>
          </cell>
          <cell r="J631">
            <v>0</v>
          </cell>
          <cell r="K631">
            <v>0</v>
          </cell>
          <cell r="L631">
            <v>0</v>
          </cell>
          <cell r="M631">
            <v>0</v>
          </cell>
          <cell r="N631">
            <v>0</v>
          </cell>
          <cell r="O631">
            <v>0</v>
          </cell>
          <cell r="P631">
            <v>0</v>
          </cell>
          <cell r="Q631">
            <v>0</v>
          </cell>
          <cell r="R631">
            <v>0</v>
          </cell>
        </row>
        <row r="632">
          <cell r="A632">
            <v>23</v>
          </cell>
          <cell r="B632" t="str">
            <v>Door Closer</v>
          </cell>
          <cell r="C632" t="str">
            <v>Set</v>
          </cell>
          <cell r="D632">
            <v>260800</v>
          </cell>
          <cell r="E632">
            <v>1</v>
          </cell>
          <cell r="F632">
            <v>260800</v>
          </cell>
          <cell r="G632">
            <v>0</v>
          </cell>
          <cell r="H632">
            <v>0</v>
          </cell>
          <cell r="I632">
            <v>0</v>
          </cell>
          <cell r="J632">
            <v>0</v>
          </cell>
          <cell r="K632">
            <v>0</v>
          </cell>
          <cell r="L632">
            <v>0</v>
          </cell>
          <cell r="M632">
            <v>0</v>
          </cell>
          <cell r="N632">
            <v>0</v>
          </cell>
          <cell r="O632">
            <v>0</v>
          </cell>
          <cell r="P632">
            <v>0</v>
          </cell>
          <cell r="Q632">
            <v>0</v>
          </cell>
          <cell r="R632">
            <v>0</v>
          </cell>
        </row>
        <row r="633">
          <cell r="A633">
            <v>24</v>
          </cell>
          <cell r="B633" t="str">
            <v>Door Holder</v>
          </cell>
          <cell r="C633" t="str">
            <v>Set</v>
          </cell>
          <cell r="D633">
            <v>500000</v>
          </cell>
          <cell r="E633">
            <v>0</v>
          </cell>
          <cell r="F633">
            <v>0</v>
          </cell>
          <cell r="G633">
            <v>0</v>
          </cell>
          <cell r="H633">
            <v>0</v>
          </cell>
          <cell r="I633">
            <v>0</v>
          </cell>
          <cell r="J633">
            <v>0</v>
          </cell>
          <cell r="K633">
            <v>0</v>
          </cell>
          <cell r="L633">
            <v>0</v>
          </cell>
          <cell r="M633">
            <v>0</v>
          </cell>
          <cell r="N633">
            <v>0</v>
          </cell>
          <cell r="O633">
            <v>0</v>
          </cell>
          <cell r="P633">
            <v>0</v>
          </cell>
          <cell r="Q633">
            <v>0</v>
          </cell>
          <cell r="R633">
            <v>0</v>
          </cell>
        </row>
        <row r="634">
          <cell r="A634">
            <v>25</v>
          </cell>
          <cell r="B634" t="str">
            <v>Door Stop</v>
          </cell>
          <cell r="C634" t="str">
            <v>Set</v>
          </cell>
          <cell r="D634">
            <v>32100</v>
          </cell>
          <cell r="E634">
            <v>1</v>
          </cell>
          <cell r="F634">
            <v>32100</v>
          </cell>
          <cell r="G634">
            <v>0</v>
          </cell>
          <cell r="H634">
            <v>0</v>
          </cell>
          <cell r="I634">
            <v>0</v>
          </cell>
          <cell r="J634">
            <v>0</v>
          </cell>
          <cell r="K634">
            <v>0</v>
          </cell>
          <cell r="L634">
            <v>0</v>
          </cell>
          <cell r="M634">
            <v>0</v>
          </cell>
          <cell r="N634">
            <v>0</v>
          </cell>
          <cell r="O634">
            <v>0</v>
          </cell>
          <cell r="P634">
            <v>0</v>
          </cell>
          <cell r="Q634">
            <v>0</v>
          </cell>
          <cell r="R634">
            <v>0</v>
          </cell>
        </row>
        <row r="635">
          <cell r="A635">
            <v>26</v>
          </cell>
          <cell r="B635" t="str">
            <v>Kaca bening 5 mm</v>
          </cell>
          <cell r="C635" t="str">
            <v>M2</v>
          </cell>
          <cell r="D635">
            <v>66700</v>
          </cell>
          <cell r="E635">
            <v>5.0399999999999993E-2</v>
          </cell>
          <cell r="F635">
            <v>3361.6799999999994</v>
          </cell>
          <cell r="G635">
            <v>0</v>
          </cell>
          <cell r="H635">
            <v>0</v>
          </cell>
          <cell r="I635">
            <v>0</v>
          </cell>
          <cell r="J635">
            <v>0</v>
          </cell>
          <cell r="K635">
            <v>0</v>
          </cell>
          <cell r="L635">
            <v>0</v>
          </cell>
          <cell r="M635">
            <v>0</v>
          </cell>
          <cell r="N635">
            <v>0</v>
          </cell>
          <cell r="O635">
            <v>0</v>
          </cell>
          <cell r="P635">
            <v>0</v>
          </cell>
          <cell r="Q635">
            <v>0</v>
          </cell>
          <cell r="R635">
            <v>0</v>
          </cell>
        </row>
        <row r="636">
          <cell r="A636">
            <v>27</v>
          </cell>
          <cell r="B636" t="str">
            <v>Kaca bening 10 mm</v>
          </cell>
          <cell r="C636" t="str">
            <v>M2</v>
          </cell>
          <cell r="D636">
            <v>280895.75</v>
          </cell>
          <cell r="E636">
            <v>0</v>
          </cell>
          <cell r="F636">
            <v>0</v>
          </cell>
          <cell r="G636">
            <v>0</v>
          </cell>
          <cell r="H636">
            <v>0</v>
          </cell>
          <cell r="I636">
            <v>0</v>
          </cell>
          <cell r="J636">
            <v>0</v>
          </cell>
          <cell r="K636">
            <v>0.89999999999999991</v>
          </cell>
          <cell r="L636">
            <v>252806.17499999999</v>
          </cell>
          <cell r="M636">
            <v>0.89999999999999991</v>
          </cell>
          <cell r="N636">
            <v>252806.17499999999</v>
          </cell>
          <cell r="O636">
            <v>0</v>
          </cell>
          <cell r="P636">
            <v>0</v>
          </cell>
          <cell r="Q636">
            <v>0</v>
          </cell>
          <cell r="R636">
            <v>0</v>
          </cell>
        </row>
        <row r="637">
          <cell r="A637">
            <v>28</v>
          </cell>
          <cell r="B637" t="str">
            <v>Kaca Bening 12 mm</v>
          </cell>
          <cell r="C637" t="str">
            <v>M2</v>
          </cell>
          <cell r="D637">
            <v>403787.64062499994</v>
          </cell>
          <cell r="E637">
            <v>0</v>
          </cell>
          <cell r="F637">
            <v>0</v>
          </cell>
          <cell r="G637">
            <v>0</v>
          </cell>
          <cell r="H637">
            <v>0</v>
          </cell>
          <cell r="I637">
            <v>1.3</v>
          </cell>
          <cell r="J637">
            <v>524923.93281249993</v>
          </cell>
          <cell r="K637">
            <v>0</v>
          </cell>
          <cell r="L637">
            <v>0</v>
          </cell>
          <cell r="M637">
            <v>0</v>
          </cell>
          <cell r="N637">
            <v>0</v>
          </cell>
          <cell r="O637">
            <v>0</v>
          </cell>
          <cell r="P637">
            <v>0</v>
          </cell>
          <cell r="Q637">
            <v>0</v>
          </cell>
          <cell r="R637">
            <v>0</v>
          </cell>
        </row>
        <row r="638">
          <cell r="A638">
            <v>29</v>
          </cell>
          <cell r="B638" t="str">
            <v>Besi hollow 4/4</v>
          </cell>
          <cell r="C638" t="str">
            <v>M'</v>
          </cell>
          <cell r="D638">
            <v>48625.000000000051</v>
          </cell>
          <cell r="E638">
            <v>0</v>
          </cell>
          <cell r="F638">
            <v>0</v>
          </cell>
          <cell r="G638">
            <v>0</v>
          </cell>
          <cell r="H638">
            <v>0</v>
          </cell>
          <cell r="I638">
            <v>0</v>
          </cell>
          <cell r="J638">
            <v>0</v>
          </cell>
          <cell r="K638">
            <v>0</v>
          </cell>
          <cell r="L638">
            <v>0</v>
          </cell>
          <cell r="M638">
            <v>0</v>
          </cell>
          <cell r="N638">
            <v>0</v>
          </cell>
          <cell r="O638">
            <v>0</v>
          </cell>
          <cell r="P638">
            <v>0</v>
          </cell>
          <cell r="Q638">
            <v>0</v>
          </cell>
          <cell r="R638">
            <v>0</v>
          </cell>
        </row>
        <row r="639">
          <cell r="A639">
            <v>30</v>
          </cell>
          <cell r="B639" t="str">
            <v>Besi hollow 6/6</v>
          </cell>
          <cell r="C639" t="str">
            <v>M'</v>
          </cell>
          <cell r="D639">
            <v>74462.500000000058</v>
          </cell>
          <cell r="E639">
            <v>0</v>
          </cell>
          <cell r="F639">
            <v>0</v>
          </cell>
          <cell r="G639">
            <v>0</v>
          </cell>
          <cell r="H639">
            <v>0</v>
          </cell>
          <cell r="I639">
            <v>0</v>
          </cell>
          <cell r="J639">
            <v>0</v>
          </cell>
          <cell r="K639">
            <v>0</v>
          </cell>
          <cell r="L639">
            <v>0</v>
          </cell>
          <cell r="M639">
            <v>0</v>
          </cell>
          <cell r="N639">
            <v>0</v>
          </cell>
          <cell r="O639">
            <v>0</v>
          </cell>
          <cell r="P639">
            <v>0</v>
          </cell>
          <cell r="Q639">
            <v>0</v>
          </cell>
          <cell r="R639">
            <v>0</v>
          </cell>
        </row>
        <row r="640">
          <cell r="A640">
            <v>31</v>
          </cell>
          <cell r="B640" t="str">
            <v>Besi hollow 2.5/5</v>
          </cell>
          <cell r="C640" t="str">
            <v>Kg</v>
          </cell>
          <cell r="D640">
            <v>74462.500000000058</v>
          </cell>
          <cell r="E640">
            <v>0</v>
          </cell>
          <cell r="F640">
            <v>0</v>
          </cell>
          <cell r="G640">
            <v>0</v>
          </cell>
          <cell r="H640">
            <v>0</v>
          </cell>
          <cell r="I640">
            <v>0</v>
          </cell>
          <cell r="J640">
            <v>0</v>
          </cell>
          <cell r="K640">
            <v>0</v>
          </cell>
          <cell r="L640">
            <v>0</v>
          </cell>
          <cell r="M640">
            <v>0</v>
          </cell>
          <cell r="N640">
            <v>0</v>
          </cell>
          <cell r="O640">
            <v>0</v>
          </cell>
          <cell r="P640">
            <v>0</v>
          </cell>
          <cell r="Q640">
            <v>0</v>
          </cell>
          <cell r="R640">
            <v>0</v>
          </cell>
        </row>
        <row r="641">
          <cell r="A641">
            <v>32</v>
          </cell>
          <cell r="B641" t="str">
            <v>Besi hollow 5/5</v>
          </cell>
          <cell r="C641" t="str">
            <v>Kg</v>
          </cell>
          <cell r="D641">
            <v>74462.500000000058</v>
          </cell>
          <cell r="E641">
            <v>0</v>
          </cell>
          <cell r="F641">
            <v>0</v>
          </cell>
          <cell r="G641">
            <v>0</v>
          </cell>
          <cell r="H641">
            <v>0</v>
          </cell>
          <cell r="I641">
            <v>0</v>
          </cell>
          <cell r="J641">
            <v>0</v>
          </cell>
          <cell r="K641">
            <v>0</v>
          </cell>
          <cell r="L641">
            <v>0</v>
          </cell>
          <cell r="M641">
            <v>0</v>
          </cell>
          <cell r="N641">
            <v>0</v>
          </cell>
          <cell r="O641">
            <v>0</v>
          </cell>
          <cell r="P641">
            <v>0</v>
          </cell>
          <cell r="Q641">
            <v>0</v>
          </cell>
          <cell r="R641">
            <v>0</v>
          </cell>
        </row>
        <row r="642">
          <cell r="A642">
            <v>33</v>
          </cell>
          <cell r="B642" t="str">
            <v>Besi hollow 2/2</v>
          </cell>
          <cell r="C642" t="str">
            <v>Kg</v>
          </cell>
          <cell r="D642">
            <v>74462.500000000058</v>
          </cell>
          <cell r="E642">
            <v>0</v>
          </cell>
          <cell r="F642">
            <v>0</v>
          </cell>
          <cell r="G642">
            <v>0</v>
          </cell>
          <cell r="H642">
            <v>0</v>
          </cell>
          <cell r="I642">
            <v>0</v>
          </cell>
          <cell r="J642">
            <v>0</v>
          </cell>
          <cell r="K642">
            <v>0</v>
          </cell>
          <cell r="L642">
            <v>0</v>
          </cell>
          <cell r="M642">
            <v>0</v>
          </cell>
          <cell r="N642">
            <v>0</v>
          </cell>
          <cell r="O642">
            <v>0</v>
          </cell>
          <cell r="P642">
            <v>0</v>
          </cell>
          <cell r="Q642">
            <v>0</v>
          </cell>
          <cell r="R642">
            <v>0</v>
          </cell>
        </row>
        <row r="643">
          <cell r="A643">
            <v>34</v>
          </cell>
          <cell r="B643" t="str">
            <v>Besi hollow 2/4</v>
          </cell>
          <cell r="C643" t="str">
            <v>Kg</v>
          </cell>
          <cell r="D643">
            <v>74462.500000000058</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row>
        <row r="644">
          <cell r="A644">
            <v>35</v>
          </cell>
          <cell r="B644" t="str">
            <v>Kaca Tempered 12 mm</v>
          </cell>
          <cell r="C644" t="str">
            <v>M2</v>
          </cell>
          <cell r="D644">
            <v>528395.75</v>
          </cell>
          <cell r="E644">
            <v>0</v>
          </cell>
          <cell r="F644">
            <v>0</v>
          </cell>
          <cell r="G644">
            <v>0</v>
          </cell>
          <cell r="H644">
            <v>0</v>
          </cell>
          <cell r="I644">
            <v>0</v>
          </cell>
          <cell r="J644">
            <v>0</v>
          </cell>
          <cell r="K644">
            <v>0</v>
          </cell>
          <cell r="L644">
            <v>0</v>
          </cell>
          <cell r="M644">
            <v>0</v>
          </cell>
          <cell r="N644">
            <v>0</v>
          </cell>
          <cell r="O644">
            <v>0</v>
          </cell>
          <cell r="P644">
            <v>0</v>
          </cell>
          <cell r="Q644">
            <v>0</v>
          </cell>
          <cell r="R644">
            <v>0</v>
          </cell>
        </row>
        <row r="645">
          <cell r="A645">
            <v>36</v>
          </cell>
          <cell r="B645" t="str">
            <v>Glass Block</v>
          </cell>
          <cell r="C645" t="str">
            <v>Bh</v>
          </cell>
          <cell r="D645">
            <v>45000</v>
          </cell>
          <cell r="E645">
            <v>0</v>
          </cell>
          <cell r="F645">
            <v>0</v>
          </cell>
          <cell r="G645">
            <v>0</v>
          </cell>
          <cell r="H645">
            <v>0</v>
          </cell>
          <cell r="I645">
            <v>0</v>
          </cell>
          <cell r="J645">
            <v>0</v>
          </cell>
          <cell r="K645">
            <v>0</v>
          </cell>
          <cell r="L645">
            <v>0</v>
          </cell>
          <cell r="M645">
            <v>0</v>
          </cell>
          <cell r="N645">
            <v>0</v>
          </cell>
          <cell r="O645">
            <v>0</v>
          </cell>
          <cell r="P645">
            <v>0</v>
          </cell>
          <cell r="Q645">
            <v>0</v>
          </cell>
          <cell r="R645">
            <v>0</v>
          </cell>
        </row>
        <row r="646">
          <cell r="A646">
            <v>37</v>
          </cell>
          <cell r="B646" t="str">
            <v>Kaca Es</v>
          </cell>
          <cell r="C646" t="str">
            <v>M2</v>
          </cell>
          <cell r="D646">
            <v>66700</v>
          </cell>
          <cell r="E646">
            <v>0</v>
          </cell>
          <cell r="F646">
            <v>0</v>
          </cell>
          <cell r="G646">
            <v>0</v>
          </cell>
          <cell r="H646">
            <v>0</v>
          </cell>
          <cell r="I646">
            <v>0</v>
          </cell>
          <cell r="J646">
            <v>0</v>
          </cell>
          <cell r="K646">
            <v>0</v>
          </cell>
          <cell r="L646">
            <v>0</v>
          </cell>
          <cell r="M646">
            <v>0</v>
          </cell>
          <cell r="N646">
            <v>0</v>
          </cell>
          <cell r="O646">
            <v>0</v>
          </cell>
          <cell r="P646">
            <v>0</v>
          </cell>
          <cell r="Q646">
            <v>0</v>
          </cell>
          <cell r="R646">
            <v>0</v>
          </cell>
        </row>
        <row r="647">
          <cell r="A647">
            <v>38</v>
          </cell>
          <cell r="B647" t="str">
            <v>Krepyak Kaca Nako + Kerangka</v>
          </cell>
          <cell r="C647" t="str">
            <v>M2</v>
          </cell>
          <cell r="D647">
            <v>81300</v>
          </cell>
          <cell r="E647">
            <v>0</v>
          </cell>
          <cell r="F647">
            <v>0</v>
          </cell>
          <cell r="G647">
            <v>0</v>
          </cell>
          <cell r="H647">
            <v>0</v>
          </cell>
          <cell r="I647">
            <v>0</v>
          </cell>
          <cell r="J647">
            <v>0</v>
          </cell>
          <cell r="K647">
            <v>0</v>
          </cell>
          <cell r="L647">
            <v>0</v>
          </cell>
          <cell r="M647">
            <v>0</v>
          </cell>
          <cell r="N647">
            <v>0</v>
          </cell>
          <cell r="O647">
            <v>0</v>
          </cell>
          <cell r="P647">
            <v>0</v>
          </cell>
          <cell r="Q647">
            <v>0</v>
          </cell>
          <cell r="R647">
            <v>0</v>
          </cell>
        </row>
        <row r="648">
          <cell r="A648">
            <v>39</v>
          </cell>
          <cell r="B648" t="str">
            <v>Sticker Efek Kaca Es</v>
          </cell>
          <cell r="C648" t="str">
            <v>M2</v>
          </cell>
          <cell r="D648">
            <v>150000</v>
          </cell>
          <cell r="E648">
            <v>0</v>
          </cell>
          <cell r="F648">
            <v>0</v>
          </cell>
          <cell r="G648">
            <v>0</v>
          </cell>
          <cell r="H648">
            <v>0</v>
          </cell>
          <cell r="I648">
            <v>0</v>
          </cell>
          <cell r="J648">
            <v>0</v>
          </cell>
          <cell r="K648">
            <v>0</v>
          </cell>
          <cell r="L648">
            <v>0</v>
          </cell>
          <cell r="M648">
            <v>0</v>
          </cell>
          <cell r="N648">
            <v>0</v>
          </cell>
          <cell r="O648">
            <v>0</v>
          </cell>
          <cell r="P648">
            <v>0</v>
          </cell>
          <cell r="Q648">
            <v>0</v>
          </cell>
          <cell r="R648">
            <v>0</v>
          </cell>
        </row>
        <row r="649">
          <cell r="A649">
            <v>40</v>
          </cell>
          <cell r="B649" t="str">
            <v>Rel Pintu Dorong</v>
          </cell>
          <cell r="C649" t="str">
            <v>M'</v>
          </cell>
          <cell r="D649">
            <v>275000</v>
          </cell>
          <cell r="E649">
            <v>0</v>
          </cell>
          <cell r="F649">
            <v>0</v>
          </cell>
          <cell r="G649">
            <v>0</v>
          </cell>
          <cell r="H649">
            <v>0</v>
          </cell>
          <cell r="I649">
            <v>0</v>
          </cell>
          <cell r="J649">
            <v>0</v>
          </cell>
          <cell r="K649">
            <v>0</v>
          </cell>
          <cell r="L649">
            <v>0</v>
          </cell>
          <cell r="M649">
            <v>2024000</v>
          </cell>
          <cell r="N649">
            <v>0</v>
          </cell>
          <cell r="O649">
            <v>0</v>
          </cell>
          <cell r="P649">
            <v>0</v>
          </cell>
          <cell r="Q649">
            <v>7.36</v>
          </cell>
          <cell r="R649">
            <v>2024000</v>
          </cell>
        </row>
        <row r="650">
          <cell r="A650">
            <v>41</v>
          </cell>
          <cell r="B650" t="str">
            <v>Rolling Door</v>
          </cell>
          <cell r="C650" t="str">
            <v>M2</v>
          </cell>
          <cell r="D650">
            <v>358100</v>
          </cell>
          <cell r="E650">
            <v>0</v>
          </cell>
          <cell r="F650">
            <v>0</v>
          </cell>
          <cell r="G650">
            <v>0</v>
          </cell>
          <cell r="H650">
            <v>0</v>
          </cell>
          <cell r="I650">
            <v>0</v>
          </cell>
          <cell r="J650">
            <v>0</v>
          </cell>
          <cell r="K650">
            <v>0</v>
          </cell>
          <cell r="L650">
            <v>0</v>
          </cell>
          <cell r="M650">
            <v>0</v>
          </cell>
          <cell r="N650">
            <v>0</v>
          </cell>
          <cell r="O650">
            <v>0</v>
          </cell>
          <cell r="P650">
            <v>0</v>
          </cell>
          <cell r="Q650">
            <v>0</v>
          </cell>
          <cell r="R650">
            <v>0</v>
          </cell>
        </row>
        <row r="651">
          <cell r="A651">
            <v>42</v>
          </cell>
          <cell r="B651" t="str">
            <v>Roster</v>
          </cell>
          <cell r="C651" t="str">
            <v>M2</v>
          </cell>
          <cell r="D651">
            <v>133850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row>
        <row r="652">
          <cell r="A652">
            <v>43</v>
          </cell>
          <cell r="B652" t="str">
            <v>Gipsum Board</v>
          </cell>
          <cell r="C652" t="str">
            <v>M2</v>
          </cell>
          <cell r="D652">
            <v>29000</v>
          </cell>
          <cell r="E652">
            <v>0</v>
          </cell>
          <cell r="F652">
            <v>0</v>
          </cell>
          <cell r="G652">
            <v>0</v>
          </cell>
          <cell r="H652">
            <v>0</v>
          </cell>
          <cell r="I652">
            <v>0</v>
          </cell>
          <cell r="J652">
            <v>0</v>
          </cell>
          <cell r="K652">
            <v>0</v>
          </cell>
          <cell r="L652">
            <v>0</v>
          </cell>
          <cell r="M652">
            <v>0</v>
          </cell>
          <cell r="N652">
            <v>0</v>
          </cell>
          <cell r="O652">
            <v>0</v>
          </cell>
          <cell r="P652">
            <v>0</v>
          </cell>
          <cell r="Q652">
            <v>0</v>
          </cell>
          <cell r="R652">
            <v>0</v>
          </cell>
        </row>
        <row r="653">
          <cell r="A653">
            <v>44</v>
          </cell>
          <cell r="B653" t="str">
            <v>List Gipsum</v>
          </cell>
          <cell r="C653" t="str">
            <v>M'</v>
          </cell>
          <cell r="D653">
            <v>17300</v>
          </cell>
          <cell r="E653">
            <v>0</v>
          </cell>
          <cell r="F653">
            <v>0</v>
          </cell>
          <cell r="G653">
            <v>0</v>
          </cell>
          <cell r="H653">
            <v>0</v>
          </cell>
          <cell r="I653">
            <v>0</v>
          </cell>
          <cell r="J653">
            <v>0</v>
          </cell>
          <cell r="K653">
            <v>0</v>
          </cell>
          <cell r="L653">
            <v>0</v>
          </cell>
          <cell r="M653">
            <v>0</v>
          </cell>
          <cell r="N653">
            <v>0</v>
          </cell>
          <cell r="O653">
            <v>0</v>
          </cell>
          <cell r="P653">
            <v>0</v>
          </cell>
          <cell r="Q653">
            <v>0</v>
          </cell>
          <cell r="R653">
            <v>0</v>
          </cell>
        </row>
        <row r="654">
          <cell r="A654">
            <v>45</v>
          </cell>
          <cell r="B654" t="str">
            <v>Sealent</v>
          </cell>
          <cell r="C654" t="str">
            <v>M'</v>
          </cell>
          <cell r="D654">
            <v>8400</v>
          </cell>
          <cell r="E654">
            <v>4.32</v>
          </cell>
          <cell r="F654">
            <v>36288</v>
          </cell>
          <cell r="G654">
            <v>0</v>
          </cell>
          <cell r="H654">
            <v>0</v>
          </cell>
          <cell r="I654">
            <v>10.6</v>
          </cell>
          <cell r="J654">
            <v>89040</v>
          </cell>
          <cell r="K654">
            <v>8.4</v>
          </cell>
          <cell r="L654">
            <v>70560</v>
          </cell>
          <cell r="M654">
            <v>8.4</v>
          </cell>
          <cell r="N654">
            <v>70560</v>
          </cell>
          <cell r="O654">
            <v>0</v>
          </cell>
          <cell r="P654">
            <v>0</v>
          </cell>
          <cell r="Q654">
            <v>0</v>
          </cell>
          <cell r="R654">
            <v>0</v>
          </cell>
        </row>
        <row r="655">
          <cell r="A655">
            <v>46</v>
          </cell>
          <cell r="B655" t="str">
            <v>Benangan Kusen</v>
          </cell>
          <cell r="C655" t="str">
            <v>M'</v>
          </cell>
          <cell r="D655">
            <v>4296.0074999999997</v>
          </cell>
          <cell r="E655">
            <v>11.7</v>
          </cell>
          <cell r="F655">
            <v>50263.287749999996</v>
          </cell>
          <cell r="G655">
            <v>5.7839999999999998</v>
          </cell>
          <cell r="H655">
            <v>24848.107379999998</v>
          </cell>
          <cell r="I655">
            <v>21.2</v>
          </cell>
          <cell r="J655">
            <v>91075.358999999997</v>
          </cell>
          <cell r="K655">
            <v>16.8</v>
          </cell>
          <cell r="L655">
            <v>72172.925999999992</v>
          </cell>
          <cell r="M655">
            <v>16.8</v>
          </cell>
          <cell r="N655">
            <v>72172.925999999992</v>
          </cell>
          <cell r="O655">
            <v>0</v>
          </cell>
          <cell r="P655">
            <v>0</v>
          </cell>
          <cell r="Q655">
            <v>0</v>
          </cell>
          <cell r="R655">
            <v>0</v>
          </cell>
        </row>
        <row r="656">
          <cell r="A656">
            <v>47</v>
          </cell>
          <cell r="B656" t="str">
            <v xml:space="preserve">Cat Kayu </v>
          </cell>
          <cell r="C656" t="str">
            <v>M2</v>
          </cell>
          <cell r="D656">
            <v>19370.5</v>
          </cell>
          <cell r="E656">
            <v>3</v>
          </cell>
          <cell r="F656">
            <v>58111.5</v>
          </cell>
          <cell r="G656">
            <v>4.0991999999999997</v>
          </cell>
          <cell r="H656">
            <v>79403.553599999999</v>
          </cell>
          <cell r="I656">
            <v>0</v>
          </cell>
          <cell r="J656">
            <v>0</v>
          </cell>
          <cell r="K656">
            <v>0</v>
          </cell>
          <cell r="L656">
            <v>0</v>
          </cell>
          <cell r="M656">
            <v>0</v>
          </cell>
          <cell r="N656">
            <v>0</v>
          </cell>
          <cell r="O656">
            <v>0</v>
          </cell>
          <cell r="P656">
            <v>0</v>
          </cell>
          <cell r="Q656">
            <v>0</v>
          </cell>
          <cell r="R656">
            <v>0</v>
          </cell>
        </row>
        <row r="657">
          <cell r="A657">
            <v>48</v>
          </cell>
          <cell r="B657" t="str">
            <v>Cat Besi</v>
          </cell>
          <cell r="C657" t="str">
            <v>M2</v>
          </cell>
          <cell r="D657">
            <v>13698</v>
          </cell>
          <cell r="E657">
            <v>0</v>
          </cell>
          <cell r="F657">
            <v>0</v>
          </cell>
          <cell r="G657">
            <v>0</v>
          </cell>
          <cell r="H657">
            <v>0</v>
          </cell>
          <cell r="I657">
            <v>0</v>
          </cell>
          <cell r="J657">
            <v>0</v>
          </cell>
          <cell r="K657">
            <v>5.12</v>
          </cell>
          <cell r="L657">
            <v>0</v>
          </cell>
          <cell r="M657">
            <v>5.12</v>
          </cell>
          <cell r="N657">
            <v>0</v>
          </cell>
          <cell r="O657">
            <v>5.12</v>
          </cell>
          <cell r="P657">
            <v>70133.759999999995</v>
          </cell>
          <cell r="Q657">
            <v>5.12</v>
          </cell>
          <cell r="R657">
            <v>70133.759999999995</v>
          </cell>
        </row>
        <row r="658">
          <cell r="A658">
            <v>49</v>
          </cell>
          <cell r="B658" t="str">
            <v>Cat Dinding</v>
          </cell>
          <cell r="C658" t="str">
            <v>M2</v>
          </cell>
          <cell r="D658">
            <v>9900</v>
          </cell>
          <cell r="E658">
            <v>0</v>
          </cell>
          <cell r="F658">
            <v>0</v>
          </cell>
          <cell r="G658">
            <v>0</v>
          </cell>
          <cell r="H658">
            <v>0</v>
          </cell>
          <cell r="I658">
            <v>0</v>
          </cell>
          <cell r="J658">
            <v>0</v>
          </cell>
          <cell r="K658">
            <v>0</v>
          </cell>
          <cell r="L658">
            <v>0</v>
          </cell>
          <cell r="M658">
            <v>0</v>
          </cell>
          <cell r="N658">
            <v>0</v>
          </cell>
          <cell r="O658">
            <v>0</v>
          </cell>
          <cell r="P658">
            <v>0</v>
          </cell>
          <cell r="Q658">
            <v>0</v>
          </cell>
          <cell r="R658">
            <v>0</v>
          </cell>
        </row>
        <row r="659">
          <cell r="A659">
            <v>50</v>
          </cell>
          <cell r="B659" t="str">
            <v>Rel Jendela Geser</v>
          </cell>
          <cell r="C659" t="str">
            <v>M'</v>
          </cell>
          <cell r="D659">
            <v>275000</v>
          </cell>
          <cell r="E659">
            <v>0</v>
          </cell>
          <cell r="F659">
            <v>0</v>
          </cell>
          <cell r="G659">
            <v>0</v>
          </cell>
          <cell r="H659">
            <v>0</v>
          </cell>
          <cell r="I659">
            <v>0</v>
          </cell>
          <cell r="J659">
            <v>0</v>
          </cell>
          <cell r="K659">
            <v>0</v>
          </cell>
          <cell r="L659">
            <v>0</v>
          </cell>
          <cell r="M659">
            <v>0</v>
          </cell>
          <cell r="N659">
            <v>0</v>
          </cell>
          <cell r="O659">
            <v>0</v>
          </cell>
          <cell r="P659">
            <v>0</v>
          </cell>
          <cell r="Q659">
            <v>0</v>
          </cell>
          <cell r="R659">
            <v>0</v>
          </cell>
        </row>
        <row r="660">
          <cell r="R660">
            <v>0</v>
          </cell>
        </row>
        <row r="661">
          <cell r="B661" t="str">
            <v>Jumlah Harga</v>
          </cell>
          <cell r="C661">
            <v>691295.96775000007</v>
          </cell>
          <cell r="D661">
            <v>1690743.9109799999</v>
          </cell>
          <cell r="E661">
            <v>705039.29181249999</v>
          </cell>
          <cell r="F661">
            <v>691295.96775000007</v>
          </cell>
          <cell r="G661">
            <v>395539.10099999997</v>
          </cell>
          <cell r="H661">
            <v>1690743.9109799999</v>
          </cell>
          <cell r="I661">
            <v>3158800.96</v>
          </cell>
          <cell r="J661">
            <v>705039.29181249999</v>
          </cell>
          <cell r="K661">
            <v>0</v>
          </cell>
          <cell r="L661">
            <v>395539.10099999997</v>
          </cell>
          <cell r="M661">
            <v>0</v>
          </cell>
          <cell r="N661">
            <v>395539.10099999997</v>
          </cell>
          <cell r="O661">
            <v>0</v>
          </cell>
          <cell r="P661">
            <v>869800.95999999996</v>
          </cell>
          <cell r="Q661">
            <v>0</v>
          </cell>
          <cell r="R661">
            <v>3158800.96</v>
          </cell>
        </row>
        <row r="664">
          <cell r="R664">
            <v>3158800.96</v>
          </cell>
        </row>
        <row r="665">
          <cell r="A665" t="str">
            <v>No.</v>
          </cell>
          <cell r="B665" t="str">
            <v>Item Pekerjaan</v>
          </cell>
          <cell r="C665" t="str">
            <v>Satuan</v>
          </cell>
          <cell r="D665" t="str">
            <v>Harga Satuan</v>
          </cell>
          <cell r="E665" t="str">
            <v>P1</v>
          </cell>
          <cell r="F665" t="str">
            <v>P2</v>
          </cell>
          <cell r="G665" t="str">
            <v>P2</v>
          </cell>
          <cell r="H665" t="str">
            <v>P3</v>
          </cell>
          <cell r="I665" t="str">
            <v>P2'</v>
          </cell>
          <cell r="J665" t="str">
            <v>P4</v>
          </cell>
          <cell r="K665" t="str">
            <v>P3</v>
          </cell>
          <cell r="L665" t="str">
            <v>J2</v>
          </cell>
          <cell r="M665" t="str">
            <v>P3'</v>
          </cell>
          <cell r="N665" t="str">
            <v>BV1</v>
          </cell>
          <cell r="O665" t="str">
            <v>P4</v>
          </cell>
          <cell r="P665" t="str">
            <v>ROLLING DOOR</v>
          </cell>
          <cell r="Q665" t="str">
            <v>J1</v>
          </cell>
          <cell r="R665">
            <v>0</v>
          </cell>
          <cell r="S665" t="str">
            <v>J2</v>
          </cell>
          <cell r="T665">
            <v>0</v>
          </cell>
          <cell r="U665" t="str">
            <v>J3</v>
          </cell>
          <cell r="V665">
            <v>0</v>
          </cell>
          <cell r="W665" t="str">
            <v>BV1</v>
          </cell>
          <cell r="X665">
            <v>0</v>
          </cell>
          <cell r="Y665" t="str">
            <v>BV2</v>
          </cell>
          <cell r="Z665">
            <v>0</v>
          </cell>
          <cell r="AA665" t="str">
            <v>ROLLING DOOR</v>
          </cell>
        </row>
        <row r="666">
          <cell r="D666" t="str">
            <v>Rp.</v>
          </cell>
          <cell r="E666" t="str">
            <v>Vol.</v>
          </cell>
          <cell r="F666" t="str">
            <v>Jumlah Harga</v>
          </cell>
          <cell r="G666" t="str">
            <v>Vol.</v>
          </cell>
          <cell r="H666" t="str">
            <v>Jumlah Harga</v>
          </cell>
          <cell r="I666" t="str">
            <v>Vol.</v>
          </cell>
          <cell r="J666" t="str">
            <v>Jumlah Harga</v>
          </cell>
          <cell r="K666" t="str">
            <v>Vol.</v>
          </cell>
          <cell r="L666" t="str">
            <v>Jumlah Harga</v>
          </cell>
          <cell r="M666" t="str">
            <v>Vol.</v>
          </cell>
          <cell r="N666" t="str">
            <v>Jumlah Harga</v>
          </cell>
          <cell r="O666" t="str">
            <v>Vol.</v>
          </cell>
          <cell r="P666" t="str">
            <v>Jumlah Harga</v>
          </cell>
          <cell r="Q666" t="str">
            <v>Vol.</v>
          </cell>
          <cell r="R666" t="str">
            <v>Jumlah Harga</v>
          </cell>
          <cell r="S666" t="str">
            <v>Vol.</v>
          </cell>
          <cell r="T666" t="str">
            <v>Jumlah Harga</v>
          </cell>
          <cell r="U666" t="str">
            <v>Vol.</v>
          </cell>
          <cell r="V666" t="str">
            <v>Jumlah Harga</v>
          </cell>
          <cell r="W666" t="str">
            <v>Vol.</v>
          </cell>
          <cell r="X666" t="str">
            <v>Jumlah Harga</v>
          </cell>
          <cell r="Y666" t="str">
            <v>Vol.</v>
          </cell>
          <cell r="Z666" t="str">
            <v>Jumlah Harga</v>
          </cell>
          <cell r="AA666" t="str">
            <v>Vol.</v>
          </cell>
          <cell r="AB666" t="str">
            <v>Jumlah Harga</v>
          </cell>
        </row>
        <row r="667">
          <cell r="A667" t="str">
            <v>X.</v>
          </cell>
          <cell r="B667" t="str">
            <v>UNIT KOLAM RENANG</v>
          </cell>
        </row>
        <row r="668">
          <cell r="A668" t="str">
            <v>X.</v>
          </cell>
          <cell r="B668" t="str">
            <v>UNIT KOLAM RENANG</v>
          </cell>
        </row>
        <row r="669">
          <cell r="A669">
            <v>1</v>
          </cell>
          <cell r="B669" t="str">
            <v>Kayu 6/12</v>
          </cell>
          <cell r="C669" t="str">
            <v>M3</v>
          </cell>
          <cell r="D669">
            <v>0</v>
          </cell>
          <cell r="E669">
            <v>2.3120000000000002E-2</v>
          </cell>
          <cell r="F669">
            <v>0</v>
          </cell>
          <cell r="G669">
            <v>0</v>
          </cell>
          <cell r="H669">
            <v>0</v>
          </cell>
          <cell r="I669">
            <v>0</v>
          </cell>
          <cell r="J669">
            <v>0</v>
          </cell>
          <cell r="K669">
            <v>3.6144000000000003E-2</v>
          </cell>
          <cell r="L669">
            <v>0</v>
          </cell>
          <cell r="M669">
            <v>3.6144000000000003E-2</v>
          </cell>
          <cell r="N669">
            <v>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row>
        <row r="670">
          <cell r="A670">
            <v>2</v>
          </cell>
          <cell r="B670" t="str">
            <v>Kayu Slimar 3/10</v>
          </cell>
          <cell r="C670" t="str">
            <v>M3</v>
          </cell>
          <cell r="D670">
            <v>0</v>
          </cell>
          <cell r="E670">
            <v>6.4000000000000012E-3</v>
          </cell>
          <cell r="F670">
            <v>0</v>
          </cell>
          <cell r="G670">
            <v>0</v>
          </cell>
          <cell r="H670">
            <v>0</v>
          </cell>
          <cell r="I670">
            <v>0</v>
          </cell>
          <cell r="J670">
            <v>0</v>
          </cell>
          <cell r="K670">
            <v>1.4159999999999999E-2</v>
          </cell>
          <cell r="L670">
            <v>0</v>
          </cell>
          <cell r="M670">
            <v>1.4159999999999999E-2</v>
          </cell>
          <cell r="N670">
            <v>0</v>
          </cell>
          <cell r="O670">
            <v>0</v>
          </cell>
          <cell r="P670">
            <v>0</v>
          </cell>
          <cell r="Q670">
            <v>0</v>
          </cell>
          <cell r="R670">
            <v>0</v>
          </cell>
          <cell r="S670">
            <v>0</v>
          </cell>
          <cell r="T670">
            <v>0</v>
          </cell>
          <cell r="U670">
            <v>0</v>
          </cell>
          <cell r="V670">
            <v>0</v>
          </cell>
          <cell r="W670">
            <v>0</v>
          </cell>
          <cell r="X670">
            <v>0</v>
          </cell>
          <cell r="Y670">
            <v>0</v>
          </cell>
          <cell r="Z670">
            <v>0</v>
          </cell>
          <cell r="AA670">
            <v>0</v>
          </cell>
          <cell r="AB670">
            <v>0</v>
          </cell>
        </row>
        <row r="671">
          <cell r="A671">
            <v>3</v>
          </cell>
          <cell r="B671" t="str">
            <v>Kayu Slimar 3/15</v>
          </cell>
          <cell r="C671" t="str">
            <v>M3</v>
          </cell>
          <cell r="D671">
            <v>0</v>
          </cell>
          <cell r="E671">
            <v>14.399999999999999</v>
          </cell>
          <cell r="F671">
            <v>0</v>
          </cell>
          <cell r="G671">
            <v>0</v>
          </cell>
          <cell r="H671">
            <v>0</v>
          </cell>
          <cell r="I671">
            <v>0</v>
          </cell>
          <cell r="J671">
            <v>0</v>
          </cell>
          <cell r="K671">
            <v>2.6999999999999997E-3</v>
          </cell>
          <cell r="L671">
            <v>0</v>
          </cell>
          <cell r="M671">
            <v>2.6999999999999997E-3</v>
          </cell>
          <cell r="N671">
            <v>0</v>
          </cell>
          <cell r="O671">
            <v>0</v>
          </cell>
          <cell r="P671">
            <v>0</v>
          </cell>
          <cell r="Q671">
            <v>0</v>
          </cell>
          <cell r="R671">
            <v>0</v>
          </cell>
          <cell r="S671">
            <v>0</v>
          </cell>
          <cell r="T671">
            <v>0</v>
          </cell>
          <cell r="U671">
            <v>0</v>
          </cell>
          <cell r="V671">
            <v>0</v>
          </cell>
          <cell r="W671">
            <v>0</v>
          </cell>
          <cell r="X671">
            <v>0</v>
          </cell>
          <cell r="Y671">
            <v>0</v>
          </cell>
          <cell r="Z671">
            <v>0</v>
          </cell>
          <cell r="AA671">
            <v>0</v>
          </cell>
          <cell r="AB671">
            <v>0</v>
          </cell>
        </row>
        <row r="672">
          <cell r="A672">
            <v>4</v>
          </cell>
          <cell r="B672" t="str">
            <v>Kayu Slimar 3/20</v>
          </cell>
          <cell r="C672" t="str">
            <v>M3</v>
          </cell>
          <cell r="D672">
            <v>0</v>
          </cell>
          <cell r="E672">
            <v>6.6879999999999997</v>
          </cell>
          <cell r="F672">
            <v>0</v>
          </cell>
          <cell r="G672">
            <v>0</v>
          </cell>
          <cell r="H672">
            <v>0</v>
          </cell>
          <cell r="I672">
            <v>0</v>
          </cell>
          <cell r="J672">
            <v>0</v>
          </cell>
          <cell r="K672">
            <v>3.5999999999999999E-3</v>
          </cell>
          <cell r="L672">
            <v>0</v>
          </cell>
          <cell r="M672">
            <v>3.5999999999999999E-3</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0</v>
          </cell>
        </row>
        <row r="673">
          <cell r="A673">
            <v>5</v>
          </cell>
          <cell r="B673" t="str">
            <v>Kayu 2/10</v>
          </cell>
          <cell r="C673" t="str">
            <v>M3</v>
          </cell>
          <cell r="D673">
            <v>0</v>
          </cell>
          <cell r="E673">
            <v>6</v>
          </cell>
          <cell r="F673">
            <v>0</v>
          </cell>
          <cell r="G673">
            <v>0</v>
          </cell>
          <cell r="H673">
            <v>0</v>
          </cell>
          <cell r="I673">
            <v>0</v>
          </cell>
          <cell r="J673">
            <v>0</v>
          </cell>
          <cell r="K673">
            <v>5.4000000000000012E-3</v>
          </cell>
          <cell r="L673">
            <v>0</v>
          </cell>
          <cell r="M673">
            <v>5.4000000000000012E-3</v>
          </cell>
          <cell r="N673">
            <v>0</v>
          </cell>
          <cell r="O673">
            <v>0</v>
          </cell>
          <cell r="P673">
            <v>0</v>
          </cell>
          <cell r="Q673">
            <v>10.25</v>
          </cell>
          <cell r="R673">
            <v>0</v>
          </cell>
          <cell r="S673">
            <v>3.4999999999999996</v>
          </cell>
          <cell r="T673">
            <v>0</v>
          </cell>
          <cell r="U673">
            <v>5.9</v>
          </cell>
          <cell r="V673">
            <v>0</v>
          </cell>
          <cell r="W673">
            <v>2</v>
          </cell>
          <cell r="X673">
            <v>0</v>
          </cell>
          <cell r="Y673">
            <v>2</v>
          </cell>
          <cell r="Z673">
            <v>0</v>
          </cell>
          <cell r="AA673">
            <v>0</v>
          </cell>
          <cell r="AB673">
            <v>0</v>
          </cell>
        </row>
        <row r="674">
          <cell r="A674">
            <v>6</v>
          </cell>
          <cell r="B674" t="str">
            <v>Panil t = 3 cm</v>
          </cell>
          <cell r="C674" t="str">
            <v>M2</v>
          </cell>
          <cell r="D674">
            <v>0</v>
          </cell>
          <cell r="E674">
            <v>0</v>
          </cell>
          <cell r="F674">
            <v>0</v>
          </cell>
          <cell r="G674">
            <v>0</v>
          </cell>
          <cell r="H674">
            <v>0</v>
          </cell>
          <cell r="I674">
            <v>0</v>
          </cell>
          <cell r="J674">
            <v>0</v>
          </cell>
          <cell r="K674">
            <v>0.49500000000000005</v>
          </cell>
          <cell r="L674">
            <v>0</v>
          </cell>
          <cell r="M674">
            <v>0.49500000000000005</v>
          </cell>
          <cell r="N674">
            <v>0</v>
          </cell>
          <cell r="O674">
            <v>0</v>
          </cell>
          <cell r="P674">
            <v>0</v>
          </cell>
          <cell r="Q674">
            <v>0</v>
          </cell>
          <cell r="R674">
            <v>0</v>
          </cell>
          <cell r="S674">
            <v>0</v>
          </cell>
          <cell r="T674">
            <v>0</v>
          </cell>
          <cell r="U674">
            <v>0</v>
          </cell>
          <cell r="V674">
            <v>0</v>
          </cell>
          <cell r="W674">
            <v>0</v>
          </cell>
          <cell r="X674">
            <v>0</v>
          </cell>
          <cell r="Y674">
            <v>0</v>
          </cell>
          <cell r="Z674">
            <v>0</v>
          </cell>
          <cell r="AA674">
            <v>0</v>
          </cell>
          <cell r="AB674">
            <v>0</v>
          </cell>
        </row>
        <row r="675">
          <cell r="A675">
            <v>1</v>
          </cell>
          <cell r="B675" t="str">
            <v>Kusen Aluminium 5/10</v>
          </cell>
          <cell r="C675" t="str">
            <v>M'</v>
          </cell>
          <cell r="D675">
            <v>124948</v>
          </cell>
          <cell r="E675">
            <v>0</v>
          </cell>
          <cell r="F675">
            <v>0</v>
          </cell>
          <cell r="G675">
            <v>0</v>
          </cell>
          <cell r="H675">
            <v>0</v>
          </cell>
          <cell r="I675">
            <v>0</v>
          </cell>
          <cell r="J675">
            <v>0</v>
          </cell>
          <cell r="K675">
            <v>5</v>
          </cell>
          <cell r="L675">
            <v>624740</v>
          </cell>
          <cell r="M675">
            <v>5</v>
          </cell>
          <cell r="N675">
            <v>624740</v>
          </cell>
          <cell r="O675">
            <v>6.1999999999999993</v>
          </cell>
          <cell r="P675">
            <v>774677.59999999986</v>
          </cell>
          <cell r="Q675">
            <v>0</v>
          </cell>
          <cell r="R675">
            <v>0</v>
          </cell>
          <cell r="S675">
            <v>0</v>
          </cell>
          <cell r="T675">
            <v>0</v>
          </cell>
          <cell r="U675">
            <v>0</v>
          </cell>
          <cell r="V675">
            <v>0</v>
          </cell>
          <cell r="W675">
            <v>0</v>
          </cell>
          <cell r="X675">
            <v>0</v>
          </cell>
          <cell r="Y675">
            <v>0</v>
          </cell>
          <cell r="Z675">
            <v>0</v>
          </cell>
          <cell r="AA675">
            <v>0</v>
          </cell>
          <cell r="AB675">
            <v>0</v>
          </cell>
        </row>
        <row r="676">
          <cell r="A676">
            <v>2</v>
          </cell>
          <cell r="B676" t="str">
            <v xml:space="preserve">Rangka Daun Jendela Alumunium </v>
          </cell>
          <cell r="C676" t="str">
            <v>M'</v>
          </cell>
          <cell r="D676">
            <v>124948</v>
          </cell>
          <cell r="E676">
            <v>0</v>
          </cell>
          <cell r="F676">
            <v>0</v>
          </cell>
          <cell r="G676">
            <v>0</v>
          </cell>
          <cell r="H676">
            <v>0</v>
          </cell>
          <cell r="I676">
            <v>0</v>
          </cell>
          <cell r="J676">
            <v>0</v>
          </cell>
          <cell r="K676">
            <v>0</v>
          </cell>
          <cell r="L676">
            <v>0</v>
          </cell>
          <cell r="M676">
            <v>0</v>
          </cell>
          <cell r="N676">
            <v>0</v>
          </cell>
          <cell r="O676">
            <v>0</v>
          </cell>
          <cell r="P676">
            <v>0</v>
          </cell>
          <cell r="Q676">
            <v>7</v>
          </cell>
          <cell r="R676">
            <v>874636</v>
          </cell>
          <cell r="S676">
            <v>3.0999999999999996</v>
          </cell>
          <cell r="T676">
            <v>387338.79999999993</v>
          </cell>
          <cell r="U676">
            <v>0</v>
          </cell>
          <cell r="V676">
            <v>0</v>
          </cell>
          <cell r="W676">
            <v>0</v>
          </cell>
          <cell r="X676">
            <v>0</v>
          </cell>
          <cell r="Y676">
            <v>0</v>
          </cell>
          <cell r="Z676">
            <v>0</v>
          </cell>
          <cell r="AA676">
            <v>0</v>
          </cell>
          <cell r="AB676">
            <v>0</v>
          </cell>
        </row>
        <row r="677">
          <cell r="A677">
            <v>3</v>
          </cell>
          <cell r="B677" t="str">
            <v>Rangka Tiang Sirip Alumunium 1/1 Putih</v>
          </cell>
          <cell r="C677" t="str">
            <v>M'</v>
          </cell>
          <cell r="D677">
            <v>62474</v>
          </cell>
          <cell r="E677">
            <v>0</v>
          </cell>
          <cell r="F677">
            <v>0</v>
          </cell>
          <cell r="G677">
            <v>0</v>
          </cell>
          <cell r="H677">
            <v>0</v>
          </cell>
          <cell r="I677">
            <v>0</v>
          </cell>
          <cell r="J677">
            <v>0</v>
          </cell>
          <cell r="K677">
            <v>0</v>
          </cell>
          <cell r="L677">
            <v>0</v>
          </cell>
          <cell r="M677">
            <v>0</v>
          </cell>
          <cell r="N677">
            <v>0</v>
          </cell>
          <cell r="O677">
            <v>0</v>
          </cell>
          <cell r="P677">
            <v>0</v>
          </cell>
          <cell r="Q677">
            <v>2.6</v>
          </cell>
          <cell r="R677">
            <v>162432.4</v>
          </cell>
          <cell r="S677">
            <v>1.85</v>
          </cell>
          <cell r="T677">
            <v>0</v>
          </cell>
          <cell r="U677">
            <v>1.85</v>
          </cell>
          <cell r="V677">
            <v>115576.90000000001</v>
          </cell>
          <cell r="W677">
            <v>0</v>
          </cell>
          <cell r="X677">
            <v>0</v>
          </cell>
          <cell r="Y677">
            <v>0</v>
          </cell>
          <cell r="Z677">
            <v>0</v>
          </cell>
          <cell r="AA677">
            <v>0</v>
          </cell>
          <cell r="AB677">
            <v>0</v>
          </cell>
        </row>
        <row r="678">
          <cell r="A678">
            <v>4</v>
          </cell>
          <cell r="B678" t="str">
            <v>Pasang Shading Sirip Alumunium 0.2/10 +Rangka</v>
          </cell>
          <cell r="C678" t="str">
            <v>M2</v>
          </cell>
          <cell r="D678">
            <v>0</v>
          </cell>
          <cell r="E678">
            <v>0</v>
          </cell>
          <cell r="F678">
            <v>0</v>
          </cell>
          <cell r="G678">
            <v>0</v>
          </cell>
          <cell r="H678">
            <v>0</v>
          </cell>
          <cell r="I678">
            <v>0</v>
          </cell>
          <cell r="J678">
            <v>0</v>
          </cell>
          <cell r="K678">
            <v>0</v>
          </cell>
          <cell r="L678">
            <v>0</v>
          </cell>
          <cell r="M678">
            <v>0</v>
          </cell>
          <cell r="N678">
            <v>0</v>
          </cell>
          <cell r="O678">
            <v>0</v>
          </cell>
          <cell r="P678">
            <v>0</v>
          </cell>
          <cell r="Q678">
            <v>0.26250000000000001</v>
          </cell>
          <cell r="R678">
            <v>0</v>
          </cell>
          <cell r="S678">
            <v>0.14499999999999999</v>
          </cell>
          <cell r="T678">
            <v>0</v>
          </cell>
          <cell r="U678">
            <v>0.14499999999999999</v>
          </cell>
          <cell r="V678">
            <v>0</v>
          </cell>
          <cell r="W678">
            <v>0</v>
          </cell>
          <cell r="X678">
            <v>0</v>
          </cell>
          <cell r="Y678">
            <v>0</v>
          </cell>
          <cell r="Z678">
            <v>0</v>
          </cell>
          <cell r="AA678">
            <v>0</v>
          </cell>
          <cell r="AB678">
            <v>0</v>
          </cell>
        </row>
        <row r="679">
          <cell r="A679">
            <v>5</v>
          </cell>
          <cell r="B679" t="str">
            <v>Daun Pintu Panil Kamper</v>
          </cell>
          <cell r="C679" t="str">
            <v>bh</v>
          </cell>
          <cell r="D679">
            <v>550000</v>
          </cell>
          <cell r="E679">
            <v>0.19440000000000002</v>
          </cell>
          <cell r="F679">
            <v>106920.00000000001</v>
          </cell>
          <cell r="G679">
            <v>0</v>
          </cell>
          <cell r="H679">
            <v>0</v>
          </cell>
          <cell r="I679">
            <v>0</v>
          </cell>
          <cell r="J679">
            <v>0</v>
          </cell>
          <cell r="K679">
            <v>1.2</v>
          </cell>
          <cell r="L679">
            <v>660000</v>
          </cell>
          <cell r="M679">
            <v>1.2</v>
          </cell>
          <cell r="N679">
            <v>660000</v>
          </cell>
          <cell r="O679">
            <v>0.16056000000000001</v>
          </cell>
          <cell r="P679">
            <v>88308</v>
          </cell>
          <cell r="Q679">
            <v>0</v>
          </cell>
          <cell r="R679">
            <v>0</v>
          </cell>
          <cell r="S679">
            <v>0</v>
          </cell>
          <cell r="T679">
            <v>0</v>
          </cell>
          <cell r="U679">
            <v>0</v>
          </cell>
          <cell r="V679">
            <v>0</v>
          </cell>
          <cell r="W679">
            <v>0</v>
          </cell>
          <cell r="X679">
            <v>0</v>
          </cell>
          <cell r="Y679">
            <v>0</v>
          </cell>
          <cell r="Z679">
            <v>0</v>
          </cell>
          <cell r="AA679">
            <v>0</v>
          </cell>
          <cell r="AB679">
            <v>0</v>
          </cell>
        </row>
        <row r="680">
          <cell r="A680">
            <v>6</v>
          </cell>
          <cell r="B680" t="str">
            <v>Plat besi t = 2 mm</v>
          </cell>
          <cell r="C680" t="str">
            <v>Kg</v>
          </cell>
          <cell r="D680">
            <v>0</v>
          </cell>
          <cell r="E680">
            <v>0</v>
          </cell>
          <cell r="F680">
            <v>0</v>
          </cell>
          <cell r="G680">
            <v>57.085200000000007</v>
          </cell>
          <cell r="H680">
            <v>0</v>
          </cell>
          <cell r="I680">
            <v>57.085200000000007</v>
          </cell>
          <cell r="J680">
            <v>0</v>
          </cell>
          <cell r="K680">
            <v>0</v>
          </cell>
          <cell r="L680">
            <v>0</v>
          </cell>
          <cell r="M680">
            <v>0</v>
          </cell>
          <cell r="N680">
            <v>0</v>
          </cell>
          <cell r="O680">
            <v>0</v>
          </cell>
          <cell r="P680">
            <v>0</v>
          </cell>
          <cell r="Q680">
            <v>0</v>
          </cell>
          <cell r="R680">
            <v>0</v>
          </cell>
          <cell r="S680">
            <v>0</v>
          </cell>
          <cell r="T680">
            <v>0</v>
          </cell>
          <cell r="U680">
            <v>0</v>
          </cell>
          <cell r="V680">
            <v>0</v>
          </cell>
          <cell r="W680">
            <v>0</v>
          </cell>
          <cell r="X680">
            <v>0</v>
          </cell>
          <cell r="Y680">
            <v>0</v>
          </cell>
          <cell r="Z680">
            <v>0</v>
          </cell>
          <cell r="AA680">
            <v>0</v>
          </cell>
          <cell r="AB680">
            <v>0</v>
          </cell>
        </row>
        <row r="681">
          <cell r="A681">
            <v>7</v>
          </cell>
          <cell r="B681" t="str">
            <v>C 40.40.2  (pesan khusus)</v>
          </cell>
          <cell r="C681" t="str">
            <v>Kg</v>
          </cell>
          <cell r="D681">
            <v>14122.3</v>
          </cell>
          <cell r="E681">
            <v>0</v>
          </cell>
          <cell r="F681">
            <v>0</v>
          </cell>
          <cell r="G681">
            <v>42.56</v>
          </cell>
          <cell r="H681">
            <v>601045.08799999999</v>
          </cell>
          <cell r="I681">
            <v>42.56</v>
          </cell>
          <cell r="J681">
            <v>601045.08799999999</v>
          </cell>
          <cell r="K681">
            <v>0</v>
          </cell>
          <cell r="L681">
            <v>0</v>
          </cell>
          <cell r="M681">
            <v>0</v>
          </cell>
          <cell r="N681">
            <v>0</v>
          </cell>
          <cell r="O681">
            <v>0</v>
          </cell>
          <cell r="P681">
            <v>0</v>
          </cell>
          <cell r="Q681">
            <v>0</v>
          </cell>
          <cell r="R681">
            <v>0</v>
          </cell>
          <cell r="S681">
            <v>0</v>
          </cell>
          <cell r="T681">
            <v>0</v>
          </cell>
          <cell r="U681">
            <v>0</v>
          </cell>
          <cell r="V681">
            <v>0</v>
          </cell>
          <cell r="W681">
            <v>0</v>
          </cell>
          <cell r="X681">
            <v>0</v>
          </cell>
          <cell r="Y681">
            <v>0</v>
          </cell>
          <cell r="Z681">
            <v>0</v>
          </cell>
          <cell r="AA681">
            <v>0</v>
          </cell>
          <cell r="AB681">
            <v>0</v>
          </cell>
        </row>
        <row r="682">
          <cell r="A682">
            <v>8</v>
          </cell>
          <cell r="B682" t="str">
            <v>Handle besi dia 16 mm</v>
          </cell>
          <cell r="C682" t="str">
            <v>Set</v>
          </cell>
          <cell r="D682">
            <v>129652.5</v>
          </cell>
          <cell r="E682">
            <v>0</v>
          </cell>
          <cell r="F682">
            <v>0</v>
          </cell>
          <cell r="G682">
            <v>1</v>
          </cell>
          <cell r="H682">
            <v>129652.5</v>
          </cell>
          <cell r="I682">
            <v>1</v>
          </cell>
          <cell r="J682">
            <v>129652.5</v>
          </cell>
          <cell r="K682">
            <v>0</v>
          </cell>
          <cell r="L682">
            <v>0</v>
          </cell>
          <cell r="M682">
            <v>0</v>
          </cell>
          <cell r="N682">
            <v>0</v>
          </cell>
          <cell r="O682">
            <v>0</v>
          </cell>
          <cell r="P682">
            <v>0</v>
          </cell>
          <cell r="Q682">
            <v>0</v>
          </cell>
          <cell r="R682">
            <v>0</v>
          </cell>
          <cell r="S682">
            <v>0</v>
          </cell>
          <cell r="T682">
            <v>0</v>
          </cell>
          <cell r="U682">
            <v>0</v>
          </cell>
          <cell r="V682">
            <v>0</v>
          </cell>
          <cell r="W682">
            <v>0</v>
          </cell>
          <cell r="X682">
            <v>0</v>
          </cell>
          <cell r="Y682">
            <v>0</v>
          </cell>
          <cell r="Z682">
            <v>0</v>
          </cell>
          <cell r="AA682">
            <v>0</v>
          </cell>
          <cell r="AB682">
            <v>0</v>
          </cell>
        </row>
        <row r="683">
          <cell r="A683">
            <v>9</v>
          </cell>
          <cell r="B683" t="str">
            <v>Hendle pintu Stainless</v>
          </cell>
          <cell r="C683" t="str">
            <v>Set</v>
          </cell>
          <cell r="D683">
            <v>261652.5</v>
          </cell>
          <cell r="E683">
            <v>2</v>
          </cell>
          <cell r="F683">
            <v>523305</v>
          </cell>
          <cell r="G683">
            <v>0</v>
          </cell>
          <cell r="H683">
            <v>0</v>
          </cell>
          <cell r="I683">
            <v>0</v>
          </cell>
          <cell r="J683">
            <v>0</v>
          </cell>
          <cell r="K683">
            <v>0</v>
          </cell>
          <cell r="L683">
            <v>0</v>
          </cell>
          <cell r="M683">
            <v>0</v>
          </cell>
          <cell r="N683">
            <v>0</v>
          </cell>
          <cell r="O683">
            <v>0</v>
          </cell>
          <cell r="P683">
            <v>0</v>
          </cell>
          <cell r="Q683">
            <v>0</v>
          </cell>
          <cell r="R683">
            <v>0</v>
          </cell>
          <cell r="S683">
            <v>0</v>
          </cell>
          <cell r="T683">
            <v>0</v>
          </cell>
          <cell r="U683">
            <v>0</v>
          </cell>
          <cell r="V683">
            <v>0</v>
          </cell>
          <cell r="W683">
            <v>0</v>
          </cell>
          <cell r="X683">
            <v>0</v>
          </cell>
          <cell r="Y683">
            <v>0</v>
          </cell>
          <cell r="Z683">
            <v>0</v>
          </cell>
          <cell r="AA683">
            <v>0</v>
          </cell>
          <cell r="AB683">
            <v>0</v>
          </cell>
        </row>
        <row r="684">
          <cell r="A684">
            <v>10</v>
          </cell>
          <cell r="B684" t="str">
            <v>Kunci Pintu Handle stainleess (dorma)</v>
          </cell>
          <cell r="C684" t="str">
            <v>Set</v>
          </cell>
          <cell r="D684">
            <v>650000</v>
          </cell>
          <cell r="E684">
            <v>2</v>
          </cell>
          <cell r="F684">
            <v>1300000</v>
          </cell>
          <cell r="G684">
            <v>0</v>
          </cell>
          <cell r="H684">
            <v>0</v>
          </cell>
          <cell r="I684">
            <v>0</v>
          </cell>
          <cell r="J684">
            <v>0</v>
          </cell>
          <cell r="K684">
            <v>0</v>
          </cell>
          <cell r="L684">
            <v>0</v>
          </cell>
          <cell r="M684">
            <v>0</v>
          </cell>
          <cell r="N684">
            <v>0</v>
          </cell>
          <cell r="O684">
            <v>0</v>
          </cell>
          <cell r="P684">
            <v>0</v>
          </cell>
          <cell r="Q684">
            <v>0</v>
          </cell>
          <cell r="R684">
            <v>0</v>
          </cell>
          <cell r="S684">
            <v>0</v>
          </cell>
          <cell r="T684">
            <v>0</v>
          </cell>
          <cell r="U684">
            <v>0</v>
          </cell>
          <cell r="V684">
            <v>0</v>
          </cell>
          <cell r="W684">
            <v>0</v>
          </cell>
          <cell r="X684">
            <v>0</v>
          </cell>
          <cell r="Y684">
            <v>0</v>
          </cell>
          <cell r="Z684">
            <v>0</v>
          </cell>
          <cell r="AA684">
            <v>0</v>
          </cell>
          <cell r="AB684">
            <v>0</v>
          </cell>
        </row>
        <row r="685">
          <cell r="A685">
            <v>11</v>
          </cell>
          <cell r="B685" t="str">
            <v>Kunci tanam Antik</v>
          </cell>
          <cell r="C685" t="str">
            <v>Set</v>
          </cell>
          <cell r="D685">
            <v>265000</v>
          </cell>
          <cell r="E685">
            <v>0</v>
          </cell>
          <cell r="F685">
            <v>0</v>
          </cell>
          <cell r="G685">
            <v>0</v>
          </cell>
          <cell r="H685">
            <v>0</v>
          </cell>
          <cell r="I685">
            <v>0</v>
          </cell>
          <cell r="J685">
            <v>0</v>
          </cell>
          <cell r="K685">
            <v>0</v>
          </cell>
          <cell r="L685">
            <v>0</v>
          </cell>
          <cell r="M685">
            <v>0</v>
          </cell>
          <cell r="N685">
            <v>0</v>
          </cell>
          <cell r="O685">
            <v>0</v>
          </cell>
          <cell r="P685">
            <v>0</v>
          </cell>
          <cell r="Q685">
            <v>0</v>
          </cell>
          <cell r="R685">
            <v>0</v>
          </cell>
          <cell r="S685">
            <v>0</v>
          </cell>
          <cell r="T685">
            <v>0</v>
          </cell>
          <cell r="U685">
            <v>0</v>
          </cell>
          <cell r="V685">
            <v>0</v>
          </cell>
          <cell r="W685">
            <v>0</v>
          </cell>
          <cell r="X685">
            <v>0</v>
          </cell>
          <cell r="Y685">
            <v>0</v>
          </cell>
          <cell r="Z685">
            <v>0</v>
          </cell>
          <cell r="AA685">
            <v>0</v>
          </cell>
          <cell r="AB685">
            <v>0</v>
          </cell>
        </row>
        <row r="686">
          <cell r="A686">
            <v>12</v>
          </cell>
          <cell r="B686" t="str">
            <v>Kunci tanam biasa</v>
          </cell>
          <cell r="C686" t="str">
            <v>Set</v>
          </cell>
          <cell r="D686">
            <v>168565</v>
          </cell>
          <cell r="E686">
            <v>2</v>
          </cell>
          <cell r="F686">
            <v>337130</v>
          </cell>
          <cell r="G686">
            <v>1</v>
          </cell>
          <cell r="H686">
            <v>168565</v>
          </cell>
          <cell r="I686">
            <v>1</v>
          </cell>
          <cell r="J686">
            <v>168565</v>
          </cell>
          <cell r="K686">
            <v>1</v>
          </cell>
          <cell r="L686">
            <v>168565</v>
          </cell>
          <cell r="M686">
            <v>1</v>
          </cell>
          <cell r="N686">
            <v>168565</v>
          </cell>
          <cell r="O686">
            <v>2</v>
          </cell>
          <cell r="P686">
            <v>337130</v>
          </cell>
          <cell r="Q686">
            <v>0</v>
          </cell>
          <cell r="R686">
            <v>0</v>
          </cell>
          <cell r="S686">
            <v>0</v>
          </cell>
          <cell r="T686">
            <v>0</v>
          </cell>
          <cell r="U686">
            <v>0</v>
          </cell>
          <cell r="V686">
            <v>0</v>
          </cell>
          <cell r="W686">
            <v>2</v>
          </cell>
          <cell r="X686">
            <v>0</v>
          </cell>
          <cell r="Y686">
            <v>0</v>
          </cell>
          <cell r="Z686">
            <v>0</v>
          </cell>
          <cell r="AA686">
            <v>2</v>
          </cell>
          <cell r="AB686">
            <v>337130</v>
          </cell>
        </row>
        <row r="687">
          <cell r="A687">
            <v>13</v>
          </cell>
          <cell r="B687" t="str">
            <v>Kunci Silinder</v>
          </cell>
          <cell r="C687" t="str">
            <v>Set</v>
          </cell>
          <cell r="D687">
            <v>217900</v>
          </cell>
          <cell r="E687">
            <v>0</v>
          </cell>
          <cell r="F687">
            <v>0</v>
          </cell>
          <cell r="G687">
            <v>0</v>
          </cell>
          <cell r="H687">
            <v>0</v>
          </cell>
          <cell r="I687">
            <v>0</v>
          </cell>
          <cell r="J687">
            <v>0</v>
          </cell>
          <cell r="K687">
            <v>0</v>
          </cell>
          <cell r="L687">
            <v>0</v>
          </cell>
          <cell r="M687">
            <v>0</v>
          </cell>
          <cell r="N687">
            <v>0</v>
          </cell>
          <cell r="O687">
            <v>0</v>
          </cell>
          <cell r="P687">
            <v>0</v>
          </cell>
          <cell r="Q687">
            <v>0</v>
          </cell>
          <cell r="R687">
            <v>0</v>
          </cell>
          <cell r="S687">
            <v>0</v>
          </cell>
          <cell r="T687">
            <v>0</v>
          </cell>
          <cell r="U687">
            <v>0</v>
          </cell>
          <cell r="V687">
            <v>0</v>
          </cell>
          <cell r="W687">
            <v>0</v>
          </cell>
          <cell r="X687">
            <v>0</v>
          </cell>
          <cell r="Y687">
            <v>0</v>
          </cell>
          <cell r="Z687">
            <v>0</v>
          </cell>
          <cell r="AA687">
            <v>0</v>
          </cell>
          <cell r="AB687">
            <v>0</v>
          </cell>
        </row>
        <row r="688">
          <cell r="A688">
            <v>14</v>
          </cell>
          <cell r="B688" t="str">
            <v>Kunci Selot</v>
          </cell>
          <cell r="C688" t="str">
            <v>Set</v>
          </cell>
          <cell r="D688">
            <v>48300</v>
          </cell>
          <cell r="E688">
            <v>0</v>
          </cell>
          <cell r="F688">
            <v>0</v>
          </cell>
          <cell r="G688">
            <v>0</v>
          </cell>
          <cell r="H688">
            <v>0</v>
          </cell>
          <cell r="I688">
            <v>0</v>
          </cell>
          <cell r="J688">
            <v>0</v>
          </cell>
          <cell r="K688">
            <v>0</v>
          </cell>
          <cell r="L688">
            <v>0</v>
          </cell>
          <cell r="M688">
            <v>0</v>
          </cell>
          <cell r="N688">
            <v>0</v>
          </cell>
          <cell r="O688">
            <v>1</v>
          </cell>
          <cell r="P688">
            <v>48300</v>
          </cell>
          <cell r="Q688">
            <v>0</v>
          </cell>
          <cell r="R688">
            <v>0</v>
          </cell>
          <cell r="S688">
            <v>0</v>
          </cell>
          <cell r="T688">
            <v>0</v>
          </cell>
          <cell r="U688">
            <v>0</v>
          </cell>
          <cell r="V688">
            <v>0</v>
          </cell>
          <cell r="W688">
            <v>0</v>
          </cell>
          <cell r="X688">
            <v>0</v>
          </cell>
          <cell r="Y688">
            <v>0</v>
          </cell>
          <cell r="Z688">
            <v>0</v>
          </cell>
          <cell r="AA688">
            <v>0</v>
          </cell>
          <cell r="AB688">
            <v>0</v>
          </cell>
        </row>
        <row r="689">
          <cell r="A689">
            <v>15</v>
          </cell>
          <cell r="B689" t="str">
            <v>Engsel jendela</v>
          </cell>
          <cell r="C689" t="str">
            <v>Bh</v>
          </cell>
          <cell r="D689">
            <v>16600</v>
          </cell>
          <cell r="E689">
            <v>0</v>
          </cell>
          <cell r="F689">
            <v>0</v>
          </cell>
          <cell r="G689">
            <v>0</v>
          </cell>
          <cell r="H689">
            <v>0</v>
          </cell>
          <cell r="I689">
            <v>0</v>
          </cell>
          <cell r="J689">
            <v>0</v>
          </cell>
          <cell r="K689">
            <v>0</v>
          </cell>
          <cell r="L689">
            <v>0</v>
          </cell>
          <cell r="M689">
            <v>0</v>
          </cell>
          <cell r="N689">
            <v>0</v>
          </cell>
          <cell r="O689">
            <v>0</v>
          </cell>
          <cell r="P689">
            <v>0</v>
          </cell>
          <cell r="Q689">
            <v>6</v>
          </cell>
          <cell r="R689">
            <v>99600</v>
          </cell>
          <cell r="S689">
            <v>2</v>
          </cell>
          <cell r="T689">
            <v>33200</v>
          </cell>
          <cell r="U689">
            <v>0</v>
          </cell>
          <cell r="V689">
            <v>0</v>
          </cell>
          <cell r="W689">
            <v>0</v>
          </cell>
          <cell r="X689">
            <v>0</v>
          </cell>
          <cell r="Y689">
            <v>0</v>
          </cell>
          <cell r="Z689">
            <v>0</v>
          </cell>
          <cell r="AA689">
            <v>0</v>
          </cell>
          <cell r="AB689">
            <v>0</v>
          </cell>
        </row>
        <row r="690">
          <cell r="A690">
            <v>16</v>
          </cell>
          <cell r="B690" t="str">
            <v>Engsel pintu</v>
          </cell>
          <cell r="C690" t="str">
            <v>Bh</v>
          </cell>
          <cell r="D690">
            <v>44395.75</v>
          </cell>
          <cell r="E690">
            <v>4</v>
          </cell>
          <cell r="F690">
            <v>177583</v>
          </cell>
          <cell r="G690">
            <v>0</v>
          </cell>
          <cell r="H690">
            <v>0</v>
          </cell>
          <cell r="I690">
            <v>0</v>
          </cell>
          <cell r="J690">
            <v>0</v>
          </cell>
          <cell r="K690">
            <v>3</v>
          </cell>
          <cell r="L690">
            <v>133187.25</v>
          </cell>
          <cell r="M690">
            <v>3</v>
          </cell>
          <cell r="N690">
            <v>133187.25</v>
          </cell>
          <cell r="O690">
            <v>4</v>
          </cell>
          <cell r="P690">
            <v>177583</v>
          </cell>
          <cell r="Q690">
            <v>0</v>
          </cell>
          <cell r="R690">
            <v>0</v>
          </cell>
          <cell r="S690">
            <v>0</v>
          </cell>
          <cell r="T690">
            <v>0</v>
          </cell>
          <cell r="U690">
            <v>0</v>
          </cell>
          <cell r="V690">
            <v>0</v>
          </cell>
          <cell r="W690">
            <v>0</v>
          </cell>
          <cell r="X690">
            <v>0</v>
          </cell>
          <cell r="Y690">
            <v>0</v>
          </cell>
          <cell r="Z690">
            <v>0</v>
          </cell>
          <cell r="AA690">
            <v>0</v>
          </cell>
          <cell r="AB690">
            <v>0</v>
          </cell>
        </row>
        <row r="691">
          <cell r="A691">
            <v>17</v>
          </cell>
          <cell r="B691" t="str">
            <v>Engsel Pintu dari pipa besi dia 2 cm</v>
          </cell>
          <cell r="C691" t="str">
            <v>Bh</v>
          </cell>
          <cell r="D691">
            <v>66593.625</v>
          </cell>
          <cell r="E691">
            <v>0</v>
          </cell>
          <cell r="F691">
            <v>0</v>
          </cell>
          <cell r="G691">
            <v>2</v>
          </cell>
          <cell r="H691">
            <v>133187.25</v>
          </cell>
          <cell r="I691">
            <v>2</v>
          </cell>
          <cell r="J691">
            <v>133187.25</v>
          </cell>
          <cell r="K691">
            <v>0</v>
          </cell>
          <cell r="L691">
            <v>0</v>
          </cell>
          <cell r="M691">
            <v>0</v>
          </cell>
          <cell r="N691">
            <v>0</v>
          </cell>
          <cell r="O691">
            <v>0</v>
          </cell>
          <cell r="P691">
            <v>0</v>
          </cell>
          <cell r="Q691">
            <v>0</v>
          </cell>
          <cell r="R691">
            <v>0</v>
          </cell>
          <cell r="S691">
            <v>0</v>
          </cell>
          <cell r="T691">
            <v>0</v>
          </cell>
          <cell r="U691">
            <v>0</v>
          </cell>
          <cell r="V691">
            <v>0</v>
          </cell>
          <cell r="W691">
            <v>0</v>
          </cell>
          <cell r="X691">
            <v>0</v>
          </cell>
          <cell r="Y691">
            <v>0</v>
          </cell>
          <cell r="Z691">
            <v>0</v>
          </cell>
          <cell r="AA691">
            <v>0</v>
          </cell>
          <cell r="AB691">
            <v>0</v>
          </cell>
        </row>
        <row r="692">
          <cell r="A692">
            <v>18</v>
          </cell>
          <cell r="B692" t="str">
            <v>Kait/hak angin</v>
          </cell>
          <cell r="C692" t="str">
            <v>Set</v>
          </cell>
          <cell r="D692">
            <v>27000</v>
          </cell>
          <cell r="E692">
            <v>0</v>
          </cell>
          <cell r="F692">
            <v>0</v>
          </cell>
          <cell r="G692">
            <v>0</v>
          </cell>
          <cell r="H692">
            <v>0</v>
          </cell>
          <cell r="I692">
            <v>0</v>
          </cell>
          <cell r="J692">
            <v>0</v>
          </cell>
          <cell r="K692">
            <v>0</v>
          </cell>
          <cell r="L692">
            <v>0</v>
          </cell>
          <cell r="M692">
            <v>0</v>
          </cell>
          <cell r="N692">
            <v>0</v>
          </cell>
          <cell r="O692">
            <v>0</v>
          </cell>
          <cell r="P692">
            <v>0</v>
          </cell>
          <cell r="Q692">
            <v>6</v>
          </cell>
          <cell r="R692">
            <v>162000</v>
          </cell>
          <cell r="S692">
            <v>2</v>
          </cell>
          <cell r="T692">
            <v>54000</v>
          </cell>
          <cell r="U692">
            <v>0</v>
          </cell>
          <cell r="V692">
            <v>0</v>
          </cell>
          <cell r="W692">
            <v>0</v>
          </cell>
          <cell r="X692">
            <v>0</v>
          </cell>
          <cell r="Y692">
            <v>0</v>
          </cell>
          <cell r="Z692">
            <v>0</v>
          </cell>
          <cell r="AA692">
            <v>0</v>
          </cell>
          <cell r="AB692">
            <v>0</v>
          </cell>
        </row>
        <row r="693">
          <cell r="A693">
            <v>19</v>
          </cell>
          <cell r="B693" t="str">
            <v>Grendel pintu kuningan</v>
          </cell>
          <cell r="C693" t="str">
            <v>Bh</v>
          </cell>
          <cell r="D693">
            <v>125000</v>
          </cell>
          <cell r="E693">
            <v>0</v>
          </cell>
          <cell r="F693">
            <v>0</v>
          </cell>
          <cell r="G693">
            <v>0</v>
          </cell>
          <cell r="H693">
            <v>0</v>
          </cell>
          <cell r="I693">
            <v>0</v>
          </cell>
          <cell r="J693">
            <v>0</v>
          </cell>
          <cell r="K693">
            <v>0</v>
          </cell>
          <cell r="L693">
            <v>0</v>
          </cell>
          <cell r="M693">
            <v>0</v>
          </cell>
          <cell r="N693">
            <v>0</v>
          </cell>
          <cell r="O693">
            <v>0</v>
          </cell>
          <cell r="P693">
            <v>0</v>
          </cell>
          <cell r="Q693">
            <v>0</v>
          </cell>
          <cell r="R693">
            <v>0</v>
          </cell>
          <cell r="S693">
            <v>0</v>
          </cell>
          <cell r="T693">
            <v>0</v>
          </cell>
          <cell r="U693">
            <v>0</v>
          </cell>
          <cell r="V693">
            <v>0</v>
          </cell>
          <cell r="W693">
            <v>0</v>
          </cell>
          <cell r="X693">
            <v>0</v>
          </cell>
          <cell r="Y693">
            <v>0</v>
          </cell>
          <cell r="Z693">
            <v>0</v>
          </cell>
          <cell r="AA693">
            <v>0</v>
          </cell>
          <cell r="AB693">
            <v>0</v>
          </cell>
        </row>
        <row r="694">
          <cell r="A694">
            <v>20</v>
          </cell>
          <cell r="B694" t="str">
            <v xml:space="preserve">Grendel jendela </v>
          </cell>
          <cell r="C694" t="str">
            <v>Bh</v>
          </cell>
          <cell r="D694">
            <v>8100</v>
          </cell>
          <cell r="E694">
            <v>0</v>
          </cell>
          <cell r="F694">
            <v>0</v>
          </cell>
          <cell r="G694">
            <v>0</v>
          </cell>
          <cell r="H694">
            <v>0</v>
          </cell>
          <cell r="I694">
            <v>0</v>
          </cell>
          <cell r="J694">
            <v>0</v>
          </cell>
          <cell r="K694">
            <v>0</v>
          </cell>
          <cell r="L694">
            <v>0</v>
          </cell>
          <cell r="M694">
            <v>0</v>
          </cell>
          <cell r="N694">
            <v>0</v>
          </cell>
          <cell r="O694">
            <v>0</v>
          </cell>
          <cell r="P694">
            <v>0</v>
          </cell>
          <cell r="Q694">
            <v>0</v>
          </cell>
          <cell r="R694">
            <v>0</v>
          </cell>
          <cell r="S694">
            <v>0</v>
          </cell>
          <cell r="T694">
            <v>0</v>
          </cell>
          <cell r="U694">
            <v>0</v>
          </cell>
          <cell r="V694">
            <v>0</v>
          </cell>
          <cell r="W694">
            <v>0</v>
          </cell>
          <cell r="X694">
            <v>0</v>
          </cell>
          <cell r="Y694">
            <v>0</v>
          </cell>
          <cell r="Z694">
            <v>0</v>
          </cell>
          <cell r="AA694">
            <v>0</v>
          </cell>
          <cell r="AB694">
            <v>0</v>
          </cell>
        </row>
        <row r="695">
          <cell r="A695">
            <v>21</v>
          </cell>
          <cell r="B695" t="str">
            <v>Grendel pintu</v>
          </cell>
          <cell r="C695" t="str">
            <v>Bh</v>
          </cell>
          <cell r="D695">
            <v>14200</v>
          </cell>
          <cell r="E695">
            <v>2</v>
          </cell>
          <cell r="F695">
            <v>28400</v>
          </cell>
          <cell r="G695">
            <v>0</v>
          </cell>
          <cell r="H695">
            <v>0</v>
          </cell>
          <cell r="I695">
            <v>0</v>
          </cell>
          <cell r="J695">
            <v>0</v>
          </cell>
          <cell r="K695">
            <v>0</v>
          </cell>
          <cell r="L695">
            <v>0</v>
          </cell>
          <cell r="M695">
            <v>0</v>
          </cell>
          <cell r="N695">
            <v>0</v>
          </cell>
          <cell r="O695">
            <v>2</v>
          </cell>
          <cell r="P695">
            <v>28400</v>
          </cell>
          <cell r="Q695">
            <v>3</v>
          </cell>
          <cell r="R695">
            <v>42600</v>
          </cell>
          <cell r="S695">
            <v>1</v>
          </cell>
          <cell r="T695">
            <v>14200</v>
          </cell>
          <cell r="U695">
            <v>0</v>
          </cell>
          <cell r="V695">
            <v>0</v>
          </cell>
          <cell r="W695">
            <v>0</v>
          </cell>
          <cell r="X695">
            <v>0</v>
          </cell>
          <cell r="Y695">
            <v>0</v>
          </cell>
          <cell r="Z695">
            <v>0</v>
          </cell>
          <cell r="AA695">
            <v>0</v>
          </cell>
          <cell r="AB695">
            <v>0</v>
          </cell>
        </row>
        <row r="696">
          <cell r="A696">
            <v>22</v>
          </cell>
          <cell r="B696" t="str">
            <v>Stripting Knip</v>
          </cell>
          <cell r="C696" t="str">
            <v>Set</v>
          </cell>
          <cell r="D696">
            <v>13700</v>
          </cell>
          <cell r="E696">
            <v>0</v>
          </cell>
          <cell r="F696">
            <v>0</v>
          </cell>
          <cell r="G696">
            <v>0</v>
          </cell>
          <cell r="H696">
            <v>0</v>
          </cell>
          <cell r="I696">
            <v>0</v>
          </cell>
          <cell r="J696">
            <v>0</v>
          </cell>
          <cell r="K696">
            <v>0</v>
          </cell>
          <cell r="L696">
            <v>0</v>
          </cell>
          <cell r="M696">
            <v>0</v>
          </cell>
          <cell r="N696">
            <v>0</v>
          </cell>
          <cell r="O696">
            <v>0</v>
          </cell>
          <cell r="P696">
            <v>0</v>
          </cell>
          <cell r="Q696">
            <v>0</v>
          </cell>
          <cell r="R696">
            <v>0</v>
          </cell>
          <cell r="S696">
            <v>0</v>
          </cell>
          <cell r="T696">
            <v>0</v>
          </cell>
          <cell r="U696">
            <v>0</v>
          </cell>
          <cell r="V696">
            <v>0</v>
          </cell>
          <cell r="W696">
            <v>0</v>
          </cell>
          <cell r="X696">
            <v>0</v>
          </cell>
          <cell r="Y696">
            <v>0</v>
          </cell>
          <cell r="Z696">
            <v>0</v>
          </cell>
          <cell r="AA696">
            <v>0</v>
          </cell>
          <cell r="AB696">
            <v>0</v>
          </cell>
        </row>
        <row r="697">
          <cell r="A697">
            <v>23</v>
          </cell>
          <cell r="B697" t="str">
            <v>Door Closer</v>
          </cell>
          <cell r="C697" t="str">
            <v>Set</v>
          </cell>
          <cell r="D697">
            <v>260800</v>
          </cell>
          <cell r="E697">
            <v>2</v>
          </cell>
          <cell r="F697">
            <v>521600</v>
          </cell>
          <cell r="G697">
            <v>0</v>
          </cell>
          <cell r="H697">
            <v>0</v>
          </cell>
          <cell r="I697">
            <v>0</v>
          </cell>
          <cell r="J697">
            <v>0</v>
          </cell>
          <cell r="K697">
            <v>0</v>
          </cell>
          <cell r="L697">
            <v>0</v>
          </cell>
          <cell r="M697">
            <v>0</v>
          </cell>
          <cell r="N697">
            <v>0</v>
          </cell>
          <cell r="O697">
            <v>2</v>
          </cell>
          <cell r="P697">
            <v>521600</v>
          </cell>
          <cell r="Q697">
            <v>0</v>
          </cell>
          <cell r="R697">
            <v>0</v>
          </cell>
          <cell r="S697">
            <v>0</v>
          </cell>
          <cell r="T697">
            <v>0</v>
          </cell>
          <cell r="U697">
            <v>0</v>
          </cell>
          <cell r="V697">
            <v>0</v>
          </cell>
          <cell r="W697">
            <v>0</v>
          </cell>
          <cell r="X697">
            <v>0</v>
          </cell>
          <cell r="Y697">
            <v>0</v>
          </cell>
          <cell r="Z697">
            <v>0</v>
          </cell>
          <cell r="AA697">
            <v>0</v>
          </cell>
          <cell r="AB697">
            <v>0</v>
          </cell>
        </row>
        <row r="698">
          <cell r="A698">
            <v>24</v>
          </cell>
          <cell r="B698" t="str">
            <v>Door Holder</v>
          </cell>
          <cell r="C698" t="str">
            <v>Set</v>
          </cell>
          <cell r="D698">
            <v>500000</v>
          </cell>
          <cell r="E698">
            <v>0</v>
          </cell>
          <cell r="F698">
            <v>0</v>
          </cell>
          <cell r="G698">
            <v>0</v>
          </cell>
          <cell r="H698">
            <v>0</v>
          </cell>
          <cell r="I698">
            <v>0</v>
          </cell>
          <cell r="J698">
            <v>0</v>
          </cell>
          <cell r="K698">
            <v>0</v>
          </cell>
          <cell r="L698">
            <v>0</v>
          </cell>
          <cell r="M698">
            <v>0</v>
          </cell>
          <cell r="N698">
            <v>0</v>
          </cell>
          <cell r="O698">
            <v>0</v>
          </cell>
          <cell r="P698">
            <v>0</v>
          </cell>
          <cell r="Q698">
            <v>0</v>
          </cell>
          <cell r="R698">
            <v>0</v>
          </cell>
          <cell r="S698">
            <v>0</v>
          </cell>
          <cell r="T698">
            <v>0</v>
          </cell>
          <cell r="U698">
            <v>0</v>
          </cell>
          <cell r="V698">
            <v>0</v>
          </cell>
          <cell r="W698">
            <v>0</v>
          </cell>
          <cell r="X698">
            <v>0</v>
          </cell>
          <cell r="Y698">
            <v>0</v>
          </cell>
          <cell r="Z698">
            <v>0</v>
          </cell>
          <cell r="AA698">
            <v>0</v>
          </cell>
          <cell r="AB698">
            <v>0</v>
          </cell>
        </row>
        <row r="699">
          <cell r="A699">
            <v>25</v>
          </cell>
          <cell r="B699" t="str">
            <v>Door Stop</v>
          </cell>
          <cell r="C699" t="str">
            <v>Set</v>
          </cell>
          <cell r="D699">
            <v>32100</v>
          </cell>
          <cell r="E699">
            <v>2</v>
          </cell>
          <cell r="F699">
            <v>64200</v>
          </cell>
          <cell r="G699">
            <v>0</v>
          </cell>
          <cell r="H699">
            <v>0</v>
          </cell>
          <cell r="I699">
            <v>0</v>
          </cell>
          <cell r="J699">
            <v>0</v>
          </cell>
          <cell r="K699">
            <v>0</v>
          </cell>
          <cell r="L699">
            <v>0</v>
          </cell>
          <cell r="M699">
            <v>0</v>
          </cell>
          <cell r="N699">
            <v>0</v>
          </cell>
          <cell r="O699">
            <v>2</v>
          </cell>
          <cell r="P699">
            <v>64200</v>
          </cell>
          <cell r="Q699">
            <v>0</v>
          </cell>
          <cell r="R699">
            <v>0</v>
          </cell>
          <cell r="S699">
            <v>0</v>
          </cell>
          <cell r="T699">
            <v>0</v>
          </cell>
          <cell r="U699">
            <v>0</v>
          </cell>
          <cell r="V699">
            <v>0</v>
          </cell>
          <cell r="W699">
            <v>0</v>
          </cell>
          <cell r="X699">
            <v>0</v>
          </cell>
          <cell r="Y699">
            <v>0</v>
          </cell>
          <cell r="Z699">
            <v>0</v>
          </cell>
          <cell r="AA699">
            <v>0</v>
          </cell>
          <cell r="AB699">
            <v>0</v>
          </cell>
        </row>
        <row r="700">
          <cell r="A700">
            <v>26</v>
          </cell>
          <cell r="B700" t="str">
            <v>Kaca bening 5 mm</v>
          </cell>
          <cell r="C700" t="str">
            <v>M2</v>
          </cell>
          <cell r="D700">
            <v>66700</v>
          </cell>
          <cell r="E700">
            <v>0.12719999999999998</v>
          </cell>
          <cell r="F700">
            <v>8484.239999999998</v>
          </cell>
          <cell r="G700">
            <v>0</v>
          </cell>
          <cell r="H700">
            <v>0</v>
          </cell>
          <cell r="I700">
            <v>0</v>
          </cell>
          <cell r="J700">
            <v>0</v>
          </cell>
          <cell r="K700">
            <v>0</v>
          </cell>
          <cell r="L700">
            <v>0</v>
          </cell>
          <cell r="M700">
            <v>0</v>
          </cell>
          <cell r="N700">
            <v>0</v>
          </cell>
          <cell r="O700">
            <v>7.6799999999999993E-2</v>
          </cell>
          <cell r="P700">
            <v>5122.5599999999995</v>
          </cell>
          <cell r="Q700">
            <v>0.25919999999999999</v>
          </cell>
          <cell r="R700">
            <v>17288.64</v>
          </cell>
          <cell r="S700">
            <v>0.3276</v>
          </cell>
          <cell r="T700">
            <v>21850.920000000002</v>
          </cell>
          <cell r="U700">
            <v>0</v>
          </cell>
          <cell r="V700">
            <v>0</v>
          </cell>
          <cell r="W700">
            <v>0</v>
          </cell>
          <cell r="X700">
            <v>0</v>
          </cell>
          <cell r="Y700">
            <v>0.2</v>
          </cell>
          <cell r="Z700">
            <v>13340</v>
          </cell>
          <cell r="AA700">
            <v>0</v>
          </cell>
          <cell r="AB700">
            <v>0</v>
          </cell>
        </row>
        <row r="701">
          <cell r="A701">
            <v>27</v>
          </cell>
          <cell r="B701" t="str">
            <v>Kaca bening 10 mm</v>
          </cell>
          <cell r="C701" t="str">
            <v>M2</v>
          </cell>
          <cell r="D701">
            <v>280895.75</v>
          </cell>
          <cell r="E701">
            <v>0</v>
          </cell>
          <cell r="F701">
            <v>0</v>
          </cell>
          <cell r="G701">
            <v>0</v>
          </cell>
          <cell r="H701">
            <v>0</v>
          </cell>
          <cell r="I701">
            <v>0</v>
          </cell>
          <cell r="J701">
            <v>0</v>
          </cell>
          <cell r="K701">
            <v>0</v>
          </cell>
          <cell r="L701">
            <v>0</v>
          </cell>
          <cell r="M701">
            <v>0</v>
          </cell>
          <cell r="N701">
            <v>0</v>
          </cell>
          <cell r="O701">
            <v>1.1235000000000002</v>
          </cell>
          <cell r="P701">
            <v>0</v>
          </cell>
          <cell r="Q701">
            <v>1.1235000000000002</v>
          </cell>
          <cell r="R701">
            <v>315586.37512500002</v>
          </cell>
          <cell r="S701">
            <v>162919.53499999997</v>
          </cell>
          <cell r="T701">
            <v>0</v>
          </cell>
          <cell r="U701">
            <v>0.57999999999999996</v>
          </cell>
          <cell r="V701">
            <v>162919.53499999997</v>
          </cell>
          <cell r="W701">
            <v>0</v>
          </cell>
          <cell r="X701">
            <v>0</v>
          </cell>
          <cell r="Y701">
            <v>0</v>
          </cell>
          <cell r="Z701">
            <v>0</v>
          </cell>
          <cell r="AA701">
            <v>0</v>
          </cell>
          <cell r="AB701">
            <v>0</v>
          </cell>
        </row>
        <row r="702">
          <cell r="A702">
            <v>28</v>
          </cell>
          <cell r="B702" t="str">
            <v>Kaca Bening 12 mm</v>
          </cell>
          <cell r="C702" t="str">
            <v>M2</v>
          </cell>
          <cell r="D702">
            <v>403787.64062499994</v>
          </cell>
          <cell r="E702">
            <v>0</v>
          </cell>
          <cell r="F702">
            <v>0</v>
          </cell>
          <cell r="G702">
            <v>0</v>
          </cell>
          <cell r="H702">
            <v>0</v>
          </cell>
          <cell r="I702">
            <v>0</v>
          </cell>
          <cell r="J702">
            <v>0</v>
          </cell>
          <cell r="K702">
            <v>0</v>
          </cell>
          <cell r="L702">
            <v>0</v>
          </cell>
          <cell r="M702">
            <v>0</v>
          </cell>
          <cell r="N702">
            <v>0</v>
          </cell>
          <cell r="O702">
            <v>0</v>
          </cell>
          <cell r="P702">
            <v>0</v>
          </cell>
          <cell r="Q702">
            <v>0</v>
          </cell>
          <cell r="R702">
            <v>0</v>
          </cell>
          <cell r="S702">
            <v>0</v>
          </cell>
          <cell r="T702">
            <v>0</v>
          </cell>
          <cell r="U702">
            <v>0</v>
          </cell>
          <cell r="V702">
            <v>0</v>
          </cell>
          <cell r="W702">
            <v>0</v>
          </cell>
          <cell r="X702">
            <v>0</v>
          </cell>
          <cell r="Y702">
            <v>0</v>
          </cell>
          <cell r="Z702">
            <v>0</v>
          </cell>
          <cell r="AA702">
            <v>0</v>
          </cell>
          <cell r="AB702">
            <v>0</v>
          </cell>
        </row>
        <row r="703">
          <cell r="A703">
            <v>29</v>
          </cell>
          <cell r="B703" t="str">
            <v>Besi hollow 4/4</v>
          </cell>
          <cell r="C703" t="str">
            <v>M'</v>
          </cell>
          <cell r="D703">
            <v>48625.000000000051</v>
          </cell>
          <cell r="E703">
            <v>0</v>
          </cell>
          <cell r="F703">
            <v>0</v>
          </cell>
          <cell r="G703">
            <v>5.09</v>
          </cell>
          <cell r="H703">
            <v>247501.25000000026</v>
          </cell>
          <cell r="I703">
            <v>5.09</v>
          </cell>
          <cell r="J703">
            <v>247501.25000000026</v>
          </cell>
          <cell r="K703">
            <v>0</v>
          </cell>
          <cell r="L703">
            <v>0</v>
          </cell>
          <cell r="M703">
            <v>0</v>
          </cell>
          <cell r="N703">
            <v>0</v>
          </cell>
          <cell r="O703">
            <v>0</v>
          </cell>
          <cell r="P703">
            <v>0</v>
          </cell>
          <cell r="Q703">
            <v>0</v>
          </cell>
          <cell r="R703">
            <v>0</v>
          </cell>
          <cell r="S703">
            <v>0</v>
          </cell>
          <cell r="T703">
            <v>0</v>
          </cell>
          <cell r="U703">
            <v>0</v>
          </cell>
          <cell r="V703">
            <v>0</v>
          </cell>
          <cell r="W703">
            <v>0</v>
          </cell>
          <cell r="X703">
            <v>0</v>
          </cell>
          <cell r="Y703">
            <v>0</v>
          </cell>
          <cell r="Z703">
            <v>0</v>
          </cell>
          <cell r="AA703">
            <v>0</v>
          </cell>
          <cell r="AB703">
            <v>0</v>
          </cell>
        </row>
        <row r="704">
          <cell r="A704">
            <v>30</v>
          </cell>
          <cell r="B704" t="str">
            <v>Besi hollow 6/6</v>
          </cell>
          <cell r="C704" t="str">
            <v>M'</v>
          </cell>
          <cell r="D704">
            <v>74462.500000000058</v>
          </cell>
          <cell r="E704">
            <v>0</v>
          </cell>
          <cell r="F704">
            <v>0</v>
          </cell>
          <cell r="G704">
            <v>5.09</v>
          </cell>
          <cell r="H704">
            <v>379014.12500000029</v>
          </cell>
          <cell r="I704">
            <v>5.09</v>
          </cell>
          <cell r="J704">
            <v>379014.12500000029</v>
          </cell>
          <cell r="K704">
            <v>0</v>
          </cell>
          <cell r="L704">
            <v>0</v>
          </cell>
          <cell r="M704">
            <v>0</v>
          </cell>
          <cell r="N704">
            <v>0</v>
          </cell>
          <cell r="O704">
            <v>0</v>
          </cell>
          <cell r="P704">
            <v>0</v>
          </cell>
          <cell r="Q704">
            <v>0</v>
          </cell>
          <cell r="R704">
            <v>0</v>
          </cell>
          <cell r="S704">
            <v>0</v>
          </cell>
          <cell r="T704">
            <v>0</v>
          </cell>
          <cell r="U704">
            <v>0</v>
          </cell>
          <cell r="V704">
            <v>0</v>
          </cell>
          <cell r="W704">
            <v>0</v>
          </cell>
          <cell r="X704">
            <v>0</v>
          </cell>
          <cell r="Y704">
            <v>0</v>
          </cell>
          <cell r="Z704">
            <v>0</v>
          </cell>
          <cell r="AA704">
            <v>0</v>
          </cell>
          <cell r="AB704">
            <v>0</v>
          </cell>
        </row>
        <row r="705">
          <cell r="A705">
            <v>31</v>
          </cell>
          <cell r="B705" t="str">
            <v>Besi hollow 2.5/5</v>
          </cell>
          <cell r="C705" t="str">
            <v>Kg</v>
          </cell>
          <cell r="D705">
            <v>74462.500000000058</v>
          </cell>
          <cell r="E705">
            <v>0</v>
          </cell>
          <cell r="F705">
            <v>0</v>
          </cell>
          <cell r="G705">
            <v>0</v>
          </cell>
          <cell r="H705">
            <v>0</v>
          </cell>
          <cell r="I705">
            <v>0</v>
          </cell>
          <cell r="J705">
            <v>0</v>
          </cell>
          <cell r="K705">
            <v>0</v>
          </cell>
          <cell r="L705">
            <v>0</v>
          </cell>
          <cell r="M705">
            <v>0</v>
          </cell>
          <cell r="N705">
            <v>0</v>
          </cell>
          <cell r="O705">
            <v>0</v>
          </cell>
          <cell r="P705">
            <v>0</v>
          </cell>
          <cell r="Q705">
            <v>0</v>
          </cell>
          <cell r="R705">
            <v>0</v>
          </cell>
          <cell r="S705">
            <v>0</v>
          </cell>
          <cell r="T705">
            <v>0</v>
          </cell>
          <cell r="U705">
            <v>0</v>
          </cell>
          <cell r="V705">
            <v>0</v>
          </cell>
          <cell r="W705">
            <v>0</v>
          </cell>
          <cell r="X705">
            <v>0</v>
          </cell>
          <cell r="Y705">
            <v>0</v>
          </cell>
          <cell r="Z705">
            <v>0</v>
          </cell>
          <cell r="AA705">
            <v>0</v>
          </cell>
          <cell r="AB705">
            <v>0</v>
          </cell>
        </row>
        <row r="706">
          <cell r="A706">
            <v>32</v>
          </cell>
          <cell r="B706" t="str">
            <v>Besi hollow 5/5</v>
          </cell>
          <cell r="C706" t="str">
            <v>Kg</v>
          </cell>
          <cell r="D706">
            <v>74462.500000000058</v>
          </cell>
          <cell r="E706">
            <v>0</v>
          </cell>
          <cell r="F706">
            <v>0</v>
          </cell>
          <cell r="G706">
            <v>0</v>
          </cell>
          <cell r="H706">
            <v>0</v>
          </cell>
          <cell r="I706">
            <v>0</v>
          </cell>
          <cell r="J706">
            <v>0</v>
          </cell>
          <cell r="K706">
            <v>0</v>
          </cell>
          <cell r="L706">
            <v>0</v>
          </cell>
          <cell r="M706">
            <v>0</v>
          </cell>
          <cell r="N706">
            <v>0</v>
          </cell>
          <cell r="O706">
            <v>0</v>
          </cell>
          <cell r="P706">
            <v>0</v>
          </cell>
          <cell r="Q706">
            <v>0</v>
          </cell>
          <cell r="R706">
            <v>0</v>
          </cell>
          <cell r="S706">
            <v>0</v>
          </cell>
          <cell r="T706">
            <v>0</v>
          </cell>
          <cell r="U706">
            <v>0</v>
          </cell>
          <cell r="V706">
            <v>0</v>
          </cell>
          <cell r="W706">
            <v>0</v>
          </cell>
          <cell r="X706">
            <v>0</v>
          </cell>
          <cell r="Y706">
            <v>0</v>
          </cell>
          <cell r="Z706">
            <v>0</v>
          </cell>
          <cell r="AA706">
            <v>0</v>
          </cell>
          <cell r="AB706">
            <v>0</v>
          </cell>
        </row>
        <row r="707">
          <cell r="A707">
            <v>33</v>
          </cell>
          <cell r="B707" t="str">
            <v>Besi hollow 2/2</v>
          </cell>
          <cell r="C707" t="str">
            <v>Kg</v>
          </cell>
          <cell r="D707">
            <v>74462.500000000058</v>
          </cell>
          <cell r="E707">
            <v>0</v>
          </cell>
          <cell r="F707">
            <v>0</v>
          </cell>
          <cell r="G707">
            <v>0</v>
          </cell>
          <cell r="H707">
            <v>0</v>
          </cell>
          <cell r="I707">
            <v>0</v>
          </cell>
          <cell r="J707">
            <v>0</v>
          </cell>
          <cell r="K707">
            <v>0</v>
          </cell>
          <cell r="L707">
            <v>0</v>
          </cell>
          <cell r="M707">
            <v>0</v>
          </cell>
          <cell r="N707">
            <v>0</v>
          </cell>
          <cell r="O707">
            <v>0</v>
          </cell>
          <cell r="P707">
            <v>0</v>
          </cell>
          <cell r="Q707">
            <v>0</v>
          </cell>
          <cell r="R707">
            <v>0</v>
          </cell>
          <cell r="S707">
            <v>0</v>
          </cell>
          <cell r="T707">
            <v>0</v>
          </cell>
          <cell r="U707">
            <v>0</v>
          </cell>
          <cell r="V707">
            <v>0</v>
          </cell>
          <cell r="W707">
            <v>0</v>
          </cell>
          <cell r="X707">
            <v>0</v>
          </cell>
          <cell r="Y707">
            <v>0</v>
          </cell>
          <cell r="Z707">
            <v>0</v>
          </cell>
          <cell r="AA707">
            <v>0</v>
          </cell>
          <cell r="AB707">
            <v>0</v>
          </cell>
        </row>
        <row r="708">
          <cell r="A708">
            <v>34</v>
          </cell>
          <cell r="B708" t="str">
            <v>Besi hollow 2/4</v>
          </cell>
          <cell r="C708" t="str">
            <v>Kg</v>
          </cell>
          <cell r="D708">
            <v>74462.500000000058</v>
          </cell>
          <cell r="E708">
            <v>0</v>
          </cell>
          <cell r="F708">
            <v>0</v>
          </cell>
          <cell r="G708">
            <v>0</v>
          </cell>
          <cell r="H708">
            <v>0</v>
          </cell>
          <cell r="I708">
            <v>0</v>
          </cell>
          <cell r="J708">
            <v>0</v>
          </cell>
          <cell r="K708">
            <v>0</v>
          </cell>
          <cell r="L708">
            <v>0</v>
          </cell>
          <cell r="M708">
            <v>0</v>
          </cell>
          <cell r="N708">
            <v>0</v>
          </cell>
          <cell r="O708">
            <v>0</v>
          </cell>
          <cell r="P708">
            <v>0</v>
          </cell>
          <cell r="Q708">
            <v>0</v>
          </cell>
          <cell r="R708">
            <v>0</v>
          </cell>
          <cell r="S708">
            <v>0</v>
          </cell>
          <cell r="T708">
            <v>0</v>
          </cell>
          <cell r="U708">
            <v>0</v>
          </cell>
          <cell r="V708">
            <v>0</v>
          </cell>
          <cell r="W708">
            <v>0</v>
          </cell>
          <cell r="X708">
            <v>0</v>
          </cell>
          <cell r="Y708">
            <v>0</v>
          </cell>
          <cell r="Z708">
            <v>0</v>
          </cell>
          <cell r="AA708">
            <v>0</v>
          </cell>
          <cell r="AB708">
            <v>0</v>
          </cell>
        </row>
        <row r="709">
          <cell r="A709">
            <v>35</v>
          </cell>
          <cell r="B709" t="str">
            <v>Kaca Tempered 12 mm</v>
          </cell>
          <cell r="C709" t="str">
            <v>M2</v>
          </cell>
          <cell r="D709">
            <v>528395.75</v>
          </cell>
          <cell r="E709">
            <v>0</v>
          </cell>
          <cell r="F709">
            <v>0</v>
          </cell>
          <cell r="G709">
            <v>0</v>
          </cell>
          <cell r="H709">
            <v>0</v>
          </cell>
          <cell r="I709">
            <v>0</v>
          </cell>
          <cell r="J709">
            <v>0</v>
          </cell>
          <cell r="K709">
            <v>0</v>
          </cell>
          <cell r="L709">
            <v>0</v>
          </cell>
          <cell r="M709">
            <v>0</v>
          </cell>
          <cell r="N709">
            <v>0</v>
          </cell>
          <cell r="O709">
            <v>0</v>
          </cell>
          <cell r="P709">
            <v>0</v>
          </cell>
          <cell r="Q709">
            <v>0</v>
          </cell>
          <cell r="R709">
            <v>0</v>
          </cell>
          <cell r="S709">
            <v>0</v>
          </cell>
          <cell r="T709">
            <v>0</v>
          </cell>
          <cell r="U709">
            <v>0</v>
          </cell>
          <cell r="V709">
            <v>0</v>
          </cell>
          <cell r="W709">
            <v>0</v>
          </cell>
          <cell r="X709">
            <v>0</v>
          </cell>
          <cell r="Y709">
            <v>0</v>
          </cell>
          <cell r="Z709">
            <v>0</v>
          </cell>
          <cell r="AA709">
            <v>0</v>
          </cell>
          <cell r="AB709">
            <v>0</v>
          </cell>
        </row>
        <row r="710">
          <cell r="A710">
            <v>36</v>
          </cell>
          <cell r="B710" t="str">
            <v>Glass Block</v>
          </cell>
          <cell r="C710" t="str">
            <v>Bh</v>
          </cell>
          <cell r="D710">
            <v>45000</v>
          </cell>
          <cell r="E710">
            <v>0</v>
          </cell>
          <cell r="F710">
            <v>0</v>
          </cell>
          <cell r="G710">
            <v>0</v>
          </cell>
          <cell r="H710">
            <v>0</v>
          </cell>
          <cell r="I710">
            <v>0</v>
          </cell>
          <cell r="J710">
            <v>0</v>
          </cell>
          <cell r="K710">
            <v>0</v>
          </cell>
          <cell r="L710">
            <v>0</v>
          </cell>
          <cell r="M710">
            <v>0</v>
          </cell>
          <cell r="N710">
            <v>0</v>
          </cell>
          <cell r="O710">
            <v>0</v>
          </cell>
          <cell r="P710">
            <v>0</v>
          </cell>
          <cell r="Q710">
            <v>0</v>
          </cell>
          <cell r="R710">
            <v>0</v>
          </cell>
          <cell r="S710">
            <v>0</v>
          </cell>
          <cell r="T710">
            <v>0</v>
          </cell>
          <cell r="U710">
            <v>0</v>
          </cell>
          <cell r="V710">
            <v>0</v>
          </cell>
          <cell r="W710">
            <v>0</v>
          </cell>
          <cell r="X710">
            <v>0</v>
          </cell>
          <cell r="Y710">
            <v>0</v>
          </cell>
          <cell r="Z710">
            <v>0</v>
          </cell>
          <cell r="AA710">
            <v>0</v>
          </cell>
          <cell r="AB710">
            <v>0</v>
          </cell>
        </row>
        <row r="711">
          <cell r="A711">
            <v>37</v>
          </cell>
          <cell r="B711" t="str">
            <v>Kaca Es</v>
          </cell>
          <cell r="C711" t="str">
            <v>M2</v>
          </cell>
          <cell r="D711">
            <v>66700</v>
          </cell>
          <cell r="E711">
            <v>0</v>
          </cell>
          <cell r="F711">
            <v>0</v>
          </cell>
          <cell r="G711">
            <v>0</v>
          </cell>
          <cell r="H711">
            <v>0</v>
          </cell>
          <cell r="I711">
            <v>0</v>
          </cell>
          <cell r="J711">
            <v>0</v>
          </cell>
          <cell r="K711">
            <v>0</v>
          </cell>
          <cell r="L711">
            <v>0</v>
          </cell>
          <cell r="M711">
            <v>0</v>
          </cell>
          <cell r="N711">
            <v>0</v>
          </cell>
          <cell r="O711">
            <v>0</v>
          </cell>
          <cell r="P711">
            <v>0</v>
          </cell>
          <cell r="Q711">
            <v>0</v>
          </cell>
          <cell r="R711">
            <v>0</v>
          </cell>
          <cell r="S711">
            <v>0.24</v>
          </cell>
          <cell r="T711">
            <v>0</v>
          </cell>
          <cell r="U711">
            <v>0</v>
          </cell>
          <cell r="V711">
            <v>0</v>
          </cell>
          <cell r="W711">
            <v>0.24</v>
          </cell>
          <cell r="X711">
            <v>16008</v>
          </cell>
          <cell r="Y711">
            <v>0.24</v>
          </cell>
          <cell r="Z711">
            <v>16008</v>
          </cell>
          <cell r="AA711">
            <v>0</v>
          </cell>
          <cell r="AB711">
            <v>0</v>
          </cell>
        </row>
        <row r="712">
          <cell r="A712">
            <v>38</v>
          </cell>
          <cell r="B712" t="str">
            <v>Krepyak Kaca Nako + Kerangka</v>
          </cell>
          <cell r="C712" t="str">
            <v>M2</v>
          </cell>
          <cell r="D712">
            <v>81300</v>
          </cell>
          <cell r="E712">
            <v>0</v>
          </cell>
          <cell r="F712">
            <v>0</v>
          </cell>
          <cell r="G712">
            <v>0</v>
          </cell>
          <cell r="H712">
            <v>0</v>
          </cell>
          <cell r="I712">
            <v>0</v>
          </cell>
          <cell r="J712">
            <v>0</v>
          </cell>
          <cell r="K712">
            <v>0</v>
          </cell>
          <cell r="L712">
            <v>0</v>
          </cell>
          <cell r="M712">
            <v>0</v>
          </cell>
          <cell r="N712">
            <v>0</v>
          </cell>
          <cell r="O712">
            <v>0</v>
          </cell>
          <cell r="P712">
            <v>0</v>
          </cell>
          <cell r="Q712">
            <v>0</v>
          </cell>
          <cell r="R712">
            <v>0</v>
          </cell>
          <cell r="S712">
            <v>0</v>
          </cell>
          <cell r="T712">
            <v>0</v>
          </cell>
          <cell r="U712">
            <v>0</v>
          </cell>
          <cell r="V712">
            <v>0</v>
          </cell>
          <cell r="W712">
            <v>0</v>
          </cell>
          <cell r="X712">
            <v>0</v>
          </cell>
          <cell r="Y712">
            <v>0</v>
          </cell>
          <cell r="Z712">
            <v>0</v>
          </cell>
          <cell r="AA712">
            <v>0</v>
          </cell>
          <cell r="AB712">
            <v>0</v>
          </cell>
        </row>
        <row r="713">
          <cell r="A713">
            <v>39</v>
          </cell>
          <cell r="B713" t="str">
            <v>Sticker Efek Kaca Es</v>
          </cell>
          <cell r="C713" t="str">
            <v>M2</v>
          </cell>
          <cell r="D713">
            <v>150000</v>
          </cell>
          <cell r="E713">
            <v>0</v>
          </cell>
          <cell r="F713">
            <v>0</v>
          </cell>
          <cell r="G713">
            <v>0</v>
          </cell>
          <cell r="H713">
            <v>0</v>
          </cell>
          <cell r="I713">
            <v>0</v>
          </cell>
          <cell r="J713">
            <v>0</v>
          </cell>
          <cell r="K713">
            <v>0</v>
          </cell>
          <cell r="L713">
            <v>0</v>
          </cell>
          <cell r="M713">
            <v>0</v>
          </cell>
          <cell r="N713">
            <v>0</v>
          </cell>
          <cell r="O713">
            <v>0</v>
          </cell>
          <cell r="P713">
            <v>0</v>
          </cell>
          <cell r="Q713">
            <v>0</v>
          </cell>
          <cell r="R713">
            <v>0</v>
          </cell>
          <cell r="S713">
            <v>0</v>
          </cell>
          <cell r="T713">
            <v>0</v>
          </cell>
          <cell r="U713">
            <v>0</v>
          </cell>
          <cell r="V713">
            <v>0</v>
          </cell>
          <cell r="W713">
            <v>0</v>
          </cell>
          <cell r="X713">
            <v>0</v>
          </cell>
          <cell r="Y713">
            <v>0</v>
          </cell>
          <cell r="Z713">
            <v>0</v>
          </cell>
          <cell r="AA713">
            <v>0</v>
          </cell>
          <cell r="AB713">
            <v>0</v>
          </cell>
        </row>
        <row r="714">
          <cell r="A714">
            <v>40</v>
          </cell>
          <cell r="B714" t="str">
            <v>Rel Pintu Dorong</v>
          </cell>
          <cell r="C714" t="str">
            <v>M'</v>
          </cell>
          <cell r="D714">
            <v>275000</v>
          </cell>
          <cell r="E714">
            <v>0</v>
          </cell>
          <cell r="F714">
            <v>0</v>
          </cell>
          <cell r="G714">
            <v>0</v>
          </cell>
          <cell r="H714">
            <v>0</v>
          </cell>
          <cell r="I714">
            <v>0</v>
          </cell>
          <cell r="J714">
            <v>0</v>
          </cell>
          <cell r="K714">
            <v>0</v>
          </cell>
          <cell r="L714">
            <v>0</v>
          </cell>
          <cell r="M714">
            <v>0</v>
          </cell>
          <cell r="N714">
            <v>0</v>
          </cell>
          <cell r="O714">
            <v>0</v>
          </cell>
          <cell r="P714">
            <v>0</v>
          </cell>
          <cell r="Q714">
            <v>0</v>
          </cell>
          <cell r="R714">
            <v>0</v>
          </cell>
          <cell r="S714">
            <v>0</v>
          </cell>
          <cell r="T714">
            <v>0</v>
          </cell>
          <cell r="U714">
            <v>0</v>
          </cell>
          <cell r="V714">
            <v>0</v>
          </cell>
          <cell r="W714">
            <v>0</v>
          </cell>
          <cell r="X714">
            <v>0</v>
          </cell>
          <cell r="Y714">
            <v>0</v>
          </cell>
          <cell r="Z714">
            <v>0</v>
          </cell>
          <cell r="AA714">
            <v>0</v>
          </cell>
          <cell r="AB714">
            <v>0</v>
          </cell>
        </row>
        <row r="715">
          <cell r="A715">
            <v>41</v>
          </cell>
          <cell r="B715" t="str">
            <v>Rolling Door</v>
          </cell>
          <cell r="C715" t="str">
            <v>M2</v>
          </cell>
          <cell r="D715">
            <v>358100</v>
          </cell>
          <cell r="E715">
            <v>0</v>
          </cell>
          <cell r="F715">
            <v>0</v>
          </cell>
          <cell r="G715">
            <v>0</v>
          </cell>
          <cell r="H715">
            <v>0</v>
          </cell>
          <cell r="I715">
            <v>0</v>
          </cell>
          <cell r="J715">
            <v>0</v>
          </cell>
          <cell r="K715">
            <v>0</v>
          </cell>
          <cell r="L715">
            <v>0</v>
          </cell>
          <cell r="M715">
            <v>0</v>
          </cell>
          <cell r="N715">
            <v>0</v>
          </cell>
          <cell r="O715">
            <v>0</v>
          </cell>
          <cell r="P715">
            <v>0</v>
          </cell>
          <cell r="Q715">
            <v>0</v>
          </cell>
          <cell r="R715">
            <v>0</v>
          </cell>
          <cell r="S715">
            <v>0</v>
          </cell>
          <cell r="T715">
            <v>0</v>
          </cell>
          <cell r="U715">
            <v>0</v>
          </cell>
          <cell r="V715">
            <v>0</v>
          </cell>
          <cell r="W715">
            <v>0</v>
          </cell>
          <cell r="X715">
            <v>0</v>
          </cell>
          <cell r="Y715">
            <v>0</v>
          </cell>
          <cell r="Z715">
            <v>0</v>
          </cell>
          <cell r="AA715">
            <v>7.789600000000001</v>
          </cell>
          <cell r="AB715">
            <v>2789455.7600000002</v>
          </cell>
        </row>
        <row r="716">
          <cell r="A716">
            <v>42</v>
          </cell>
          <cell r="B716" t="str">
            <v>Roster</v>
          </cell>
          <cell r="C716" t="str">
            <v>M2</v>
          </cell>
          <cell r="D716">
            <v>133850</v>
          </cell>
          <cell r="E716">
            <v>0</v>
          </cell>
          <cell r="F716">
            <v>0</v>
          </cell>
          <cell r="G716">
            <v>0</v>
          </cell>
          <cell r="H716">
            <v>0</v>
          </cell>
          <cell r="I716">
            <v>0</v>
          </cell>
          <cell r="J716">
            <v>0</v>
          </cell>
          <cell r="K716">
            <v>0</v>
          </cell>
          <cell r="L716">
            <v>0</v>
          </cell>
          <cell r="M716">
            <v>0</v>
          </cell>
          <cell r="N716">
            <v>0</v>
          </cell>
          <cell r="O716">
            <v>0</v>
          </cell>
          <cell r="P716">
            <v>0</v>
          </cell>
          <cell r="Q716">
            <v>0</v>
          </cell>
          <cell r="R716">
            <v>0</v>
          </cell>
          <cell r="S716">
            <v>0</v>
          </cell>
          <cell r="T716">
            <v>0</v>
          </cell>
          <cell r="U716">
            <v>0</v>
          </cell>
          <cell r="V716">
            <v>0</v>
          </cell>
          <cell r="W716">
            <v>0</v>
          </cell>
          <cell r="X716">
            <v>0</v>
          </cell>
          <cell r="Y716">
            <v>0</v>
          </cell>
          <cell r="Z716">
            <v>0</v>
          </cell>
          <cell r="AA716">
            <v>0</v>
          </cell>
          <cell r="AB716">
            <v>0</v>
          </cell>
        </row>
        <row r="717">
          <cell r="A717">
            <v>43</v>
          </cell>
          <cell r="B717" t="str">
            <v>Gipsum Board</v>
          </cell>
          <cell r="C717" t="str">
            <v>M2</v>
          </cell>
          <cell r="D717">
            <v>29000</v>
          </cell>
          <cell r="E717">
            <v>0</v>
          </cell>
          <cell r="F717">
            <v>0</v>
          </cell>
          <cell r="G717">
            <v>0</v>
          </cell>
          <cell r="H717">
            <v>0</v>
          </cell>
          <cell r="I717">
            <v>0</v>
          </cell>
          <cell r="J717">
            <v>0</v>
          </cell>
          <cell r="K717">
            <v>0</v>
          </cell>
          <cell r="L717">
            <v>0</v>
          </cell>
          <cell r="M717">
            <v>0</v>
          </cell>
          <cell r="N717">
            <v>0</v>
          </cell>
          <cell r="O717">
            <v>0</v>
          </cell>
          <cell r="P717">
            <v>0</v>
          </cell>
          <cell r="Q717">
            <v>0</v>
          </cell>
          <cell r="R717">
            <v>0</v>
          </cell>
          <cell r="S717">
            <v>0</v>
          </cell>
          <cell r="T717">
            <v>0</v>
          </cell>
          <cell r="U717">
            <v>0</v>
          </cell>
          <cell r="V717">
            <v>0</v>
          </cell>
          <cell r="W717">
            <v>0</v>
          </cell>
          <cell r="X717">
            <v>0</v>
          </cell>
          <cell r="Y717">
            <v>0</v>
          </cell>
          <cell r="Z717">
            <v>0</v>
          </cell>
          <cell r="AA717">
            <v>0</v>
          </cell>
          <cell r="AB717">
            <v>0</v>
          </cell>
        </row>
        <row r="718">
          <cell r="A718">
            <v>44</v>
          </cell>
          <cell r="B718" t="str">
            <v>List Gipsum</v>
          </cell>
          <cell r="C718" t="str">
            <v>M'</v>
          </cell>
          <cell r="D718">
            <v>17300</v>
          </cell>
          <cell r="E718">
            <v>0</v>
          </cell>
          <cell r="F718">
            <v>0</v>
          </cell>
          <cell r="G718">
            <v>0</v>
          </cell>
          <cell r="H718">
            <v>0</v>
          </cell>
          <cell r="I718">
            <v>0</v>
          </cell>
          <cell r="J718">
            <v>0</v>
          </cell>
          <cell r="K718">
            <v>0</v>
          </cell>
          <cell r="L718">
            <v>0</v>
          </cell>
          <cell r="M718">
            <v>0</v>
          </cell>
          <cell r="N718">
            <v>0</v>
          </cell>
          <cell r="O718">
            <v>0</v>
          </cell>
          <cell r="P718">
            <v>0</v>
          </cell>
          <cell r="Q718">
            <v>0</v>
          </cell>
          <cell r="R718">
            <v>0</v>
          </cell>
          <cell r="S718">
            <v>0</v>
          </cell>
          <cell r="T718">
            <v>0</v>
          </cell>
          <cell r="U718">
            <v>0</v>
          </cell>
          <cell r="V718">
            <v>0</v>
          </cell>
          <cell r="W718">
            <v>0</v>
          </cell>
          <cell r="X718">
            <v>0</v>
          </cell>
          <cell r="Y718">
            <v>0</v>
          </cell>
          <cell r="Z718">
            <v>0</v>
          </cell>
          <cell r="AA718">
            <v>0</v>
          </cell>
          <cell r="AB718">
            <v>0</v>
          </cell>
        </row>
        <row r="719">
          <cell r="A719">
            <v>45</v>
          </cell>
          <cell r="B719" t="str">
            <v>Sealent</v>
          </cell>
          <cell r="C719" t="str">
            <v>M'</v>
          </cell>
          <cell r="D719">
            <v>8400</v>
          </cell>
          <cell r="E719">
            <v>5.68</v>
          </cell>
          <cell r="F719">
            <v>47712</v>
          </cell>
          <cell r="G719">
            <v>0</v>
          </cell>
          <cell r="H719">
            <v>0</v>
          </cell>
          <cell r="I719">
            <v>0</v>
          </cell>
          <cell r="J719">
            <v>0</v>
          </cell>
          <cell r="K719">
            <v>0</v>
          </cell>
          <cell r="L719">
            <v>0</v>
          </cell>
          <cell r="M719">
            <v>0</v>
          </cell>
          <cell r="N719">
            <v>0</v>
          </cell>
          <cell r="O719">
            <v>1.76</v>
          </cell>
          <cell r="P719">
            <v>14784</v>
          </cell>
          <cell r="Q719">
            <v>18.04</v>
          </cell>
          <cell r="R719">
            <v>151536</v>
          </cell>
          <cell r="S719">
            <v>5.08</v>
          </cell>
          <cell r="T719">
            <v>42672</v>
          </cell>
          <cell r="U719">
            <v>3.05</v>
          </cell>
          <cell r="V719">
            <v>25620</v>
          </cell>
          <cell r="W719">
            <v>6.4</v>
          </cell>
          <cell r="X719">
            <v>53760</v>
          </cell>
          <cell r="Y719">
            <v>6.4</v>
          </cell>
          <cell r="Z719">
            <v>53760</v>
          </cell>
          <cell r="AA719">
            <v>23.12</v>
          </cell>
          <cell r="AB719">
            <v>194208</v>
          </cell>
        </row>
        <row r="720">
          <cell r="A720">
            <v>46</v>
          </cell>
          <cell r="B720" t="str">
            <v>Benangan Kusen</v>
          </cell>
          <cell r="C720" t="str">
            <v>M'</v>
          </cell>
          <cell r="D720">
            <v>4296.0074999999997</v>
          </cell>
          <cell r="E720">
            <v>11.76</v>
          </cell>
          <cell r="F720">
            <v>50521.048199999997</v>
          </cell>
          <cell r="G720">
            <v>5.5990000000000002</v>
          </cell>
          <cell r="H720">
            <v>24053.345992499999</v>
          </cell>
          <cell r="I720">
            <v>5.5990000000000002</v>
          </cell>
          <cell r="J720">
            <v>24053.345992499999</v>
          </cell>
          <cell r="K720">
            <v>5.7839999999999998</v>
          </cell>
          <cell r="L720">
            <v>24848.107379999998</v>
          </cell>
          <cell r="M720">
            <v>5.7839999999999998</v>
          </cell>
          <cell r="N720">
            <v>24848.107379999998</v>
          </cell>
          <cell r="O720">
            <v>0</v>
          </cell>
          <cell r="P720">
            <v>0</v>
          </cell>
          <cell r="Q720">
            <v>13.6</v>
          </cell>
          <cell r="R720">
            <v>58425.701999999997</v>
          </cell>
          <cell r="S720">
            <v>6.9999999999999991</v>
          </cell>
          <cell r="T720">
            <v>30072.052499999994</v>
          </cell>
          <cell r="U720">
            <v>8.5</v>
          </cell>
          <cell r="V720">
            <v>36516.063750000001</v>
          </cell>
          <cell r="W720">
            <v>4</v>
          </cell>
          <cell r="X720">
            <v>17184.03</v>
          </cell>
          <cell r="Y720">
            <v>4</v>
          </cell>
          <cell r="Z720">
            <v>17184.03</v>
          </cell>
          <cell r="AA720">
            <v>0</v>
          </cell>
          <cell r="AB720">
            <v>0</v>
          </cell>
        </row>
        <row r="721">
          <cell r="A721">
            <v>47</v>
          </cell>
          <cell r="B721" t="str">
            <v xml:space="preserve">Cat Kayu </v>
          </cell>
          <cell r="C721" t="str">
            <v>M2</v>
          </cell>
          <cell r="D721">
            <v>19370.5</v>
          </cell>
          <cell r="E721">
            <v>6.6879999999999997</v>
          </cell>
          <cell r="F721">
            <v>129549.90399999999</v>
          </cell>
          <cell r="G721">
            <v>0</v>
          </cell>
          <cell r="H721">
            <v>0</v>
          </cell>
          <cell r="I721">
            <v>0</v>
          </cell>
          <cell r="J721">
            <v>0</v>
          </cell>
          <cell r="K721">
            <v>4.0991999999999997</v>
          </cell>
          <cell r="L721">
            <v>79403.553599999999</v>
          </cell>
          <cell r="M721">
            <v>4.0991999999999997</v>
          </cell>
          <cell r="N721">
            <v>79403.553599999999</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row>
        <row r="722">
          <cell r="A722">
            <v>48</v>
          </cell>
          <cell r="B722" t="str">
            <v>Cat Besi</v>
          </cell>
          <cell r="C722" t="str">
            <v>M2</v>
          </cell>
          <cell r="D722">
            <v>13698</v>
          </cell>
          <cell r="E722">
            <v>0</v>
          </cell>
          <cell r="F722">
            <v>0</v>
          </cell>
          <cell r="G722">
            <v>5.6445590696960588</v>
          </cell>
          <cell r="H722">
            <v>77319.170136696615</v>
          </cell>
          <cell r="I722">
            <v>5.6445590696960588</v>
          </cell>
          <cell r="J722">
            <v>77319.170136696615</v>
          </cell>
          <cell r="K722">
            <v>0</v>
          </cell>
          <cell r="L722">
            <v>0</v>
          </cell>
          <cell r="M722">
            <v>0</v>
          </cell>
          <cell r="N722">
            <v>0</v>
          </cell>
          <cell r="O722">
            <v>0</v>
          </cell>
          <cell r="P722">
            <v>0</v>
          </cell>
          <cell r="Q722">
            <v>0</v>
          </cell>
          <cell r="R722">
            <v>0</v>
          </cell>
          <cell r="S722">
            <v>0</v>
          </cell>
          <cell r="T722">
            <v>0</v>
          </cell>
          <cell r="U722">
            <v>0</v>
          </cell>
          <cell r="V722">
            <v>0</v>
          </cell>
          <cell r="W722">
            <v>0</v>
          </cell>
          <cell r="X722">
            <v>0</v>
          </cell>
          <cell r="Y722">
            <v>0</v>
          </cell>
          <cell r="Z722">
            <v>0</v>
          </cell>
          <cell r="AA722">
            <v>0</v>
          </cell>
          <cell r="AB722">
            <v>0</v>
          </cell>
        </row>
        <row r="723">
          <cell r="A723">
            <v>49</v>
          </cell>
          <cell r="B723" t="str">
            <v>Cat Dinding</v>
          </cell>
          <cell r="C723" t="str">
            <v>M2</v>
          </cell>
          <cell r="D723">
            <v>9900</v>
          </cell>
          <cell r="E723">
            <v>0</v>
          </cell>
          <cell r="F723">
            <v>0</v>
          </cell>
          <cell r="G723">
            <v>0</v>
          </cell>
          <cell r="H723">
            <v>0</v>
          </cell>
          <cell r="I723">
            <v>0</v>
          </cell>
          <cell r="J723">
            <v>0</v>
          </cell>
          <cell r="K723">
            <v>0</v>
          </cell>
          <cell r="L723">
            <v>0</v>
          </cell>
          <cell r="M723">
            <v>0</v>
          </cell>
          <cell r="N723">
            <v>0</v>
          </cell>
          <cell r="O723">
            <v>0</v>
          </cell>
          <cell r="P723">
            <v>0</v>
          </cell>
          <cell r="Q723">
            <v>0</v>
          </cell>
          <cell r="R723">
            <v>0</v>
          </cell>
          <cell r="S723">
            <v>0</v>
          </cell>
          <cell r="T723">
            <v>0</v>
          </cell>
          <cell r="U723">
            <v>0</v>
          </cell>
          <cell r="V723">
            <v>0</v>
          </cell>
          <cell r="W723">
            <v>0</v>
          </cell>
          <cell r="X723">
            <v>0</v>
          </cell>
          <cell r="Y723">
            <v>0</v>
          </cell>
          <cell r="Z723">
            <v>0</v>
          </cell>
          <cell r="AA723">
            <v>0</v>
          </cell>
          <cell r="AB723">
            <v>0</v>
          </cell>
        </row>
        <row r="724">
          <cell r="A724">
            <v>50</v>
          </cell>
          <cell r="B724" t="str">
            <v>Rel Jendela Geser</v>
          </cell>
          <cell r="C724" t="str">
            <v>M'</v>
          </cell>
          <cell r="D724">
            <v>275000</v>
          </cell>
          <cell r="E724">
            <v>0</v>
          </cell>
          <cell r="F724">
            <v>0</v>
          </cell>
          <cell r="G724">
            <v>0</v>
          </cell>
          <cell r="H724">
            <v>0</v>
          </cell>
          <cell r="I724">
            <v>0</v>
          </cell>
          <cell r="J724">
            <v>0</v>
          </cell>
          <cell r="K724">
            <v>0</v>
          </cell>
          <cell r="L724">
            <v>0</v>
          </cell>
          <cell r="M724">
            <v>0</v>
          </cell>
          <cell r="N724">
            <v>0</v>
          </cell>
          <cell r="O724">
            <v>0</v>
          </cell>
          <cell r="P724">
            <v>0</v>
          </cell>
          <cell r="Q724">
            <v>0</v>
          </cell>
          <cell r="R724">
            <v>0</v>
          </cell>
          <cell r="S724">
            <v>0</v>
          </cell>
          <cell r="T724">
            <v>0</v>
          </cell>
          <cell r="U724">
            <v>0</v>
          </cell>
          <cell r="V724">
            <v>0</v>
          </cell>
          <cell r="W724">
            <v>0</v>
          </cell>
          <cell r="X724">
            <v>0</v>
          </cell>
          <cell r="Y724">
            <v>0</v>
          </cell>
          <cell r="Z724">
            <v>0</v>
          </cell>
          <cell r="AA724">
            <v>0</v>
          </cell>
          <cell r="AB724">
            <v>0</v>
          </cell>
        </row>
        <row r="725">
          <cell r="AB725">
            <v>0</v>
          </cell>
        </row>
        <row r="726">
          <cell r="B726" t="str">
            <v>Jumlah Harga</v>
          </cell>
          <cell r="C726">
            <v>3295405.1922000004</v>
          </cell>
          <cell r="D726">
            <v>1760337.7291291971</v>
          </cell>
          <cell r="E726">
            <v>1760337.7291291971</v>
          </cell>
          <cell r="F726">
            <v>3295405.1922000004</v>
          </cell>
          <cell r="G726">
            <v>1690743.9109799999</v>
          </cell>
          <cell r="H726">
            <v>1760337.7291291971</v>
          </cell>
          <cell r="I726">
            <v>1884105.1171249999</v>
          </cell>
          <cell r="J726">
            <v>1760337.7291291971</v>
          </cell>
          <cell r="K726">
            <v>340632.49875000003</v>
          </cell>
          <cell r="L726">
            <v>1690743.9109799999</v>
          </cell>
          <cell r="M726">
            <v>100292.03</v>
          </cell>
          <cell r="N726">
            <v>1690743.9109799999</v>
          </cell>
          <cell r="O726">
            <v>0</v>
          </cell>
          <cell r="P726">
            <v>2060105.16</v>
          </cell>
          <cell r="Q726">
            <v>0</v>
          </cell>
          <cell r="R726">
            <v>1884105.1171249999</v>
          </cell>
          <cell r="S726">
            <v>0</v>
          </cell>
          <cell r="T726">
            <v>583333.77249999996</v>
          </cell>
          <cell r="U726">
            <v>0</v>
          </cell>
          <cell r="V726">
            <v>340632.49875000003</v>
          </cell>
          <cell r="W726">
            <v>0</v>
          </cell>
          <cell r="X726">
            <v>86952.03</v>
          </cell>
          <cell r="Y726">
            <v>0</v>
          </cell>
          <cell r="Z726">
            <v>100292.03</v>
          </cell>
          <cell r="AA726">
            <v>0</v>
          </cell>
          <cell r="AB726">
            <v>3320793.7600000002</v>
          </cell>
        </row>
        <row r="729">
          <cell r="AB729">
            <v>3320793.7600000002</v>
          </cell>
        </row>
        <row r="730">
          <cell r="A730" t="str">
            <v>No.</v>
          </cell>
          <cell r="B730" t="str">
            <v>Item Pekerjaan</v>
          </cell>
          <cell r="C730" t="str">
            <v>Satuan</v>
          </cell>
          <cell r="D730" t="str">
            <v>Harga Satuan</v>
          </cell>
          <cell r="E730" t="str">
            <v>P1</v>
          </cell>
          <cell r="F730" t="str">
            <v>P2</v>
          </cell>
          <cell r="G730" t="str">
            <v>P2</v>
          </cell>
          <cell r="H730" t="str">
            <v>P3</v>
          </cell>
          <cell r="I730" t="str">
            <v>P2'</v>
          </cell>
          <cell r="J730" t="str">
            <v>J1</v>
          </cell>
          <cell r="K730" t="str">
            <v>P3</v>
          </cell>
          <cell r="L730">
            <v>0</v>
          </cell>
          <cell r="M730" t="str">
            <v>P3'</v>
          </cell>
          <cell r="N730">
            <v>0</v>
          </cell>
          <cell r="O730" t="str">
            <v>J1</v>
          </cell>
          <cell r="P730">
            <v>0</v>
          </cell>
          <cell r="Q730" t="str">
            <v>BV1</v>
          </cell>
        </row>
        <row r="731">
          <cell r="D731" t="str">
            <v>Rp.</v>
          </cell>
          <cell r="E731" t="str">
            <v>Vol.</v>
          </cell>
          <cell r="F731" t="str">
            <v>Jumlah Harga</v>
          </cell>
          <cell r="G731" t="str">
            <v>Vol.</v>
          </cell>
          <cell r="H731" t="str">
            <v>Jumlah Harga</v>
          </cell>
          <cell r="I731" t="str">
            <v>Vol.</v>
          </cell>
          <cell r="J731" t="str">
            <v>Jumlah Harga</v>
          </cell>
          <cell r="K731" t="str">
            <v>Vol.</v>
          </cell>
          <cell r="L731" t="str">
            <v>Jumlah Harga</v>
          </cell>
          <cell r="M731" t="str">
            <v>Vol.</v>
          </cell>
          <cell r="N731" t="str">
            <v>Jumlah Harga</v>
          </cell>
          <cell r="O731" t="str">
            <v>Vol.</v>
          </cell>
          <cell r="P731" t="str">
            <v>Jumlah Harga</v>
          </cell>
          <cell r="Q731" t="str">
            <v>Vol.</v>
          </cell>
          <cell r="R731" t="str">
            <v>Jumlah Harga</v>
          </cell>
        </row>
        <row r="732">
          <cell r="A732" t="str">
            <v>X.</v>
          </cell>
          <cell r="B732" t="str">
            <v>UNIT LAP. TENIS (OUT DOOR)</v>
          </cell>
        </row>
        <row r="733">
          <cell r="A733" t="str">
            <v>X.</v>
          </cell>
          <cell r="B733" t="str">
            <v>UNIT LAP. TENIS (OUT DOOR)</v>
          </cell>
        </row>
        <row r="734">
          <cell r="A734">
            <v>1</v>
          </cell>
          <cell r="B734" t="str">
            <v>Kayu 6/12</v>
          </cell>
          <cell r="C734" t="str">
            <v>M3</v>
          </cell>
          <cell r="D734">
            <v>0</v>
          </cell>
          <cell r="E734">
            <v>2.3120000000000002E-2</v>
          </cell>
          <cell r="F734">
            <v>0</v>
          </cell>
          <cell r="G734">
            <v>0</v>
          </cell>
          <cell r="H734">
            <v>0</v>
          </cell>
          <cell r="I734">
            <v>0</v>
          </cell>
          <cell r="J734">
            <v>0</v>
          </cell>
          <cell r="K734">
            <v>3.6144000000000003E-2</v>
          </cell>
          <cell r="L734">
            <v>0</v>
          </cell>
          <cell r="M734">
            <v>3.6144000000000003E-2</v>
          </cell>
          <cell r="N734">
            <v>0</v>
          </cell>
          <cell r="O734">
            <v>0</v>
          </cell>
          <cell r="P734">
            <v>0</v>
          </cell>
          <cell r="Q734">
            <v>0</v>
          </cell>
          <cell r="R734">
            <v>0</v>
          </cell>
        </row>
        <row r="735">
          <cell r="A735">
            <v>2</v>
          </cell>
          <cell r="B735" t="str">
            <v>Kayu Slimar 3/10</v>
          </cell>
          <cell r="C735" t="str">
            <v>M3</v>
          </cell>
          <cell r="D735">
            <v>0</v>
          </cell>
          <cell r="E735">
            <v>6.4000000000000012E-3</v>
          </cell>
          <cell r="F735">
            <v>0</v>
          </cell>
          <cell r="G735">
            <v>0</v>
          </cell>
          <cell r="H735">
            <v>0</v>
          </cell>
          <cell r="I735">
            <v>0</v>
          </cell>
          <cell r="J735">
            <v>0</v>
          </cell>
          <cell r="K735">
            <v>1.4159999999999999E-2</v>
          </cell>
          <cell r="L735">
            <v>0</v>
          </cell>
          <cell r="M735">
            <v>1.4159999999999999E-2</v>
          </cell>
          <cell r="N735">
            <v>0</v>
          </cell>
          <cell r="O735">
            <v>0</v>
          </cell>
          <cell r="P735">
            <v>0</v>
          </cell>
          <cell r="Q735">
            <v>0</v>
          </cell>
          <cell r="R735">
            <v>0</v>
          </cell>
        </row>
        <row r="736">
          <cell r="A736">
            <v>3</v>
          </cell>
          <cell r="B736" t="str">
            <v>Kayu Slimar 3/15</v>
          </cell>
          <cell r="C736" t="str">
            <v>M3</v>
          </cell>
          <cell r="D736">
            <v>0</v>
          </cell>
          <cell r="E736">
            <v>14.399999999999999</v>
          </cell>
          <cell r="F736">
            <v>0</v>
          </cell>
          <cell r="G736">
            <v>0</v>
          </cell>
          <cell r="H736">
            <v>0</v>
          </cell>
          <cell r="I736">
            <v>0</v>
          </cell>
          <cell r="J736">
            <v>0</v>
          </cell>
          <cell r="K736">
            <v>2.6999999999999997E-3</v>
          </cell>
          <cell r="L736">
            <v>0</v>
          </cell>
          <cell r="M736">
            <v>2.6999999999999997E-3</v>
          </cell>
          <cell r="N736">
            <v>0</v>
          </cell>
          <cell r="O736">
            <v>0</v>
          </cell>
          <cell r="P736">
            <v>0</v>
          </cell>
          <cell r="Q736">
            <v>0</v>
          </cell>
          <cell r="R736">
            <v>0</v>
          </cell>
        </row>
        <row r="737">
          <cell r="A737">
            <v>4</v>
          </cell>
          <cell r="B737" t="str">
            <v>Kayu Slimar 3/20</v>
          </cell>
          <cell r="C737" t="str">
            <v>M3</v>
          </cell>
          <cell r="D737">
            <v>0</v>
          </cell>
          <cell r="E737">
            <v>6.6879999999999997</v>
          </cell>
          <cell r="F737">
            <v>0</v>
          </cell>
          <cell r="G737">
            <v>0</v>
          </cell>
          <cell r="H737">
            <v>0</v>
          </cell>
          <cell r="I737">
            <v>0</v>
          </cell>
          <cell r="J737">
            <v>0</v>
          </cell>
          <cell r="K737">
            <v>3.5999999999999999E-3</v>
          </cell>
          <cell r="L737">
            <v>0</v>
          </cell>
          <cell r="M737">
            <v>3.5999999999999999E-3</v>
          </cell>
          <cell r="N737">
            <v>0</v>
          </cell>
          <cell r="O737">
            <v>0</v>
          </cell>
          <cell r="P737">
            <v>0</v>
          </cell>
          <cell r="Q737">
            <v>0</v>
          </cell>
          <cell r="R737">
            <v>0</v>
          </cell>
        </row>
        <row r="738">
          <cell r="A738">
            <v>5</v>
          </cell>
          <cell r="B738" t="str">
            <v>Kayu 2/10</v>
          </cell>
          <cell r="C738" t="str">
            <v>M3</v>
          </cell>
          <cell r="D738">
            <v>0</v>
          </cell>
          <cell r="E738">
            <v>6</v>
          </cell>
          <cell r="F738">
            <v>0</v>
          </cell>
          <cell r="G738">
            <v>0</v>
          </cell>
          <cell r="H738">
            <v>0</v>
          </cell>
          <cell r="I738">
            <v>0</v>
          </cell>
          <cell r="J738">
            <v>0</v>
          </cell>
          <cell r="K738">
            <v>5.4000000000000012E-3</v>
          </cell>
          <cell r="L738">
            <v>0</v>
          </cell>
          <cell r="M738">
            <v>5.4000000000000012E-3</v>
          </cell>
          <cell r="N738">
            <v>0</v>
          </cell>
          <cell r="O738">
            <v>10.25</v>
          </cell>
          <cell r="P738">
            <v>0</v>
          </cell>
          <cell r="Q738">
            <v>2</v>
          </cell>
          <cell r="R738">
            <v>0</v>
          </cell>
        </row>
        <row r="739">
          <cell r="A739">
            <v>6</v>
          </cell>
          <cell r="B739" t="str">
            <v>Panil t = 3 cm</v>
          </cell>
          <cell r="C739" t="str">
            <v>M2</v>
          </cell>
          <cell r="D739">
            <v>0</v>
          </cell>
          <cell r="E739">
            <v>0</v>
          </cell>
          <cell r="F739">
            <v>0</v>
          </cell>
          <cell r="G739">
            <v>0</v>
          </cell>
          <cell r="H739">
            <v>0</v>
          </cell>
          <cell r="I739">
            <v>0</v>
          </cell>
          <cell r="J739">
            <v>0</v>
          </cell>
          <cell r="K739">
            <v>0.49500000000000005</v>
          </cell>
          <cell r="L739">
            <v>0</v>
          </cell>
          <cell r="M739">
            <v>0.49500000000000005</v>
          </cell>
          <cell r="N739">
            <v>0</v>
          </cell>
          <cell r="O739">
            <v>0</v>
          </cell>
          <cell r="P739">
            <v>0</v>
          </cell>
          <cell r="Q739">
            <v>0</v>
          </cell>
          <cell r="R739">
            <v>0</v>
          </cell>
        </row>
        <row r="740">
          <cell r="A740">
            <v>1</v>
          </cell>
          <cell r="B740" t="str">
            <v>Kusen Aluminium 5/10</v>
          </cell>
          <cell r="C740" t="str">
            <v>M'</v>
          </cell>
          <cell r="D740">
            <v>124948</v>
          </cell>
          <cell r="E740">
            <v>0</v>
          </cell>
          <cell r="F740">
            <v>0</v>
          </cell>
          <cell r="G740">
            <v>0</v>
          </cell>
          <cell r="H740">
            <v>0</v>
          </cell>
          <cell r="I740">
            <v>0</v>
          </cell>
          <cell r="J740">
            <v>0</v>
          </cell>
          <cell r="K740">
            <v>5</v>
          </cell>
          <cell r="L740">
            <v>624740</v>
          </cell>
          <cell r="M740">
            <v>5</v>
          </cell>
          <cell r="N740">
            <v>624740</v>
          </cell>
          <cell r="O740">
            <v>0</v>
          </cell>
          <cell r="P740">
            <v>0</v>
          </cell>
          <cell r="Q740">
            <v>0</v>
          </cell>
          <cell r="R740">
            <v>0</v>
          </cell>
        </row>
        <row r="741">
          <cell r="A741">
            <v>2</v>
          </cell>
          <cell r="B741" t="str">
            <v xml:space="preserve">Rangka Daun Jendela Alumunium </v>
          </cell>
          <cell r="C741" t="str">
            <v>M'</v>
          </cell>
          <cell r="D741">
            <v>124948</v>
          </cell>
          <cell r="E741">
            <v>0</v>
          </cell>
          <cell r="F741">
            <v>0</v>
          </cell>
          <cell r="G741">
            <v>0</v>
          </cell>
          <cell r="H741">
            <v>0</v>
          </cell>
          <cell r="I741">
            <v>0</v>
          </cell>
          <cell r="J741">
            <v>0</v>
          </cell>
          <cell r="K741">
            <v>0</v>
          </cell>
          <cell r="L741">
            <v>0</v>
          </cell>
          <cell r="M741">
            <v>0</v>
          </cell>
          <cell r="N741">
            <v>0</v>
          </cell>
          <cell r="O741">
            <v>7</v>
          </cell>
          <cell r="P741">
            <v>874636</v>
          </cell>
          <cell r="Q741">
            <v>0</v>
          </cell>
          <cell r="R741">
            <v>0</v>
          </cell>
        </row>
        <row r="742">
          <cell r="A742">
            <v>3</v>
          </cell>
          <cell r="B742" t="str">
            <v>Rangka Tiang Sirip Alumunium 1/1 Putih</v>
          </cell>
          <cell r="C742" t="str">
            <v>M'</v>
          </cell>
          <cell r="D742">
            <v>62474</v>
          </cell>
          <cell r="E742">
            <v>0</v>
          </cell>
          <cell r="F742">
            <v>0</v>
          </cell>
          <cell r="G742">
            <v>0</v>
          </cell>
          <cell r="H742">
            <v>0</v>
          </cell>
          <cell r="I742">
            <v>0</v>
          </cell>
          <cell r="J742">
            <v>0</v>
          </cell>
          <cell r="K742">
            <v>0</v>
          </cell>
          <cell r="L742">
            <v>0</v>
          </cell>
          <cell r="M742">
            <v>0</v>
          </cell>
          <cell r="N742">
            <v>0</v>
          </cell>
          <cell r="O742">
            <v>2.6</v>
          </cell>
          <cell r="P742">
            <v>162432.4</v>
          </cell>
          <cell r="Q742">
            <v>0</v>
          </cell>
          <cell r="R742">
            <v>0</v>
          </cell>
        </row>
        <row r="743">
          <cell r="A743">
            <v>4</v>
          </cell>
          <cell r="B743" t="str">
            <v>Pasang Shading Sirip Alumunium 0.2/10 +Rangka</v>
          </cell>
          <cell r="C743" t="str">
            <v>M2</v>
          </cell>
          <cell r="D743">
            <v>0</v>
          </cell>
          <cell r="E743">
            <v>0</v>
          </cell>
          <cell r="F743">
            <v>0</v>
          </cell>
          <cell r="G743">
            <v>0</v>
          </cell>
          <cell r="H743">
            <v>0</v>
          </cell>
          <cell r="I743">
            <v>0</v>
          </cell>
          <cell r="J743">
            <v>0</v>
          </cell>
          <cell r="K743">
            <v>0</v>
          </cell>
          <cell r="L743">
            <v>0</v>
          </cell>
          <cell r="M743">
            <v>0</v>
          </cell>
          <cell r="N743">
            <v>0</v>
          </cell>
          <cell r="O743">
            <v>0.26250000000000001</v>
          </cell>
          <cell r="P743">
            <v>0</v>
          </cell>
          <cell r="Q743">
            <v>0</v>
          </cell>
          <cell r="R743">
            <v>0</v>
          </cell>
        </row>
        <row r="744">
          <cell r="A744">
            <v>5</v>
          </cell>
          <cell r="B744" t="str">
            <v>Daun Pintu Panil Kamper</v>
          </cell>
          <cell r="C744" t="str">
            <v>bh</v>
          </cell>
          <cell r="D744">
            <v>550000</v>
          </cell>
          <cell r="E744">
            <v>0.19440000000000002</v>
          </cell>
          <cell r="F744">
            <v>106920.00000000001</v>
          </cell>
          <cell r="G744">
            <v>0</v>
          </cell>
          <cell r="H744">
            <v>0</v>
          </cell>
          <cell r="I744">
            <v>0</v>
          </cell>
          <cell r="J744">
            <v>0</v>
          </cell>
          <cell r="K744">
            <v>1.2</v>
          </cell>
          <cell r="L744">
            <v>660000</v>
          </cell>
          <cell r="M744">
            <v>1.2</v>
          </cell>
          <cell r="N744">
            <v>660000</v>
          </cell>
          <cell r="O744">
            <v>0</v>
          </cell>
          <cell r="P744">
            <v>0</v>
          </cell>
          <cell r="Q744">
            <v>0</v>
          </cell>
          <cell r="R744">
            <v>0</v>
          </cell>
        </row>
        <row r="745">
          <cell r="A745">
            <v>6</v>
          </cell>
          <cell r="B745" t="str">
            <v>Plat besi t = 2 mm</v>
          </cell>
          <cell r="C745" t="str">
            <v>Kg</v>
          </cell>
          <cell r="D745">
            <v>0</v>
          </cell>
          <cell r="E745">
            <v>0</v>
          </cell>
          <cell r="F745">
            <v>0</v>
          </cell>
          <cell r="G745">
            <v>57.085200000000007</v>
          </cell>
          <cell r="H745">
            <v>0</v>
          </cell>
          <cell r="I745">
            <v>57.085200000000007</v>
          </cell>
          <cell r="J745">
            <v>0</v>
          </cell>
          <cell r="K745">
            <v>0</v>
          </cell>
          <cell r="L745">
            <v>0</v>
          </cell>
          <cell r="M745">
            <v>0</v>
          </cell>
          <cell r="N745">
            <v>0</v>
          </cell>
          <cell r="O745">
            <v>0</v>
          </cell>
          <cell r="P745">
            <v>0</v>
          </cell>
          <cell r="Q745">
            <v>0</v>
          </cell>
          <cell r="R745">
            <v>0</v>
          </cell>
        </row>
        <row r="746">
          <cell r="A746">
            <v>7</v>
          </cell>
          <cell r="B746" t="str">
            <v>C 40.40.2  (pesan khusus)</v>
          </cell>
          <cell r="C746" t="str">
            <v>Kg</v>
          </cell>
          <cell r="D746">
            <v>14122.3</v>
          </cell>
          <cell r="E746">
            <v>0</v>
          </cell>
          <cell r="F746">
            <v>0</v>
          </cell>
          <cell r="G746">
            <v>42.56</v>
          </cell>
          <cell r="H746">
            <v>601045.08799999999</v>
          </cell>
          <cell r="I746">
            <v>42.56</v>
          </cell>
          <cell r="J746">
            <v>601045.08799999999</v>
          </cell>
          <cell r="K746">
            <v>0</v>
          </cell>
          <cell r="L746">
            <v>0</v>
          </cell>
          <cell r="M746">
            <v>0</v>
          </cell>
          <cell r="N746">
            <v>0</v>
          </cell>
          <cell r="O746">
            <v>0</v>
          </cell>
          <cell r="P746">
            <v>0</v>
          </cell>
          <cell r="Q746">
            <v>0</v>
          </cell>
          <cell r="R746">
            <v>0</v>
          </cell>
        </row>
        <row r="747">
          <cell r="A747">
            <v>8</v>
          </cell>
          <cell r="B747" t="str">
            <v>Handle besi dia 16 mm</v>
          </cell>
          <cell r="C747" t="str">
            <v>Set</v>
          </cell>
          <cell r="D747">
            <v>129652.5</v>
          </cell>
          <cell r="E747">
            <v>0</v>
          </cell>
          <cell r="F747">
            <v>0</v>
          </cell>
          <cell r="G747">
            <v>1</v>
          </cell>
          <cell r="H747">
            <v>129652.5</v>
          </cell>
          <cell r="I747">
            <v>1</v>
          </cell>
          <cell r="J747">
            <v>129652.5</v>
          </cell>
          <cell r="K747">
            <v>0</v>
          </cell>
          <cell r="L747">
            <v>0</v>
          </cell>
          <cell r="M747">
            <v>0</v>
          </cell>
          <cell r="N747">
            <v>0</v>
          </cell>
          <cell r="O747">
            <v>0</v>
          </cell>
          <cell r="P747">
            <v>0</v>
          </cell>
          <cell r="Q747">
            <v>0</v>
          </cell>
          <cell r="R747">
            <v>0</v>
          </cell>
        </row>
        <row r="748">
          <cell r="A748">
            <v>9</v>
          </cell>
          <cell r="B748" t="str">
            <v>Hendle pintu Stainless</v>
          </cell>
          <cell r="C748" t="str">
            <v>Set</v>
          </cell>
          <cell r="D748">
            <v>261652.5</v>
          </cell>
          <cell r="E748">
            <v>2</v>
          </cell>
          <cell r="F748">
            <v>523305</v>
          </cell>
          <cell r="G748">
            <v>0</v>
          </cell>
          <cell r="H748">
            <v>0</v>
          </cell>
          <cell r="I748">
            <v>0</v>
          </cell>
          <cell r="J748">
            <v>0</v>
          </cell>
          <cell r="K748">
            <v>0</v>
          </cell>
          <cell r="L748">
            <v>0</v>
          </cell>
          <cell r="M748">
            <v>0</v>
          </cell>
          <cell r="N748">
            <v>0</v>
          </cell>
          <cell r="O748">
            <v>0</v>
          </cell>
          <cell r="P748">
            <v>0</v>
          </cell>
          <cell r="Q748">
            <v>0</v>
          </cell>
          <cell r="R748">
            <v>0</v>
          </cell>
        </row>
        <row r="749">
          <cell r="A749">
            <v>10</v>
          </cell>
          <cell r="B749" t="str">
            <v>Kunci Pintu Handle stainleess (dorma)</v>
          </cell>
          <cell r="C749" t="str">
            <v>Set</v>
          </cell>
          <cell r="D749">
            <v>650000</v>
          </cell>
          <cell r="E749">
            <v>2</v>
          </cell>
          <cell r="F749">
            <v>1300000</v>
          </cell>
          <cell r="G749">
            <v>0</v>
          </cell>
          <cell r="H749">
            <v>0</v>
          </cell>
          <cell r="I749">
            <v>0</v>
          </cell>
          <cell r="J749">
            <v>0</v>
          </cell>
          <cell r="K749">
            <v>0</v>
          </cell>
          <cell r="L749">
            <v>0</v>
          </cell>
          <cell r="M749">
            <v>0</v>
          </cell>
          <cell r="N749">
            <v>0</v>
          </cell>
          <cell r="O749">
            <v>0</v>
          </cell>
          <cell r="P749">
            <v>0</v>
          </cell>
          <cell r="Q749">
            <v>0</v>
          </cell>
          <cell r="R749">
            <v>0</v>
          </cell>
        </row>
        <row r="750">
          <cell r="A750">
            <v>11</v>
          </cell>
          <cell r="B750" t="str">
            <v>Kunci tanam Antik</v>
          </cell>
          <cell r="C750" t="str">
            <v>Set</v>
          </cell>
          <cell r="D750">
            <v>265000</v>
          </cell>
          <cell r="E750">
            <v>0</v>
          </cell>
          <cell r="F750">
            <v>0</v>
          </cell>
          <cell r="G750">
            <v>0</v>
          </cell>
          <cell r="H750">
            <v>0</v>
          </cell>
          <cell r="I750">
            <v>0</v>
          </cell>
          <cell r="J750">
            <v>0</v>
          </cell>
          <cell r="K750">
            <v>0</v>
          </cell>
          <cell r="L750">
            <v>0</v>
          </cell>
          <cell r="M750">
            <v>0</v>
          </cell>
          <cell r="N750">
            <v>0</v>
          </cell>
          <cell r="O750">
            <v>0</v>
          </cell>
          <cell r="P750">
            <v>0</v>
          </cell>
          <cell r="Q750">
            <v>0</v>
          </cell>
          <cell r="R750">
            <v>0</v>
          </cell>
        </row>
        <row r="751">
          <cell r="A751">
            <v>12</v>
          </cell>
          <cell r="B751" t="str">
            <v>Kunci tanam biasa</v>
          </cell>
          <cell r="C751" t="str">
            <v>Set</v>
          </cell>
          <cell r="D751">
            <v>168565</v>
          </cell>
          <cell r="E751">
            <v>2</v>
          </cell>
          <cell r="F751">
            <v>337130</v>
          </cell>
          <cell r="G751">
            <v>1</v>
          </cell>
          <cell r="H751">
            <v>168565</v>
          </cell>
          <cell r="I751">
            <v>1</v>
          </cell>
          <cell r="J751">
            <v>168565</v>
          </cell>
          <cell r="K751">
            <v>1</v>
          </cell>
          <cell r="L751">
            <v>168565</v>
          </cell>
          <cell r="M751">
            <v>1</v>
          </cell>
          <cell r="N751">
            <v>168565</v>
          </cell>
          <cell r="O751">
            <v>0</v>
          </cell>
          <cell r="P751">
            <v>0</v>
          </cell>
          <cell r="Q751">
            <v>0</v>
          </cell>
          <cell r="R751">
            <v>0</v>
          </cell>
        </row>
        <row r="752">
          <cell r="A752">
            <v>13</v>
          </cell>
          <cell r="B752" t="str">
            <v>Kunci Silinder</v>
          </cell>
          <cell r="C752" t="str">
            <v>Set</v>
          </cell>
          <cell r="D752">
            <v>217900</v>
          </cell>
          <cell r="E752">
            <v>0</v>
          </cell>
          <cell r="F752">
            <v>0</v>
          </cell>
          <cell r="G752">
            <v>0</v>
          </cell>
          <cell r="H752">
            <v>0</v>
          </cell>
          <cell r="I752">
            <v>0</v>
          </cell>
          <cell r="J752">
            <v>0</v>
          </cell>
          <cell r="K752">
            <v>0</v>
          </cell>
          <cell r="L752">
            <v>0</v>
          </cell>
          <cell r="M752">
            <v>0</v>
          </cell>
          <cell r="N752">
            <v>0</v>
          </cell>
          <cell r="O752">
            <v>0</v>
          </cell>
          <cell r="P752">
            <v>0</v>
          </cell>
          <cell r="Q752">
            <v>0</v>
          </cell>
          <cell r="R752">
            <v>0</v>
          </cell>
        </row>
        <row r="753">
          <cell r="A753">
            <v>14</v>
          </cell>
          <cell r="B753" t="str">
            <v>Kunci Selot</v>
          </cell>
          <cell r="C753" t="str">
            <v>Set</v>
          </cell>
          <cell r="D753">
            <v>48300</v>
          </cell>
          <cell r="E753">
            <v>0</v>
          </cell>
          <cell r="F753">
            <v>0</v>
          </cell>
          <cell r="G753">
            <v>0</v>
          </cell>
          <cell r="H753">
            <v>0</v>
          </cell>
          <cell r="I753">
            <v>0</v>
          </cell>
          <cell r="J753">
            <v>0</v>
          </cell>
          <cell r="K753">
            <v>0</v>
          </cell>
          <cell r="L753">
            <v>0</v>
          </cell>
          <cell r="M753">
            <v>0</v>
          </cell>
          <cell r="N753">
            <v>0</v>
          </cell>
          <cell r="O753">
            <v>0</v>
          </cell>
          <cell r="P753">
            <v>0</v>
          </cell>
          <cell r="Q753">
            <v>0</v>
          </cell>
          <cell r="R753">
            <v>0</v>
          </cell>
        </row>
        <row r="754">
          <cell r="A754">
            <v>15</v>
          </cell>
          <cell r="B754" t="str">
            <v>Engsel jendela</v>
          </cell>
          <cell r="C754" t="str">
            <v>Bh</v>
          </cell>
          <cell r="D754">
            <v>16600</v>
          </cell>
          <cell r="E754">
            <v>0</v>
          </cell>
          <cell r="F754">
            <v>0</v>
          </cell>
          <cell r="G754">
            <v>0</v>
          </cell>
          <cell r="H754">
            <v>0</v>
          </cell>
          <cell r="I754">
            <v>0</v>
          </cell>
          <cell r="J754">
            <v>0</v>
          </cell>
          <cell r="K754">
            <v>0</v>
          </cell>
          <cell r="L754">
            <v>0</v>
          </cell>
          <cell r="M754">
            <v>0</v>
          </cell>
          <cell r="N754">
            <v>0</v>
          </cell>
          <cell r="O754">
            <v>6</v>
          </cell>
          <cell r="P754">
            <v>99600</v>
          </cell>
          <cell r="Q754">
            <v>0</v>
          </cell>
          <cell r="R754">
            <v>0</v>
          </cell>
        </row>
        <row r="755">
          <cell r="A755">
            <v>16</v>
          </cell>
          <cell r="B755" t="str">
            <v>Engsel pintu</v>
          </cell>
          <cell r="C755" t="str">
            <v>Bh</v>
          </cell>
          <cell r="D755">
            <v>44395.75</v>
          </cell>
          <cell r="E755">
            <v>4</v>
          </cell>
          <cell r="F755">
            <v>177583</v>
          </cell>
          <cell r="G755">
            <v>0</v>
          </cell>
          <cell r="H755">
            <v>0</v>
          </cell>
          <cell r="I755">
            <v>0</v>
          </cell>
          <cell r="J755">
            <v>0</v>
          </cell>
          <cell r="K755">
            <v>3</v>
          </cell>
          <cell r="L755">
            <v>133187.25</v>
          </cell>
          <cell r="M755">
            <v>3</v>
          </cell>
          <cell r="N755">
            <v>133187.25</v>
          </cell>
          <cell r="O755">
            <v>0</v>
          </cell>
          <cell r="P755">
            <v>0</v>
          </cell>
          <cell r="Q755">
            <v>0</v>
          </cell>
          <cell r="R755">
            <v>0</v>
          </cell>
        </row>
        <row r="756">
          <cell r="A756">
            <v>17</v>
          </cell>
          <cell r="B756" t="str">
            <v>Engsel Pintu dari pipa besi dia 2 cm</v>
          </cell>
          <cell r="C756" t="str">
            <v>Bh</v>
          </cell>
          <cell r="D756">
            <v>66593.625</v>
          </cell>
          <cell r="E756">
            <v>0</v>
          </cell>
          <cell r="F756">
            <v>0</v>
          </cell>
          <cell r="G756">
            <v>2</v>
          </cell>
          <cell r="H756">
            <v>133187.25</v>
          </cell>
          <cell r="I756">
            <v>2</v>
          </cell>
          <cell r="J756">
            <v>133187.25</v>
          </cell>
          <cell r="K756">
            <v>0</v>
          </cell>
          <cell r="L756">
            <v>0</v>
          </cell>
          <cell r="M756">
            <v>0</v>
          </cell>
          <cell r="N756">
            <v>0</v>
          </cell>
          <cell r="O756">
            <v>0</v>
          </cell>
          <cell r="P756">
            <v>0</v>
          </cell>
          <cell r="Q756">
            <v>0</v>
          </cell>
          <cell r="R756">
            <v>0</v>
          </cell>
        </row>
        <row r="757">
          <cell r="A757">
            <v>18</v>
          </cell>
          <cell r="B757" t="str">
            <v>Kait/hak angin</v>
          </cell>
          <cell r="C757" t="str">
            <v>Set</v>
          </cell>
          <cell r="D757">
            <v>27000</v>
          </cell>
          <cell r="E757">
            <v>0</v>
          </cell>
          <cell r="F757">
            <v>0</v>
          </cell>
          <cell r="G757">
            <v>0</v>
          </cell>
          <cell r="H757">
            <v>0</v>
          </cell>
          <cell r="I757">
            <v>0</v>
          </cell>
          <cell r="J757">
            <v>0</v>
          </cell>
          <cell r="K757">
            <v>0</v>
          </cell>
          <cell r="L757">
            <v>0</v>
          </cell>
          <cell r="M757">
            <v>0</v>
          </cell>
          <cell r="N757">
            <v>0</v>
          </cell>
          <cell r="O757">
            <v>6</v>
          </cell>
          <cell r="P757">
            <v>162000</v>
          </cell>
          <cell r="Q757">
            <v>0</v>
          </cell>
          <cell r="R757">
            <v>0</v>
          </cell>
        </row>
        <row r="758">
          <cell r="A758">
            <v>19</v>
          </cell>
          <cell r="B758" t="str">
            <v>Grendel pintu kuningan</v>
          </cell>
          <cell r="C758" t="str">
            <v>Bh</v>
          </cell>
          <cell r="D758">
            <v>125000</v>
          </cell>
          <cell r="E758">
            <v>0</v>
          </cell>
          <cell r="F758">
            <v>0</v>
          </cell>
          <cell r="G758">
            <v>0</v>
          </cell>
          <cell r="H758">
            <v>0</v>
          </cell>
          <cell r="I758">
            <v>0</v>
          </cell>
          <cell r="J758">
            <v>0</v>
          </cell>
          <cell r="K758">
            <v>0</v>
          </cell>
          <cell r="L758">
            <v>0</v>
          </cell>
          <cell r="M758">
            <v>0</v>
          </cell>
          <cell r="N758">
            <v>0</v>
          </cell>
          <cell r="O758">
            <v>0</v>
          </cell>
          <cell r="P758">
            <v>0</v>
          </cell>
          <cell r="Q758">
            <v>0</v>
          </cell>
          <cell r="R758">
            <v>0</v>
          </cell>
        </row>
        <row r="759">
          <cell r="A759">
            <v>20</v>
          </cell>
          <cell r="B759" t="str">
            <v xml:space="preserve">Grendel jendela </v>
          </cell>
          <cell r="C759" t="str">
            <v>Bh</v>
          </cell>
          <cell r="D759">
            <v>8100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0</v>
          </cell>
        </row>
        <row r="760">
          <cell r="A760">
            <v>21</v>
          </cell>
          <cell r="B760" t="str">
            <v>Grendel pintu</v>
          </cell>
          <cell r="C760" t="str">
            <v>Bh</v>
          </cell>
          <cell r="D760">
            <v>14200</v>
          </cell>
          <cell r="E760">
            <v>2</v>
          </cell>
          <cell r="F760">
            <v>28400</v>
          </cell>
          <cell r="G760">
            <v>0</v>
          </cell>
          <cell r="H760">
            <v>0</v>
          </cell>
          <cell r="I760">
            <v>0</v>
          </cell>
          <cell r="J760">
            <v>0</v>
          </cell>
          <cell r="K760">
            <v>0</v>
          </cell>
          <cell r="L760">
            <v>0</v>
          </cell>
          <cell r="M760">
            <v>0</v>
          </cell>
          <cell r="N760">
            <v>0</v>
          </cell>
          <cell r="O760">
            <v>3</v>
          </cell>
          <cell r="P760">
            <v>42600</v>
          </cell>
          <cell r="Q760">
            <v>0</v>
          </cell>
          <cell r="R760">
            <v>0</v>
          </cell>
        </row>
        <row r="761">
          <cell r="A761">
            <v>22</v>
          </cell>
          <cell r="B761" t="str">
            <v>Stripting Knip</v>
          </cell>
          <cell r="C761" t="str">
            <v>Set</v>
          </cell>
          <cell r="D761">
            <v>13700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row>
        <row r="762">
          <cell r="A762">
            <v>23</v>
          </cell>
          <cell r="B762" t="str">
            <v>Door Closer</v>
          </cell>
          <cell r="C762" t="str">
            <v>Set</v>
          </cell>
          <cell r="D762">
            <v>260800</v>
          </cell>
          <cell r="E762">
            <v>2</v>
          </cell>
          <cell r="F762">
            <v>521600</v>
          </cell>
          <cell r="G762">
            <v>0</v>
          </cell>
          <cell r="H762">
            <v>0</v>
          </cell>
          <cell r="I762">
            <v>0</v>
          </cell>
          <cell r="J762">
            <v>0</v>
          </cell>
          <cell r="K762">
            <v>0</v>
          </cell>
          <cell r="L762">
            <v>0</v>
          </cell>
          <cell r="M762">
            <v>0</v>
          </cell>
          <cell r="N762">
            <v>0</v>
          </cell>
          <cell r="O762">
            <v>0</v>
          </cell>
          <cell r="P762">
            <v>0</v>
          </cell>
          <cell r="Q762">
            <v>0</v>
          </cell>
          <cell r="R762">
            <v>0</v>
          </cell>
        </row>
        <row r="763">
          <cell r="A763">
            <v>24</v>
          </cell>
          <cell r="B763" t="str">
            <v>Door Holder</v>
          </cell>
          <cell r="C763" t="str">
            <v>Set</v>
          </cell>
          <cell r="D763">
            <v>500000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row>
        <row r="764">
          <cell r="A764">
            <v>25</v>
          </cell>
          <cell r="B764" t="str">
            <v>Door Stop</v>
          </cell>
          <cell r="C764" t="str">
            <v>Set</v>
          </cell>
          <cell r="D764">
            <v>32100</v>
          </cell>
          <cell r="E764">
            <v>2</v>
          </cell>
          <cell r="F764">
            <v>64200</v>
          </cell>
          <cell r="G764">
            <v>0</v>
          </cell>
          <cell r="H764">
            <v>0</v>
          </cell>
          <cell r="I764">
            <v>0</v>
          </cell>
          <cell r="J764">
            <v>0</v>
          </cell>
          <cell r="K764">
            <v>0</v>
          </cell>
          <cell r="L764">
            <v>0</v>
          </cell>
          <cell r="M764">
            <v>0</v>
          </cell>
          <cell r="N764">
            <v>0</v>
          </cell>
          <cell r="O764">
            <v>0</v>
          </cell>
          <cell r="P764">
            <v>0</v>
          </cell>
          <cell r="Q764">
            <v>0</v>
          </cell>
          <cell r="R764">
            <v>0</v>
          </cell>
        </row>
        <row r="765">
          <cell r="A765">
            <v>26</v>
          </cell>
          <cell r="B765" t="str">
            <v>Kaca bening 5 mm</v>
          </cell>
          <cell r="C765" t="str">
            <v>M2</v>
          </cell>
          <cell r="D765">
            <v>66700</v>
          </cell>
          <cell r="E765">
            <v>0.12719999999999998</v>
          </cell>
          <cell r="F765">
            <v>8484.239999999998</v>
          </cell>
          <cell r="G765">
            <v>0</v>
          </cell>
          <cell r="H765">
            <v>0</v>
          </cell>
          <cell r="I765">
            <v>0</v>
          </cell>
          <cell r="J765">
            <v>0</v>
          </cell>
          <cell r="K765">
            <v>0</v>
          </cell>
          <cell r="L765">
            <v>0</v>
          </cell>
          <cell r="M765">
            <v>0</v>
          </cell>
          <cell r="N765">
            <v>0</v>
          </cell>
          <cell r="O765">
            <v>0.25919999999999999</v>
          </cell>
          <cell r="P765">
            <v>17288.64</v>
          </cell>
          <cell r="Q765">
            <v>0</v>
          </cell>
          <cell r="R765">
            <v>0</v>
          </cell>
        </row>
        <row r="766">
          <cell r="A766">
            <v>27</v>
          </cell>
          <cell r="B766" t="str">
            <v>Kaca bening 10 mm</v>
          </cell>
          <cell r="C766" t="str">
            <v>M2</v>
          </cell>
          <cell r="D766">
            <v>280895.75</v>
          </cell>
          <cell r="E766">
            <v>0</v>
          </cell>
          <cell r="F766">
            <v>0</v>
          </cell>
          <cell r="G766">
            <v>0</v>
          </cell>
          <cell r="H766">
            <v>0</v>
          </cell>
          <cell r="I766">
            <v>0</v>
          </cell>
          <cell r="J766">
            <v>0</v>
          </cell>
          <cell r="K766">
            <v>0</v>
          </cell>
          <cell r="L766">
            <v>0</v>
          </cell>
          <cell r="M766">
            <v>0</v>
          </cell>
          <cell r="N766">
            <v>0</v>
          </cell>
          <cell r="O766">
            <v>1.1235000000000002</v>
          </cell>
          <cell r="P766">
            <v>315586.37512500002</v>
          </cell>
          <cell r="Q766">
            <v>0</v>
          </cell>
          <cell r="R766">
            <v>0</v>
          </cell>
        </row>
        <row r="767">
          <cell r="A767">
            <v>28</v>
          </cell>
          <cell r="B767" t="str">
            <v>Kaca Bening 12 mm</v>
          </cell>
          <cell r="C767" t="str">
            <v>M2</v>
          </cell>
          <cell r="D767">
            <v>403787.64062499994</v>
          </cell>
          <cell r="E767">
            <v>0</v>
          </cell>
          <cell r="F767">
            <v>0</v>
          </cell>
          <cell r="G767">
            <v>0</v>
          </cell>
          <cell r="H767">
            <v>0</v>
          </cell>
          <cell r="I767">
            <v>0</v>
          </cell>
          <cell r="J767">
            <v>0</v>
          </cell>
          <cell r="K767">
            <v>0</v>
          </cell>
          <cell r="L767">
            <v>0</v>
          </cell>
          <cell r="M767">
            <v>0</v>
          </cell>
          <cell r="N767">
            <v>0</v>
          </cell>
          <cell r="O767">
            <v>0</v>
          </cell>
          <cell r="P767">
            <v>0</v>
          </cell>
          <cell r="Q767">
            <v>0</v>
          </cell>
          <cell r="R767">
            <v>0</v>
          </cell>
        </row>
        <row r="768">
          <cell r="A768">
            <v>29</v>
          </cell>
          <cell r="B768" t="str">
            <v>Besi hollow 4/4</v>
          </cell>
          <cell r="C768" t="str">
            <v>M'</v>
          </cell>
          <cell r="D768">
            <v>48625.000000000051</v>
          </cell>
          <cell r="E768">
            <v>0</v>
          </cell>
          <cell r="F768">
            <v>0</v>
          </cell>
          <cell r="G768">
            <v>5.09</v>
          </cell>
          <cell r="H768">
            <v>247501.25000000026</v>
          </cell>
          <cell r="I768">
            <v>5.09</v>
          </cell>
          <cell r="J768">
            <v>247501.25000000026</v>
          </cell>
          <cell r="K768">
            <v>0</v>
          </cell>
          <cell r="L768">
            <v>0</v>
          </cell>
          <cell r="M768">
            <v>0</v>
          </cell>
          <cell r="N768">
            <v>0</v>
          </cell>
          <cell r="O768">
            <v>0</v>
          </cell>
          <cell r="P768">
            <v>0</v>
          </cell>
          <cell r="Q768">
            <v>0</v>
          </cell>
          <cell r="R768">
            <v>0</v>
          </cell>
        </row>
        <row r="769">
          <cell r="A769">
            <v>30</v>
          </cell>
          <cell r="B769" t="str">
            <v>Besi hollow 6/6</v>
          </cell>
          <cell r="C769" t="str">
            <v>M'</v>
          </cell>
          <cell r="D769">
            <v>74462.500000000058</v>
          </cell>
          <cell r="E769">
            <v>0</v>
          </cell>
          <cell r="F769">
            <v>0</v>
          </cell>
          <cell r="G769">
            <v>5.09</v>
          </cell>
          <cell r="H769">
            <v>379014.12500000029</v>
          </cell>
          <cell r="I769">
            <v>5.09</v>
          </cell>
          <cell r="J769">
            <v>379014.12500000029</v>
          </cell>
          <cell r="K769">
            <v>0</v>
          </cell>
          <cell r="L769">
            <v>0</v>
          </cell>
          <cell r="M769">
            <v>0</v>
          </cell>
          <cell r="N769">
            <v>0</v>
          </cell>
          <cell r="O769">
            <v>0</v>
          </cell>
          <cell r="P769">
            <v>0</v>
          </cell>
          <cell r="Q769">
            <v>0</v>
          </cell>
          <cell r="R769">
            <v>0</v>
          </cell>
        </row>
        <row r="770">
          <cell r="A770">
            <v>31</v>
          </cell>
          <cell r="B770" t="str">
            <v>Besi hollow 2.5/5</v>
          </cell>
          <cell r="C770" t="str">
            <v>Kg</v>
          </cell>
          <cell r="D770">
            <v>74462.500000000058</v>
          </cell>
          <cell r="E770">
            <v>0</v>
          </cell>
          <cell r="F770">
            <v>0</v>
          </cell>
          <cell r="G770">
            <v>0</v>
          </cell>
          <cell r="H770">
            <v>0</v>
          </cell>
          <cell r="I770">
            <v>0</v>
          </cell>
          <cell r="J770">
            <v>0</v>
          </cell>
          <cell r="K770">
            <v>0</v>
          </cell>
          <cell r="L770">
            <v>0</v>
          </cell>
          <cell r="M770">
            <v>0</v>
          </cell>
          <cell r="N770">
            <v>0</v>
          </cell>
          <cell r="O770">
            <v>0</v>
          </cell>
          <cell r="P770">
            <v>0</v>
          </cell>
          <cell r="Q770">
            <v>0</v>
          </cell>
          <cell r="R770">
            <v>0</v>
          </cell>
        </row>
        <row r="771">
          <cell r="A771">
            <v>32</v>
          </cell>
          <cell r="B771" t="str">
            <v>Besi hollow 5/5</v>
          </cell>
          <cell r="C771" t="str">
            <v>Kg</v>
          </cell>
          <cell r="D771">
            <v>74462.500000000058</v>
          </cell>
          <cell r="E771">
            <v>0</v>
          </cell>
          <cell r="F771">
            <v>0</v>
          </cell>
          <cell r="G771">
            <v>0</v>
          </cell>
          <cell r="H771">
            <v>0</v>
          </cell>
          <cell r="I771">
            <v>0</v>
          </cell>
          <cell r="J771">
            <v>0</v>
          </cell>
          <cell r="K771">
            <v>0</v>
          </cell>
          <cell r="L771">
            <v>0</v>
          </cell>
          <cell r="M771">
            <v>0</v>
          </cell>
          <cell r="N771">
            <v>0</v>
          </cell>
          <cell r="O771">
            <v>0</v>
          </cell>
          <cell r="P771">
            <v>0</v>
          </cell>
          <cell r="Q771">
            <v>0</v>
          </cell>
          <cell r="R771">
            <v>0</v>
          </cell>
        </row>
        <row r="772">
          <cell r="A772">
            <v>33</v>
          </cell>
          <cell r="B772" t="str">
            <v>Besi hollow 2/2</v>
          </cell>
          <cell r="C772" t="str">
            <v>Kg</v>
          </cell>
          <cell r="D772">
            <v>74462.500000000058</v>
          </cell>
          <cell r="E772">
            <v>0</v>
          </cell>
          <cell r="F772">
            <v>0</v>
          </cell>
          <cell r="G772">
            <v>0</v>
          </cell>
          <cell r="H772">
            <v>0</v>
          </cell>
          <cell r="I772">
            <v>0</v>
          </cell>
          <cell r="J772">
            <v>0</v>
          </cell>
          <cell r="K772">
            <v>0</v>
          </cell>
          <cell r="L772">
            <v>0</v>
          </cell>
          <cell r="M772">
            <v>0</v>
          </cell>
          <cell r="N772">
            <v>0</v>
          </cell>
          <cell r="O772">
            <v>0</v>
          </cell>
          <cell r="P772">
            <v>0</v>
          </cell>
          <cell r="Q772">
            <v>0</v>
          </cell>
          <cell r="R772">
            <v>0</v>
          </cell>
        </row>
        <row r="773">
          <cell r="A773">
            <v>34</v>
          </cell>
          <cell r="B773" t="str">
            <v>Besi hollow 2/4</v>
          </cell>
          <cell r="C773" t="str">
            <v>Kg</v>
          </cell>
          <cell r="D773">
            <v>74462.500000000058</v>
          </cell>
          <cell r="E773">
            <v>0</v>
          </cell>
          <cell r="F773">
            <v>0</v>
          </cell>
          <cell r="G773">
            <v>0</v>
          </cell>
          <cell r="H773">
            <v>0</v>
          </cell>
          <cell r="I773">
            <v>0</v>
          </cell>
          <cell r="J773">
            <v>0</v>
          </cell>
          <cell r="K773">
            <v>0</v>
          </cell>
          <cell r="L773">
            <v>0</v>
          </cell>
          <cell r="M773">
            <v>0</v>
          </cell>
          <cell r="N773">
            <v>0</v>
          </cell>
          <cell r="O773">
            <v>0</v>
          </cell>
          <cell r="P773">
            <v>0</v>
          </cell>
          <cell r="Q773">
            <v>0</v>
          </cell>
          <cell r="R773">
            <v>0</v>
          </cell>
        </row>
        <row r="774">
          <cell r="A774">
            <v>35</v>
          </cell>
          <cell r="B774" t="str">
            <v>Kaca Tempered 12 mm</v>
          </cell>
          <cell r="C774" t="str">
            <v>M2</v>
          </cell>
          <cell r="D774">
            <v>528395.75</v>
          </cell>
          <cell r="E774">
            <v>0</v>
          </cell>
          <cell r="F774">
            <v>0</v>
          </cell>
          <cell r="G774">
            <v>0</v>
          </cell>
          <cell r="H774">
            <v>0</v>
          </cell>
          <cell r="I774">
            <v>0</v>
          </cell>
          <cell r="J774">
            <v>0</v>
          </cell>
          <cell r="K774">
            <v>0</v>
          </cell>
          <cell r="L774">
            <v>0</v>
          </cell>
          <cell r="M774">
            <v>0</v>
          </cell>
          <cell r="N774">
            <v>0</v>
          </cell>
          <cell r="O774">
            <v>0</v>
          </cell>
          <cell r="P774">
            <v>0</v>
          </cell>
          <cell r="Q774">
            <v>0</v>
          </cell>
          <cell r="R774">
            <v>0</v>
          </cell>
        </row>
        <row r="775">
          <cell r="A775">
            <v>36</v>
          </cell>
          <cell r="B775" t="str">
            <v>Glass Block</v>
          </cell>
          <cell r="C775" t="str">
            <v>Bh</v>
          </cell>
          <cell r="D775">
            <v>45000</v>
          </cell>
          <cell r="E775">
            <v>0</v>
          </cell>
          <cell r="F775">
            <v>0</v>
          </cell>
          <cell r="G775">
            <v>0</v>
          </cell>
          <cell r="H775">
            <v>0</v>
          </cell>
          <cell r="I775">
            <v>0</v>
          </cell>
          <cell r="J775">
            <v>0</v>
          </cell>
          <cell r="K775">
            <v>0</v>
          </cell>
          <cell r="L775">
            <v>0</v>
          </cell>
          <cell r="M775">
            <v>0</v>
          </cell>
          <cell r="N775">
            <v>0</v>
          </cell>
          <cell r="O775">
            <v>0</v>
          </cell>
          <cell r="P775">
            <v>0</v>
          </cell>
          <cell r="Q775">
            <v>0</v>
          </cell>
          <cell r="R775">
            <v>0</v>
          </cell>
        </row>
        <row r="776">
          <cell r="A776">
            <v>37</v>
          </cell>
          <cell r="B776" t="str">
            <v>Kaca Es</v>
          </cell>
          <cell r="C776" t="str">
            <v>M2</v>
          </cell>
          <cell r="D776">
            <v>66700</v>
          </cell>
          <cell r="E776">
            <v>0</v>
          </cell>
          <cell r="F776">
            <v>0</v>
          </cell>
          <cell r="G776">
            <v>0</v>
          </cell>
          <cell r="H776">
            <v>0</v>
          </cell>
          <cell r="I776">
            <v>0</v>
          </cell>
          <cell r="J776">
            <v>0</v>
          </cell>
          <cell r="K776">
            <v>0</v>
          </cell>
          <cell r="L776">
            <v>0</v>
          </cell>
          <cell r="M776">
            <v>0</v>
          </cell>
          <cell r="N776">
            <v>0</v>
          </cell>
          <cell r="O776">
            <v>0</v>
          </cell>
          <cell r="P776">
            <v>0</v>
          </cell>
          <cell r="Q776">
            <v>0.24</v>
          </cell>
          <cell r="R776">
            <v>16008</v>
          </cell>
        </row>
        <row r="777">
          <cell r="A777">
            <v>38</v>
          </cell>
          <cell r="B777" t="str">
            <v>Krepyak Kaca Nako + Kerangka</v>
          </cell>
          <cell r="C777" t="str">
            <v>M2</v>
          </cell>
          <cell r="D777">
            <v>81300</v>
          </cell>
          <cell r="E777">
            <v>0</v>
          </cell>
          <cell r="F777">
            <v>0</v>
          </cell>
          <cell r="G777">
            <v>0</v>
          </cell>
          <cell r="H777">
            <v>0</v>
          </cell>
          <cell r="I777">
            <v>0</v>
          </cell>
          <cell r="J777">
            <v>0</v>
          </cell>
          <cell r="K777">
            <v>0</v>
          </cell>
          <cell r="L777">
            <v>0</v>
          </cell>
          <cell r="M777">
            <v>0</v>
          </cell>
          <cell r="N777">
            <v>0</v>
          </cell>
          <cell r="O777">
            <v>0</v>
          </cell>
          <cell r="P777">
            <v>0</v>
          </cell>
          <cell r="Q777">
            <v>0</v>
          </cell>
          <cell r="R777">
            <v>0</v>
          </cell>
          <cell r="S777">
            <v>0</v>
          </cell>
          <cell r="T777">
            <v>0</v>
          </cell>
          <cell r="U777">
            <v>4</v>
          </cell>
          <cell r="V777">
            <v>17184.03</v>
          </cell>
          <cell r="W777">
            <v>4</v>
          </cell>
          <cell r="X777">
            <v>17184.03</v>
          </cell>
          <cell r="Y777">
            <v>0</v>
          </cell>
          <cell r="Z777">
            <v>0</v>
          </cell>
          <cell r="AA777">
            <v>0</v>
          </cell>
          <cell r="AB777">
            <v>0</v>
          </cell>
          <cell r="AC777">
            <v>0</v>
          </cell>
          <cell r="AD777">
            <v>0</v>
          </cell>
          <cell r="AE777">
            <v>0</v>
          </cell>
          <cell r="AF777">
            <v>0</v>
          </cell>
          <cell r="AG777">
            <v>0</v>
          </cell>
          <cell r="AH777">
            <v>0</v>
          </cell>
          <cell r="AI777">
            <v>0</v>
          </cell>
          <cell r="AJ777">
            <v>0</v>
          </cell>
          <cell r="AK777">
            <v>0</v>
          </cell>
          <cell r="AL777">
            <v>0</v>
          </cell>
          <cell r="AM777">
            <v>0</v>
          </cell>
          <cell r="AN777">
            <v>0</v>
          </cell>
          <cell r="AO777">
            <v>0</v>
          </cell>
          <cell r="AP777">
            <v>0</v>
          </cell>
          <cell r="AQ777">
            <v>0</v>
          </cell>
          <cell r="AR777">
            <v>0</v>
          </cell>
          <cell r="AS777">
            <v>0</v>
          </cell>
          <cell r="AT777">
            <v>0</v>
          </cell>
          <cell r="AU777">
            <v>0</v>
          </cell>
          <cell r="AV777">
            <v>0</v>
          </cell>
          <cell r="AW777">
            <v>0</v>
          </cell>
          <cell r="AX777">
            <v>0</v>
          </cell>
          <cell r="AY777">
            <v>0</v>
          </cell>
          <cell r="AZ777">
            <v>48115.283999999992</v>
          </cell>
          <cell r="BA777">
            <v>16</v>
          </cell>
          <cell r="BB777">
            <v>68736.12</v>
          </cell>
          <cell r="BC777">
            <v>16</v>
          </cell>
          <cell r="BD777">
            <v>68736.12</v>
          </cell>
          <cell r="BE777">
            <v>4.8000000000000007</v>
          </cell>
          <cell r="BF777">
            <v>20620.836000000003</v>
          </cell>
          <cell r="BG777">
            <v>18</v>
          </cell>
          <cell r="BH777">
            <v>77328.134999999995</v>
          </cell>
          <cell r="BI777">
            <v>19.599999999999998</v>
          </cell>
          <cell r="BJ777">
            <v>84201.746999999988</v>
          </cell>
          <cell r="BK777">
            <v>60.400000000000006</v>
          </cell>
          <cell r="BL777">
            <v>259478.853</v>
          </cell>
          <cell r="BM777">
            <v>9.6</v>
          </cell>
          <cell r="BN777">
            <v>41241.671999999999</v>
          </cell>
          <cell r="BO777">
            <v>6.4</v>
          </cell>
          <cell r="BP777">
            <v>27494.448</v>
          </cell>
          <cell r="BQ777">
            <v>16.600000000000001</v>
          </cell>
          <cell r="BR777">
            <v>71313.724499999997</v>
          </cell>
          <cell r="BS777">
            <v>14.399999999999999</v>
          </cell>
          <cell r="BT777">
            <v>61862.507999999987</v>
          </cell>
          <cell r="BU777">
            <v>14.399999999999999</v>
          </cell>
          <cell r="BV777">
            <v>61862.507999999987</v>
          </cell>
          <cell r="BW777">
            <v>4.8000000000000007</v>
          </cell>
          <cell r="BX777">
            <v>20620.836000000003</v>
          </cell>
          <cell r="BY777">
            <v>4.8000000000000007</v>
          </cell>
          <cell r="BZ777">
            <v>20620.836000000003</v>
          </cell>
          <cell r="CA777">
            <v>6.4</v>
          </cell>
          <cell r="CB777">
            <v>27494.448</v>
          </cell>
          <cell r="CC777">
            <v>8</v>
          </cell>
          <cell r="CD777">
            <v>34368.06</v>
          </cell>
          <cell r="CE777">
            <v>30.799999999999997</v>
          </cell>
          <cell r="CF777">
            <v>132317.03099999999</v>
          </cell>
          <cell r="CG777">
            <v>22.8</v>
          </cell>
          <cell r="CH777">
            <v>97948.97099999999</v>
          </cell>
          <cell r="CI777">
            <v>50.839999999999996</v>
          </cell>
          <cell r="CJ777">
            <v>218409.02129999996</v>
          </cell>
          <cell r="CK777">
            <v>35.4</v>
          </cell>
          <cell r="CL777">
            <v>152078.66549999997</v>
          </cell>
          <cell r="CM777">
            <v>16.8</v>
          </cell>
          <cell r="CN777">
            <v>72172.925999999992</v>
          </cell>
          <cell r="CO777">
            <v>0</v>
          </cell>
          <cell r="CP777">
            <v>0</v>
          </cell>
          <cell r="CQ777">
            <v>0</v>
          </cell>
          <cell r="CR777" t="str">
            <v>Jumlah Harga</v>
          </cell>
          <cell r="CS777" t="str">
            <v>Vol.</v>
          </cell>
          <cell r="CT777" t="str">
            <v>Jumlah Harga</v>
          </cell>
          <cell r="CU777" t="str">
            <v>Vol.</v>
          </cell>
          <cell r="CV777" t="str">
            <v>Jumlah Harga</v>
          </cell>
          <cell r="CW777" t="str">
            <v>Vol.</v>
          </cell>
          <cell r="CX777" t="str">
            <v>Jumlah Harga</v>
          </cell>
          <cell r="CY777" t="str">
            <v>Vol.</v>
          </cell>
          <cell r="CZ777" t="str">
            <v>Jumlah Harga</v>
          </cell>
          <cell r="DA777" t="str">
            <v>Vol.</v>
          </cell>
          <cell r="DB777" t="str">
            <v>Jumlah Harga</v>
          </cell>
          <cell r="DC777" t="str">
            <v>Vol.</v>
          </cell>
          <cell r="DD777" t="str">
            <v>Jumlah Harga</v>
          </cell>
          <cell r="DE777" t="str">
            <v>Vol.</v>
          </cell>
          <cell r="DF777" t="str">
            <v>Jumlah Harga</v>
          </cell>
          <cell r="DG777" t="str">
            <v>Vol.</v>
          </cell>
          <cell r="DH777" t="str">
            <v>Jumlah Harga</v>
          </cell>
          <cell r="DI777">
            <v>0</v>
          </cell>
          <cell r="DJ777">
            <v>0</v>
          </cell>
          <cell r="DK777">
            <v>0</v>
          </cell>
          <cell r="DL777">
            <v>0</v>
          </cell>
          <cell r="DM777">
            <v>0</v>
          </cell>
          <cell r="DN777">
            <v>0</v>
          </cell>
          <cell r="DO777">
            <v>0</v>
          </cell>
          <cell r="DP777">
            <v>0</v>
          </cell>
          <cell r="DQ777">
            <v>0</v>
          </cell>
          <cell r="DR777">
            <v>0</v>
          </cell>
          <cell r="DS777">
            <v>0</v>
          </cell>
          <cell r="DT777">
            <v>0</v>
          </cell>
          <cell r="DU777">
            <v>0</v>
          </cell>
          <cell r="DV777">
            <v>0</v>
          </cell>
          <cell r="DW777">
            <v>0</v>
          </cell>
          <cell r="DX777">
            <v>0</v>
          </cell>
          <cell r="DY777">
            <v>0</v>
          </cell>
          <cell r="DZ777">
            <v>0</v>
          </cell>
          <cell r="EA777">
            <v>0</v>
          </cell>
          <cell r="EB777">
            <v>0</v>
          </cell>
          <cell r="EC777">
            <v>0</v>
          </cell>
          <cell r="ED777">
            <v>0</v>
          </cell>
          <cell r="EE777">
            <v>0</v>
          </cell>
          <cell r="EF777">
            <v>0</v>
          </cell>
          <cell r="EG777">
            <v>0</v>
          </cell>
          <cell r="EH777">
            <v>0</v>
          </cell>
          <cell r="EI777">
            <v>0</v>
          </cell>
          <cell r="EJ777">
            <v>0</v>
          </cell>
          <cell r="EK777">
            <v>3.6118521026730826E-143</v>
          </cell>
          <cell r="EL777">
            <v>0</v>
          </cell>
          <cell r="EM777">
            <v>0</v>
          </cell>
          <cell r="EN777">
            <v>0</v>
          </cell>
          <cell r="EO777">
            <v>0</v>
          </cell>
          <cell r="EP777">
            <v>0</v>
          </cell>
        </row>
        <row r="778">
          <cell r="A778">
            <v>39</v>
          </cell>
          <cell r="B778" t="str">
            <v>Sticker Efek Kaca Es</v>
          </cell>
          <cell r="C778" t="str">
            <v>M2</v>
          </cell>
          <cell r="D778">
            <v>150000</v>
          </cell>
          <cell r="E778">
            <v>0</v>
          </cell>
          <cell r="F778">
            <v>0</v>
          </cell>
          <cell r="G778">
            <v>0</v>
          </cell>
          <cell r="H778">
            <v>0</v>
          </cell>
          <cell r="I778">
            <v>0</v>
          </cell>
          <cell r="J778">
            <v>0</v>
          </cell>
          <cell r="K778">
            <v>0</v>
          </cell>
          <cell r="L778">
            <v>0</v>
          </cell>
          <cell r="M778">
            <v>0</v>
          </cell>
          <cell r="N778">
            <v>0</v>
          </cell>
          <cell r="O778">
            <v>0</v>
          </cell>
          <cell r="P778">
            <v>0</v>
          </cell>
          <cell r="Q778">
            <v>0</v>
          </cell>
          <cell r="R778">
            <v>0</v>
          </cell>
        </row>
        <row r="779">
          <cell r="A779">
            <v>40</v>
          </cell>
          <cell r="B779" t="str">
            <v>Rel Pintu Dorong</v>
          </cell>
          <cell r="C779" t="str">
            <v>M'</v>
          </cell>
          <cell r="D779">
            <v>275000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row>
        <row r="780">
          <cell r="A780">
            <v>41</v>
          </cell>
          <cell r="B780" t="str">
            <v>Rolling Door</v>
          </cell>
          <cell r="C780" t="str">
            <v>M2</v>
          </cell>
          <cell r="D780">
            <v>358100</v>
          </cell>
          <cell r="E780">
            <v>0</v>
          </cell>
          <cell r="F780">
            <v>0</v>
          </cell>
          <cell r="G780">
            <v>0</v>
          </cell>
          <cell r="H780">
            <v>0</v>
          </cell>
          <cell r="I780">
            <v>0</v>
          </cell>
          <cell r="J780">
            <v>0</v>
          </cell>
          <cell r="K780">
            <v>0</v>
          </cell>
          <cell r="L780">
            <v>0</v>
          </cell>
          <cell r="M780">
            <v>0</v>
          </cell>
          <cell r="N780">
            <v>0</v>
          </cell>
          <cell r="O780">
            <v>0</v>
          </cell>
          <cell r="P780">
            <v>0</v>
          </cell>
          <cell r="Q780">
            <v>0</v>
          </cell>
          <cell r="R780">
            <v>0</v>
          </cell>
        </row>
        <row r="781">
          <cell r="A781">
            <v>42</v>
          </cell>
          <cell r="B781" t="str">
            <v>Roster</v>
          </cell>
          <cell r="C781" t="str">
            <v>M2</v>
          </cell>
          <cell r="D781">
            <v>133850</v>
          </cell>
          <cell r="E781">
            <v>0</v>
          </cell>
          <cell r="F781">
            <v>0</v>
          </cell>
          <cell r="G781">
            <v>0</v>
          </cell>
          <cell r="H781">
            <v>0</v>
          </cell>
          <cell r="I781">
            <v>0</v>
          </cell>
          <cell r="J781">
            <v>0</v>
          </cell>
          <cell r="K781">
            <v>0</v>
          </cell>
          <cell r="L781">
            <v>0</v>
          </cell>
          <cell r="M781">
            <v>0</v>
          </cell>
          <cell r="N781">
            <v>0</v>
          </cell>
          <cell r="O781">
            <v>0</v>
          </cell>
          <cell r="P781">
            <v>0</v>
          </cell>
          <cell r="Q781">
            <v>0</v>
          </cell>
          <cell r="R781">
            <v>0</v>
          </cell>
        </row>
        <row r="782">
          <cell r="A782">
            <v>43</v>
          </cell>
          <cell r="B782" t="str">
            <v>Gipsum Board</v>
          </cell>
          <cell r="C782" t="str">
            <v>M2</v>
          </cell>
          <cell r="D782">
            <v>29000</v>
          </cell>
          <cell r="E782">
            <v>0</v>
          </cell>
          <cell r="F782">
            <v>0</v>
          </cell>
          <cell r="G782">
            <v>0</v>
          </cell>
          <cell r="H782">
            <v>0</v>
          </cell>
          <cell r="I782">
            <v>0</v>
          </cell>
          <cell r="J782">
            <v>0</v>
          </cell>
          <cell r="K782">
            <v>0</v>
          </cell>
          <cell r="L782">
            <v>0</v>
          </cell>
          <cell r="M782">
            <v>0</v>
          </cell>
          <cell r="N782">
            <v>0</v>
          </cell>
          <cell r="O782">
            <v>0</v>
          </cell>
          <cell r="P782">
            <v>0</v>
          </cell>
          <cell r="Q782">
            <v>0</v>
          </cell>
          <cell r="R782">
            <v>0</v>
          </cell>
        </row>
        <row r="783">
          <cell r="A783">
            <v>44</v>
          </cell>
          <cell r="B783" t="str">
            <v>List Gipsum</v>
          </cell>
          <cell r="C783" t="str">
            <v>M'</v>
          </cell>
          <cell r="D783">
            <v>17300</v>
          </cell>
          <cell r="E783">
            <v>0</v>
          </cell>
          <cell r="F783">
            <v>0</v>
          </cell>
          <cell r="G783">
            <v>0</v>
          </cell>
          <cell r="H783">
            <v>0</v>
          </cell>
          <cell r="I783">
            <v>0</v>
          </cell>
          <cell r="J783">
            <v>0</v>
          </cell>
          <cell r="K783">
            <v>0</v>
          </cell>
          <cell r="L783">
            <v>0</v>
          </cell>
          <cell r="M783">
            <v>0</v>
          </cell>
          <cell r="N783">
            <v>0</v>
          </cell>
          <cell r="O783">
            <v>0</v>
          </cell>
          <cell r="P783">
            <v>0</v>
          </cell>
          <cell r="Q783">
            <v>0</v>
          </cell>
          <cell r="R783">
            <v>0</v>
          </cell>
        </row>
        <row r="784">
          <cell r="A784">
            <v>45</v>
          </cell>
          <cell r="B784" t="str">
            <v>Sealent</v>
          </cell>
          <cell r="C784" t="str">
            <v>M'</v>
          </cell>
          <cell r="D784">
            <v>8400</v>
          </cell>
          <cell r="E784">
            <v>5.68</v>
          </cell>
          <cell r="F784">
            <v>47712</v>
          </cell>
          <cell r="G784">
            <v>0</v>
          </cell>
          <cell r="H784">
            <v>0</v>
          </cell>
          <cell r="I784">
            <v>0</v>
          </cell>
          <cell r="J784">
            <v>0</v>
          </cell>
          <cell r="K784">
            <v>0</v>
          </cell>
          <cell r="L784">
            <v>0</v>
          </cell>
          <cell r="M784">
            <v>0</v>
          </cell>
          <cell r="N784">
            <v>0</v>
          </cell>
          <cell r="O784">
            <v>18.04</v>
          </cell>
          <cell r="P784">
            <v>151536</v>
          </cell>
          <cell r="Q784">
            <v>6.4</v>
          </cell>
          <cell r="R784">
            <v>53760</v>
          </cell>
        </row>
        <row r="785">
          <cell r="A785">
            <v>46</v>
          </cell>
          <cell r="B785" t="str">
            <v>Benangan Kusen</v>
          </cell>
          <cell r="C785" t="str">
            <v>M'</v>
          </cell>
          <cell r="D785">
            <v>4296.0074999999997</v>
          </cell>
          <cell r="E785">
            <v>11.76</v>
          </cell>
          <cell r="F785">
            <v>50521.048199999997</v>
          </cell>
          <cell r="G785">
            <v>5.5990000000000002</v>
          </cell>
          <cell r="H785">
            <v>24053.345992499999</v>
          </cell>
          <cell r="I785">
            <v>5.5990000000000002</v>
          </cell>
          <cell r="J785">
            <v>24053.345992499999</v>
          </cell>
          <cell r="K785">
            <v>5.7839999999999998</v>
          </cell>
          <cell r="L785">
            <v>24848.107379999998</v>
          </cell>
          <cell r="M785">
            <v>5.7839999999999998</v>
          </cell>
          <cell r="N785">
            <v>24848.107379999998</v>
          </cell>
          <cell r="O785">
            <v>13.6</v>
          </cell>
          <cell r="P785">
            <v>58425.701999999997</v>
          </cell>
          <cell r="Q785">
            <v>4</v>
          </cell>
          <cell r="R785">
            <v>17184.03</v>
          </cell>
        </row>
        <row r="786">
          <cell r="A786">
            <v>47</v>
          </cell>
          <cell r="B786" t="str">
            <v xml:space="preserve">Cat Kayu </v>
          </cell>
          <cell r="C786" t="str">
            <v>M2</v>
          </cell>
          <cell r="D786">
            <v>19370.5</v>
          </cell>
          <cell r="E786">
            <v>6.6879999999999997</v>
          </cell>
          <cell r="F786">
            <v>129549.90399999999</v>
          </cell>
          <cell r="G786">
            <v>0</v>
          </cell>
          <cell r="H786">
            <v>0</v>
          </cell>
          <cell r="I786">
            <v>0</v>
          </cell>
          <cell r="J786">
            <v>0</v>
          </cell>
          <cell r="K786">
            <v>4.0991999999999997</v>
          </cell>
          <cell r="L786">
            <v>79403.553599999999</v>
          </cell>
          <cell r="M786">
            <v>4.0991999999999997</v>
          </cell>
          <cell r="N786">
            <v>79403.553599999999</v>
          </cell>
          <cell r="O786">
            <v>0</v>
          </cell>
          <cell r="P786">
            <v>0</v>
          </cell>
          <cell r="Q786">
            <v>0</v>
          </cell>
          <cell r="R786">
            <v>0</v>
          </cell>
        </row>
        <row r="787">
          <cell r="A787">
            <v>48</v>
          </cell>
          <cell r="B787" t="str">
            <v>Cat Besi</v>
          </cell>
          <cell r="C787" t="str">
            <v>M2</v>
          </cell>
          <cell r="D787">
            <v>13698</v>
          </cell>
          <cell r="E787">
            <v>0</v>
          </cell>
          <cell r="F787">
            <v>0</v>
          </cell>
          <cell r="G787">
            <v>5.6445590696960588</v>
          </cell>
          <cell r="H787">
            <v>77319.170136696615</v>
          </cell>
          <cell r="I787">
            <v>5.6445590696960588</v>
          </cell>
          <cell r="J787">
            <v>77319.170136696615</v>
          </cell>
          <cell r="K787">
            <v>0</v>
          </cell>
          <cell r="L787">
            <v>0</v>
          </cell>
          <cell r="M787">
            <v>0</v>
          </cell>
          <cell r="N787">
            <v>0</v>
          </cell>
          <cell r="O787">
            <v>0</v>
          </cell>
          <cell r="P787">
            <v>0</v>
          </cell>
          <cell r="Q787">
            <v>0</v>
          </cell>
          <cell r="R787">
            <v>0</v>
          </cell>
        </row>
        <row r="788">
          <cell r="A788">
            <v>49</v>
          </cell>
          <cell r="B788" t="str">
            <v>Cat Dinding</v>
          </cell>
          <cell r="C788" t="str">
            <v>M2</v>
          </cell>
          <cell r="D788">
            <v>9900</v>
          </cell>
          <cell r="E788">
            <v>0</v>
          </cell>
          <cell r="F788">
            <v>0</v>
          </cell>
          <cell r="G788">
            <v>0</v>
          </cell>
          <cell r="H788">
            <v>0</v>
          </cell>
          <cell r="I788">
            <v>0</v>
          </cell>
          <cell r="J788">
            <v>0</v>
          </cell>
          <cell r="K788">
            <v>0</v>
          </cell>
          <cell r="L788">
            <v>0</v>
          </cell>
          <cell r="M788">
            <v>0</v>
          </cell>
          <cell r="N788">
            <v>0</v>
          </cell>
          <cell r="O788">
            <v>0</v>
          </cell>
          <cell r="P788">
            <v>0</v>
          </cell>
          <cell r="Q788">
            <v>0</v>
          </cell>
          <cell r="R788">
            <v>0</v>
          </cell>
        </row>
        <row r="789">
          <cell r="A789">
            <v>50</v>
          </cell>
          <cell r="B789" t="str">
            <v>Rel Jendela Geser</v>
          </cell>
          <cell r="C789" t="str">
            <v>M'</v>
          </cell>
          <cell r="D789">
            <v>275000</v>
          </cell>
          <cell r="E789">
            <v>0</v>
          </cell>
          <cell r="F789">
            <v>0</v>
          </cell>
          <cell r="G789">
            <v>0</v>
          </cell>
          <cell r="H789">
            <v>0</v>
          </cell>
          <cell r="I789">
            <v>0</v>
          </cell>
          <cell r="J789">
            <v>0</v>
          </cell>
          <cell r="K789">
            <v>0</v>
          </cell>
          <cell r="L789">
            <v>0</v>
          </cell>
          <cell r="M789">
            <v>0</v>
          </cell>
          <cell r="N789">
            <v>0</v>
          </cell>
          <cell r="O789">
            <v>0</v>
          </cell>
          <cell r="P789">
            <v>0</v>
          </cell>
          <cell r="Q789">
            <v>0</v>
          </cell>
          <cell r="R789">
            <v>0</v>
          </cell>
        </row>
        <row r="790">
          <cell r="R790">
            <v>0</v>
          </cell>
        </row>
        <row r="791">
          <cell r="B791" t="str">
            <v>Jumlah Harga</v>
          </cell>
          <cell r="C791">
            <v>3295405.1922000004</v>
          </cell>
          <cell r="D791">
            <v>1760337.7291291971</v>
          </cell>
          <cell r="E791">
            <v>1760337.7291291971</v>
          </cell>
          <cell r="F791">
            <v>3295405.1922000004</v>
          </cell>
          <cell r="G791">
            <v>1690743.9109799999</v>
          </cell>
          <cell r="H791">
            <v>1760337.7291291971</v>
          </cell>
          <cell r="I791">
            <v>86952.03</v>
          </cell>
          <cell r="J791">
            <v>1760337.7291291971</v>
          </cell>
          <cell r="K791">
            <v>0</v>
          </cell>
          <cell r="L791">
            <v>1690743.9109799999</v>
          </cell>
          <cell r="M791">
            <v>0</v>
          </cell>
          <cell r="N791">
            <v>1690743.9109799999</v>
          </cell>
          <cell r="O791">
            <v>0</v>
          </cell>
          <cell r="P791">
            <v>1884105.1171249999</v>
          </cell>
          <cell r="Q791">
            <v>0</v>
          </cell>
          <cell r="R791">
            <v>86952.03</v>
          </cell>
        </row>
        <row r="793">
          <cell r="R793">
            <v>86952.03</v>
          </cell>
        </row>
        <row r="794">
          <cell r="A794" t="str">
            <v>ANALIS ROSTER (DALAM M2)</v>
          </cell>
        </row>
        <row r="795">
          <cell r="A795" t="str">
            <v>No.</v>
          </cell>
          <cell r="B795" t="str">
            <v>Item Pekerjaan</v>
          </cell>
          <cell r="C795" t="str">
            <v>Satuan</v>
          </cell>
          <cell r="D795" t="str">
            <v>Harga Satuan</v>
          </cell>
          <cell r="E795" t="str">
            <v>P1</v>
          </cell>
        </row>
        <row r="796">
          <cell r="D796" t="str">
            <v>Rp.</v>
          </cell>
          <cell r="E796" t="str">
            <v>Vol.</v>
          </cell>
          <cell r="F796" t="str">
            <v>Jumlah Harga</v>
          </cell>
        </row>
        <row r="797">
          <cell r="A797" t="str">
            <v>XI.</v>
          </cell>
          <cell r="B797" t="str">
            <v>ANALIS ROSTER (DALAM M2)</v>
          </cell>
        </row>
        <row r="798">
          <cell r="A798" t="str">
            <v>XI.</v>
          </cell>
          <cell r="B798" t="str">
            <v>ANALIS ROSTER (DALAM M2)</v>
          </cell>
        </row>
        <row r="799">
          <cell r="A799">
            <v>1</v>
          </cell>
          <cell r="B799" t="str">
            <v>Roster</v>
          </cell>
          <cell r="C799" t="str">
            <v>M2</v>
          </cell>
          <cell r="D799">
            <v>133850</v>
          </cell>
          <cell r="E799">
            <v>1</v>
          </cell>
          <cell r="F799">
            <v>133850</v>
          </cell>
        </row>
        <row r="800">
          <cell r="A800">
            <v>2</v>
          </cell>
          <cell r="B800" t="str">
            <v>Benangan Kusen</v>
          </cell>
          <cell r="C800" t="str">
            <v>M'</v>
          </cell>
          <cell r="D800">
            <v>4296.0074999999997</v>
          </cell>
          <cell r="E800">
            <v>8</v>
          </cell>
          <cell r="F800">
            <v>34368.06</v>
          </cell>
        </row>
        <row r="801">
          <cell r="A801">
            <v>3</v>
          </cell>
          <cell r="B801" t="str">
            <v>Cat Dinding</v>
          </cell>
          <cell r="C801" t="str">
            <v>M2</v>
          </cell>
          <cell r="D801">
            <v>9900</v>
          </cell>
          <cell r="E801">
            <v>2</v>
          </cell>
          <cell r="F801">
            <v>19800</v>
          </cell>
        </row>
        <row r="802">
          <cell r="A802">
            <v>3</v>
          </cell>
          <cell r="B802" t="str">
            <v>Cat Dinding</v>
          </cell>
          <cell r="C802" t="str">
            <v>M2</v>
          </cell>
          <cell r="D802">
            <v>9900</v>
          </cell>
          <cell r="E802">
            <v>2</v>
          </cell>
          <cell r="F802">
            <v>19800</v>
          </cell>
        </row>
        <row r="803">
          <cell r="B803" t="str">
            <v>Jumlah Harga</v>
          </cell>
          <cell r="C803">
            <v>188018.06</v>
          </cell>
          <cell r="D803">
            <v>0</v>
          </cell>
          <cell r="E803">
            <v>0</v>
          </cell>
          <cell r="F803">
            <v>188018.06</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ow r="17">
          <cell r="A17">
            <v>2</v>
          </cell>
        </row>
      </sheetData>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ow r="17">
          <cell r="A17">
            <v>2</v>
          </cell>
        </row>
      </sheetData>
      <sheetData sheetId="384" refreshError="1"/>
      <sheetData sheetId="385">
        <row r="17">
          <cell r="A17">
            <v>2</v>
          </cell>
        </row>
      </sheetData>
      <sheetData sheetId="386">
        <row r="17">
          <cell r="A17">
            <v>2</v>
          </cell>
        </row>
      </sheetData>
      <sheetData sheetId="387">
        <row r="17">
          <cell r="A17">
            <v>2</v>
          </cell>
        </row>
      </sheetData>
      <sheetData sheetId="388">
        <row r="17">
          <cell r="A17">
            <v>2</v>
          </cell>
        </row>
      </sheetData>
      <sheetData sheetId="389">
        <row r="17">
          <cell r="A17">
            <v>2</v>
          </cell>
        </row>
      </sheetData>
      <sheetData sheetId="390" refreshError="1"/>
      <sheetData sheetId="391">
        <row r="17">
          <cell r="A17">
            <v>2</v>
          </cell>
        </row>
      </sheetData>
      <sheetData sheetId="392"/>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ow r="17">
          <cell r="A17">
            <v>2</v>
          </cell>
        </row>
      </sheetData>
      <sheetData sheetId="569" refreshError="1"/>
      <sheetData sheetId="570">
        <row r="17">
          <cell r="A17">
            <v>2</v>
          </cell>
        </row>
      </sheetData>
      <sheetData sheetId="571">
        <row r="17">
          <cell r="A17">
            <v>2</v>
          </cell>
        </row>
      </sheetData>
      <sheetData sheetId="572">
        <row r="17">
          <cell r="A17">
            <v>2</v>
          </cell>
        </row>
      </sheetData>
      <sheetData sheetId="573">
        <row r="17">
          <cell r="A17">
            <v>2</v>
          </cell>
        </row>
      </sheetData>
      <sheetData sheetId="574">
        <row r="17">
          <cell r="A17">
            <v>2</v>
          </cell>
        </row>
      </sheetData>
      <sheetData sheetId="575">
        <row r="17">
          <cell r="A17">
            <v>2</v>
          </cell>
        </row>
      </sheetData>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ow r="17">
          <cell r="A17">
            <v>2</v>
          </cell>
        </row>
      </sheetData>
      <sheetData sheetId="586">
        <row r="17">
          <cell r="A17">
            <v>2</v>
          </cell>
        </row>
      </sheetData>
      <sheetData sheetId="587"/>
      <sheetData sheetId="588"/>
      <sheetData sheetId="589"/>
      <sheetData sheetId="590" refreshError="1"/>
      <sheetData sheetId="591" refreshError="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Set>
  </externalBook>
</externalLink>
</file>

<file path=xl/externalLinks/externalLink3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 OUT"/>
      <sheetName val="PROSES"/>
      <sheetName val="AN - STN"/>
      <sheetName val="UPAH - MATERIAL"/>
    </sheetNames>
    <sheetDataSet>
      <sheetData sheetId="0"/>
      <sheetData sheetId="1"/>
      <sheetData sheetId="2"/>
      <sheetData sheetId="3"/>
    </sheetDataSet>
  </externalBook>
</externalLink>
</file>

<file path=xl/externalLinks/externalLink3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alis ME"/>
      <sheetName val="ANALISA ME"/>
      <sheetName val="Analis Upah Beton , UPAH RIIL "/>
      <sheetName val="Material RIIL"/>
      <sheetName val="AnalisaSIPIL RIIL"/>
      <sheetName val="REKAP BAHAN &amp; UPAH RIIL "/>
      <sheetName val="REKAP TOTAL"/>
      <sheetName val="TERMINAL UNIT 1"/>
      <sheetName val="TERMINAL UNIT 2"/>
      <sheetName val="MENARA PANTAU"/>
      <sheetName val="POS JAGA"/>
      <sheetName val="DEPO"/>
      <sheetName val="LANDSCP"/>
      <sheetName val="DNDNG PENAHAN"/>
      <sheetName val="ME"/>
      <sheetName val="PLAMBNG"/>
      <sheetName val="PEMBESIAN BALOK tukang (2)"/>
      <sheetName val="HRG BAHAN &amp; UPAH okk"/>
      <sheetName val="Analis Kusen okk"/>
      <sheetName val="Analis_ME"/>
      <sheetName val="ANALISA_ME"/>
      <sheetName val="Analis_Upah_Beton_,_UPAH_RIIL_"/>
      <sheetName val="Material_RIIL"/>
      <sheetName val="AnalisaSIPIL_RIIL"/>
      <sheetName val="REKAP_BAHAN_&amp;_UPAH_RIIL_"/>
      <sheetName val="REKAP_TOTAL"/>
      <sheetName val="TERMINAL_UNIT_1"/>
      <sheetName val="TERMINAL_UNIT_2"/>
      <sheetName val="MENARA_PANTAU"/>
      <sheetName val="POS_JAGA"/>
      <sheetName val="DNDNG_PENAHAN"/>
      <sheetName val="HRG_BAHAN_&amp;_UPAH_okk"/>
      <sheetName val="Analis_Kusen_okk"/>
      <sheetName val="Estimate"/>
      <sheetName val="FAKTOR"/>
      <sheetName val="Elektrikal"/>
      <sheetName val="AnalisaSIPIL RIIL RAP"/>
      <sheetName val="ANALISA railing"/>
      <sheetName val="Analisa SNI STANDART "/>
      <sheetName val="struktur tdk dipakai"/>
      <sheetName val="Listrik"/>
      <sheetName val="D &amp; W sizes"/>
      <sheetName val="DAF-2"/>
      <sheetName val="ganda"/>
      <sheetName val="Analisa"/>
      <sheetName val="Ana. PU"/>
      <sheetName val="A"/>
      <sheetName val="PLUMBING"/>
      <sheetName val="JADWAL(1)"/>
      <sheetName val="BoQ"/>
      <sheetName val="Konfirm"/>
      <sheetName val="Indirect_Const"/>
      <sheetName val="NP"/>
      <sheetName val="SAT-DAS"/>
      <sheetName val="pvc"/>
      <sheetName val="Gedung Kantor"/>
      <sheetName val="Fill this out first___"/>
      <sheetName val="Kuantitas &amp; Harga"/>
      <sheetName val="Kuantitas _ Harga"/>
      <sheetName val="H_Satuan"/>
      <sheetName val="BAG-2"/>
      <sheetName val="MC_strp CoDa "/>
      <sheetName val="Fill this out first..."/>
      <sheetName val="Uraian Teknis"/>
      <sheetName val="analisa upah_bahan"/>
      <sheetName val="산근"/>
      <sheetName val="Mobilisasi"/>
      <sheetName val="NAMES"/>
      <sheetName val="Cover"/>
      <sheetName val="Parameters"/>
      <sheetName val=" schedule AMD-2 Rev III"/>
      <sheetName val="CondPol"/>
      <sheetName val="Analis (2)"/>
      <sheetName val="List Material"/>
      <sheetName val="Data Base"/>
      <sheetName val="Analis_ME1"/>
      <sheetName val="ANALISA_ME1"/>
      <sheetName val="Analis_Upah_Beton_,_UPAH_RIIL_1"/>
      <sheetName val="Material_RIIL1"/>
      <sheetName val="AnalisaSIPIL_RIIL1"/>
      <sheetName val="REKAP_BAHAN_&amp;_UPAH_RIIL_1"/>
      <sheetName val="REKAP_TOTAL1"/>
      <sheetName val="TERMINAL_UNIT_11"/>
      <sheetName val="TERMINAL_UNIT_21"/>
      <sheetName val="MENARA_PANTAU1"/>
      <sheetName val="POS_JAGA1"/>
      <sheetName val="DNDNG_PENAHAN1"/>
      <sheetName val="HRG_BAHAN_&amp;_UPAH_okk1"/>
      <sheetName val="Analis_Kusen_okk1"/>
      <sheetName val="Basic Price"/>
      <sheetName val="Sheet3"/>
      <sheetName val="Sub"/>
      <sheetName val="RAP"/>
      <sheetName val="H.Satuan"/>
      <sheetName val="P-late"/>
      <sheetName val="BOQ_INT"/>
      <sheetName val="Rekapitulasi"/>
      <sheetName val="IN OUT"/>
      <sheetName val="ALAT"/>
      <sheetName val="HARGA MATERIAL"/>
      <sheetName val="FINISHING"/>
      <sheetName val="Pt"/>
      <sheetName val="HB me"/>
      <sheetName val="M Edit"/>
      <sheetName val="BASIC"/>
      <sheetName val="Cover Daf-2"/>
      <sheetName val="Pipe"/>
      <sheetName val="faktor &amp; disc"/>
      <sheetName val="1.Surat (2)"/>
      <sheetName val="harsat"/>
      <sheetName val="인사자료총집계"/>
      <sheetName val="Analisa RAP"/>
      <sheetName val="REKAP"/>
      <sheetName val="Rekap Prelim"/>
      <sheetName val="Divisi1"/>
      <sheetName val="대비표"/>
      <sheetName val="B"/>
      <sheetName val="RAB.SEKRETARIAT (1)"/>
      <sheetName val="Analis_ME2"/>
      <sheetName val="ANALISA_ME2"/>
      <sheetName val="Analis_Upah_Beton_,_UPAH_RIIL_2"/>
      <sheetName val="Material_RIIL2"/>
      <sheetName val="AnalisaSIPIL_RIIL2"/>
      <sheetName val="REKAP_BAHAN_&amp;_UPAH_RIIL_2"/>
      <sheetName val="REKAP_TOTAL2"/>
      <sheetName val="TERMINAL_UNIT_12"/>
      <sheetName val="TERMINAL_UNIT_22"/>
      <sheetName val="MENARA_PANTAU2"/>
      <sheetName val="POS_JAGA2"/>
      <sheetName val="DNDNG_PENAHAN2"/>
      <sheetName val="HRG_BAHAN_&amp;_UPAH_okk2"/>
      <sheetName val="Analis_Kusen_okk2"/>
      <sheetName val="AnalisaSIPIL_RIIL_RAP"/>
      <sheetName val="ANALISA_railing"/>
      <sheetName val="Analisa_SNI_STANDART_"/>
      <sheetName val="PEMBESIAN_BALOK_tukang_(2)"/>
      <sheetName val="D_&amp;_W_sizes"/>
      <sheetName val="struktur_tdk_dipakai"/>
      <sheetName val="Kuantitas_&amp;_Harga"/>
      <sheetName val="Kuantitas___Harga"/>
      <sheetName val="Fill_this_out_first___"/>
      <sheetName val="Fill_this_out_first___1"/>
      <sheetName val="Analisa_RAP"/>
      <sheetName val="MC_strp_CoDa_"/>
      <sheetName val="Uraian_Teknis"/>
      <sheetName val="analisa_upah_bahan"/>
      <sheetName val="_schedule_AMD-2_Rev_III"/>
      <sheetName val="Analis_(2)"/>
      <sheetName val="List_Material"/>
      <sheetName val="Data_Base"/>
      <sheetName val="Basic_Price"/>
      <sheetName val="HARGA_MATERIAL"/>
      <sheetName val="HB_me"/>
      <sheetName val="M_Edit"/>
      <sheetName val="Cover_Daf-2"/>
      <sheetName val="faktor_&amp;_disc"/>
      <sheetName val="H_Satuan1"/>
      <sheetName val="IN_OUT"/>
      <sheetName val="1_Surat_(2)"/>
      <sheetName val="Sheet1"/>
      <sheetName val="Bahan"/>
      <sheetName val="SAP"/>
      <sheetName val="Input monthly capex"/>
      <sheetName val="name"/>
      <sheetName val="HSBU ANA"/>
      <sheetName val="Penwrn"/>
      <sheetName val="HARGA"/>
      <sheetName val="RAB"/>
      <sheetName val="Sheet2"/>
      <sheetName val="RJBR"/>
      <sheetName val="BQ"/>
      <sheetName val="inst.pemrintah"/>
      <sheetName val="rab lt 2 bo"/>
      <sheetName val="I-KAMAR"/>
      <sheetName val="概総括1"/>
      <sheetName val="Ch"/>
      <sheetName val="Ana PasBatu 7.4"/>
      <sheetName val="Isolasi Luar Dalam"/>
      <sheetName val="Isolasi Luar"/>
      <sheetName val="MAP"/>
      <sheetName val="Data-Masukan"/>
      <sheetName val="TOWN"/>
      <sheetName val="7.공정표"/>
      <sheetName val="k341k612"/>
      <sheetName val="jadwal"/>
      <sheetName val="DAF_2"/>
      <sheetName val="予算票"/>
      <sheetName val="UNIT PRICE"/>
      <sheetName val="COST"/>
      <sheetName val="SPK"/>
      <sheetName val="REALISASI"/>
      <sheetName val="Breakdown"/>
      <sheetName val="LPP-201"/>
      <sheetName val="Daf.Harga-Upah"/>
      <sheetName val="notasi"/>
      <sheetName val="DEKAN"/>
      <sheetName val="PBK-01"/>
      <sheetName val="srtberkas"/>
      <sheetName val="3-DIV5"/>
      <sheetName val="GEDUNG-A"/>
      <sheetName val="1"/>
      <sheetName val="Hrg Sat"/>
      <sheetName val="REKAP Prbndingn"/>
      <sheetName val="MAPP"/>
      <sheetName val="RESOURCES-6"/>
      <sheetName val="Rekap "/>
      <sheetName val="Recovered_Sheet1"/>
      <sheetName val="Huruf (2)"/>
      <sheetName val="Huruf"/>
      <sheetName val="BQ1"/>
      <sheetName val="ANALISA-1"/>
      <sheetName val="ANALISA-2"/>
      <sheetName val="HSD"/>
      <sheetName val="Uraian"/>
      <sheetName val="Skedull"/>
      <sheetName val="mat"/>
      <sheetName val="al"/>
      <sheetName val="MPU"/>
      <sheetName val="ANALISA-3"/>
      <sheetName val="METODE-2"/>
      <sheetName val="KONFIRMASI"/>
      <sheetName val="cek list"/>
      <sheetName val="Surat"/>
      <sheetName val="Surat DKG"/>
      <sheetName val="Alat Berat"/>
      <sheetName val="METODE"/>
      <sheetName val="product"/>
      <sheetName val="pivot1"/>
      <sheetName val="Analisa (ok punya)"/>
      <sheetName val="Div2"/>
      <sheetName val="SUR-HARGA"/>
      <sheetName val="Spec ME"/>
      <sheetName val="PileCap"/>
      <sheetName val="1. BQ"/>
      <sheetName val="LAUT"/>
      <sheetName val="2.2 BQ"/>
      <sheetName val="PriceList"/>
      <sheetName val="Resume"/>
      <sheetName val="7.PEK-STRUKTUR"/>
      <sheetName val="AHS Marka"/>
      <sheetName val="analysis2"/>
      <sheetName val="UBA"/>
      <sheetName val="Analisa 2"/>
      <sheetName val="BQ (3)"/>
      <sheetName val="BQ (2)"/>
      <sheetName val="RAB (A) (3)"/>
      <sheetName val="SUBKON"/>
      <sheetName val="UPAH"/>
      <sheetName val="Material"/>
      <sheetName val="RAB (A) (2)"/>
      <sheetName val="Bobot"/>
      <sheetName val="Gaji"/>
      <sheetName val="K3"/>
      <sheetName val="Rekap RAB"/>
      <sheetName val="Rekap vul (3)"/>
      <sheetName val="Rekap vul"/>
      <sheetName val="RAB Btl "/>
      <sheetName val="Rekap vul (2)"/>
      <sheetName val="Sheet3 (3)"/>
      <sheetName val="Sheet3 (2)"/>
      <sheetName val="RAB _A_ _2_"/>
      <sheetName val="Harga Satuan"/>
      <sheetName val="TRMNL TLOGOWARU 29 JAN '07 ( AN"/>
      <sheetName val="Harsat Bahan"/>
      <sheetName val="S_Suramadu"/>
      <sheetName val="AssumptionValue"/>
      <sheetName val="OwnEq"/>
      <sheetName val="12CGOU"/>
      <sheetName val="Grand Summary"/>
      <sheetName val="Bill of Qty MEP"/>
      <sheetName val="PNT"/>
      <sheetName val="DASAR"/>
      <sheetName val="Master 1.0"/>
      <sheetName val="Harga Sat_APP"/>
      <sheetName val="pricing"/>
      <sheetName val="Hitung"/>
      <sheetName val="RAB-2006-Total"/>
      <sheetName val="Luas-Tot"/>
      <sheetName val="Pol"/>
      <sheetName val="Har. Sat"/>
      <sheetName val="nama PT."/>
      <sheetName val="RAB ME"/>
      <sheetName val="Anal"/>
      <sheetName val="HB"/>
      <sheetName val="ｺｰﾄﾞ"/>
      <sheetName val="An_Basic"/>
      <sheetName val="INDEX"/>
      <sheetName val="SCHEDULE SECTION 2 JUNI (FIX)"/>
      <sheetName val="Data"/>
      <sheetName val="Bulanan"/>
      <sheetName val="Total"/>
      <sheetName val="Rekap RAP real (2)"/>
      <sheetName val="D7"/>
      <sheetName val="DAF-1"/>
      <sheetName val="S-Curve"/>
      <sheetName val="ANALIS ALAT"/>
      <sheetName val="Written"/>
      <sheetName val="AHSbj"/>
      <sheetName val="Rinci Progress Payment"/>
      <sheetName val="Man Power"/>
      <sheetName val="EE-PROP"/>
      <sheetName val="#REF"/>
      <sheetName val="BasicPrice"/>
      <sheetName val="Daft 2.1"/>
      <sheetName val="hardas"/>
      <sheetName val="Harga Bahan"/>
      <sheetName val="PRD01-5"/>
      <sheetName val="Cashflow"/>
      <sheetName val="ALAT-1"/>
      <sheetName val="HARGA ALAT"/>
      <sheetName val="FORM"/>
      <sheetName val="PENAWARAN"/>
      <sheetName val="lam3c"/>
      <sheetName val="HDS"/>
      <sheetName val="Harga Bahan &amp; Upah"/>
      <sheetName val="Bahan&amp;Upah"/>
      <sheetName val="Analis_ME3"/>
      <sheetName val="ANALISA_ME3"/>
      <sheetName val="Analis_Upah_Beton_,_UPAH_RIIL_3"/>
      <sheetName val="Material_RIIL3"/>
      <sheetName val="AnalisaSIPIL_RIIL3"/>
      <sheetName val="REKAP_BAHAN_&amp;_UPAH_RIIL_3"/>
      <sheetName val="REKAP_TOTAL3"/>
      <sheetName val="TERMINAL_UNIT_13"/>
      <sheetName val="TERMINAL_UNIT_23"/>
      <sheetName val="MENARA_PANTAU3"/>
      <sheetName val="POS_JAGA3"/>
      <sheetName val="DNDNG_PENAHAN3"/>
      <sheetName val="HRG_BAHAN_&amp;_UPAH_okk3"/>
      <sheetName val="Analis_Kusen_okk3"/>
      <sheetName val="Kuantitas_&amp;_Harga1"/>
      <sheetName val="Kuantitas___Harga1"/>
      <sheetName val="PEMBESIAN_BALOK_tukang_(2)1"/>
      <sheetName val="D_&amp;_W_sizes1"/>
      <sheetName val="AnalisaSIPIL_RIIL_RAP1"/>
      <sheetName val="ANALISA_railing1"/>
      <sheetName val="Analisa_SNI_STANDART_1"/>
      <sheetName val="Fill_this_out_first___2"/>
      <sheetName val="Uraian_Teknis1"/>
      <sheetName val="analisa_upah_bahan1"/>
      <sheetName val="MC_strp_CoDa_1"/>
      <sheetName val="Fill_this_out_first___3"/>
      <sheetName val="struktur_tdk_dipakai1"/>
      <sheetName val="_schedule_AMD-2_Rev_III1"/>
      <sheetName val="H_Satuan2"/>
      <sheetName val="1_Surat_(2)1"/>
      <sheetName val="Analis_(2)1"/>
      <sheetName val="List_Material1"/>
      <sheetName val="Data_Base1"/>
      <sheetName val="Basic_Price1"/>
      <sheetName val="IN_OUT1"/>
      <sheetName val="HARGA_MATERIAL1"/>
      <sheetName val="HB_me1"/>
      <sheetName val="M_Edit1"/>
      <sheetName val="Cover_Daf-21"/>
      <sheetName val="faktor_&amp;_disc1"/>
      <sheetName val="Rekap_Prelim"/>
      <sheetName val="Analisa_RAP1"/>
      <sheetName val="Analisa_(ok_punya)"/>
      <sheetName val="RAB_SEKRETARIAT_(1)"/>
      <sheetName val="Spec_ME"/>
      <sheetName val="Gedung_Kantor"/>
      <sheetName val="1__BQ"/>
      <sheetName val="Input_monthly_capex"/>
      <sheetName val="HSBU_ANA"/>
      <sheetName val="rab_lt_2_bo"/>
      <sheetName val="Daf_Harga-Upah"/>
      <sheetName val="Harsat_Bahan"/>
      <sheetName val="Rekap_"/>
      <sheetName val="Huruf_(2)"/>
      <sheetName val="cek_list"/>
      <sheetName val="Surat_DKG"/>
      <sheetName val="Alat_Berat"/>
      <sheetName val="Ana_PasBatu_7_4"/>
      <sheetName val="Isolasi_Luar_Dalam"/>
      <sheetName val="Isolasi_Luar"/>
      <sheetName val="inst_pemrintah"/>
      <sheetName val="Grand_Summary"/>
      <sheetName val="Bill_of_Qty_MEP"/>
      <sheetName val="Master_1_0"/>
      <sheetName val="Harga_Sat_APP"/>
      <sheetName val="Ana__PU"/>
      <sheetName val="Hrg_Sat"/>
      <sheetName val="REKAP_Prbndingn"/>
      <sheetName val="Har__Sat"/>
      <sheetName val="nama_PT_"/>
      <sheetName val="RAB_ME"/>
      <sheetName val="TRMNL_TLOGOWARU_29_JAN_'07_(_AN"/>
      <sheetName val="UNIT_PRICE"/>
      <sheetName val="2_2_BQ"/>
      <sheetName val="Daft_2_1"/>
      <sheetName val="Harga_Bahan"/>
      <sheetName val="hrg-dsr"/>
      <sheetName val="TABEL"/>
      <sheetName val="edit"/>
      <sheetName val="Rinci-Bab1 Master"/>
      <sheetName val="Bab1-Master"/>
      <sheetName val="Bab2"/>
      <sheetName val="Bab3"/>
      <sheetName val="Bab4"/>
      <sheetName val="Bab5"/>
      <sheetName val="Bab6"/>
      <sheetName val="Bab7"/>
      <sheetName val="Bab8"/>
      <sheetName val="Bab9"/>
      <sheetName val="Bab9 t=31 cm"/>
      <sheetName val="Bab10"/>
      <sheetName val="Bab 10 sungai"/>
      <sheetName val="Bab11"/>
      <sheetName val="Bab12"/>
      <sheetName val="Bab13"/>
      <sheetName val="Bab14"/>
      <sheetName val="Bab15"/>
      <sheetName val="Bab16a"/>
      <sheetName val="Bab16b"/>
      <sheetName val="Bab16c"/>
      <sheetName val="KURVA S "/>
      <sheetName val="Per. Gal U Tim - Common"/>
      <sheetName val="Per. Gal. Waste"/>
      <sheetName val="Per. Granular"/>
      <sheetName val="GRAN. "/>
      <sheetName val="ESA"/>
      <sheetName val="SCAFFOLD"/>
      <sheetName val="TGL"/>
      <sheetName val="TANAH1"/>
      <sheetName val="Tn-Gdg"/>
      <sheetName val="Tn-KWP"/>
      <sheetName val="HIT-BC"/>
      <sheetName val="HIT-CONST"/>
      <sheetName val="HIT-BEARINGPAD"/>
      <sheetName val="HIT-AKS"/>
      <sheetName val="HIT-BONDEX+ANGKUR"/>
      <sheetName val="HIT-BRIDGE DRAINAGE"/>
      <sheetName val="PIPA - PER STOK"/>
      <sheetName val="BDX - PER STOK"/>
      <sheetName val="PAD - PER STOK"/>
      <sheetName val="SIDE DRAIN"/>
      <sheetName val="SIDE DRAIN2"/>
      <sheetName val="HIT-DPT"/>
      <sheetName val="HIT-G. B.FILL"/>
      <sheetName val="Sheet5"/>
      <sheetName val="SKEMA SLEEPER"/>
      <sheetName val="SKEMA SLEEPER2"/>
      <sheetName val="SSP Jombang"/>
      <sheetName val="BP-SJ. MAIN"/>
      <sheetName val="BP-SJ. R6B"/>
      <sheetName val="BP-DPT JOMBANG"/>
      <sheetName val="BP-UP. RAMP1"/>
      <sheetName val="BP-UP. RAMP3A"/>
      <sheetName val="BP-UP. BNI"/>
      <sheetName val="BP-UP. PAM. RAYA"/>
      <sheetName val="BP-UP. S. KEDAUNG"/>
      <sheetName val="BP-OP. SARUA I"/>
      <sheetName val="BP-OP. S. MULYA"/>
      <sheetName val="SOLDIER PILE"/>
      <sheetName val="STIFNER"/>
      <sheetName val="STIFNER2"/>
      <sheetName val="LPA1"/>
      <sheetName val="LPA2"/>
      <sheetName val="LPA3)"/>
      <sheetName val="ASPAL"/>
      <sheetName val="BPM Pasir SD"/>
      <sheetName val="61006"/>
      <sheetName val="MU"/>
      <sheetName val="anal_hs"/>
      <sheetName val="info"/>
      <sheetName val="KUANTITAS-PIPA"/>
      <sheetName val="UPAH &amp; BAHAN"/>
      <sheetName val="Galian 1"/>
      <sheetName val="Perm. Test"/>
      <sheetName val="Sumber Daya"/>
      <sheetName val="Parameter"/>
      <sheetName val="Analisa Upah &amp; Bahan Plum"/>
      <sheetName val="Stay Cable PDMR2"/>
      <sheetName val="bukan PNS"/>
      <sheetName val="UMUM"/>
      <sheetName val="DIV7-BM"/>
      <sheetName val="5"/>
      <sheetName val="gvl"/>
      <sheetName val="MT_an"/>
      <sheetName val="Cost Summary"/>
      <sheetName val="rating curve"/>
      <sheetName val="Rekap-Bdg"/>
      <sheetName val="HSATUAN"/>
      <sheetName val="HARSAT_BAH"/>
      <sheetName val="Satuan Dasar"/>
      <sheetName val="Spek-ME"/>
      <sheetName val="H-Dasar"/>
      <sheetName val="Analisa-H"/>
      <sheetName val="Sat~Bahu"/>
      <sheetName val="NET表"/>
      <sheetName val="BQ表"/>
      <sheetName val="upah_borong"/>
      <sheetName val="UPAH BAHAN ALAT"/>
      <sheetName val="Referensi"/>
      <sheetName val="5-HARGA"/>
      <sheetName val="Daft.Sewa Alat"/>
      <sheetName val="Analisa SNI"/>
      <sheetName val="TSS"/>
      <sheetName val="수지표"/>
      <sheetName val="351BQMCN"/>
      <sheetName val="escon"/>
      <sheetName val="Agregat Halus &amp; Kasar"/>
      <sheetName val="rab_analisa"/>
      <sheetName val="Man Power &amp; Comp"/>
      <sheetName val="HAL-1"/>
      <sheetName val="D 5243-ARAMCO"/>
      <sheetName val="D-4801 OXY"/>
      <sheetName val="Back-Up"/>
      <sheetName val="BBM-03"/>
      <sheetName val="LPP"/>
      <sheetName val="LPB-MC6"/>
      <sheetName val="TPI"/>
      <sheetName val="TEST CASE"/>
      <sheetName val="SUM"/>
      <sheetName val="sch"/>
      <sheetName val="112-885"/>
      <sheetName val="Anl.+"/>
      <sheetName val="D7(1A)"/>
      <sheetName val="Harga Upah dan Bahan"/>
      <sheetName val="Bahan&amp; upah"/>
      <sheetName val="perbandingan"/>
      <sheetName val="Daft Harsat"/>
      <sheetName val="XXXXXX"/>
      <sheetName val="CB-Ag"/>
      <sheetName val="3-DIV6"/>
      <sheetName val="Perm__Test"/>
      <sheetName val="Satuan_Dasar"/>
      <sheetName val="Cost_Summary"/>
      <sheetName val="rating_curve"/>
      <sheetName val="Analisa_2"/>
      <sheetName val="TEST_CASE"/>
      <sheetName val="Galian_1"/>
      <sheetName val="SCHEDULE_SECTION_2_JUNI_(FIX)"/>
      <sheetName val="Rekap_RAP_real_(2)"/>
      <sheetName val="BQ_(3)"/>
      <sheetName val="BQ_(2)"/>
      <sheetName val="RAB_(A)_(3)"/>
      <sheetName val="RAB_(A)_(2)"/>
      <sheetName val="Rekap_RAB"/>
      <sheetName val="Rekap_vul_(3)"/>
      <sheetName val="Rekap_vul"/>
      <sheetName val="RAB_Btl_"/>
      <sheetName val="Rekap_vul_(2)"/>
      <sheetName val="Sheet3_(3)"/>
      <sheetName val="Sheet3_(2)"/>
      <sheetName val="RAB__A___2_"/>
      <sheetName val="Harga_Satuan"/>
      <sheetName val="Daft_Harsat"/>
      <sheetName val="AHS_Marka"/>
      <sheetName val="Agregat_Halus_&amp;_Kasar"/>
      <sheetName val="AC"/>
      <sheetName val=" Bahan  oK"/>
      <sheetName val=" Alat  ok"/>
      <sheetName val="Upah   oK"/>
      <sheetName val="eqp-rek"/>
      <sheetName val="daf kh"/>
      <sheetName val="jadw"/>
      <sheetName val="Anformw"/>
      <sheetName val="UnitRate"/>
      <sheetName val="bar"/>
      <sheetName val="Supl.X"/>
      <sheetName val="B-Down"/>
      <sheetName val="Analis harga"/>
      <sheetName val="UPH,BHN,ALT"/>
      <sheetName val="PO-2"/>
      <sheetName val="tabel tul"/>
      <sheetName val="Analisa Harga Satuan"/>
      <sheetName val="DKH"/>
      <sheetName val="I_KAMAR"/>
      <sheetName val="D7(1)"/>
      <sheetName val="anls"/>
      <sheetName val="HARGA BARU"/>
      <sheetName val="Schedule"/>
      <sheetName val="WS-GR"/>
      <sheetName val="Upah&amp;Bahan"/>
      <sheetName val="Hrg"/>
      <sheetName val="harga-SD"/>
      <sheetName val="Tie Beam GN"/>
      <sheetName val="Public Area"/>
      <sheetName val="Harsat_Pek"/>
      <sheetName val="Hargamat"/>
      <sheetName val="PESANTREN"/>
      <sheetName val="G"/>
      <sheetName val="Curup"/>
      <sheetName val="Prabu"/>
      <sheetName val="On Time"/>
      <sheetName val="ELEMENT SUM"/>
      <sheetName val="Penyusutan Kendaraan"/>
      <sheetName val="7_PEK-STRUKTUR"/>
      <sheetName val="7_공정표"/>
      <sheetName val="Analis_ME4"/>
      <sheetName val="ANALISA_ME4"/>
      <sheetName val="Analis_Upah_Beton_,_UPAH_RIIL_4"/>
      <sheetName val="Material_RIIL4"/>
      <sheetName val="AnalisaSIPIL_RIIL4"/>
      <sheetName val="REKAP_BAHAN_&amp;_UPAH_RIIL_4"/>
      <sheetName val="REKAP_TOTAL4"/>
      <sheetName val="TERMINAL_UNIT_14"/>
      <sheetName val="TERMINAL_UNIT_24"/>
      <sheetName val="MENARA_PANTAU4"/>
      <sheetName val="POS_JAGA4"/>
      <sheetName val="DNDNG_PENAHAN4"/>
      <sheetName val="HRG_BAHAN_&amp;_UPAH_okk4"/>
      <sheetName val="Analis_Kusen_okk4"/>
      <sheetName val="Fill_this_out_first___4"/>
      <sheetName val="Analisa_SNI_STANDART_2"/>
      <sheetName val="PEMBESIAN_BALOK_tukang_(2)2"/>
      <sheetName val="rab_lt_2_bo1"/>
      <sheetName val="Fill_this_out_first___5"/>
      <sheetName val="ANALISA_railing2"/>
      <sheetName val="struktur_tdk_dipakai2"/>
      <sheetName val="AnalisaSIPIL_RIIL_RAP2"/>
      <sheetName val="D_&amp;_W_sizes2"/>
      <sheetName val="Kuantitas_&amp;_Harga2"/>
      <sheetName val="Kuantitas___Harga2"/>
      <sheetName val="Analis_(2)2"/>
      <sheetName val="List_Material2"/>
      <sheetName val="Data_Base2"/>
      <sheetName val="IN_OUT2"/>
      <sheetName val="Basic_Price2"/>
      <sheetName val="RAB_SEKRETARIAT_(1)1"/>
      <sheetName val="HB_me2"/>
      <sheetName val="Cover_Daf-22"/>
      <sheetName val="MC_strp_CoDa_2"/>
      <sheetName val="Rekap_Prelim1"/>
      <sheetName val="Uraian_Teknis2"/>
      <sheetName val="analisa_upah_bahan2"/>
      <sheetName val="1_Surat_(2)2"/>
      <sheetName val="_schedule_AMD-2_Rev_III2"/>
      <sheetName val="Analisa_RAP2"/>
      <sheetName val="HARGA_MATERIAL2"/>
      <sheetName val="M_Edit2"/>
      <sheetName val="faktor_&amp;_disc2"/>
      <sheetName val="H_Satuan3"/>
      <sheetName val="Ana_PasBatu_7_41"/>
      <sheetName val="Isolasi_Luar_Dalam1"/>
      <sheetName val="Isolasi_Luar1"/>
      <sheetName val="Input_monthly_capex1"/>
      <sheetName val="HSBU_ANA1"/>
      <sheetName val="Hrg_Sat1"/>
      <sheetName val="REKAP_Prbndingn1"/>
      <sheetName val="Rekap_1"/>
      <sheetName val="Huruf_(2)1"/>
      <sheetName val="cek_list1"/>
      <sheetName val="Surat_DKG1"/>
      <sheetName val="Alat_Berat1"/>
      <sheetName val="UNIT_PRICE1"/>
      <sheetName val="Analisa_(ok_punya)1"/>
      <sheetName val="Spec_ME1"/>
      <sheetName val="Gedung_Kantor1"/>
      <sheetName val="1__BQ1"/>
      <sheetName val="2_2_BQ1"/>
      <sheetName val="7_PEK-STRUKTUR1"/>
      <sheetName val="Ana__PU1"/>
      <sheetName val="AHS_Marka1"/>
      <sheetName val="Analisa_21"/>
      <sheetName val="7_공정표1"/>
      <sheetName val="inst_pemrintah1"/>
      <sheetName val="BQ_(3)1"/>
      <sheetName val="BQ_(2)1"/>
      <sheetName val="RAB_(A)_(3)1"/>
      <sheetName val="RAB_(A)_(2)1"/>
      <sheetName val="Rekap_RAB1"/>
      <sheetName val="Rekap_vul_(3)1"/>
      <sheetName val="Rekap_vul1"/>
      <sheetName val="RAB_Btl_1"/>
      <sheetName val="Rekap_vul_(2)1"/>
      <sheetName val="Sheet3_(3)1"/>
      <sheetName val="Sheet3_(2)1"/>
      <sheetName val="RAB__A___2_1"/>
      <sheetName val="Harga_Satuan1"/>
      <sheetName val="TRMNL_TLOGOWARU_29_JAN_'07_(_A1"/>
      <sheetName val="AHS"/>
      <sheetName val="Str BT"/>
      <sheetName val="rumus"/>
      <sheetName val="Bill_2"/>
      <sheetName val="Vol Kusen &amp; Alm"/>
      <sheetName val="sort ars"/>
      <sheetName val="Bq Ars"/>
      <sheetName val="analtek"/>
      <sheetName val="schalat"/>
      <sheetName val="schman"/>
      <sheetName val="schmat"/>
      <sheetName val="DAFTAR HARGA"/>
      <sheetName val="Cover Daf_2"/>
      <sheetName val="WI"/>
      <sheetName val="Volume"/>
      <sheetName val="REKAP_ARSITEKTUR."/>
      <sheetName val="Jadwal Pelaksanaan"/>
      <sheetName val="MATERIAL UPAH DAN ALAT"/>
      <sheetName val="KOEF ESKALASI N WASTE"/>
      <sheetName val="DUCTING_GD-PAJAK ISOLASI DALAM"/>
      <sheetName val="NP 7"/>
      <sheetName val="Harga Dasar"/>
      <sheetName val="UPAH RIIL OK"/>
      <sheetName val="B-Price"/>
      <sheetName val="UPBH AB"/>
      <sheetName val="4-Basic Price"/>
      <sheetName val="h bahan"/>
      <sheetName val="hrg sat1"/>
      <sheetName val="HRGBHN"/>
      <sheetName val="Anl Tknis"/>
      <sheetName val="HARGA SAT"/>
      <sheetName val="Links"/>
      <sheetName val="Lead"/>
      <sheetName val="a 3-5 wtb oct 2006-2"/>
      <sheetName val="Analisa STR"/>
      <sheetName val="trf"/>
      <sheetName val="MFWP"/>
      <sheetName val="Harga-Pekerjaan"/>
      <sheetName val="Slip"/>
      <sheetName val="3-DIV3"/>
      <sheetName val="3-DIV2"/>
      <sheetName val="갑지"/>
      <sheetName val="CODE"/>
      <sheetName val="PRY01-1"/>
      <sheetName val="BATU LUNAK"/>
      <sheetName val="HRG BHN"/>
      <sheetName val="anlbh"/>
      <sheetName val="TS (A3)"/>
      <sheetName val="backup mc_0"/>
      <sheetName val="HARGA (2)"/>
      <sheetName val="bahan "/>
      <sheetName val="U&amp;B"/>
      <sheetName val="03"/>
      <sheetName val="CUACA"/>
      <sheetName val="BTL-Bau"/>
      <sheetName val="Kurva S"/>
      <sheetName val="PRY 03-1 (Amd1)"/>
      <sheetName val="02. Bunga Raya, Bengkalis"/>
      <sheetName val="Terbilang"/>
      <sheetName val="03.Kota Tarakan, Lingkas Ujung"/>
      <sheetName val="08. Palambarae, Bulukumba"/>
      <sheetName val="BQ "/>
      <sheetName val="BORE PILE"/>
      <sheetName val="CAPING BEAM"/>
      <sheetName val="PONDASI CAKAR AYAM"/>
      <sheetName val="Pile Cap"/>
      <sheetName val="SLOOF PER TYPE"/>
      <sheetName val="Sloof"/>
      <sheetName val="PLAT"/>
      <sheetName val="Kolom"/>
      <sheetName val="balok PEETYPE "/>
      <sheetName val="BALOK LT .1"/>
      <sheetName val="bk lt 2 sd 5"/>
      <sheetName val="Tangga"/>
      <sheetName val="dpt"/>
      <sheetName val="ddg"/>
      <sheetName val="Pondasi batu kali"/>
      <sheetName val="LUAS"/>
      <sheetName val="TABEL BESI"/>
      <sheetName val="tabel baja"/>
      <sheetName val="KUDA BAJA &amp; ATAP"/>
      <sheetName val="GALIAN BASEMEN"/>
      <sheetName val="KUDA PIP"/>
      <sheetName val="urugan tanah"/>
      <sheetName val="DINDING"/>
      <sheetName val="LANTAI"/>
      <sheetName val="PERTANYAAN"/>
      <sheetName val="Data (2)"/>
      <sheetName val="1.RAB Persiapan"/>
      <sheetName val="1.Vol. Persiapan"/>
      <sheetName val="7. RAB Toilet"/>
      <sheetName val="7.Vol. Toilet"/>
      <sheetName val="10b.RAB JalanBeton"/>
      <sheetName val="10b.Vol. JalanBeton"/>
      <sheetName val="12.RAB Saluran"/>
      <sheetName val="12.Vol. Saluran"/>
      <sheetName val="Lain-lain"/>
      <sheetName val="Hsat1"/>
      <sheetName val="Input Data"/>
      <sheetName val="DATA 2"/>
      <sheetName val="hasat"/>
      <sheetName val="PRY 01-3"/>
      <sheetName val="est proy"/>
      <sheetName val="Hsatuan-OK"/>
      <sheetName val="Param"/>
      <sheetName val="MAP-Prog"/>
      <sheetName val="pt-perso"/>
      <sheetName val="Daftar Upah,Bhn,&amp; alat"/>
      <sheetName val="Har Sat"/>
      <sheetName val="GP-WB"/>
      <sheetName val="HargaBahan"/>
      <sheetName val="ANALISA TENDER"/>
      <sheetName val="pivotscd"/>
      <sheetName val="Uraian Upah"/>
      <sheetName val="tbl-ska"/>
      <sheetName val="AT 2"/>
      <sheetName val="DIV1"/>
      <sheetName val="Peralatan"/>
      <sheetName val="KLITIK ok"/>
      <sheetName val="3-DIV1"/>
      <sheetName val="Equity"/>
      <sheetName val="rincian A"/>
      <sheetName val="bill qty"/>
      <sheetName val="lampiran"/>
      <sheetName val="Master Edit"/>
      <sheetName val="Summary"/>
      <sheetName val="LAMA-3"/>
      <sheetName val="LAMA-4"/>
      <sheetName val="Connections"/>
      <sheetName val="DWTables"/>
      <sheetName val="HS"/>
      <sheetName val="SP16"/>
      <sheetName val="An_pdkg"/>
      <sheetName val="IDX06"/>
      <sheetName val="Currency"/>
      <sheetName val="6-AGREGAT"/>
      <sheetName val="PERSI"/>
      <sheetName val="셀명"/>
      <sheetName val="KAYU"/>
      <sheetName val="H.DASAR"/>
      <sheetName val="DIV.1"/>
      <sheetName val="SIRTU"/>
      <sheetName val="REF.ONLY"/>
      <sheetName val="Cash Flow bulanan"/>
      <sheetName val="RAB.1"/>
      <sheetName val="RAB.2"/>
      <sheetName val="RAB.4"/>
      <sheetName val="RAB.5"/>
      <sheetName val="RAB.6"/>
      <sheetName val="Rkp1"/>
      <sheetName val="Galian batu"/>
      <sheetName val="610.03a 15-7"/>
      <sheetName val="Schedule 11a"/>
      <sheetName val="Temporary"/>
      <sheetName val="Septick tank"/>
      <sheetName val="HS-2"/>
      <sheetName val="SchC"/>
      <sheetName val="SchA"/>
      <sheetName val="SewAlat"/>
      <sheetName val="SchB"/>
      <sheetName val="SchD"/>
      <sheetName val="Bangunan Utama"/>
      <sheetName val="jalur-TH-INI"/>
      <sheetName val="jalur-th-lalu"/>
      <sheetName val="KEB-MAT"/>
      <sheetName val="tp 45x45 (6)"/>
      <sheetName val="an-satuan"/>
      <sheetName val="LUMPSUM"/>
      <sheetName val="Analysis"/>
      <sheetName val="Urai _Resap pengikat"/>
      <sheetName val="bbt-1999"/>
      <sheetName val="RPP01 6"/>
      <sheetName val="Pricing-2"/>
      <sheetName val="029Cikeas00"/>
      <sheetName val="FKT_PJK"/>
      <sheetName val="LAMP-A"/>
      <sheetName val="D.BOARD"/>
      <sheetName val="DASH"/>
      <sheetName val="INPUT"/>
      <sheetName val="Sheet4"/>
      <sheetName val="extern"/>
      <sheetName val="Analisa  BOW"/>
      <sheetName val="6DHSDBU"/>
      <sheetName val="UNDER PASS"/>
      <sheetName val="Pier Head"/>
      <sheetName val="TEKNIS"/>
      <sheetName val="COVER-01"/>
      <sheetName val="KENDALA PRODUKSI"/>
      <sheetName val="Interdata"/>
      <sheetName val="Lookup"/>
      <sheetName val="validation"/>
      <sheetName val="bd"/>
      <sheetName val="Agu"/>
      <sheetName val="Apr"/>
      <sheetName val="Des"/>
      <sheetName val="Jan"/>
      <sheetName val="Jul"/>
      <sheetName val="Jun"/>
      <sheetName val="Mar"/>
      <sheetName val="Mei"/>
      <sheetName val="Nov"/>
      <sheetName val="Okt"/>
      <sheetName val="Peb"/>
      <sheetName val="Sep"/>
      <sheetName val="S.UPAH"/>
      <sheetName val="prelim"/>
      <sheetName val="ISIAN"/>
      <sheetName val="D4"/>
      <sheetName val="D5"/>
      <sheetName val="D6"/>
      <sheetName val="D8"/>
      <sheetName val="Harga S Dasar"/>
      <sheetName val="sch 1.2"/>
      <sheetName val="SBDY"/>
      <sheetName val="MAJOR"/>
      <sheetName val="Daft_2_11"/>
      <sheetName val="Harga_Bahan1"/>
      <sheetName val="Master_1_01"/>
      <sheetName val="Harga_Sat_APP1"/>
      <sheetName val="Grand_Summary1"/>
      <sheetName val="Bill_of_Qty_MEP1"/>
      <sheetName val="Har__Sat1"/>
      <sheetName val="nama_PT_1"/>
      <sheetName val="RAB_ME1"/>
      <sheetName val="Daf_Harga-Upah1"/>
      <sheetName val="Harsat_Bahan1"/>
      <sheetName val="Harga_Bahan_&amp;_Upah"/>
      <sheetName val="Stay_Cable_PDMR2"/>
      <sheetName val="Sumber_Daya"/>
      <sheetName val="Analisa_Upah_&amp;_Bahan_Plum"/>
      <sheetName val="Rinci-Bab1_Master"/>
      <sheetName val="Bab9_t=31_cm"/>
      <sheetName val="Bab_10_sungai"/>
      <sheetName val="KURVA_S_"/>
      <sheetName val="Per__Gal_U_Tim_-_Common"/>
      <sheetName val="Per__Gal__Waste"/>
      <sheetName val="Per__Granular"/>
      <sheetName val="GRAN__"/>
      <sheetName val="HIT-BRIDGE_DRAINAGE"/>
      <sheetName val="PIPA_-_PER_STOK"/>
      <sheetName val="BDX_-_PER_STOK"/>
      <sheetName val="PAD_-_PER_STOK"/>
      <sheetName val="SIDE_DRAIN"/>
      <sheetName val="SIDE_DRAIN2"/>
      <sheetName val="HIT-G__B_FILL"/>
      <sheetName val="SKEMA_SLEEPER"/>
      <sheetName val="SKEMA_SLEEPER2"/>
      <sheetName val="SSP_Jombang"/>
      <sheetName val="BP-SJ__MAIN"/>
      <sheetName val="BP-SJ__R6B"/>
      <sheetName val="BP-DPT_JOMBANG"/>
      <sheetName val="BP-UP__RAMP1"/>
      <sheetName val="BP-UP__RAMP3A"/>
      <sheetName val="BP-UP__BNI"/>
      <sheetName val="BP-UP__PAM__RAYA"/>
      <sheetName val="BP-UP__S__KEDAUNG"/>
      <sheetName val="BP-OP__SARUA_I"/>
      <sheetName val="BP-OP__S__MULYA"/>
      <sheetName val="SOLDIER_PILE"/>
      <sheetName val="BPM_Pasir_SD"/>
      <sheetName val="KH-Q1,Q2,01"/>
      <sheetName val="Lamp_V"/>
      <sheetName val="telp"/>
      <sheetName val="Surat Pernyataan"/>
      <sheetName val="K.Lokal"/>
      <sheetName val="Satuan Upah &amp; Bahan"/>
      <sheetName val="mb"/>
      <sheetName val="Hst,upah"/>
      <sheetName val="Kode"/>
      <sheetName val="Hst_mat"/>
      <sheetName val="DRUP (ASLI)"/>
      <sheetName val="TTD"/>
      <sheetName val="1@(2x2,5)"/>
      <sheetName val="#REF!"/>
      <sheetName val="note"/>
      <sheetName val="bhn"/>
      <sheetName val="BQMPALOC"/>
      <sheetName val="板房区目标成本"/>
      <sheetName val="사업부배부A"/>
      <sheetName val="BAG-III"/>
      <sheetName val="Persiapan"/>
      <sheetName val="Final(1)summary"/>
      <sheetName val="BQ &amp; Harga"/>
      <sheetName val="Analisa Tend"/>
      <sheetName val="21"/>
      <sheetName val="DAFTAR_HARGA"/>
      <sheetName val="Public_Area"/>
      <sheetName val="STR(CANCEL)"/>
      <sheetName val="CONTRIBUSI"/>
      <sheetName val="Weight Bridge"/>
      <sheetName val="analis standar(8m)"/>
      <sheetName val="EQT-ESTN"/>
      <sheetName val="영업소실적"/>
      <sheetName val="Interior"/>
      <sheetName val="97 사업추정(WEKI)"/>
      <sheetName val="EQ_an"/>
      <sheetName val="G.R300경비"/>
      <sheetName val="QUARRY"/>
      <sheetName val="rbka"/>
      <sheetName val="DAS-SAT (2)"/>
      <sheetName val="DAS-SAT (3)"/>
      <sheetName val="NERACA LAJUR"/>
      <sheetName val="LABA RUGI (B)"/>
      <sheetName val="KAS-T"/>
      <sheetName val="RBKI"/>
      <sheetName val="HUTANG"/>
      <sheetName val="ASAT"/>
      <sheetName val="From Hutang New"/>
      <sheetName val="rekap-bialat"/>
      <sheetName val="BQ Detail"/>
      <sheetName val="Markup"/>
      <sheetName val="CalSheet"/>
      <sheetName val="D3"/>
      <sheetName val="HS-1"/>
      <sheetName val="ANALIS_ALAT"/>
      <sheetName val="Analisa_SNI"/>
      <sheetName val="UPAH_BAHAN_ALAT"/>
      <sheetName val="HARGA_ALAT"/>
      <sheetName val="Daft_Sewa_Alat"/>
      <sheetName val="tabel_tul"/>
      <sheetName val="Supl_X"/>
      <sheetName val="Analis_harga"/>
      <sheetName val="Anl_+"/>
      <sheetName val="Harga_Upah_dan_Bahan"/>
      <sheetName val="Bahan&amp;_upah"/>
      <sheetName val="Analisa_Harga_Satuan"/>
      <sheetName val="Jadwal_Pelaksanaan"/>
      <sheetName val="MacPro"/>
      <sheetName val="Metod TWR"/>
      <sheetName val="000"/>
      <sheetName val="schedull"/>
      <sheetName val="1.1 ALAT TULIS KANTOR"/>
      <sheetName val="Analisa Neraca"/>
      <sheetName val="% "/>
      <sheetName val="Informasi"/>
      <sheetName val=" hrg bhn"/>
      <sheetName val="TS-Pelak"/>
      <sheetName val="P&amp;L98"/>
      <sheetName val="Material&amp;Alat"/>
      <sheetName val="DB"/>
      <sheetName val="DIND"/>
      <sheetName val="PS"/>
      <sheetName val="STR-ATAS"/>
      <sheetName val="DMS"/>
      <sheetName val="HD ALAT"/>
      <sheetName val="igp_alt4"/>
      <sheetName val="RPP01 3"/>
      <sheetName val="Rekap 1"/>
      <sheetName val="igp-popno"/>
      <sheetName val="SPT TAHUNAN"/>
      <sheetName val="Rinc_Setoran Astek"/>
      <sheetName val="DPLK_PST"/>
      <sheetName val="jkk_takaful"/>
      <sheetName val="EXTERNAL  (revisi 1)"/>
      <sheetName val="HS1b"/>
      <sheetName val="BL"/>
      <sheetName val="DATA 2009"/>
      <sheetName val="TARGET RAKER "/>
      <sheetName val="target raker 1"/>
      <sheetName val="224-225"/>
      <sheetName val="fcsp-w"/>
      <sheetName val="DATA 2010"/>
      <sheetName val="Target Raker TW III"/>
      <sheetName val="KUB-01(10)"/>
      <sheetName val="HDasar"/>
      <sheetName val="MATAUANG"/>
      <sheetName val="Mobdemobalat"/>
      <sheetName val="Monitor"/>
      <sheetName val="Analisa K"/>
      <sheetName val="sdm"/>
      <sheetName val="sepdua"/>
      <sheetName val="RKP"/>
      <sheetName val="Sales Parameter"/>
      <sheetName val="ABSEN"/>
      <sheetName val="UPAH_B_KAS"/>
      <sheetName val="UPAH_B_KAS _2_"/>
      <sheetName val="T_TANGAN"/>
      <sheetName val="HarDasTenaga"/>
      <sheetName val="HarDasMat"/>
      <sheetName val="RPP01-5"/>
      <sheetName val="banding"/>
      <sheetName val="h90-160 (penebalan)"/>
      <sheetName val="PL SPP per ton"/>
      <sheetName val="ListAnalisa"/>
      <sheetName val="GeneralInfo"/>
      <sheetName val="BHN-ALAT"/>
      <sheetName val="Utilitas Plant"/>
      <sheetName val="URUTAN PLANT"/>
      <sheetName val="harga "/>
      <sheetName val="Vibro_Roller"/>
      <sheetName val="Data Alat"/>
      <sheetName val="PROD 15-1"/>
      <sheetName val="Unit Rate"/>
      <sheetName val="DAFT_ALAT,UPAH &amp; MAT"/>
      <sheetName val="Rekap HSatuan"/>
      <sheetName val="DAF.HRG"/>
      <sheetName val="Koef"/>
      <sheetName val="Rekap Analisa"/>
      <sheetName val="1.General "/>
      <sheetName val="DIV 8"/>
      <sheetName val="DIV 7"/>
      <sheetName val="DIV 2"/>
      <sheetName val="D-3"/>
      <sheetName val="RAB-NEGO"/>
      <sheetName val="HS "/>
      <sheetName val="COV"/>
      <sheetName val="Sum (1)"/>
      <sheetName val="rms huruf"/>
      <sheetName val="hal"/>
      <sheetName val="Profil"/>
      <sheetName val="13.Nangakara Weir"/>
      <sheetName val="14.Irr.Canal Work"/>
      <sheetName val="15.Irr. Struc.Work"/>
      <sheetName val="16.Pipe Inst."/>
      <sheetName val="18.Lateral Pipe"/>
      <sheetName val="BAHAN &amp; UPAH"/>
      <sheetName val="BAG_2"/>
      <sheetName val="BAJA TUL"/>
      <sheetName val="own"/>
      <sheetName val="KOEF-BAJA"/>
      <sheetName val="Break Down Alat"/>
      <sheetName val="analis"/>
      <sheetName val="villa"/>
      <sheetName val="ana"/>
      <sheetName val="upah bahan"/>
    </sheetNames>
    <sheetDataSet>
      <sheetData sheetId="0" refreshError="1"/>
      <sheetData sheetId="1" refreshError="1"/>
      <sheetData sheetId="2" refreshError="1"/>
      <sheetData sheetId="3">
        <row r="208">
          <cell r="B208" t="str">
            <v>C.13</v>
          </cell>
        </row>
      </sheetData>
      <sheetData sheetId="4" refreshError="1">
        <row r="208">
          <cell r="B208" t="str">
            <v>C.13</v>
          </cell>
          <cell r="C208" t="str">
            <v>1 M3 Sloof 150x300 K225</v>
          </cell>
        </row>
        <row r="209">
          <cell r="C209">
            <v>1</v>
          </cell>
          <cell r="D209" t="str">
            <v>M3</v>
          </cell>
          <cell r="E209" t="str">
            <v>Beton Readymix</v>
          </cell>
          <cell r="F209" t="str">
            <v>@Rp</v>
          </cell>
          <cell r="G209">
            <v>430000</v>
          </cell>
          <cell r="H209" t="str">
            <v>=Rp</v>
          </cell>
          <cell r="I209">
            <v>430000</v>
          </cell>
        </row>
        <row r="210">
          <cell r="C210">
            <v>104.6743765591079</v>
          </cell>
          <cell r="D210" t="str">
            <v>Kg</v>
          </cell>
          <cell r="E210" t="str">
            <v>Pembesian Polos</v>
          </cell>
          <cell r="F210" t="str">
            <v>@Rp</v>
          </cell>
          <cell r="G210">
            <v>6100</v>
          </cell>
          <cell r="H210" t="str">
            <v>=Rp</v>
          </cell>
          <cell r="I210">
            <v>638513.69701055821</v>
          </cell>
        </row>
        <row r="211">
          <cell r="C211">
            <v>0</v>
          </cell>
          <cell r="D211" t="str">
            <v>Kg</v>
          </cell>
          <cell r="E211" t="str">
            <v>Pembesian Ulir</v>
          </cell>
          <cell r="F211" t="str">
            <v>@Rp</v>
          </cell>
          <cell r="G211">
            <v>5850</v>
          </cell>
          <cell r="H211" t="str">
            <v>=Rp</v>
          </cell>
          <cell r="I211">
            <v>0</v>
          </cell>
        </row>
        <row r="212">
          <cell r="C212">
            <v>13.333333333333334</v>
          </cell>
          <cell r="D212" t="str">
            <v>M2</v>
          </cell>
          <cell r="E212" t="str">
            <v>Bekisting Non Struktur</v>
          </cell>
          <cell r="F212" t="str">
            <v>@Rp</v>
          </cell>
          <cell r="G212">
            <v>31900</v>
          </cell>
          <cell r="H212" t="str">
            <v>=Rp</v>
          </cell>
          <cell r="I212">
            <v>425333.33333333337</v>
          </cell>
        </row>
        <row r="213">
          <cell r="G213" t="str">
            <v>Jumlah</v>
          </cell>
          <cell r="H213" t="str">
            <v>=Rp</v>
          </cell>
          <cell r="I213">
            <v>1493847.0303438916</v>
          </cell>
        </row>
        <row r="214">
          <cell r="G214" t="str">
            <v>Dibulatkan</v>
          </cell>
          <cell r="H214" t="str">
            <v>=Rp</v>
          </cell>
          <cell r="I214">
            <v>1493900</v>
          </cell>
        </row>
        <row r="224">
          <cell r="G224" t="str">
            <v>Dibulatkan</v>
          </cell>
          <cell r="H224" t="str">
            <v>=Rp</v>
          </cell>
          <cell r="I224">
            <v>1493900</v>
          </cell>
        </row>
        <row r="225">
          <cell r="B225" t="str">
            <v>C.15</v>
          </cell>
          <cell r="C225" t="str">
            <v>1 M3 Sloof 150x200 K225</v>
          </cell>
        </row>
        <row r="226">
          <cell r="C226">
            <v>1</v>
          </cell>
          <cell r="D226" t="str">
            <v>M3</v>
          </cell>
          <cell r="E226" t="str">
            <v>Beton Readymix</v>
          </cell>
          <cell r="F226" t="str">
            <v>@Rp</v>
          </cell>
          <cell r="G226">
            <v>430000</v>
          </cell>
          <cell r="H226" t="str">
            <v>=Rp</v>
          </cell>
          <cell r="I226">
            <v>430000</v>
          </cell>
        </row>
        <row r="227">
          <cell r="C227">
            <v>131.36360241475481</v>
          </cell>
          <cell r="D227" t="str">
            <v>Kg</v>
          </cell>
          <cell r="E227" t="str">
            <v>Pembesian Polos</v>
          </cell>
          <cell r="F227" t="str">
            <v>@Rp</v>
          </cell>
          <cell r="G227">
            <v>6100</v>
          </cell>
          <cell r="H227" t="str">
            <v>=Rp</v>
          </cell>
          <cell r="I227">
            <v>801317.97473000432</v>
          </cell>
        </row>
        <row r="228">
          <cell r="C228">
            <v>0</v>
          </cell>
          <cell r="D228" t="str">
            <v>Kg</v>
          </cell>
          <cell r="E228" t="str">
            <v>Pembesian Ulir</v>
          </cell>
          <cell r="F228" t="str">
            <v>@Rp</v>
          </cell>
          <cell r="G228">
            <v>5850</v>
          </cell>
          <cell r="H228" t="str">
            <v>=Rp</v>
          </cell>
          <cell r="I228">
            <v>0</v>
          </cell>
        </row>
        <row r="229">
          <cell r="C229">
            <v>13.333333333333334</v>
          </cell>
          <cell r="D229" t="str">
            <v>M2</v>
          </cell>
          <cell r="E229" t="str">
            <v>Bekisting Non Struktur</v>
          </cell>
          <cell r="F229" t="str">
            <v>@Rp</v>
          </cell>
          <cell r="G229">
            <v>31900</v>
          </cell>
          <cell r="H229" t="str">
            <v>=Rp</v>
          </cell>
          <cell r="I229">
            <v>425333.33333333337</v>
          </cell>
        </row>
        <row r="230">
          <cell r="G230" t="str">
            <v>Jumlah</v>
          </cell>
          <cell r="H230" t="str">
            <v>=Rp</v>
          </cell>
          <cell r="I230">
            <v>1656651.3080633376</v>
          </cell>
        </row>
        <row r="231">
          <cell r="G231" t="str">
            <v>Dibulatkan</v>
          </cell>
          <cell r="H231" t="str">
            <v>=Rp</v>
          </cell>
          <cell r="I231">
            <v>1656700</v>
          </cell>
        </row>
        <row r="468">
          <cell r="B468" t="str">
            <v>C.37</v>
          </cell>
          <cell r="C468" t="str">
            <v>1 M3 Kolom 500x500 K225</v>
          </cell>
        </row>
        <row r="469">
          <cell r="C469">
            <v>1</v>
          </cell>
          <cell r="D469" t="str">
            <v>M3</v>
          </cell>
          <cell r="E469" t="str">
            <v>Beton Readymix</v>
          </cell>
          <cell r="F469" t="str">
            <v>@Rp</v>
          </cell>
          <cell r="G469">
            <v>430000</v>
          </cell>
          <cell r="H469" t="str">
            <v>=Rp</v>
          </cell>
          <cell r="I469">
            <v>430000</v>
          </cell>
        </row>
        <row r="470">
          <cell r="C470">
            <v>31.936645518230439</v>
          </cell>
          <cell r="D470" t="str">
            <v>Kg</v>
          </cell>
          <cell r="E470" t="str">
            <v>Pembesian Polos</v>
          </cell>
          <cell r="F470" t="str">
            <v>@Rp</v>
          </cell>
          <cell r="G470">
            <v>6100</v>
          </cell>
          <cell r="H470" t="str">
            <v>=Rp</v>
          </cell>
          <cell r="I470">
            <v>194813.53766120569</v>
          </cell>
        </row>
        <row r="471">
          <cell r="C471">
            <v>178.05604682750868</v>
          </cell>
          <cell r="D471" t="str">
            <v>Kg</v>
          </cell>
          <cell r="E471" t="str">
            <v>Pembesian Ulir</v>
          </cell>
          <cell r="F471" t="str">
            <v>@Rp</v>
          </cell>
          <cell r="G471">
            <v>5850</v>
          </cell>
          <cell r="H471" t="str">
            <v>=Rp</v>
          </cell>
          <cell r="I471">
            <v>1041627.8739409258</v>
          </cell>
        </row>
        <row r="472">
          <cell r="C472">
            <v>8</v>
          </cell>
          <cell r="D472" t="str">
            <v>M2</v>
          </cell>
          <cell r="E472" t="str">
            <v>Bekisting Struktur+Scafolding</v>
          </cell>
          <cell r="F472" t="str">
            <v>@Rp</v>
          </cell>
          <cell r="G472">
            <v>44200</v>
          </cell>
          <cell r="H472" t="str">
            <v>=Rp</v>
          </cell>
          <cell r="I472">
            <v>353600</v>
          </cell>
        </row>
        <row r="473">
          <cell r="G473" t="str">
            <v>Jumlah</v>
          </cell>
          <cell r="H473" t="str">
            <v>=Rp</v>
          </cell>
          <cell r="I473">
            <v>2020041.4116021316</v>
          </cell>
        </row>
        <row r="474">
          <cell r="G474" t="str">
            <v>Dibulatkan</v>
          </cell>
          <cell r="H474" t="str">
            <v>=Rp</v>
          </cell>
          <cell r="I474">
            <v>2020100</v>
          </cell>
        </row>
        <row r="475">
          <cell r="G475" t="str">
            <v>Dibulatkan</v>
          </cell>
          <cell r="H475" t="str">
            <v>=Rp</v>
          </cell>
          <cell r="I475">
            <v>2020100</v>
          </cell>
        </row>
        <row r="476">
          <cell r="B476" t="str">
            <v>C.38</v>
          </cell>
          <cell r="C476" t="str">
            <v>1 M3 Kolom 450x450 K225</v>
          </cell>
        </row>
        <row r="477">
          <cell r="C477">
            <v>1</v>
          </cell>
          <cell r="D477" t="str">
            <v>M3</v>
          </cell>
          <cell r="E477" t="str">
            <v>Beton Readymix</v>
          </cell>
          <cell r="F477" t="str">
            <v>@Rp</v>
          </cell>
          <cell r="G477">
            <v>430000</v>
          </cell>
          <cell r="H477" t="str">
            <v>=Rp</v>
          </cell>
          <cell r="I477">
            <v>430000</v>
          </cell>
        </row>
        <row r="478">
          <cell r="C478">
            <v>35.16547554559908</v>
          </cell>
          <cell r="D478" t="str">
            <v>Kg</v>
          </cell>
          <cell r="E478" t="str">
            <v>Pembesian Polos</v>
          </cell>
          <cell r="F478" t="str">
            <v>@Rp</v>
          </cell>
          <cell r="G478">
            <v>6100</v>
          </cell>
          <cell r="H478" t="str">
            <v>=Rp</v>
          </cell>
          <cell r="I478">
            <v>214509.40082815438</v>
          </cell>
        </row>
        <row r="479">
          <cell r="C479">
            <v>175.85782402716904</v>
          </cell>
          <cell r="D479" t="str">
            <v>Kg</v>
          </cell>
          <cell r="E479" t="str">
            <v>Pembesian Ulir</v>
          </cell>
          <cell r="F479" t="str">
            <v>@Rp</v>
          </cell>
          <cell r="G479">
            <v>5850</v>
          </cell>
          <cell r="H479" t="str">
            <v>=Rp</v>
          </cell>
          <cell r="I479">
            <v>1028768.270558939</v>
          </cell>
        </row>
        <row r="480">
          <cell r="C480">
            <v>8.8888888888888893</v>
          </cell>
          <cell r="D480" t="str">
            <v>M2</v>
          </cell>
          <cell r="E480" t="str">
            <v>Bekisting Struktur+Scafolding</v>
          </cell>
          <cell r="F480" t="str">
            <v>@Rp</v>
          </cell>
          <cell r="G480">
            <v>44200</v>
          </cell>
          <cell r="H480" t="str">
            <v>=Rp</v>
          </cell>
          <cell r="I480">
            <v>392888.88888888893</v>
          </cell>
        </row>
        <row r="481">
          <cell r="G481" t="str">
            <v>Jumlah</v>
          </cell>
          <cell r="H481" t="str">
            <v>=Rp</v>
          </cell>
          <cell r="I481">
            <v>2066166.5602759824</v>
          </cell>
        </row>
        <row r="482">
          <cell r="G482" t="str">
            <v>Dibulatkan</v>
          </cell>
          <cell r="H482" t="str">
            <v>=Rp</v>
          </cell>
          <cell r="I482">
            <v>2066200</v>
          </cell>
        </row>
      </sheetData>
      <sheetData sheetId="5" refreshError="1"/>
      <sheetData sheetId="6" refreshError="1"/>
      <sheetData sheetId="7">
        <row r="7">
          <cell r="G7">
            <v>497610000</v>
          </cell>
        </row>
      </sheetData>
      <sheetData sheetId="8">
        <row r="208">
          <cell r="B208" t="str">
            <v>C.13</v>
          </cell>
        </row>
      </sheetData>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ow r="7">
          <cell r="G7">
            <v>497610000</v>
          </cell>
        </row>
      </sheetData>
      <sheetData sheetId="317">
        <row r="7">
          <cell r="G7">
            <v>497610000</v>
          </cell>
        </row>
      </sheetData>
      <sheetData sheetId="318">
        <row r="7">
          <cell r="G7">
            <v>497610000</v>
          </cell>
        </row>
      </sheetData>
      <sheetData sheetId="319">
        <row r="7">
          <cell r="G7">
            <v>497610000</v>
          </cell>
        </row>
      </sheetData>
      <sheetData sheetId="320">
        <row r="7">
          <cell r="G7">
            <v>497610000</v>
          </cell>
        </row>
      </sheetData>
      <sheetData sheetId="321">
        <row r="7">
          <cell r="G7">
            <v>497610000</v>
          </cell>
        </row>
      </sheetData>
      <sheetData sheetId="322">
        <row r="7">
          <cell r="G7">
            <v>497610000</v>
          </cell>
        </row>
      </sheetData>
      <sheetData sheetId="323">
        <row r="7">
          <cell r="G7">
            <v>497610000</v>
          </cell>
        </row>
      </sheetData>
      <sheetData sheetId="324">
        <row r="7">
          <cell r="G7">
            <v>497610000</v>
          </cell>
        </row>
      </sheetData>
      <sheetData sheetId="325">
        <row r="7">
          <cell r="G7">
            <v>497610000</v>
          </cell>
        </row>
      </sheetData>
      <sheetData sheetId="326">
        <row r="7">
          <cell r="G7">
            <v>497610000</v>
          </cell>
        </row>
      </sheetData>
      <sheetData sheetId="327">
        <row r="7">
          <cell r="G7">
            <v>497610000</v>
          </cell>
        </row>
      </sheetData>
      <sheetData sheetId="328">
        <row r="7">
          <cell r="G7">
            <v>497610000</v>
          </cell>
        </row>
      </sheetData>
      <sheetData sheetId="329">
        <row r="7">
          <cell r="G7">
            <v>497610000</v>
          </cell>
        </row>
      </sheetData>
      <sheetData sheetId="330">
        <row r="7">
          <cell r="G7">
            <v>497610000</v>
          </cell>
        </row>
      </sheetData>
      <sheetData sheetId="331">
        <row r="7">
          <cell r="G7">
            <v>497610000</v>
          </cell>
        </row>
      </sheetData>
      <sheetData sheetId="332">
        <row r="7">
          <cell r="G7">
            <v>497610000</v>
          </cell>
        </row>
      </sheetData>
      <sheetData sheetId="333">
        <row r="7">
          <cell r="G7">
            <v>497610000</v>
          </cell>
        </row>
      </sheetData>
      <sheetData sheetId="334">
        <row r="7">
          <cell r="G7">
            <v>497610000</v>
          </cell>
        </row>
      </sheetData>
      <sheetData sheetId="335">
        <row r="7">
          <cell r="G7">
            <v>497610000</v>
          </cell>
        </row>
      </sheetData>
      <sheetData sheetId="336">
        <row r="7">
          <cell r="G7">
            <v>497610000</v>
          </cell>
        </row>
      </sheetData>
      <sheetData sheetId="337">
        <row r="7">
          <cell r="G7">
            <v>497610000</v>
          </cell>
        </row>
      </sheetData>
      <sheetData sheetId="338">
        <row r="208">
          <cell r="B208" t="str">
            <v>C.13</v>
          </cell>
        </row>
      </sheetData>
      <sheetData sheetId="339">
        <row r="7">
          <cell r="G7">
            <v>497610000</v>
          </cell>
        </row>
      </sheetData>
      <sheetData sheetId="340">
        <row r="7">
          <cell r="G7">
            <v>497610000</v>
          </cell>
        </row>
      </sheetData>
      <sheetData sheetId="341">
        <row r="208">
          <cell r="B208" t="str">
            <v>C.13</v>
          </cell>
        </row>
      </sheetData>
      <sheetData sheetId="342">
        <row r="7">
          <cell r="G7">
            <v>497610000</v>
          </cell>
        </row>
      </sheetData>
      <sheetData sheetId="343">
        <row r="208">
          <cell r="B208" t="str">
            <v>C.13</v>
          </cell>
        </row>
      </sheetData>
      <sheetData sheetId="344">
        <row r="7">
          <cell r="G7">
            <v>497610000</v>
          </cell>
        </row>
      </sheetData>
      <sheetData sheetId="345">
        <row r="7">
          <cell r="G7">
            <v>497610000</v>
          </cell>
        </row>
      </sheetData>
      <sheetData sheetId="346">
        <row r="208">
          <cell r="B208" t="str">
            <v>C.13</v>
          </cell>
        </row>
      </sheetData>
      <sheetData sheetId="347">
        <row r="7">
          <cell r="G7">
            <v>497610000</v>
          </cell>
        </row>
      </sheetData>
      <sheetData sheetId="348">
        <row r="7">
          <cell r="G7">
            <v>497610000</v>
          </cell>
        </row>
      </sheetData>
      <sheetData sheetId="349">
        <row r="7">
          <cell r="G7">
            <v>497610000</v>
          </cell>
        </row>
      </sheetData>
      <sheetData sheetId="350">
        <row r="7">
          <cell r="G7">
            <v>497610000</v>
          </cell>
        </row>
      </sheetData>
      <sheetData sheetId="351">
        <row r="7">
          <cell r="G7">
            <v>497610000</v>
          </cell>
        </row>
      </sheetData>
      <sheetData sheetId="352">
        <row r="7">
          <cell r="G7">
            <v>497610000</v>
          </cell>
        </row>
      </sheetData>
      <sheetData sheetId="353">
        <row r="7">
          <cell r="G7">
            <v>497610000</v>
          </cell>
        </row>
      </sheetData>
      <sheetData sheetId="354">
        <row r="7">
          <cell r="G7">
            <v>497610000</v>
          </cell>
        </row>
      </sheetData>
      <sheetData sheetId="355">
        <row r="7">
          <cell r="G7">
            <v>497610000</v>
          </cell>
        </row>
      </sheetData>
      <sheetData sheetId="356">
        <row r="7">
          <cell r="G7">
            <v>497610000</v>
          </cell>
        </row>
      </sheetData>
      <sheetData sheetId="357">
        <row r="7">
          <cell r="G7">
            <v>497610000</v>
          </cell>
        </row>
      </sheetData>
      <sheetData sheetId="358">
        <row r="7">
          <cell r="G7">
            <v>497610000</v>
          </cell>
        </row>
      </sheetData>
      <sheetData sheetId="359">
        <row r="7">
          <cell r="G7">
            <v>497610000</v>
          </cell>
        </row>
      </sheetData>
      <sheetData sheetId="360">
        <row r="7">
          <cell r="G7">
            <v>497610000</v>
          </cell>
        </row>
      </sheetData>
      <sheetData sheetId="361">
        <row r="7">
          <cell r="G7">
            <v>497610000</v>
          </cell>
        </row>
      </sheetData>
      <sheetData sheetId="362">
        <row r="7">
          <cell r="G7">
            <v>497610000</v>
          </cell>
        </row>
      </sheetData>
      <sheetData sheetId="363">
        <row r="7">
          <cell r="G7">
            <v>497610000</v>
          </cell>
        </row>
      </sheetData>
      <sheetData sheetId="364">
        <row r="7">
          <cell r="G7">
            <v>497610000</v>
          </cell>
        </row>
      </sheetData>
      <sheetData sheetId="365">
        <row r="208">
          <cell r="B208" t="str">
            <v>C.13</v>
          </cell>
        </row>
      </sheetData>
      <sheetData sheetId="366">
        <row r="7">
          <cell r="G7">
            <v>497610000</v>
          </cell>
        </row>
      </sheetData>
      <sheetData sheetId="367">
        <row r="7">
          <cell r="G7">
            <v>497610000</v>
          </cell>
        </row>
      </sheetData>
      <sheetData sheetId="368">
        <row r="7">
          <cell r="G7">
            <v>497610000</v>
          </cell>
        </row>
      </sheetData>
      <sheetData sheetId="369">
        <row r="7">
          <cell r="G7">
            <v>497610000</v>
          </cell>
        </row>
      </sheetData>
      <sheetData sheetId="370">
        <row r="7">
          <cell r="G7">
            <v>497610000</v>
          </cell>
        </row>
      </sheetData>
      <sheetData sheetId="371">
        <row r="7">
          <cell r="G7">
            <v>497610000</v>
          </cell>
        </row>
      </sheetData>
      <sheetData sheetId="372">
        <row r="7">
          <cell r="G7">
            <v>497610000</v>
          </cell>
        </row>
      </sheetData>
      <sheetData sheetId="373">
        <row r="7">
          <cell r="G7">
            <v>497610000</v>
          </cell>
        </row>
      </sheetData>
      <sheetData sheetId="374">
        <row r="7">
          <cell r="G7">
            <v>497610000</v>
          </cell>
        </row>
      </sheetData>
      <sheetData sheetId="375">
        <row r="7">
          <cell r="G7">
            <v>497610000</v>
          </cell>
        </row>
      </sheetData>
      <sheetData sheetId="376">
        <row r="7">
          <cell r="G7">
            <v>497610000</v>
          </cell>
        </row>
      </sheetData>
      <sheetData sheetId="377">
        <row r="7">
          <cell r="G7">
            <v>497610000</v>
          </cell>
        </row>
      </sheetData>
      <sheetData sheetId="378">
        <row r="7">
          <cell r="G7">
            <v>497610000</v>
          </cell>
        </row>
      </sheetData>
      <sheetData sheetId="379">
        <row r="7">
          <cell r="G7">
            <v>497610000</v>
          </cell>
        </row>
      </sheetData>
      <sheetData sheetId="380">
        <row r="7">
          <cell r="G7">
            <v>497610000</v>
          </cell>
        </row>
      </sheetData>
      <sheetData sheetId="381">
        <row r="7">
          <cell r="G7">
            <v>497610000</v>
          </cell>
        </row>
      </sheetData>
      <sheetData sheetId="382">
        <row r="208">
          <cell r="B208" t="str">
            <v>C.13</v>
          </cell>
        </row>
      </sheetData>
      <sheetData sheetId="383">
        <row r="7">
          <cell r="G7">
            <v>497610000</v>
          </cell>
        </row>
      </sheetData>
      <sheetData sheetId="384">
        <row r="7">
          <cell r="G7">
            <v>497610000</v>
          </cell>
        </row>
      </sheetData>
      <sheetData sheetId="385">
        <row r="7">
          <cell r="G7">
            <v>497610000</v>
          </cell>
        </row>
      </sheetData>
      <sheetData sheetId="386">
        <row r="7">
          <cell r="G7">
            <v>497610000</v>
          </cell>
        </row>
      </sheetData>
      <sheetData sheetId="387">
        <row r="208">
          <cell r="B208">
            <v>0</v>
          </cell>
        </row>
      </sheetData>
      <sheetData sheetId="388">
        <row r="7">
          <cell r="G7">
            <v>497610000</v>
          </cell>
        </row>
      </sheetData>
      <sheetData sheetId="389">
        <row r="7">
          <cell r="G7">
            <v>497610000</v>
          </cell>
        </row>
      </sheetData>
      <sheetData sheetId="390">
        <row r="7">
          <cell r="G7">
            <v>497610000</v>
          </cell>
        </row>
      </sheetData>
      <sheetData sheetId="391">
        <row r="7">
          <cell r="G7">
            <v>497610000</v>
          </cell>
        </row>
      </sheetData>
      <sheetData sheetId="392" refreshError="1"/>
      <sheetData sheetId="393">
        <row r="7">
          <cell r="G7">
            <v>497610000</v>
          </cell>
        </row>
      </sheetData>
      <sheetData sheetId="394">
        <row r="7">
          <cell r="G7">
            <v>497610000</v>
          </cell>
        </row>
      </sheetData>
      <sheetData sheetId="395">
        <row r="7">
          <cell r="G7">
            <v>497610000</v>
          </cell>
        </row>
      </sheetData>
      <sheetData sheetId="396">
        <row r="208">
          <cell r="B208">
            <v>0</v>
          </cell>
        </row>
      </sheetData>
      <sheetData sheetId="397">
        <row r="208">
          <cell r="B208">
            <v>0</v>
          </cell>
        </row>
      </sheetData>
      <sheetData sheetId="398">
        <row r="7">
          <cell r="G7">
            <v>497610000</v>
          </cell>
        </row>
      </sheetData>
      <sheetData sheetId="399">
        <row r="208">
          <cell r="B208">
            <v>0</v>
          </cell>
        </row>
      </sheetData>
      <sheetData sheetId="400">
        <row r="208">
          <cell r="B208">
            <v>0</v>
          </cell>
        </row>
      </sheetData>
      <sheetData sheetId="401">
        <row r="208">
          <cell r="B208">
            <v>0</v>
          </cell>
        </row>
      </sheetData>
      <sheetData sheetId="402">
        <row r="208">
          <cell r="B208">
            <v>0</v>
          </cell>
        </row>
      </sheetData>
      <sheetData sheetId="403">
        <row r="7">
          <cell r="G7">
            <v>497610000</v>
          </cell>
        </row>
      </sheetData>
      <sheetData sheetId="404">
        <row r="208">
          <cell r="B208">
            <v>0</v>
          </cell>
        </row>
      </sheetData>
      <sheetData sheetId="405">
        <row r="208">
          <cell r="B208">
            <v>0</v>
          </cell>
        </row>
      </sheetData>
      <sheetData sheetId="406">
        <row r="7">
          <cell r="G7">
            <v>497610000</v>
          </cell>
        </row>
      </sheetData>
      <sheetData sheetId="407">
        <row r="208">
          <cell r="B208">
            <v>0</v>
          </cell>
        </row>
      </sheetData>
      <sheetData sheetId="408">
        <row r="7">
          <cell r="G7">
            <v>497610000</v>
          </cell>
        </row>
      </sheetData>
      <sheetData sheetId="409">
        <row r="7">
          <cell r="G7">
            <v>497610000</v>
          </cell>
        </row>
      </sheetData>
      <sheetData sheetId="410">
        <row r="208">
          <cell r="B208">
            <v>0</v>
          </cell>
        </row>
      </sheetData>
      <sheetData sheetId="411">
        <row r="7">
          <cell r="G7">
            <v>497610000</v>
          </cell>
        </row>
      </sheetData>
      <sheetData sheetId="412">
        <row r="7">
          <cell r="G7">
            <v>497610000</v>
          </cell>
        </row>
      </sheetData>
      <sheetData sheetId="413">
        <row r="208">
          <cell r="B208">
            <v>0</v>
          </cell>
        </row>
      </sheetData>
      <sheetData sheetId="414">
        <row r="7">
          <cell r="G7">
            <v>497610000</v>
          </cell>
        </row>
      </sheetData>
      <sheetData sheetId="415">
        <row r="208">
          <cell r="B208">
            <v>0</v>
          </cell>
        </row>
      </sheetData>
      <sheetData sheetId="416">
        <row r="208">
          <cell r="B208">
            <v>0</v>
          </cell>
        </row>
      </sheetData>
      <sheetData sheetId="417">
        <row r="7">
          <cell r="G7">
            <v>497610000</v>
          </cell>
        </row>
      </sheetData>
      <sheetData sheetId="418">
        <row r="208">
          <cell r="B208">
            <v>0</v>
          </cell>
        </row>
      </sheetData>
      <sheetData sheetId="419">
        <row r="7">
          <cell r="G7">
            <v>497610000</v>
          </cell>
        </row>
      </sheetData>
      <sheetData sheetId="420">
        <row r="208">
          <cell r="B208">
            <v>0</v>
          </cell>
        </row>
      </sheetData>
      <sheetData sheetId="421" refreshError="1"/>
      <sheetData sheetId="422">
        <row r="7">
          <cell r="G7">
            <v>497610000</v>
          </cell>
        </row>
      </sheetData>
      <sheetData sheetId="423">
        <row r="208">
          <cell r="B208">
            <v>0</v>
          </cell>
        </row>
      </sheetData>
      <sheetData sheetId="424">
        <row r="208">
          <cell r="B208">
            <v>0</v>
          </cell>
        </row>
      </sheetData>
      <sheetData sheetId="425">
        <row r="208">
          <cell r="B208">
            <v>0</v>
          </cell>
        </row>
      </sheetData>
      <sheetData sheetId="426">
        <row r="208">
          <cell r="B208">
            <v>0</v>
          </cell>
        </row>
      </sheetData>
      <sheetData sheetId="427"/>
      <sheetData sheetId="428"/>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sheetData sheetId="472"/>
      <sheetData sheetId="473" refreshError="1"/>
      <sheetData sheetId="474"/>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sheetData sheetId="526">
        <row r="7">
          <cell r="G7">
            <v>497610000</v>
          </cell>
        </row>
      </sheetData>
      <sheetData sheetId="527">
        <row r="7">
          <cell r="G7">
            <v>497610000</v>
          </cell>
        </row>
      </sheetData>
      <sheetData sheetId="528">
        <row r="7">
          <cell r="G7">
            <v>497610000</v>
          </cell>
        </row>
      </sheetData>
      <sheetData sheetId="529">
        <row r="7">
          <cell r="G7">
            <v>497610000</v>
          </cell>
        </row>
      </sheetData>
      <sheetData sheetId="530">
        <row r="7">
          <cell r="G7">
            <v>497610000</v>
          </cell>
        </row>
      </sheetData>
      <sheetData sheetId="531">
        <row r="7">
          <cell r="G7">
            <v>497610000</v>
          </cell>
        </row>
      </sheetData>
      <sheetData sheetId="532">
        <row r="7">
          <cell r="G7">
            <v>497610000</v>
          </cell>
        </row>
      </sheetData>
      <sheetData sheetId="533">
        <row r="7">
          <cell r="G7">
            <v>497610000</v>
          </cell>
        </row>
      </sheetData>
      <sheetData sheetId="534">
        <row r="7">
          <cell r="G7">
            <v>497610000</v>
          </cell>
        </row>
      </sheetData>
      <sheetData sheetId="535">
        <row r="7">
          <cell r="G7">
            <v>497610000</v>
          </cell>
        </row>
      </sheetData>
      <sheetData sheetId="536">
        <row r="7">
          <cell r="G7">
            <v>497610000</v>
          </cell>
        </row>
      </sheetData>
      <sheetData sheetId="537">
        <row r="7">
          <cell r="G7">
            <v>497610000</v>
          </cell>
        </row>
      </sheetData>
      <sheetData sheetId="538">
        <row r="7">
          <cell r="G7">
            <v>497610000</v>
          </cell>
        </row>
      </sheetData>
      <sheetData sheetId="539">
        <row r="7">
          <cell r="G7">
            <v>497610000</v>
          </cell>
        </row>
      </sheetData>
      <sheetData sheetId="540">
        <row r="7">
          <cell r="G7">
            <v>497610000</v>
          </cell>
        </row>
      </sheetData>
      <sheetData sheetId="541">
        <row r="7">
          <cell r="G7">
            <v>497610000</v>
          </cell>
        </row>
      </sheetData>
      <sheetData sheetId="542">
        <row r="7">
          <cell r="G7">
            <v>497610000</v>
          </cell>
        </row>
      </sheetData>
      <sheetData sheetId="543">
        <row r="7">
          <cell r="G7">
            <v>497610000</v>
          </cell>
        </row>
      </sheetData>
      <sheetData sheetId="544">
        <row r="7">
          <cell r="G7">
            <v>497610000</v>
          </cell>
        </row>
      </sheetData>
      <sheetData sheetId="545">
        <row r="7">
          <cell r="G7">
            <v>497610000</v>
          </cell>
        </row>
      </sheetData>
      <sheetData sheetId="546">
        <row r="7">
          <cell r="G7">
            <v>497610000</v>
          </cell>
        </row>
      </sheetData>
      <sheetData sheetId="547">
        <row r="7">
          <cell r="G7">
            <v>497610000</v>
          </cell>
        </row>
      </sheetData>
      <sheetData sheetId="548">
        <row r="7">
          <cell r="G7">
            <v>497610000</v>
          </cell>
        </row>
      </sheetData>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ow r="7">
          <cell r="G7">
            <v>497610000</v>
          </cell>
        </row>
      </sheetData>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ow r="7">
          <cell r="G7">
            <v>497610000</v>
          </cell>
        </row>
      </sheetData>
      <sheetData sheetId="590">
        <row r="7">
          <cell r="G7">
            <v>497610000</v>
          </cell>
        </row>
      </sheetData>
      <sheetData sheetId="591">
        <row r="7">
          <cell r="G7">
            <v>497610000</v>
          </cell>
        </row>
      </sheetData>
      <sheetData sheetId="592">
        <row r="7">
          <cell r="G7">
            <v>497610000</v>
          </cell>
        </row>
      </sheetData>
      <sheetData sheetId="593">
        <row r="7">
          <cell r="G7">
            <v>497610000</v>
          </cell>
        </row>
      </sheetData>
      <sheetData sheetId="594">
        <row r="7">
          <cell r="G7">
            <v>497610000</v>
          </cell>
        </row>
      </sheetData>
      <sheetData sheetId="595">
        <row r="7">
          <cell r="G7">
            <v>497610000</v>
          </cell>
        </row>
      </sheetData>
      <sheetData sheetId="596">
        <row r="7">
          <cell r="G7">
            <v>497610000</v>
          </cell>
        </row>
      </sheetData>
      <sheetData sheetId="597">
        <row r="7">
          <cell r="G7">
            <v>497610000</v>
          </cell>
        </row>
      </sheetData>
      <sheetData sheetId="598">
        <row r="7">
          <cell r="G7">
            <v>497610000</v>
          </cell>
        </row>
      </sheetData>
      <sheetData sheetId="599">
        <row r="7">
          <cell r="G7">
            <v>497610000</v>
          </cell>
        </row>
      </sheetData>
      <sheetData sheetId="600">
        <row r="7">
          <cell r="G7">
            <v>497610000</v>
          </cell>
        </row>
      </sheetData>
      <sheetData sheetId="601">
        <row r="7">
          <cell r="G7">
            <v>497610000</v>
          </cell>
        </row>
      </sheetData>
      <sheetData sheetId="602">
        <row r="7">
          <cell r="G7">
            <v>497610000</v>
          </cell>
        </row>
      </sheetData>
      <sheetData sheetId="603">
        <row r="7">
          <cell r="G7">
            <v>497610000</v>
          </cell>
        </row>
      </sheetData>
      <sheetData sheetId="604">
        <row r="7">
          <cell r="G7">
            <v>497610000</v>
          </cell>
        </row>
      </sheetData>
      <sheetData sheetId="605">
        <row r="7">
          <cell r="G7">
            <v>497610000</v>
          </cell>
        </row>
      </sheetData>
      <sheetData sheetId="606">
        <row r="7">
          <cell r="G7">
            <v>497610000</v>
          </cell>
        </row>
      </sheetData>
      <sheetData sheetId="607">
        <row r="7">
          <cell r="G7">
            <v>497610000</v>
          </cell>
        </row>
      </sheetData>
      <sheetData sheetId="608">
        <row r="7">
          <cell r="G7">
            <v>497610000</v>
          </cell>
        </row>
      </sheetData>
      <sheetData sheetId="609">
        <row r="7">
          <cell r="G7">
            <v>497610000</v>
          </cell>
        </row>
      </sheetData>
      <sheetData sheetId="610">
        <row r="7">
          <cell r="G7">
            <v>497610000</v>
          </cell>
        </row>
      </sheetData>
      <sheetData sheetId="611">
        <row r="7">
          <cell r="G7">
            <v>497610000</v>
          </cell>
        </row>
      </sheetData>
      <sheetData sheetId="612">
        <row r="7">
          <cell r="G7">
            <v>497610000</v>
          </cell>
        </row>
      </sheetData>
      <sheetData sheetId="613">
        <row r="7">
          <cell r="G7">
            <v>497610000</v>
          </cell>
        </row>
      </sheetData>
      <sheetData sheetId="614">
        <row r="7">
          <cell r="G7">
            <v>497610000</v>
          </cell>
        </row>
      </sheetData>
      <sheetData sheetId="615">
        <row r="7">
          <cell r="G7">
            <v>497610000</v>
          </cell>
        </row>
      </sheetData>
      <sheetData sheetId="616">
        <row r="7">
          <cell r="G7">
            <v>497610000</v>
          </cell>
        </row>
      </sheetData>
      <sheetData sheetId="617">
        <row r="7">
          <cell r="G7">
            <v>497610000</v>
          </cell>
        </row>
      </sheetData>
      <sheetData sheetId="618">
        <row r="7">
          <cell r="G7">
            <v>497610000</v>
          </cell>
        </row>
      </sheetData>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ow r="7">
          <cell r="G7">
            <v>497610000</v>
          </cell>
        </row>
      </sheetData>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ow r="7">
          <cell r="G7">
            <v>497610000</v>
          </cell>
        </row>
      </sheetData>
      <sheetData sheetId="887">
        <row r="7">
          <cell r="G7">
            <v>497610000</v>
          </cell>
        </row>
      </sheetData>
      <sheetData sheetId="888">
        <row r="7">
          <cell r="G7">
            <v>497610000</v>
          </cell>
        </row>
      </sheetData>
      <sheetData sheetId="889">
        <row r="7">
          <cell r="G7">
            <v>497610000</v>
          </cell>
        </row>
      </sheetData>
      <sheetData sheetId="890"/>
      <sheetData sheetId="891">
        <row r="208">
          <cell r="B208" t="str">
            <v>C.13</v>
          </cell>
        </row>
      </sheetData>
      <sheetData sheetId="892">
        <row r="7">
          <cell r="G7">
            <v>497610000</v>
          </cell>
        </row>
      </sheetData>
      <sheetData sheetId="893">
        <row r="7">
          <cell r="G7">
            <v>497610000</v>
          </cell>
        </row>
      </sheetData>
      <sheetData sheetId="894">
        <row r="208">
          <cell r="B208">
            <v>0</v>
          </cell>
        </row>
      </sheetData>
      <sheetData sheetId="895">
        <row r="7">
          <cell r="G7">
            <v>497610000</v>
          </cell>
        </row>
      </sheetData>
      <sheetData sheetId="896"/>
      <sheetData sheetId="897">
        <row r="7">
          <cell r="G7">
            <v>497610000</v>
          </cell>
        </row>
      </sheetData>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sheetData sheetId="957"/>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ow r="7">
          <cell r="G7">
            <v>497610000</v>
          </cell>
        </row>
      </sheetData>
      <sheetData sheetId="986">
        <row r="7">
          <cell r="G7">
            <v>497610000</v>
          </cell>
        </row>
      </sheetData>
      <sheetData sheetId="987"/>
      <sheetData sheetId="988"/>
      <sheetData sheetId="989">
        <row r="7">
          <cell r="G7">
            <v>497610000</v>
          </cell>
        </row>
      </sheetData>
      <sheetData sheetId="990">
        <row r="7">
          <cell r="G7">
            <v>497610000</v>
          </cell>
        </row>
      </sheetData>
      <sheetData sheetId="991"/>
      <sheetData sheetId="992"/>
      <sheetData sheetId="993">
        <row r="7">
          <cell r="G7">
            <v>497610000</v>
          </cell>
        </row>
      </sheetData>
      <sheetData sheetId="994">
        <row r="7">
          <cell r="G7">
            <v>497610000</v>
          </cell>
        </row>
      </sheetData>
      <sheetData sheetId="995">
        <row r="7">
          <cell r="G7">
            <v>497610000</v>
          </cell>
        </row>
      </sheetData>
      <sheetData sheetId="996">
        <row r="7">
          <cell r="G7">
            <v>497610000</v>
          </cell>
        </row>
      </sheetData>
      <sheetData sheetId="997">
        <row r="7">
          <cell r="G7">
            <v>497610000</v>
          </cell>
        </row>
      </sheetData>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Set>
  </externalBook>
</externalLink>
</file>

<file path=xl/externalLinks/externalLink3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概総括1"/>
    </sheetNames>
    <sheetDataSet>
      <sheetData sheetId="0" refreshError="1">
        <row r="1">
          <cell r="C1" t="str">
            <v>新 概算事業費積算総括表(1998-05-25)</v>
          </cell>
          <cell r="G1" t="str">
            <v>★操作方法(CTRL+Ｂ:ｷ-)</v>
          </cell>
        </row>
        <row r="3">
          <cell r="E3" t="str">
            <v xml:space="preserve">   概 算 事 業 費 積 算 総 括 表 (   期 ) (新築・改修)</v>
          </cell>
          <cell r="M3" t="str">
            <v>(建築案件の場合)</v>
          </cell>
        </row>
        <row r="4">
          <cell r="C4" t="str">
            <v xml:space="preserve"> 案  件  名 (年度)</v>
          </cell>
          <cell r="E4" t="str">
            <v>フィリピン国 地域保健所改修・機材整備計画</v>
          </cell>
          <cell r="I4" t="str">
            <v>平成11年</v>
          </cell>
          <cell r="K4" t="str">
            <v xml:space="preserve"> コンサルタント名</v>
          </cell>
          <cell r="M4" t="str">
            <v xml:space="preserve"> 株式会社　久 米 設 計</v>
          </cell>
        </row>
        <row r="5">
          <cell r="C5" t="str">
            <v xml:space="preserve"> 建　　設　　地</v>
          </cell>
          <cell r="E5" t="str">
            <v>フィリピン国</v>
          </cell>
          <cell r="F5" t="str">
            <v>ﾊﾞﾀ-ﾝ,ﾌﾞﾗｶﾝ,ﾇｴﾊﾞｴｼﾊ,ﾊﾟﾝﾊﾟﾝｶﾞ,ｻﾞﾝﾊﾞﾗｽ,ﾀ-ﾗｯｸ州</v>
          </cell>
          <cell r="K5" t="str">
            <v xml:space="preserve"> 積 算 時 点</v>
          </cell>
          <cell r="M5" t="str">
            <v xml:space="preserve">  平成10年 10月(1998年)</v>
          </cell>
        </row>
        <row r="6">
          <cell r="C6" t="str">
            <v xml:space="preserve"> 工　　　　　期</v>
          </cell>
          <cell r="E6" t="str">
            <v>1999 年 ６ 月初より 2000 年 3 月末まで ( 9.5 ｹ月間 )</v>
          </cell>
          <cell r="K6" t="str">
            <v xml:space="preserve"> 換 算 レ － ト</v>
          </cell>
          <cell r="M6" t="str">
            <v xml:space="preserve"> 1 US$=138.7円=40.8Peso</v>
          </cell>
        </row>
        <row r="7">
          <cell r="C7" t="str">
            <v>1. 用　　　　途</v>
          </cell>
          <cell r="E7" t="str">
            <v xml:space="preserve">医 　療 </v>
          </cell>
          <cell r="K7" t="str">
            <v xml:space="preserve"> 換 算 レ － ト</v>
          </cell>
          <cell r="M7" t="str">
            <v xml:space="preserve"> 1 Peso = 3.40 円</v>
          </cell>
        </row>
        <row r="8">
          <cell r="C8" t="str">
            <v>2. 敷 地  面 積</v>
          </cell>
          <cell r="E8">
            <v>33294</v>
          </cell>
          <cell r="F8" t="str">
            <v>m2</v>
          </cell>
          <cell r="G8" t="str">
            <v xml:space="preserve"> 3. 建築面積</v>
          </cell>
          <cell r="H8">
            <v>16160</v>
          </cell>
          <cell r="I8" t="str">
            <v>m2</v>
          </cell>
          <cell r="J8" t="str">
            <v xml:space="preserve"> 施 設 概 要</v>
          </cell>
          <cell r="K8" t="str">
            <v xml:space="preserve"> 地下 0階,地上 1階,軒高 3.7m (計)83 棟</v>
          </cell>
        </row>
        <row r="9">
          <cell r="C9" t="str">
            <v>4. 延 床  面 積</v>
          </cell>
          <cell r="E9">
            <v>16160</v>
          </cell>
          <cell r="F9" t="str">
            <v xml:space="preserve">m2 </v>
          </cell>
          <cell r="G9" t="str">
            <v xml:space="preserve"> 5. 面積内訳</v>
          </cell>
          <cell r="H9" t="str">
            <v>MCHC=2020.0 m2 :</v>
          </cell>
          <cell r="J9" t="str">
            <v>主体基礎構造</v>
          </cell>
          <cell r="K9" t="str">
            <v xml:space="preserve">  ＲＣ造 : 直 接 基 礎 </v>
          </cell>
        </row>
        <row r="10">
          <cell r="C10" t="str">
            <v>6. 施 工 床 面 積</v>
          </cell>
          <cell r="E10">
            <v>19018</v>
          </cell>
          <cell r="F10" t="str">
            <v>m2</v>
          </cell>
          <cell r="G10" t="str">
            <v>RHU=2460.0 m2: BHS=3600.0 m2:</v>
          </cell>
        </row>
        <row r="12">
          <cell r="E12" t="str">
            <v xml:space="preserve">        現 地 調 達</v>
          </cell>
          <cell r="H12" t="str">
            <v xml:space="preserve">     第 三 国 調 達</v>
          </cell>
          <cell r="K12" t="str">
            <v xml:space="preserve">  日 本 調 達</v>
          </cell>
          <cell r="N12" t="str">
            <v xml:space="preserve"> 構成比(%)</v>
          </cell>
        </row>
        <row r="13">
          <cell r="C13" t="str">
            <v>工　事　名　称</v>
          </cell>
          <cell r="E13" t="str">
            <v xml:space="preserve">  現地貨 ( Peso )</v>
          </cell>
          <cell r="G13" t="str">
            <v>円 換 算</v>
          </cell>
          <cell r="H13" t="str">
            <v xml:space="preserve">  第三国 ( US$ )</v>
          </cell>
          <cell r="J13" t="str">
            <v>円 換 算</v>
          </cell>
          <cell r="K13" t="str">
            <v xml:space="preserve">  日 本 円 (\) </v>
          </cell>
          <cell r="M13" t="str">
            <v>総 合 計</v>
          </cell>
          <cell r="N13" t="str">
            <v>単価</v>
          </cell>
        </row>
        <row r="14">
          <cell r="E14" t="str">
            <v xml:space="preserve"> Ａ</v>
          </cell>
          <cell r="F14" t="str">
            <v xml:space="preserve"> Ｂ</v>
          </cell>
          <cell r="H14" t="str">
            <v xml:space="preserve"> Ｃ</v>
          </cell>
          <cell r="I14" t="str">
            <v xml:space="preserve"> Ｄ</v>
          </cell>
          <cell r="M14" t="str">
            <v xml:space="preserve"> </v>
          </cell>
          <cell r="N14" t="str">
            <v>(千円／m2)</v>
          </cell>
        </row>
        <row r="15">
          <cell r="C15" t="str">
            <v xml:space="preserve"> 総 　事　 業　 費</v>
          </cell>
          <cell r="E15">
            <v>205568815</v>
          </cell>
          <cell r="F15">
            <v>0</v>
          </cell>
          <cell r="G15">
            <v>698933971</v>
          </cell>
          <cell r="H15">
            <v>0</v>
          </cell>
          <cell r="I15">
            <v>0</v>
          </cell>
          <cell r="J15">
            <v>0</v>
          </cell>
          <cell r="K15">
            <v>64919000</v>
          </cell>
          <cell r="M15">
            <v>763852971</v>
          </cell>
          <cell r="N15">
            <v>100</v>
          </cell>
        </row>
        <row r="16">
          <cell r="C16" t="str">
            <v>Ｉ. 建 築 建 設 費</v>
          </cell>
          <cell r="E16">
            <v>205568815</v>
          </cell>
          <cell r="F16">
            <v>0</v>
          </cell>
          <cell r="G16">
            <v>698933971</v>
          </cell>
          <cell r="H16">
            <v>0</v>
          </cell>
          <cell r="I16">
            <v>0</v>
          </cell>
          <cell r="J16">
            <v>0</v>
          </cell>
          <cell r="K16">
            <v>64919000</v>
          </cell>
          <cell r="M16">
            <v>763852971</v>
          </cell>
          <cell r="N16">
            <v>100</v>
          </cell>
          <cell r="O16">
            <v>100</v>
          </cell>
        </row>
        <row r="17">
          <cell r="C17" t="str">
            <v>Ａ.直 接 工 事 費</v>
          </cell>
          <cell r="E17">
            <v>205568815</v>
          </cell>
          <cell r="F17">
            <v>0</v>
          </cell>
          <cell r="G17">
            <v>698933971</v>
          </cell>
          <cell r="H17">
            <v>0</v>
          </cell>
          <cell r="I17">
            <v>0</v>
          </cell>
          <cell r="J17">
            <v>0</v>
          </cell>
          <cell r="K17">
            <v>0</v>
          </cell>
          <cell r="M17">
            <v>698933971</v>
          </cell>
          <cell r="O17">
            <v>91.501113111465529</v>
          </cell>
        </row>
        <row r="18">
          <cell r="C18" t="str">
            <v xml:space="preserve"> １.建　築　費</v>
          </cell>
          <cell r="E18">
            <v>177146892</v>
          </cell>
          <cell r="F18">
            <v>0</v>
          </cell>
          <cell r="G18">
            <v>602299432</v>
          </cell>
          <cell r="H18">
            <v>0</v>
          </cell>
          <cell r="I18">
            <v>0</v>
          </cell>
          <cell r="J18">
            <v>0</v>
          </cell>
          <cell r="K18">
            <v>0</v>
          </cell>
          <cell r="M18">
            <v>602299432</v>
          </cell>
        </row>
        <row r="19">
          <cell r="C19" t="str">
            <v>(1) 直接仮設</v>
          </cell>
          <cell r="E19">
            <v>5080885</v>
          </cell>
          <cell r="F19">
            <v>0</v>
          </cell>
          <cell r="G19">
            <v>17275009</v>
          </cell>
          <cell r="H19">
            <v>0</v>
          </cell>
          <cell r="I19">
            <v>0</v>
          </cell>
          <cell r="J19">
            <v>0</v>
          </cell>
          <cell r="K19">
            <v>0</v>
          </cell>
          <cell r="M19">
            <v>17275009</v>
          </cell>
        </row>
        <row r="20">
          <cell r="C20" t="str">
            <v>(2) 地業工事</v>
          </cell>
          <cell r="E20">
            <v>0</v>
          </cell>
          <cell r="F20">
            <v>0</v>
          </cell>
          <cell r="G20">
            <v>0</v>
          </cell>
          <cell r="H20">
            <v>0</v>
          </cell>
          <cell r="I20">
            <v>0</v>
          </cell>
          <cell r="J20">
            <v>0</v>
          </cell>
          <cell r="K20">
            <v>0</v>
          </cell>
          <cell r="M20">
            <v>0</v>
          </cell>
        </row>
        <row r="21">
          <cell r="C21" t="str">
            <v>(3) 土 工 事</v>
          </cell>
          <cell r="E21">
            <v>1774839</v>
          </cell>
          <cell r="F21">
            <v>0</v>
          </cell>
          <cell r="G21">
            <v>6034452</v>
          </cell>
          <cell r="H21">
            <v>0</v>
          </cell>
          <cell r="I21">
            <v>0</v>
          </cell>
          <cell r="J21">
            <v>0</v>
          </cell>
          <cell r="K21">
            <v>0</v>
          </cell>
          <cell r="M21">
            <v>6034452</v>
          </cell>
        </row>
        <row r="22">
          <cell r="C22" t="str">
            <v>(4) 躯体工事</v>
          </cell>
          <cell r="E22">
            <v>66767310</v>
          </cell>
          <cell r="F22">
            <v>0</v>
          </cell>
          <cell r="G22">
            <v>227008854</v>
          </cell>
          <cell r="H22">
            <v>0</v>
          </cell>
          <cell r="I22">
            <v>0</v>
          </cell>
          <cell r="J22">
            <v>0</v>
          </cell>
          <cell r="K22">
            <v>0</v>
          </cell>
          <cell r="M22">
            <v>227008854</v>
          </cell>
        </row>
        <row r="23">
          <cell r="C23" t="str">
            <v>(5) 仕上工事</v>
          </cell>
          <cell r="E23">
            <v>103523858</v>
          </cell>
          <cell r="F23">
            <v>0</v>
          </cell>
          <cell r="G23">
            <v>351981117</v>
          </cell>
          <cell r="H23">
            <v>0</v>
          </cell>
          <cell r="I23">
            <v>0</v>
          </cell>
          <cell r="J23">
            <v>0</v>
          </cell>
          <cell r="K23">
            <v>0</v>
          </cell>
          <cell r="M23">
            <v>351981117</v>
          </cell>
        </row>
        <row r="24">
          <cell r="C24" t="str">
            <v xml:space="preserve"> ２.設　備　費</v>
          </cell>
          <cell r="E24">
            <v>0</v>
          </cell>
          <cell r="F24">
            <v>0</v>
          </cell>
          <cell r="G24">
            <v>0</v>
          </cell>
          <cell r="H24">
            <v>0</v>
          </cell>
          <cell r="I24">
            <v>0</v>
          </cell>
          <cell r="J24">
            <v>0</v>
          </cell>
          <cell r="K24">
            <v>0</v>
          </cell>
          <cell r="M24">
            <v>0</v>
          </cell>
        </row>
        <row r="25">
          <cell r="C25" t="str">
            <v>(1) 電気設備工事</v>
          </cell>
          <cell r="E25">
            <v>0</v>
          </cell>
          <cell r="F25">
            <v>0</v>
          </cell>
          <cell r="G25">
            <v>0</v>
          </cell>
          <cell r="H25">
            <v>0</v>
          </cell>
          <cell r="I25">
            <v>0</v>
          </cell>
          <cell r="J25">
            <v>0</v>
          </cell>
          <cell r="K25">
            <v>0</v>
          </cell>
          <cell r="M25">
            <v>0</v>
          </cell>
        </row>
        <row r="26">
          <cell r="C26" t="str">
            <v xml:space="preserve"> 1. 受電・幹線動力</v>
          </cell>
          <cell r="E26">
            <v>0</v>
          </cell>
          <cell r="F26">
            <v>0</v>
          </cell>
          <cell r="G26">
            <v>0</v>
          </cell>
          <cell r="H26">
            <v>0</v>
          </cell>
          <cell r="I26">
            <v>0</v>
          </cell>
          <cell r="J26">
            <v>0</v>
          </cell>
          <cell r="K26">
            <v>0</v>
          </cell>
          <cell r="M26">
            <v>0</v>
          </cell>
        </row>
        <row r="27">
          <cell r="C27" t="str">
            <v xml:space="preserve"> 2. 照明器具設備等</v>
          </cell>
          <cell r="E27">
            <v>0</v>
          </cell>
          <cell r="F27">
            <v>0</v>
          </cell>
          <cell r="G27">
            <v>0</v>
          </cell>
          <cell r="H27">
            <v>0</v>
          </cell>
          <cell r="I27">
            <v>0</v>
          </cell>
          <cell r="J27">
            <v>0</v>
          </cell>
          <cell r="K27">
            <v>0</v>
          </cell>
          <cell r="M27">
            <v>0</v>
          </cell>
        </row>
        <row r="28">
          <cell r="C28" t="str">
            <v xml:space="preserve"> 3. 弱電設備等</v>
          </cell>
          <cell r="E28">
            <v>0</v>
          </cell>
          <cell r="F28">
            <v>0</v>
          </cell>
          <cell r="G28">
            <v>0</v>
          </cell>
          <cell r="H28">
            <v>0</v>
          </cell>
          <cell r="I28">
            <v>0</v>
          </cell>
          <cell r="J28">
            <v>0</v>
          </cell>
          <cell r="K28">
            <v>0</v>
          </cell>
          <cell r="M28">
            <v>0</v>
          </cell>
        </row>
        <row r="29">
          <cell r="C29" t="str">
            <v>(2) 給排水衛生設備</v>
          </cell>
          <cell r="E29">
            <v>0</v>
          </cell>
          <cell r="F29">
            <v>0</v>
          </cell>
          <cell r="G29">
            <v>0</v>
          </cell>
          <cell r="H29">
            <v>0</v>
          </cell>
          <cell r="I29">
            <v>0</v>
          </cell>
          <cell r="J29">
            <v>0</v>
          </cell>
          <cell r="K29">
            <v>0</v>
          </cell>
          <cell r="M29">
            <v>0</v>
          </cell>
        </row>
      </sheetData>
    </sheetDataSet>
  </externalBook>
</externalLink>
</file>

<file path=xl/externalLinks/externalLink3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Q表"/>
      <sheetName val="NET表"/>
      <sheetName val="srt"/>
      <sheetName val="escon"/>
      <sheetName val="scope"/>
      <sheetName val="maker"/>
      <sheetName val="bq"/>
      <sheetName val="data profit"/>
      <sheetName val="0504"/>
      <sheetName val="profit"/>
      <sheetName val="sumpro"/>
      <sheetName val="sex"/>
    </sheetNames>
    <sheetDataSet>
      <sheetData sheetId="0" refreshError="1">
        <row r="1">
          <cell r="Q1" t="str">
            <v>見積提出用掛率（NET確認時は "1" を入力の事）</v>
          </cell>
          <cell r="AA1" t="str">
            <v>見積方式</v>
          </cell>
        </row>
        <row r="2">
          <cell r="Q2" t="str">
            <v>区分け</v>
          </cell>
          <cell r="R2" t="str">
            <v>掛率</v>
          </cell>
          <cell r="S2" t="str">
            <v>備考</v>
          </cell>
          <cell r="Y2" t="str">
            <v>US$</v>
          </cell>
          <cell r="AA2" t="str">
            <v>複合単価は "1"を入力</v>
          </cell>
        </row>
        <row r="3">
          <cell r="Q3" t="str">
            <v>数量（ｍ物)</v>
          </cell>
          <cell r="R3">
            <v>1.3</v>
          </cell>
          <cell r="S3" t="str">
            <v>(BQ表unit内表示は"m"とする事)</v>
          </cell>
          <cell r="Y3" t="str">
            <v>US$</v>
          </cell>
          <cell r="AA3" t="str">
            <v>通常単価は "2"を入力</v>
          </cell>
        </row>
        <row r="4">
          <cell r="Q4" t="str">
            <v>主材 (1)</v>
          </cell>
          <cell r="R4">
            <v>1</v>
          </cell>
          <cell r="S4" t="str">
            <v>盤・変圧器類(TSRT)</v>
          </cell>
          <cell r="Y4" t="str">
            <v>YEN</v>
          </cell>
          <cell r="AA4">
            <v>1</v>
          </cell>
        </row>
        <row r="5">
          <cell r="Q5" t="str">
            <v>主材 (2)</v>
          </cell>
          <cell r="R5">
            <v>1</v>
          </cell>
          <cell r="S5" t="str">
            <v>日本側主材</v>
          </cell>
        </row>
        <row r="6">
          <cell r="Q6" t="str">
            <v>主材 (3)</v>
          </cell>
          <cell r="R6">
            <v>1</v>
          </cell>
          <cell r="S6" t="str">
            <v>照明等(TSRT)</v>
          </cell>
        </row>
        <row r="7">
          <cell r="Q7" t="str">
            <v>一般材</v>
          </cell>
          <cell r="R7">
            <v>1</v>
          </cell>
        </row>
        <row r="8">
          <cell r="Q8" t="str">
            <v>労務費</v>
          </cell>
          <cell r="R8">
            <v>1</v>
          </cell>
        </row>
      </sheetData>
      <sheetData sheetId="1" refreshError="1">
        <row r="68">
          <cell r="K68" t="str">
            <v>労務費</v>
          </cell>
        </row>
        <row r="69">
          <cell r="D69" t="str">
            <v>US$1=\</v>
          </cell>
          <cell r="E69">
            <v>116.05</v>
          </cell>
          <cell r="K69" t="str">
            <v>効率</v>
          </cell>
          <cell r="L69">
            <v>1</v>
          </cell>
        </row>
        <row r="70">
          <cell r="D70" t="str">
            <v>US$1=\</v>
          </cell>
          <cell r="E70">
            <v>116.05</v>
          </cell>
          <cell r="K70" t="str">
            <v>単価(US$)</v>
          </cell>
          <cell r="L70">
            <v>4.2699999999999996</v>
          </cell>
        </row>
        <row r="71">
          <cell r="D71" t="str">
            <v>US$1=US$</v>
          </cell>
          <cell r="E71">
            <v>1</v>
          </cell>
          <cell r="K71" t="str">
            <v>調整率</v>
          </cell>
          <cell r="L71">
            <v>1</v>
          </cell>
        </row>
        <row r="75">
          <cell r="E75">
            <v>0</v>
          </cell>
        </row>
        <row r="76">
          <cell r="E76">
            <v>0</v>
          </cell>
        </row>
        <row r="77">
          <cell r="E77">
            <v>0</v>
          </cell>
        </row>
      </sheetData>
      <sheetData sheetId="2"/>
      <sheetData sheetId="3"/>
      <sheetData sheetId="4"/>
      <sheetData sheetId="5"/>
      <sheetData sheetId="6" refreshError="1"/>
      <sheetData sheetId="7"/>
      <sheetData sheetId="8"/>
      <sheetData sheetId="9"/>
      <sheetData sheetId="10"/>
      <sheetData sheetId="11"/>
    </sheetDataSet>
  </externalBook>
</externalLink>
</file>

<file path=xl/externalLinks/externalLink3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sclaimer"/>
      <sheetName val="C1"/>
      <sheetName val="RKP"/>
      <sheetName val="RAB"/>
      <sheetName val="C2"/>
      <sheetName val="RV"/>
      <sheetName val="BACKUP RUMAH"/>
      <sheetName val="K3 Gedung"/>
      <sheetName val="ANL OKE"/>
      <sheetName val="UB"/>
    </sheetNames>
    <sheetDataSet>
      <sheetData sheetId="0"/>
      <sheetData sheetId="1"/>
      <sheetData sheetId="2"/>
      <sheetData sheetId="3"/>
      <sheetData sheetId="4"/>
      <sheetData sheetId="5"/>
      <sheetData sheetId="6"/>
      <sheetData sheetId="7"/>
      <sheetData sheetId="8">
        <row r="600">
          <cell r="B600" t="str">
            <v>A.4.4.1.9</v>
          </cell>
        </row>
        <row r="663">
          <cell r="B663" t="str">
            <v>A.4.4.2.4</v>
          </cell>
        </row>
        <row r="681">
          <cell r="I681">
            <v>75200.399999999994</v>
          </cell>
        </row>
      </sheetData>
      <sheetData sheetId="9"/>
    </sheetDataSet>
  </externalBook>
</externalLink>
</file>

<file path=xl/externalLinks/externalLink3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sclaimer"/>
      <sheetName val="C1"/>
      <sheetName val="RKP"/>
      <sheetName val="RAB"/>
      <sheetName val="C2"/>
      <sheetName val="RV"/>
      <sheetName val="BACKUP RUMAH"/>
      <sheetName val="K3 Gedung"/>
      <sheetName val="ANL OKE"/>
      <sheetName val="UB"/>
    </sheetNames>
    <sheetDataSet>
      <sheetData sheetId="0"/>
      <sheetData sheetId="1"/>
      <sheetData sheetId="2"/>
      <sheetData sheetId="3"/>
      <sheetData sheetId="4"/>
      <sheetData sheetId="5"/>
      <sheetData sheetId="6"/>
      <sheetData sheetId="7"/>
      <sheetData sheetId="8"/>
      <sheetData sheetId="9">
        <row r="5">
          <cell r="C5" t="str">
            <v>Pekerja</v>
          </cell>
          <cell r="E5" t="str">
            <v>OH</v>
          </cell>
          <cell r="F5">
            <v>105000</v>
          </cell>
          <cell r="G5" t="str">
            <v>L.01</v>
          </cell>
        </row>
        <row r="6">
          <cell r="C6" t="str">
            <v>Tukang</v>
          </cell>
          <cell r="E6" t="str">
            <v>OH</v>
          </cell>
          <cell r="F6">
            <v>120000</v>
          </cell>
          <cell r="G6" t="str">
            <v>L.02</v>
          </cell>
        </row>
        <row r="7">
          <cell r="C7" t="str">
            <v>Tukang Alumunium</v>
          </cell>
          <cell r="E7" t="str">
            <v>OH</v>
          </cell>
          <cell r="F7">
            <v>120000</v>
          </cell>
          <cell r="G7" t="str">
            <v>L.02</v>
          </cell>
        </row>
        <row r="8">
          <cell r="C8" t="str">
            <v>Tukang Batu</v>
          </cell>
          <cell r="E8" t="str">
            <v>OH</v>
          </cell>
          <cell r="F8">
            <v>120000</v>
          </cell>
          <cell r="G8" t="str">
            <v>L.02</v>
          </cell>
        </row>
        <row r="9">
          <cell r="C9" t="str">
            <v>Tukang Kayu</v>
          </cell>
          <cell r="E9" t="str">
            <v>OH</v>
          </cell>
          <cell r="F9">
            <v>120000</v>
          </cell>
          <cell r="G9" t="str">
            <v>L.02</v>
          </cell>
        </row>
        <row r="10">
          <cell r="C10" t="str">
            <v>Tukang Besi</v>
          </cell>
          <cell r="E10" t="str">
            <v>OH</v>
          </cell>
          <cell r="F10">
            <v>120000</v>
          </cell>
          <cell r="G10" t="str">
            <v>L.02</v>
          </cell>
        </row>
        <row r="11">
          <cell r="C11" t="str">
            <v>Tukang Besi Konstruksi</v>
          </cell>
          <cell r="E11" t="str">
            <v>OH</v>
          </cell>
          <cell r="F11">
            <v>120000</v>
          </cell>
          <cell r="G11" t="str">
            <v>L.02</v>
          </cell>
        </row>
        <row r="12">
          <cell r="C12" t="str">
            <v>Tukang Besi Profil</v>
          </cell>
          <cell r="E12" t="str">
            <v>OH</v>
          </cell>
          <cell r="F12">
            <v>120000</v>
          </cell>
          <cell r="G12" t="str">
            <v>L.02</v>
          </cell>
        </row>
        <row r="13">
          <cell r="C13" t="str">
            <v>Tukang Cat</v>
          </cell>
          <cell r="E13" t="str">
            <v>OH</v>
          </cell>
          <cell r="F13">
            <v>120000</v>
          </cell>
          <cell r="G13" t="str">
            <v>L.02</v>
          </cell>
        </row>
        <row r="14">
          <cell r="C14" t="str">
            <v>Tukang Ereksi</v>
          </cell>
          <cell r="E14" t="str">
            <v>OH</v>
          </cell>
          <cell r="F14">
            <v>120000</v>
          </cell>
          <cell r="G14" t="str">
            <v>L.02</v>
          </cell>
        </row>
        <row r="15">
          <cell r="C15" t="str">
            <v>Tukang Las Konstruksi</v>
          </cell>
          <cell r="E15" t="str">
            <v>OH</v>
          </cell>
          <cell r="F15">
            <v>120000</v>
          </cell>
          <cell r="G15" t="str">
            <v>L.02</v>
          </cell>
        </row>
        <row r="16">
          <cell r="C16" t="str">
            <v>Tukang Las</v>
          </cell>
          <cell r="E16" t="str">
            <v>OH</v>
          </cell>
          <cell r="F16">
            <v>120000</v>
          </cell>
          <cell r="G16" t="str">
            <v>L.02</v>
          </cell>
        </row>
        <row r="17">
          <cell r="C17" t="str">
            <v>Tukang Listrik</v>
          </cell>
          <cell r="E17" t="str">
            <v>OH</v>
          </cell>
          <cell r="F17">
            <v>120000</v>
          </cell>
          <cell r="G17" t="str">
            <v>L.02</v>
          </cell>
        </row>
        <row r="18">
          <cell r="C18" t="str">
            <v>Tukang Pipa</v>
          </cell>
          <cell r="E18" t="str">
            <v>OH</v>
          </cell>
          <cell r="F18">
            <v>120000</v>
          </cell>
          <cell r="G18" t="str">
            <v>L.02</v>
          </cell>
        </row>
        <row r="19">
          <cell r="C19" t="str">
            <v>Tukang Vibrator</v>
          </cell>
          <cell r="E19" t="str">
            <v>OH</v>
          </cell>
          <cell r="F19">
            <v>120000</v>
          </cell>
          <cell r="G19" t="str">
            <v>L.02</v>
          </cell>
        </row>
        <row r="20">
          <cell r="C20" t="str">
            <v>Kepala Tukang</v>
          </cell>
          <cell r="E20" t="str">
            <v>OH</v>
          </cell>
          <cell r="F20">
            <v>140000</v>
          </cell>
          <cell r="G20" t="str">
            <v>L.03</v>
          </cell>
        </row>
        <row r="21">
          <cell r="C21" t="str">
            <v>Mandor</v>
          </cell>
          <cell r="E21" t="str">
            <v>OH</v>
          </cell>
          <cell r="F21">
            <v>140000</v>
          </cell>
          <cell r="G21" t="str">
            <v>L.04</v>
          </cell>
        </row>
        <row r="22">
          <cell r="C22" t="str">
            <v>Operator Alat Berat</v>
          </cell>
          <cell r="E22" t="str">
            <v>OH</v>
          </cell>
          <cell r="F22">
            <v>180000</v>
          </cell>
          <cell r="G22" t="str">
            <v>L.08</v>
          </cell>
        </row>
        <row r="23">
          <cell r="C23" t="str">
            <v>Supir Truk</v>
          </cell>
          <cell r="E23" t="str">
            <v>OH</v>
          </cell>
          <cell r="F23">
            <v>150000</v>
          </cell>
          <cell r="G23" t="str">
            <v>L.08</v>
          </cell>
        </row>
        <row r="24">
          <cell r="C24" t="str">
            <v>Pembantu Operator Alat Berat</v>
          </cell>
          <cell r="E24" t="str">
            <v>OH</v>
          </cell>
          <cell r="F24">
            <v>140000</v>
          </cell>
          <cell r="G24" t="str">
            <v>L.09</v>
          </cell>
        </row>
        <row r="25">
          <cell r="C25" t="str">
            <v>Kenek Truk</v>
          </cell>
          <cell r="E25" t="str">
            <v>OH</v>
          </cell>
          <cell r="F25">
            <v>120000</v>
          </cell>
          <cell r="G25" t="str">
            <v>L.09</v>
          </cell>
        </row>
        <row r="26">
          <cell r="C26" t="str">
            <v>Operator Crane</v>
          </cell>
          <cell r="E26" t="str">
            <v>OH</v>
          </cell>
          <cell r="F26">
            <v>180000</v>
          </cell>
          <cell r="G26" t="str">
            <v>L.10</v>
          </cell>
        </row>
        <row r="27">
          <cell r="C27" t="str">
            <v>Pembantu Operator Crane</v>
          </cell>
          <cell r="E27" t="str">
            <v>OH</v>
          </cell>
          <cell r="F27">
            <v>140000</v>
          </cell>
          <cell r="G27" t="str">
            <v>L.10</v>
          </cell>
        </row>
        <row r="28">
          <cell r="C28" t="str">
            <v>Operator Alat Pipa</v>
          </cell>
          <cell r="E28" t="str">
            <v>OH</v>
          </cell>
          <cell r="F28">
            <v>180000</v>
          </cell>
          <cell r="G28" t="str">
            <v>L.11</v>
          </cell>
        </row>
        <row r="29">
          <cell r="C29" t="str">
            <v>Pembantu Operator Alat Pipa</v>
          </cell>
          <cell r="E29" t="str">
            <v>OH</v>
          </cell>
          <cell r="F29">
            <v>140000</v>
          </cell>
          <cell r="G29" t="str">
            <v>L.11</v>
          </cell>
        </row>
        <row r="30">
          <cell r="C30" t="str">
            <v>Operator Alat Elektronik</v>
          </cell>
          <cell r="E30" t="str">
            <v>OH</v>
          </cell>
          <cell r="F30">
            <v>180000</v>
          </cell>
          <cell r="G30" t="str">
            <v>L.13</v>
          </cell>
        </row>
        <row r="31">
          <cell r="C31" t="str">
            <v>Penjaga Malam</v>
          </cell>
          <cell r="E31" t="str">
            <v>OH</v>
          </cell>
          <cell r="F31">
            <v>105000</v>
          </cell>
          <cell r="G31" t="str">
            <v>L.14</v>
          </cell>
        </row>
        <row r="32">
          <cell r="C32" t="str">
            <v>Tukang Pasang Keramik</v>
          </cell>
          <cell r="E32" t="str">
            <v>OH</v>
          </cell>
          <cell r="F32">
            <v>120000</v>
          </cell>
          <cell r="G32" t="str">
            <v>L.02</v>
          </cell>
        </row>
        <row r="40">
          <cell r="C40" t="str">
            <v>Air</v>
          </cell>
          <cell r="E40" t="str">
            <v>Liter</v>
          </cell>
          <cell r="F40">
            <v>50</v>
          </cell>
        </row>
        <row r="41">
          <cell r="C41" t="str">
            <v>Bambu diameter 6-8/600cm</v>
          </cell>
          <cell r="E41" t="str">
            <v>Batang</v>
          </cell>
          <cell r="F41">
            <v>15000</v>
          </cell>
        </row>
        <row r="42">
          <cell r="C42" t="str">
            <v>Batu Kali</v>
          </cell>
          <cell r="E42" t="str">
            <v>m3</v>
          </cell>
          <cell r="F42">
            <v>390000</v>
          </cell>
        </row>
        <row r="43">
          <cell r="C43" t="str">
            <v>Ijuk</v>
          </cell>
          <cell r="E43" t="str">
            <v>kg</v>
          </cell>
          <cell r="F43">
            <v>13420.000000000002</v>
          </cell>
        </row>
        <row r="44">
          <cell r="C44" t="str">
            <v>Kawat Jaring</v>
          </cell>
          <cell r="E44" t="str">
            <v>M</v>
          </cell>
          <cell r="F44">
            <v>44000</v>
          </cell>
        </row>
        <row r="45">
          <cell r="C45" t="str">
            <v>Kerikil</v>
          </cell>
          <cell r="E45" t="str">
            <v>m3</v>
          </cell>
          <cell r="F45">
            <v>150000</v>
          </cell>
        </row>
        <row r="46">
          <cell r="C46" t="str">
            <v>Kerikil (2cm/3cm)</v>
          </cell>
          <cell r="E46" t="str">
            <v>m3</v>
          </cell>
          <cell r="F46">
            <v>150000</v>
          </cell>
        </row>
        <row r="47">
          <cell r="C47" t="str">
            <v>Kerikil (Maks 30mm) (m3)</v>
          </cell>
          <cell r="E47" t="str">
            <v>m3</v>
          </cell>
          <cell r="F47">
            <v>150000</v>
          </cell>
        </row>
        <row r="48">
          <cell r="C48" t="str">
            <v>Kerikil (Maks 30mm)</v>
          </cell>
          <cell r="E48" t="str">
            <v>kg</v>
          </cell>
          <cell r="F48">
            <v>122.22222222222223</v>
          </cell>
        </row>
        <row r="49">
          <cell r="C49" t="str">
            <v>Kolom Beton Pracetak</v>
          </cell>
          <cell r="E49" t="str">
            <v>Batang</v>
          </cell>
          <cell r="F49">
            <v>500000</v>
          </cell>
        </row>
        <row r="50">
          <cell r="C50" t="str">
            <v>Panel Beton Pracetak</v>
          </cell>
          <cell r="E50" t="str">
            <v>Lbr</v>
          </cell>
          <cell r="F50">
            <v>400000</v>
          </cell>
        </row>
        <row r="51">
          <cell r="C51" t="str">
            <v>Pasir Beton (m3)</v>
          </cell>
          <cell r="E51" t="str">
            <v>m3</v>
          </cell>
          <cell r="F51">
            <v>130000</v>
          </cell>
        </row>
        <row r="52">
          <cell r="C52" t="str">
            <v>Pasir Beton</v>
          </cell>
          <cell r="E52" t="str">
            <v>kg</v>
          </cell>
          <cell r="F52">
            <v>92.857142857142861</v>
          </cell>
        </row>
        <row r="53">
          <cell r="C53" t="str">
            <v>Pasir Urug</v>
          </cell>
          <cell r="E53" t="str">
            <v>m3</v>
          </cell>
          <cell r="F53">
            <v>100000</v>
          </cell>
        </row>
        <row r="54">
          <cell r="C54" t="str">
            <v>Semen Portland</v>
          </cell>
          <cell r="E54" t="str">
            <v>Kg</v>
          </cell>
          <cell r="F54">
            <v>1850</v>
          </cell>
        </row>
        <row r="55">
          <cell r="C55" t="str">
            <v>Tali  Ijuk</v>
          </cell>
          <cell r="E55" t="str">
            <v>m3</v>
          </cell>
          <cell r="F55">
            <v>960000</v>
          </cell>
        </row>
        <row r="56">
          <cell r="C56" t="str">
            <v>Akustik</v>
          </cell>
          <cell r="E56" t="str">
            <v>Lembar</v>
          </cell>
          <cell r="F56">
            <v>99000.000000000015</v>
          </cell>
        </row>
        <row r="57">
          <cell r="C57" t="str">
            <v>Akustik 60 x 120</v>
          </cell>
          <cell r="E57" t="str">
            <v>Lembar</v>
          </cell>
          <cell r="F57">
            <v>99000.000000000015</v>
          </cell>
        </row>
        <row r="58">
          <cell r="C58" t="str">
            <v>Aluminium Foil</v>
          </cell>
          <cell r="E58" t="str">
            <v>m2</v>
          </cell>
          <cell r="F58">
            <v>55000.000000000007</v>
          </cell>
        </row>
        <row r="59">
          <cell r="C59" t="str">
            <v>Aluminium Gelombang Uk. 95x180cm</v>
          </cell>
          <cell r="E59" t="str">
            <v>Lbr</v>
          </cell>
          <cell r="F59">
            <v>128700.00000000001</v>
          </cell>
        </row>
        <row r="60">
          <cell r="C60" t="str">
            <v>Aluminium Strip</v>
          </cell>
          <cell r="E60" t="str">
            <v>m</v>
          </cell>
          <cell r="F60">
            <v>12650.000000000002</v>
          </cell>
        </row>
        <row r="61">
          <cell r="C61" t="str">
            <v>Baja Profil</v>
          </cell>
          <cell r="E61" t="str">
            <v>kg</v>
          </cell>
          <cell r="F61">
            <v>17490</v>
          </cell>
        </row>
        <row r="62">
          <cell r="C62" t="str">
            <v>Baja Ringan Canai Dingin C75 x 0.75 mm</v>
          </cell>
          <cell r="E62" t="str">
            <v>btg</v>
          </cell>
          <cell r="F62">
            <v>115000</v>
          </cell>
        </row>
        <row r="63">
          <cell r="C63" t="str">
            <v>Baja Ringan Canai Dingin C75 x 0.60 mm</v>
          </cell>
          <cell r="E63" t="str">
            <v>btg</v>
          </cell>
          <cell r="F63">
            <v>95000</v>
          </cell>
        </row>
        <row r="64">
          <cell r="C64" t="str">
            <v>Baja Strip 0.2x2cm</v>
          </cell>
          <cell r="E64" t="str">
            <v>kg</v>
          </cell>
          <cell r="F64">
            <v>22000</v>
          </cell>
        </row>
        <row r="65">
          <cell r="C65" t="str">
            <v>Baja Tulangan</v>
          </cell>
          <cell r="E65" t="str">
            <v>Kg</v>
          </cell>
          <cell r="F65">
            <v>17490</v>
          </cell>
        </row>
        <row r="66">
          <cell r="C66" t="str">
            <v>Bak Air Fibreglass</v>
          </cell>
          <cell r="E66" t="str">
            <v>Unit</v>
          </cell>
          <cell r="F66">
            <v>220000.00000000003</v>
          </cell>
        </row>
        <row r="67">
          <cell r="C67" t="str">
            <v>Bak Cuci Piring</v>
          </cell>
          <cell r="E67" t="str">
            <v>Unit</v>
          </cell>
          <cell r="F67">
            <v>550000</v>
          </cell>
        </row>
        <row r="68">
          <cell r="C68" t="str">
            <v>Bak Teraso</v>
          </cell>
          <cell r="E68" t="str">
            <v>Unit</v>
          </cell>
          <cell r="F68">
            <v>720000</v>
          </cell>
        </row>
        <row r="69">
          <cell r="C69" t="str">
            <v>Balok Kayu</v>
          </cell>
          <cell r="E69" t="str">
            <v>m3</v>
          </cell>
          <cell r="F69">
            <v>3500000</v>
          </cell>
        </row>
        <row r="70">
          <cell r="C70" t="str">
            <v>Balok kayu kelas II</v>
          </cell>
          <cell r="E70" t="str">
            <v>m3</v>
          </cell>
          <cell r="F70">
            <v>3500000</v>
          </cell>
        </row>
        <row r="71">
          <cell r="C71" t="str">
            <v>Balok kayu. 6 x 12</v>
          </cell>
          <cell r="E71" t="str">
            <v>m3</v>
          </cell>
          <cell r="F71">
            <v>3500000</v>
          </cell>
        </row>
        <row r="72">
          <cell r="C72" t="str">
            <v>Bata Berongga</v>
          </cell>
          <cell r="E72" t="str">
            <v>buah</v>
          </cell>
          <cell r="F72">
            <v>6000</v>
          </cell>
        </row>
        <row r="73">
          <cell r="C73" t="str">
            <v>Bata Merah</v>
          </cell>
          <cell r="E73" t="str">
            <v>buah</v>
          </cell>
          <cell r="F73">
            <v>880.00000000000011</v>
          </cell>
        </row>
        <row r="74">
          <cell r="C74" t="str">
            <v>Bata Merah</v>
          </cell>
          <cell r="E74" t="str">
            <v>m3</v>
          </cell>
          <cell r="F74">
            <v>879999.99999999988</v>
          </cell>
        </row>
        <row r="75">
          <cell r="C75" t="str">
            <v>Bata Pelapis</v>
          </cell>
          <cell r="E75" t="str">
            <v>buah</v>
          </cell>
          <cell r="F75">
            <v>1442.1</v>
          </cell>
        </row>
        <row r="76">
          <cell r="C76" t="str">
            <v>Bata ringan tebal 10cm</v>
          </cell>
          <cell r="E76" t="str">
            <v>buah</v>
          </cell>
          <cell r="F76">
            <v>7045.2000000000016</v>
          </cell>
        </row>
        <row r="77">
          <cell r="C77" t="str">
            <v>Bata ringan tebal 7.5cm</v>
          </cell>
          <cell r="E77" t="str">
            <v>buah</v>
          </cell>
          <cell r="F77">
            <v>5283.8999999999987</v>
          </cell>
        </row>
        <row r="78">
          <cell r="C78" t="str">
            <v>Bata rooster</v>
          </cell>
          <cell r="E78" t="str">
            <v>buah</v>
          </cell>
          <cell r="F78">
            <v>12000</v>
          </cell>
        </row>
        <row r="79">
          <cell r="C79" t="str">
            <v>Bata Terawang</v>
          </cell>
          <cell r="E79" t="str">
            <v>buah</v>
          </cell>
          <cell r="F79">
            <v>12000</v>
          </cell>
        </row>
        <row r="80">
          <cell r="C80" t="str">
            <v>Bathtub</v>
          </cell>
          <cell r="E80" t="str">
            <v>Unit</v>
          </cell>
          <cell r="F80">
            <v>4000000</v>
          </cell>
        </row>
        <row r="81">
          <cell r="C81" t="str">
            <v>Batu paras</v>
          </cell>
          <cell r="E81" t="str">
            <v>Buah</v>
          </cell>
          <cell r="F81">
            <v>5520.0000000000009</v>
          </cell>
        </row>
        <row r="82">
          <cell r="C82" t="str">
            <v>Batu Tempel hitam</v>
          </cell>
          <cell r="E82" t="str">
            <v>Buah</v>
          </cell>
          <cell r="F82">
            <v>5520.0000000000009</v>
          </cell>
        </row>
        <row r="83">
          <cell r="C83" t="str">
            <v>Besi Beton Polos</v>
          </cell>
          <cell r="E83" t="str">
            <v>Kg</v>
          </cell>
          <cell r="F83">
            <v>16000</v>
          </cell>
        </row>
        <row r="84">
          <cell r="C84" t="str">
            <v>Besi Beton Ulir</v>
          </cell>
          <cell r="E84" t="str">
            <v>Kg</v>
          </cell>
          <cell r="F84">
            <v>18000</v>
          </cell>
        </row>
        <row r="85">
          <cell r="C85" t="str">
            <v>Besi angker diameter 8</v>
          </cell>
          <cell r="E85" t="str">
            <v>Kg</v>
          </cell>
          <cell r="F85">
            <v>17490</v>
          </cell>
        </row>
        <row r="86">
          <cell r="C86" t="str">
            <v>Besi hollow (50 x 50 x 3) mm</v>
          </cell>
          <cell r="E86" t="str">
            <v>Kg</v>
          </cell>
          <cell r="F86">
            <v>15000</v>
          </cell>
        </row>
        <row r="87">
          <cell r="C87" t="str">
            <v>Besi strip</v>
          </cell>
          <cell r="E87" t="str">
            <v>kg</v>
          </cell>
          <cell r="F87">
            <v>15000</v>
          </cell>
        </row>
        <row r="88">
          <cell r="C88" t="str">
            <v>Besi strip</v>
          </cell>
          <cell r="E88" t="str">
            <v>m</v>
          </cell>
          <cell r="F88">
            <v>15000</v>
          </cell>
        </row>
        <row r="89">
          <cell r="C89" t="str">
            <v>Besi strip tebal 5 mm</v>
          </cell>
          <cell r="E89" t="str">
            <v>kg</v>
          </cell>
          <cell r="F89">
            <v>15000</v>
          </cell>
        </row>
        <row r="90">
          <cell r="C90" t="str">
            <v>Besi Strip tebal
5mm</v>
          </cell>
          <cell r="E90" t="str">
            <v>kg</v>
          </cell>
          <cell r="F90">
            <v>15000</v>
          </cell>
        </row>
        <row r="91">
          <cell r="C91" t="str">
            <v>Beton 1:2:3</v>
          </cell>
          <cell r="E91" t="str">
            <v>m3</v>
          </cell>
          <cell r="F91">
            <v>1100000</v>
          </cell>
        </row>
        <row r="92">
          <cell r="C92" t="str">
            <v>Bilik bambu</v>
          </cell>
          <cell r="E92" t="str">
            <v>m2</v>
          </cell>
          <cell r="F92">
            <v>55000.000000000007</v>
          </cell>
        </row>
        <row r="93">
          <cell r="C93" t="str">
            <v>Bubung Setel gel.</v>
          </cell>
          <cell r="E93" t="str">
            <v>Lbr</v>
          </cell>
          <cell r="F93">
            <v>57600</v>
          </cell>
        </row>
        <row r="94">
          <cell r="C94" t="str">
            <v>Cat dasar</v>
          </cell>
          <cell r="E94" t="str">
            <v>Kg</v>
          </cell>
          <cell r="F94">
            <v>28600.000000000004</v>
          </cell>
        </row>
        <row r="95">
          <cell r="C95" t="str">
            <v>Cat Meni</v>
          </cell>
          <cell r="E95" t="str">
            <v>Kg</v>
          </cell>
          <cell r="F95">
            <v>47000</v>
          </cell>
        </row>
        <row r="96">
          <cell r="C96" t="str">
            <v>Cat Penutup</v>
          </cell>
          <cell r="E96" t="str">
            <v>Kg</v>
          </cell>
          <cell r="F96">
            <v>70000</v>
          </cell>
        </row>
        <row r="97">
          <cell r="C97" t="str">
            <v>Cat Tembok Vinilex</v>
          </cell>
          <cell r="E97" t="str">
            <v>Kg</v>
          </cell>
          <cell r="F97">
            <v>29700.000000000004</v>
          </cell>
        </row>
        <row r="98">
          <cell r="C98" t="str">
            <v>Closet duduk</v>
          </cell>
          <cell r="E98" t="str">
            <v>Unit</v>
          </cell>
          <cell r="F98">
            <v>825000.00000000012</v>
          </cell>
        </row>
        <row r="99">
          <cell r="C99" t="str">
            <v>Closet jongkok</v>
          </cell>
          <cell r="E99" t="str">
            <v>Unit</v>
          </cell>
          <cell r="F99">
            <v>203500.00000000003</v>
          </cell>
        </row>
        <row r="100">
          <cell r="C100" t="str">
            <v>Dinabolt Ø 12mm (10 s.d.15cm)</v>
          </cell>
          <cell r="E100" t="str">
            <v>buah</v>
          </cell>
          <cell r="F100">
            <v>5500</v>
          </cell>
        </row>
        <row r="101">
          <cell r="C101" t="str">
            <v>Dinabolt Ø12mm (10 s.d.15cm)</v>
          </cell>
          <cell r="E101" t="str">
            <v>buah</v>
          </cell>
          <cell r="F101">
            <v>5500</v>
          </cell>
        </row>
        <row r="102">
          <cell r="C102" t="str">
            <v>Dinabolt Ø12mm (10-15cm)</v>
          </cell>
          <cell r="E102" t="str">
            <v>buah</v>
          </cell>
          <cell r="F102">
            <v>5500</v>
          </cell>
        </row>
        <row r="103">
          <cell r="C103" t="str">
            <v>Dolken Kayu 8/10cm Panjang 4m</v>
          </cell>
          <cell r="E103" t="str">
            <v>Batang</v>
          </cell>
          <cell r="F103">
            <v>22000</v>
          </cell>
        </row>
        <row r="104">
          <cell r="C104" t="str">
            <v>Dolken kayu galam. (8–10) cm panjang 4m</v>
          </cell>
          <cell r="E104" t="str">
            <v>Batang</v>
          </cell>
          <cell r="F104">
            <v>22000</v>
          </cell>
        </row>
        <row r="105">
          <cell r="C105" t="str">
            <v>Dolken kayu Ø 8-10cm panjang 4 m</v>
          </cell>
          <cell r="E105" t="str">
            <v>Batang</v>
          </cell>
          <cell r="F105">
            <v>22000</v>
          </cell>
        </row>
        <row r="106">
          <cell r="C106" t="str">
            <v>Dolken kayu Ø (8–10)cm panjang 4 m</v>
          </cell>
          <cell r="E106" t="str">
            <v>Batang</v>
          </cell>
          <cell r="F106">
            <v>22000</v>
          </cell>
        </row>
        <row r="107">
          <cell r="C107" t="str">
            <v>Door closer</v>
          </cell>
          <cell r="E107" t="str">
            <v>set</v>
          </cell>
          <cell r="F107">
            <v>220000.00000000003</v>
          </cell>
        </row>
        <row r="108">
          <cell r="C108" t="str">
            <v>Door holder</v>
          </cell>
          <cell r="E108" t="str">
            <v>buah</v>
          </cell>
          <cell r="F108">
            <v>165000</v>
          </cell>
        </row>
        <row r="109">
          <cell r="C109" t="str">
            <v>Door stop</v>
          </cell>
          <cell r="E109" t="str">
            <v>buah</v>
          </cell>
          <cell r="F109">
            <v>70000</v>
          </cell>
        </row>
        <row r="110">
          <cell r="C110" t="str">
            <v>Engsel</v>
          </cell>
          <cell r="E110" t="str">
            <v>buah</v>
          </cell>
          <cell r="F110">
            <v>22000</v>
          </cell>
        </row>
        <row r="111">
          <cell r="C111" t="str">
            <v>Engsel angin</v>
          </cell>
          <cell r="E111" t="str">
            <v>buah</v>
          </cell>
          <cell r="F111">
            <v>27500.000000000004</v>
          </cell>
        </row>
        <row r="112">
          <cell r="C112" t="str">
            <v>Engsel pintu</v>
          </cell>
          <cell r="E112" t="str">
            <v>buah</v>
          </cell>
          <cell r="F112">
            <v>27500.000000000004</v>
          </cell>
        </row>
        <row r="113">
          <cell r="C113" t="str">
            <v>Fitting</v>
          </cell>
          <cell r="E113" t="str">
            <v>buah</v>
          </cell>
          <cell r="F113">
            <v>16500</v>
          </cell>
        </row>
        <row r="114">
          <cell r="C114" t="str">
            <v>Floor drain</v>
          </cell>
          <cell r="E114" t="str">
            <v>Unit</v>
          </cell>
          <cell r="F114">
            <v>22000</v>
          </cell>
        </row>
        <row r="115">
          <cell r="C115" t="str">
            <v>Floor harderner</v>
          </cell>
          <cell r="E115" t="str">
            <v>Kg</v>
          </cell>
          <cell r="F115">
            <v>5000</v>
          </cell>
        </row>
        <row r="116">
          <cell r="C116" t="str">
            <v>Formika 120x240</v>
          </cell>
          <cell r="E116" t="str">
            <v>Lembar</v>
          </cell>
          <cell r="F116">
            <v>324000</v>
          </cell>
        </row>
        <row r="117">
          <cell r="C117" t="str">
            <v>Genteng aspal Ukuran 0.8x1m</v>
          </cell>
          <cell r="E117" t="str">
            <v>Buah</v>
          </cell>
          <cell r="F117">
            <v>168000</v>
          </cell>
        </row>
        <row r="118">
          <cell r="C118" t="str">
            <v>Genteng Beton</v>
          </cell>
          <cell r="E118" t="str">
            <v>buah</v>
          </cell>
          <cell r="F118">
            <v>12000</v>
          </cell>
        </row>
        <row r="119">
          <cell r="C119" t="str">
            <v>Genteng Bubung</v>
          </cell>
          <cell r="E119" t="str">
            <v>buah</v>
          </cell>
          <cell r="F119">
            <v>12000</v>
          </cell>
        </row>
        <row r="120">
          <cell r="C120" t="str">
            <v>Genteng kodok</v>
          </cell>
          <cell r="E120" t="str">
            <v>buah</v>
          </cell>
          <cell r="F120">
            <v>5000</v>
          </cell>
        </row>
        <row r="121">
          <cell r="C121" t="str">
            <v>Genteng palentong</v>
          </cell>
          <cell r="E121" t="str">
            <v>buah</v>
          </cell>
          <cell r="F121">
            <v>4500</v>
          </cell>
        </row>
        <row r="122">
          <cell r="C122" t="str">
            <v>Genteng Palentong Besar (Morando)</v>
          </cell>
          <cell r="E122" t="str">
            <v>buah</v>
          </cell>
          <cell r="F122">
            <v>6500</v>
          </cell>
        </row>
        <row r="123">
          <cell r="C123" t="str">
            <v>Granit Hitam 60x60 cm</v>
          </cell>
          <cell r="E123" t="str">
            <v>m2</v>
          </cell>
          <cell r="F123">
            <v>168055.55555555556</v>
          </cell>
        </row>
        <row r="124">
          <cell r="C124" t="str">
            <v>Granit Cream 60x60 cm</v>
          </cell>
          <cell r="E124" t="str">
            <v>m2</v>
          </cell>
          <cell r="F124">
            <v>133680.55555555556</v>
          </cell>
        </row>
        <row r="125">
          <cell r="C125" t="str">
            <v>Seng Spandek 0,35 mm</v>
          </cell>
          <cell r="E125" t="str">
            <v>m</v>
          </cell>
          <cell r="F125">
            <v>60500.000000000007</v>
          </cell>
        </row>
        <row r="126">
          <cell r="C126" t="str">
            <v>Seng Spandek 0,40 mm</v>
          </cell>
          <cell r="E126" t="str">
            <v>m</v>
          </cell>
          <cell r="F126">
            <v>66000</v>
          </cell>
        </row>
        <row r="127">
          <cell r="C127" t="str">
            <v>Plafond PVC Putih</v>
          </cell>
          <cell r="E127" t="str">
            <v>m2</v>
          </cell>
          <cell r="F127">
            <v>61875.000000000007</v>
          </cell>
        </row>
        <row r="128">
          <cell r="C128" t="str">
            <v>Plafond PVC 8 mm (Terpasang)</v>
          </cell>
          <cell r="E128" t="str">
            <v>m2</v>
          </cell>
          <cell r="F128">
            <v>220000.00000000003</v>
          </cell>
        </row>
        <row r="129">
          <cell r="C129" t="str">
            <v>HB-10</v>
          </cell>
          <cell r="E129" t="str">
            <v>buah</v>
          </cell>
          <cell r="F129">
            <v>6000</v>
          </cell>
        </row>
        <row r="130">
          <cell r="C130" t="str">
            <v>HB-15</v>
          </cell>
          <cell r="E130" t="str">
            <v>buah</v>
          </cell>
          <cell r="F130">
            <v>6500</v>
          </cell>
        </row>
        <row r="131">
          <cell r="C131" t="str">
            <v>HB-20</v>
          </cell>
          <cell r="E131" t="str">
            <v>buah</v>
          </cell>
          <cell r="F131">
            <v>7000</v>
          </cell>
        </row>
        <row r="132">
          <cell r="C132" t="str">
            <v>Internal Cove</v>
          </cell>
          <cell r="E132" t="str">
            <v>Bh</v>
          </cell>
          <cell r="F132">
            <v>120000</v>
          </cell>
        </row>
        <row r="133">
          <cell r="C133" t="str">
            <v>Jaring Anyaman Tulangan Tunggal M6-M8</v>
          </cell>
          <cell r="E133" t="str">
            <v>kg</v>
          </cell>
          <cell r="F133">
            <v>17490</v>
          </cell>
        </row>
        <row r="134">
          <cell r="C134" t="str">
            <v>Jendela nako (rangka + kaca 5 mm. lebar 15 cm)</v>
          </cell>
          <cell r="E134" t="str">
            <v>m2</v>
          </cell>
          <cell r="F134">
            <v>900000</v>
          </cell>
        </row>
        <row r="135">
          <cell r="C135" t="str">
            <v>Kabel</v>
          </cell>
          <cell r="E135" t="str">
            <v>m</v>
          </cell>
          <cell r="F135">
            <v>12000</v>
          </cell>
        </row>
        <row r="136">
          <cell r="C136" t="str">
            <v>Kaca buram 12 mm</v>
          </cell>
          <cell r="E136" t="str">
            <v>m2</v>
          </cell>
          <cell r="F136">
            <v>850000</v>
          </cell>
        </row>
        <row r="137">
          <cell r="C137" t="str">
            <v>Kaca cermin 5 mm</v>
          </cell>
          <cell r="E137" t="str">
            <v>m2</v>
          </cell>
          <cell r="F137">
            <v>150000</v>
          </cell>
        </row>
        <row r="138">
          <cell r="C138" t="str">
            <v>Kaca cermin 8 mm</v>
          </cell>
          <cell r="E138" t="str">
            <v>m2</v>
          </cell>
          <cell r="F138">
            <v>220000</v>
          </cell>
        </row>
        <row r="139">
          <cell r="C139" t="str">
            <v>Kaca patri 5mm</v>
          </cell>
          <cell r="E139" t="str">
            <v>m2</v>
          </cell>
          <cell r="F139">
            <v>2700000</v>
          </cell>
        </row>
        <row r="140">
          <cell r="C140" t="str">
            <v>Kaca Tebal 3mm</v>
          </cell>
          <cell r="E140" t="str">
            <v>m2</v>
          </cell>
          <cell r="F140">
            <v>90000</v>
          </cell>
        </row>
        <row r="141">
          <cell r="C141" t="str">
            <v>Kaca tebal 5 mm</v>
          </cell>
          <cell r="E141" t="str">
            <v>m2</v>
          </cell>
          <cell r="F141">
            <v>120000</v>
          </cell>
        </row>
        <row r="142">
          <cell r="C142" t="str">
            <v>Kaca tebal 8 mm</v>
          </cell>
          <cell r="E142" t="str">
            <v>m2</v>
          </cell>
          <cell r="F142">
            <v>160000</v>
          </cell>
        </row>
        <row r="143">
          <cell r="C143" t="str">
            <v>Kaca wireglassed 5 mm</v>
          </cell>
          <cell r="E143" t="str">
            <v>m2</v>
          </cell>
          <cell r="F143">
            <v>500000</v>
          </cell>
        </row>
        <row r="144">
          <cell r="C144" t="str">
            <v>Kait angin</v>
          </cell>
          <cell r="E144" t="str">
            <v>buah</v>
          </cell>
          <cell r="F144">
            <v>25000</v>
          </cell>
        </row>
        <row r="145">
          <cell r="C145" t="str">
            <v>Karpet</v>
          </cell>
          <cell r="E145" t="str">
            <v>m2</v>
          </cell>
          <cell r="F145">
            <v>32000</v>
          </cell>
        </row>
        <row r="146">
          <cell r="C146" t="str">
            <v>Kaso 5/7 cm</v>
          </cell>
          <cell r="E146" t="str">
            <v>m3</v>
          </cell>
          <cell r="F146">
            <v>3500000</v>
          </cell>
        </row>
        <row r="147">
          <cell r="C147" t="str">
            <v>Kaso-kaso 5 x 7cm</v>
          </cell>
          <cell r="E147" t="str">
            <v>m3</v>
          </cell>
          <cell r="F147">
            <v>3500000</v>
          </cell>
        </row>
        <row r="148">
          <cell r="C148" t="str">
            <v>Kaso-kaso 5 x 7 cm</v>
          </cell>
          <cell r="E148" t="str">
            <v>m3</v>
          </cell>
          <cell r="F148">
            <v>3500000</v>
          </cell>
        </row>
        <row r="149">
          <cell r="C149" t="str">
            <v>Kawat benrad</v>
          </cell>
          <cell r="E149" t="str">
            <v>kg</v>
          </cell>
          <cell r="F149">
            <v>22000</v>
          </cell>
        </row>
        <row r="150">
          <cell r="C150" t="str">
            <v>Kawat beton</v>
          </cell>
          <cell r="E150" t="str">
            <v>kg</v>
          </cell>
          <cell r="F150">
            <v>33000</v>
          </cell>
        </row>
        <row r="151">
          <cell r="C151" t="str">
            <v>Kawat las</v>
          </cell>
          <cell r="E151" t="str">
            <v>Kg</v>
          </cell>
          <cell r="F151">
            <v>38500</v>
          </cell>
        </row>
        <row r="152">
          <cell r="C152" t="str">
            <v>Kawat nyamuk</v>
          </cell>
          <cell r="E152" t="str">
            <v>m2</v>
          </cell>
          <cell r="F152">
            <v>22000</v>
          </cell>
        </row>
        <row r="153">
          <cell r="C153" t="str">
            <v>Kawat Ø4 mm</v>
          </cell>
          <cell r="E153" t="str">
            <v>kg</v>
          </cell>
          <cell r="F153">
            <v>22000</v>
          </cell>
        </row>
        <row r="154">
          <cell r="C154" t="str">
            <v>Kayu balok</v>
          </cell>
          <cell r="E154" t="str">
            <v>m3</v>
          </cell>
          <cell r="F154">
            <v>3500000</v>
          </cell>
        </row>
        <row r="155">
          <cell r="C155" t="str">
            <v>Kayu bekisting</v>
          </cell>
          <cell r="E155" t="str">
            <v>m2</v>
          </cell>
          <cell r="F155">
            <v>3000000</v>
          </cell>
        </row>
        <row r="156">
          <cell r="C156" t="str">
            <v>Kayu kaso 5/7 (lebar 5 cm. tinggi 7 cm)</v>
          </cell>
          <cell r="E156" t="str">
            <v>m3</v>
          </cell>
          <cell r="F156">
            <v>3000000</v>
          </cell>
        </row>
        <row r="157">
          <cell r="C157" t="str">
            <v>Kayu kaso 5/7 (lebar 5 cm. tinggi 7 cm)</v>
          </cell>
          <cell r="E157" t="str">
            <v>m3</v>
          </cell>
          <cell r="F157">
            <v>3000000</v>
          </cell>
        </row>
        <row r="158">
          <cell r="C158" t="str">
            <v>Kayu Kelas II</v>
          </cell>
          <cell r="E158" t="str">
            <v>m3</v>
          </cell>
          <cell r="F158">
            <v>3500000</v>
          </cell>
        </row>
        <row r="159">
          <cell r="C159" t="str">
            <v>Kayu kelas III</v>
          </cell>
          <cell r="E159" t="str">
            <v>m3</v>
          </cell>
          <cell r="F159">
            <v>3000000</v>
          </cell>
        </row>
        <row r="160">
          <cell r="C160" t="str">
            <v>Kayu kelas III (papan)</v>
          </cell>
          <cell r="E160" t="str">
            <v>m3</v>
          </cell>
          <cell r="F160">
            <v>3000000</v>
          </cell>
        </row>
        <row r="161">
          <cell r="C161" t="str">
            <v>Kayu Lapis</v>
          </cell>
          <cell r="E161" t="str">
            <v>Lembar</v>
          </cell>
          <cell r="F161">
            <v>74800</v>
          </cell>
        </row>
        <row r="162">
          <cell r="C162" t="str">
            <v>kayu lapis 4 mm</v>
          </cell>
          <cell r="E162" t="str">
            <v>lembar</v>
          </cell>
          <cell r="F162">
            <v>74800</v>
          </cell>
        </row>
        <row r="163">
          <cell r="C163" t="str">
            <v>Kayu papan</v>
          </cell>
          <cell r="E163" t="str">
            <v>m3</v>
          </cell>
          <cell r="F163">
            <v>3000000</v>
          </cell>
        </row>
        <row r="164">
          <cell r="C164" t="str">
            <v>Keramik</v>
          </cell>
          <cell r="E164" t="str">
            <v>buah</v>
          </cell>
          <cell r="F164">
            <v>8000</v>
          </cell>
        </row>
        <row r="165">
          <cell r="C165" t="str">
            <v>Keramik Artistik</v>
          </cell>
          <cell r="E165" t="str">
            <v>buah</v>
          </cell>
          <cell r="F165">
            <v>12000</v>
          </cell>
        </row>
        <row r="166">
          <cell r="C166" t="str">
            <v>Klem</v>
          </cell>
          <cell r="E166" t="str">
            <v>buah</v>
          </cell>
          <cell r="F166">
            <v>3300.0000000000005</v>
          </cell>
        </row>
        <row r="167">
          <cell r="C167" t="str">
            <v>Klem biasa</v>
          </cell>
          <cell r="E167" t="str">
            <v>buah</v>
          </cell>
          <cell r="F167">
            <v>3300.0000000000005</v>
          </cell>
        </row>
        <row r="168">
          <cell r="C168" t="str">
            <v>Kran  Air</v>
          </cell>
          <cell r="E168" t="str">
            <v>Buah</v>
          </cell>
          <cell r="F168">
            <v>35000</v>
          </cell>
        </row>
        <row r="169">
          <cell r="C169" t="str">
            <v>Kunci lemari</v>
          </cell>
          <cell r="E169" t="str">
            <v>Set</v>
          </cell>
          <cell r="F169">
            <v>25000</v>
          </cell>
        </row>
        <row r="170">
          <cell r="C170" t="str">
            <v>Kunci silinder</v>
          </cell>
          <cell r="E170" t="str">
            <v>buah</v>
          </cell>
          <cell r="F170">
            <v>60000</v>
          </cell>
        </row>
        <row r="171">
          <cell r="C171" t="str">
            <v>Kunci slot</v>
          </cell>
          <cell r="E171" t="str">
            <v>buah</v>
          </cell>
          <cell r="F171">
            <v>20000</v>
          </cell>
        </row>
        <row r="172">
          <cell r="C172" t="str">
            <v>Kunci tanam antik</v>
          </cell>
          <cell r="E172" t="str">
            <v>buah</v>
          </cell>
          <cell r="F172">
            <v>50000</v>
          </cell>
        </row>
        <row r="173">
          <cell r="C173" t="str">
            <v>Kunci tanam biasa</v>
          </cell>
          <cell r="E173" t="str">
            <v>buah</v>
          </cell>
          <cell r="F173">
            <v>40000</v>
          </cell>
        </row>
        <row r="174">
          <cell r="C174" t="str">
            <v>Kunci tanam KM</v>
          </cell>
          <cell r="E174" t="str">
            <v>buah</v>
          </cell>
          <cell r="F174">
            <v>10000</v>
          </cell>
        </row>
        <row r="175">
          <cell r="C175" t="str">
            <v>Kuas</v>
          </cell>
          <cell r="E175" t="str">
            <v>buah</v>
          </cell>
          <cell r="F175">
            <v>15000</v>
          </cell>
        </row>
        <row r="176">
          <cell r="C176" t="str">
            <v>L Bow</v>
          </cell>
          <cell r="E176" t="str">
            <v>buah</v>
          </cell>
          <cell r="F176">
            <v>4400</v>
          </cell>
        </row>
        <row r="177">
          <cell r="C177" t="str">
            <v>Lantai kerja t=10cm</v>
          </cell>
          <cell r="E177" t="str">
            <v>m3</v>
          </cell>
          <cell r="F177">
            <v>900000</v>
          </cell>
        </row>
        <row r="178">
          <cell r="C178" t="str">
            <v>Las Dop</v>
          </cell>
          <cell r="E178" t="str">
            <v>buah</v>
          </cell>
          <cell r="F178">
            <v>200</v>
          </cell>
        </row>
        <row r="179">
          <cell r="C179" t="str">
            <v>Lem Karet</v>
          </cell>
          <cell r="E179" t="str">
            <v>Kg</v>
          </cell>
          <cell r="F179">
            <v>145200</v>
          </cell>
        </row>
        <row r="180">
          <cell r="C180" t="str">
            <v>Lem Kayu</v>
          </cell>
          <cell r="E180" t="str">
            <v>Kg</v>
          </cell>
          <cell r="F180">
            <v>27500.000000000004</v>
          </cell>
        </row>
        <row r="181">
          <cell r="C181" t="str">
            <v>List kayu 2cmx4xm</v>
          </cell>
          <cell r="E181" t="str">
            <v>m3</v>
          </cell>
          <cell r="F181">
            <v>3000000</v>
          </cell>
        </row>
        <row r="182">
          <cell r="C182" t="str">
            <v>List Kayu profil</v>
          </cell>
          <cell r="E182" t="str">
            <v>m</v>
          </cell>
          <cell r="F182">
            <v>6000</v>
          </cell>
        </row>
        <row r="183">
          <cell r="C183" t="str">
            <v>Marmer</v>
          </cell>
          <cell r="E183" t="str">
            <v>buah</v>
          </cell>
          <cell r="F183">
            <v>420000</v>
          </cell>
        </row>
        <row r="184">
          <cell r="C184" t="str">
            <v>MCB</v>
          </cell>
          <cell r="E184" t="str">
            <v>buah</v>
          </cell>
          <cell r="F184">
            <v>82500</v>
          </cell>
        </row>
        <row r="185">
          <cell r="C185" t="str">
            <v>MCCB (Boks MCB)</v>
          </cell>
          <cell r="E185" t="str">
            <v>buah</v>
          </cell>
          <cell r="F185">
            <v>27500.000000000004</v>
          </cell>
        </row>
        <row r="186">
          <cell r="C186" t="str">
            <v>Lampu LED Hannock 25 Watt</v>
          </cell>
          <cell r="E186" t="str">
            <v>buah</v>
          </cell>
          <cell r="F186">
            <v>143000</v>
          </cell>
        </row>
        <row r="187">
          <cell r="C187" t="str">
            <v>Lampu LED Hannock 9 Watt</v>
          </cell>
          <cell r="E187" t="str">
            <v>buah</v>
          </cell>
          <cell r="F187">
            <v>55000.000000000007</v>
          </cell>
        </row>
        <row r="188">
          <cell r="C188" t="str">
            <v>Minyak bekisting</v>
          </cell>
          <cell r="E188" t="str">
            <v>Liter</v>
          </cell>
          <cell r="F188">
            <v>25000</v>
          </cell>
        </row>
        <row r="189">
          <cell r="C189" t="str">
            <v>Minyak Cetakan (Bekisting)</v>
          </cell>
          <cell r="E189" t="str">
            <v>L</v>
          </cell>
          <cell r="F189">
            <v>25000</v>
          </cell>
        </row>
        <row r="190">
          <cell r="C190" t="str">
            <v>Minyak Cat</v>
          </cell>
          <cell r="E190" t="str">
            <v>L</v>
          </cell>
          <cell r="F190">
            <v>30000</v>
          </cell>
        </row>
        <row r="191">
          <cell r="C191" t="str">
            <v>Mongkok</v>
          </cell>
          <cell r="E191" t="str">
            <v>buah</v>
          </cell>
          <cell r="F191">
            <v>8800</v>
          </cell>
        </row>
        <row r="192">
          <cell r="C192" t="str">
            <v>Mortar Siap Pakai
(semen instan)</v>
          </cell>
          <cell r="E192" t="str">
            <v>Kg</v>
          </cell>
          <cell r="F192">
            <v>7040.0000000000009</v>
          </cell>
        </row>
        <row r="193">
          <cell r="C193" t="str">
            <v>Nok genteng aspal</v>
          </cell>
          <cell r="E193" t="str">
            <v>buah</v>
          </cell>
          <cell r="F193">
            <v>127200</v>
          </cell>
        </row>
        <row r="194">
          <cell r="C194" t="str">
            <v>Nok Genteng beton</v>
          </cell>
          <cell r="E194" t="str">
            <v>buah</v>
          </cell>
          <cell r="F194">
            <v>15000</v>
          </cell>
        </row>
        <row r="195">
          <cell r="C195" t="str">
            <v>Nok genteng metal panjang 100cm</v>
          </cell>
          <cell r="E195" t="str">
            <v>buah</v>
          </cell>
          <cell r="F195">
            <v>44000</v>
          </cell>
        </row>
        <row r="196">
          <cell r="C196" t="str">
            <v>Nok Paten 105cm</v>
          </cell>
          <cell r="E196" t="str">
            <v>Lbr</v>
          </cell>
          <cell r="F196">
            <v>55000</v>
          </cell>
        </row>
        <row r="197">
          <cell r="C197" t="str">
            <v>Nok Paten 108cm</v>
          </cell>
          <cell r="E197" t="str">
            <v>Lbr</v>
          </cell>
          <cell r="F197">
            <v>60000</v>
          </cell>
        </row>
        <row r="198">
          <cell r="C198" t="str">
            <v>Nok Paten 92cm</v>
          </cell>
          <cell r="E198" t="str">
            <v>Lbr</v>
          </cell>
          <cell r="F198">
            <v>50000</v>
          </cell>
        </row>
        <row r="199">
          <cell r="C199" t="str">
            <v>Nok setel rata 92cm</v>
          </cell>
          <cell r="E199" t="str">
            <v>Lbr</v>
          </cell>
          <cell r="F199">
            <v>50000</v>
          </cell>
        </row>
        <row r="200">
          <cell r="C200" t="str">
            <v>Nok Setel rata
105cm</v>
          </cell>
          <cell r="E200" t="str">
            <v>Lbr</v>
          </cell>
          <cell r="F200">
            <v>55000</v>
          </cell>
        </row>
        <row r="201">
          <cell r="C201" t="str">
            <v>Nok standar</v>
          </cell>
          <cell r="E201" t="str">
            <v>buah</v>
          </cell>
          <cell r="F201">
            <v>50000</v>
          </cell>
        </row>
        <row r="202">
          <cell r="C202" t="str">
            <v>Paku</v>
          </cell>
          <cell r="E202" t="str">
            <v>kg</v>
          </cell>
          <cell r="F202">
            <v>22000</v>
          </cell>
        </row>
        <row r="203">
          <cell r="C203" t="str">
            <v>Paku (5 s.d.7) cm</v>
          </cell>
          <cell r="E203" t="str">
            <v>kg</v>
          </cell>
          <cell r="F203">
            <v>22000</v>
          </cell>
        </row>
        <row r="204">
          <cell r="C204" t="str">
            <v>Paku (5 s.d.7)cm</v>
          </cell>
          <cell r="E204" t="str">
            <v>Kg</v>
          </cell>
          <cell r="F204">
            <v>22000</v>
          </cell>
        </row>
        <row r="205">
          <cell r="C205" t="str">
            <v>Paku 1 – 2.5 cm</v>
          </cell>
          <cell r="E205" t="str">
            <v>kg</v>
          </cell>
          <cell r="F205">
            <v>22000</v>
          </cell>
        </row>
        <row r="206">
          <cell r="C206" t="str">
            <v>Paku 1 cm – 2.5 cm</v>
          </cell>
          <cell r="E206" t="str">
            <v>kg</v>
          </cell>
          <cell r="F206">
            <v>22000</v>
          </cell>
        </row>
        <row r="207">
          <cell r="C207" t="str">
            <v>Paku 1 dan 2.5</v>
          </cell>
          <cell r="E207" t="str">
            <v>kg</v>
          </cell>
          <cell r="F207">
            <v>22000</v>
          </cell>
        </row>
        <row r="208">
          <cell r="C208" t="str">
            <v>Paku 10 cm</v>
          </cell>
          <cell r="E208" t="str">
            <v>Kg</v>
          </cell>
          <cell r="F208">
            <v>22000</v>
          </cell>
        </row>
        <row r="209">
          <cell r="C209" t="str">
            <v>Paku 12 cm</v>
          </cell>
          <cell r="E209" t="str">
            <v>kg</v>
          </cell>
          <cell r="F209">
            <v>22000</v>
          </cell>
        </row>
        <row r="210">
          <cell r="C210" t="str">
            <v>Paku 12cm</v>
          </cell>
          <cell r="E210" t="str">
            <v>buah</v>
          </cell>
          <cell r="F210">
            <v>2200</v>
          </cell>
        </row>
        <row r="211">
          <cell r="C211" t="str">
            <v>Paku 5 - 10 cm</v>
          </cell>
          <cell r="E211" t="str">
            <v>m3</v>
          </cell>
          <cell r="F211">
            <v>22000</v>
          </cell>
        </row>
        <row r="212">
          <cell r="C212" t="str">
            <v>Paku 5 – 10 cm</v>
          </cell>
          <cell r="E212" t="str">
            <v>kg</v>
          </cell>
          <cell r="F212">
            <v>22000</v>
          </cell>
        </row>
        <row r="213">
          <cell r="C213" t="str">
            <v>Paku 5 – 7 cm</v>
          </cell>
          <cell r="E213" t="str">
            <v>Kg</v>
          </cell>
          <cell r="F213">
            <v>22000</v>
          </cell>
        </row>
        <row r="214">
          <cell r="C214" t="str">
            <v>Paku 5 cm – 10 cm</v>
          </cell>
          <cell r="E214" t="str">
            <v>kg</v>
          </cell>
          <cell r="F214">
            <v>22000</v>
          </cell>
        </row>
        <row r="215">
          <cell r="C215" t="str">
            <v>Paku 5 cm – 12 cm</v>
          </cell>
          <cell r="E215" t="str">
            <v>kg</v>
          </cell>
          <cell r="F215">
            <v>22000</v>
          </cell>
        </row>
        <row r="216">
          <cell r="C216" t="str">
            <v>Paku 5 cm dan
10 cm</v>
          </cell>
          <cell r="E216" t="str">
            <v>kg</v>
          </cell>
          <cell r="F216">
            <v>22000</v>
          </cell>
        </row>
        <row r="217">
          <cell r="C217" t="str">
            <v>Paku 5 dan 10</v>
          </cell>
          <cell r="E217" t="str">
            <v>kg</v>
          </cell>
          <cell r="F217">
            <v>22000</v>
          </cell>
        </row>
        <row r="218">
          <cell r="C218" t="str">
            <v>Paku 5 dan 10 cm</v>
          </cell>
          <cell r="E218" t="str">
            <v>kg</v>
          </cell>
          <cell r="F218">
            <v>22000</v>
          </cell>
        </row>
        <row r="219">
          <cell r="C219" t="str">
            <v>Paku 5 dan 7 cm</v>
          </cell>
          <cell r="E219" t="str">
            <v>kg</v>
          </cell>
          <cell r="F219">
            <v>22000</v>
          </cell>
        </row>
        <row r="220">
          <cell r="C220" t="str">
            <v>Paku 7 – 10 cm</v>
          </cell>
          <cell r="E220" t="str">
            <v>kg</v>
          </cell>
          <cell r="F220">
            <v>22000</v>
          </cell>
        </row>
        <row r="221">
          <cell r="C221" t="str">
            <v>Paku 7 cm – 10 cm</v>
          </cell>
          <cell r="E221" t="str">
            <v>kg</v>
          </cell>
          <cell r="F221">
            <v>22000</v>
          </cell>
        </row>
        <row r="222">
          <cell r="C222" t="str">
            <v>Paku biasa ½”-1”</v>
          </cell>
          <cell r="E222" t="str">
            <v>Kg</v>
          </cell>
          <cell r="F222">
            <v>22000</v>
          </cell>
        </row>
        <row r="223">
          <cell r="C223" t="str">
            <v>Paku biasa ½”-1” 1.5cm -2.5cm</v>
          </cell>
          <cell r="E223" t="str">
            <v>Kg</v>
          </cell>
          <cell r="F223">
            <v>22000</v>
          </cell>
        </row>
        <row r="224">
          <cell r="C224" t="str">
            <v>Paku biasa 2”-5”</v>
          </cell>
          <cell r="E224" t="str">
            <v>Kg</v>
          </cell>
          <cell r="F224">
            <v>22000</v>
          </cell>
        </row>
        <row r="225">
          <cell r="C225" t="str">
            <v>Paku pancing</v>
          </cell>
          <cell r="E225" t="str">
            <v>Kg</v>
          </cell>
          <cell r="F225">
            <v>40000</v>
          </cell>
        </row>
        <row r="226">
          <cell r="C226" t="str">
            <v>Paku pancing 6x23</v>
          </cell>
          <cell r="E226" t="str">
            <v>Kg</v>
          </cell>
          <cell r="F226">
            <v>40000</v>
          </cell>
        </row>
        <row r="227">
          <cell r="C227" t="str">
            <v>Paku sekrup</v>
          </cell>
          <cell r="E227" t="str">
            <v>kg</v>
          </cell>
          <cell r="F227">
            <v>55000.000000000007</v>
          </cell>
        </row>
        <row r="228">
          <cell r="C228" t="str">
            <v>Paku sekrup 10 cm</v>
          </cell>
          <cell r="E228" t="str">
            <v>kg</v>
          </cell>
          <cell r="F228">
            <v>55000.000000000007</v>
          </cell>
        </row>
        <row r="229">
          <cell r="C229" t="str">
            <v>Paku skrup ½”-1”</v>
          </cell>
          <cell r="E229" t="str">
            <v>Kg</v>
          </cell>
          <cell r="F229">
            <v>55000.000000000007</v>
          </cell>
        </row>
        <row r="230">
          <cell r="C230" t="str">
            <v>Paku skrup 3.5”</v>
          </cell>
          <cell r="E230" t="str">
            <v>buah</v>
          </cell>
          <cell r="F230">
            <v>200</v>
          </cell>
        </row>
        <row r="231">
          <cell r="C231" t="str">
            <v>Paku skrup
1 cm – 2.5 cm</v>
          </cell>
          <cell r="E231" t="str">
            <v>buah</v>
          </cell>
          <cell r="F231">
            <v>200</v>
          </cell>
        </row>
        <row r="232">
          <cell r="C232" t="str">
            <v>Paku seng</v>
          </cell>
          <cell r="E232" t="str">
            <v>Kg</v>
          </cell>
          <cell r="F232">
            <v>22000</v>
          </cell>
        </row>
        <row r="233">
          <cell r="C233" t="str">
            <v>Paku tripleks</v>
          </cell>
          <cell r="E233" t="str">
            <v>kg</v>
          </cell>
          <cell r="F233">
            <v>27500.000000000004</v>
          </cell>
        </row>
        <row r="234">
          <cell r="C234" t="str">
            <v>Paku/skrup 5cm</v>
          </cell>
          <cell r="E234" t="str">
            <v>Kg</v>
          </cell>
          <cell r="F234">
            <v>71500</v>
          </cell>
        </row>
        <row r="235">
          <cell r="C235" t="str">
            <v>Papan cor</v>
          </cell>
          <cell r="E235" t="str">
            <v>m3</v>
          </cell>
          <cell r="F235">
            <v>3000000</v>
          </cell>
        </row>
        <row r="236">
          <cell r="C236" t="str">
            <v>Papan Gipsum
120x240 cm</v>
          </cell>
          <cell r="E236" t="str">
            <v>Lembar</v>
          </cell>
          <cell r="F236">
            <v>73700</v>
          </cell>
        </row>
        <row r="237">
          <cell r="C237" t="str">
            <v>Papan Lisplank GRC 244x20x0.9 cm</v>
          </cell>
          <cell r="E237" t="str">
            <v>m</v>
          </cell>
          <cell r="F237">
            <v>26000</v>
          </cell>
        </row>
        <row r="238">
          <cell r="C238" t="str">
            <v>Papan kayu</v>
          </cell>
          <cell r="E238" t="str">
            <v>m3</v>
          </cell>
          <cell r="F238">
            <v>5500000</v>
          </cell>
        </row>
        <row r="239">
          <cell r="C239" t="str">
            <v>Papan kayu kelas 1</v>
          </cell>
          <cell r="E239" t="str">
            <v>m3</v>
          </cell>
          <cell r="F239">
            <v>5500000</v>
          </cell>
        </row>
        <row r="240">
          <cell r="C240" t="str">
            <v>Papan kayu kelas II
atau III</v>
          </cell>
          <cell r="E240" t="str">
            <v>m3</v>
          </cell>
          <cell r="F240">
            <v>3500000</v>
          </cell>
        </row>
        <row r="241">
          <cell r="C241" t="str">
            <v>Papan Kayu kelas III</v>
          </cell>
          <cell r="E241" t="str">
            <v>m3</v>
          </cell>
          <cell r="F241">
            <v>3000000</v>
          </cell>
        </row>
        <row r="242">
          <cell r="C242" t="str">
            <v>Papan Kayu kelas
III</v>
          </cell>
          <cell r="E242" t="str">
            <v>m3</v>
          </cell>
          <cell r="F242">
            <v>3000000</v>
          </cell>
        </row>
        <row r="243">
          <cell r="C243" t="str">
            <v>Parquet gymfloor</v>
          </cell>
          <cell r="E243" t="str">
            <v>m2</v>
          </cell>
          <cell r="F243">
            <v>504000</v>
          </cell>
        </row>
        <row r="244">
          <cell r="C244" t="str">
            <v>Parquet kayu</v>
          </cell>
          <cell r="E244" t="str">
            <v>m2</v>
          </cell>
          <cell r="F244">
            <v>420000</v>
          </cell>
        </row>
        <row r="245">
          <cell r="C245" t="str">
            <v>Pas. Bata 1PC:PS</v>
          </cell>
          <cell r="E245" t="str">
            <v>m2</v>
          </cell>
          <cell r="F245">
            <v>155000</v>
          </cell>
        </row>
        <row r="246">
          <cell r="C246" t="str">
            <v>Pasangan bata
1PC:3PS</v>
          </cell>
          <cell r="E246" t="str">
            <v>m2</v>
          </cell>
          <cell r="F246">
            <v>140000</v>
          </cell>
        </row>
        <row r="247">
          <cell r="C247" t="str">
            <v>Pasir Pasang</v>
          </cell>
          <cell r="E247" t="str">
            <v>m3</v>
          </cell>
          <cell r="F247">
            <v>130000</v>
          </cell>
        </row>
        <row r="248">
          <cell r="C248" t="str">
            <v xml:space="preserve">Pasir Pasang </v>
          </cell>
          <cell r="E248" t="str">
            <v>Kg</v>
          </cell>
          <cell r="F248">
            <v>86.666666666666671</v>
          </cell>
        </row>
        <row r="249">
          <cell r="C249" t="str">
            <v>Pavingblock 6cm</v>
          </cell>
          <cell r="E249" t="str">
            <v>m2</v>
          </cell>
          <cell r="F249">
            <v>95000</v>
          </cell>
        </row>
        <row r="250">
          <cell r="C250" t="str">
            <v>Pavingblock 6cm berwarna</v>
          </cell>
          <cell r="E250" t="str">
            <v>m2</v>
          </cell>
          <cell r="F250">
            <v>100000</v>
          </cell>
        </row>
        <row r="251">
          <cell r="C251" t="str">
            <v>Pavingblock 8cm natural</v>
          </cell>
          <cell r="E251" t="str">
            <v>m2</v>
          </cell>
          <cell r="F251">
            <v>110000</v>
          </cell>
        </row>
        <row r="252">
          <cell r="C252" t="str">
            <v>Pavingblock8cm berwarna</v>
          </cell>
          <cell r="E252" t="str">
            <v>m2</v>
          </cell>
          <cell r="F252">
            <v>115000</v>
          </cell>
        </row>
        <row r="253">
          <cell r="C253" t="str">
            <v>Pengelasan</v>
          </cell>
          <cell r="E253" t="str">
            <v>cm</v>
          </cell>
          <cell r="F253">
            <v>3000</v>
          </cell>
        </row>
        <row r="254">
          <cell r="C254" t="str">
            <v>Pengencer</v>
          </cell>
          <cell r="E254" t="str">
            <v>L</v>
          </cell>
          <cell r="F254">
            <v>35000</v>
          </cell>
        </row>
        <row r="255">
          <cell r="C255" t="str">
            <v>Penjaga jarak bekisting/spacer</v>
          </cell>
          <cell r="E255" t="str">
            <v>Buah</v>
          </cell>
          <cell r="F255">
            <v>22000</v>
          </cell>
        </row>
        <row r="256">
          <cell r="C256" t="str">
            <v>Phenol film 12mm</v>
          </cell>
          <cell r="E256" t="str">
            <v>Lbr</v>
          </cell>
          <cell r="F256">
            <v>231000.00000000003</v>
          </cell>
        </row>
        <row r="257">
          <cell r="C257" t="str">
            <v>Pintu aluminium</v>
          </cell>
          <cell r="E257" t="str">
            <v>m</v>
          </cell>
          <cell r="F257">
            <v>440000.00000000006</v>
          </cell>
        </row>
        <row r="258">
          <cell r="C258" t="str">
            <v>Pintu PVC</v>
          </cell>
          <cell r="E258" t="str">
            <v>Unit</v>
          </cell>
          <cell r="F258">
            <v>2530000</v>
          </cell>
        </row>
        <row r="259">
          <cell r="C259" t="str">
            <v>Pintu dan Jendela PVC</v>
          </cell>
          <cell r="E259" t="str">
            <v>m2</v>
          </cell>
          <cell r="F259">
            <v>1320000</v>
          </cell>
        </row>
        <row r="260">
          <cell r="C260" t="str">
            <v>Pintu gulung besi</v>
          </cell>
          <cell r="E260" t="str">
            <v>m2</v>
          </cell>
          <cell r="F260">
            <v>721925.13368983951</v>
          </cell>
        </row>
        <row r="261">
          <cell r="C261" t="str">
            <v>Pintu lipat</v>
          </cell>
          <cell r="E261" t="str">
            <v>m2</v>
          </cell>
          <cell r="F261">
            <v>1000000</v>
          </cell>
        </row>
        <row r="262">
          <cell r="C262" t="str">
            <v>Pipa galvanis ½”</v>
          </cell>
          <cell r="E262" t="str">
            <v>m</v>
          </cell>
          <cell r="F262">
            <v>20900</v>
          </cell>
        </row>
        <row r="263">
          <cell r="C263" t="str">
            <v>Pipa galvanis 1”</v>
          </cell>
          <cell r="E263" t="str">
            <v>m</v>
          </cell>
          <cell r="F263">
            <v>30000</v>
          </cell>
        </row>
        <row r="264">
          <cell r="C264" t="str">
            <v>Pipa galvanis 11/2”</v>
          </cell>
          <cell r="E264" t="str">
            <v>m</v>
          </cell>
          <cell r="F264">
            <v>100000</v>
          </cell>
        </row>
        <row r="265">
          <cell r="C265" t="str">
            <v>Pipa galvanis 3/4”</v>
          </cell>
          <cell r="E265" t="str">
            <v>m</v>
          </cell>
          <cell r="F265">
            <v>25000</v>
          </cell>
        </row>
        <row r="266">
          <cell r="C266" t="str">
            <v>Pipa galvanis 3”</v>
          </cell>
          <cell r="E266" t="str">
            <v>m</v>
          </cell>
          <cell r="F266">
            <v>60000</v>
          </cell>
        </row>
        <row r="267">
          <cell r="C267" t="str">
            <v>Pipa galvanis 4”</v>
          </cell>
          <cell r="E267" t="str">
            <v>m</v>
          </cell>
          <cell r="F267">
            <v>80000</v>
          </cell>
        </row>
        <row r="268">
          <cell r="C268" t="str">
            <v>Pipa listrik 5/8”</v>
          </cell>
          <cell r="E268" t="str">
            <v>btg</v>
          </cell>
          <cell r="F268">
            <v>5000</v>
          </cell>
        </row>
        <row r="269">
          <cell r="C269" t="str">
            <v>Pipa PVC 1/2”</v>
          </cell>
          <cell r="E269" t="str">
            <v>m</v>
          </cell>
          <cell r="F269">
            <v>8000</v>
          </cell>
        </row>
        <row r="270">
          <cell r="C270" t="str">
            <v>Pipa PVC 3/4”</v>
          </cell>
          <cell r="E270" t="str">
            <v>m</v>
          </cell>
          <cell r="F270">
            <v>10000</v>
          </cell>
        </row>
        <row r="271">
          <cell r="C271" t="str">
            <v>Pipa PVC 1”</v>
          </cell>
          <cell r="E271" t="str">
            <v>m</v>
          </cell>
          <cell r="F271">
            <v>12000</v>
          </cell>
        </row>
        <row r="272">
          <cell r="C272" t="str">
            <v>Pipa PVC 11/2”</v>
          </cell>
          <cell r="E272" t="str">
            <v>m</v>
          </cell>
          <cell r="F272">
            <v>70000</v>
          </cell>
        </row>
        <row r="273">
          <cell r="C273" t="str">
            <v>Pipa PVC 2”</v>
          </cell>
          <cell r="E273" t="str">
            <v>m</v>
          </cell>
          <cell r="F273">
            <v>20000</v>
          </cell>
        </row>
        <row r="274">
          <cell r="C274" t="str">
            <v>Pipa PVC 21/2”</v>
          </cell>
          <cell r="E274" t="str">
            <v>m</v>
          </cell>
          <cell r="F274">
            <v>120000</v>
          </cell>
        </row>
        <row r="275">
          <cell r="C275" t="str">
            <v>Pipa PVC 3”</v>
          </cell>
          <cell r="E275" t="str">
            <v>m</v>
          </cell>
          <cell r="F275">
            <v>25000</v>
          </cell>
        </row>
        <row r="276">
          <cell r="C276" t="str">
            <v>Pipa PVC 4”</v>
          </cell>
          <cell r="E276" t="str">
            <v>m</v>
          </cell>
          <cell r="F276">
            <v>30000</v>
          </cell>
        </row>
        <row r="277">
          <cell r="C277" t="str">
            <v>Pipa Tanah</v>
          </cell>
          <cell r="E277" t="str">
            <v>m1</v>
          </cell>
          <cell r="F277">
            <v>100833.33333333333</v>
          </cell>
        </row>
        <row r="278">
          <cell r="C278" t="str">
            <v>Pipa Tanah dia 15</v>
          </cell>
          <cell r="E278" t="str">
            <v>Per m’</v>
          </cell>
          <cell r="F278">
            <v>100833.33333333333</v>
          </cell>
        </row>
        <row r="279">
          <cell r="C279" t="str">
            <v>Pipa Tanah dia 15</v>
          </cell>
          <cell r="E279" t="str">
            <v>buah</v>
          </cell>
          <cell r="F279">
            <v>605000</v>
          </cell>
        </row>
        <row r="280">
          <cell r="C280" t="str">
            <v>Plamur</v>
          </cell>
          <cell r="E280" t="str">
            <v>kg</v>
          </cell>
          <cell r="F280">
            <v>35000</v>
          </cell>
        </row>
        <row r="281">
          <cell r="C281" t="str">
            <v>Plastik aerator</v>
          </cell>
          <cell r="E281" t="str">
            <v>buah</v>
          </cell>
          <cell r="F281">
            <v>5000</v>
          </cell>
        </row>
        <row r="282">
          <cell r="C282" t="str">
            <v>Plint Keramik</v>
          </cell>
          <cell r="E282" t="str">
            <v>Bh</v>
          </cell>
          <cell r="F282">
            <v>9000</v>
          </cell>
        </row>
        <row r="283">
          <cell r="C283" t="str">
            <v>Plint Teralux kerang</v>
          </cell>
          <cell r="E283" t="str">
            <v>Bh</v>
          </cell>
          <cell r="F283">
            <v>14000</v>
          </cell>
        </row>
        <row r="284">
          <cell r="C284" t="str">
            <v>Plint Teralux marmer</v>
          </cell>
          <cell r="E284" t="str">
            <v>Bh</v>
          </cell>
          <cell r="F284">
            <v>25000</v>
          </cell>
        </row>
        <row r="285">
          <cell r="C285" t="str">
            <v>Plint Ubin granit</v>
          </cell>
          <cell r="E285" t="str">
            <v>Bh</v>
          </cell>
          <cell r="F285">
            <v>16000</v>
          </cell>
        </row>
        <row r="286">
          <cell r="C286" t="str">
            <v>Plint Ubin PC</v>
          </cell>
          <cell r="E286" t="str">
            <v>Bh</v>
          </cell>
          <cell r="F286">
            <v>9000</v>
          </cell>
        </row>
        <row r="287">
          <cell r="C287" t="str">
            <v>Plint Ubin teraso</v>
          </cell>
          <cell r="E287" t="str">
            <v>Bh</v>
          </cell>
          <cell r="F287">
            <v>7000</v>
          </cell>
        </row>
        <row r="288">
          <cell r="C288" t="str">
            <v>Plint Ubin warna</v>
          </cell>
          <cell r="E288" t="str">
            <v>Bh</v>
          </cell>
          <cell r="F288">
            <v>9000</v>
          </cell>
        </row>
        <row r="289">
          <cell r="C289" t="str">
            <v>Plywood 4mm 90x220cm</v>
          </cell>
          <cell r="E289" t="str">
            <v>Lembar</v>
          </cell>
          <cell r="F289">
            <v>51425.000000000007</v>
          </cell>
        </row>
        <row r="290">
          <cell r="C290" t="str">
            <v>Plywood 4mm 120x240cm</v>
          </cell>
          <cell r="E290" t="str">
            <v>Lembar</v>
          </cell>
          <cell r="F290">
            <v>74800</v>
          </cell>
        </row>
        <row r="291">
          <cell r="C291" t="str">
            <v>Plywood 6mm</v>
          </cell>
          <cell r="E291" t="str">
            <v>Lbr</v>
          </cell>
          <cell r="F291">
            <v>104500.00000000001</v>
          </cell>
        </row>
        <row r="292">
          <cell r="C292" t="str">
            <v>Plywood tebal 4 mm
Ukuran (90 x 220)
cm</v>
          </cell>
          <cell r="E292" t="str">
            <v>Lembar</v>
          </cell>
          <cell r="F292">
            <v>71843.750000000015</v>
          </cell>
        </row>
        <row r="293">
          <cell r="C293" t="str">
            <v>Plywood tebal 9 mm</v>
          </cell>
          <cell r="E293" t="str">
            <v>Lbr</v>
          </cell>
          <cell r="F293">
            <v>137500</v>
          </cell>
        </row>
        <row r="294">
          <cell r="C294" t="str">
            <v>Porselen 11x11</v>
          </cell>
          <cell r="E294" t="str">
            <v>bh</v>
          </cell>
          <cell r="F294">
            <v>8000</v>
          </cell>
        </row>
        <row r="295">
          <cell r="C295" t="str">
            <v>Porslen</v>
          </cell>
          <cell r="E295" t="str">
            <v>buah</v>
          </cell>
          <cell r="F295">
            <v>8000</v>
          </cell>
        </row>
        <row r="296">
          <cell r="C296" t="str">
            <v>Profil Alum”T”</v>
          </cell>
          <cell r="E296" t="str">
            <v>m</v>
          </cell>
          <cell r="F296">
            <v>211200</v>
          </cell>
        </row>
        <row r="297">
          <cell r="C297" t="str">
            <v>Profil aluminium</v>
          </cell>
          <cell r="E297" t="str">
            <v>m</v>
          </cell>
          <cell r="F297">
            <v>96000</v>
          </cell>
        </row>
        <row r="298">
          <cell r="C298" t="str">
            <v>Profil aluminium 4 inch</v>
          </cell>
          <cell r="E298" t="str">
            <v>m</v>
          </cell>
          <cell r="F298">
            <v>143000</v>
          </cell>
        </row>
        <row r="299">
          <cell r="C299" t="str">
            <v>Profil kaca</v>
          </cell>
          <cell r="E299" t="str">
            <v>m</v>
          </cell>
          <cell r="F299">
            <v>60000</v>
          </cell>
        </row>
        <row r="300">
          <cell r="C300" t="str">
            <v>Ramset</v>
          </cell>
          <cell r="E300" t="str">
            <v>Buah</v>
          </cell>
          <cell r="F300">
            <v>2000000</v>
          </cell>
        </row>
        <row r="301">
          <cell r="C301" t="str">
            <v>Rangka metal hollow
40.40</v>
          </cell>
          <cell r="E301" t="str">
            <v>m’</v>
          </cell>
          <cell r="F301">
            <v>17500</v>
          </cell>
        </row>
        <row r="302">
          <cell r="C302" t="str">
            <v>Rel pintu sorong</v>
          </cell>
          <cell r="E302" t="str">
            <v>Set</v>
          </cell>
          <cell r="F302">
            <v>330000</v>
          </cell>
        </row>
        <row r="303">
          <cell r="C303" t="str">
            <v>Reng (3 x 4) cm</v>
          </cell>
          <cell r="E303" t="str">
            <v>m3</v>
          </cell>
          <cell r="F303">
            <v>240</v>
          </cell>
        </row>
        <row r="304">
          <cell r="C304" t="str">
            <v>Reng 2 x 3 cm</v>
          </cell>
          <cell r="E304" t="str">
            <v>m3</v>
          </cell>
          <cell r="F304">
            <v>241</v>
          </cell>
        </row>
        <row r="305">
          <cell r="C305" t="str">
            <v>Rolling door
aluminium</v>
          </cell>
          <cell r="E305" t="str">
            <v>m2</v>
          </cell>
          <cell r="F305">
            <v>242</v>
          </cell>
        </row>
        <row r="306">
          <cell r="C306" t="str">
            <v>Rooflight 90x180</v>
          </cell>
          <cell r="E306" t="str">
            <v>Lbr</v>
          </cell>
          <cell r="F306">
            <v>243</v>
          </cell>
        </row>
        <row r="307">
          <cell r="C307" t="str">
            <v>Saklar</v>
          </cell>
          <cell r="E307" t="str">
            <v>buah</v>
          </cell>
          <cell r="F307">
            <v>13200.000000000002</v>
          </cell>
        </row>
        <row r="308">
          <cell r="C308" t="str">
            <v>Sealant</v>
          </cell>
          <cell r="E308" t="str">
            <v>Tube</v>
          </cell>
          <cell r="F308">
            <v>82500</v>
          </cell>
        </row>
        <row r="309">
          <cell r="C309" t="str">
            <v>Sealtape</v>
          </cell>
          <cell r="E309" t="str">
            <v>Buah</v>
          </cell>
          <cell r="F309">
            <v>5500</v>
          </cell>
        </row>
        <row r="310">
          <cell r="C310" t="str">
            <v>Sekrup 3.5”</v>
          </cell>
          <cell r="E310" t="str">
            <v>buah</v>
          </cell>
          <cell r="F310">
            <v>200</v>
          </cell>
        </row>
        <row r="311">
          <cell r="C311" t="str">
            <v>Semen Warna</v>
          </cell>
          <cell r="E311" t="str">
            <v>Kg</v>
          </cell>
          <cell r="F311">
            <v>5500</v>
          </cell>
        </row>
        <row r="312">
          <cell r="C312" t="str">
            <v>Semen Sikka Top</v>
          </cell>
          <cell r="E312" t="str">
            <v>Kg</v>
          </cell>
          <cell r="F312">
            <v>17600</v>
          </cell>
        </row>
        <row r="313">
          <cell r="C313" t="str">
            <v>Semen Sikka Grout</v>
          </cell>
          <cell r="E313" t="str">
            <v>Kg</v>
          </cell>
          <cell r="F313">
            <v>8800</v>
          </cell>
        </row>
        <row r="314">
          <cell r="C314" t="str">
            <v>Seng gel 3”x6”</v>
          </cell>
          <cell r="E314" t="str">
            <v>Lbr</v>
          </cell>
          <cell r="F314">
            <v>88000</v>
          </cell>
        </row>
        <row r="315">
          <cell r="C315" t="str">
            <v>Seng pelat</v>
          </cell>
          <cell r="E315" t="str">
            <v>m</v>
          </cell>
          <cell r="F315">
            <v>55000.000000000007</v>
          </cell>
        </row>
        <row r="316">
          <cell r="C316" t="str">
            <v>Seng pelat 3’ x 6’
90cmx180cm</v>
          </cell>
          <cell r="E316" t="str">
            <v>Lbr</v>
          </cell>
          <cell r="F316">
            <v>93500.000000000015</v>
          </cell>
        </row>
        <row r="317">
          <cell r="C317" t="str">
            <v>Seng pelat
3”x6”bjls28</v>
          </cell>
          <cell r="E317" t="str">
            <v>Lbr</v>
          </cell>
          <cell r="F317">
            <v>93500.000000000015</v>
          </cell>
        </row>
        <row r="318">
          <cell r="C318" t="str">
            <v>Serat semen</v>
          </cell>
          <cell r="E318" t="str">
            <v>m2</v>
          </cell>
          <cell r="F318">
            <v>36000</v>
          </cell>
        </row>
        <row r="319">
          <cell r="C319" t="str">
            <v>Serat semen gel
105x150</v>
          </cell>
          <cell r="E319" t="str">
            <v>Lbr</v>
          </cell>
          <cell r="F319">
            <v>54000</v>
          </cell>
        </row>
        <row r="320">
          <cell r="C320" t="str">
            <v>Serat Semen Gel
105x210</v>
          </cell>
          <cell r="E320" t="str">
            <v>Lbr</v>
          </cell>
          <cell r="F320">
            <v>75600</v>
          </cell>
        </row>
        <row r="321">
          <cell r="C321" t="str">
            <v>Serat semen gel
105x240</v>
          </cell>
          <cell r="E321" t="str">
            <v>Lbr</v>
          </cell>
          <cell r="F321">
            <v>86400</v>
          </cell>
        </row>
        <row r="322">
          <cell r="C322" t="str">
            <v>Serat semen gel
105x270</v>
          </cell>
          <cell r="E322" t="str">
            <v>Lbr</v>
          </cell>
          <cell r="F322">
            <v>97200</v>
          </cell>
        </row>
        <row r="323">
          <cell r="C323" t="str">
            <v>Serat semen gel
105x300</v>
          </cell>
          <cell r="E323" t="str">
            <v>Lbr</v>
          </cell>
          <cell r="F323">
            <v>108000</v>
          </cell>
        </row>
        <row r="324">
          <cell r="C324" t="str">
            <v>Serat semen gel
108x180</v>
          </cell>
          <cell r="E324" t="str">
            <v>Lbr</v>
          </cell>
          <cell r="F324">
            <v>64800</v>
          </cell>
        </row>
        <row r="325">
          <cell r="C325" t="str">
            <v>Serat Semen gel
108x210</v>
          </cell>
          <cell r="E325" t="str">
            <v>Lbr</v>
          </cell>
          <cell r="F325">
            <v>75600</v>
          </cell>
        </row>
        <row r="326">
          <cell r="C326" t="str">
            <v>Serat Semen gel
108x240</v>
          </cell>
          <cell r="E326" t="str">
            <v>Lbr</v>
          </cell>
          <cell r="F326">
            <v>86400</v>
          </cell>
        </row>
        <row r="327">
          <cell r="C327" t="str">
            <v>Serat semen gel
108x270</v>
          </cell>
          <cell r="E327" t="str">
            <v>Lbr</v>
          </cell>
          <cell r="F327">
            <v>97200</v>
          </cell>
        </row>
        <row r="328">
          <cell r="C328" t="str">
            <v>Serat semen gel
108x300</v>
          </cell>
          <cell r="E328" t="str">
            <v>Lbr</v>
          </cell>
          <cell r="F328">
            <v>108000</v>
          </cell>
        </row>
        <row r="329">
          <cell r="C329" t="str">
            <v>Serat semen gel
92x180</v>
          </cell>
          <cell r="E329" t="str">
            <v>Lbr</v>
          </cell>
          <cell r="F329">
            <v>124416</v>
          </cell>
        </row>
        <row r="330">
          <cell r="C330" t="str">
            <v>Serat Semen Gel 92x2.25</v>
          </cell>
          <cell r="E330" t="str">
            <v>Lbr</v>
          </cell>
          <cell r="F330">
            <v>155520</v>
          </cell>
        </row>
        <row r="331">
          <cell r="C331" t="str">
            <v>Serat semen gel
92x200</v>
          </cell>
          <cell r="E331" t="str">
            <v>Lbr</v>
          </cell>
          <cell r="F331">
            <v>138240</v>
          </cell>
        </row>
        <row r="332">
          <cell r="C332" t="str">
            <v>Serat semen gel
92x250</v>
          </cell>
          <cell r="E332" t="str">
            <v>Lbr</v>
          </cell>
          <cell r="F332">
            <v>172800</v>
          </cell>
        </row>
        <row r="333">
          <cell r="C333" t="str">
            <v>Serbuk Batu granit</v>
          </cell>
          <cell r="E333" t="str">
            <v>Kg</v>
          </cell>
          <cell r="F333">
            <v>150000</v>
          </cell>
        </row>
        <row r="334">
          <cell r="C334" t="str">
            <v>Serbuk Batu Traso</v>
          </cell>
          <cell r="E334" t="str">
            <v>Kg</v>
          </cell>
          <cell r="F334">
            <v>150000</v>
          </cell>
        </row>
        <row r="335">
          <cell r="C335" t="str">
            <v>Silicone Sealant
300 ml</v>
          </cell>
          <cell r="E335" t="str">
            <v>Tube</v>
          </cell>
          <cell r="F335">
            <v>42000</v>
          </cell>
        </row>
        <row r="336">
          <cell r="C336" t="str">
            <v>Sirap kayu</v>
          </cell>
          <cell r="E336" t="str">
            <v>buah</v>
          </cell>
          <cell r="F336">
            <v>5250</v>
          </cell>
        </row>
        <row r="337">
          <cell r="C337" t="str">
            <v>Skrup fixer</v>
          </cell>
          <cell r="E337" t="str">
            <v>buah</v>
          </cell>
          <cell r="F337">
            <v>500</v>
          </cell>
        </row>
        <row r="338">
          <cell r="C338" t="str">
            <v>Spring knip</v>
          </cell>
          <cell r="E338" t="str">
            <v>buah</v>
          </cell>
          <cell r="F338">
            <v>10000</v>
          </cell>
        </row>
        <row r="339">
          <cell r="C339" t="str">
            <v>Strorox – 100</v>
          </cell>
          <cell r="E339" t="str">
            <v>kg</v>
          </cell>
          <cell r="F339">
            <v>39000</v>
          </cell>
        </row>
        <row r="340">
          <cell r="C340" t="str">
            <v>Sunscreen aluminium</v>
          </cell>
          <cell r="E340" t="str">
            <v>m2</v>
          </cell>
          <cell r="F340">
            <v>600000</v>
          </cell>
        </row>
        <row r="341">
          <cell r="C341" t="str">
            <v>T Dus</v>
          </cell>
          <cell r="E341" t="str">
            <v>buah</v>
          </cell>
          <cell r="F341">
            <v>6000</v>
          </cell>
        </row>
        <row r="342">
          <cell r="C342" t="str">
            <v>Teakwood 4 mm
90 x 220 cm</v>
          </cell>
          <cell r="E342" t="str">
            <v>Lembar</v>
          </cell>
          <cell r="F342">
            <v>180000</v>
          </cell>
        </row>
        <row r="343">
          <cell r="C343" t="str">
            <v>Teraso Cor</v>
          </cell>
          <cell r="E343" t="str">
            <v>m3</v>
          </cell>
          <cell r="F343">
            <v>240000</v>
          </cell>
        </row>
        <row r="344">
          <cell r="C344" t="str">
            <v>Ubin Abu-abu</v>
          </cell>
          <cell r="E344" t="str">
            <v>Bh</v>
          </cell>
          <cell r="F344">
            <v>90000</v>
          </cell>
        </row>
        <row r="345">
          <cell r="C345" t="str">
            <v>Ubin Abu-abu</v>
          </cell>
          <cell r="E345" t="str">
            <v>buah</v>
          </cell>
          <cell r="F345">
            <v>14400.000000000004</v>
          </cell>
        </row>
        <row r="346">
          <cell r="C346" t="str">
            <v>Ubin Granit 60x60 cm (Polished)</v>
          </cell>
          <cell r="E346" t="str">
            <v>Bh</v>
          </cell>
          <cell r="F346">
            <v>120000</v>
          </cell>
        </row>
        <row r="347">
          <cell r="C347" t="str">
            <v>Ubin Keramik 25x25 cm</v>
          </cell>
          <cell r="E347" t="str">
            <v>Dus</v>
          </cell>
          <cell r="F347">
            <v>90000</v>
          </cell>
        </row>
        <row r="348">
          <cell r="C348" t="str">
            <v>Ubin Keramik 25x40 cm</v>
          </cell>
          <cell r="E348" t="str">
            <v>Bh</v>
          </cell>
          <cell r="F348">
            <v>9000</v>
          </cell>
        </row>
        <row r="349">
          <cell r="C349" t="str">
            <v>Ubin Keramik 40x40 cm</v>
          </cell>
          <cell r="E349" t="str">
            <v>Dus</v>
          </cell>
          <cell r="F349">
            <v>80000</v>
          </cell>
        </row>
        <row r="350">
          <cell r="C350" t="str">
            <v>Ubin Keramik 60x60 cm</v>
          </cell>
          <cell r="E350" t="str">
            <v>Bh</v>
          </cell>
          <cell r="F350">
            <v>37500</v>
          </cell>
        </row>
        <row r="351">
          <cell r="C351" t="str">
            <v>Ubin Keramik</v>
          </cell>
          <cell r="E351" t="str">
            <v>Bh</v>
          </cell>
          <cell r="F351">
            <v>14400.000000000004</v>
          </cell>
        </row>
        <row r="352">
          <cell r="C352" t="str">
            <v>Ubin porselen
20x20cm</v>
          </cell>
          <cell r="E352" t="str">
            <v>buah</v>
          </cell>
          <cell r="F352">
            <v>3600.0000000000009</v>
          </cell>
        </row>
        <row r="353">
          <cell r="C353" t="str">
            <v>Ubin Teralux</v>
          </cell>
          <cell r="E353" t="str">
            <v>Bh</v>
          </cell>
          <cell r="F353">
            <v>288000</v>
          </cell>
        </row>
        <row r="354">
          <cell r="C354" t="str">
            <v>Ubin Teralux
Marmer</v>
          </cell>
          <cell r="E354" t="str">
            <v>Bh</v>
          </cell>
          <cell r="F354">
            <v>288000</v>
          </cell>
        </row>
        <row r="355">
          <cell r="C355" t="str">
            <v>Ubin Teraso</v>
          </cell>
          <cell r="E355" t="str">
            <v>Bh</v>
          </cell>
          <cell r="F355">
            <v>13000</v>
          </cell>
        </row>
        <row r="356">
          <cell r="C356" t="str">
            <v>Ubin Warna</v>
          </cell>
          <cell r="E356" t="str">
            <v>Bh</v>
          </cell>
          <cell r="F356">
            <v>14400.000000000004</v>
          </cell>
        </row>
        <row r="357">
          <cell r="C357" t="str">
            <v>Underlayer</v>
          </cell>
          <cell r="E357" t="str">
            <v>m2</v>
          </cell>
          <cell r="F357">
            <v>26400.000000000004</v>
          </cell>
        </row>
        <row r="358">
          <cell r="C358" t="str">
            <v>Urinoir Lengkap</v>
          </cell>
          <cell r="E358" t="str">
            <v>Unit</v>
          </cell>
          <cell r="F358">
            <v>1250000</v>
          </cell>
        </row>
        <row r="359">
          <cell r="C359" t="str">
            <v>Venetions Blinds dan Vertical Blinds (Tirai)</v>
          </cell>
          <cell r="E359" t="str">
            <v>m2</v>
          </cell>
          <cell r="F359">
            <v>210000</v>
          </cell>
        </row>
        <row r="360">
          <cell r="C360" t="str">
            <v>Vynil</v>
          </cell>
          <cell r="E360" t="str">
            <v>buah</v>
          </cell>
          <cell r="F360">
            <v>30000</v>
          </cell>
        </row>
        <row r="361">
          <cell r="C361" t="str">
            <v>Wallpaper</v>
          </cell>
          <cell r="E361" t="str">
            <v>m’</v>
          </cell>
          <cell r="F361">
            <v>60000</v>
          </cell>
        </row>
        <row r="362">
          <cell r="C362" t="str">
            <v>Wastafel Lengkap</v>
          </cell>
          <cell r="E362" t="str">
            <v>Unit</v>
          </cell>
          <cell r="F362">
            <v>1300000</v>
          </cell>
        </row>
        <row r="363">
          <cell r="C363" t="str">
            <v>Waterdrain</v>
          </cell>
          <cell r="E363" t="str">
            <v>buah</v>
          </cell>
          <cell r="F363">
            <v>50000</v>
          </cell>
        </row>
      </sheetData>
    </sheetDataSet>
  </externalBook>
</externalLink>
</file>

<file path=xl/externalLinks/externalLink3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ALISA"/>
      <sheetName val="COVER"/>
      <sheetName val="REKAP"/>
      <sheetName val="RAB"/>
      <sheetName val="K3"/>
      <sheetName val="ANLS AHSP"/>
      <sheetName val="UPAH&amp;BAHAN"/>
      <sheetName val="BACK UP"/>
      <sheetName val="Sheet1"/>
      <sheetName val="Atap"/>
      <sheetName val="plafond"/>
      <sheetName val="Kusen UPVC"/>
      <sheetName val="Beton Bertulang"/>
      <sheetName val="Bongkaran"/>
      <sheetName val="Pas. Bata"/>
      <sheetName val="Plesteran"/>
      <sheetName val="Pengecatan"/>
      <sheetName val="Keramik"/>
      <sheetName val="Keramik Batu Alam"/>
    </sheetNames>
    <sheetDataSet>
      <sheetData sheetId="0" refreshError="1"/>
      <sheetData sheetId="1" refreshError="1"/>
      <sheetData sheetId="2" refreshError="1"/>
      <sheetData sheetId="3" refreshError="1"/>
      <sheetData sheetId="4" refreshError="1"/>
      <sheetData sheetId="5" refreshError="1">
        <row r="34">
          <cell r="H34">
            <v>1800</v>
          </cell>
        </row>
        <row r="35">
          <cell r="H35">
            <v>80000</v>
          </cell>
        </row>
        <row r="36">
          <cell r="H36">
            <v>120000</v>
          </cell>
        </row>
        <row r="37">
          <cell r="H37">
            <v>150000</v>
          </cell>
        </row>
        <row r="38">
          <cell r="H38">
            <v>2200000</v>
          </cell>
        </row>
        <row r="39">
          <cell r="H39">
            <v>10000</v>
          </cell>
        </row>
        <row r="40">
          <cell r="H40">
            <v>22000</v>
          </cell>
        </row>
      </sheetData>
      <sheetData sheetId="6" refreshError="1">
        <row r="5">
          <cell r="G5">
            <v>100000</v>
          </cell>
        </row>
        <row r="6">
          <cell r="G6">
            <v>110000</v>
          </cell>
        </row>
        <row r="7">
          <cell r="G7">
            <v>120000</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40000"/>
                <a:satMod val="155000"/>
              </a:schemeClr>
            </a:gs>
            <a:gs pos="65000">
              <a:schemeClr val="phClr">
                <a:shade val="85000"/>
                <a:satMod val="155000"/>
              </a:schemeClr>
            </a:gs>
            <a:gs pos="100000">
              <a:schemeClr val="phClr">
                <a:shade val="95000"/>
                <a:satMod val="155000"/>
              </a:schemeClr>
            </a:gs>
          </a:gsLst>
          <a:lin ang="16200000" scaled="0"/>
        </a:gradFill>
      </a:fillStyleLst>
      <a:lnStyleLst>
        <a:ln w="6350" cap="rnd" cmpd="sng" algn="ctr">
          <a:solidFill>
            <a:schemeClr val="phClr">
              <a:shade val="95000"/>
              <a:satMod val="105000"/>
            </a:schemeClr>
          </a:solidFill>
          <a:prstDash val="solid"/>
        </a:ln>
        <a:ln w="25400" cap="flat" cmpd="sng" algn="ctr">
          <a:solidFill>
            <a:schemeClr val="phClr"/>
          </a:solidFill>
          <a:prstDash val="solid"/>
        </a:ln>
        <a:ln w="34925" cap="rnd" cmpd="sng" algn="ctr">
          <a:solidFill>
            <a:schemeClr val="phClr"/>
          </a:solidFill>
          <a:prstDash val="solid"/>
        </a:ln>
      </a:lnStyleLst>
      <a:effectStyleLst>
        <a:effectStyle>
          <a:effectLst>
            <a:outerShdw blurRad="50800" algn="tl" rotWithShape="0">
              <a:srgbClr val="000000">
                <a:alpha val="64000"/>
              </a:srgbClr>
            </a:outerShdw>
          </a:effectLst>
        </a:effectStyle>
        <a:effectStyle>
          <a:effectLst>
            <a:outerShdw blurRad="39000" dist="25400" dir="5400000">
              <a:srgbClr val="000000">
                <a:alpha val="35000"/>
              </a:srgbClr>
            </a:outerShdw>
          </a:effectLst>
        </a:effectStyle>
        <a:effectStyle>
          <a:effectLst>
            <a:outerShdw blurRad="39000" dist="25400" dir="5400000">
              <a:srgbClr val="000000">
                <a:alpha val="35000"/>
              </a:srgbClr>
            </a:outerShdw>
          </a:effectLst>
          <a:scene3d>
            <a:camera prst="orthographicFront" fov="0">
              <a:rot lat="0" lon="0" rev="0"/>
            </a:camera>
            <a:lightRig rig="threePt" dir="t">
              <a:rot lat="0" lon="0" rev="0"/>
            </a:lightRig>
          </a:scene3d>
          <a:sp3d prstMaterial="matte">
            <a:bevelT h="22225"/>
          </a:sp3d>
        </a:effectStyle>
      </a:effectStyleLst>
      <a:bgFillStyleLst>
        <a:solidFill>
          <a:schemeClr val="phClr"/>
        </a:solidFill>
        <a:gradFill rotWithShape="1">
          <a:gsLst>
            <a:gs pos="0">
              <a:schemeClr val="phClr">
                <a:shade val="50000"/>
                <a:satMod val="155000"/>
              </a:schemeClr>
            </a:gs>
            <a:gs pos="35000">
              <a:schemeClr val="phClr">
                <a:shade val="75000"/>
                <a:satMod val="155000"/>
              </a:schemeClr>
            </a:gs>
            <a:gs pos="100000">
              <a:schemeClr val="phClr">
                <a:tint val="80000"/>
                <a:satMod val="255000"/>
              </a:schemeClr>
            </a:gs>
          </a:gsLst>
          <a:lin ang="16200000" scaled="0"/>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81ED3-8162-4C35-8A96-65EAF6554656}">
  <sheetPr>
    <tabColor rgb="FFFF0000"/>
    <pageSetUpPr fitToPage="1"/>
  </sheetPr>
  <dimension ref="A2:J75"/>
  <sheetViews>
    <sheetView view="pageBreakPreview" zoomScaleNormal="100" zoomScaleSheetLayoutView="100" workbookViewId="0">
      <selection activeCell="C13" sqref="C13"/>
    </sheetView>
  </sheetViews>
  <sheetFormatPr defaultRowHeight="18" customHeight="1" x14ac:dyDescent="0.3"/>
  <cols>
    <col min="1" max="1" width="13.88671875" style="43" customWidth="1"/>
    <col min="2" max="2" width="5.88671875" style="46" customWidth="1"/>
    <col min="3" max="3" width="31.33203125" style="14" customWidth="1"/>
    <col min="4" max="4" width="7.109375" style="11" customWidth="1"/>
    <col min="5" max="5" width="8.88671875" style="11" customWidth="1"/>
    <col min="6" max="6" width="11.109375" style="11" customWidth="1"/>
    <col min="7" max="7" width="23.5546875" style="56" customWidth="1"/>
    <col min="8" max="8" width="22.33203125" style="49" customWidth="1"/>
    <col min="9" max="9" width="5.88671875" customWidth="1"/>
  </cols>
  <sheetData>
    <row r="2" spans="1:9" ht="25.5" customHeight="1" x14ac:dyDescent="0.3">
      <c r="A2" s="933" t="s">
        <v>254</v>
      </c>
      <c r="B2" s="933"/>
      <c r="C2" s="933"/>
      <c r="D2" s="933"/>
      <c r="E2" s="933"/>
      <c r="F2" s="933"/>
      <c r="G2" s="933"/>
      <c r="H2" s="933"/>
      <c r="I2" s="933"/>
    </row>
    <row r="3" spans="1:9" ht="18" customHeight="1" x14ac:dyDescent="0.3">
      <c r="A3" s="72"/>
    </row>
    <row r="4" spans="1:9" ht="18" customHeight="1" x14ac:dyDescent="0.3">
      <c r="A4" s="73" t="s">
        <v>253</v>
      </c>
    </row>
    <row r="6" spans="1:9" ht="18" customHeight="1" x14ac:dyDescent="0.3">
      <c r="A6" s="932" t="s">
        <v>263</v>
      </c>
      <c r="B6" s="932"/>
      <c r="C6" s="932"/>
      <c r="D6" s="932"/>
      <c r="E6" s="932"/>
      <c r="F6" s="932"/>
      <c r="G6" s="932"/>
      <c r="H6" s="932"/>
      <c r="I6" s="932"/>
    </row>
    <row r="7" spans="1:9" ht="18" customHeight="1" x14ac:dyDescent="0.3">
      <c r="A7" s="932"/>
      <c r="B7" s="932"/>
      <c r="C7" s="932"/>
      <c r="D7" s="932"/>
      <c r="E7" s="932"/>
      <c r="F7" s="932"/>
      <c r="G7" s="932"/>
      <c r="H7" s="932"/>
      <c r="I7" s="932"/>
    </row>
    <row r="8" spans="1:9" ht="18" customHeight="1" thickBot="1" x14ac:dyDescent="0.35">
      <c r="A8" s="43" t="s">
        <v>259</v>
      </c>
    </row>
    <row r="9" spans="1:9" ht="18" customHeight="1" x14ac:dyDescent="0.3">
      <c r="B9" s="9" t="s">
        <v>0</v>
      </c>
      <c r="C9" s="15" t="s">
        <v>221</v>
      </c>
      <c r="D9" s="25"/>
      <c r="E9" s="25"/>
      <c r="F9" s="29"/>
      <c r="G9" s="7"/>
      <c r="H9" s="31"/>
    </row>
    <row r="10" spans="1:9" ht="18" customHeight="1" x14ac:dyDescent="0.3">
      <c r="B10" s="6"/>
      <c r="C10" s="20" t="s">
        <v>220</v>
      </c>
      <c r="D10" s="9" t="s">
        <v>1</v>
      </c>
      <c r="E10" s="9" t="s">
        <v>2</v>
      </c>
      <c r="F10" s="70">
        <v>1</v>
      </c>
      <c r="G10" s="58" t="e">
        <f>VLOOKUP(C10,#REF!,3,FALSE)</f>
        <v>#REF!</v>
      </c>
      <c r="H10" s="8" t="e">
        <f>F10*G10</f>
        <v>#REF!</v>
      </c>
    </row>
    <row r="11" spans="1:9" ht="18" customHeight="1" x14ac:dyDescent="0.3">
      <c r="B11" s="6"/>
      <c r="C11" s="15" t="s">
        <v>222</v>
      </c>
      <c r="D11" s="9" t="s">
        <v>3</v>
      </c>
      <c r="E11" s="9" t="s">
        <v>2</v>
      </c>
      <c r="F11" s="70">
        <v>2</v>
      </c>
      <c r="G11" s="58" t="e">
        <f>VLOOKUP(C11,#REF!,3,FALSE)</f>
        <v>#REF!</v>
      </c>
      <c r="H11" s="8" t="e">
        <f t="shared" ref="H11:H13" si="0">F11*G11</f>
        <v>#REF!</v>
      </c>
    </row>
    <row r="12" spans="1:9" ht="18" customHeight="1" x14ac:dyDescent="0.3">
      <c r="B12" s="6"/>
      <c r="C12" s="15" t="s">
        <v>223</v>
      </c>
      <c r="D12" s="9" t="s">
        <v>4</v>
      </c>
      <c r="E12" s="9" t="s">
        <v>2</v>
      </c>
      <c r="F12" s="70">
        <v>0.2</v>
      </c>
      <c r="G12" s="58" t="e">
        <f>VLOOKUP(C12,#REF!,3,FALSE)</f>
        <v>#REF!</v>
      </c>
      <c r="H12" s="8" t="e">
        <f t="shared" si="0"/>
        <v>#REF!</v>
      </c>
    </row>
    <row r="13" spans="1:9" ht="18" customHeight="1" x14ac:dyDescent="0.3">
      <c r="B13" s="6"/>
      <c r="C13" s="20" t="s">
        <v>224</v>
      </c>
      <c r="D13" s="9" t="s">
        <v>5</v>
      </c>
      <c r="E13" s="9" t="s">
        <v>2</v>
      </c>
      <c r="F13" s="70">
        <v>0.05</v>
      </c>
      <c r="G13" s="58" t="e">
        <f>VLOOKUP(C13,#REF!,3,FALSE)</f>
        <v>#REF!</v>
      </c>
      <c r="H13" s="8" t="e">
        <f t="shared" si="0"/>
        <v>#REF!</v>
      </c>
    </row>
    <row r="14" spans="1:9" ht="18" customHeight="1" x14ac:dyDescent="0.3">
      <c r="B14" s="6"/>
      <c r="C14" s="20"/>
      <c r="D14" s="6"/>
      <c r="E14" s="6"/>
      <c r="F14" s="67" t="s">
        <v>227</v>
      </c>
      <c r="G14" s="39"/>
      <c r="H14" s="8" t="e">
        <f>SUM(H10:H13)</f>
        <v>#REF!</v>
      </c>
    </row>
    <row r="16" spans="1:9" ht="18" customHeight="1" x14ac:dyDescent="0.3">
      <c r="A16" s="43" t="s">
        <v>260</v>
      </c>
    </row>
    <row r="17" spans="1:9" ht="18" customHeight="1" x14ac:dyDescent="0.3">
      <c r="B17" s="19" t="s">
        <v>6</v>
      </c>
      <c r="C17" s="21" t="s">
        <v>225</v>
      </c>
      <c r="D17" s="26"/>
      <c r="E17" s="26"/>
      <c r="F17" s="32"/>
      <c r="G17" s="7"/>
      <c r="H17" s="55"/>
    </row>
    <row r="18" spans="1:9" ht="14.4" x14ac:dyDescent="0.3">
      <c r="B18" s="47"/>
      <c r="C18" s="22" t="s">
        <v>244</v>
      </c>
      <c r="D18" s="27"/>
      <c r="E18" s="76" t="s">
        <v>265</v>
      </c>
      <c r="F18" s="70">
        <v>1.25</v>
      </c>
      <c r="G18" s="66">
        <f>IF(C18&amp;E18="","Bahan &amp; Sat Kosong",(INDEX(Bahan,MATCH(C18&amp;E18,BahanSatuan,0),4)))</f>
        <v>2</v>
      </c>
      <c r="H18" s="51">
        <f>F18*G18</f>
        <v>2.5</v>
      </c>
    </row>
    <row r="19" spans="1:9" ht="18" customHeight="1" x14ac:dyDescent="0.3">
      <c r="B19" s="47"/>
      <c r="C19" s="22" t="s">
        <v>245</v>
      </c>
      <c r="D19" s="27"/>
      <c r="E19" s="30" t="s">
        <v>233</v>
      </c>
      <c r="F19" s="70">
        <v>0.186</v>
      </c>
      <c r="G19" s="66">
        <f>IF(C19&amp;E19="","Bahan &amp; Sat Kosong",(INDEX(Bahan,MATCH(C19&amp;E19,BahanSatuan,0),4)))</f>
        <v>14</v>
      </c>
      <c r="H19" s="51">
        <f>F19*G19</f>
        <v>2.6040000000000001</v>
      </c>
    </row>
    <row r="22" spans="1:9" ht="18" customHeight="1" x14ac:dyDescent="0.3">
      <c r="A22" s="43" t="s">
        <v>258</v>
      </c>
      <c r="B22" s="71"/>
      <c r="C22" s="71"/>
      <c r="D22" s="71"/>
      <c r="E22" s="71"/>
      <c r="F22" s="71"/>
      <c r="G22" s="71"/>
      <c r="H22" s="71"/>
      <c r="I22" s="71"/>
    </row>
    <row r="23" spans="1:9" ht="18" customHeight="1" x14ac:dyDescent="0.3">
      <c r="A23" s="934" t="s">
        <v>256</v>
      </c>
      <c r="B23" s="934"/>
      <c r="C23" s="934"/>
      <c r="D23" s="934"/>
      <c r="E23" s="934"/>
      <c r="F23" s="934"/>
      <c r="G23" s="934"/>
      <c r="H23" s="934"/>
      <c r="I23" s="934"/>
    </row>
    <row r="24" spans="1:9" ht="18" customHeight="1" x14ac:dyDescent="0.3">
      <c r="A24" s="934"/>
      <c r="B24" s="934"/>
      <c r="C24" s="934"/>
      <c r="D24" s="934"/>
      <c r="E24" s="934"/>
      <c r="F24" s="934"/>
      <c r="G24" s="934"/>
      <c r="H24" s="934"/>
      <c r="I24" s="934"/>
    </row>
    <row r="25" spans="1:9" ht="18" customHeight="1" x14ac:dyDescent="0.3">
      <c r="A25" s="934" t="s">
        <v>255</v>
      </c>
      <c r="B25" s="934"/>
      <c r="C25" s="934"/>
      <c r="D25" s="934"/>
      <c r="E25" s="934"/>
      <c r="F25" s="934"/>
      <c r="G25" s="934"/>
      <c r="H25" s="934"/>
      <c r="I25" s="934"/>
    </row>
    <row r="26" spans="1:9" ht="18" customHeight="1" x14ac:dyDescent="0.3">
      <c r="A26" s="934"/>
      <c r="B26" s="934"/>
      <c r="C26" s="934"/>
      <c r="D26" s="934"/>
      <c r="E26" s="934"/>
      <c r="F26" s="934"/>
      <c r="G26" s="934"/>
      <c r="H26" s="934"/>
      <c r="I26" s="934"/>
    </row>
    <row r="27" spans="1:9" s="41" customFormat="1" ht="18" customHeight="1" x14ac:dyDescent="0.3">
      <c r="A27" s="43"/>
      <c r="B27" s="45"/>
      <c r="C27" s="14"/>
      <c r="D27" s="40"/>
      <c r="E27" s="40"/>
      <c r="F27" s="40"/>
      <c r="G27" s="57"/>
      <c r="H27" s="50"/>
    </row>
    <row r="28" spans="1:9" s="41" customFormat="1" ht="18" customHeight="1" x14ac:dyDescent="0.3">
      <c r="A28" s="43" t="s">
        <v>404</v>
      </c>
      <c r="B28" s="45"/>
      <c r="C28" s="14"/>
      <c r="D28" s="40"/>
      <c r="E28" s="40"/>
      <c r="F28" s="40"/>
      <c r="G28" s="57"/>
      <c r="H28" s="50"/>
    </row>
    <row r="29" spans="1:9" s="41" customFormat="1" ht="18" customHeight="1" x14ac:dyDescent="0.3">
      <c r="A29" s="43"/>
      <c r="B29" s="45"/>
      <c r="C29" s="14"/>
      <c r="D29" s="40"/>
      <c r="E29" s="40"/>
      <c r="F29" s="40"/>
      <c r="G29" s="57"/>
      <c r="H29" s="50"/>
    </row>
    <row r="30" spans="1:9" s="41" customFormat="1" ht="18" customHeight="1" x14ac:dyDescent="0.3">
      <c r="A30" s="73" t="s">
        <v>257</v>
      </c>
      <c r="B30" s="45"/>
      <c r="C30" s="14"/>
      <c r="D30" s="40"/>
      <c r="E30" s="40"/>
      <c r="F30" s="40"/>
      <c r="G30" s="57"/>
      <c r="H30" s="50"/>
    </row>
    <row r="31" spans="1:9" s="41" customFormat="1" ht="18" customHeight="1" x14ac:dyDescent="0.3">
      <c r="A31" s="43"/>
      <c r="B31" s="45"/>
      <c r="C31" s="14"/>
      <c r="D31" s="40"/>
      <c r="E31" s="40"/>
      <c r="F31" s="40"/>
      <c r="G31" s="57"/>
      <c r="H31" s="50"/>
    </row>
    <row r="32" spans="1:9" s="41" customFormat="1" ht="18" customHeight="1" x14ac:dyDescent="0.3">
      <c r="A32" s="43" t="s">
        <v>262</v>
      </c>
      <c r="B32" s="45"/>
      <c r="C32" s="14"/>
      <c r="D32" s="40"/>
      <c r="E32" s="40"/>
      <c r="F32" s="40"/>
      <c r="G32" s="57"/>
      <c r="H32" s="50"/>
    </row>
    <row r="33" spans="1:10" s="41" customFormat="1" ht="18" customHeight="1" thickBot="1" x14ac:dyDescent="0.35">
      <c r="A33" s="43" t="s">
        <v>195</v>
      </c>
      <c r="B33" s="45" t="s">
        <v>242</v>
      </c>
      <c r="C33" s="14"/>
      <c r="D33" s="40"/>
      <c r="E33" s="40"/>
      <c r="F33" s="40"/>
      <c r="G33" s="57"/>
      <c r="H33" s="50"/>
    </row>
    <row r="34" spans="1:10" s="1" customFormat="1" ht="18" customHeight="1" thickBot="1" x14ac:dyDescent="0.35">
      <c r="A34" s="44"/>
      <c r="B34" s="42" t="s">
        <v>50</v>
      </c>
      <c r="C34" s="35" t="s">
        <v>51</v>
      </c>
      <c r="D34" s="3" t="s">
        <v>52</v>
      </c>
      <c r="E34" s="3" t="s">
        <v>53</v>
      </c>
      <c r="F34" s="4" t="s">
        <v>54</v>
      </c>
      <c r="G34" s="5" t="s">
        <v>196</v>
      </c>
      <c r="H34" s="10" t="s">
        <v>197</v>
      </c>
      <c r="I34" s="2"/>
    </row>
    <row r="35" spans="1:10" ht="18" customHeight="1" x14ac:dyDescent="0.3">
      <c r="B35" s="9" t="s">
        <v>0</v>
      </c>
      <c r="C35" s="15" t="s">
        <v>221</v>
      </c>
      <c r="D35" s="25"/>
      <c r="E35" s="25"/>
      <c r="F35" s="29"/>
      <c r="G35" s="7"/>
      <c r="H35" s="31"/>
    </row>
    <row r="36" spans="1:10" ht="18" customHeight="1" x14ac:dyDescent="0.3">
      <c r="B36" s="6"/>
      <c r="C36" s="20" t="s">
        <v>220</v>
      </c>
      <c r="D36" s="9" t="s">
        <v>1</v>
      </c>
      <c r="E36" s="9" t="s">
        <v>2</v>
      </c>
      <c r="F36" s="70">
        <v>1</v>
      </c>
      <c r="G36" s="58" t="e">
        <f>VLOOKUP(C36,#REF!,3,FALSE)</f>
        <v>#REF!</v>
      </c>
      <c r="H36" s="8" t="e">
        <f>F36*G36</f>
        <v>#REF!</v>
      </c>
    </row>
    <row r="37" spans="1:10" ht="18" customHeight="1" x14ac:dyDescent="0.3">
      <c r="B37" s="6"/>
      <c r="C37" s="15" t="s">
        <v>222</v>
      </c>
      <c r="D37" s="9" t="s">
        <v>3</v>
      </c>
      <c r="E37" s="9" t="s">
        <v>2</v>
      </c>
      <c r="F37" s="70">
        <v>2</v>
      </c>
      <c r="G37" s="58" t="e">
        <f>VLOOKUP(C37,#REF!,3,FALSE)</f>
        <v>#REF!</v>
      </c>
      <c r="H37" s="8" t="e">
        <f t="shared" ref="H37:H39" si="1">F37*G37</f>
        <v>#REF!</v>
      </c>
    </row>
    <row r="38" spans="1:10" ht="18" customHeight="1" x14ac:dyDescent="0.3">
      <c r="B38" s="6"/>
      <c r="C38" s="77" t="s">
        <v>261</v>
      </c>
      <c r="D38" s="9" t="s">
        <v>4</v>
      </c>
      <c r="E38" s="9" t="s">
        <v>2</v>
      </c>
      <c r="F38" s="70">
        <v>0.2</v>
      </c>
      <c r="G38" s="58" t="e">
        <f>VLOOKUP(C38,#REF!,3,FALSE)</f>
        <v>#REF!</v>
      </c>
      <c r="H38" s="8" t="e">
        <f t="shared" si="1"/>
        <v>#REF!</v>
      </c>
    </row>
    <row r="39" spans="1:10" ht="18" customHeight="1" x14ac:dyDescent="0.3">
      <c r="B39" s="6"/>
      <c r="C39" s="20" t="s">
        <v>224</v>
      </c>
      <c r="D39" s="9" t="s">
        <v>5</v>
      </c>
      <c r="E39" s="9" t="s">
        <v>2</v>
      </c>
      <c r="F39" s="70">
        <v>0.05</v>
      </c>
      <c r="G39" s="58" t="e">
        <f>VLOOKUP(C39,#REF!,3,FALSE)</f>
        <v>#REF!</v>
      </c>
      <c r="H39" s="8" t="e">
        <f t="shared" si="1"/>
        <v>#REF!</v>
      </c>
    </row>
    <row r="40" spans="1:10" ht="18" customHeight="1" x14ac:dyDescent="0.3">
      <c r="B40" s="6"/>
      <c r="C40" s="20"/>
      <c r="D40" s="6"/>
      <c r="E40" s="6"/>
      <c r="F40" s="67" t="s">
        <v>227</v>
      </c>
      <c r="G40" s="39"/>
      <c r="H40" s="8" t="e">
        <f>SUM(H36:H39)</f>
        <v>#REF!</v>
      </c>
    </row>
    <row r="41" spans="1:10" ht="18" customHeight="1" x14ac:dyDescent="0.3">
      <c r="B41" s="19" t="s">
        <v>6</v>
      </c>
      <c r="C41" s="21" t="s">
        <v>225</v>
      </c>
      <c r="D41" s="26"/>
      <c r="E41" s="26"/>
      <c r="F41" s="32"/>
      <c r="G41" s="7"/>
      <c r="H41" s="55"/>
    </row>
    <row r="42" spans="1:10" ht="14.4" x14ac:dyDescent="0.3">
      <c r="B42" s="47"/>
      <c r="C42" s="22" t="s">
        <v>244</v>
      </c>
      <c r="D42" s="27"/>
      <c r="E42" s="76" t="s">
        <v>183</v>
      </c>
      <c r="F42" s="70">
        <v>1.25</v>
      </c>
      <c r="G42" s="66" t="e">
        <f>IF(C42&amp;E42="","Bahan &amp; Sat Kosong",(INDEX(Bahan,MATCH(C42&amp;E42,BahanSatuan,0),4)))</f>
        <v>#N/A</v>
      </c>
      <c r="H42" s="51" t="e">
        <f>F42*G42</f>
        <v>#N/A</v>
      </c>
    </row>
    <row r="43" spans="1:10" ht="18" customHeight="1" x14ac:dyDescent="0.3">
      <c r="B43" s="47"/>
      <c r="C43" s="22" t="s">
        <v>245</v>
      </c>
      <c r="D43" s="27"/>
      <c r="E43" s="30" t="s">
        <v>233</v>
      </c>
      <c r="F43" s="70">
        <v>0.186</v>
      </c>
      <c r="G43" s="66">
        <f>IF(C43&amp;E43="","Bahan &amp; Sat Kosong",(INDEX(Bahan,MATCH(C43&amp;E43,BahanSatuan,0),4)))</f>
        <v>14</v>
      </c>
      <c r="H43" s="51">
        <f>F43*G43</f>
        <v>2.6040000000000001</v>
      </c>
    </row>
    <row r="44" spans="1:10" ht="18" customHeight="1" x14ac:dyDescent="0.3">
      <c r="B44" s="47"/>
      <c r="C44" s="23"/>
      <c r="D44" s="27"/>
      <c r="E44" s="27"/>
      <c r="F44" s="67" t="s">
        <v>228</v>
      </c>
      <c r="G44" s="59"/>
      <c r="H44" s="51" t="e">
        <f>SUM(H42:H43)</f>
        <v>#N/A</v>
      </c>
    </row>
    <row r="45" spans="1:10" ht="18" customHeight="1" x14ac:dyDescent="0.3">
      <c r="B45" s="19" t="s">
        <v>7</v>
      </c>
      <c r="C45" s="22" t="s">
        <v>226</v>
      </c>
      <c r="D45" s="27"/>
      <c r="E45" s="27"/>
      <c r="F45" s="33"/>
      <c r="G45" s="58"/>
      <c r="H45" s="51"/>
    </row>
    <row r="46" spans="1:10" ht="18" customHeight="1" x14ac:dyDescent="0.3">
      <c r="B46" s="47"/>
      <c r="C46" s="23"/>
      <c r="D46" s="27"/>
      <c r="E46" s="27"/>
      <c r="F46" s="33"/>
      <c r="G46" s="58"/>
      <c r="H46" s="51"/>
    </row>
    <row r="47" spans="1:10" ht="18" customHeight="1" x14ac:dyDescent="0.3">
      <c r="B47" s="47"/>
      <c r="C47" s="23"/>
      <c r="D47" s="27"/>
      <c r="E47" s="27"/>
      <c r="F47" s="67" t="s">
        <v>229</v>
      </c>
      <c r="G47" s="59"/>
      <c r="H47" s="51">
        <f>SUM(H46)</f>
        <v>0</v>
      </c>
    </row>
    <row r="48" spans="1:10" ht="18" customHeight="1" thickBot="1" x14ac:dyDescent="0.35">
      <c r="B48" s="48"/>
      <c r="C48" s="24"/>
      <c r="D48" s="28"/>
      <c r="E48" s="28"/>
      <c r="F48" s="34"/>
      <c r="G48" s="58"/>
      <c r="H48" s="62"/>
      <c r="J48" t="s">
        <v>10</v>
      </c>
    </row>
    <row r="49" spans="1:9" ht="18" customHeight="1" thickBot="1" x14ac:dyDescent="0.35">
      <c r="B49" s="16" t="s">
        <v>8</v>
      </c>
      <c r="C49" s="37" t="s">
        <v>230</v>
      </c>
      <c r="D49" s="38"/>
      <c r="E49" s="38"/>
      <c r="F49" s="38"/>
      <c r="G49" s="52"/>
      <c r="H49" s="63" t="e">
        <f>H40+H44+H47</f>
        <v>#REF!</v>
      </c>
    </row>
    <row r="50" spans="1:9" ht="18" customHeight="1" thickBot="1" x14ac:dyDescent="0.35">
      <c r="B50" s="17" t="s">
        <v>9</v>
      </c>
      <c r="C50" s="37" t="s">
        <v>231</v>
      </c>
      <c r="D50" s="69"/>
      <c r="E50" s="69"/>
      <c r="F50" s="64"/>
      <c r="G50" s="65">
        <v>0.1</v>
      </c>
      <c r="H50" s="63" t="e">
        <f>H49*G50</f>
        <v>#REF!</v>
      </c>
    </row>
    <row r="51" spans="1:9" ht="18" customHeight="1" thickBot="1" x14ac:dyDescent="0.35">
      <c r="B51" s="18" t="s">
        <v>11</v>
      </c>
      <c r="C51" s="68" t="s">
        <v>232</v>
      </c>
      <c r="D51" s="38"/>
      <c r="E51" s="38"/>
      <c r="F51" s="38"/>
      <c r="G51" s="52"/>
      <c r="H51" s="63" t="e">
        <f>H49+H50</f>
        <v>#REF!</v>
      </c>
    </row>
    <row r="52" spans="1:9" ht="15" customHeight="1" x14ac:dyDescent="0.3">
      <c r="B52" s="36" t="s">
        <v>198</v>
      </c>
      <c r="C52" s="36"/>
      <c r="D52" s="12"/>
      <c r="E52" s="12"/>
      <c r="F52" s="12"/>
      <c r="G52" s="60"/>
      <c r="H52" s="53"/>
    </row>
    <row r="53" spans="1:9" ht="18" customHeight="1" x14ac:dyDescent="0.3">
      <c r="B53" s="13"/>
      <c r="C53" s="13"/>
      <c r="D53" s="12"/>
      <c r="E53" s="12"/>
      <c r="F53" s="12"/>
      <c r="G53" s="61"/>
      <c r="H53" s="54"/>
    </row>
    <row r="54" spans="1:9" ht="18" customHeight="1" x14ac:dyDescent="0.3">
      <c r="A54" s="73" t="s">
        <v>264</v>
      </c>
    </row>
    <row r="55" spans="1:9" s="41" customFormat="1" ht="18" customHeight="1" thickBot="1" x14ac:dyDescent="0.35">
      <c r="A55" s="43" t="s">
        <v>195</v>
      </c>
      <c r="B55" s="45" t="s">
        <v>242</v>
      </c>
      <c r="C55" s="14"/>
      <c r="D55" s="40"/>
      <c r="E55" s="40"/>
      <c r="F55" s="40"/>
      <c r="G55" s="57"/>
      <c r="H55" s="50"/>
    </row>
    <row r="56" spans="1:9" s="1" customFormat="1" ht="18" customHeight="1" thickBot="1" x14ac:dyDescent="0.35">
      <c r="A56" s="44"/>
      <c r="B56" s="42" t="s">
        <v>50</v>
      </c>
      <c r="C56" s="35" t="s">
        <v>51</v>
      </c>
      <c r="D56" s="3" t="s">
        <v>52</v>
      </c>
      <c r="E56" s="3" t="s">
        <v>53</v>
      </c>
      <c r="F56" s="4" t="s">
        <v>54</v>
      </c>
      <c r="G56" s="5" t="s">
        <v>196</v>
      </c>
      <c r="H56" s="10" t="s">
        <v>197</v>
      </c>
      <c r="I56" s="2"/>
    </row>
    <row r="57" spans="1:9" ht="18" customHeight="1" x14ac:dyDescent="0.3">
      <c r="B57" s="9" t="s">
        <v>0</v>
      </c>
      <c r="C57" s="15" t="s">
        <v>221</v>
      </c>
      <c r="D57" s="25"/>
      <c r="E57" s="25"/>
      <c r="F57" s="29"/>
      <c r="G57" s="7"/>
      <c r="H57" s="31"/>
    </row>
    <row r="58" spans="1:9" ht="18" customHeight="1" x14ac:dyDescent="0.3">
      <c r="B58" s="6"/>
      <c r="C58" s="20" t="s">
        <v>220</v>
      </c>
      <c r="D58" s="9" t="s">
        <v>1</v>
      </c>
      <c r="E58" s="9" t="s">
        <v>2</v>
      </c>
      <c r="F58" s="70">
        <v>1</v>
      </c>
      <c r="G58" s="58" t="e">
        <f>VLOOKUP(C58,#REF!,3,FALSE)</f>
        <v>#REF!</v>
      </c>
      <c r="H58" s="8" t="e">
        <f>F58*G58</f>
        <v>#REF!</v>
      </c>
    </row>
    <row r="59" spans="1:9" ht="18" customHeight="1" x14ac:dyDescent="0.3">
      <c r="B59" s="6"/>
      <c r="C59" s="15" t="s">
        <v>222</v>
      </c>
      <c r="D59" s="9" t="s">
        <v>3</v>
      </c>
      <c r="E59" s="9" t="s">
        <v>2</v>
      </c>
      <c r="F59" s="70">
        <v>2</v>
      </c>
      <c r="G59" s="58" t="e">
        <f>VLOOKUP(C59,#REF!,3,FALSE)</f>
        <v>#REF!</v>
      </c>
      <c r="H59" s="8" t="e">
        <f t="shared" ref="H59:H61" si="2">F59*G59</f>
        <v>#REF!</v>
      </c>
    </row>
    <row r="60" spans="1:9" ht="18" customHeight="1" x14ac:dyDescent="0.3">
      <c r="B60" s="6"/>
      <c r="C60" s="74" t="s">
        <v>223</v>
      </c>
      <c r="D60" s="9" t="s">
        <v>4</v>
      </c>
      <c r="E60" s="9" t="s">
        <v>2</v>
      </c>
      <c r="F60" s="70">
        <v>0.2</v>
      </c>
      <c r="G60" s="58" t="e">
        <f>VLOOKUP(C60,#REF!,3,FALSE)</f>
        <v>#REF!</v>
      </c>
      <c r="H60" s="8" t="e">
        <f t="shared" si="2"/>
        <v>#REF!</v>
      </c>
    </row>
    <row r="61" spans="1:9" ht="18" customHeight="1" x14ac:dyDescent="0.3">
      <c r="B61" s="6"/>
      <c r="C61" s="20" t="s">
        <v>224</v>
      </c>
      <c r="D61" s="9" t="s">
        <v>5</v>
      </c>
      <c r="E61" s="9" t="s">
        <v>2</v>
      </c>
      <c r="F61" s="70">
        <v>0.05</v>
      </c>
      <c r="G61" s="58" t="e">
        <f>VLOOKUP(C61,#REF!,3,FALSE)</f>
        <v>#REF!</v>
      </c>
      <c r="H61" s="8" t="e">
        <f t="shared" si="2"/>
        <v>#REF!</v>
      </c>
    </row>
    <row r="62" spans="1:9" ht="18" customHeight="1" x14ac:dyDescent="0.3">
      <c r="B62" s="6"/>
      <c r="C62" s="20"/>
      <c r="D62" s="6"/>
      <c r="E62" s="6"/>
      <c r="F62" s="67" t="s">
        <v>227</v>
      </c>
      <c r="G62" s="39"/>
      <c r="H62" s="8" t="e">
        <f>SUM(H58:H61)</f>
        <v>#REF!</v>
      </c>
    </row>
    <row r="63" spans="1:9" ht="18" customHeight="1" x14ac:dyDescent="0.3">
      <c r="B63" s="19" t="s">
        <v>6</v>
      </c>
      <c r="C63" s="21" t="s">
        <v>225</v>
      </c>
      <c r="D63" s="26"/>
      <c r="E63" s="26"/>
      <c r="F63" s="32"/>
      <c r="G63" s="7"/>
      <c r="H63" s="55"/>
    </row>
    <row r="64" spans="1:9" ht="14.4" x14ac:dyDescent="0.3">
      <c r="B64" s="47"/>
      <c r="C64" s="22" t="s">
        <v>244</v>
      </c>
      <c r="D64" s="27"/>
      <c r="E64" s="75" t="s">
        <v>22</v>
      </c>
      <c r="F64" s="70">
        <v>1.25</v>
      </c>
      <c r="G64" s="66">
        <f>IF(C64&amp;E64="","Bahan &amp; Sat Kosong",(INDEX(Bahan,MATCH(C64&amp;E64,BahanSatuan,0),4)))</f>
        <v>2</v>
      </c>
      <c r="H64" s="51">
        <f>F64*G64</f>
        <v>2.5</v>
      </c>
    </row>
    <row r="65" spans="2:10" ht="18" customHeight="1" x14ac:dyDescent="0.3">
      <c r="B65" s="47"/>
      <c r="C65" s="22" t="s">
        <v>245</v>
      </c>
      <c r="D65" s="27"/>
      <c r="E65" s="30" t="s">
        <v>233</v>
      </c>
      <c r="F65" s="70">
        <v>0.186</v>
      </c>
      <c r="G65" s="66">
        <f>IF(C65&amp;E65="","Bahan &amp; Sat Kosong",(INDEX(Bahan,MATCH(C65&amp;E65,BahanSatuan,0),4)))</f>
        <v>14</v>
      </c>
      <c r="H65" s="51">
        <f>F65*G65</f>
        <v>2.6040000000000001</v>
      </c>
    </row>
    <row r="66" spans="2:10" ht="18" customHeight="1" x14ac:dyDescent="0.3">
      <c r="B66" s="47"/>
      <c r="C66" s="23"/>
      <c r="D66" s="27"/>
      <c r="E66" s="27"/>
      <c r="F66" s="67" t="s">
        <v>228</v>
      </c>
      <c r="G66" s="59"/>
      <c r="H66" s="51">
        <f>SUM(H64:H65)</f>
        <v>5.1040000000000001</v>
      </c>
    </row>
    <row r="67" spans="2:10" ht="18" customHeight="1" x14ac:dyDescent="0.3">
      <c r="B67" s="19" t="s">
        <v>7</v>
      </c>
      <c r="C67" s="22" t="s">
        <v>226</v>
      </c>
      <c r="D67" s="27"/>
      <c r="E67" s="27"/>
      <c r="F67" s="33"/>
      <c r="G67" s="58"/>
      <c r="H67" s="51"/>
    </row>
    <row r="68" spans="2:10" ht="18" customHeight="1" x14ac:dyDescent="0.3">
      <c r="B68" s="47"/>
      <c r="C68" s="23"/>
      <c r="D68" s="27"/>
      <c r="E68" s="27"/>
      <c r="F68" s="33"/>
      <c r="G68" s="58"/>
      <c r="H68" s="51"/>
    </row>
    <row r="69" spans="2:10" ht="18" customHeight="1" x14ac:dyDescent="0.3">
      <c r="B69" s="47"/>
      <c r="C69" s="23"/>
      <c r="D69" s="27"/>
      <c r="E69" s="27"/>
      <c r="F69" s="67" t="s">
        <v>229</v>
      </c>
      <c r="G69" s="59"/>
      <c r="H69" s="51">
        <f>SUM(H68)</f>
        <v>0</v>
      </c>
    </row>
    <row r="70" spans="2:10" ht="18" customHeight="1" thickBot="1" x14ac:dyDescent="0.35">
      <c r="B70" s="48"/>
      <c r="C70" s="24"/>
      <c r="D70" s="28"/>
      <c r="E70" s="28"/>
      <c r="F70" s="34"/>
      <c r="G70" s="58"/>
      <c r="H70" s="62"/>
      <c r="J70" t="s">
        <v>10</v>
      </c>
    </row>
    <row r="71" spans="2:10" ht="18" customHeight="1" thickBot="1" x14ac:dyDescent="0.35">
      <c r="B71" s="16" t="s">
        <v>8</v>
      </c>
      <c r="C71" s="37" t="s">
        <v>230</v>
      </c>
      <c r="D71" s="38"/>
      <c r="E71" s="38"/>
      <c r="F71" s="38"/>
      <c r="G71" s="52"/>
      <c r="H71" s="63" t="e">
        <f>H62+H66+H69</f>
        <v>#REF!</v>
      </c>
    </row>
    <row r="72" spans="2:10" ht="18" customHeight="1" thickBot="1" x14ac:dyDescent="0.35">
      <c r="B72" s="17" t="s">
        <v>9</v>
      </c>
      <c r="C72" s="37" t="s">
        <v>231</v>
      </c>
      <c r="D72" s="69"/>
      <c r="E72" s="69"/>
      <c r="F72" s="64"/>
      <c r="G72" s="65">
        <v>0.1</v>
      </c>
      <c r="H72" s="63" t="e">
        <f>H71*G72</f>
        <v>#REF!</v>
      </c>
    </row>
    <row r="73" spans="2:10" ht="18" customHeight="1" thickBot="1" x14ac:dyDescent="0.35">
      <c r="B73" s="18" t="s">
        <v>11</v>
      </c>
      <c r="C73" s="68" t="s">
        <v>232</v>
      </c>
      <c r="D73" s="38"/>
      <c r="E73" s="38"/>
      <c r="F73" s="38"/>
      <c r="G73" s="52"/>
      <c r="H73" s="63" t="e">
        <f>H71+H72</f>
        <v>#REF!</v>
      </c>
    </row>
    <row r="74" spans="2:10" ht="15" customHeight="1" x14ac:dyDescent="0.3">
      <c r="B74" s="36" t="s">
        <v>198</v>
      </c>
      <c r="C74" s="36"/>
      <c r="D74" s="12"/>
      <c r="E74" s="12"/>
      <c r="F74" s="12"/>
      <c r="G74" s="60"/>
      <c r="H74" s="53"/>
    </row>
    <row r="75" spans="2:10" ht="18" customHeight="1" x14ac:dyDescent="0.3">
      <c r="B75" s="13"/>
      <c r="C75" s="13"/>
      <c r="D75" s="12"/>
      <c r="E75" s="12"/>
      <c r="F75" s="12"/>
      <c r="G75" s="61"/>
      <c r="H75" s="54"/>
    </row>
  </sheetData>
  <mergeCells count="4">
    <mergeCell ref="A6:I7"/>
    <mergeCell ref="A2:I2"/>
    <mergeCell ref="A23:I24"/>
    <mergeCell ref="A25:I26"/>
  </mergeCells>
  <conditionalFormatting sqref="H1 H3:H5">
    <cfRule type="containsText" dxfId="11" priority="1743" operator="containsText" text="#N/A">
      <formula>NOT(ISERROR(SEARCH("#N/A",H1)))</formula>
    </cfRule>
    <cfRule type="containsText" dxfId="10" priority="1749" operator="containsText" text="N/A">
      <formula>NOT(ISERROR(SEARCH("N/A",H1)))</formula>
    </cfRule>
  </conditionalFormatting>
  <conditionalFormatting sqref="H8:H21">
    <cfRule type="containsText" dxfId="9" priority="1" operator="containsText" text="#N/A">
      <formula>NOT(ISERROR(SEARCH("#N/A",H8)))</formula>
    </cfRule>
    <cfRule type="containsText" dxfId="8" priority="2" operator="containsText" text="N/A">
      <formula>NOT(ISERROR(SEARCH("N/A",H8)))</formula>
    </cfRule>
  </conditionalFormatting>
  <conditionalFormatting sqref="H27:H1048576">
    <cfRule type="containsText" dxfId="7" priority="7" operator="containsText" text="#N/A">
      <formula>NOT(ISERROR(SEARCH("#N/A",H27)))</formula>
    </cfRule>
    <cfRule type="containsText" dxfId="6" priority="8" operator="containsText" text="N/A">
      <formula>NOT(ISERROR(SEARCH("N/A",H27)))</formula>
    </cfRule>
  </conditionalFormatting>
  <pageMargins left="0.7" right="0.7" top="0.75" bottom="0.75" header="0.3" footer="0.3"/>
  <pageSetup paperSize="9" scale="67" fitToHeight="0"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2118F4-2F02-4A69-B44F-70005505C5AC}">
  <sheetPr>
    <tabColor rgb="FFC00000"/>
    <pageSetUpPr fitToPage="1"/>
  </sheetPr>
  <dimension ref="B1:Q46"/>
  <sheetViews>
    <sheetView view="pageBreakPreview" topLeftCell="B25" zoomScale="115" zoomScaleNormal="85" zoomScaleSheetLayoutView="115" workbookViewId="0">
      <selection activeCell="H56" sqref="H56"/>
    </sheetView>
  </sheetViews>
  <sheetFormatPr defaultColWidth="9.109375" defaultRowHeight="13.8" x14ac:dyDescent="0.3"/>
  <cols>
    <col min="1" max="1" width="9.109375" style="79"/>
    <col min="2" max="2" width="3.109375" style="78" customWidth="1"/>
    <col min="3" max="3" width="4.5546875" style="79" customWidth="1"/>
    <col min="4" max="4" width="27.6640625" style="79" customWidth="1"/>
    <col min="5" max="5" width="2.5546875" style="79" customWidth="1"/>
    <col min="6" max="6" width="40.44140625" style="79" customWidth="1"/>
    <col min="7" max="7" width="9.33203125" style="79" customWidth="1"/>
    <col min="8" max="8" width="11.6640625" style="79" customWidth="1"/>
    <col min="9" max="9" width="4.88671875" style="79" customWidth="1"/>
    <col min="10" max="16384" width="9.109375" style="79"/>
  </cols>
  <sheetData>
    <row r="1" spans="2:17" ht="14.4" thickBot="1" x14ac:dyDescent="0.35"/>
    <row r="2" spans="2:17" ht="12.75" customHeight="1" x14ac:dyDescent="0.3">
      <c r="B2" s="80"/>
      <c r="C2" s="81"/>
      <c r="D2" s="81"/>
      <c r="E2" s="81"/>
      <c r="F2" s="81"/>
      <c r="G2" s="81"/>
      <c r="H2" s="81"/>
      <c r="I2" s="82"/>
    </row>
    <row r="3" spans="2:17" ht="18" customHeight="1" x14ac:dyDescent="0.3">
      <c r="B3" s="942"/>
      <c r="C3" s="943"/>
      <c r="D3" s="943"/>
      <c r="E3" s="943"/>
      <c r="F3" s="943"/>
      <c r="G3" s="943"/>
      <c r="H3" s="943"/>
      <c r="I3" s="944"/>
    </row>
    <row r="4" spans="2:17" ht="18" customHeight="1" x14ac:dyDescent="0.3">
      <c r="B4" s="945"/>
      <c r="C4" s="946"/>
      <c r="D4" s="946"/>
      <c r="E4" s="946"/>
      <c r="F4" s="946"/>
      <c r="G4" s="946"/>
      <c r="H4" s="946"/>
      <c r="I4" s="947"/>
    </row>
    <row r="5" spans="2:17" ht="18" customHeight="1" x14ac:dyDescent="0.3">
      <c r="B5" s="948"/>
      <c r="C5" s="949"/>
      <c r="D5" s="949"/>
      <c r="E5" s="949"/>
      <c r="F5" s="949"/>
      <c r="G5" s="949"/>
      <c r="H5" s="949"/>
      <c r="I5" s="950"/>
    </row>
    <row r="6" spans="2:17" ht="18" customHeight="1" x14ac:dyDescent="0.3">
      <c r="B6" s="942"/>
      <c r="C6" s="943"/>
      <c r="D6" s="943"/>
      <c r="E6" s="943"/>
      <c r="F6" s="943"/>
      <c r="G6" s="943"/>
      <c r="H6" s="943"/>
      <c r="I6" s="944"/>
    </row>
    <row r="7" spans="2:17" ht="7.5" customHeight="1" x14ac:dyDescent="0.3">
      <c r="B7" s="86"/>
      <c r="I7" s="87"/>
    </row>
    <row r="8" spans="2:17" ht="15" customHeight="1" x14ac:dyDescent="0.3">
      <c r="B8" s="86"/>
      <c r="I8" s="87"/>
    </row>
    <row r="9" spans="2:17" ht="15" customHeight="1" x14ac:dyDescent="0.3">
      <c r="B9" s="86"/>
      <c r="I9" s="87"/>
    </row>
    <row r="10" spans="2:17" ht="15" customHeight="1" x14ac:dyDescent="0.3">
      <c r="B10" s="86"/>
      <c r="I10" s="87"/>
    </row>
    <row r="11" spans="2:17" s="78" customFormat="1" ht="85.95" customHeight="1" x14ac:dyDescent="0.3">
      <c r="B11" s="86"/>
      <c r="C11" s="79"/>
      <c r="D11" s="79"/>
      <c r="E11" s="79"/>
      <c r="F11" s="79"/>
      <c r="G11" s="79"/>
      <c r="H11" s="79"/>
      <c r="I11" s="87"/>
    </row>
    <row r="12" spans="2:17" s="78" customFormat="1" ht="15" customHeight="1" x14ac:dyDescent="0.3">
      <c r="B12" s="86"/>
      <c r="C12" s="79"/>
      <c r="D12" s="79"/>
      <c r="E12" s="79"/>
      <c r="F12" s="79"/>
      <c r="G12" s="79"/>
      <c r="H12" s="79"/>
      <c r="I12" s="87"/>
    </row>
    <row r="13" spans="2:17" ht="15" customHeight="1" x14ac:dyDescent="0.3">
      <c r="B13" s="86"/>
      <c r="I13" s="87"/>
    </row>
    <row r="14" spans="2:17" ht="22.5" customHeight="1" x14ac:dyDescent="0.3">
      <c r="B14" s="86"/>
      <c r="I14" s="87"/>
    </row>
    <row r="15" spans="2:17" ht="18" customHeight="1" x14ac:dyDescent="0.3">
      <c r="B15" s="86"/>
      <c r="I15" s="87"/>
      <c r="Q15" s="79" t="s">
        <v>851</v>
      </c>
    </row>
    <row r="16" spans="2:17" ht="22.5" customHeight="1" x14ac:dyDescent="0.3">
      <c r="B16" s="86"/>
      <c r="I16" s="87"/>
    </row>
    <row r="17" spans="2:9" ht="15" customHeight="1" x14ac:dyDescent="0.3">
      <c r="B17" s="86"/>
      <c r="I17" s="87"/>
    </row>
    <row r="18" spans="2:9" ht="32.25" customHeight="1" x14ac:dyDescent="0.3">
      <c r="B18" s="86"/>
      <c r="I18" s="87"/>
    </row>
    <row r="19" spans="2:9" ht="25.5" customHeight="1" x14ac:dyDescent="0.3">
      <c r="B19" s="86"/>
      <c r="I19" s="87"/>
    </row>
    <row r="20" spans="2:9" ht="22.5" customHeight="1" x14ac:dyDescent="0.3">
      <c r="B20" s="951" t="s">
        <v>405</v>
      </c>
      <c r="C20" s="952"/>
      <c r="D20" s="952"/>
      <c r="E20" s="952"/>
      <c r="F20" s="952"/>
      <c r="G20" s="952"/>
      <c r="H20" s="952"/>
      <c r="I20" s="953"/>
    </row>
    <row r="21" spans="2:9" ht="22.5" customHeight="1" x14ac:dyDescent="0.3">
      <c r="B21" s="951"/>
      <c r="C21" s="952"/>
      <c r="D21" s="952"/>
      <c r="E21" s="952"/>
      <c r="F21" s="952"/>
      <c r="G21" s="952"/>
      <c r="H21" s="952"/>
      <c r="I21" s="953"/>
    </row>
    <row r="22" spans="2:9" ht="22.5" customHeight="1" x14ac:dyDescent="0.3">
      <c r="B22" s="86"/>
      <c r="I22" s="87"/>
    </row>
    <row r="23" spans="2:9" ht="36.75" customHeight="1" x14ac:dyDescent="0.3">
      <c r="B23" s="86"/>
      <c r="I23" s="87"/>
    </row>
    <row r="24" spans="2:9" ht="15" customHeight="1" x14ac:dyDescent="0.3">
      <c r="B24" s="86"/>
      <c r="I24" s="87"/>
    </row>
    <row r="25" spans="2:9" ht="15" customHeight="1" x14ac:dyDescent="0.3">
      <c r="B25" s="86"/>
      <c r="I25" s="87"/>
    </row>
    <row r="26" spans="2:9" ht="21.75" customHeight="1" x14ac:dyDescent="0.3">
      <c r="B26" s="88"/>
      <c r="C26" s="89"/>
      <c r="D26" s="89"/>
      <c r="E26" s="89"/>
      <c r="F26" s="935"/>
      <c r="G26" s="935"/>
      <c r="H26" s="935"/>
      <c r="I26" s="90"/>
    </row>
    <row r="27" spans="2:9" ht="21.75" customHeight="1" x14ac:dyDescent="0.3">
      <c r="B27" s="88"/>
      <c r="C27" s="89"/>
      <c r="D27" s="89"/>
      <c r="E27" s="89"/>
      <c r="F27" s="89"/>
      <c r="G27" s="89"/>
      <c r="H27" s="89"/>
      <c r="I27" s="90"/>
    </row>
    <row r="28" spans="2:9" ht="21.75" customHeight="1" x14ac:dyDescent="0.3">
      <c r="B28" s="88"/>
      <c r="C28" s="89"/>
      <c r="D28" s="89" t="str">
        <f>RAB!B6</f>
        <v>NAMA PAKET</v>
      </c>
      <c r="E28" s="89" t="s">
        <v>269</v>
      </c>
      <c r="F28" s="954" t="str">
        <f>RAB!E6</f>
        <v>PERENCANAAN PEMBANGUNAN KANDANG AYAM PETELUR</v>
      </c>
      <c r="G28" s="954"/>
      <c r="H28" s="954"/>
      <c r="I28" s="91"/>
    </row>
    <row r="29" spans="2:9" ht="21.75" customHeight="1" x14ac:dyDescent="0.3">
      <c r="B29" s="88"/>
      <c r="C29" s="89"/>
      <c r="D29" s="89"/>
      <c r="E29" s="89"/>
      <c r="F29" s="954"/>
      <c r="G29" s="954"/>
      <c r="H29" s="954"/>
      <c r="I29" s="90"/>
    </row>
    <row r="30" spans="2:9" ht="21.75" customHeight="1" x14ac:dyDescent="0.3">
      <c r="B30" s="88"/>
      <c r="C30" s="89"/>
      <c r="D30" s="89" t="str">
        <f>RAB!B7</f>
        <v>LOKASI</v>
      </c>
      <c r="E30" s="89" t="s">
        <v>269</v>
      </c>
      <c r="F30" s="935" t="str">
        <f>RAB!E7</f>
        <v>ACEH BARAT</v>
      </c>
      <c r="G30" s="935"/>
      <c r="H30" s="935"/>
      <c r="I30" s="90"/>
    </row>
    <row r="31" spans="2:9" ht="21.75" customHeight="1" x14ac:dyDescent="0.3">
      <c r="B31" s="86"/>
      <c r="C31" s="89"/>
      <c r="D31" s="89"/>
      <c r="E31" s="89"/>
      <c r="F31" s="89"/>
      <c r="I31" s="87"/>
    </row>
    <row r="32" spans="2:9" ht="21.75" customHeight="1" x14ac:dyDescent="0.3">
      <c r="B32" s="86"/>
      <c r="C32" s="89"/>
      <c r="D32" s="89" t="str">
        <f>RAB!B8</f>
        <v>TAHUN ANGGARAN</v>
      </c>
      <c r="E32" s="89" t="s">
        <v>269</v>
      </c>
      <c r="F32" s="935" t="str">
        <f>RAB!E8</f>
        <v>2023</v>
      </c>
      <c r="G32" s="935"/>
      <c r="H32" s="935"/>
      <c r="I32" s="87"/>
    </row>
    <row r="33" spans="2:9" ht="15" customHeight="1" x14ac:dyDescent="0.3">
      <c r="B33" s="86"/>
      <c r="C33" s="89"/>
      <c r="D33" s="89"/>
      <c r="E33" s="89"/>
      <c r="F33" s="89"/>
      <c r="I33" s="87"/>
    </row>
    <row r="34" spans="2:9" ht="15" customHeight="1" x14ac:dyDescent="0.3">
      <c r="B34" s="86"/>
      <c r="I34" s="87"/>
    </row>
    <row r="35" spans="2:9" ht="15" customHeight="1" x14ac:dyDescent="0.3">
      <c r="B35" s="86"/>
      <c r="I35" s="87"/>
    </row>
    <row r="36" spans="2:9" ht="15" customHeight="1" thickBot="1" x14ac:dyDescent="0.35">
      <c r="B36" s="92"/>
      <c r="C36" s="93"/>
      <c r="D36" s="93"/>
      <c r="E36" s="93"/>
      <c r="F36" s="93"/>
      <c r="G36" s="93"/>
      <c r="H36" s="93"/>
      <c r="I36" s="94"/>
    </row>
    <row r="37" spans="2:9" ht="15" customHeight="1" x14ac:dyDescent="0.3">
      <c r="B37" s="936" t="s">
        <v>406</v>
      </c>
      <c r="C37" s="937"/>
      <c r="D37" s="937"/>
      <c r="E37" s="937"/>
      <c r="F37" s="937"/>
      <c r="G37" s="937"/>
      <c r="H37" s="937"/>
      <c r="I37" s="938"/>
    </row>
    <row r="38" spans="2:9" ht="15" customHeight="1" thickBot="1" x14ac:dyDescent="0.35">
      <c r="B38" s="939"/>
      <c r="C38" s="940"/>
      <c r="D38" s="940"/>
      <c r="E38" s="940"/>
      <c r="F38" s="940"/>
      <c r="G38" s="940"/>
      <c r="H38" s="940"/>
      <c r="I38" s="941"/>
    </row>
    <row r="39" spans="2:9" ht="15" customHeight="1" x14ac:dyDescent="0.3">
      <c r="B39" s="86"/>
      <c r="I39" s="87"/>
    </row>
    <row r="40" spans="2:9" ht="15" customHeight="1" x14ac:dyDescent="0.3">
      <c r="B40" s="86"/>
      <c r="I40" s="87"/>
    </row>
    <row r="41" spans="2:9" ht="15" customHeight="1" x14ac:dyDescent="0.3">
      <c r="B41" s="86"/>
      <c r="I41" s="87"/>
    </row>
    <row r="42" spans="2:9" ht="15" customHeight="1" x14ac:dyDescent="0.3">
      <c r="B42" s="86"/>
      <c r="I42" s="87"/>
    </row>
    <row r="43" spans="2:9" ht="15" customHeight="1" x14ac:dyDescent="0.3">
      <c r="B43" s="86"/>
      <c r="I43" s="87"/>
    </row>
    <row r="44" spans="2:9" ht="15" customHeight="1" x14ac:dyDescent="0.3">
      <c r="B44" s="86"/>
      <c r="I44" s="87"/>
    </row>
    <row r="45" spans="2:9" ht="15" customHeight="1" thickBot="1" x14ac:dyDescent="0.35">
      <c r="B45" s="83"/>
      <c r="C45" s="84"/>
      <c r="D45" s="84"/>
      <c r="E45" s="84"/>
      <c r="F45" s="84"/>
      <c r="G45" s="84"/>
      <c r="H45" s="84"/>
      <c r="I45" s="85"/>
    </row>
    <row r="46" spans="2:9" x14ac:dyDescent="0.3">
      <c r="B46" s="406"/>
      <c r="C46" s="81"/>
      <c r="D46" s="81"/>
      <c r="E46" s="81"/>
      <c r="F46" s="81"/>
      <c r="G46" s="81"/>
      <c r="H46" s="81"/>
      <c r="I46" s="81"/>
    </row>
  </sheetData>
  <mergeCells count="10">
    <mergeCell ref="F30:H30"/>
    <mergeCell ref="F32:H32"/>
    <mergeCell ref="B37:I38"/>
    <mergeCell ref="B3:I3"/>
    <mergeCell ref="B4:I4"/>
    <mergeCell ref="B5:I5"/>
    <mergeCell ref="B6:I6"/>
    <mergeCell ref="B20:I21"/>
    <mergeCell ref="F26:H26"/>
    <mergeCell ref="F28:H29"/>
  </mergeCells>
  <printOptions horizontalCentered="1"/>
  <pageMargins left="0.6692913385826772" right="0.51181102362204722" top="0.6692913385826772" bottom="0.51181102362204722" header="0" footer="0"/>
  <pageSetup paperSize="9" scale="87" fitToWidth="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70C540-EA39-4CCB-8009-477E364CF9FA}">
  <sheetPr>
    <tabColor theme="7" tint="0.39997558519241921"/>
  </sheetPr>
  <dimension ref="A1:IY376"/>
  <sheetViews>
    <sheetView view="pageBreakPreview" topLeftCell="A4" zoomScale="85" zoomScaleNormal="85" zoomScaleSheetLayoutView="85" workbookViewId="0">
      <selection activeCell="G51" sqref="G51"/>
    </sheetView>
  </sheetViews>
  <sheetFormatPr defaultColWidth="9.109375" defaultRowHeight="13.8" x14ac:dyDescent="0.3"/>
  <cols>
    <col min="1" max="1" width="9.109375" style="79"/>
    <col min="2" max="2" width="8.44140625" style="78" customWidth="1"/>
    <col min="3" max="3" width="5.33203125" style="78" customWidth="1"/>
    <col min="4" max="4" width="3.6640625" style="79" customWidth="1"/>
    <col min="5" max="5" width="2.5546875" style="79" customWidth="1"/>
    <col min="6" max="6" width="12.44140625" style="79" customWidth="1"/>
    <col min="7" max="7" width="57.5546875" style="79" customWidth="1"/>
    <col min="8" max="8" width="8.88671875" style="79" customWidth="1"/>
    <col min="9" max="9" width="29.109375" style="79" customWidth="1"/>
    <col min="10" max="10" width="21" style="79" customWidth="1"/>
    <col min="11" max="16384" width="9.109375" style="79"/>
  </cols>
  <sheetData>
    <row r="1" spans="2:9" ht="14.4" thickBot="1" x14ac:dyDescent="0.35"/>
    <row r="2" spans="2:9" ht="8.25" customHeight="1" x14ac:dyDescent="0.3">
      <c r="B2" s="95"/>
      <c r="C2" s="406"/>
      <c r="D2" s="81"/>
      <c r="E2" s="81"/>
      <c r="F2" s="81"/>
      <c r="G2" s="81"/>
      <c r="H2" s="81"/>
      <c r="I2" s="82"/>
    </row>
    <row r="3" spans="2:9" ht="20.399999999999999" x14ac:dyDescent="0.3">
      <c r="B3" s="955" t="s">
        <v>407</v>
      </c>
      <c r="C3" s="956"/>
      <c r="D3" s="956"/>
      <c r="E3" s="956"/>
      <c r="F3" s="956"/>
      <c r="G3" s="956"/>
      <c r="H3" s="956"/>
      <c r="I3" s="957"/>
    </row>
    <row r="4" spans="2:9" ht="17.399999999999999" x14ac:dyDescent="0.3">
      <c r="B4" s="942" t="s">
        <v>408</v>
      </c>
      <c r="C4" s="943"/>
      <c r="D4" s="943"/>
      <c r="E4" s="943"/>
      <c r="F4" s="943"/>
      <c r="G4" s="943"/>
      <c r="H4" s="943"/>
      <c r="I4" s="944"/>
    </row>
    <row r="5" spans="2:9" ht="15" x14ac:dyDescent="0.3">
      <c r="B5" s="948"/>
      <c r="C5" s="949"/>
      <c r="D5" s="949"/>
      <c r="E5" s="949"/>
      <c r="F5" s="949"/>
      <c r="G5" s="949"/>
      <c r="H5" s="949"/>
      <c r="I5" s="950"/>
    </row>
    <row r="6" spans="2:9" hidden="1" x14ac:dyDescent="0.3">
      <c r="B6" s="96"/>
      <c r="I6" s="87"/>
    </row>
    <row r="7" spans="2:9" x14ac:dyDescent="0.3">
      <c r="B7" s="97"/>
      <c r="C7" s="407"/>
      <c r="I7" s="87"/>
    </row>
    <row r="8" spans="2:9" x14ac:dyDescent="0.3">
      <c r="B8" s="97" t="s">
        <v>409</v>
      </c>
      <c r="C8" s="407"/>
      <c r="E8" s="79" t="s">
        <v>269</v>
      </c>
      <c r="F8" s="79" t="str">
        <f>RAB!E6</f>
        <v>PERENCANAAN PEMBANGUNAN KANDANG AYAM PETELUR</v>
      </c>
      <c r="I8" s="87"/>
    </row>
    <row r="9" spans="2:9" x14ac:dyDescent="0.3">
      <c r="B9" s="97" t="s">
        <v>270</v>
      </c>
      <c r="C9" s="407"/>
      <c r="E9" s="79" t="s">
        <v>269</v>
      </c>
      <c r="F9" s="79" t="str">
        <f>RAB!E7</f>
        <v>ACEH BARAT</v>
      </c>
      <c r="I9" s="87"/>
    </row>
    <row r="10" spans="2:9" x14ac:dyDescent="0.3">
      <c r="B10" s="97" t="s">
        <v>271</v>
      </c>
      <c r="C10" s="407"/>
      <c r="E10" s="79" t="s">
        <v>269</v>
      </c>
      <c r="F10" s="79" t="str">
        <f>RAB!E8</f>
        <v>2023</v>
      </c>
      <c r="I10" s="87"/>
    </row>
    <row r="11" spans="2:9" ht="14.4" thickBot="1" x14ac:dyDescent="0.35">
      <c r="B11" s="96"/>
      <c r="I11" s="87"/>
    </row>
    <row r="12" spans="2:9" s="78" customFormat="1" ht="31.95" customHeight="1" x14ac:dyDescent="0.3">
      <c r="B12" s="98" t="s">
        <v>411</v>
      </c>
      <c r="C12" s="961" t="s">
        <v>273</v>
      </c>
      <c r="D12" s="962"/>
      <c r="E12" s="962"/>
      <c r="F12" s="962"/>
      <c r="G12" s="962"/>
      <c r="H12" s="963"/>
      <c r="I12" s="99" t="s">
        <v>836</v>
      </c>
    </row>
    <row r="13" spans="2:9" s="78" customFormat="1" ht="15" customHeight="1" thickBot="1" x14ac:dyDescent="0.35">
      <c r="B13" s="100" t="s">
        <v>289</v>
      </c>
      <c r="C13" s="964" t="s">
        <v>291</v>
      </c>
      <c r="D13" s="965"/>
      <c r="E13" s="965"/>
      <c r="F13" s="965"/>
      <c r="G13" s="965"/>
      <c r="H13" s="966"/>
      <c r="I13" s="101" t="s">
        <v>293</v>
      </c>
    </row>
    <row r="14" spans="2:9" ht="7.2" customHeight="1" x14ac:dyDescent="0.3">
      <c r="B14" s="102"/>
      <c r="C14" s="410"/>
      <c r="D14" s="81"/>
      <c r="E14" s="81"/>
      <c r="F14" s="81"/>
      <c r="G14" s="81"/>
      <c r="H14" s="103"/>
      <c r="I14" s="104"/>
    </row>
    <row r="15" spans="2:9" ht="22.5" customHeight="1" x14ac:dyDescent="0.3">
      <c r="B15" s="102" t="str">
        <f>RAB!B13</f>
        <v>I</v>
      </c>
      <c r="C15" s="412" t="str">
        <f>RAB!C13</f>
        <v>PEKERJAAN PERSIAPAN</v>
      </c>
      <c r="H15" s="105"/>
      <c r="I15" s="106">
        <f>RAB!J18</f>
        <v>14544340</v>
      </c>
    </row>
    <row r="16" spans="2:9" ht="7.95" customHeight="1" x14ac:dyDescent="0.3">
      <c r="B16" s="102"/>
      <c r="C16" s="412"/>
      <c r="H16" s="105"/>
      <c r="I16" s="106"/>
    </row>
    <row r="17" spans="2:9" ht="22.5" customHeight="1" x14ac:dyDescent="0.3">
      <c r="B17" s="102" t="s">
        <v>6</v>
      </c>
      <c r="C17" s="412" t="str">
        <f>RAB!C21</f>
        <v>PEKERJAAN TANAH</v>
      </c>
      <c r="H17" s="105"/>
      <c r="I17" s="106">
        <f>RAB!J68</f>
        <v>2618760</v>
      </c>
    </row>
    <row r="18" spans="2:9" ht="6" customHeight="1" x14ac:dyDescent="0.3">
      <c r="B18" s="102"/>
      <c r="C18" s="412"/>
      <c r="H18" s="105"/>
      <c r="I18" s="106"/>
    </row>
    <row r="19" spans="2:9" ht="22.5" customHeight="1" x14ac:dyDescent="0.3">
      <c r="B19" s="102" t="s">
        <v>7</v>
      </c>
      <c r="C19" s="412" t="str">
        <f>RAB!C69</f>
        <v>PEKERJAAN PONDASI</v>
      </c>
      <c r="H19" s="105"/>
      <c r="I19" s="106">
        <f>RAB!J80</f>
        <v>10158289.770666666</v>
      </c>
    </row>
    <row r="20" spans="2:9" ht="6" customHeight="1" x14ac:dyDescent="0.3">
      <c r="B20" s="102"/>
      <c r="C20" s="412"/>
      <c r="H20" s="105"/>
      <c r="I20" s="106"/>
    </row>
    <row r="21" spans="2:9" ht="22.5" customHeight="1" x14ac:dyDescent="0.3">
      <c r="B21" s="102" t="s">
        <v>8</v>
      </c>
      <c r="C21" s="412" t="str">
        <f>RAB!C81</f>
        <v>PEKERJAAN KAYU &amp; DINDING</v>
      </c>
      <c r="H21" s="105"/>
      <c r="I21" s="106">
        <f>RAB!J102</f>
        <v>25996805.141333334</v>
      </c>
    </row>
    <row r="22" spans="2:9" ht="7.95" customHeight="1" x14ac:dyDescent="0.3">
      <c r="B22" s="102"/>
      <c r="C22" s="412"/>
      <c r="H22" s="105"/>
      <c r="I22" s="106"/>
    </row>
    <row r="23" spans="2:9" ht="22.5" customHeight="1" x14ac:dyDescent="0.3">
      <c r="B23" s="102" t="s">
        <v>9</v>
      </c>
      <c r="C23" s="412" t="str">
        <f>RAB!C114</f>
        <v>PEKERJAAN KUSEN</v>
      </c>
      <c r="H23" s="105"/>
      <c r="I23" s="106">
        <f>RAB!J120</f>
        <v>6400526.5766400006</v>
      </c>
    </row>
    <row r="24" spans="2:9" ht="6" customHeight="1" x14ac:dyDescent="0.3">
      <c r="B24" s="102"/>
      <c r="C24" s="412"/>
      <c r="H24" s="105"/>
      <c r="I24" s="106"/>
    </row>
    <row r="25" spans="2:9" ht="30" customHeight="1" x14ac:dyDescent="0.3">
      <c r="B25" s="102" t="s">
        <v>11</v>
      </c>
      <c r="C25" s="412" t="str">
        <f>RAB!C121</f>
        <v>PEKERJAAN LISTRIK</v>
      </c>
      <c r="H25" s="105"/>
      <c r="I25" s="106">
        <f>RAB!J127</f>
        <v>0</v>
      </c>
    </row>
    <row r="26" spans="2:9" ht="8.25" customHeight="1" x14ac:dyDescent="0.3">
      <c r="B26" s="102"/>
      <c r="C26" s="412"/>
      <c r="H26" s="105"/>
      <c r="I26" s="106"/>
    </row>
    <row r="27" spans="2:9" ht="22.5" customHeight="1" x14ac:dyDescent="0.3">
      <c r="B27" s="102" t="s">
        <v>368</v>
      </c>
      <c r="C27" s="412" t="str">
        <f>RAB!C130</f>
        <v>PEKERJAAN ATAP</v>
      </c>
      <c r="H27" s="105"/>
      <c r="I27" s="106">
        <f>RAB!J130</f>
        <v>0</v>
      </c>
    </row>
    <row r="28" spans="2:9" ht="22.5" customHeight="1" x14ac:dyDescent="0.3">
      <c r="B28" s="102"/>
      <c r="C28" s="412"/>
      <c r="H28" s="105"/>
      <c r="I28" s="106"/>
    </row>
    <row r="29" spans="2:9" ht="22.5" customHeight="1" x14ac:dyDescent="0.3">
      <c r="B29" s="102" t="s">
        <v>388</v>
      </c>
      <c r="C29" s="412" t="str">
        <f>RAB!C137</f>
        <v>PEKERJAAN TOILET</v>
      </c>
      <c r="H29" s="105"/>
      <c r="I29" s="106" t="e">
        <f>RAB!#REF!</f>
        <v>#REF!</v>
      </c>
    </row>
    <row r="30" spans="2:9" ht="6" customHeight="1" x14ac:dyDescent="0.3">
      <c r="B30" s="102"/>
      <c r="C30" s="412"/>
      <c r="H30" s="105"/>
      <c r="I30" s="106"/>
    </row>
    <row r="31" spans="2:9" ht="22.2" customHeight="1" x14ac:dyDescent="0.3">
      <c r="B31" s="102" t="s">
        <v>281</v>
      </c>
      <c r="C31" s="412" t="str">
        <f>RAB!C143</f>
        <v>PEKERJAAN PONDASI</v>
      </c>
      <c r="H31" s="105"/>
      <c r="I31" s="106" t="e">
        <f>RAB!#REF!</f>
        <v>#REF!</v>
      </c>
    </row>
    <row r="32" spans="2:9" ht="10.8" customHeight="1" x14ac:dyDescent="0.3">
      <c r="B32" s="102"/>
      <c r="C32" s="412"/>
      <c r="H32" s="105"/>
      <c r="I32" s="106"/>
    </row>
    <row r="33" spans="2:12" ht="21.6" customHeight="1" thickBot="1" x14ac:dyDescent="0.35">
      <c r="B33" s="107"/>
      <c r="C33" s="413"/>
      <c r="D33" s="84"/>
      <c r="E33" s="84"/>
      <c r="F33" s="84"/>
      <c r="G33" s="84"/>
      <c r="H33" s="108"/>
      <c r="I33" s="109"/>
    </row>
    <row r="34" spans="2:12" ht="22.5" customHeight="1" x14ac:dyDescent="0.3">
      <c r="B34" s="110" t="s">
        <v>413</v>
      </c>
      <c r="C34" s="414" t="s">
        <v>414</v>
      </c>
      <c r="E34" s="81"/>
      <c r="F34" s="81"/>
      <c r="G34" s="81"/>
      <c r="H34" s="103"/>
      <c r="I34" s="111" t="e">
        <f>SUM(I14:I33)</f>
        <v>#REF!</v>
      </c>
    </row>
    <row r="35" spans="2:12" ht="22.5" customHeight="1" x14ac:dyDescent="0.3">
      <c r="B35" s="102" t="s">
        <v>415</v>
      </c>
      <c r="C35" s="412" t="s">
        <v>416</v>
      </c>
      <c r="H35" s="105"/>
      <c r="I35" s="106" t="e">
        <f>I34*11%</f>
        <v>#REF!</v>
      </c>
    </row>
    <row r="36" spans="2:12" ht="22.5" customHeight="1" x14ac:dyDescent="0.3">
      <c r="B36" s="102" t="s">
        <v>417</v>
      </c>
      <c r="C36" s="412" t="s">
        <v>418</v>
      </c>
      <c r="H36" s="105"/>
      <c r="I36" s="106" t="e">
        <f>SUM(I34:I35)</f>
        <v>#REF!</v>
      </c>
      <c r="J36" s="405" t="e">
        <f>J37-I37</f>
        <v>#REF!</v>
      </c>
      <c r="L36" s="405"/>
    </row>
    <row r="37" spans="2:12" ht="22.5" customHeight="1" thickBot="1" x14ac:dyDescent="0.35">
      <c r="B37" s="112" t="s">
        <v>419</v>
      </c>
      <c r="C37" s="415" t="s">
        <v>420</v>
      </c>
      <c r="E37" s="113"/>
      <c r="F37" s="113"/>
      <c r="G37" s="113"/>
      <c r="H37" s="114"/>
      <c r="I37" s="115" t="e">
        <f>ROUND(I36,-4)</f>
        <v>#REF!</v>
      </c>
      <c r="J37" s="404">
        <v>167400000</v>
      </c>
      <c r="K37" s="79" t="s">
        <v>485</v>
      </c>
    </row>
    <row r="38" spans="2:12" ht="33.75" customHeight="1" thickBot="1" x14ac:dyDescent="0.35">
      <c r="B38" s="116" t="s">
        <v>840</v>
      </c>
      <c r="C38" s="411"/>
      <c r="D38" s="959" t="e">
        <f>UPPER(B72)</f>
        <v>#REF!</v>
      </c>
      <c r="E38" s="959"/>
      <c r="F38" s="959"/>
      <c r="G38" s="959"/>
      <c r="H38" s="959"/>
      <c r="I38" s="960"/>
    </row>
    <row r="39" spans="2:12" x14ac:dyDescent="0.3">
      <c r="B39" s="95"/>
      <c r="C39" s="406"/>
      <c r="D39" s="81"/>
      <c r="E39" s="81"/>
      <c r="F39" s="81"/>
      <c r="G39" s="81"/>
      <c r="H39" s="81"/>
      <c r="I39" s="117"/>
    </row>
    <row r="40" spans="2:12" x14ac:dyDescent="0.3">
      <c r="B40" s="96"/>
      <c r="I40" s="118"/>
    </row>
    <row r="41" spans="2:12" x14ac:dyDescent="0.3">
      <c r="B41" s="96"/>
      <c r="F41" s="78" t="s">
        <v>846</v>
      </c>
      <c r="H41" s="78" t="s">
        <v>876</v>
      </c>
      <c r="I41" s="118"/>
    </row>
    <row r="42" spans="2:12" x14ac:dyDescent="0.3">
      <c r="B42" s="96"/>
      <c r="F42" s="78" t="s">
        <v>855</v>
      </c>
      <c r="H42" s="78" t="s">
        <v>421</v>
      </c>
      <c r="I42" s="118"/>
    </row>
    <row r="43" spans="2:12" x14ac:dyDescent="0.3">
      <c r="B43" s="96"/>
      <c r="F43" s="409" t="s">
        <v>850</v>
      </c>
      <c r="G43" s="113"/>
      <c r="H43" s="78" t="s">
        <v>422</v>
      </c>
      <c r="I43" s="118"/>
    </row>
    <row r="44" spans="2:12" x14ac:dyDescent="0.3">
      <c r="B44" s="96"/>
      <c r="F44" s="79" t="s">
        <v>856</v>
      </c>
      <c r="G44" s="113"/>
      <c r="H44" s="409" t="s">
        <v>423</v>
      </c>
      <c r="I44" s="118"/>
    </row>
    <row r="45" spans="2:12" x14ac:dyDescent="0.3">
      <c r="B45" s="96"/>
      <c r="H45" s="78"/>
      <c r="I45" s="118"/>
    </row>
    <row r="46" spans="2:12" x14ac:dyDescent="0.3">
      <c r="B46" s="96"/>
      <c r="F46" s="78"/>
      <c r="H46" s="78"/>
      <c r="I46" s="118"/>
    </row>
    <row r="47" spans="2:12" x14ac:dyDescent="0.3">
      <c r="B47" s="96"/>
      <c r="F47" s="78"/>
      <c r="H47" s="78"/>
      <c r="I47" s="118"/>
    </row>
    <row r="48" spans="2:12" x14ac:dyDescent="0.3">
      <c r="B48" s="96"/>
      <c r="F48" s="78"/>
      <c r="H48" s="78"/>
      <c r="I48" s="118"/>
    </row>
    <row r="49" spans="2:9" x14ac:dyDescent="0.3">
      <c r="B49" s="96"/>
      <c r="F49" s="78"/>
      <c r="H49" s="78"/>
      <c r="I49" s="118"/>
    </row>
    <row r="50" spans="2:9" x14ac:dyDescent="0.3">
      <c r="B50" s="96"/>
      <c r="F50" s="78"/>
      <c r="H50" s="78"/>
      <c r="I50" s="118"/>
    </row>
    <row r="51" spans="2:9" x14ac:dyDescent="0.3">
      <c r="B51" s="96"/>
      <c r="F51" s="78"/>
      <c r="H51" s="78"/>
      <c r="I51" s="118"/>
    </row>
    <row r="52" spans="2:9" x14ac:dyDescent="0.3">
      <c r="B52" s="96"/>
      <c r="F52" s="418" t="s">
        <v>857</v>
      </c>
      <c r="G52" s="417"/>
      <c r="H52" s="418" t="s">
        <v>848</v>
      </c>
      <c r="I52" s="118"/>
    </row>
    <row r="53" spans="2:9" x14ac:dyDescent="0.3">
      <c r="B53" s="96"/>
      <c r="F53" s="78" t="s">
        <v>858</v>
      </c>
      <c r="H53" s="78" t="s">
        <v>424</v>
      </c>
      <c r="I53" s="118"/>
    </row>
    <row r="54" spans="2:9" x14ac:dyDescent="0.3">
      <c r="B54" s="96"/>
      <c r="I54" s="118"/>
    </row>
    <row r="55" spans="2:9" x14ac:dyDescent="0.3">
      <c r="B55" s="96"/>
      <c r="I55" s="118"/>
    </row>
    <row r="56" spans="2:9" x14ac:dyDescent="0.3">
      <c r="B56" s="96"/>
      <c r="G56" s="78" t="s">
        <v>847</v>
      </c>
      <c r="I56" s="118"/>
    </row>
    <row r="57" spans="2:9" x14ac:dyDescent="0.3">
      <c r="B57" s="96"/>
      <c r="G57" s="78" t="s">
        <v>861</v>
      </c>
      <c r="I57" s="118"/>
    </row>
    <row r="58" spans="2:9" x14ac:dyDescent="0.3">
      <c r="B58" s="96"/>
      <c r="G58" s="409" t="s">
        <v>850</v>
      </c>
      <c r="I58" s="118"/>
    </row>
    <row r="59" spans="2:9" x14ac:dyDescent="0.3">
      <c r="B59" s="96"/>
      <c r="G59" s="78" t="s">
        <v>856</v>
      </c>
      <c r="I59" s="118"/>
    </row>
    <row r="60" spans="2:9" x14ac:dyDescent="0.3">
      <c r="B60" s="96"/>
      <c r="G60" s="78"/>
      <c r="I60" s="118"/>
    </row>
    <row r="61" spans="2:9" x14ac:dyDescent="0.3">
      <c r="B61" s="96"/>
      <c r="G61" s="78"/>
      <c r="I61" s="118"/>
    </row>
    <row r="62" spans="2:9" x14ac:dyDescent="0.3">
      <c r="B62" s="96"/>
      <c r="G62" s="78"/>
      <c r="I62" s="118"/>
    </row>
    <row r="63" spans="2:9" x14ac:dyDescent="0.3">
      <c r="B63" s="96"/>
      <c r="G63" s="78"/>
      <c r="I63" s="118"/>
    </row>
    <row r="64" spans="2:9" x14ac:dyDescent="0.3">
      <c r="B64" s="96"/>
      <c r="G64" s="78"/>
      <c r="I64" s="118"/>
    </row>
    <row r="65" spans="1:259" x14ac:dyDescent="0.3">
      <c r="B65" s="96"/>
      <c r="G65" s="418" t="s">
        <v>859</v>
      </c>
      <c r="I65" s="118"/>
    </row>
    <row r="66" spans="1:259" x14ac:dyDescent="0.3">
      <c r="B66" s="96"/>
      <c r="G66" s="78" t="s">
        <v>860</v>
      </c>
      <c r="I66" s="118"/>
    </row>
    <row r="67" spans="1:259" x14ac:dyDescent="0.3">
      <c r="B67" s="96"/>
      <c r="G67" s="416"/>
      <c r="I67" s="118"/>
    </row>
    <row r="68" spans="1:259" x14ac:dyDescent="0.3">
      <c r="B68" s="96"/>
      <c r="G68" s="416"/>
      <c r="I68" s="118"/>
    </row>
    <row r="69" spans="1:259" ht="14.4" thickBot="1" x14ac:dyDescent="0.35">
      <c r="B69" s="419"/>
      <c r="C69" s="408"/>
      <c r="D69" s="84"/>
      <c r="E69" s="84"/>
      <c r="F69" s="84"/>
      <c r="G69" s="420" t="s">
        <v>425</v>
      </c>
      <c r="H69" s="84"/>
      <c r="I69" s="119"/>
    </row>
    <row r="70" spans="1:259" s="120" customFormat="1" ht="19.5" customHeight="1" x14ac:dyDescent="0.3">
      <c r="B70" s="507"/>
      <c r="C70" s="507"/>
      <c r="D70" s="507"/>
      <c r="E70" s="507"/>
      <c r="F70" s="507"/>
      <c r="G70" s="507"/>
      <c r="H70" s="507"/>
      <c r="I70" s="507"/>
    </row>
    <row r="71" spans="1:259" s="120" customFormat="1" ht="19.5" customHeight="1" x14ac:dyDescent="0.3">
      <c r="A71" s="121"/>
      <c r="B71" s="122" t="e">
        <f>I37</f>
        <v>#REF!</v>
      </c>
      <c r="C71" s="122"/>
      <c r="D71" s="123"/>
      <c r="E71" s="124"/>
      <c r="F71" s="124"/>
      <c r="G71" s="124"/>
      <c r="H71" s="125"/>
      <c r="I71" s="124"/>
      <c r="J71" s="126"/>
      <c r="K71" s="126"/>
      <c r="L71" s="126"/>
      <c r="M71" s="126"/>
      <c r="N71" s="126"/>
      <c r="O71" s="126"/>
      <c r="P71" s="126"/>
      <c r="Q71" s="126"/>
      <c r="R71" s="126"/>
      <c r="S71" s="126"/>
      <c r="T71" s="126"/>
      <c r="U71" s="126"/>
      <c r="V71" s="127"/>
      <c r="W71" s="128"/>
      <c r="X71" s="129"/>
      <c r="Y71" s="129"/>
      <c r="Z71" s="129"/>
      <c r="AA71" s="129"/>
      <c r="AB71" s="129"/>
      <c r="AC71" s="129"/>
      <c r="AD71" s="129"/>
      <c r="AE71" s="129"/>
      <c r="AF71" s="129"/>
      <c r="AG71" s="129"/>
      <c r="AH71" s="129"/>
      <c r="AI71" s="129"/>
      <c r="AJ71" s="129"/>
      <c r="AK71" s="129"/>
      <c r="AL71" s="129"/>
      <c r="AM71" s="129"/>
      <c r="AN71" s="129"/>
      <c r="AO71" s="129"/>
      <c r="AP71" s="129"/>
      <c r="AQ71" s="129"/>
      <c r="AR71" s="129"/>
      <c r="AS71" s="129"/>
      <c r="AT71" s="129"/>
      <c r="AU71" s="129"/>
      <c r="AV71" s="129"/>
      <c r="AW71" s="129"/>
      <c r="AX71" s="129"/>
      <c r="AY71" s="129"/>
      <c r="AZ71" s="129"/>
      <c r="BA71" s="129"/>
      <c r="BB71" s="129"/>
      <c r="BC71" s="129"/>
      <c r="BD71" s="129"/>
      <c r="BE71" s="129"/>
      <c r="BF71" s="129"/>
      <c r="BG71" s="129"/>
      <c r="BH71" s="129"/>
      <c r="BI71" s="129"/>
      <c r="BJ71" s="129"/>
      <c r="BK71" s="129"/>
      <c r="BL71" s="129"/>
      <c r="BM71" s="129"/>
      <c r="BN71" s="129"/>
      <c r="BO71" s="129"/>
      <c r="BP71" s="129"/>
      <c r="BQ71" s="129"/>
      <c r="BR71" s="129"/>
      <c r="BS71" s="129"/>
      <c r="BT71" s="129"/>
      <c r="BU71" s="129"/>
      <c r="BV71" s="129"/>
      <c r="BW71" s="129"/>
      <c r="BX71" s="129"/>
      <c r="BY71" s="129"/>
      <c r="BZ71" s="129"/>
      <c r="CA71" s="129"/>
      <c r="CB71" s="129"/>
      <c r="CC71" s="129"/>
      <c r="CD71" s="129"/>
      <c r="CE71" s="129"/>
      <c r="CF71" s="129"/>
      <c r="CG71" s="129"/>
      <c r="CH71" s="129"/>
      <c r="CI71" s="129"/>
      <c r="CJ71" s="129"/>
      <c r="CK71" s="129"/>
      <c r="CL71" s="129"/>
      <c r="CM71" s="129"/>
      <c r="CN71" s="129"/>
      <c r="CO71" s="129"/>
      <c r="CP71" s="129"/>
      <c r="CQ71" s="129"/>
      <c r="CR71" s="129"/>
      <c r="CS71" s="129"/>
      <c r="CT71" s="129"/>
      <c r="CU71" s="129"/>
      <c r="CV71" s="129"/>
      <c r="CW71" s="129"/>
      <c r="CX71" s="129"/>
      <c r="CY71" s="129"/>
      <c r="CZ71" s="129"/>
      <c r="DA71" s="129"/>
      <c r="DB71" s="129"/>
      <c r="DC71" s="129"/>
      <c r="DD71" s="129"/>
      <c r="DE71" s="129"/>
      <c r="DF71" s="129"/>
      <c r="DG71" s="129"/>
      <c r="DH71" s="129"/>
      <c r="DI71" s="129"/>
      <c r="DJ71" s="129"/>
      <c r="DK71" s="129"/>
      <c r="DL71" s="129"/>
      <c r="DM71" s="129"/>
      <c r="DN71" s="129"/>
      <c r="DO71" s="129"/>
      <c r="DP71" s="129"/>
      <c r="DQ71" s="129"/>
      <c r="DR71" s="129"/>
      <c r="DS71" s="129"/>
      <c r="DT71" s="129"/>
      <c r="DU71" s="129"/>
      <c r="DV71" s="129"/>
      <c r="DW71" s="129"/>
      <c r="DX71" s="129"/>
      <c r="DY71" s="129"/>
      <c r="DZ71" s="129"/>
      <c r="EA71" s="129"/>
      <c r="EB71" s="129"/>
      <c r="EC71" s="129"/>
      <c r="ED71" s="129"/>
      <c r="EE71" s="129"/>
      <c r="EF71" s="129"/>
      <c r="EG71" s="129"/>
      <c r="EH71" s="129"/>
      <c r="EI71" s="129"/>
      <c r="EJ71" s="129"/>
      <c r="EK71" s="129"/>
      <c r="EL71" s="129"/>
      <c r="EM71" s="129"/>
      <c r="EN71" s="129"/>
      <c r="EO71" s="129"/>
      <c r="EP71" s="129"/>
      <c r="EQ71" s="129"/>
      <c r="ER71" s="129"/>
      <c r="ES71" s="129"/>
      <c r="ET71" s="129"/>
      <c r="EU71" s="129"/>
      <c r="EV71" s="129"/>
      <c r="EW71" s="129"/>
      <c r="EX71" s="129"/>
      <c r="EY71" s="129"/>
      <c r="EZ71" s="129"/>
      <c r="FA71" s="129"/>
      <c r="FB71" s="129"/>
      <c r="FC71" s="129"/>
      <c r="FD71" s="129"/>
      <c r="FE71" s="129"/>
      <c r="FF71" s="129"/>
      <c r="FG71" s="129"/>
      <c r="FH71" s="129"/>
      <c r="FI71" s="129"/>
      <c r="FJ71" s="129"/>
      <c r="FK71" s="129"/>
      <c r="FL71" s="129"/>
      <c r="FM71" s="129"/>
      <c r="FN71" s="129"/>
      <c r="FO71" s="129"/>
      <c r="FP71" s="129"/>
      <c r="FQ71" s="129"/>
      <c r="FR71" s="129"/>
      <c r="FS71" s="129"/>
      <c r="FT71" s="129"/>
      <c r="FU71" s="129"/>
      <c r="FV71" s="129"/>
      <c r="FW71" s="129"/>
      <c r="FX71" s="129"/>
      <c r="FY71" s="129"/>
      <c r="FZ71" s="129"/>
      <c r="GA71" s="129"/>
      <c r="GB71" s="129"/>
      <c r="GC71" s="129"/>
      <c r="GD71" s="129"/>
      <c r="GE71" s="129"/>
      <c r="GF71" s="129"/>
      <c r="GG71" s="129"/>
      <c r="GH71" s="129"/>
      <c r="GI71" s="129"/>
      <c r="GJ71" s="129"/>
      <c r="GK71" s="129"/>
      <c r="GL71" s="129"/>
      <c r="GM71" s="129"/>
      <c r="GN71" s="129"/>
      <c r="GO71" s="129"/>
      <c r="GP71" s="129"/>
      <c r="GQ71" s="129"/>
      <c r="GR71" s="129"/>
      <c r="GS71" s="129"/>
      <c r="GT71" s="129"/>
      <c r="GU71" s="129"/>
      <c r="GV71" s="129"/>
      <c r="GW71" s="129"/>
      <c r="GX71" s="129"/>
      <c r="GY71" s="129"/>
      <c r="GZ71" s="129"/>
      <c r="HA71" s="129"/>
      <c r="HB71" s="129"/>
      <c r="HC71" s="129"/>
      <c r="HD71" s="129"/>
      <c r="HE71" s="129"/>
      <c r="HF71" s="129"/>
      <c r="HG71" s="129"/>
      <c r="HH71" s="129"/>
      <c r="HI71" s="129"/>
      <c r="HJ71" s="129"/>
      <c r="HK71" s="129"/>
      <c r="HL71" s="129"/>
      <c r="HM71" s="129"/>
      <c r="HN71" s="129"/>
      <c r="HO71" s="129"/>
      <c r="HP71" s="129"/>
      <c r="HQ71" s="129"/>
      <c r="HR71" s="129"/>
      <c r="HS71" s="129"/>
      <c r="HT71" s="129"/>
      <c r="HU71" s="129"/>
      <c r="HV71" s="129"/>
      <c r="HW71" s="129"/>
      <c r="HX71" s="129"/>
      <c r="HY71" s="129"/>
      <c r="HZ71" s="129"/>
      <c r="IA71" s="129"/>
      <c r="IB71" s="129"/>
      <c r="IC71" s="129"/>
      <c r="ID71" s="129"/>
      <c r="IE71" s="129"/>
      <c r="IF71" s="129"/>
      <c r="IG71" s="129"/>
      <c r="IH71" s="129"/>
      <c r="II71" s="129"/>
      <c r="IJ71" s="129"/>
      <c r="IK71" s="129"/>
      <c r="IL71" s="129"/>
      <c r="IM71" s="129"/>
      <c r="IN71" s="129"/>
      <c r="IO71" s="129"/>
      <c r="IP71" s="129"/>
      <c r="IQ71" s="129"/>
      <c r="IR71" s="129"/>
      <c r="IS71" s="129"/>
      <c r="IT71" s="129"/>
      <c r="IU71" s="129"/>
      <c r="IV71" s="129"/>
      <c r="IW71" s="129"/>
      <c r="IX71" s="129"/>
      <c r="IY71" s="129"/>
    </row>
    <row r="72" spans="1:259" s="120" customFormat="1" ht="19.5" customHeight="1" x14ac:dyDescent="0.3">
      <c r="A72" s="130"/>
      <c r="B72" s="131" t="e">
        <f>L89</f>
        <v>#REF!</v>
      </c>
      <c r="C72" s="131"/>
      <c r="D72" s="132"/>
      <c r="E72" s="132"/>
      <c r="F72" s="132"/>
      <c r="G72" s="132"/>
      <c r="H72" s="132"/>
      <c r="I72" s="132"/>
      <c r="J72" s="128"/>
      <c r="K72" s="128"/>
      <c r="L72" s="128"/>
      <c r="M72" s="128"/>
      <c r="N72" s="128"/>
      <c r="O72" s="128"/>
      <c r="P72" s="128"/>
      <c r="Q72" s="128"/>
      <c r="R72" s="128"/>
      <c r="S72" s="128"/>
      <c r="T72" s="128"/>
      <c r="U72" s="128"/>
      <c r="V72" s="133"/>
      <c r="W72" s="128"/>
      <c r="X72" s="129"/>
      <c r="Y72" s="129"/>
      <c r="Z72" s="129"/>
      <c r="AA72" s="129"/>
      <c r="AB72" s="129"/>
      <c r="AC72" s="129"/>
      <c r="AD72" s="129"/>
      <c r="AE72" s="129"/>
      <c r="AF72" s="129"/>
      <c r="AG72" s="129"/>
      <c r="AH72" s="129"/>
      <c r="AI72" s="129"/>
      <c r="AJ72" s="129"/>
      <c r="AK72" s="129"/>
      <c r="AL72" s="129"/>
      <c r="AM72" s="129"/>
      <c r="AN72" s="129"/>
      <c r="AO72" s="129"/>
      <c r="AP72" s="129"/>
      <c r="AQ72" s="129"/>
      <c r="AR72" s="129"/>
      <c r="AS72" s="129"/>
      <c r="AT72" s="129"/>
      <c r="AU72" s="129"/>
      <c r="AV72" s="129"/>
      <c r="AW72" s="129"/>
      <c r="AX72" s="129"/>
      <c r="AY72" s="129"/>
      <c r="AZ72" s="129"/>
      <c r="BA72" s="129"/>
      <c r="BB72" s="129"/>
      <c r="BC72" s="129"/>
      <c r="BD72" s="129"/>
      <c r="BE72" s="129"/>
      <c r="BF72" s="129"/>
      <c r="BG72" s="129"/>
      <c r="BH72" s="129"/>
      <c r="BI72" s="129"/>
      <c r="BJ72" s="129"/>
      <c r="BK72" s="129"/>
      <c r="BL72" s="129"/>
      <c r="BM72" s="129"/>
      <c r="BN72" s="129"/>
      <c r="BO72" s="129"/>
      <c r="BP72" s="129"/>
      <c r="BQ72" s="129"/>
      <c r="BR72" s="129"/>
      <c r="BS72" s="129"/>
      <c r="BT72" s="129"/>
      <c r="BU72" s="129"/>
      <c r="BV72" s="129"/>
      <c r="BW72" s="129"/>
      <c r="BX72" s="129"/>
      <c r="BY72" s="129"/>
      <c r="BZ72" s="129"/>
      <c r="CA72" s="129"/>
      <c r="CB72" s="129"/>
      <c r="CC72" s="129"/>
      <c r="CD72" s="129"/>
      <c r="CE72" s="129"/>
      <c r="CF72" s="129"/>
      <c r="CG72" s="129"/>
      <c r="CH72" s="129"/>
      <c r="CI72" s="129"/>
      <c r="CJ72" s="129"/>
      <c r="CK72" s="129"/>
      <c r="CL72" s="129"/>
      <c r="CM72" s="129"/>
      <c r="CN72" s="129"/>
      <c r="CO72" s="129"/>
      <c r="CP72" s="129"/>
      <c r="CQ72" s="129"/>
      <c r="CR72" s="129"/>
      <c r="CS72" s="129"/>
      <c r="CT72" s="129"/>
      <c r="CU72" s="129"/>
      <c r="CV72" s="129"/>
      <c r="CW72" s="129"/>
      <c r="CX72" s="129"/>
      <c r="CY72" s="129"/>
      <c r="CZ72" s="129"/>
      <c r="DA72" s="129"/>
      <c r="DB72" s="129"/>
      <c r="DC72" s="129"/>
      <c r="DD72" s="129"/>
      <c r="DE72" s="129"/>
      <c r="DF72" s="129"/>
      <c r="DG72" s="129"/>
      <c r="DH72" s="129"/>
      <c r="DI72" s="129"/>
      <c r="DJ72" s="129"/>
      <c r="DK72" s="129"/>
      <c r="DL72" s="129"/>
      <c r="DM72" s="129"/>
      <c r="DN72" s="129"/>
      <c r="DO72" s="129"/>
      <c r="DP72" s="129"/>
      <c r="DQ72" s="129"/>
      <c r="DR72" s="129"/>
      <c r="DS72" s="129"/>
      <c r="DT72" s="129"/>
      <c r="DU72" s="129"/>
      <c r="DV72" s="129"/>
      <c r="DW72" s="129"/>
      <c r="DX72" s="129"/>
      <c r="DY72" s="129"/>
      <c r="DZ72" s="129"/>
      <c r="EA72" s="129"/>
      <c r="EB72" s="129"/>
      <c r="EC72" s="129"/>
      <c r="ED72" s="129"/>
      <c r="EE72" s="129"/>
      <c r="EF72" s="129"/>
      <c r="EG72" s="129"/>
      <c r="EH72" s="129"/>
      <c r="EI72" s="129"/>
      <c r="EJ72" s="129"/>
      <c r="EK72" s="129"/>
      <c r="EL72" s="129"/>
      <c r="EM72" s="129"/>
      <c r="EN72" s="129"/>
      <c r="EO72" s="129"/>
      <c r="EP72" s="129"/>
      <c r="EQ72" s="129"/>
      <c r="ER72" s="129"/>
      <c r="ES72" s="129"/>
      <c r="ET72" s="129"/>
      <c r="EU72" s="129"/>
      <c r="EV72" s="129"/>
      <c r="EW72" s="129"/>
      <c r="EX72" s="129"/>
      <c r="EY72" s="129"/>
      <c r="EZ72" s="129"/>
      <c r="FA72" s="129"/>
      <c r="FB72" s="129"/>
      <c r="FC72" s="129"/>
      <c r="FD72" s="129"/>
      <c r="FE72" s="129"/>
      <c r="FF72" s="129"/>
      <c r="FG72" s="129"/>
      <c r="FH72" s="129"/>
      <c r="FI72" s="129"/>
      <c r="FJ72" s="129"/>
      <c r="FK72" s="129"/>
      <c r="FL72" s="129"/>
      <c r="FM72" s="129"/>
      <c r="FN72" s="129"/>
      <c r="FO72" s="129"/>
      <c r="FP72" s="129"/>
      <c r="FQ72" s="129"/>
      <c r="FR72" s="129"/>
      <c r="FS72" s="129"/>
      <c r="FT72" s="129"/>
      <c r="FU72" s="129"/>
      <c r="FV72" s="129"/>
      <c r="FW72" s="129"/>
      <c r="FX72" s="129"/>
      <c r="FY72" s="129"/>
      <c r="FZ72" s="129"/>
      <c r="GA72" s="129"/>
      <c r="GB72" s="129"/>
      <c r="GC72" s="129"/>
      <c r="GD72" s="129"/>
      <c r="GE72" s="129"/>
      <c r="GF72" s="129"/>
      <c r="GG72" s="129"/>
      <c r="GH72" s="129"/>
      <c r="GI72" s="129"/>
      <c r="GJ72" s="129"/>
      <c r="GK72" s="129"/>
      <c r="GL72" s="129"/>
      <c r="GM72" s="129"/>
      <c r="GN72" s="129"/>
      <c r="GO72" s="129"/>
      <c r="GP72" s="129"/>
      <c r="GQ72" s="129"/>
      <c r="GR72" s="129"/>
      <c r="GS72" s="129"/>
      <c r="GT72" s="129"/>
      <c r="GU72" s="129"/>
      <c r="GV72" s="129"/>
      <c r="GW72" s="129"/>
      <c r="GX72" s="129"/>
      <c r="GY72" s="129"/>
      <c r="GZ72" s="129"/>
      <c r="HA72" s="129"/>
      <c r="HB72" s="129"/>
      <c r="HC72" s="129"/>
      <c r="HD72" s="129"/>
      <c r="HE72" s="129"/>
      <c r="HF72" s="129"/>
      <c r="HG72" s="129"/>
      <c r="HH72" s="129"/>
      <c r="HI72" s="129"/>
      <c r="HJ72" s="129"/>
      <c r="HK72" s="129"/>
      <c r="HL72" s="129"/>
      <c r="HM72" s="129"/>
      <c r="HN72" s="129"/>
      <c r="HO72" s="129"/>
      <c r="HP72" s="129"/>
      <c r="HQ72" s="129"/>
      <c r="HR72" s="129"/>
      <c r="HS72" s="129"/>
      <c r="HT72" s="129"/>
      <c r="HU72" s="129"/>
      <c r="HV72" s="129"/>
      <c r="HW72" s="129"/>
      <c r="HX72" s="129"/>
      <c r="HY72" s="129"/>
      <c r="HZ72" s="129"/>
      <c r="IA72" s="129"/>
      <c r="IB72" s="129"/>
      <c r="IC72" s="129"/>
      <c r="ID72" s="129"/>
      <c r="IE72" s="129"/>
      <c r="IF72" s="129"/>
      <c r="IG72" s="129"/>
      <c r="IH72" s="129"/>
      <c r="II72" s="129"/>
      <c r="IJ72" s="129"/>
      <c r="IK72" s="129"/>
      <c r="IL72" s="129"/>
      <c r="IM72" s="129"/>
      <c r="IN72" s="129"/>
      <c r="IO72" s="129"/>
      <c r="IP72" s="129"/>
      <c r="IQ72" s="129"/>
      <c r="IR72" s="129"/>
      <c r="IS72" s="129"/>
      <c r="IT72" s="129"/>
      <c r="IU72" s="129"/>
      <c r="IV72" s="129"/>
      <c r="IW72" s="129"/>
      <c r="IX72" s="129"/>
      <c r="IY72" s="129"/>
    </row>
    <row r="73" spans="1:259" s="120" customFormat="1" ht="19.5" customHeight="1" x14ac:dyDescent="0.3">
      <c r="A73" s="130"/>
      <c r="B73" s="132"/>
      <c r="C73" s="132"/>
      <c r="D73" s="132"/>
      <c r="E73" s="132"/>
      <c r="F73" s="132"/>
      <c r="G73" s="132"/>
      <c r="H73" s="132"/>
      <c r="I73" s="132"/>
      <c r="J73" s="128"/>
      <c r="K73" s="128"/>
      <c r="L73" s="128"/>
      <c r="M73" s="128"/>
      <c r="N73" s="128"/>
      <c r="O73" s="128"/>
      <c r="P73" s="128"/>
      <c r="Q73" s="128"/>
      <c r="R73" s="128"/>
      <c r="S73" s="128"/>
      <c r="T73" s="128"/>
      <c r="U73" s="128"/>
      <c r="V73" s="133"/>
      <c r="W73" s="128"/>
      <c r="X73" s="129"/>
      <c r="Y73" s="129"/>
      <c r="Z73" s="129"/>
      <c r="AA73" s="129"/>
      <c r="AB73" s="129"/>
      <c r="AC73" s="129"/>
      <c r="AD73" s="129"/>
      <c r="AE73" s="129"/>
      <c r="AF73" s="129"/>
      <c r="AG73" s="129"/>
      <c r="AH73" s="129"/>
      <c r="AI73" s="129"/>
      <c r="AJ73" s="129"/>
      <c r="AK73" s="129"/>
      <c r="AL73" s="129"/>
      <c r="AM73" s="129"/>
      <c r="AN73" s="129"/>
      <c r="AO73" s="129"/>
      <c r="AP73" s="129"/>
      <c r="AQ73" s="129"/>
      <c r="AR73" s="129"/>
      <c r="AS73" s="129"/>
      <c r="AT73" s="129"/>
      <c r="AU73" s="129"/>
      <c r="AV73" s="129"/>
      <c r="AW73" s="129"/>
      <c r="AX73" s="129"/>
      <c r="AY73" s="129"/>
      <c r="AZ73" s="129"/>
      <c r="BA73" s="129"/>
      <c r="BB73" s="129"/>
      <c r="BC73" s="129"/>
      <c r="BD73" s="129"/>
      <c r="BE73" s="129"/>
      <c r="BF73" s="129"/>
      <c r="BG73" s="129"/>
      <c r="BH73" s="129"/>
      <c r="BI73" s="129"/>
      <c r="BJ73" s="129"/>
      <c r="BK73" s="129"/>
      <c r="BL73" s="129"/>
      <c r="BM73" s="129"/>
      <c r="BN73" s="129"/>
      <c r="BO73" s="129"/>
      <c r="BP73" s="129"/>
      <c r="BQ73" s="129"/>
      <c r="BR73" s="129"/>
      <c r="BS73" s="129"/>
      <c r="BT73" s="129"/>
      <c r="BU73" s="129"/>
      <c r="BV73" s="129"/>
      <c r="BW73" s="129"/>
      <c r="BX73" s="129"/>
      <c r="BY73" s="129"/>
      <c r="BZ73" s="129"/>
      <c r="CA73" s="129"/>
      <c r="CB73" s="129"/>
      <c r="CC73" s="129"/>
      <c r="CD73" s="129"/>
      <c r="CE73" s="129"/>
      <c r="CF73" s="129"/>
      <c r="CG73" s="129"/>
      <c r="CH73" s="129"/>
      <c r="CI73" s="129"/>
      <c r="CJ73" s="129"/>
      <c r="CK73" s="129"/>
      <c r="CL73" s="129"/>
      <c r="CM73" s="129"/>
      <c r="CN73" s="129"/>
      <c r="CO73" s="129"/>
      <c r="CP73" s="129"/>
      <c r="CQ73" s="129"/>
      <c r="CR73" s="129"/>
      <c r="CS73" s="129"/>
      <c r="CT73" s="129"/>
      <c r="CU73" s="129"/>
      <c r="CV73" s="129"/>
      <c r="CW73" s="129"/>
      <c r="CX73" s="129"/>
      <c r="CY73" s="129"/>
      <c r="CZ73" s="129"/>
      <c r="DA73" s="129"/>
      <c r="DB73" s="129"/>
      <c r="DC73" s="129"/>
      <c r="DD73" s="129"/>
      <c r="DE73" s="129"/>
      <c r="DF73" s="129"/>
      <c r="DG73" s="129"/>
      <c r="DH73" s="129"/>
      <c r="DI73" s="129"/>
      <c r="DJ73" s="129"/>
      <c r="DK73" s="129"/>
      <c r="DL73" s="129"/>
      <c r="DM73" s="129"/>
      <c r="DN73" s="129"/>
      <c r="DO73" s="129"/>
      <c r="DP73" s="129"/>
      <c r="DQ73" s="129"/>
      <c r="DR73" s="129"/>
      <c r="DS73" s="129"/>
      <c r="DT73" s="129"/>
      <c r="DU73" s="129"/>
      <c r="DV73" s="129"/>
      <c r="DW73" s="129"/>
      <c r="DX73" s="129"/>
      <c r="DY73" s="129"/>
      <c r="DZ73" s="129"/>
      <c r="EA73" s="129"/>
      <c r="EB73" s="129"/>
      <c r="EC73" s="129"/>
      <c r="ED73" s="129"/>
      <c r="EE73" s="129"/>
      <c r="EF73" s="129"/>
      <c r="EG73" s="129"/>
      <c r="EH73" s="129"/>
      <c r="EI73" s="129"/>
      <c r="EJ73" s="129"/>
      <c r="EK73" s="129"/>
      <c r="EL73" s="129"/>
      <c r="EM73" s="129"/>
      <c r="EN73" s="129"/>
      <c r="EO73" s="129"/>
      <c r="EP73" s="129"/>
      <c r="EQ73" s="129"/>
      <c r="ER73" s="129"/>
      <c r="ES73" s="129"/>
      <c r="ET73" s="129"/>
      <c r="EU73" s="129"/>
      <c r="EV73" s="129"/>
      <c r="EW73" s="129"/>
      <c r="EX73" s="129"/>
      <c r="EY73" s="129"/>
      <c r="EZ73" s="129"/>
      <c r="FA73" s="129"/>
      <c r="FB73" s="129"/>
      <c r="FC73" s="129"/>
      <c r="FD73" s="129"/>
      <c r="FE73" s="129"/>
      <c r="FF73" s="129"/>
      <c r="FG73" s="129"/>
      <c r="FH73" s="129"/>
      <c r="FI73" s="129"/>
      <c r="FJ73" s="129"/>
      <c r="FK73" s="129"/>
      <c r="FL73" s="129"/>
      <c r="FM73" s="129"/>
      <c r="FN73" s="129"/>
      <c r="FO73" s="129"/>
      <c r="FP73" s="129"/>
      <c r="FQ73" s="129"/>
      <c r="FR73" s="129"/>
      <c r="FS73" s="129"/>
      <c r="FT73" s="129"/>
      <c r="FU73" s="129"/>
      <c r="FV73" s="129"/>
      <c r="FW73" s="129"/>
      <c r="FX73" s="129"/>
      <c r="FY73" s="129"/>
      <c r="FZ73" s="129"/>
      <c r="GA73" s="129"/>
      <c r="GB73" s="129"/>
      <c r="GC73" s="129"/>
      <c r="GD73" s="129"/>
      <c r="GE73" s="129"/>
      <c r="GF73" s="129"/>
      <c r="GG73" s="129"/>
      <c r="GH73" s="129"/>
      <c r="GI73" s="129"/>
      <c r="GJ73" s="129"/>
      <c r="GK73" s="129"/>
      <c r="GL73" s="129"/>
      <c r="GM73" s="129"/>
      <c r="GN73" s="129"/>
      <c r="GO73" s="129"/>
      <c r="GP73" s="129"/>
      <c r="GQ73" s="129"/>
      <c r="GR73" s="129"/>
      <c r="GS73" s="129"/>
      <c r="GT73" s="129"/>
      <c r="GU73" s="129"/>
      <c r="GV73" s="129"/>
      <c r="GW73" s="129"/>
      <c r="GX73" s="129"/>
      <c r="GY73" s="129"/>
      <c r="GZ73" s="129"/>
      <c r="HA73" s="129"/>
      <c r="HB73" s="129"/>
      <c r="HC73" s="129"/>
      <c r="HD73" s="129"/>
      <c r="HE73" s="129"/>
      <c r="HF73" s="129"/>
      <c r="HG73" s="129"/>
      <c r="HH73" s="129"/>
      <c r="HI73" s="129"/>
      <c r="HJ73" s="129"/>
      <c r="HK73" s="129"/>
      <c r="HL73" s="129"/>
      <c r="HM73" s="129"/>
      <c r="HN73" s="129"/>
      <c r="HO73" s="129"/>
      <c r="HP73" s="129"/>
      <c r="HQ73" s="129"/>
      <c r="HR73" s="129"/>
      <c r="HS73" s="129"/>
      <c r="HT73" s="129"/>
      <c r="HU73" s="129"/>
      <c r="HV73" s="129"/>
      <c r="HW73" s="129"/>
      <c r="HX73" s="129"/>
      <c r="HY73" s="129"/>
      <c r="HZ73" s="129"/>
      <c r="IA73" s="129"/>
      <c r="IB73" s="129"/>
      <c r="IC73" s="129"/>
      <c r="ID73" s="129"/>
      <c r="IE73" s="129"/>
      <c r="IF73" s="129"/>
      <c r="IG73" s="129"/>
      <c r="IH73" s="129"/>
      <c r="II73" s="129"/>
      <c r="IJ73" s="129"/>
      <c r="IK73" s="129"/>
      <c r="IL73" s="129"/>
      <c r="IM73" s="129"/>
      <c r="IN73" s="129"/>
      <c r="IO73" s="129"/>
      <c r="IP73" s="129"/>
      <c r="IQ73" s="129"/>
      <c r="IR73" s="129"/>
      <c r="IS73" s="129"/>
      <c r="IT73" s="129"/>
      <c r="IU73" s="129"/>
      <c r="IV73" s="129"/>
      <c r="IW73" s="129"/>
      <c r="IX73" s="129"/>
      <c r="IY73" s="129"/>
    </row>
    <row r="74" spans="1:259" s="120" customFormat="1" ht="19.5" customHeight="1" x14ac:dyDescent="0.3">
      <c r="A74" s="134"/>
      <c r="B74" s="135"/>
      <c r="C74" s="135"/>
      <c r="D74" s="135"/>
      <c r="E74" s="135"/>
      <c r="F74" s="135"/>
      <c r="G74" s="135"/>
      <c r="H74" s="135"/>
      <c r="I74" s="135"/>
      <c r="J74" s="135"/>
      <c r="K74" s="135"/>
      <c r="L74" s="135"/>
      <c r="M74" s="135"/>
      <c r="N74" s="135"/>
      <c r="O74" s="135"/>
      <c r="P74" s="135"/>
      <c r="Q74" s="135"/>
      <c r="R74" s="135"/>
      <c r="S74" s="135"/>
      <c r="T74" s="135"/>
      <c r="U74" s="135"/>
      <c r="V74" s="136"/>
      <c r="W74" s="128"/>
      <c r="X74" s="129"/>
      <c r="Y74" s="129"/>
      <c r="Z74" s="129"/>
      <c r="AA74" s="129"/>
      <c r="AB74" s="129"/>
      <c r="AC74" s="129"/>
      <c r="AD74" s="129"/>
      <c r="AE74" s="129"/>
      <c r="AF74" s="129"/>
      <c r="AG74" s="129"/>
      <c r="AH74" s="129"/>
      <c r="AI74" s="129"/>
      <c r="AJ74" s="129"/>
      <c r="AK74" s="129"/>
      <c r="AL74" s="129"/>
      <c r="AM74" s="129"/>
      <c r="AN74" s="129"/>
      <c r="AO74" s="129"/>
      <c r="AP74" s="129"/>
      <c r="AQ74" s="129"/>
      <c r="AR74" s="129"/>
      <c r="AS74" s="129"/>
      <c r="AT74" s="129"/>
      <c r="AU74" s="129"/>
      <c r="AV74" s="129"/>
      <c r="AW74" s="129"/>
      <c r="AX74" s="129"/>
      <c r="AY74" s="129"/>
      <c r="AZ74" s="129"/>
      <c r="BA74" s="129"/>
      <c r="BB74" s="129"/>
      <c r="BC74" s="129"/>
      <c r="BD74" s="129"/>
      <c r="BE74" s="129"/>
      <c r="BF74" s="129"/>
      <c r="BG74" s="129"/>
      <c r="BH74" s="129"/>
      <c r="BI74" s="129"/>
      <c r="BJ74" s="129"/>
      <c r="BK74" s="129"/>
      <c r="BL74" s="129"/>
      <c r="BM74" s="129"/>
      <c r="BN74" s="129"/>
      <c r="BO74" s="129"/>
      <c r="BP74" s="129"/>
      <c r="BQ74" s="129"/>
      <c r="BR74" s="129"/>
      <c r="BS74" s="129"/>
      <c r="BT74" s="129"/>
      <c r="BU74" s="129"/>
      <c r="BV74" s="129"/>
      <c r="BW74" s="129"/>
      <c r="BX74" s="129"/>
      <c r="BY74" s="129"/>
      <c r="BZ74" s="129"/>
      <c r="CA74" s="129"/>
      <c r="CB74" s="129"/>
      <c r="CC74" s="129"/>
      <c r="CD74" s="129"/>
      <c r="CE74" s="129"/>
      <c r="CF74" s="129"/>
      <c r="CG74" s="129"/>
      <c r="CH74" s="129"/>
      <c r="CI74" s="129"/>
      <c r="CJ74" s="129"/>
      <c r="CK74" s="129"/>
      <c r="CL74" s="129"/>
      <c r="CM74" s="129"/>
      <c r="CN74" s="129"/>
      <c r="CO74" s="129"/>
      <c r="CP74" s="129"/>
      <c r="CQ74" s="129"/>
      <c r="CR74" s="129"/>
      <c r="CS74" s="129"/>
      <c r="CT74" s="129"/>
      <c r="CU74" s="129"/>
      <c r="CV74" s="129"/>
      <c r="CW74" s="129"/>
      <c r="CX74" s="129"/>
      <c r="CY74" s="129"/>
      <c r="CZ74" s="129"/>
      <c r="DA74" s="129"/>
      <c r="DB74" s="129"/>
      <c r="DC74" s="129"/>
      <c r="DD74" s="129"/>
      <c r="DE74" s="129"/>
      <c r="DF74" s="129"/>
      <c r="DG74" s="129"/>
      <c r="DH74" s="129"/>
      <c r="DI74" s="129"/>
      <c r="DJ74" s="129"/>
      <c r="DK74" s="129"/>
      <c r="DL74" s="129"/>
      <c r="DM74" s="129"/>
      <c r="DN74" s="129"/>
      <c r="DO74" s="129"/>
      <c r="DP74" s="129"/>
      <c r="DQ74" s="129"/>
      <c r="DR74" s="129"/>
      <c r="DS74" s="129"/>
      <c r="DT74" s="129"/>
      <c r="DU74" s="129"/>
      <c r="DV74" s="129"/>
      <c r="DW74" s="129"/>
      <c r="DX74" s="129"/>
      <c r="DY74" s="129"/>
      <c r="DZ74" s="129"/>
      <c r="EA74" s="129"/>
      <c r="EB74" s="129"/>
      <c r="EC74" s="129"/>
      <c r="ED74" s="129"/>
      <c r="EE74" s="129"/>
      <c r="EF74" s="129"/>
      <c r="EG74" s="129"/>
      <c r="EH74" s="129"/>
      <c r="EI74" s="129"/>
      <c r="EJ74" s="129"/>
      <c r="EK74" s="129"/>
      <c r="EL74" s="129"/>
      <c r="EM74" s="129"/>
      <c r="EN74" s="129"/>
      <c r="EO74" s="129"/>
      <c r="EP74" s="129"/>
      <c r="EQ74" s="129"/>
      <c r="ER74" s="129"/>
      <c r="ES74" s="129"/>
      <c r="ET74" s="129"/>
      <c r="EU74" s="129"/>
      <c r="EV74" s="129"/>
      <c r="EW74" s="129"/>
      <c r="EX74" s="129"/>
      <c r="EY74" s="129"/>
      <c r="EZ74" s="129"/>
      <c r="FA74" s="129"/>
      <c r="FB74" s="129"/>
      <c r="FC74" s="129"/>
      <c r="FD74" s="129"/>
      <c r="FE74" s="129"/>
      <c r="FF74" s="129"/>
      <c r="FG74" s="129"/>
      <c r="FH74" s="129"/>
      <c r="FI74" s="129"/>
      <c r="FJ74" s="129"/>
      <c r="FK74" s="129"/>
      <c r="FL74" s="129"/>
      <c r="FM74" s="129"/>
      <c r="FN74" s="129"/>
      <c r="FO74" s="129"/>
      <c r="FP74" s="129"/>
      <c r="FQ74" s="129"/>
      <c r="FR74" s="129"/>
      <c r="FS74" s="129"/>
      <c r="FT74" s="129"/>
      <c r="FU74" s="129"/>
      <c r="FV74" s="129"/>
      <c r="FW74" s="129"/>
      <c r="FX74" s="129"/>
      <c r="FY74" s="129"/>
      <c r="FZ74" s="129"/>
      <c r="GA74" s="129"/>
      <c r="GB74" s="129"/>
      <c r="GC74" s="129"/>
      <c r="GD74" s="129"/>
      <c r="GE74" s="129"/>
      <c r="GF74" s="129"/>
      <c r="GG74" s="129"/>
      <c r="GH74" s="129"/>
      <c r="GI74" s="129"/>
      <c r="GJ74" s="129"/>
      <c r="GK74" s="129"/>
      <c r="GL74" s="129"/>
      <c r="GM74" s="129"/>
      <c r="GN74" s="129"/>
      <c r="GO74" s="129"/>
      <c r="GP74" s="129"/>
      <c r="GQ74" s="129"/>
      <c r="GR74" s="129"/>
      <c r="GS74" s="129"/>
      <c r="GT74" s="129"/>
      <c r="GU74" s="129"/>
      <c r="GV74" s="129"/>
      <c r="GW74" s="129"/>
      <c r="GX74" s="129"/>
      <c r="GY74" s="129"/>
      <c r="GZ74" s="129"/>
      <c r="HA74" s="129"/>
      <c r="HB74" s="129"/>
      <c r="HC74" s="129"/>
      <c r="HD74" s="129"/>
      <c r="HE74" s="129"/>
      <c r="HF74" s="129"/>
      <c r="HG74" s="129"/>
      <c r="HH74" s="129"/>
      <c r="HI74" s="129"/>
      <c r="HJ74" s="129"/>
      <c r="HK74" s="129"/>
      <c r="HL74" s="129"/>
      <c r="HM74" s="129"/>
      <c r="HN74" s="129"/>
      <c r="HO74" s="129"/>
      <c r="HP74" s="129"/>
      <c r="HQ74" s="129"/>
      <c r="HR74" s="129"/>
      <c r="HS74" s="129"/>
      <c r="HT74" s="129"/>
      <c r="HU74" s="129"/>
      <c r="HV74" s="129"/>
      <c r="HW74" s="129"/>
      <c r="HX74" s="129"/>
      <c r="HY74" s="129"/>
      <c r="HZ74" s="129"/>
      <c r="IA74" s="129"/>
      <c r="IB74" s="129"/>
      <c r="IC74" s="129"/>
      <c r="ID74" s="129"/>
      <c r="IE74" s="129"/>
      <c r="IF74" s="129"/>
      <c r="IG74" s="129"/>
      <c r="IH74" s="129"/>
      <c r="II74" s="129"/>
      <c r="IJ74" s="129"/>
      <c r="IK74" s="129"/>
      <c r="IL74" s="129"/>
      <c r="IM74" s="129"/>
      <c r="IN74" s="129"/>
      <c r="IO74" s="129"/>
      <c r="IP74" s="129"/>
      <c r="IQ74" s="129"/>
      <c r="IR74" s="129"/>
      <c r="IS74" s="129"/>
      <c r="IT74" s="129"/>
      <c r="IU74" s="129"/>
      <c r="IV74" s="129"/>
      <c r="IW74" s="129"/>
      <c r="IX74" s="129"/>
      <c r="IY74" s="129"/>
    </row>
    <row r="75" spans="1:259" s="120" customFormat="1" ht="19.5" hidden="1" customHeight="1" x14ac:dyDescent="0.3">
      <c r="A75" s="121"/>
      <c r="B75" s="124"/>
      <c r="C75" s="124"/>
      <c r="D75" s="124"/>
      <c r="E75" s="124"/>
      <c r="F75" s="124"/>
      <c r="G75" s="124"/>
      <c r="H75" s="124"/>
      <c r="I75" s="124"/>
      <c r="J75" s="124"/>
      <c r="K75" s="124"/>
      <c r="L75" s="124"/>
      <c r="M75" s="124"/>
      <c r="N75" s="124"/>
      <c r="O75" s="124"/>
      <c r="P75" s="124"/>
      <c r="Q75" s="124"/>
      <c r="R75" s="124"/>
      <c r="S75" s="124"/>
      <c r="T75" s="124"/>
      <c r="U75" s="124"/>
      <c r="V75" s="127"/>
      <c r="W75" s="128"/>
      <c r="X75" s="129"/>
      <c r="Y75" s="129"/>
      <c r="Z75" s="129"/>
      <c r="AA75" s="129"/>
      <c r="AB75" s="129"/>
      <c r="AC75" s="129"/>
      <c r="AD75" s="129"/>
      <c r="AE75" s="129"/>
      <c r="AF75" s="129"/>
      <c r="AG75" s="129"/>
      <c r="AH75" s="129"/>
      <c r="AI75" s="129"/>
      <c r="AJ75" s="129"/>
      <c r="AK75" s="129"/>
      <c r="AL75" s="129"/>
      <c r="AM75" s="129"/>
      <c r="AN75" s="129"/>
      <c r="AO75" s="129"/>
      <c r="AP75" s="129"/>
      <c r="AQ75" s="129"/>
      <c r="AR75" s="129"/>
      <c r="AS75" s="129"/>
      <c r="AT75" s="129"/>
      <c r="AU75" s="129"/>
      <c r="AV75" s="129"/>
      <c r="AW75" s="129"/>
      <c r="AX75" s="129"/>
      <c r="AY75" s="129"/>
      <c r="AZ75" s="129"/>
      <c r="BA75" s="129"/>
      <c r="BB75" s="129"/>
      <c r="BC75" s="129"/>
      <c r="BD75" s="129"/>
      <c r="BE75" s="129"/>
      <c r="BF75" s="129"/>
      <c r="BG75" s="129"/>
      <c r="BH75" s="129"/>
      <c r="BI75" s="129"/>
      <c r="BJ75" s="129"/>
      <c r="BK75" s="129"/>
      <c r="BL75" s="129"/>
      <c r="BM75" s="129"/>
      <c r="BN75" s="129"/>
      <c r="BO75" s="129"/>
      <c r="BP75" s="129"/>
      <c r="BQ75" s="129"/>
      <c r="BR75" s="129"/>
      <c r="BS75" s="129"/>
      <c r="BT75" s="129"/>
      <c r="BU75" s="129"/>
      <c r="BV75" s="129"/>
      <c r="BW75" s="129"/>
      <c r="BX75" s="129"/>
      <c r="BY75" s="129"/>
      <c r="BZ75" s="129"/>
      <c r="CA75" s="129"/>
      <c r="CB75" s="129"/>
      <c r="CC75" s="129"/>
      <c r="CD75" s="129"/>
      <c r="CE75" s="129"/>
      <c r="CF75" s="129"/>
      <c r="CG75" s="129"/>
      <c r="CH75" s="129"/>
      <c r="CI75" s="129"/>
      <c r="CJ75" s="129"/>
      <c r="CK75" s="129"/>
      <c r="CL75" s="129"/>
      <c r="CM75" s="129"/>
      <c r="CN75" s="129"/>
      <c r="CO75" s="129"/>
      <c r="CP75" s="129"/>
      <c r="CQ75" s="129"/>
      <c r="CR75" s="129"/>
      <c r="CS75" s="129"/>
      <c r="CT75" s="129"/>
      <c r="CU75" s="129"/>
      <c r="CV75" s="129"/>
      <c r="CW75" s="129"/>
      <c r="CX75" s="129"/>
      <c r="CY75" s="129"/>
      <c r="CZ75" s="129"/>
      <c r="DA75" s="129"/>
      <c r="DB75" s="129"/>
      <c r="DC75" s="129"/>
      <c r="DD75" s="129"/>
      <c r="DE75" s="129"/>
      <c r="DF75" s="129"/>
      <c r="DG75" s="129"/>
      <c r="DH75" s="129"/>
      <c r="DI75" s="129"/>
      <c r="DJ75" s="129"/>
      <c r="DK75" s="129"/>
      <c r="DL75" s="129"/>
      <c r="DM75" s="129"/>
      <c r="DN75" s="129"/>
      <c r="DO75" s="129"/>
      <c r="DP75" s="129"/>
      <c r="DQ75" s="129"/>
      <c r="DR75" s="129"/>
      <c r="DS75" s="129"/>
      <c r="DT75" s="129"/>
      <c r="DU75" s="129"/>
      <c r="DV75" s="129"/>
      <c r="DW75" s="129"/>
      <c r="DX75" s="129"/>
      <c r="DY75" s="129"/>
      <c r="DZ75" s="129"/>
      <c r="EA75" s="129"/>
      <c r="EB75" s="129"/>
      <c r="EC75" s="129"/>
      <c r="ED75" s="129"/>
      <c r="EE75" s="129"/>
      <c r="EF75" s="129"/>
      <c r="EG75" s="129"/>
      <c r="EH75" s="129"/>
      <c r="EI75" s="129"/>
      <c r="EJ75" s="129"/>
      <c r="EK75" s="129"/>
      <c r="EL75" s="129"/>
      <c r="EM75" s="129"/>
      <c r="EN75" s="129"/>
      <c r="EO75" s="129"/>
      <c r="EP75" s="129"/>
      <c r="EQ75" s="129"/>
      <c r="ER75" s="129"/>
      <c r="ES75" s="129"/>
      <c r="ET75" s="129"/>
      <c r="EU75" s="129"/>
      <c r="EV75" s="129"/>
      <c r="EW75" s="129"/>
      <c r="EX75" s="129"/>
      <c r="EY75" s="129"/>
      <c r="EZ75" s="129"/>
      <c r="FA75" s="129"/>
      <c r="FB75" s="129"/>
      <c r="FC75" s="129"/>
      <c r="FD75" s="129"/>
      <c r="FE75" s="129"/>
      <c r="FF75" s="129"/>
      <c r="FG75" s="129"/>
      <c r="FH75" s="129"/>
      <c r="FI75" s="129"/>
      <c r="FJ75" s="129"/>
      <c r="FK75" s="129"/>
      <c r="FL75" s="129"/>
      <c r="FM75" s="129"/>
      <c r="FN75" s="129"/>
      <c r="FO75" s="129"/>
      <c r="FP75" s="129"/>
      <c r="FQ75" s="129"/>
      <c r="FR75" s="129"/>
      <c r="FS75" s="129"/>
      <c r="FT75" s="129"/>
      <c r="FU75" s="129"/>
      <c r="FV75" s="129"/>
      <c r="FW75" s="129"/>
      <c r="FX75" s="129"/>
      <c r="FY75" s="129"/>
      <c r="FZ75" s="129"/>
      <c r="GA75" s="129"/>
      <c r="GB75" s="129"/>
      <c r="GC75" s="129"/>
      <c r="GD75" s="129"/>
      <c r="GE75" s="129"/>
      <c r="GF75" s="129"/>
      <c r="GG75" s="129"/>
      <c r="GH75" s="129"/>
      <c r="GI75" s="129"/>
      <c r="GJ75" s="129"/>
      <c r="GK75" s="129"/>
      <c r="GL75" s="129"/>
      <c r="GM75" s="129"/>
      <c r="GN75" s="129"/>
      <c r="GO75" s="129"/>
      <c r="GP75" s="129"/>
      <c r="GQ75" s="129"/>
      <c r="GR75" s="129"/>
      <c r="GS75" s="129"/>
      <c r="GT75" s="129"/>
      <c r="GU75" s="129"/>
      <c r="GV75" s="129"/>
      <c r="GW75" s="129"/>
      <c r="GX75" s="129"/>
      <c r="GY75" s="129"/>
      <c r="GZ75" s="129"/>
      <c r="HA75" s="129"/>
      <c r="HB75" s="129"/>
      <c r="HC75" s="129"/>
      <c r="HD75" s="129"/>
      <c r="HE75" s="129"/>
      <c r="HF75" s="129"/>
      <c r="HG75" s="129"/>
      <c r="HH75" s="129"/>
      <c r="HI75" s="129"/>
      <c r="HJ75" s="129"/>
      <c r="HK75" s="129"/>
      <c r="HL75" s="129"/>
      <c r="HM75" s="129"/>
      <c r="HN75" s="129"/>
      <c r="HO75" s="129"/>
      <c r="HP75" s="129"/>
      <c r="HQ75" s="129"/>
      <c r="HR75" s="129"/>
      <c r="HS75" s="129"/>
      <c r="HT75" s="129"/>
      <c r="HU75" s="129"/>
      <c r="HV75" s="129"/>
      <c r="HW75" s="129"/>
      <c r="HX75" s="129"/>
      <c r="HY75" s="129"/>
      <c r="HZ75" s="129"/>
      <c r="IA75" s="129"/>
      <c r="IB75" s="129"/>
      <c r="IC75" s="129"/>
      <c r="ID75" s="129"/>
      <c r="IE75" s="129"/>
      <c r="IF75" s="129"/>
      <c r="IG75" s="129"/>
      <c r="IH75" s="129"/>
      <c r="II75" s="129"/>
      <c r="IJ75" s="129"/>
      <c r="IK75" s="129"/>
      <c r="IL75" s="129"/>
      <c r="IM75" s="129"/>
      <c r="IN75" s="129"/>
      <c r="IO75" s="129"/>
      <c r="IP75" s="129"/>
      <c r="IQ75" s="129"/>
      <c r="IR75" s="129"/>
      <c r="IS75" s="129"/>
      <c r="IT75" s="129"/>
      <c r="IU75" s="129"/>
      <c r="IV75" s="129"/>
      <c r="IW75" s="129"/>
      <c r="IX75" s="129"/>
      <c r="IY75" s="129"/>
    </row>
    <row r="76" spans="1:259" s="120" customFormat="1" ht="19.5" hidden="1" customHeight="1" x14ac:dyDescent="0.3">
      <c r="A76" s="130"/>
      <c r="B76" s="137" t="s">
        <v>426</v>
      </c>
      <c r="C76" s="137"/>
      <c r="D76" s="137" t="s">
        <v>427</v>
      </c>
      <c r="E76" s="137" t="s">
        <v>428</v>
      </c>
      <c r="F76" s="137"/>
      <c r="G76" s="137"/>
      <c r="H76" s="137" t="s">
        <v>429</v>
      </c>
      <c r="I76" s="137" t="s">
        <v>430</v>
      </c>
      <c r="J76" s="138"/>
      <c r="K76" s="138"/>
      <c r="L76" s="138"/>
      <c r="M76" s="138"/>
      <c r="N76" s="138"/>
      <c r="O76" s="138"/>
      <c r="P76" s="138"/>
      <c r="Q76" s="138"/>
      <c r="R76" s="138"/>
      <c r="S76" s="138"/>
      <c r="T76" s="138"/>
      <c r="U76" s="138"/>
      <c r="V76" s="133"/>
      <c r="W76" s="128"/>
      <c r="X76" s="129"/>
      <c r="Y76" s="129"/>
      <c r="Z76" s="129"/>
      <c r="AA76" s="129"/>
      <c r="AB76" s="129"/>
      <c r="AC76" s="129"/>
      <c r="AD76" s="129"/>
      <c r="AE76" s="129"/>
      <c r="AF76" s="129"/>
      <c r="AG76" s="129"/>
      <c r="AH76" s="129"/>
      <c r="AI76" s="129"/>
      <c r="AJ76" s="129"/>
      <c r="AK76" s="129"/>
      <c r="AL76" s="129"/>
      <c r="AM76" s="129"/>
      <c r="AN76" s="129"/>
      <c r="AO76" s="129"/>
      <c r="AP76" s="129"/>
      <c r="AQ76" s="129"/>
      <c r="AR76" s="129"/>
      <c r="AS76" s="129"/>
      <c r="AT76" s="129"/>
      <c r="AU76" s="129"/>
      <c r="AV76" s="129"/>
      <c r="AW76" s="129"/>
      <c r="AX76" s="129"/>
      <c r="AY76" s="129"/>
      <c r="AZ76" s="129"/>
      <c r="BA76" s="129"/>
      <c r="BB76" s="129"/>
      <c r="BC76" s="129"/>
      <c r="BD76" s="129"/>
      <c r="BE76" s="129"/>
      <c r="BF76" s="129"/>
      <c r="BG76" s="129"/>
      <c r="BH76" s="129"/>
      <c r="BI76" s="129"/>
      <c r="BJ76" s="129"/>
      <c r="BK76" s="129"/>
      <c r="BL76" s="129"/>
      <c r="BM76" s="129"/>
      <c r="BN76" s="129"/>
      <c r="BO76" s="129"/>
      <c r="BP76" s="129"/>
      <c r="BQ76" s="129"/>
      <c r="BR76" s="129"/>
      <c r="BS76" s="129"/>
      <c r="BT76" s="129"/>
      <c r="BU76" s="129"/>
      <c r="BV76" s="129"/>
      <c r="BW76" s="129"/>
      <c r="BX76" s="129"/>
      <c r="BY76" s="129"/>
      <c r="BZ76" s="129"/>
      <c r="CA76" s="129"/>
      <c r="CB76" s="129"/>
      <c r="CC76" s="129"/>
      <c r="CD76" s="129"/>
      <c r="CE76" s="129"/>
      <c r="CF76" s="129"/>
      <c r="CG76" s="129"/>
      <c r="CH76" s="129"/>
      <c r="CI76" s="129"/>
      <c r="CJ76" s="129"/>
      <c r="CK76" s="129"/>
      <c r="CL76" s="129"/>
      <c r="CM76" s="129"/>
      <c r="CN76" s="129"/>
      <c r="CO76" s="129"/>
      <c r="CP76" s="129"/>
      <c r="CQ76" s="129"/>
      <c r="CR76" s="129"/>
      <c r="CS76" s="129"/>
      <c r="CT76" s="129"/>
      <c r="CU76" s="129"/>
      <c r="CV76" s="129"/>
      <c r="CW76" s="129"/>
      <c r="CX76" s="129"/>
      <c r="CY76" s="129"/>
      <c r="CZ76" s="129"/>
      <c r="DA76" s="129"/>
      <c r="DB76" s="129"/>
      <c r="DC76" s="129"/>
      <c r="DD76" s="129"/>
      <c r="DE76" s="129"/>
      <c r="DF76" s="129"/>
      <c r="DG76" s="129"/>
      <c r="DH76" s="129"/>
      <c r="DI76" s="129"/>
      <c r="DJ76" s="129"/>
      <c r="DK76" s="129"/>
      <c r="DL76" s="129"/>
      <c r="DM76" s="129"/>
      <c r="DN76" s="129"/>
      <c r="DO76" s="129"/>
      <c r="DP76" s="129"/>
      <c r="DQ76" s="129"/>
      <c r="DR76" s="129"/>
      <c r="DS76" s="129"/>
      <c r="DT76" s="129"/>
      <c r="DU76" s="129"/>
      <c r="DV76" s="129"/>
      <c r="DW76" s="129"/>
      <c r="DX76" s="129"/>
      <c r="DY76" s="129"/>
      <c r="DZ76" s="129"/>
      <c r="EA76" s="129"/>
      <c r="EB76" s="129"/>
      <c r="EC76" s="129"/>
      <c r="ED76" s="129"/>
      <c r="EE76" s="129"/>
      <c r="EF76" s="129"/>
      <c r="EG76" s="129"/>
      <c r="EH76" s="129"/>
      <c r="EI76" s="129"/>
      <c r="EJ76" s="129"/>
      <c r="EK76" s="129"/>
      <c r="EL76" s="129"/>
      <c r="EM76" s="129"/>
      <c r="EN76" s="129"/>
      <c r="EO76" s="129"/>
      <c r="EP76" s="129"/>
      <c r="EQ76" s="129"/>
      <c r="ER76" s="129"/>
      <c r="ES76" s="129"/>
      <c r="ET76" s="129"/>
      <c r="EU76" s="129"/>
      <c r="EV76" s="129"/>
      <c r="EW76" s="129"/>
      <c r="EX76" s="129"/>
      <c r="EY76" s="129"/>
      <c r="EZ76" s="129"/>
      <c r="FA76" s="129"/>
      <c r="FB76" s="129"/>
      <c r="FC76" s="129"/>
      <c r="FD76" s="129"/>
      <c r="FE76" s="129"/>
      <c r="FF76" s="129"/>
      <c r="FG76" s="129"/>
      <c r="FH76" s="129"/>
      <c r="FI76" s="129"/>
      <c r="FJ76" s="129"/>
      <c r="FK76" s="129"/>
      <c r="FL76" s="129"/>
      <c r="FM76" s="129"/>
      <c r="FN76" s="129"/>
      <c r="FO76" s="129"/>
      <c r="FP76" s="129"/>
      <c r="FQ76" s="129"/>
      <c r="FR76" s="129"/>
      <c r="FS76" s="129"/>
      <c r="FT76" s="129"/>
      <c r="FU76" s="129"/>
      <c r="FV76" s="129"/>
      <c r="FW76" s="129"/>
      <c r="FX76" s="129"/>
      <c r="FY76" s="129"/>
      <c r="FZ76" s="129"/>
      <c r="GA76" s="129"/>
      <c r="GB76" s="129"/>
      <c r="GC76" s="129"/>
      <c r="GD76" s="129"/>
      <c r="GE76" s="129"/>
      <c r="GF76" s="129"/>
      <c r="GG76" s="129"/>
      <c r="GH76" s="129"/>
      <c r="GI76" s="129"/>
      <c r="GJ76" s="129"/>
      <c r="GK76" s="129"/>
      <c r="GL76" s="129"/>
      <c r="GM76" s="129"/>
      <c r="GN76" s="129"/>
      <c r="GO76" s="129"/>
      <c r="GP76" s="129"/>
      <c r="GQ76" s="129"/>
      <c r="GR76" s="129"/>
      <c r="GS76" s="129"/>
      <c r="GT76" s="129"/>
      <c r="GU76" s="129"/>
      <c r="GV76" s="129"/>
      <c r="GW76" s="129"/>
      <c r="GX76" s="129"/>
      <c r="GY76" s="129"/>
      <c r="GZ76" s="129"/>
      <c r="HA76" s="129"/>
      <c r="HB76" s="129"/>
      <c r="HC76" s="129"/>
      <c r="HD76" s="129"/>
      <c r="HE76" s="129"/>
      <c r="HF76" s="129"/>
      <c r="HG76" s="129"/>
      <c r="HH76" s="129"/>
      <c r="HI76" s="129"/>
      <c r="HJ76" s="129"/>
      <c r="HK76" s="129"/>
      <c r="HL76" s="129"/>
      <c r="HM76" s="129"/>
      <c r="HN76" s="129"/>
      <c r="HO76" s="129"/>
      <c r="HP76" s="129"/>
      <c r="HQ76" s="129"/>
      <c r="HR76" s="129"/>
      <c r="HS76" s="129"/>
      <c r="HT76" s="129"/>
      <c r="HU76" s="129"/>
      <c r="HV76" s="129"/>
      <c r="HW76" s="129"/>
      <c r="HX76" s="129"/>
      <c r="HY76" s="129"/>
      <c r="HZ76" s="129"/>
      <c r="IA76" s="129"/>
      <c r="IB76" s="129"/>
      <c r="IC76" s="129"/>
      <c r="ID76" s="129"/>
      <c r="IE76" s="129"/>
      <c r="IF76" s="129"/>
      <c r="IG76" s="129"/>
      <c r="IH76" s="129"/>
      <c r="II76" s="129"/>
      <c r="IJ76" s="129"/>
      <c r="IK76" s="129"/>
      <c r="IL76" s="129"/>
      <c r="IM76" s="129"/>
      <c r="IN76" s="129"/>
      <c r="IO76" s="129"/>
      <c r="IP76" s="129"/>
      <c r="IQ76" s="129"/>
      <c r="IR76" s="129"/>
      <c r="IS76" s="129"/>
      <c r="IT76" s="129"/>
      <c r="IU76" s="129"/>
      <c r="IV76" s="129"/>
      <c r="IW76" s="129"/>
      <c r="IX76" s="129"/>
      <c r="IY76" s="129"/>
    </row>
    <row r="77" spans="1:259" s="120" customFormat="1" ht="19.5" hidden="1" customHeight="1" x14ac:dyDescent="0.3">
      <c r="A77" s="130"/>
      <c r="B77" s="138" t="e">
        <f>J104</f>
        <v>#REF!</v>
      </c>
      <c r="C77" s="138"/>
      <c r="D77" s="138" t="e">
        <f>K104</f>
        <v>#REF!</v>
      </c>
      <c r="E77" s="138" t="e">
        <f>L104</f>
        <v>#REF!</v>
      </c>
      <c r="F77" s="138"/>
      <c r="G77" s="138"/>
      <c r="H77" s="139" t="e">
        <f>M104</f>
        <v>#REF!</v>
      </c>
      <c r="I77" s="139" t="e">
        <f>N104</f>
        <v>#REF!</v>
      </c>
      <c r="J77" s="138"/>
      <c r="K77" s="138"/>
      <c r="L77" s="138"/>
      <c r="M77" s="138"/>
      <c r="N77" s="138"/>
      <c r="O77" s="138"/>
      <c r="P77" s="138"/>
      <c r="Q77" s="138"/>
      <c r="R77" s="138"/>
      <c r="S77" s="138"/>
      <c r="T77" s="138"/>
      <c r="U77" s="138"/>
      <c r="V77" s="133"/>
      <c r="W77" s="128"/>
      <c r="X77" s="129"/>
      <c r="Y77" s="129"/>
      <c r="Z77" s="129"/>
      <c r="AA77" s="129"/>
      <c r="AB77" s="129"/>
      <c r="AC77" s="129"/>
      <c r="AD77" s="129"/>
      <c r="AE77" s="129"/>
      <c r="AF77" s="129"/>
      <c r="AG77" s="129"/>
      <c r="AH77" s="129"/>
      <c r="AI77" s="129"/>
      <c r="AJ77" s="129"/>
      <c r="AK77" s="129"/>
      <c r="AL77" s="129"/>
      <c r="AM77" s="129"/>
      <c r="AN77" s="129"/>
      <c r="AO77" s="129"/>
      <c r="AP77" s="129"/>
      <c r="AQ77" s="129"/>
      <c r="AR77" s="129"/>
      <c r="AS77" s="129"/>
      <c r="AT77" s="129"/>
      <c r="AU77" s="129"/>
      <c r="AV77" s="129"/>
      <c r="AW77" s="129"/>
      <c r="AX77" s="129"/>
      <c r="AY77" s="129"/>
      <c r="AZ77" s="129"/>
      <c r="BA77" s="129"/>
      <c r="BB77" s="129"/>
      <c r="BC77" s="129"/>
      <c r="BD77" s="129"/>
      <c r="BE77" s="129"/>
      <c r="BF77" s="129"/>
      <c r="BG77" s="129"/>
      <c r="BH77" s="129"/>
      <c r="BI77" s="129"/>
      <c r="BJ77" s="129"/>
      <c r="BK77" s="129"/>
      <c r="BL77" s="129"/>
      <c r="BM77" s="129"/>
      <c r="BN77" s="129"/>
      <c r="BO77" s="129"/>
      <c r="BP77" s="129"/>
      <c r="BQ77" s="129"/>
      <c r="BR77" s="129"/>
      <c r="BS77" s="129"/>
      <c r="BT77" s="129"/>
      <c r="BU77" s="129"/>
      <c r="BV77" s="129"/>
      <c r="BW77" s="129"/>
      <c r="BX77" s="129"/>
      <c r="BY77" s="129"/>
      <c r="BZ77" s="129"/>
      <c r="CA77" s="129"/>
      <c r="CB77" s="129"/>
      <c r="CC77" s="129"/>
      <c r="CD77" s="129"/>
      <c r="CE77" s="129"/>
      <c r="CF77" s="129"/>
      <c r="CG77" s="129"/>
      <c r="CH77" s="129"/>
      <c r="CI77" s="129"/>
      <c r="CJ77" s="129"/>
      <c r="CK77" s="129"/>
      <c r="CL77" s="129"/>
      <c r="CM77" s="129"/>
      <c r="CN77" s="129"/>
      <c r="CO77" s="129"/>
      <c r="CP77" s="129"/>
      <c r="CQ77" s="129"/>
      <c r="CR77" s="129"/>
      <c r="CS77" s="129"/>
      <c r="CT77" s="129"/>
      <c r="CU77" s="129"/>
      <c r="CV77" s="129"/>
      <c r="CW77" s="129"/>
      <c r="CX77" s="129"/>
      <c r="CY77" s="129"/>
      <c r="CZ77" s="129"/>
      <c r="DA77" s="129"/>
      <c r="DB77" s="129"/>
      <c r="DC77" s="129"/>
      <c r="DD77" s="129"/>
      <c r="DE77" s="129"/>
      <c r="DF77" s="129"/>
      <c r="DG77" s="129"/>
      <c r="DH77" s="129"/>
      <c r="DI77" s="129"/>
      <c r="DJ77" s="129"/>
      <c r="DK77" s="129"/>
      <c r="DL77" s="129"/>
      <c r="DM77" s="129"/>
      <c r="DN77" s="129"/>
      <c r="DO77" s="129"/>
      <c r="DP77" s="129"/>
      <c r="DQ77" s="129"/>
      <c r="DR77" s="129"/>
      <c r="DS77" s="129"/>
      <c r="DT77" s="129"/>
      <c r="DU77" s="129"/>
      <c r="DV77" s="129"/>
      <c r="DW77" s="129"/>
      <c r="DX77" s="129"/>
      <c r="DY77" s="129"/>
      <c r="DZ77" s="129"/>
      <c r="EA77" s="129"/>
      <c r="EB77" s="129"/>
      <c r="EC77" s="129"/>
      <c r="ED77" s="129"/>
      <c r="EE77" s="129"/>
      <c r="EF77" s="129"/>
      <c r="EG77" s="129"/>
      <c r="EH77" s="129"/>
      <c r="EI77" s="129"/>
      <c r="EJ77" s="129"/>
      <c r="EK77" s="129"/>
      <c r="EL77" s="129"/>
      <c r="EM77" s="129"/>
      <c r="EN77" s="129"/>
      <c r="EO77" s="129"/>
      <c r="EP77" s="129"/>
      <c r="EQ77" s="129"/>
      <c r="ER77" s="129"/>
      <c r="ES77" s="129"/>
      <c r="ET77" s="129"/>
      <c r="EU77" s="129"/>
      <c r="EV77" s="129"/>
      <c r="EW77" s="129"/>
      <c r="EX77" s="129"/>
      <c r="EY77" s="129"/>
      <c r="EZ77" s="129"/>
      <c r="FA77" s="129"/>
      <c r="FB77" s="129"/>
      <c r="FC77" s="129"/>
      <c r="FD77" s="129"/>
      <c r="FE77" s="129"/>
      <c r="FF77" s="129"/>
      <c r="FG77" s="129"/>
      <c r="FH77" s="129"/>
      <c r="FI77" s="129"/>
      <c r="FJ77" s="129"/>
      <c r="FK77" s="129"/>
      <c r="FL77" s="129"/>
      <c r="FM77" s="129"/>
      <c r="FN77" s="129"/>
      <c r="FO77" s="129"/>
      <c r="FP77" s="129"/>
      <c r="FQ77" s="129"/>
      <c r="FR77" s="129"/>
      <c r="FS77" s="129"/>
      <c r="FT77" s="129"/>
      <c r="FU77" s="129"/>
      <c r="FV77" s="129"/>
      <c r="FW77" s="129"/>
      <c r="FX77" s="129"/>
      <c r="FY77" s="129"/>
      <c r="FZ77" s="129"/>
      <c r="GA77" s="129"/>
      <c r="GB77" s="129"/>
      <c r="GC77" s="129"/>
      <c r="GD77" s="129"/>
      <c r="GE77" s="129"/>
      <c r="GF77" s="129"/>
      <c r="GG77" s="129"/>
      <c r="GH77" s="129"/>
      <c r="GI77" s="129"/>
      <c r="GJ77" s="129"/>
      <c r="GK77" s="129"/>
      <c r="GL77" s="129"/>
      <c r="GM77" s="129"/>
      <c r="GN77" s="129"/>
      <c r="GO77" s="129"/>
      <c r="GP77" s="129"/>
      <c r="GQ77" s="129"/>
      <c r="GR77" s="129"/>
      <c r="GS77" s="129"/>
      <c r="GT77" s="129"/>
      <c r="GU77" s="129"/>
      <c r="GV77" s="129"/>
      <c r="GW77" s="129"/>
      <c r="GX77" s="129"/>
      <c r="GY77" s="129"/>
      <c r="GZ77" s="129"/>
      <c r="HA77" s="129"/>
      <c r="HB77" s="129"/>
      <c r="HC77" s="129"/>
      <c r="HD77" s="129"/>
      <c r="HE77" s="129"/>
      <c r="HF77" s="129"/>
      <c r="HG77" s="129"/>
      <c r="HH77" s="129"/>
      <c r="HI77" s="129"/>
      <c r="HJ77" s="129"/>
      <c r="HK77" s="129"/>
      <c r="HL77" s="129"/>
      <c r="HM77" s="129"/>
      <c r="HN77" s="129"/>
      <c r="HO77" s="129"/>
      <c r="HP77" s="129"/>
      <c r="HQ77" s="129"/>
      <c r="HR77" s="129"/>
      <c r="HS77" s="129"/>
      <c r="HT77" s="129"/>
      <c r="HU77" s="129"/>
      <c r="HV77" s="129"/>
      <c r="HW77" s="129"/>
      <c r="HX77" s="129"/>
      <c r="HY77" s="129"/>
      <c r="HZ77" s="129"/>
      <c r="IA77" s="129"/>
      <c r="IB77" s="129"/>
      <c r="IC77" s="129"/>
      <c r="ID77" s="129"/>
      <c r="IE77" s="129"/>
      <c r="IF77" s="129"/>
      <c r="IG77" s="129"/>
      <c r="IH77" s="129"/>
      <c r="II77" s="129"/>
      <c r="IJ77" s="129"/>
      <c r="IK77" s="129"/>
      <c r="IL77" s="129"/>
      <c r="IM77" s="129"/>
      <c r="IN77" s="129"/>
      <c r="IO77" s="129"/>
      <c r="IP77" s="129"/>
      <c r="IQ77" s="129"/>
      <c r="IR77" s="129"/>
      <c r="IS77" s="129"/>
      <c r="IT77" s="129"/>
      <c r="IU77" s="129"/>
      <c r="IV77" s="129"/>
      <c r="IW77" s="129"/>
      <c r="IX77" s="129"/>
      <c r="IY77" s="129"/>
    </row>
    <row r="78" spans="1:259" s="120" customFormat="1" ht="15" hidden="1" x14ac:dyDescent="0.3">
      <c r="A78" s="130"/>
      <c r="B78" s="138"/>
      <c r="C78" s="138"/>
      <c r="D78" s="138"/>
      <c r="E78" s="138"/>
      <c r="F78" s="138"/>
      <c r="G78" s="138"/>
      <c r="H78" s="139"/>
      <c r="I78" s="139"/>
      <c r="J78" s="138"/>
      <c r="K78" s="138"/>
      <c r="L78" s="138"/>
      <c r="M78" s="138"/>
      <c r="N78" s="138"/>
      <c r="O78" s="138"/>
      <c r="P78" s="138"/>
      <c r="Q78" s="138"/>
      <c r="R78" s="138"/>
      <c r="S78" s="138"/>
      <c r="T78" s="138"/>
      <c r="U78" s="138"/>
      <c r="V78" s="133"/>
      <c r="W78" s="128"/>
      <c r="X78" s="129"/>
      <c r="Y78" s="129"/>
      <c r="Z78" s="129"/>
      <c r="AA78" s="129"/>
      <c r="AB78" s="129"/>
      <c r="AC78" s="129"/>
      <c r="AD78" s="129"/>
      <c r="AE78" s="129"/>
      <c r="AF78" s="129"/>
      <c r="AG78" s="129"/>
      <c r="AH78" s="129"/>
      <c r="AI78" s="129"/>
      <c r="AJ78" s="129"/>
      <c r="AK78" s="129"/>
      <c r="AL78" s="129"/>
      <c r="AM78" s="129"/>
      <c r="AN78" s="129"/>
      <c r="AO78" s="129"/>
      <c r="AP78" s="129"/>
      <c r="AQ78" s="129"/>
      <c r="AR78" s="129"/>
      <c r="AS78" s="129"/>
      <c r="AT78" s="129"/>
      <c r="AU78" s="129"/>
      <c r="AV78" s="129"/>
      <c r="AW78" s="129"/>
      <c r="AX78" s="129"/>
      <c r="AY78" s="129"/>
      <c r="AZ78" s="129"/>
      <c r="BA78" s="129"/>
      <c r="BB78" s="129"/>
      <c r="BC78" s="129"/>
      <c r="BD78" s="129"/>
      <c r="BE78" s="129"/>
      <c r="BF78" s="129"/>
      <c r="BG78" s="129"/>
      <c r="BH78" s="129"/>
      <c r="BI78" s="129"/>
      <c r="BJ78" s="129"/>
      <c r="BK78" s="129"/>
      <c r="BL78" s="129"/>
      <c r="BM78" s="129"/>
      <c r="BN78" s="129"/>
      <c r="BO78" s="129"/>
      <c r="BP78" s="129"/>
      <c r="BQ78" s="129"/>
      <c r="BR78" s="129"/>
      <c r="BS78" s="129"/>
      <c r="BT78" s="129"/>
      <c r="BU78" s="129"/>
      <c r="BV78" s="129"/>
      <c r="BW78" s="129"/>
      <c r="BX78" s="129"/>
      <c r="BY78" s="129"/>
      <c r="BZ78" s="129"/>
      <c r="CA78" s="129"/>
      <c r="CB78" s="129"/>
      <c r="CC78" s="129"/>
      <c r="CD78" s="129"/>
      <c r="CE78" s="129"/>
      <c r="CF78" s="129"/>
      <c r="CG78" s="129"/>
      <c r="CH78" s="129"/>
      <c r="CI78" s="129"/>
      <c r="CJ78" s="129"/>
      <c r="CK78" s="129"/>
      <c r="CL78" s="129"/>
      <c r="CM78" s="129"/>
      <c r="CN78" s="129"/>
      <c r="CO78" s="129"/>
      <c r="CP78" s="129"/>
      <c r="CQ78" s="129"/>
      <c r="CR78" s="129"/>
      <c r="CS78" s="129"/>
      <c r="CT78" s="129"/>
      <c r="CU78" s="129"/>
      <c r="CV78" s="129"/>
      <c r="CW78" s="129"/>
      <c r="CX78" s="129"/>
      <c r="CY78" s="129"/>
      <c r="CZ78" s="129"/>
      <c r="DA78" s="129"/>
      <c r="DB78" s="129"/>
      <c r="DC78" s="129"/>
      <c r="DD78" s="129"/>
      <c r="DE78" s="129"/>
      <c r="DF78" s="129"/>
      <c r="DG78" s="129"/>
      <c r="DH78" s="129"/>
      <c r="DI78" s="129"/>
      <c r="DJ78" s="129"/>
      <c r="DK78" s="129"/>
      <c r="DL78" s="129"/>
      <c r="DM78" s="129"/>
      <c r="DN78" s="129"/>
      <c r="DO78" s="129"/>
      <c r="DP78" s="129"/>
      <c r="DQ78" s="129"/>
      <c r="DR78" s="129"/>
      <c r="DS78" s="129"/>
      <c r="DT78" s="129"/>
      <c r="DU78" s="129"/>
      <c r="DV78" s="129"/>
      <c r="DW78" s="129"/>
      <c r="DX78" s="129"/>
      <c r="DY78" s="129"/>
      <c r="DZ78" s="129"/>
      <c r="EA78" s="129"/>
      <c r="EB78" s="129"/>
      <c r="EC78" s="129"/>
      <c r="ED78" s="129"/>
      <c r="EE78" s="129"/>
      <c r="EF78" s="129"/>
      <c r="EG78" s="129"/>
      <c r="EH78" s="129"/>
      <c r="EI78" s="129"/>
      <c r="EJ78" s="129"/>
      <c r="EK78" s="129"/>
      <c r="EL78" s="129"/>
      <c r="EM78" s="129"/>
      <c r="EN78" s="129"/>
      <c r="EO78" s="129"/>
      <c r="EP78" s="129"/>
      <c r="EQ78" s="129"/>
      <c r="ER78" s="129"/>
      <c r="ES78" s="129"/>
      <c r="ET78" s="129"/>
      <c r="EU78" s="129"/>
      <c r="EV78" s="129"/>
      <c r="EW78" s="129"/>
      <c r="EX78" s="129"/>
      <c r="EY78" s="129"/>
      <c r="EZ78" s="129"/>
      <c r="FA78" s="129"/>
      <c r="FB78" s="129"/>
      <c r="FC78" s="129"/>
      <c r="FD78" s="129"/>
      <c r="FE78" s="129"/>
      <c r="FF78" s="129"/>
      <c r="FG78" s="129"/>
      <c r="FH78" s="129"/>
      <c r="FI78" s="129"/>
      <c r="FJ78" s="129"/>
      <c r="FK78" s="129"/>
      <c r="FL78" s="129"/>
      <c r="FM78" s="129"/>
      <c r="FN78" s="129"/>
      <c r="FO78" s="129"/>
      <c r="FP78" s="129"/>
      <c r="FQ78" s="129"/>
      <c r="FR78" s="129"/>
      <c r="FS78" s="129"/>
      <c r="FT78" s="129"/>
      <c r="FU78" s="129"/>
      <c r="FV78" s="129"/>
      <c r="FW78" s="129"/>
      <c r="FX78" s="129"/>
      <c r="FY78" s="129"/>
      <c r="FZ78" s="129"/>
      <c r="GA78" s="129"/>
      <c r="GB78" s="129"/>
      <c r="GC78" s="129"/>
      <c r="GD78" s="129"/>
      <c r="GE78" s="129"/>
      <c r="GF78" s="129"/>
      <c r="GG78" s="129"/>
      <c r="GH78" s="129"/>
      <c r="GI78" s="129"/>
      <c r="GJ78" s="129"/>
      <c r="GK78" s="129"/>
      <c r="GL78" s="129"/>
      <c r="GM78" s="129"/>
      <c r="GN78" s="129"/>
      <c r="GO78" s="129"/>
      <c r="GP78" s="129"/>
      <c r="GQ78" s="129"/>
      <c r="GR78" s="129"/>
      <c r="GS78" s="129"/>
      <c r="GT78" s="129"/>
      <c r="GU78" s="129"/>
      <c r="GV78" s="129"/>
      <c r="GW78" s="129"/>
      <c r="GX78" s="129"/>
      <c r="GY78" s="129"/>
      <c r="GZ78" s="129"/>
      <c r="HA78" s="129"/>
      <c r="HB78" s="129"/>
      <c r="HC78" s="129"/>
      <c r="HD78" s="129"/>
      <c r="HE78" s="129"/>
      <c r="HF78" s="129"/>
      <c r="HG78" s="129"/>
      <c r="HH78" s="129"/>
      <c r="HI78" s="129"/>
      <c r="HJ78" s="129"/>
      <c r="HK78" s="129"/>
      <c r="HL78" s="129"/>
      <c r="HM78" s="129"/>
      <c r="HN78" s="129"/>
      <c r="HO78" s="129"/>
      <c r="HP78" s="129"/>
      <c r="HQ78" s="129"/>
      <c r="HR78" s="129"/>
      <c r="HS78" s="129"/>
      <c r="HT78" s="129"/>
      <c r="HU78" s="129"/>
      <c r="HV78" s="129"/>
      <c r="HW78" s="129"/>
      <c r="HX78" s="129"/>
      <c r="HY78" s="129"/>
      <c r="HZ78" s="129"/>
      <c r="IA78" s="129"/>
      <c r="IB78" s="129"/>
      <c r="IC78" s="129"/>
      <c r="ID78" s="129"/>
      <c r="IE78" s="129"/>
      <c r="IF78" s="129"/>
      <c r="IG78" s="129"/>
      <c r="IH78" s="129"/>
      <c r="II78" s="129"/>
      <c r="IJ78" s="129"/>
      <c r="IK78" s="129"/>
      <c r="IL78" s="129"/>
      <c r="IM78" s="129"/>
      <c r="IN78" s="129"/>
      <c r="IO78" s="129"/>
      <c r="IP78" s="129"/>
      <c r="IQ78" s="129"/>
      <c r="IR78" s="129"/>
      <c r="IS78" s="129"/>
      <c r="IT78" s="129"/>
      <c r="IU78" s="129"/>
      <c r="IV78" s="129"/>
      <c r="IW78" s="129"/>
      <c r="IX78" s="129"/>
      <c r="IY78" s="129"/>
    </row>
    <row r="79" spans="1:259" s="120" customFormat="1" ht="15" hidden="1" x14ac:dyDescent="0.3">
      <c r="A79" s="130"/>
      <c r="B79" s="138"/>
      <c r="C79" s="138"/>
      <c r="D79" s="138"/>
      <c r="E79" s="139"/>
      <c r="F79" s="139"/>
      <c r="G79" s="139"/>
      <c r="H79" s="139"/>
      <c r="I79" s="139"/>
      <c r="J79" s="138"/>
      <c r="K79" s="138"/>
      <c r="L79" s="138"/>
      <c r="M79" s="138"/>
      <c r="N79" s="138"/>
      <c r="O79" s="138"/>
      <c r="P79" s="138"/>
      <c r="Q79" s="138"/>
      <c r="R79" s="138"/>
      <c r="S79" s="138"/>
      <c r="T79" s="138"/>
      <c r="U79" s="138"/>
      <c r="V79" s="133"/>
      <c r="W79" s="128"/>
      <c r="X79" s="129"/>
      <c r="Y79" s="129"/>
      <c r="Z79" s="129"/>
      <c r="AA79" s="129"/>
      <c r="AB79" s="129"/>
      <c r="AC79" s="129"/>
      <c r="AD79" s="129"/>
      <c r="AE79" s="129"/>
      <c r="AF79" s="129"/>
      <c r="AG79" s="129"/>
      <c r="AH79" s="129"/>
      <c r="AI79" s="129"/>
      <c r="AJ79" s="129"/>
      <c r="AK79" s="129"/>
      <c r="AL79" s="129"/>
      <c r="AM79" s="129"/>
      <c r="AN79" s="129"/>
      <c r="AO79" s="129"/>
      <c r="AP79" s="129"/>
      <c r="AQ79" s="129"/>
      <c r="AR79" s="129"/>
      <c r="AS79" s="129"/>
      <c r="AT79" s="129"/>
      <c r="AU79" s="129"/>
      <c r="AV79" s="129"/>
      <c r="AW79" s="129"/>
      <c r="AX79" s="129"/>
      <c r="AY79" s="129"/>
      <c r="AZ79" s="129"/>
      <c r="BA79" s="129"/>
      <c r="BB79" s="129"/>
      <c r="BC79" s="129"/>
      <c r="BD79" s="129"/>
      <c r="BE79" s="129"/>
      <c r="BF79" s="129"/>
      <c r="BG79" s="129"/>
      <c r="BH79" s="129"/>
      <c r="BI79" s="129"/>
      <c r="BJ79" s="129"/>
      <c r="BK79" s="129"/>
      <c r="BL79" s="129"/>
      <c r="BM79" s="129"/>
      <c r="BN79" s="129"/>
      <c r="BO79" s="129"/>
      <c r="BP79" s="129"/>
      <c r="BQ79" s="129"/>
      <c r="BR79" s="129"/>
      <c r="BS79" s="129"/>
      <c r="BT79" s="129"/>
      <c r="BU79" s="129"/>
      <c r="BV79" s="129"/>
      <c r="BW79" s="129"/>
      <c r="BX79" s="129"/>
      <c r="BY79" s="129"/>
      <c r="BZ79" s="129"/>
      <c r="CA79" s="129"/>
      <c r="CB79" s="129"/>
      <c r="CC79" s="129"/>
      <c r="CD79" s="129"/>
      <c r="CE79" s="129"/>
      <c r="CF79" s="129"/>
      <c r="CG79" s="129"/>
      <c r="CH79" s="129"/>
      <c r="CI79" s="129"/>
      <c r="CJ79" s="129"/>
      <c r="CK79" s="129"/>
      <c r="CL79" s="129"/>
      <c r="CM79" s="129"/>
      <c r="CN79" s="129"/>
      <c r="CO79" s="129"/>
      <c r="CP79" s="129"/>
      <c r="CQ79" s="129"/>
      <c r="CR79" s="129"/>
      <c r="CS79" s="129"/>
      <c r="CT79" s="129"/>
      <c r="CU79" s="129"/>
      <c r="CV79" s="129"/>
      <c r="CW79" s="129"/>
      <c r="CX79" s="129"/>
      <c r="CY79" s="129"/>
      <c r="CZ79" s="129"/>
      <c r="DA79" s="129"/>
      <c r="DB79" s="129"/>
      <c r="DC79" s="129"/>
      <c r="DD79" s="129"/>
      <c r="DE79" s="129"/>
      <c r="DF79" s="129"/>
      <c r="DG79" s="129"/>
      <c r="DH79" s="129"/>
      <c r="DI79" s="129"/>
      <c r="DJ79" s="129"/>
      <c r="DK79" s="129"/>
      <c r="DL79" s="129"/>
      <c r="DM79" s="129"/>
      <c r="DN79" s="129"/>
      <c r="DO79" s="129"/>
      <c r="DP79" s="129"/>
      <c r="DQ79" s="129"/>
      <c r="DR79" s="129"/>
      <c r="DS79" s="129"/>
      <c r="DT79" s="129"/>
      <c r="DU79" s="129"/>
      <c r="DV79" s="129"/>
      <c r="DW79" s="129"/>
      <c r="DX79" s="129"/>
      <c r="DY79" s="129"/>
      <c r="DZ79" s="129"/>
      <c r="EA79" s="129"/>
      <c r="EB79" s="129"/>
      <c r="EC79" s="129"/>
      <c r="ED79" s="129"/>
      <c r="EE79" s="129"/>
      <c r="EF79" s="129"/>
      <c r="EG79" s="129"/>
      <c r="EH79" s="129"/>
      <c r="EI79" s="129"/>
      <c r="EJ79" s="129"/>
      <c r="EK79" s="129"/>
      <c r="EL79" s="129"/>
      <c r="EM79" s="129"/>
      <c r="EN79" s="129"/>
      <c r="EO79" s="129"/>
      <c r="EP79" s="129"/>
      <c r="EQ79" s="129"/>
      <c r="ER79" s="129"/>
      <c r="ES79" s="129"/>
      <c r="ET79" s="129"/>
      <c r="EU79" s="129"/>
      <c r="EV79" s="129"/>
      <c r="EW79" s="129"/>
      <c r="EX79" s="129"/>
      <c r="EY79" s="129"/>
      <c r="EZ79" s="129"/>
      <c r="FA79" s="129"/>
      <c r="FB79" s="129"/>
      <c r="FC79" s="129"/>
      <c r="FD79" s="129"/>
      <c r="FE79" s="129"/>
      <c r="FF79" s="129"/>
      <c r="FG79" s="129"/>
      <c r="FH79" s="129"/>
      <c r="FI79" s="129"/>
      <c r="FJ79" s="129"/>
      <c r="FK79" s="129"/>
      <c r="FL79" s="129"/>
      <c r="FM79" s="129"/>
      <c r="FN79" s="129"/>
      <c r="FO79" s="129"/>
      <c r="FP79" s="129"/>
      <c r="FQ79" s="129"/>
      <c r="FR79" s="129"/>
      <c r="FS79" s="129"/>
      <c r="FT79" s="129"/>
      <c r="FU79" s="129"/>
      <c r="FV79" s="129"/>
      <c r="FW79" s="129"/>
      <c r="FX79" s="129"/>
      <c r="FY79" s="129"/>
      <c r="FZ79" s="129"/>
      <c r="GA79" s="129"/>
      <c r="GB79" s="129"/>
      <c r="GC79" s="129"/>
      <c r="GD79" s="129"/>
      <c r="GE79" s="129"/>
      <c r="GF79" s="129"/>
      <c r="GG79" s="129"/>
      <c r="GH79" s="129"/>
      <c r="GI79" s="129"/>
      <c r="GJ79" s="129"/>
      <c r="GK79" s="129"/>
      <c r="GL79" s="129"/>
      <c r="GM79" s="129"/>
      <c r="GN79" s="129"/>
      <c r="GO79" s="129"/>
      <c r="GP79" s="129"/>
      <c r="GQ79" s="129"/>
      <c r="GR79" s="129"/>
      <c r="GS79" s="129"/>
      <c r="GT79" s="129"/>
      <c r="GU79" s="129"/>
      <c r="GV79" s="129"/>
      <c r="GW79" s="129"/>
      <c r="GX79" s="129"/>
      <c r="GY79" s="129"/>
      <c r="GZ79" s="129"/>
      <c r="HA79" s="129"/>
      <c r="HB79" s="129"/>
      <c r="HC79" s="129"/>
      <c r="HD79" s="129"/>
      <c r="HE79" s="129"/>
      <c r="HF79" s="129"/>
      <c r="HG79" s="129"/>
      <c r="HH79" s="129"/>
      <c r="HI79" s="129"/>
      <c r="HJ79" s="129"/>
      <c r="HK79" s="129"/>
      <c r="HL79" s="129"/>
      <c r="HM79" s="129"/>
      <c r="HN79" s="129"/>
      <c r="HO79" s="129"/>
      <c r="HP79" s="129"/>
      <c r="HQ79" s="129"/>
      <c r="HR79" s="129"/>
      <c r="HS79" s="129"/>
      <c r="HT79" s="129"/>
      <c r="HU79" s="129"/>
      <c r="HV79" s="129"/>
      <c r="HW79" s="129"/>
      <c r="HX79" s="129"/>
      <c r="HY79" s="129"/>
      <c r="HZ79" s="129"/>
      <c r="IA79" s="129"/>
      <c r="IB79" s="129"/>
      <c r="IC79" s="129"/>
      <c r="ID79" s="129"/>
      <c r="IE79" s="129"/>
      <c r="IF79" s="129"/>
      <c r="IG79" s="129"/>
      <c r="IH79" s="129"/>
      <c r="II79" s="129"/>
      <c r="IJ79" s="129"/>
      <c r="IK79" s="129"/>
      <c r="IL79" s="129"/>
      <c r="IM79" s="129"/>
      <c r="IN79" s="129"/>
      <c r="IO79" s="129"/>
      <c r="IP79" s="129"/>
      <c r="IQ79" s="129"/>
      <c r="IR79" s="129"/>
      <c r="IS79" s="129"/>
      <c r="IT79" s="129"/>
      <c r="IU79" s="129"/>
      <c r="IV79" s="129"/>
      <c r="IW79" s="129"/>
      <c r="IX79" s="129"/>
      <c r="IY79" s="129"/>
    </row>
    <row r="80" spans="1:259" s="120" customFormat="1" ht="16.2" hidden="1" thickTop="1" thickBot="1" x14ac:dyDescent="0.35">
      <c r="A80" s="130"/>
      <c r="B80" s="140" t="e">
        <f>IF(B77=0,"",B77*1000000000000)</f>
        <v>#REF!</v>
      </c>
      <c r="C80" s="140"/>
      <c r="D80" s="140" t="e">
        <f>IF(D77=0,"",D77*1000000000)</f>
        <v>#REF!</v>
      </c>
      <c r="E80" s="140" t="e">
        <f>IF(E77=0,"",E77*1000000)</f>
        <v>#REF!</v>
      </c>
      <c r="F80" s="140"/>
      <c r="G80" s="140"/>
      <c r="H80" s="140" t="e">
        <f>IF(H77=0,"",H77*1000)</f>
        <v>#REF!</v>
      </c>
      <c r="I80" s="140" t="e">
        <f>IF(I77=0,"",I77*1)</f>
        <v>#REF!</v>
      </c>
      <c r="J80" s="138"/>
      <c r="K80" s="141" t="e">
        <f>IF(B77=0,"",B371)</f>
        <v>#REF!</v>
      </c>
      <c r="L80" s="138" t="e">
        <f>IF(B77=0,"","Triliun")</f>
        <v>#REF!</v>
      </c>
      <c r="M80" s="142" t="e">
        <f>CONCATENATE(K80," ",L80)</f>
        <v>#REF!</v>
      </c>
      <c r="N80" s="142" t="e">
        <f>IF(M80="Satu Ribu","Seribu",M80)</f>
        <v>#REF!</v>
      </c>
      <c r="O80" s="138"/>
      <c r="P80" s="138"/>
      <c r="Q80" s="138"/>
      <c r="R80" s="138"/>
      <c r="S80" s="138"/>
      <c r="T80" s="138"/>
      <c r="U80" s="138"/>
      <c r="V80" s="133"/>
      <c r="W80" s="128"/>
      <c r="X80" s="129"/>
      <c r="Y80" s="129"/>
      <c r="Z80" s="129"/>
      <c r="AA80" s="129"/>
      <c r="AB80" s="129"/>
      <c r="AC80" s="129"/>
      <c r="AD80" s="129"/>
      <c r="AE80" s="129"/>
      <c r="AF80" s="129"/>
      <c r="AG80" s="129"/>
      <c r="AH80" s="129"/>
      <c r="AI80" s="129"/>
      <c r="AJ80" s="129"/>
      <c r="AK80" s="129"/>
      <c r="AL80" s="129"/>
      <c r="AM80" s="129"/>
      <c r="AN80" s="129"/>
      <c r="AO80" s="129"/>
      <c r="AP80" s="129"/>
      <c r="AQ80" s="129"/>
      <c r="AR80" s="129"/>
      <c r="AS80" s="129"/>
      <c r="AT80" s="129"/>
      <c r="AU80" s="129"/>
      <c r="AV80" s="129"/>
      <c r="AW80" s="129"/>
      <c r="AX80" s="129"/>
      <c r="AY80" s="129"/>
      <c r="AZ80" s="129"/>
      <c r="BA80" s="129"/>
      <c r="BB80" s="129"/>
      <c r="BC80" s="129"/>
      <c r="BD80" s="129"/>
      <c r="BE80" s="129"/>
      <c r="BF80" s="129"/>
      <c r="BG80" s="129"/>
      <c r="BH80" s="129"/>
      <c r="BI80" s="129"/>
      <c r="BJ80" s="129"/>
      <c r="BK80" s="129"/>
      <c r="BL80" s="129"/>
      <c r="BM80" s="129"/>
      <c r="BN80" s="129"/>
      <c r="BO80" s="129"/>
      <c r="BP80" s="129"/>
      <c r="BQ80" s="129"/>
      <c r="BR80" s="129"/>
      <c r="BS80" s="129"/>
      <c r="BT80" s="129"/>
      <c r="BU80" s="129"/>
      <c r="BV80" s="129"/>
      <c r="BW80" s="129"/>
      <c r="BX80" s="129"/>
      <c r="BY80" s="129"/>
      <c r="BZ80" s="129"/>
      <c r="CA80" s="129"/>
      <c r="CB80" s="129"/>
      <c r="CC80" s="129"/>
      <c r="CD80" s="129"/>
      <c r="CE80" s="129"/>
      <c r="CF80" s="129"/>
      <c r="CG80" s="129"/>
      <c r="CH80" s="129"/>
      <c r="CI80" s="129"/>
      <c r="CJ80" s="129"/>
      <c r="CK80" s="129"/>
      <c r="CL80" s="129"/>
      <c r="CM80" s="129"/>
      <c r="CN80" s="129"/>
      <c r="CO80" s="129"/>
      <c r="CP80" s="129"/>
      <c r="CQ80" s="129"/>
      <c r="CR80" s="129"/>
      <c r="CS80" s="129"/>
      <c r="CT80" s="129"/>
      <c r="CU80" s="129"/>
      <c r="CV80" s="129"/>
      <c r="CW80" s="129"/>
      <c r="CX80" s="129"/>
      <c r="CY80" s="129"/>
      <c r="CZ80" s="129"/>
      <c r="DA80" s="129"/>
      <c r="DB80" s="129"/>
      <c r="DC80" s="129"/>
      <c r="DD80" s="129"/>
      <c r="DE80" s="129"/>
      <c r="DF80" s="129"/>
      <c r="DG80" s="129"/>
      <c r="DH80" s="129"/>
      <c r="DI80" s="129"/>
      <c r="DJ80" s="129"/>
      <c r="DK80" s="129"/>
      <c r="DL80" s="129"/>
      <c r="DM80" s="129"/>
      <c r="DN80" s="129"/>
      <c r="DO80" s="129"/>
      <c r="DP80" s="129"/>
      <c r="DQ80" s="129"/>
      <c r="DR80" s="129"/>
      <c r="DS80" s="129"/>
      <c r="DT80" s="129"/>
      <c r="DU80" s="129"/>
      <c r="DV80" s="129"/>
      <c r="DW80" s="129"/>
      <c r="DX80" s="129"/>
      <c r="DY80" s="129"/>
      <c r="DZ80" s="129"/>
      <c r="EA80" s="129"/>
      <c r="EB80" s="129"/>
      <c r="EC80" s="129"/>
      <c r="ED80" s="129"/>
      <c r="EE80" s="129"/>
      <c r="EF80" s="129"/>
      <c r="EG80" s="129"/>
      <c r="EH80" s="129"/>
      <c r="EI80" s="129"/>
      <c r="EJ80" s="129"/>
      <c r="EK80" s="129"/>
      <c r="EL80" s="129"/>
      <c r="EM80" s="129"/>
      <c r="EN80" s="129"/>
      <c r="EO80" s="129"/>
      <c r="EP80" s="129"/>
      <c r="EQ80" s="129"/>
      <c r="ER80" s="129"/>
      <c r="ES80" s="129"/>
      <c r="ET80" s="129"/>
      <c r="EU80" s="129"/>
      <c r="EV80" s="129"/>
      <c r="EW80" s="129"/>
      <c r="EX80" s="129"/>
      <c r="EY80" s="129"/>
      <c r="EZ80" s="129"/>
      <c r="FA80" s="129"/>
      <c r="FB80" s="129"/>
      <c r="FC80" s="129"/>
      <c r="FD80" s="129"/>
      <c r="FE80" s="129"/>
      <c r="FF80" s="129"/>
      <c r="FG80" s="129"/>
      <c r="FH80" s="129"/>
      <c r="FI80" s="129"/>
      <c r="FJ80" s="129"/>
      <c r="FK80" s="129"/>
      <c r="FL80" s="129"/>
      <c r="FM80" s="129"/>
      <c r="FN80" s="129"/>
      <c r="FO80" s="129"/>
      <c r="FP80" s="129"/>
      <c r="FQ80" s="129"/>
      <c r="FR80" s="129"/>
      <c r="FS80" s="129"/>
      <c r="FT80" s="129"/>
      <c r="FU80" s="129"/>
      <c r="FV80" s="129"/>
      <c r="FW80" s="129"/>
      <c r="FX80" s="129"/>
      <c r="FY80" s="129"/>
      <c r="FZ80" s="129"/>
      <c r="GA80" s="129"/>
      <c r="GB80" s="129"/>
      <c r="GC80" s="129"/>
      <c r="GD80" s="129"/>
      <c r="GE80" s="129"/>
      <c r="GF80" s="129"/>
      <c r="GG80" s="129"/>
      <c r="GH80" s="129"/>
      <c r="GI80" s="129"/>
      <c r="GJ80" s="129"/>
      <c r="GK80" s="129"/>
      <c r="GL80" s="129"/>
      <c r="GM80" s="129"/>
      <c r="GN80" s="129"/>
      <c r="GO80" s="129"/>
      <c r="GP80" s="129"/>
      <c r="GQ80" s="129"/>
      <c r="GR80" s="129"/>
      <c r="GS80" s="129"/>
      <c r="GT80" s="129"/>
      <c r="GU80" s="129"/>
      <c r="GV80" s="129"/>
      <c r="GW80" s="129"/>
      <c r="GX80" s="129"/>
      <c r="GY80" s="129"/>
      <c r="GZ80" s="129"/>
      <c r="HA80" s="129"/>
      <c r="HB80" s="129"/>
      <c r="HC80" s="129"/>
      <c r="HD80" s="129"/>
      <c r="HE80" s="129"/>
      <c r="HF80" s="129"/>
      <c r="HG80" s="129"/>
      <c r="HH80" s="129"/>
      <c r="HI80" s="129"/>
      <c r="HJ80" s="129"/>
      <c r="HK80" s="129"/>
      <c r="HL80" s="129"/>
      <c r="HM80" s="129"/>
      <c r="HN80" s="129"/>
      <c r="HO80" s="129"/>
      <c r="HP80" s="129"/>
      <c r="HQ80" s="129"/>
      <c r="HR80" s="129"/>
      <c r="HS80" s="129"/>
      <c r="HT80" s="129"/>
      <c r="HU80" s="129"/>
      <c r="HV80" s="129"/>
      <c r="HW80" s="129"/>
      <c r="HX80" s="129"/>
      <c r="HY80" s="129"/>
      <c r="HZ80" s="129"/>
      <c r="IA80" s="129"/>
      <c r="IB80" s="129"/>
      <c r="IC80" s="129"/>
      <c r="ID80" s="129"/>
      <c r="IE80" s="129"/>
      <c r="IF80" s="129"/>
      <c r="IG80" s="129"/>
      <c r="IH80" s="129"/>
      <c r="II80" s="129"/>
      <c r="IJ80" s="129"/>
      <c r="IK80" s="129"/>
      <c r="IL80" s="129"/>
      <c r="IM80" s="129"/>
      <c r="IN80" s="129"/>
      <c r="IO80" s="129"/>
      <c r="IP80" s="129"/>
      <c r="IQ80" s="129"/>
      <c r="IR80" s="129"/>
      <c r="IS80" s="129"/>
      <c r="IT80" s="129"/>
      <c r="IU80" s="129"/>
      <c r="IV80" s="129"/>
      <c r="IW80" s="129"/>
      <c r="IX80" s="129"/>
      <c r="IY80" s="129"/>
    </row>
    <row r="81" spans="1:259" s="120" customFormat="1" ht="16.2" hidden="1" thickTop="1" thickBot="1" x14ac:dyDescent="0.35">
      <c r="A81" s="130"/>
      <c r="B81" s="143" t="e">
        <f>SUM(B80:I80)</f>
        <v>#REF!</v>
      </c>
      <c r="C81" s="143"/>
      <c r="D81" s="138"/>
      <c r="E81" s="138"/>
      <c r="F81" s="138"/>
      <c r="G81" s="138"/>
      <c r="H81" s="138"/>
      <c r="I81" s="138"/>
      <c r="J81" s="138"/>
      <c r="K81" s="141" t="e">
        <f>IF(D371=0,"",D371)</f>
        <v>#REF!</v>
      </c>
      <c r="L81" s="138" t="e">
        <f>IF(D77=0,"","Milyar")</f>
        <v>#REF!</v>
      </c>
      <c r="M81" s="142" t="e">
        <f>CONCATENATE(K81," ",L81)</f>
        <v>#REF!</v>
      </c>
      <c r="N81" s="142" t="e">
        <f>IF(M81="Satu Ribu","Seribu",M81)</f>
        <v>#REF!</v>
      </c>
      <c r="O81" s="138"/>
      <c r="P81" s="138"/>
      <c r="Q81" s="138"/>
      <c r="R81" s="138"/>
      <c r="S81" s="138"/>
      <c r="T81" s="138"/>
      <c r="U81" s="138"/>
      <c r="V81" s="133"/>
      <c r="W81" s="128"/>
      <c r="X81" s="129"/>
      <c r="Y81" s="129"/>
      <c r="Z81" s="129"/>
      <c r="AA81" s="129"/>
      <c r="AB81" s="129"/>
      <c r="AC81" s="129"/>
      <c r="AD81" s="129"/>
      <c r="AE81" s="129"/>
      <c r="AF81" s="129"/>
      <c r="AG81" s="129"/>
      <c r="AH81" s="129"/>
      <c r="AI81" s="129"/>
      <c r="AJ81" s="129"/>
      <c r="AK81" s="129"/>
      <c r="AL81" s="129"/>
      <c r="AM81" s="129"/>
      <c r="AN81" s="129"/>
      <c r="AO81" s="129"/>
      <c r="AP81" s="129"/>
      <c r="AQ81" s="129"/>
      <c r="AR81" s="129"/>
      <c r="AS81" s="129"/>
      <c r="AT81" s="129"/>
      <c r="AU81" s="129"/>
      <c r="AV81" s="129"/>
      <c r="AW81" s="129"/>
      <c r="AX81" s="129"/>
      <c r="AY81" s="129"/>
      <c r="AZ81" s="129"/>
      <c r="BA81" s="129"/>
      <c r="BB81" s="129"/>
      <c r="BC81" s="129"/>
      <c r="BD81" s="129"/>
      <c r="BE81" s="129"/>
      <c r="BF81" s="129"/>
      <c r="BG81" s="129"/>
      <c r="BH81" s="129"/>
      <c r="BI81" s="129"/>
      <c r="BJ81" s="129"/>
      <c r="BK81" s="129"/>
      <c r="BL81" s="129"/>
      <c r="BM81" s="129"/>
      <c r="BN81" s="129"/>
      <c r="BO81" s="129"/>
      <c r="BP81" s="129"/>
      <c r="BQ81" s="129"/>
      <c r="BR81" s="129"/>
      <c r="BS81" s="129"/>
      <c r="BT81" s="129"/>
      <c r="BU81" s="129"/>
      <c r="BV81" s="129"/>
      <c r="BW81" s="129"/>
      <c r="BX81" s="129"/>
      <c r="BY81" s="129"/>
      <c r="BZ81" s="129"/>
      <c r="CA81" s="129"/>
      <c r="CB81" s="129"/>
      <c r="CC81" s="129"/>
      <c r="CD81" s="129"/>
      <c r="CE81" s="129"/>
      <c r="CF81" s="129"/>
      <c r="CG81" s="129"/>
      <c r="CH81" s="129"/>
      <c r="CI81" s="129"/>
      <c r="CJ81" s="129"/>
      <c r="CK81" s="129"/>
      <c r="CL81" s="129"/>
      <c r="CM81" s="129"/>
      <c r="CN81" s="129"/>
      <c r="CO81" s="129"/>
      <c r="CP81" s="129"/>
      <c r="CQ81" s="129"/>
      <c r="CR81" s="129"/>
      <c r="CS81" s="129"/>
      <c r="CT81" s="129"/>
      <c r="CU81" s="129"/>
      <c r="CV81" s="129"/>
      <c r="CW81" s="129"/>
      <c r="CX81" s="129"/>
      <c r="CY81" s="129"/>
      <c r="CZ81" s="129"/>
      <c r="DA81" s="129"/>
      <c r="DB81" s="129"/>
      <c r="DC81" s="129"/>
      <c r="DD81" s="129"/>
      <c r="DE81" s="129"/>
      <c r="DF81" s="129"/>
      <c r="DG81" s="129"/>
      <c r="DH81" s="129"/>
      <c r="DI81" s="129"/>
      <c r="DJ81" s="129"/>
      <c r="DK81" s="129"/>
      <c r="DL81" s="129"/>
      <c r="DM81" s="129"/>
      <c r="DN81" s="129"/>
      <c r="DO81" s="129"/>
      <c r="DP81" s="129"/>
      <c r="DQ81" s="129"/>
      <c r="DR81" s="129"/>
      <c r="DS81" s="129"/>
      <c r="DT81" s="129"/>
      <c r="DU81" s="129"/>
      <c r="DV81" s="129"/>
      <c r="DW81" s="129"/>
      <c r="DX81" s="129"/>
      <c r="DY81" s="129"/>
      <c r="DZ81" s="129"/>
      <c r="EA81" s="129"/>
      <c r="EB81" s="129"/>
      <c r="EC81" s="129"/>
      <c r="ED81" s="129"/>
      <c r="EE81" s="129"/>
      <c r="EF81" s="129"/>
      <c r="EG81" s="129"/>
      <c r="EH81" s="129"/>
      <c r="EI81" s="129"/>
      <c r="EJ81" s="129"/>
      <c r="EK81" s="129"/>
      <c r="EL81" s="129"/>
      <c r="EM81" s="129"/>
      <c r="EN81" s="129"/>
      <c r="EO81" s="129"/>
      <c r="EP81" s="129"/>
      <c r="EQ81" s="129"/>
      <c r="ER81" s="129"/>
      <c r="ES81" s="129"/>
      <c r="ET81" s="129"/>
      <c r="EU81" s="129"/>
      <c r="EV81" s="129"/>
      <c r="EW81" s="129"/>
      <c r="EX81" s="129"/>
      <c r="EY81" s="129"/>
      <c r="EZ81" s="129"/>
      <c r="FA81" s="129"/>
      <c r="FB81" s="129"/>
      <c r="FC81" s="129"/>
      <c r="FD81" s="129"/>
      <c r="FE81" s="129"/>
      <c r="FF81" s="129"/>
      <c r="FG81" s="129"/>
      <c r="FH81" s="129"/>
      <c r="FI81" s="129"/>
      <c r="FJ81" s="129"/>
      <c r="FK81" s="129"/>
      <c r="FL81" s="129"/>
      <c r="FM81" s="129"/>
      <c r="FN81" s="129"/>
      <c r="FO81" s="129"/>
      <c r="FP81" s="129"/>
      <c r="FQ81" s="129"/>
      <c r="FR81" s="129"/>
      <c r="FS81" s="129"/>
      <c r="FT81" s="129"/>
      <c r="FU81" s="129"/>
      <c r="FV81" s="129"/>
      <c r="FW81" s="129"/>
      <c r="FX81" s="129"/>
      <c r="FY81" s="129"/>
      <c r="FZ81" s="129"/>
      <c r="GA81" s="129"/>
      <c r="GB81" s="129"/>
      <c r="GC81" s="129"/>
      <c r="GD81" s="129"/>
      <c r="GE81" s="129"/>
      <c r="GF81" s="129"/>
      <c r="GG81" s="129"/>
      <c r="GH81" s="129"/>
      <c r="GI81" s="129"/>
      <c r="GJ81" s="129"/>
      <c r="GK81" s="129"/>
      <c r="GL81" s="129"/>
      <c r="GM81" s="129"/>
      <c r="GN81" s="129"/>
      <c r="GO81" s="129"/>
      <c r="GP81" s="129"/>
      <c r="GQ81" s="129"/>
      <c r="GR81" s="129"/>
      <c r="GS81" s="129"/>
      <c r="GT81" s="129"/>
      <c r="GU81" s="129"/>
      <c r="GV81" s="129"/>
      <c r="GW81" s="129"/>
      <c r="GX81" s="129"/>
      <c r="GY81" s="129"/>
      <c r="GZ81" s="129"/>
      <c r="HA81" s="129"/>
      <c r="HB81" s="129"/>
      <c r="HC81" s="129"/>
      <c r="HD81" s="129"/>
      <c r="HE81" s="129"/>
      <c r="HF81" s="129"/>
      <c r="HG81" s="129"/>
      <c r="HH81" s="129"/>
      <c r="HI81" s="129"/>
      <c r="HJ81" s="129"/>
      <c r="HK81" s="129"/>
      <c r="HL81" s="129"/>
      <c r="HM81" s="129"/>
      <c r="HN81" s="129"/>
      <c r="HO81" s="129"/>
      <c r="HP81" s="129"/>
      <c r="HQ81" s="129"/>
      <c r="HR81" s="129"/>
      <c r="HS81" s="129"/>
      <c r="HT81" s="129"/>
      <c r="HU81" s="129"/>
      <c r="HV81" s="129"/>
      <c r="HW81" s="129"/>
      <c r="HX81" s="129"/>
      <c r="HY81" s="129"/>
      <c r="HZ81" s="129"/>
      <c r="IA81" s="129"/>
      <c r="IB81" s="129"/>
      <c r="IC81" s="129"/>
      <c r="ID81" s="129"/>
      <c r="IE81" s="129"/>
      <c r="IF81" s="129"/>
      <c r="IG81" s="129"/>
      <c r="IH81" s="129"/>
      <c r="II81" s="129"/>
      <c r="IJ81" s="129"/>
      <c r="IK81" s="129"/>
      <c r="IL81" s="129"/>
      <c r="IM81" s="129"/>
      <c r="IN81" s="129"/>
      <c r="IO81" s="129"/>
      <c r="IP81" s="129"/>
      <c r="IQ81" s="129"/>
      <c r="IR81" s="129"/>
      <c r="IS81" s="129"/>
      <c r="IT81" s="129"/>
      <c r="IU81" s="129"/>
      <c r="IV81" s="129"/>
      <c r="IW81" s="129"/>
      <c r="IX81" s="129"/>
      <c r="IY81" s="129"/>
    </row>
    <row r="82" spans="1:259" s="120" customFormat="1" ht="16.2" hidden="1" thickTop="1" thickBot="1" x14ac:dyDescent="0.35">
      <c r="A82" s="130"/>
      <c r="B82" s="138"/>
      <c r="C82" s="138"/>
      <c r="D82" s="138"/>
      <c r="E82" s="138"/>
      <c r="F82" s="138"/>
      <c r="G82" s="138"/>
      <c r="H82" s="144"/>
      <c r="I82" s="138"/>
      <c r="J82" s="138"/>
      <c r="K82" s="141" t="e">
        <f>IF(E371=0,"",E371)</f>
        <v>#REF!</v>
      </c>
      <c r="L82" s="138" t="e">
        <f>IF(E77=0,"","Juta")</f>
        <v>#REF!</v>
      </c>
      <c r="M82" s="142" t="e">
        <f>CONCATENATE(K82," ",L82)</f>
        <v>#REF!</v>
      </c>
      <c r="N82" s="142" t="e">
        <f>IF(M82="Satu Ribu","Seribu",M82)</f>
        <v>#REF!</v>
      </c>
      <c r="O82" s="138"/>
      <c r="P82" s="138"/>
      <c r="Q82" s="138"/>
      <c r="R82" s="138"/>
      <c r="S82" s="138"/>
      <c r="T82" s="138"/>
      <c r="U82" s="138"/>
      <c r="V82" s="133"/>
      <c r="W82" s="128"/>
      <c r="X82" s="129"/>
      <c r="Y82" s="129"/>
      <c r="Z82" s="129"/>
      <c r="AA82" s="129"/>
      <c r="AB82" s="129"/>
      <c r="AC82" s="129"/>
      <c r="AD82" s="129"/>
      <c r="AE82" s="129"/>
      <c r="AF82" s="129"/>
      <c r="AG82" s="129"/>
      <c r="AH82" s="129"/>
      <c r="AI82" s="129"/>
      <c r="AJ82" s="129"/>
      <c r="AK82" s="129"/>
      <c r="AL82" s="129"/>
      <c r="AM82" s="129"/>
      <c r="AN82" s="129"/>
      <c r="AO82" s="129"/>
      <c r="AP82" s="129"/>
      <c r="AQ82" s="129"/>
      <c r="AR82" s="129"/>
      <c r="AS82" s="129"/>
      <c r="AT82" s="129"/>
      <c r="AU82" s="129"/>
      <c r="AV82" s="129"/>
      <c r="AW82" s="129"/>
      <c r="AX82" s="129"/>
      <c r="AY82" s="129"/>
      <c r="AZ82" s="129"/>
      <c r="BA82" s="129"/>
      <c r="BB82" s="129"/>
      <c r="BC82" s="129"/>
      <c r="BD82" s="129"/>
      <c r="BE82" s="129"/>
      <c r="BF82" s="129"/>
      <c r="BG82" s="129"/>
      <c r="BH82" s="129"/>
      <c r="BI82" s="129"/>
      <c r="BJ82" s="129"/>
      <c r="BK82" s="129"/>
      <c r="BL82" s="129"/>
      <c r="BM82" s="129"/>
      <c r="BN82" s="129"/>
      <c r="BO82" s="129"/>
      <c r="BP82" s="129"/>
      <c r="BQ82" s="129"/>
      <c r="BR82" s="129"/>
      <c r="BS82" s="129"/>
      <c r="BT82" s="129"/>
      <c r="BU82" s="129"/>
      <c r="BV82" s="129"/>
      <c r="BW82" s="129"/>
      <c r="BX82" s="129"/>
      <c r="BY82" s="129"/>
      <c r="BZ82" s="129"/>
      <c r="CA82" s="129"/>
      <c r="CB82" s="129"/>
      <c r="CC82" s="129"/>
      <c r="CD82" s="129"/>
      <c r="CE82" s="129"/>
      <c r="CF82" s="129"/>
      <c r="CG82" s="129"/>
      <c r="CH82" s="129"/>
      <c r="CI82" s="129"/>
      <c r="CJ82" s="129"/>
      <c r="CK82" s="129"/>
      <c r="CL82" s="129"/>
      <c r="CM82" s="129"/>
      <c r="CN82" s="129"/>
      <c r="CO82" s="129"/>
      <c r="CP82" s="129"/>
      <c r="CQ82" s="129"/>
      <c r="CR82" s="129"/>
      <c r="CS82" s="129"/>
      <c r="CT82" s="129"/>
      <c r="CU82" s="129"/>
      <c r="CV82" s="129"/>
      <c r="CW82" s="129"/>
      <c r="CX82" s="129"/>
      <c r="CY82" s="129"/>
      <c r="CZ82" s="129"/>
      <c r="DA82" s="129"/>
      <c r="DB82" s="129"/>
      <c r="DC82" s="129"/>
      <c r="DD82" s="129"/>
      <c r="DE82" s="129"/>
      <c r="DF82" s="129"/>
      <c r="DG82" s="129"/>
      <c r="DH82" s="129"/>
      <c r="DI82" s="129"/>
      <c r="DJ82" s="129"/>
      <c r="DK82" s="129"/>
      <c r="DL82" s="129"/>
      <c r="DM82" s="129"/>
      <c r="DN82" s="129"/>
      <c r="DO82" s="129"/>
      <c r="DP82" s="129"/>
      <c r="DQ82" s="129"/>
      <c r="DR82" s="129"/>
      <c r="DS82" s="129"/>
      <c r="DT82" s="129"/>
      <c r="DU82" s="129"/>
      <c r="DV82" s="129"/>
      <c r="DW82" s="129"/>
      <c r="DX82" s="129"/>
      <c r="DY82" s="129"/>
      <c r="DZ82" s="129"/>
      <c r="EA82" s="129"/>
      <c r="EB82" s="129"/>
      <c r="EC82" s="129"/>
      <c r="ED82" s="129"/>
      <c r="EE82" s="129"/>
      <c r="EF82" s="129"/>
      <c r="EG82" s="129"/>
      <c r="EH82" s="129"/>
      <c r="EI82" s="129"/>
      <c r="EJ82" s="129"/>
      <c r="EK82" s="129"/>
      <c r="EL82" s="129"/>
      <c r="EM82" s="129"/>
      <c r="EN82" s="129"/>
      <c r="EO82" s="129"/>
      <c r="EP82" s="129"/>
      <c r="EQ82" s="129"/>
      <c r="ER82" s="129"/>
      <c r="ES82" s="129"/>
      <c r="ET82" s="129"/>
      <c r="EU82" s="129"/>
      <c r="EV82" s="129"/>
      <c r="EW82" s="129"/>
      <c r="EX82" s="129"/>
      <c r="EY82" s="129"/>
      <c r="EZ82" s="129"/>
      <c r="FA82" s="129"/>
      <c r="FB82" s="129"/>
      <c r="FC82" s="129"/>
      <c r="FD82" s="129"/>
      <c r="FE82" s="129"/>
      <c r="FF82" s="129"/>
      <c r="FG82" s="129"/>
      <c r="FH82" s="129"/>
      <c r="FI82" s="129"/>
      <c r="FJ82" s="129"/>
      <c r="FK82" s="129"/>
      <c r="FL82" s="129"/>
      <c r="FM82" s="129"/>
      <c r="FN82" s="129"/>
      <c r="FO82" s="129"/>
      <c r="FP82" s="129"/>
      <c r="FQ82" s="129"/>
      <c r="FR82" s="129"/>
      <c r="FS82" s="129"/>
      <c r="FT82" s="129"/>
      <c r="FU82" s="129"/>
      <c r="FV82" s="129"/>
      <c r="FW82" s="129"/>
      <c r="FX82" s="129"/>
      <c r="FY82" s="129"/>
      <c r="FZ82" s="129"/>
      <c r="GA82" s="129"/>
      <c r="GB82" s="129"/>
      <c r="GC82" s="129"/>
      <c r="GD82" s="129"/>
      <c r="GE82" s="129"/>
      <c r="GF82" s="129"/>
      <c r="GG82" s="129"/>
      <c r="GH82" s="129"/>
      <c r="GI82" s="129"/>
      <c r="GJ82" s="129"/>
      <c r="GK82" s="129"/>
      <c r="GL82" s="129"/>
      <c r="GM82" s="129"/>
      <c r="GN82" s="129"/>
      <c r="GO82" s="129"/>
      <c r="GP82" s="129"/>
      <c r="GQ82" s="129"/>
      <c r="GR82" s="129"/>
      <c r="GS82" s="129"/>
      <c r="GT82" s="129"/>
      <c r="GU82" s="129"/>
      <c r="GV82" s="129"/>
      <c r="GW82" s="129"/>
      <c r="GX82" s="129"/>
      <c r="GY82" s="129"/>
      <c r="GZ82" s="129"/>
      <c r="HA82" s="129"/>
      <c r="HB82" s="129"/>
      <c r="HC82" s="129"/>
      <c r="HD82" s="129"/>
      <c r="HE82" s="129"/>
      <c r="HF82" s="129"/>
      <c r="HG82" s="129"/>
      <c r="HH82" s="129"/>
      <c r="HI82" s="129"/>
      <c r="HJ82" s="129"/>
      <c r="HK82" s="129"/>
      <c r="HL82" s="129"/>
      <c r="HM82" s="129"/>
      <c r="HN82" s="129"/>
      <c r="HO82" s="129"/>
      <c r="HP82" s="129"/>
      <c r="HQ82" s="129"/>
      <c r="HR82" s="129"/>
      <c r="HS82" s="129"/>
      <c r="HT82" s="129"/>
      <c r="HU82" s="129"/>
      <c r="HV82" s="129"/>
      <c r="HW82" s="129"/>
      <c r="HX82" s="129"/>
      <c r="HY82" s="129"/>
      <c r="HZ82" s="129"/>
      <c r="IA82" s="129"/>
      <c r="IB82" s="129"/>
      <c r="IC82" s="129"/>
      <c r="ID82" s="129"/>
      <c r="IE82" s="129"/>
      <c r="IF82" s="129"/>
      <c r="IG82" s="129"/>
      <c r="IH82" s="129"/>
      <c r="II82" s="129"/>
      <c r="IJ82" s="129"/>
      <c r="IK82" s="129"/>
      <c r="IL82" s="129"/>
      <c r="IM82" s="129"/>
      <c r="IN82" s="129"/>
      <c r="IO82" s="129"/>
      <c r="IP82" s="129"/>
      <c r="IQ82" s="129"/>
      <c r="IR82" s="129"/>
      <c r="IS82" s="129"/>
      <c r="IT82" s="129"/>
      <c r="IU82" s="129"/>
      <c r="IV82" s="129"/>
      <c r="IW82" s="129"/>
      <c r="IX82" s="129"/>
      <c r="IY82" s="129"/>
    </row>
    <row r="83" spans="1:259" s="120" customFormat="1" ht="16.2" hidden="1" thickTop="1" thickBot="1" x14ac:dyDescent="0.35">
      <c r="A83" s="130"/>
      <c r="B83" s="128"/>
      <c r="C83" s="128"/>
      <c r="D83" s="128"/>
      <c r="E83" s="128"/>
      <c r="F83" s="128"/>
      <c r="G83" s="128"/>
      <c r="H83" s="128"/>
      <c r="I83" s="128"/>
      <c r="J83" s="138"/>
      <c r="K83" s="141" t="e">
        <f>IF(H371=0,"",H371)</f>
        <v>#REF!</v>
      </c>
      <c r="L83" s="138" t="e">
        <f>IF(H77=0,"","Ribu")</f>
        <v>#REF!</v>
      </c>
      <c r="M83" s="142" t="e">
        <f>CONCATENATE(K83," ",L83)</f>
        <v>#REF!</v>
      </c>
      <c r="N83" s="142" t="e">
        <f>IF(M83="Satu Ribu","Seribu",M83)</f>
        <v>#REF!</v>
      </c>
      <c r="O83" s="138"/>
      <c r="P83" s="138"/>
      <c r="Q83" s="138"/>
      <c r="R83" s="138"/>
      <c r="S83" s="138"/>
      <c r="T83" s="138"/>
      <c r="U83" s="138"/>
      <c r="V83" s="133"/>
      <c r="W83" s="128"/>
      <c r="X83" s="129"/>
      <c r="Y83" s="129"/>
      <c r="Z83" s="129"/>
      <c r="AA83" s="129"/>
      <c r="AB83" s="129"/>
      <c r="AC83" s="129"/>
      <c r="AD83" s="129"/>
      <c r="AE83" s="129"/>
      <c r="AF83" s="129"/>
      <c r="AG83" s="129"/>
      <c r="AH83" s="129"/>
      <c r="AI83" s="129"/>
      <c r="AJ83" s="129"/>
      <c r="AK83" s="129"/>
      <c r="AL83" s="129"/>
      <c r="AM83" s="129"/>
      <c r="AN83" s="129"/>
      <c r="AO83" s="129"/>
      <c r="AP83" s="129"/>
      <c r="AQ83" s="129"/>
      <c r="AR83" s="129"/>
      <c r="AS83" s="129"/>
      <c r="AT83" s="129"/>
      <c r="AU83" s="129"/>
      <c r="AV83" s="129"/>
      <c r="AW83" s="129"/>
      <c r="AX83" s="129"/>
      <c r="AY83" s="129"/>
      <c r="AZ83" s="129"/>
      <c r="BA83" s="129"/>
      <c r="BB83" s="129"/>
      <c r="BC83" s="129"/>
      <c r="BD83" s="129"/>
      <c r="BE83" s="129"/>
      <c r="BF83" s="129"/>
      <c r="BG83" s="129"/>
      <c r="BH83" s="129"/>
      <c r="BI83" s="129"/>
      <c r="BJ83" s="129"/>
      <c r="BK83" s="129"/>
      <c r="BL83" s="129"/>
      <c r="BM83" s="129"/>
      <c r="BN83" s="129"/>
      <c r="BO83" s="129"/>
      <c r="BP83" s="129"/>
      <c r="BQ83" s="129"/>
      <c r="BR83" s="129"/>
      <c r="BS83" s="129"/>
      <c r="BT83" s="129"/>
      <c r="BU83" s="129"/>
      <c r="BV83" s="129"/>
      <c r="BW83" s="129"/>
      <c r="BX83" s="129"/>
      <c r="BY83" s="129"/>
      <c r="BZ83" s="129"/>
      <c r="CA83" s="129"/>
      <c r="CB83" s="129"/>
      <c r="CC83" s="129"/>
      <c r="CD83" s="129"/>
      <c r="CE83" s="129"/>
      <c r="CF83" s="129"/>
      <c r="CG83" s="129"/>
      <c r="CH83" s="129"/>
      <c r="CI83" s="129"/>
      <c r="CJ83" s="129"/>
      <c r="CK83" s="129"/>
      <c r="CL83" s="129"/>
      <c r="CM83" s="129"/>
      <c r="CN83" s="129"/>
      <c r="CO83" s="129"/>
      <c r="CP83" s="129"/>
      <c r="CQ83" s="129"/>
      <c r="CR83" s="129"/>
      <c r="CS83" s="129"/>
      <c r="CT83" s="129"/>
      <c r="CU83" s="129"/>
      <c r="CV83" s="129"/>
      <c r="CW83" s="129"/>
      <c r="CX83" s="129"/>
      <c r="CY83" s="129"/>
      <c r="CZ83" s="129"/>
      <c r="DA83" s="129"/>
      <c r="DB83" s="129"/>
      <c r="DC83" s="129"/>
      <c r="DD83" s="129"/>
      <c r="DE83" s="129"/>
      <c r="DF83" s="129"/>
      <c r="DG83" s="129"/>
      <c r="DH83" s="129"/>
      <c r="DI83" s="129"/>
      <c r="DJ83" s="129"/>
      <c r="DK83" s="129"/>
      <c r="DL83" s="129"/>
      <c r="DM83" s="129"/>
      <c r="DN83" s="129"/>
      <c r="DO83" s="129"/>
      <c r="DP83" s="129"/>
      <c r="DQ83" s="129"/>
      <c r="DR83" s="129"/>
      <c r="DS83" s="129"/>
      <c r="DT83" s="129"/>
      <c r="DU83" s="129"/>
      <c r="DV83" s="129"/>
      <c r="DW83" s="129"/>
      <c r="DX83" s="129"/>
      <c r="DY83" s="129"/>
      <c r="DZ83" s="129"/>
      <c r="EA83" s="129"/>
      <c r="EB83" s="129"/>
      <c r="EC83" s="129"/>
      <c r="ED83" s="129"/>
      <c r="EE83" s="129"/>
      <c r="EF83" s="129"/>
      <c r="EG83" s="129"/>
      <c r="EH83" s="129"/>
      <c r="EI83" s="129"/>
      <c r="EJ83" s="129"/>
      <c r="EK83" s="129"/>
      <c r="EL83" s="129"/>
      <c r="EM83" s="129"/>
      <c r="EN83" s="129"/>
      <c r="EO83" s="129"/>
      <c r="EP83" s="129"/>
      <c r="EQ83" s="129"/>
      <c r="ER83" s="129"/>
      <c r="ES83" s="129"/>
      <c r="ET83" s="129"/>
      <c r="EU83" s="129"/>
      <c r="EV83" s="129"/>
      <c r="EW83" s="129"/>
      <c r="EX83" s="129"/>
      <c r="EY83" s="129"/>
      <c r="EZ83" s="129"/>
      <c r="FA83" s="129"/>
      <c r="FB83" s="129"/>
      <c r="FC83" s="129"/>
      <c r="FD83" s="129"/>
      <c r="FE83" s="129"/>
      <c r="FF83" s="129"/>
      <c r="FG83" s="129"/>
      <c r="FH83" s="129"/>
      <c r="FI83" s="129"/>
      <c r="FJ83" s="129"/>
      <c r="FK83" s="129"/>
      <c r="FL83" s="129"/>
      <c r="FM83" s="129"/>
      <c r="FN83" s="129"/>
      <c r="FO83" s="129"/>
      <c r="FP83" s="129"/>
      <c r="FQ83" s="129"/>
      <c r="FR83" s="129"/>
      <c r="FS83" s="129"/>
      <c r="FT83" s="129"/>
      <c r="FU83" s="129"/>
      <c r="FV83" s="129"/>
      <c r="FW83" s="129"/>
      <c r="FX83" s="129"/>
      <c r="FY83" s="129"/>
      <c r="FZ83" s="129"/>
      <c r="GA83" s="129"/>
      <c r="GB83" s="129"/>
      <c r="GC83" s="129"/>
      <c r="GD83" s="129"/>
      <c r="GE83" s="129"/>
      <c r="GF83" s="129"/>
      <c r="GG83" s="129"/>
      <c r="GH83" s="129"/>
      <c r="GI83" s="129"/>
      <c r="GJ83" s="129"/>
      <c r="GK83" s="129"/>
      <c r="GL83" s="129"/>
      <c r="GM83" s="129"/>
      <c r="GN83" s="129"/>
      <c r="GO83" s="129"/>
      <c r="GP83" s="129"/>
      <c r="GQ83" s="129"/>
      <c r="GR83" s="129"/>
      <c r="GS83" s="129"/>
      <c r="GT83" s="129"/>
      <c r="GU83" s="129"/>
      <c r="GV83" s="129"/>
      <c r="GW83" s="129"/>
      <c r="GX83" s="129"/>
      <c r="GY83" s="129"/>
      <c r="GZ83" s="129"/>
      <c r="HA83" s="129"/>
      <c r="HB83" s="129"/>
      <c r="HC83" s="129"/>
      <c r="HD83" s="129"/>
      <c r="HE83" s="129"/>
      <c r="HF83" s="129"/>
      <c r="HG83" s="129"/>
      <c r="HH83" s="129"/>
      <c r="HI83" s="129"/>
      <c r="HJ83" s="129"/>
      <c r="HK83" s="129"/>
      <c r="HL83" s="129"/>
      <c r="HM83" s="129"/>
      <c r="HN83" s="129"/>
      <c r="HO83" s="129"/>
      <c r="HP83" s="129"/>
      <c r="HQ83" s="129"/>
      <c r="HR83" s="129"/>
      <c r="HS83" s="129"/>
      <c r="HT83" s="129"/>
      <c r="HU83" s="129"/>
      <c r="HV83" s="129"/>
      <c r="HW83" s="129"/>
      <c r="HX83" s="129"/>
      <c r="HY83" s="129"/>
      <c r="HZ83" s="129"/>
      <c r="IA83" s="129"/>
      <c r="IB83" s="129"/>
      <c r="IC83" s="129"/>
      <c r="ID83" s="129"/>
      <c r="IE83" s="129"/>
      <c r="IF83" s="129"/>
      <c r="IG83" s="129"/>
      <c r="IH83" s="129"/>
      <c r="II83" s="129"/>
      <c r="IJ83" s="129"/>
      <c r="IK83" s="129"/>
      <c r="IL83" s="129"/>
      <c r="IM83" s="129"/>
      <c r="IN83" s="129"/>
      <c r="IO83" s="129"/>
      <c r="IP83" s="129"/>
      <c r="IQ83" s="129"/>
      <c r="IR83" s="129"/>
      <c r="IS83" s="129"/>
      <c r="IT83" s="129"/>
      <c r="IU83" s="129"/>
      <c r="IV83" s="129"/>
      <c r="IW83" s="129"/>
      <c r="IX83" s="129"/>
      <c r="IY83" s="129"/>
    </row>
    <row r="84" spans="1:259" s="120" customFormat="1" ht="16.2" hidden="1" thickTop="1" thickBot="1" x14ac:dyDescent="0.35">
      <c r="A84" s="130"/>
      <c r="B84" s="128"/>
      <c r="C84" s="128"/>
      <c r="D84" s="128"/>
      <c r="E84" s="128"/>
      <c r="F84" s="128"/>
      <c r="G84" s="128"/>
      <c r="H84" s="128"/>
      <c r="I84" s="128"/>
      <c r="J84" s="138"/>
      <c r="K84" s="141" t="e">
        <f>IF(I371=0,"",I371)</f>
        <v>#REF!</v>
      </c>
      <c r="L84" s="138"/>
      <c r="M84" s="142" t="e">
        <f>CONCATENATE(K84," ",L84)</f>
        <v>#REF!</v>
      </c>
      <c r="N84" s="142" t="e">
        <f>IF(M84="Satu Ribu","Seribu",M84)</f>
        <v>#REF!</v>
      </c>
      <c r="O84" s="138"/>
      <c r="P84" s="138"/>
      <c r="Q84" s="138"/>
      <c r="R84" s="138"/>
      <c r="S84" s="138"/>
      <c r="T84" s="138"/>
      <c r="U84" s="138"/>
      <c r="V84" s="133"/>
      <c r="W84" s="128"/>
      <c r="X84" s="129"/>
      <c r="Y84" s="129"/>
      <c r="Z84" s="129"/>
      <c r="AA84" s="129"/>
      <c r="AB84" s="129"/>
      <c r="AC84" s="129"/>
      <c r="AD84" s="129"/>
      <c r="AE84" s="129"/>
      <c r="AF84" s="129"/>
      <c r="AG84" s="129"/>
      <c r="AH84" s="129"/>
      <c r="AI84" s="129"/>
      <c r="AJ84" s="129"/>
      <c r="AK84" s="129"/>
      <c r="AL84" s="129"/>
      <c r="AM84" s="129"/>
      <c r="AN84" s="129"/>
      <c r="AO84" s="129"/>
      <c r="AP84" s="129"/>
      <c r="AQ84" s="129"/>
      <c r="AR84" s="129"/>
      <c r="AS84" s="129"/>
      <c r="AT84" s="129"/>
      <c r="AU84" s="129"/>
      <c r="AV84" s="129"/>
      <c r="AW84" s="129"/>
      <c r="AX84" s="129"/>
      <c r="AY84" s="129"/>
      <c r="AZ84" s="129"/>
      <c r="BA84" s="129"/>
      <c r="BB84" s="129"/>
      <c r="BC84" s="129"/>
      <c r="BD84" s="129"/>
      <c r="BE84" s="129"/>
      <c r="BF84" s="129"/>
      <c r="BG84" s="129"/>
      <c r="BH84" s="129"/>
      <c r="BI84" s="129"/>
      <c r="BJ84" s="129"/>
      <c r="BK84" s="129"/>
      <c r="BL84" s="129"/>
      <c r="BM84" s="129"/>
      <c r="BN84" s="129"/>
      <c r="BO84" s="129"/>
      <c r="BP84" s="129"/>
      <c r="BQ84" s="129"/>
      <c r="BR84" s="129"/>
      <c r="BS84" s="129"/>
      <c r="BT84" s="129"/>
      <c r="BU84" s="129"/>
      <c r="BV84" s="129"/>
      <c r="BW84" s="129"/>
      <c r="BX84" s="129"/>
      <c r="BY84" s="129"/>
      <c r="BZ84" s="129"/>
      <c r="CA84" s="129"/>
      <c r="CB84" s="129"/>
      <c r="CC84" s="129"/>
      <c r="CD84" s="129"/>
      <c r="CE84" s="129"/>
      <c r="CF84" s="129"/>
      <c r="CG84" s="129"/>
      <c r="CH84" s="129"/>
      <c r="CI84" s="129"/>
      <c r="CJ84" s="129"/>
      <c r="CK84" s="129"/>
      <c r="CL84" s="129"/>
      <c r="CM84" s="129"/>
      <c r="CN84" s="129"/>
      <c r="CO84" s="129"/>
      <c r="CP84" s="129"/>
      <c r="CQ84" s="129"/>
      <c r="CR84" s="129"/>
      <c r="CS84" s="129"/>
      <c r="CT84" s="129"/>
      <c r="CU84" s="129"/>
      <c r="CV84" s="129"/>
      <c r="CW84" s="129"/>
      <c r="CX84" s="129"/>
      <c r="CY84" s="129"/>
      <c r="CZ84" s="129"/>
      <c r="DA84" s="129"/>
      <c r="DB84" s="129"/>
      <c r="DC84" s="129"/>
      <c r="DD84" s="129"/>
      <c r="DE84" s="129"/>
      <c r="DF84" s="129"/>
      <c r="DG84" s="129"/>
      <c r="DH84" s="129"/>
      <c r="DI84" s="129"/>
      <c r="DJ84" s="129"/>
      <c r="DK84" s="129"/>
      <c r="DL84" s="129"/>
      <c r="DM84" s="129"/>
      <c r="DN84" s="129"/>
      <c r="DO84" s="129"/>
      <c r="DP84" s="129"/>
      <c r="DQ84" s="129"/>
      <c r="DR84" s="129"/>
      <c r="DS84" s="129"/>
      <c r="DT84" s="129"/>
      <c r="DU84" s="129"/>
      <c r="DV84" s="129"/>
      <c r="DW84" s="129"/>
      <c r="DX84" s="129"/>
      <c r="DY84" s="129"/>
      <c r="DZ84" s="129"/>
      <c r="EA84" s="129"/>
      <c r="EB84" s="129"/>
      <c r="EC84" s="129"/>
      <c r="ED84" s="129"/>
      <c r="EE84" s="129"/>
      <c r="EF84" s="129"/>
      <c r="EG84" s="129"/>
      <c r="EH84" s="129"/>
      <c r="EI84" s="129"/>
      <c r="EJ84" s="129"/>
      <c r="EK84" s="129"/>
      <c r="EL84" s="129"/>
      <c r="EM84" s="129"/>
      <c r="EN84" s="129"/>
      <c r="EO84" s="129"/>
      <c r="EP84" s="129"/>
      <c r="EQ84" s="129"/>
      <c r="ER84" s="129"/>
      <c r="ES84" s="129"/>
      <c r="ET84" s="129"/>
      <c r="EU84" s="129"/>
      <c r="EV84" s="129"/>
      <c r="EW84" s="129"/>
      <c r="EX84" s="129"/>
      <c r="EY84" s="129"/>
      <c r="EZ84" s="129"/>
      <c r="FA84" s="129"/>
      <c r="FB84" s="129"/>
      <c r="FC84" s="129"/>
      <c r="FD84" s="129"/>
      <c r="FE84" s="129"/>
      <c r="FF84" s="129"/>
      <c r="FG84" s="129"/>
      <c r="FH84" s="129"/>
      <c r="FI84" s="129"/>
      <c r="FJ84" s="129"/>
      <c r="FK84" s="129"/>
      <c r="FL84" s="129"/>
      <c r="FM84" s="129"/>
      <c r="FN84" s="129"/>
      <c r="FO84" s="129"/>
      <c r="FP84" s="129"/>
      <c r="FQ84" s="129"/>
      <c r="FR84" s="129"/>
      <c r="FS84" s="129"/>
      <c r="FT84" s="129"/>
      <c r="FU84" s="129"/>
      <c r="FV84" s="129"/>
      <c r="FW84" s="129"/>
      <c r="FX84" s="129"/>
      <c r="FY84" s="129"/>
      <c r="FZ84" s="129"/>
      <c r="GA84" s="129"/>
      <c r="GB84" s="129"/>
      <c r="GC84" s="129"/>
      <c r="GD84" s="129"/>
      <c r="GE84" s="129"/>
      <c r="GF84" s="129"/>
      <c r="GG84" s="129"/>
      <c r="GH84" s="129"/>
      <c r="GI84" s="129"/>
      <c r="GJ84" s="129"/>
      <c r="GK84" s="129"/>
      <c r="GL84" s="129"/>
      <c r="GM84" s="129"/>
      <c r="GN84" s="129"/>
      <c r="GO84" s="129"/>
      <c r="GP84" s="129"/>
      <c r="GQ84" s="129"/>
      <c r="GR84" s="129"/>
      <c r="GS84" s="129"/>
      <c r="GT84" s="129"/>
      <c r="GU84" s="129"/>
      <c r="GV84" s="129"/>
      <c r="GW84" s="129"/>
      <c r="GX84" s="129"/>
      <c r="GY84" s="129"/>
      <c r="GZ84" s="129"/>
      <c r="HA84" s="129"/>
      <c r="HB84" s="129"/>
      <c r="HC84" s="129"/>
      <c r="HD84" s="129"/>
      <c r="HE84" s="129"/>
      <c r="HF84" s="129"/>
      <c r="HG84" s="129"/>
      <c r="HH84" s="129"/>
      <c r="HI84" s="129"/>
      <c r="HJ84" s="129"/>
      <c r="HK84" s="129"/>
      <c r="HL84" s="129"/>
      <c r="HM84" s="129"/>
      <c r="HN84" s="129"/>
      <c r="HO84" s="129"/>
      <c r="HP84" s="129"/>
      <c r="HQ84" s="129"/>
      <c r="HR84" s="129"/>
      <c r="HS84" s="129"/>
      <c r="HT84" s="129"/>
      <c r="HU84" s="129"/>
      <c r="HV84" s="129"/>
      <c r="HW84" s="129"/>
      <c r="HX84" s="129"/>
      <c r="HY84" s="129"/>
      <c r="HZ84" s="129"/>
      <c r="IA84" s="129"/>
      <c r="IB84" s="129"/>
      <c r="IC84" s="129"/>
      <c r="ID84" s="129"/>
      <c r="IE84" s="129"/>
      <c r="IF84" s="129"/>
      <c r="IG84" s="129"/>
      <c r="IH84" s="129"/>
      <c r="II84" s="129"/>
      <c r="IJ84" s="129"/>
      <c r="IK84" s="129"/>
      <c r="IL84" s="129"/>
      <c r="IM84" s="129"/>
      <c r="IN84" s="129"/>
      <c r="IO84" s="129"/>
      <c r="IP84" s="129"/>
      <c r="IQ84" s="129"/>
      <c r="IR84" s="129"/>
      <c r="IS84" s="129"/>
      <c r="IT84" s="129"/>
      <c r="IU84" s="129"/>
      <c r="IV84" s="129"/>
      <c r="IW84" s="129"/>
      <c r="IX84" s="129"/>
      <c r="IY84" s="129"/>
    </row>
    <row r="85" spans="1:259" s="120" customFormat="1" ht="15" hidden="1" x14ac:dyDescent="0.3">
      <c r="A85" s="130"/>
      <c r="B85" s="128"/>
      <c r="C85" s="128"/>
      <c r="D85" s="128"/>
      <c r="E85" s="128"/>
      <c r="F85" s="128"/>
      <c r="G85" s="128"/>
      <c r="H85" s="128"/>
      <c r="I85" s="128"/>
      <c r="J85" s="138"/>
      <c r="K85" s="138"/>
      <c r="L85" s="138" t="e">
        <f>CONCATENATE(N80," ",N81," ",N82," ",N83," ",N84)</f>
        <v>#REF!</v>
      </c>
      <c r="M85" s="138"/>
      <c r="N85" s="138"/>
      <c r="O85" s="138"/>
      <c r="P85" s="138"/>
      <c r="Q85" s="138"/>
      <c r="R85" s="138"/>
      <c r="S85" s="138"/>
      <c r="T85" s="138"/>
      <c r="U85" s="138"/>
      <c r="V85" s="133"/>
      <c r="W85" s="128"/>
      <c r="X85" s="129"/>
      <c r="Y85" s="129"/>
      <c r="Z85" s="129"/>
      <c r="AA85" s="129"/>
      <c r="AB85" s="129"/>
      <c r="AC85" s="129"/>
      <c r="AD85" s="129"/>
      <c r="AE85" s="129"/>
      <c r="AF85" s="129"/>
      <c r="AG85" s="129"/>
      <c r="AH85" s="129"/>
      <c r="AI85" s="129"/>
      <c r="AJ85" s="129"/>
      <c r="AK85" s="129"/>
      <c r="AL85" s="129"/>
      <c r="AM85" s="129"/>
      <c r="AN85" s="129"/>
      <c r="AO85" s="129"/>
      <c r="AP85" s="129"/>
      <c r="AQ85" s="129"/>
      <c r="AR85" s="129"/>
      <c r="AS85" s="129"/>
      <c r="AT85" s="129"/>
      <c r="AU85" s="129"/>
      <c r="AV85" s="129"/>
      <c r="AW85" s="129"/>
      <c r="AX85" s="129"/>
      <c r="AY85" s="129"/>
      <c r="AZ85" s="129"/>
      <c r="BA85" s="129"/>
      <c r="BB85" s="129"/>
      <c r="BC85" s="129"/>
      <c r="BD85" s="129"/>
      <c r="BE85" s="129"/>
      <c r="BF85" s="129"/>
      <c r="BG85" s="129"/>
      <c r="BH85" s="129"/>
      <c r="BI85" s="129"/>
      <c r="BJ85" s="129"/>
      <c r="BK85" s="129"/>
      <c r="BL85" s="129"/>
      <c r="BM85" s="129"/>
      <c r="BN85" s="129"/>
      <c r="BO85" s="129"/>
      <c r="BP85" s="129"/>
      <c r="BQ85" s="129"/>
      <c r="BR85" s="129"/>
      <c r="BS85" s="129"/>
      <c r="BT85" s="129"/>
      <c r="BU85" s="129"/>
      <c r="BV85" s="129"/>
      <c r="BW85" s="129"/>
      <c r="BX85" s="129"/>
      <c r="BY85" s="129"/>
      <c r="BZ85" s="129"/>
      <c r="CA85" s="129"/>
      <c r="CB85" s="129"/>
      <c r="CC85" s="129"/>
      <c r="CD85" s="129"/>
      <c r="CE85" s="129"/>
      <c r="CF85" s="129"/>
      <c r="CG85" s="129"/>
      <c r="CH85" s="129"/>
      <c r="CI85" s="129"/>
      <c r="CJ85" s="129"/>
      <c r="CK85" s="129"/>
      <c r="CL85" s="129"/>
      <c r="CM85" s="129"/>
      <c r="CN85" s="129"/>
      <c r="CO85" s="129"/>
      <c r="CP85" s="129"/>
      <c r="CQ85" s="129"/>
      <c r="CR85" s="129"/>
      <c r="CS85" s="129"/>
      <c r="CT85" s="129"/>
      <c r="CU85" s="129"/>
      <c r="CV85" s="129"/>
      <c r="CW85" s="129"/>
      <c r="CX85" s="129"/>
      <c r="CY85" s="129"/>
      <c r="CZ85" s="129"/>
      <c r="DA85" s="129"/>
      <c r="DB85" s="129"/>
      <c r="DC85" s="129"/>
      <c r="DD85" s="129"/>
      <c r="DE85" s="129"/>
      <c r="DF85" s="129"/>
      <c r="DG85" s="129"/>
      <c r="DH85" s="129"/>
      <c r="DI85" s="129"/>
      <c r="DJ85" s="129"/>
      <c r="DK85" s="129"/>
      <c r="DL85" s="129"/>
      <c r="DM85" s="129"/>
      <c r="DN85" s="129"/>
      <c r="DO85" s="129"/>
      <c r="DP85" s="129"/>
      <c r="DQ85" s="129"/>
      <c r="DR85" s="129"/>
      <c r="DS85" s="129"/>
      <c r="DT85" s="129"/>
      <c r="DU85" s="129"/>
      <c r="DV85" s="129"/>
      <c r="DW85" s="129"/>
      <c r="DX85" s="129"/>
      <c r="DY85" s="129"/>
      <c r="DZ85" s="129"/>
      <c r="EA85" s="129"/>
      <c r="EB85" s="129"/>
      <c r="EC85" s="129"/>
      <c r="ED85" s="129"/>
      <c r="EE85" s="129"/>
      <c r="EF85" s="129"/>
      <c r="EG85" s="129"/>
      <c r="EH85" s="129"/>
      <c r="EI85" s="129"/>
      <c r="EJ85" s="129"/>
      <c r="EK85" s="129"/>
      <c r="EL85" s="129"/>
      <c r="EM85" s="129"/>
      <c r="EN85" s="129"/>
      <c r="EO85" s="129"/>
      <c r="EP85" s="129"/>
      <c r="EQ85" s="129"/>
      <c r="ER85" s="129"/>
      <c r="ES85" s="129"/>
      <c r="ET85" s="129"/>
      <c r="EU85" s="129"/>
      <c r="EV85" s="129"/>
      <c r="EW85" s="129"/>
      <c r="EX85" s="129"/>
      <c r="EY85" s="129"/>
      <c r="EZ85" s="129"/>
      <c r="FA85" s="129"/>
      <c r="FB85" s="129"/>
      <c r="FC85" s="129"/>
      <c r="FD85" s="129"/>
      <c r="FE85" s="129"/>
      <c r="FF85" s="129"/>
      <c r="FG85" s="129"/>
      <c r="FH85" s="129"/>
      <c r="FI85" s="129"/>
      <c r="FJ85" s="129"/>
      <c r="FK85" s="129"/>
      <c r="FL85" s="129"/>
      <c r="FM85" s="129"/>
      <c r="FN85" s="129"/>
      <c r="FO85" s="129"/>
      <c r="FP85" s="129"/>
      <c r="FQ85" s="129"/>
      <c r="FR85" s="129"/>
      <c r="FS85" s="129"/>
      <c r="FT85" s="129"/>
      <c r="FU85" s="129"/>
      <c r="FV85" s="129"/>
      <c r="FW85" s="129"/>
      <c r="FX85" s="129"/>
      <c r="FY85" s="129"/>
      <c r="FZ85" s="129"/>
      <c r="GA85" s="129"/>
      <c r="GB85" s="129"/>
      <c r="GC85" s="129"/>
      <c r="GD85" s="129"/>
      <c r="GE85" s="129"/>
      <c r="GF85" s="129"/>
      <c r="GG85" s="129"/>
      <c r="GH85" s="129"/>
      <c r="GI85" s="129"/>
      <c r="GJ85" s="129"/>
      <c r="GK85" s="129"/>
      <c r="GL85" s="129"/>
      <c r="GM85" s="129"/>
      <c r="GN85" s="129"/>
      <c r="GO85" s="129"/>
      <c r="GP85" s="129"/>
      <c r="GQ85" s="129"/>
      <c r="GR85" s="129"/>
      <c r="GS85" s="129"/>
      <c r="GT85" s="129"/>
      <c r="GU85" s="129"/>
      <c r="GV85" s="129"/>
      <c r="GW85" s="129"/>
      <c r="GX85" s="129"/>
      <c r="GY85" s="129"/>
      <c r="GZ85" s="129"/>
      <c r="HA85" s="129"/>
      <c r="HB85" s="129"/>
      <c r="HC85" s="129"/>
      <c r="HD85" s="129"/>
      <c r="HE85" s="129"/>
      <c r="HF85" s="129"/>
      <c r="HG85" s="129"/>
      <c r="HH85" s="129"/>
      <c r="HI85" s="129"/>
      <c r="HJ85" s="129"/>
      <c r="HK85" s="129"/>
      <c r="HL85" s="129"/>
      <c r="HM85" s="129"/>
      <c r="HN85" s="129"/>
      <c r="HO85" s="129"/>
      <c r="HP85" s="129"/>
      <c r="HQ85" s="129"/>
      <c r="HR85" s="129"/>
      <c r="HS85" s="129"/>
      <c r="HT85" s="129"/>
      <c r="HU85" s="129"/>
      <c r="HV85" s="129"/>
      <c r="HW85" s="129"/>
      <c r="HX85" s="129"/>
      <c r="HY85" s="129"/>
      <c r="HZ85" s="129"/>
      <c r="IA85" s="129"/>
      <c r="IB85" s="129"/>
      <c r="IC85" s="129"/>
      <c r="ID85" s="129"/>
      <c r="IE85" s="129"/>
      <c r="IF85" s="129"/>
      <c r="IG85" s="129"/>
      <c r="IH85" s="129"/>
      <c r="II85" s="129"/>
      <c r="IJ85" s="129"/>
      <c r="IK85" s="129"/>
      <c r="IL85" s="129"/>
      <c r="IM85" s="129"/>
      <c r="IN85" s="129"/>
      <c r="IO85" s="129"/>
      <c r="IP85" s="129"/>
      <c r="IQ85" s="129"/>
      <c r="IR85" s="129"/>
      <c r="IS85" s="129"/>
      <c r="IT85" s="129"/>
      <c r="IU85" s="129"/>
      <c r="IV85" s="129"/>
      <c r="IW85" s="129"/>
      <c r="IX85" s="129"/>
      <c r="IY85" s="129"/>
    </row>
    <row r="86" spans="1:259" s="120" customFormat="1" ht="15.6" hidden="1" thickBot="1" x14ac:dyDescent="0.35">
      <c r="A86" s="130"/>
      <c r="B86" s="138"/>
      <c r="C86" s="138"/>
      <c r="D86" s="138"/>
      <c r="E86" s="138"/>
      <c r="F86" s="138"/>
      <c r="G86" s="138"/>
      <c r="H86" s="144"/>
      <c r="I86" s="138"/>
      <c r="J86" s="138"/>
      <c r="K86" s="138"/>
      <c r="L86" s="145" t="e">
        <f>TRIM(L85)</f>
        <v>#REF!</v>
      </c>
      <c r="M86" s="138"/>
      <c r="N86" s="138"/>
      <c r="O86" s="138"/>
      <c r="P86" s="138"/>
      <c r="Q86" s="138"/>
      <c r="R86" s="138"/>
      <c r="S86" s="138"/>
      <c r="T86" s="138"/>
      <c r="U86" s="138"/>
      <c r="V86" s="133"/>
      <c r="W86" s="128"/>
      <c r="X86" s="129"/>
      <c r="Y86" s="129"/>
      <c r="Z86" s="129"/>
      <c r="AA86" s="129"/>
      <c r="AB86" s="129"/>
      <c r="AC86" s="129"/>
      <c r="AD86" s="129"/>
      <c r="AE86" s="129"/>
      <c r="AF86" s="129"/>
      <c r="AG86" s="129"/>
      <c r="AH86" s="129"/>
      <c r="AI86" s="129"/>
      <c r="AJ86" s="129"/>
      <c r="AK86" s="129"/>
      <c r="AL86" s="129"/>
      <c r="AM86" s="129"/>
      <c r="AN86" s="129"/>
      <c r="AO86" s="129"/>
      <c r="AP86" s="129"/>
      <c r="AQ86" s="129"/>
      <c r="AR86" s="129"/>
      <c r="AS86" s="129"/>
      <c r="AT86" s="129"/>
      <c r="AU86" s="129"/>
      <c r="AV86" s="129"/>
      <c r="AW86" s="129"/>
      <c r="AX86" s="129"/>
      <c r="AY86" s="129"/>
      <c r="AZ86" s="129"/>
      <c r="BA86" s="129"/>
      <c r="BB86" s="129"/>
      <c r="BC86" s="129"/>
      <c r="BD86" s="129"/>
      <c r="BE86" s="129"/>
      <c r="BF86" s="129"/>
      <c r="BG86" s="129"/>
      <c r="BH86" s="129"/>
      <c r="BI86" s="129"/>
      <c r="BJ86" s="129"/>
      <c r="BK86" s="129"/>
      <c r="BL86" s="129"/>
      <c r="BM86" s="129"/>
      <c r="BN86" s="129"/>
      <c r="BO86" s="129"/>
      <c r="BP86" s="129"/>
      <c r="BQ86" s="129"/>
      <c r="BR86" s="129"/>
      <c r="BS86" s="129"/>
      <c r="BT86" s="129"/>
      <c r="BU86" s="129"/>
      <c r="BV86" s="129"/>
      <c r="BW86" s="129"/>
      <c r="BX86" s="129"/>
      <c r="BY86" s="129"/>
      <c r="BZ86" s="129"/>
      <c r="CA86" s="129"/>
      <c r="CB86" s="129"/>
      <c r="CC86" s="129"/>
      <c r="CD86" s="129"/>
      <c r="CE86" s="129"/>
      <c r="CF86" s="129"/>
      <c r="CG86" s="129"/>
      <c r="CH86" s="129"/>
      <c r="CI86" s="129"/>
      <c r="CJ86" s="129"/>
      <c r="CK86" s="129"/>
      <c r="CL86" s="129"/>
      <c r="CM86" s="129"/>
      <c r="CN86" s="129"/>
      <c r="CO86" s="129"/>
      <c r="CP86" s="129"/>
      <c r="CQ86" s="129"/>
      <c r="CR86" s="129"/>
      <c r="CS86" s="129"/>
      <c r="CT86" s="129"/>
      <c r="CU86" s="129"/>
      <c r="CV86" s="129"/>
      <c r="CW86" s="129"/>
      <c r="CX86" s="129"/>
      <c r="CY86" s="129"/>
      <c r="CZ86" s="129"/>
      <c r="DA86" s="129"/>
      <c r="DB86" s="129"/>
      <c r="DC86" s="129"/>
      <c r="DD86" s="129"/>
      <c r="DE86" s="129"/>
      <c r="DF86" s="129"/>
      <c r="DG86" s="129"/>
      <c r="DH86" s="129"/>
      <c r="DI86" s="129"/>
      <c r="DJ86" s="129"/>
      <c r="DK86" s="129"/>
      <c r="DL86" s="129"/>
      <c r="DM86" s="129"/>
      <c r="DN86" s="129"/>
      <c r="DO86" s="129"/>
      <c r="DP86" s="129"/>
      <c r="DQ86" s="129"/>
      <c r="DR86" s="129"/>
      <c r="DS86" s="129"/>
      <c r="DT86" s="129"/>
      <c r="DU86" s="129"/>
      <c r="DV86" s="129"/>
      <c r="DW86" s="129"/>
      <c r="DX86" s="129"/>
      <c r="DY86" s="129"/>
      <c r="DZ86" s="129"/>
      <c r="EA86" s="129"/>
      <c r="EB86" s="129"/>
      <c r="EC86" s="129"/>
      <c r="ED86" s="129"/>
      <c r="EE86" s="129"/>
      <c r="EF86" s="129"/>
      <c r="EG86" s="129"/>
      <c r="EH86" s="129"/>
      <c r="EI86" s="129"/>
      <c r="EJ86" s="129"/>
      <c r="EK86" s="129"/>
      <c r="EL86" s="129"/>
      <c r="EM86" s="129"/>
      <c r="EN86" s="129"/>
      <c r="EO86" s="129"/>
      <c r="EP86" s="129"/>
      <c r="EQ86" s="129"/>
      <c r="ER86" s="129"/>
      <c r="ES86" s="129"/>
      <c r="ET86" s="129"/>
      <c r="EU86" s="129"/>
      <c r="EV86" s="129"/>
      <c r="EW86" s="129"/>
      <c r="EX86" s="129"/>
      <c r="EY86" s="129"/>
      <c r="EZ86" s="129"/>
      <c r="FA86" s="129"/>
      <c r="FB86" s="129"/>
      <c r="FC86" s="129"/>
      <c r="FD86" s="129"/>
      <c r="FE86" s="129"/>
      <c r="FF86" s="129"/>
      <c r="FG86" s="129"/>
      <c r="FH86" s="129"/>
      <c r="FI86" s="129"/>
      <c r="FJ86" s="129"/>
      <c r="FK86" s="129"/>
      <c r="FL86" s="129"/>
      <c r="FM86" s="129"/>
      <c r="FN86" s="129"/>
      <c r="FO86" s="129"/>
      <c r="FP86" s="129"/>
      <c r="FQ86" s="129"/>
      <c r="FR86" s="129"/>
      <c r="FS86" s="129"/>
      <c r="FT86" s="129"/>
      <c r="FU86" s="129"/>
      <c r="FV86" s="129"/>
      <c r="FW86" s="129"/>
      <c r="FX86" s="129"/>
      <c r="FY86" s="129"/>
      <c r="FZ86" s="129"/>
      <c r="GA86" s="129"/>
      <c r="GB86" s="129"/>
      <c r="GC86" s="129"/>
      <c r="GD86" s="129"/>
      <c r="GE86" s="129"/>
      <c r="GF86" s="129"/>
      <c r="GG86" s="129"/>
      <c r="GH86" s="129"/>
      <c r="GI86" s="129"/>
      <c r="GJ86" s="129"/>
      <c r="GK86" s="129"/>
      <c r="GL86" s="129"/>
      <c r="GM86" s="129"/>
      <c r="GN86" s="129"/>
      <c r="GO86" s="129"/>
      <c r="GP86" s="129"/>
      <c r="GQ86" s="129"/>
      <c r="GR86" s="129"/>
      <c r="GS86" s="129"/>
      <c r="GT86" s="129"/>
      <c r="GU86" s="129"/>
      <c r="GV86" s="129"/>
      <c r="GW86" s="129"/>
      <c r="GX86" s="129"/>
      <c r="GY86" s="129"/>
      <c r="GZ86" s="129"/>
      <c r="HA86" s="129"/>
      <c r="HB86" s="129"/>
      <c r="HC86" s="129"/>
      <c r="HD86" s="129"/>
      <c r="HE86" s="129"/>
      <c r="HF86" s="129"/>
      <c r="HG86" s="129"/>
      <c r="HH86" s="129"/>
      <c r="HI86" s="129"/>
      <c r="HJ86" s="129"/>
      <c r="HK86" s="129"/>
      <c r="HL86" s="129"/>
      <c r="HM86" s="129"/>
      <c r="HN86" s="129"/>
      <c r="HO86" s="129"/>
      <c r="HP86" s="129"/>
      <c r="HQ86" s="129"/>
      <c r="HR86" s="129"/>
      <c r="HS86" s="129"/>
      <c r="HT86" s="129"/>
      <c r="HU86" s="129"/>
      <c r="HV86" s="129"/>
      <c r="HW86" s="129"/>
      <c r="HX86" s="129"/>
      <c r="HY86" s="129"/>
      <c r="HZ86" s="129"/>
      <c r="IA86" s="129"/>
      <c r="IB86" s="129"/>
      <c r="IC86" s="129"/>
      <c r="ID86" s="129"/>
      <c r="IE86" s="129"/>
      <c r="IF86" s="129"/>
      <c r="IG86" s="129"/>
      <c r="IH86" s="129"/>
      <c r="II86" s="129"/>
      <c r="IJ86" s="129"/>
      <c r="IK86" s="129"/>
      <c r="IL86" s="129"/>
      <c r="IM86" s="129"/>
      <c r="IN86" s="129"/>
      <c r="IO86" s="129"/>
      <c r="IP86" s="129"/>
      <c r="IQ86" s="129"/>
      <c r="IR86" s="129"/>
      <c r="IS86" s="129"/>
      <c r="IT86" s="129"/>
      <c r="IU86" s="129"/>
      <c r="IV86" s="129"/>
      <c r="IW86" s="129"/>
      <c r="IX86" s="129"/>
      <c r="IY86" s="129"/>
    </row>
    <row r="87" spans="1:259" s="120" customFormat="1" ht="15" hidden="1" x14ac:dyDescent="0.3">
      <c r="A87" s="130"/>
      <c r="B87" s="138"/>
      <c r="C87" s="138"/>
      <c r="D87" s="138"/>
      <c r="E87" s="138"/>
      <c r="F87" s="138"/>
      <c r="G87" s="138"/>
      <c r="H87" s="144"/>
      <c r="I87" s="138"/>
      <c r="J87" s="138"/>
      <c r="K87" s="138"/>
      <c r="L87" s="137" t="e">
        <f>IF(L86="",""," Rupiah,-")</f>
        <v>#REF!</v>
      </c>
      <c r="M87" s="138"/>
      <c r="N87" s="138"/>
      <c r="O87" s="138"/>
      <c r="P87" s="138"/>
      <c r="Q87" s="138"/>
      <c r="R87" s="138"/>
      <c r="S87" s="138"/>
      <c r="T87" s="138"/>
      <c r="U87" s="138"/>
      <c r="V87" s="133"/>
      <c r="W87" s="128"/>
      <c r="X87" s="129"/>
      <c r="Y87" s="129"/>
      <c r="Z87" s="129"/>
      <c r="AA87" s="129"/>
      <c r="AB87" s="129"/>
      <c r="AC87" s="129"/>
      <c r="AD87" s="129"/>
      <c r="AE87" s="129"/>
      <c r="AF87" s="129"/>
      <c r="AG87" s="129"/>
      <c r="AH87" s="129"/>
      <c r="AI87" s="129"/>
      <c r="AJ87" s="129"/>
      <c r="AK87" s="129"/>
      <c r="AL87" s="129"/>
      <c r="AM87" s="129"/>
      <c r="AN87" s="129"/>
      <c r="AO87" s="129"/>
      <c r="AP87" s="129"/>
      <c r="AQ87" s="129"/>
      <c r="AR87" s="129"/>
      <c r="AS87" s="129"/>
      <c r="AT87" s="129"/>
      <c r="AU87" s="129"/>
      <c r="AV87" s="129"/>
      <c r="AW87" s="129"/>
      <c r="AX87" s="129"/>
      <c r="AY87" s="129"/>
      <c r="AZ87" s="129"/>
      <c r="BA87" s="129"/>
      <c r="BB87" s="129"/>
      <c r="BC87" s="129"/>
      <c r="BD87" s="129"/>
      <c r="BE87" s="129"/>
      <c r="BF87" s="129"/>
      <c r="BG87" s="129"/>
      <c r="BH87" s="129"/>
      <c r="BI87" s="129"/>
      <c r="BJ87" s="129"/>
      <c r="BK87" s="129"/>
      <c r="BL87" s="129"/>
      <c r="BM87" s="129"/>
      <c r="BN87" s="129"/>
      <c r="BO87" s="129"/>
      <c r="BP87" s="129"/>
      <c r="BQ87" s="129"/>
      <c r="BR87" s="129"/>
      <c r="BS87" s="129"/>
      <c r="BT87" s="129"/>
      <c r="BU87" s="129"/>
      <c r="BV87" s="129"/>
      <c r="BW87" s="129"/>
      <c r="BX87" s="129"/>
      <c r="BY87" s="129"/>
      <c r="BZ87" s="129"/>
      <c r="CA87" s="129"/>
      <c r="CB87" s="129"/>
      <c r="CC87" s="129"/>
      <c r="CD87" s="129"/>
      <c r="CE87" s="129"/>
      <c r="CF87" s="129"/>
      <c r="CG87" s="129"/>
      <c r="CH87" s="129"/>
      <c r="CI87" s="129"/>
      <c r="CJ87" s="129"/>
      <c r="CK87" s="129"/>
      <c r="CL87" s="129"/>
      <c r="CM87" s="129"/>
      <c r="CN87" s="129"/>
      <c r="CO87" s="129"/>
      <c r="CP87" s="129"/>
      <c r="CQ87" s="129"/>
      <c r="CR87" s="129"/>
      <c r="CS87" s="129"/>
      <c r="CT87" s="129"/>
      <c r="CU87" s="129"/>
      <c r="CV87" s="129"/>
      <c r="CW87" s="129"/>
      <c r="CX87" s="129"/>
      <c r="CY87" s="129"/>
      <c r="CZ87" s="129"/>
      <c r="DA87" s="129"/>
      <c r="DB87" s="129"/>
      <c r="DC87" s="129"/>
      <c r="DD87" s="129"/>
      <c r="DE87" s="129"/>
      <c r="DF87" s="129"/>
      <c r="DG87" s="129"/>
      <c r="DH87" s="129"/>
      <c r="DI87" s="129"/>
      <c r="DJ87" s="129"/>
      <c r="DK87" s="129"/>
      <c r="DL87" s="129"/>
      <c r="DM87" s="129"/>
      <c r="DN87" s="129"/>
      <c r="DO87" s="129"/>
      <c r="DP87" s="129"/>
      <c r="DQ87" s="129"/>
      <c r="DR87" s="129"/>
      <c r="DS87" s="129"/>
      <c r="DT87" s="129"/>
      <c r="DU87" s="129"/>
      <c r="DV87" s="129"/>
      <c r="DW87" s="129"/>
      <c r="DX87" s="129"/>
      <c r="DY87" s="129"/>
      <c r="DZ87" s="129"/>
      <c r="EA87" s="129"/>
      <c r="EB87" s="129"/>
      <c r="EC87" s="129"/>
      <c r="ED87" s="129"/>
      <c r="EE87" s="129"/>
      <c r="EF87" s="129"/>
      <c r="EG87" s="129"/>
      <c r="EH87" s="129"/>
      <c r="EI87" s="129"/>
      <c r="EJ87" s="129"/>
      <c r="EK87" s="129"/>
      <c r="EL87" s="129"/>
      <c r="EM87" s="129"/>
      <c r="EN87" s="129"/>
      <c r="EO87" s="129"/>
      <c r="EP87" s="129"/>
      <c r="EQ87" s="129"/>
      <c r="ER87" s="129"/>
      <c r="ES87" s="129"/>
      <c r="ET87" s="129"/>
      <c r="EU87" s="129"/>
      <c r="EV87" s="129"/>
      <c r="EW87" s="129"/>
      <c r="EX87" s="129"/>
      <c r="EY87" s="129"/>
      <c r="EZ87" s="129"/>
      <c r="FA87" s="129"/>
      <c r="FB87" s="129"/>
      <c r="FC87" s="129"/>
      <c r="FD87" s="129"/>
      <c r="FE87" s="129"/>
      <c r="FF87" s="129"/>
      <c r="FG87" s="129"/>
      <c r="FH87" s="129"/>
      <c r="FI87" s="129"/>
      <c r="FJ87" s="129"/>
      <c r="FK87" s="129"/>
      <c r="FL87" s="129"/>
      <c r="FM87" s="129"/>
      <c r="FN87" s="129"/>
      <c r="FO87" s="129"/>
      <c r="FP87" s="129"/>
      <c r="FQ87" s="129"/>
      <c r="FR87" s="129"/>
      <c r="FS87" s="129"/>
      <c r="FT87" s="129"/>
      <c r="FU87" s="129"/>
      <c r="FV87" s="129"/>
      <c r="FW87" s="129"/>
      <c r="FX87" s="129"/>
      <c r="FY87" s="129"/>
      <c r="FZ87" s="129"/>
      <c r="GA87" s="129"/>
      <c r="GB87" s="129"/>
      <c r="GC87" s="129"/>
      <c r="GD87" s="129"/>
      <c r="GE87" s="129"/>
      <c r="GF87" s="129"/>
      <c r="GG87" s="129"/>
      <c r="GH87" s="129"/>
      <c r="GI87" s="129"/>
      <c r="GJ87" s="129"/>
      <c r="GK87" s="129"/>
      <c r="GL87" s="129"/>
      <c r="GM87" s="129"/>
      <c r="GN87" s="129"/>
      <c r="GO87" s="129"/>
      <c r="GP87" s="129"/>
      <c r="GQ87" s="129"/>
      <c r="GR87" s="129"/>
      <c r="GS87" s="129"/>
      <c r="GT87" s="129"/>
      <c r="GU87" s="129"/>
      <c r="GV87" s="129"/>
      <c r="GW87" s="129"/>
      <c r="GX87" s="129"/>
      <c r="GY87" s="129"/>
      <c r="GZ87" s="129"/>
      <c r="HA87" s="129"/>
      <c r="HB87" s="129"/>
      <c r="HC87" s="129"/>
      <c r="HD87" s="129"/>
      <c r="HE87" s="129"/>
      <c r="HF87" s="129"/>
      <c r="HG87" s="129"/>
      <c r="HH87" s="129"/>
      <c r="HI87" s="129"/>
      <c r="HJ87" s="129"/>
      <c r="HK87" s="129"/>
      <c r="HL87" s="129"/>
      <c r="HM87" s="129"/>
      <c r="HN87" s="129"/>
      <c r="HO87" s="129"/>
      <c r="HP87" s="129"/>
      <c r="HQ87" s="129"/>
      <c r="HR87" s="129"/>
      <c r="HS87" s="129"/>
      <c r="HT87" s="129"/>
      <c r="HU87" s="129"/>
      <c r="HV87" s="129"/>
      <c r="HW87" s="129"/>
      <c r="HX87" s="129"/>
      <c r="HY87" s="129"/>
      <c r="HZ87" s="129"/>
      <c r="IA87" s="129"/>
      <c r="IB87" s="129"/>
      <c r="IC87" s="129"/>
      <c r="ID87" s="129"/>
      <c r="IE87" s="129"/>
      <c r="IF87" s="129"/>
      <c r="IG87" s="129"/>
      <c r="IH87" s="129"/>
      <c r="II87" s="129"/>
      <c r="IJ87" s="129"/>
      <c r="IK87" s="129"/>
      <c r="IL87" s="129"/>
      <c r="IM87" s="129"/>
      <c r="IN87" s="129"/>
      <c r="IO87" s="129"/>
      <c r="IP87" s="129"/>
      <c r="IQ87" s="129"/>
      <c r="IR87" s="129"/>
      <c r="IS87" s="129"/>
      <c r="IT87" s="129"/>
      <c r="IU87" s="129"/>
      <c r="IV87" s="129"/>
      <c r="IW87" s="129"/>
      <c r="IX87" s="129"/>
      <c r="IY87" s="129"/>
    </row>
    <row r="88" spans="1:259" s="120" customFormat="1" ht="15" hidden="1" x14ac:dyDescent="0.3">
      <c r="A88" s="130"/>
      <c r="B88" s="138"/>
      <c r="C88" s="138"/>
      <c r="D88" s="138"/>
      <c r="E88" s="138"/>
      <c r="F88" s="138"/>
      <c r="G88" s="138"/>
      <c r="H88" s="146">
        <v>174640400</v>
      </c>
      <c r="I88" s="138"/>
      <c r="J88" s="138"/>
      <c r="K88" s="138"/>
      <c r="L88" s="147" t="e">
        <f>CONCATENATE(L86,L87)</f>
        <v>#REF!</v>
      </c>
      <c r="M88" s="138"/>
      <c r="N88" s="138"/>
      <c r="O88" s="138"/>
      <c r="P88" s="138"/>
      <c r="Q88" s="138"/>
      <c r="R88" s="138"/>
      <c r="S88" s="138"/>
      <c r="T88" s="138"/>
      <c r="U88" s="138"/>
      <c r="V88" s="133"/>
      <c r="W88" s="128"/>
      <c r="X88" s="129"/>
      <c r="Y88" s="129"/>
      <c r="Z88" s="129"/>
      <c r="AA88" s="129"/>
      <c r="AB88" s="129"/>
      <c r="AC88" s="129"/>
      <c r="AD88" s="129"/>
      <c r="AE88" s="129"/>
      <c r="AF88" s="129"/>
      <c r="AG88" s="129"/>
      <c r="AH88" s="129"/>
      <c r="AI88" s="129"/>
      <c r="AJ88" s="129"/>
      <c r="AK88" s="129"/>
      <c r="AL88" s="129"/>
      <c r="AM88" s="129"/>
      <c r="AN88" s="129"/>
      <c r="AO88" s="129"/>
      <c r="AP88" s="129"/>
      <c r="AQ88" s="129"/>
      <c r="AR88" s="129"/>
      <c r="AS88" s="129"/>
      <c r="AT88" s="129"/>
      <c r="AU88" s="129"/>
      <c r="AV88" s="129"/>
      <c r="AW88" s="129"/>
      <c r="AX88" s="129"/>
      <c r="AY88" s="129"/>
      <c r="AZ88" s="129"/>
      <c r="BA88" s="129"/>
      <c r="BB88" s="129"/>
      <c r="BC88" s="129"/>
      <c r="BD88" s="129"/>
      <c r="BE88" s="129"/>
      <c r="BF88" s="129"/>
      <c r="BG88" s="129"/>
      <c r="BH88" s="129"/>
      <c r="BI88" s="129"/>
      <c r="BJ88" s="129"/>
      <c r="BK88" s="129"/>
      <c r="BL88" s="129"/>
      <c r="BM88" s="129"/>
      <c r="BN88" s="129"/>
      <c r="BO88" s="129"/>
      <c r="BP88" s="129"/>
      <c r="BQ88" s="129"/>
      <c r="BR88" s="129"/>
      <c r="BS88" s="129"/>
      <c r="BT88" s="129"/>
      <c r="BU88" s="129"/>
      <c r="BV88" s="129"/>
      <c r="BW88" s="129"/>
      <c r="BX88" s="129"/>
      <c r="BY88" s="129"/>
      <c r="BZ88" s="129"/>
      <c r="CA88" s="129"/>
      <c r="CB88" s="129"/>
      <c r="CC88" s="129"/>
      <c r="CD88" s="129"/>
      <c r="CE88" s="129"/>
      <c r="CF88" s="129"/>
      <c r="CG88" s="129"/>
      <c r="CH88" s="129"/>
      <c r="CI88" s="129"/>
      <c r="CJ88" s="129"/>
      <c r="CK88" s="129"/>
      <c r="CL88" s="129"/>
      <c r="CM88" s="129"/>
      <c r="CN88" s="129"/>
      <c r="CO88" s="129"/>
      <c r="CP88" s="129"/>
      <c r="CQ88" s="129"/>
      <c r="CR88" s="129"/>
      <c r="CS88" s="129"/>
      <c r="CT88" s="129"/>
      <c r="CU88" s="129"/>
      <c r="CV88" s="129"/>
      <c r="CW88" s="129"/>
      <c r="CX88" s="129"/>
      <c r="CY88" s="129"/>
      <c r="CZ88" s="129"/>
      <c r="DA88" s="129"/>
      <c r="DB88" s="129"/>
      <c r="DC88" s="129"/>
      <c r="DD88" s="129"/>
      <c r="DE88" s="129"/>
      <c r="DF88" s="129"/>
      <c r="DG88" s="129"/>
      <c r="DH88" s="129"/>
      <c r="DI88" s="129"/>
      <c r="DJ88" s="129"/>
      <c r="DK88" s="129"/>
      <c r="DL88" s="129"/>
      <c r="DM88" s="129"/>
      <c r="DN88" s="129"/>
      <c r="DO88" s="129"/>
      <c r="DP88" s="129"/>
      <c r="DQ88" s="129"/>
      <c r="DR88" s="129"/>
      <c r="DS88" s="129"/>
      <c r="DT88" s="129"/>
      <c r="DU88" s="129"/>
      <c r="DV88" s="129"/>
      <c r="DW88" s="129"/>
      <c r="DX88" s="129"/>
      <c r="DY88" s="129"/>
      <c r="DZ88" s="129"/>
      <c r="EA88" s="129"/>
      <c r="EB88" s="129"/>
      <c r="EC88" s="129"/>
      <c r="ED88" s="129"/>
      <c r="EE88" s="129"/>
      <c r="EF88" s="129"/>
      <c r="EG88" s="129"/>
      <c r="EH88" s="129"/>
      <c r="EI88" s="129"/>
      <c r="EJ88" s="129"/>
      <c r="EK88" s="129"/>
      <c r="EL88" s="129"/>
      <c r="EM88" s="129"/>
      <c r="EN88" s="129"/>
      <c r="EO88" s="129"/>
      <c r="EP88" s="129"/>
      <c r="EQ88" s="129"/>
      <c r="ER88" s="129"/>
      <c r="ES88" s="129"/>
      <c r="ET88" s="129"/>
      <c r="EU88" s="129"/>
      <c r="EV88" s="129"/>
      <c r="EW88" s="129"/>
      <c r="EX88" s="129"/>
      <c r="EY88" s="129"/>
      <c r="EZ88" s="129"/>
      <c r="FA88" s="129"/>
      <c r="FB88" s="129"/>
      <c r="FC88" s="129"/>
      <c r="FD88" s="129"/>
      <c r="FE88" s="129"/>
      <c r="FF88" s="129"/>
      <c r="FG88" s="129"/>
      <c r="FH88" s="129"/>
      <c r="FI88" s="129"/>
      <c r="FJ88" s="129"/>
      <c r="FK88" s="129"/>
      <c r="FL88" s="129"/>
      <c r="FM88" s="129"/>
      <c r="FN88" s="129"/>
      <c r="FO88" s="129"/>
      <c r="FP88" s="129"/>
      <c r="FQ88" s="129"/>
      <c r="FR88" s="129"/>
      <c r="FS88" s="129"/>
      <c r="FT88" s="129"/>
      <c r="FU88" s="129"/>
      <c r="FV88" s="129"/>
      <c r="FW88" s="129"/>
      <c r="FX88" s="129"/>
      <c r="FY88" s="129"/>
      <c r="FZ88" s="129"/>
      <c r="GA88" s="129"/>
      <c r="GB88" s="129"/>
      <c r="GC88" s="129"/>
      <c r="GD88" s="129"/>
      <c r="GE88" s="129"/>
      <c r="GF88" s="129"/>
      <c r="GG88" s="129"/>
      <c r="GH88" s="129"/>
      <c r="GI88" s="129"/>
      <c r="GJ88" s="129"/>
      <c r="GK88" s="129"/>
      <c r="GL88" s="129"/>
      <c r="GM88" s="129"/>
      <c r="GN88" s="129"/>
      <c r="GO88" s="129"/>
      <c r="GP88" s="129"/>
      <c r="GQ88" s="129"/>
      <c r="GR88" s="129"/>
      <c r="GS88" s="129"/>
      <c r="GT88" s="129"/>
      <c r="GU88" s="129"/>
      <c r="GV88" s="129"/>
      <c r="GW88" s="129"/>
      <c r="GX88" s="129"/>
      <c r="GY88" s="129"/>
      <c r="GZ88" s="129"/>
      <c r="HA88" s="129"/>
      <c r="HB88" s="129"/>
      <c r="HC88" s="129"/>
      <c r="HD88" s="129"/>
      <c r="HE88" s="129"/>
      <c r="HF88" s="129"/>
      <c r="HG88" s="129"/>
      <c r="HH88" s="129"/>
      <c r="HI88" s="129"/>
      <c r="HJ88" s="129"/>
      <c r="HK88" s="129"/>
      <c r="HL88" s="129"/>
      <c r="HM88" s="129"/>
      <c r="HN88" s="129"/>
      <c r="HO88" s="129"/>
      <c r="HP88" s="129"/>
      <c r="HQ88" s="129"/>
      <c r="HR88" s="129"/>
      <c r="HS88" s="129"/>
      <c r="HT88" s="129"/>
      <c r="HU88" s="129"/>
      <c r="HV88" s="129"/>
      <c r="HW88" s="129"/>
      <c r="HX88" s="129"/>
      <c r="HY88" s="129"/>
      <c r="HZ88" s="129"/>
      <c r="IA88" s="129"/>
      <c r="IB88" s="129"/>
      <c r="IC88" s="129"/>
      <c r="ID88" s="129"/>
      <c r="IE88" s="129"/>
      <c r="IF88" s="129"/>
      <c r="IG88" s="129"/>
      <c r="IH88" s="129"/>
      <c r="II88" s="129"/>
      <c r="IJ88" s="129"/>
      <c r="IK88" s="129"/>
      <c r="IL88" s="129"/>
      <c r="IM88" s="129"/>
      <c r="IN88" s="129"/>
      <c r="IO88" s="129"/>
      <c r="IP88" s="129"/>
      <c r="IQ88" s="129"/>
      <c r="IR88" s="129"/>
      <c r="IS88" s="129"/>
      <c r="IT88" s="129"/>
      <c r="IU88" s="129"/>
      <c r="IV88" s="129"/>
      <c r="IW88" s="129"/>
      <c r="IX88" s="129"/>
      <c r="IY88" s="129"/>
    </row>
    <row r="89" spans="1:259" s="120" customFormat="1" ht="15" hidden="1" x14ac:dyDescent="0.3">
      <c r="A89" s="130"/>
      <c r="B89" s="138"/>
      <c r="C89" s="138"/>
      <c r="D89" s="138"/>
      <c r="E89" s="138"/>
      <c r="F89" s="138"/>
      <c r="G89" s="138"/>
      <c r="H89" s="144"/>
      <c r="I89" s="138"/>
      <c r="J89" s="138"/>
      <c r="K89" s="138"/>
      <c r="L89" s="148" t="e">
        <f>TRIM(L88)</f>
        <v>#REF!</v>
      </c>
      <c r="M89" s="138"/>
      <c r="N89" s="138"/>
      <c r="O89" s="138"/>
      <c r="P89" s="138"/>
      <c r="Q89" s="138"/>
      <c r="R89" s="138"/>
      <c r="S89" s="138"/>
      <c r="T89" s="138"/>
      <c r="U89" s="138"/>
      <c r="V89" s="133"/>
      <c r="W89" s="128"/>
      <c r="X89" s="129"/>
      <c r="Y89" s="129"/>
      <c r="Z89" s="129"/>
      <c r="AA89" s="129"/>
      <c r="AB89" s="129"/>
      <c r="AC89" s="129"/>
      <c r="AD89" s="129"/>
      <c r="AE89" s="129"/>
      <c r="AF89" s="129"/>
      <c r="AG89" s="129"/>
      <c r="AH89" s="129"/>
      <c r="AI89" s="129"/>
      <c r="AJ89" s="129"/>
      <c r="AK89" s="129"/>
      <c r="AL89" s="129"/>
      <c r="AM89" s="129"/>
      <c r="AN89" s="129"/>
      <c r="AO89" s="129"/>
      <c r="AP89" s="129"/>
      <c r="AQ89" s="129"/>
      <c r="AR89" s="129"/>
      <c r="AS89" s="129"/>
      <c r="AT89" s="129"/>
      <c r="AU89" s="129"/>
      <c r="AV89" s="129"/>
      <c r="AW89" s="129"/>
      <c r="AX89" s="129"/>
      <c r="AY89" s="129"/>
      <c r="AZ89" s="129"/>
      <c r="BA89" s="129"/>
      <c r="BB89" s="129"/>
      <c r="BC89" s="129"/>
      <c r="BD89" s="129"/>
      <c r="BE89" s="129"/>
      <c r="BF89" s="129"/>
      <c r="BG89" s="129"/>
      <c r="BH89" s="129"/>
      <c r="BI89" s="129"/>
      <c r="BJ89" s="129"/>
      <c r="BK89" s="129"/>
      <c r="BL89" s="129"/>
      <c r="BM89" s="129"/>
      <c r="BN89" s="129"/>
      <c r="BO89" s="129"/>
      <c r="BP89" s="129"/>
      <c r="BQ89" s="129"/>
      <c r="BR89" s="129"/>
      <c r="BS89" s="129"/>
      <c r="BT89" s="129"/>
      <c r="BU89" s="129"/>
      <c r="BV89" s="129"/>
      <c r="BW89" s="129"/>
      <c r="BX89" s="129"/>
      <c r="BY89" s="129"/>
      <c r="BZ89" s="129"/>
      <c r="CA89" s="129"/>
      <c r="CB89" s="129"/>
      <c r="CC89" s="129"/>
      <c r="CD89" s="129"/>
      <c r="CE89" s="129"/>
      <c r="CF89" s="129"/>
      <c r="CG89" s="129"/>
      <c r="CH89" s="129"/>
      <c r="CI89" s="129"/>
      <c r="CJ89" s="129"/>
      <c r="CK89" s="129"/>
      <c r="CL89" s="129"/>
      <c r="CM89" s="129"/>
      <c r="CN89" s="129"/>
      <c r="CO89" s="129"/>
      <c r="CP89" s="129"/>
      <c r="CQ89" s="129"/>
      <c r="CR89" s="129"/>
      <c r="CS89" s="129"/>
      <c r="CT89" s="129"/>
      <c r="CU89" s="129"/>
      <c r="CV89" s="129"/>
      <c r="CW89" s="129"/>
      <c r="CX89" s="129"/>
      <c r="CY89" s="129"/>
      <c r="CZ89" s="129"/>
      <c r="DA89" s="129"/>
      <c r="DB89" s="129"/>
      <c r="DC89" s="129"/>
      <c r="DD89" s="129"/>
      <c r="DE89" s="129"/>
      <c r="DF89" s="129"/>
      <c r="DG89" s="129"/>
      <c r="DH89" s="129"/>
      <c r="DI89" s="129"/>
      <c r="DJ89" s="129"/>
      <c r="DK89" s="129"/>
      <c r="DL89" s="129"/>
      <c r="DM89" s="129"/>
      <c r="DN89" s="129"/>
      <c r="DO89" s="129"/>
      <c r="DP89" s="129"/>
      <c r="DQ89" s="129"/>
      <c r="DR89" s="129"/>
      <c r="DS89" s="129"/>
      <c r="DT89" s="129"/>
      <c r="DU89" s="129"/>
      <c r="DV89" s="129"/>
      <c r="DW89" s="129"/>
      <c r="DX89" s="129"/>
      <c r="DY89" s="129"/>
      <c r="DZ89" s="129"/>
      <c r="EA89" s="129"/>
      <c r="EB89" s="129"/>
      <c r="EC89" s="129"/>
      <c r="ED89" s="129"/>
      <c r="EE89" s="129"/>
      <c r="EF89" s="129"/>
      <c r="EG89" s="129"/>
      <c r="EH89" s="129"/>
      <c r="EI89" s="129"/>
      <c r="EJ89" s="129"/>
      <c r="EK89" s="129"/>
      <c r="EL89" s="129"/>
      <c r="EM89" s="129"/>
      <c r="EN89" s="129"/>
      <c r="EO89" s="129"/>
      <c r="EP89" s="129"/>
      <c r="EQ89" s="129"/>
      <c r="ER89" s="129"/>
      <c r="ES89" s="129"/>
      <c r="ET89" s="129"/>
      <c r="EU89" s="129"/>
      <c r="EV89" s="129"/>
      <c r="EW89" s="129"/>
      <c r="EX89" s="129"/>
      <c r="EY89" s="129"/>
      <c r="EZ89" s="129"/>
      <c r="FA89" s="129"/>
      <c r="FB89" s="129"/>
      <c r="FC89" s="129"/>
      <c r="FD89" s="129"/>
      <c r="FE89" s="129"/>
      <c r="FF89" s="129"/>
      <c r="FG89" s="129"/>
      <c r="FH89" s="129"/>
      <c r="FI89" s="129"/>
      <c r="FJ89" s="129"/>
      <c r="FK89" s="129"/>
      <c r="FL89" s="129"/>
      <c r="FM89" s="129"/>
      <c r="FN89" s="129"/>
      <c r="FO89" s="129"/>
      <c r="FP89" s="129"/>
      <c r="FQ89" s="129"/>
      <c r="FR89" s="129"/>
      <c r="FS89" s="129"/>
      <c r="FT89" s="129"/>
      <c r="FU89" s="129"/>
      <c r="FV89" s="129"/>
      <c r="FW89" s="129"/>
      <c r="FX89" s="129"/>
      <c r="FY89" s="129"/>
      <c r="FZ89" s="129"/>
      <c r="GA89" s="129"/>
      <c r="GB89" s="129"/>
      <c r="GC89" s="129"/>
      <c r="GD89" s="129"/>
      <c r="GE89" s="129"/>
      <c r="GF89" s="129"/>
      <c r="GG89" s="129"/>
      <c r="GH89" s="129"/>
      <c r="GI89" s="129"/>
      <c r="GJ89" s="129"/>
      <c r="GK89" s="129"/>
      <c r="GL89" s="129"/>
      <c r="GM89" s="129"/>
      <c r="GN89" s="129"/>
      <c r="GO89" s="129"/>
      <c r="GP89" s="129"/>
      <c r="GQ89" s="129"/>
      <c r="GR89" s="129"/>
      <c r="GS89" s="129"/>
      <c r="GT89" s="129"/>
      <c r="GU89" s="129"/>
      <c r="GV89" s="129"/>
      <c r="GW89" s="129"/>
      <c r="GX89" s="129"/>
      <c r="GY89" s="129"/>
      <c r="GZ89" s="129"/>
      <c r="HA89" s="129"/>
      <c r="HB89" s="129"/>
      <c r="HC89" s="129"/>
      <c r="HD89" s="129"/>
      <c r="HE89" s="129"/>
      <c r="HF89" s="129"/>
      <c r="HG89" s="129"/>
      <c r="HH89" s="129"/>
      <c r="HI89" s="129"/>
      <c r="HJ89" s="129"/>
      <c r="HK89" s="129"/>
      <c r="HL89" s="129"/>
      <c r="HM89" s="129"/>
      <c r="HN89" s="129"/>
      <c r="HO89" s="129"/>
      <c r="HP89" s="129"/>
      <c r="HQ89" s="129"/>
      <c r="HR89" s="129"/>
      <c r="HS89" s="129"/>
      <c r="HT89" s="129"/>
      <c r="HU89" s="129"/>
      <c r="HV89" s="129"/>
      <c r="HW89" s="129"/>
      <c r="HX89" s="129"/>
      <c r="HY89" s="129"/>
      <c r="HZ89" s="129"/>
      <c r="IA89" s="129"/>
      <c r="IB89" s="129"/>
      <c r="IC89" s="129"/>
      <c r="ID89" s="129"/>
      <c r="IE89" s="129"/>
      <c r="IF89" s="129"/>
      <c r="IG89" s="129"/>
      <c r="IH89" s="129"/>
      <c r="II89" s="129"/>
      <c r="IJ89" s="129"/>
      <c r="IK89" s="129"/>
      <c r="IL89" s="129"/>
      <c r="IM89" s="129"/>
      <c r="IN89" s="129"/>
      <c r="IO89" s="129"/>
      <c r="IP89" s="129"/>
      <c r="IQ89" s="129"/>
      <c r="IR89" s="129"/>
      <c r="IS89" s="129"/>
      <c r="IT89" s="129"/>
      <c r="IU89" s="129"/>
      <c r="IV89" s="129"/>
      <c r="IW89" s="129"/>
      <c r="IX89" s="129"/>
      <c r="IY89" s="129"/>
    </row>
    <row r="90" spans="1:259" s="120" customFormat="1" ht="15" hidden="1" x14ac:dyDescent="0.3">
      <c r="A90" s="130"/>
      <c r="B90" s="138"/>
      <c r="C90" s="138"/>
      <c r="D90" s="138"/>
      <c r="E90" s="138"/>
      <c r="F90" s="138"/>
      <c r="G90" s="138"/>
      <c r="H90" s="144"/>
      <c r="I90" s="138"/>
      <c r="J90" s="138"/>
      <c r="K90" s="138"/>
      <c r="L90" s="137"/>
      <c r="M90" s="138"/>
      <c r="N90" s="138"/>
      <c r="O90" s="138"/>
      <c r="P90" s="138"/>
      <c r="Q90" s="138"/>
      <c r="R90" s="138"/>
      <c r="S90" s="138"/>
      <c r="T90" s="138"/>
      <c r="U90" s="138"/>
      <c r="V90" s="133"/>
      <c r="W90" s="128"/>
      <c r="X90" s="129"/>
      <c r="Y90" s="129"/>
      <c r="Z90" s="129"/>
      <c r="AA90" s="129"/>
      <c r="AB90" s="129"/>
      <c r="AC90" s="129"/>
      <c r="AD90" s="129"/>
      <c r="AE90" s="129"/>
      <c r="AF90" s="129"/>
      <c r="AG90" s="129"/>
      <c r="AH90" s="129"/>
      <c r="AI90" s="129"/>
      <c r="AJ90" s="129"/>
      <c r="AK90" s="129"/>
      <c r="AL90" s="129"/>
      <c r="AM90" s="129"/>
      <c r="AN90" s="129"/>
      <c r="AO90" s="129"/>
      <c r="AP90" s="129"/>
      <c r="AQ90" s="129"/>
      <c r="AR90" s="129"/>
      <c r="AS90" s="129"/>
      <c r="AT90" s="129"/>
      <c r="AU90" s="129"/>
      <c r="AV90" s="129"/>
      <c r="AW90" s="129"/>
      <c r="AX90" s="129"/>
      <c r="AY90" s="129"/>
      <c r="AZ90" s="129"/>
      <c r="BA90" s="129"/>
      <c r="BB90" s="129"/>
      <c r="BC90" s="129"/>
      <c r="BD90" s="129"/>
      <c r="BE90" s="129"/>
      <c r="BF90" s="129"/>
      <c r="BG90" s="129"/>
      <c r="BH90" s="129"/>
      <c r="BI90" s="129"/>
      <c r="BJ90" s="129"/>
      <c r="BK90" s="129"/>
      <c r="BL90" s="129"/>
      <c r="BM90" s="129"/>
      <c r="BN90" s="129"/>
      <c r="BO90" s="129"/>
      <c r="BP90" s="129"/>
      <c r="BQ90" s="129"/>
      <c r="BR90" s="129"/>
      <c r="BS90" s="129"/>
      <c r="BT90" s="129"/>
      <c r="BU90" s="129"/>
      <c r="BV90" s="129"/>
      <c r="BW90" s="129"/>
      <c r="BX90" s="129"/>
      <c r="BY90" s="129"/>
      <c r="BZ90" s="129"/>
      <c r="CA90" s="129"/>
      <c r="CB90" s="129"/>
      <c r="CC90" s="129"/>
      <c r="CD90" s="129"/>
      <c r="CE90" s="129"/>
      <c r="CF90" s="129"/>
      <c r="CG90" s="129"/>
      <c r="CH90" s="129"/>
      <c r="CI90" s="129"/>
      <c r="CJ90" s="129"/>
      <c r="CK90" s="129"/>
      <c r="CL90" s="129"/>
      <c r="CM90" s="129"/>
      <c r="CN90" s="129"/>
      <c r="CO90" s="129"/>
      <c r="CP90" s="129"/>
      <c r="CQ90" s="129"/>
      <c r="CR90" s="129"/>
      <c r="CS90" s="129"/>
      <c r="CT90" s="129"/>
      <c r="CU90" s="129"/>
      <c r="CV90" s="129"/>
      <c r="CW90" s="129"/>
      <c r="CX90" s="129"/>
      <c r="CY90" s="129"/>
      <c r="CZ90" s="129"/>
      <c r="DA90" s="129"/>
      <c r="DB90" s="129"/>
      <c r="DC90" s="129"/>
      <c r="DD90" s="129"/>
      <c r="DE90" s="129"/>
      <c r="DF90" s="129"/>
      <c r="DG90" s="129"/>
      <c r="DH90" s="129"/>
      <c r="DI90" s="129"/>
      <c r="DJ90" s="129"/>
      <c r="DK90" s="129"/>
      <c r="DL90" s="129"/>
      <c r="DM90" s="129"/>
      <c r="DN90" s="129"/>
      <c r="DO90" s="129"/>
      <c r="DP90" s="129"/>
      <c r="DQ90" s="129"/>
      <c r="DR90" s="129"/>
      <c r="DS90" s="129"/>
      <c r="DT90" s="129"/>
      <c r="DU90" s="129"/>
      <c r="DV90" s="129"/>
      <c r="DW90" s="129"/>
      <c r="DX90" s="129"/>
      <c r="DY90" s="129"/>
      <c r="DZ90" s="129"/>
      <c r="EA90" s="129"/>
      <c r="EB90" s="129"/>
      <c r="EC90" s="129"/>
      <c r="ED90" s="129"/>
      <c r="EE90" s="129"/>
      <c r="EF90" s="129"/>
      <c r="EG90" s="129"/>
      <c r="EH90" s="129"/>
      <c r="EI90" s="129"/>
      <c r="EJ90" s="129"/>
      <c r="EK90" s="129"/>
      <c r="EL90" s="129"/>
      <c r="EM90" s="129"/>
      <c r="EN90" s="129"/>
      <c r="EO90" s="129"/>
      <c r="EP90" s="129"/>
      <c r="EQ90" s="129"/>
      <c r="ER90" s="129"/>
      <c r="ES90" s="129"/>
      <c r="ET90" s="129"/>
      <c r="EU90" s="129"/>
      <c r="EV90" s="129"/>
      <c r="EW90" s="129"/>
      <c r="EX90" s="129"/>
      <c r="EY90" s="129"/>
      <c r="EZ90" s="129"/>
      <c r="FA90" s="129"/>
      <c r="FB90" s="129"/>
      <c r="FC90" s="129"/>
      <c r="FD90" s="129"/>
      <c r="FE90" s="129"/>
      <c r="FF90" s="129"/>
      <c r="FG90" s="129"/>
      <c r="FH90" s="129"/>
      <c r="FI90" s="129"/>
      <c r="FJ90" s="129"/>
      <c r="FK90" s="129"/>
      <c r="FL90" s="129"/>
      <c r="FM90" s="129"/>
      <c r="FN90" s="129"/>
      <c r="FO90" s="129"/>
      <c r="FP90" s="129"/>
      <c r="FQ90" s="129"/>
      <c r="FR90" s="129"/>
      <c r="FS90" s="129"/>
      <c r="FT90" s="129"/>
      <c r="FU90" s="129"/>
      <c r="FV90" s="129"/>
      <c r="FW90" s="129"/>
      <c r="FX90" s="129"/>
      <c r="FY90" s="129"/>
      <c r="FZ90" s="129"/>
      <c r="GA90" s="129"/>
      <c r="GB90" s="129"/>
      <c r="GC90" s="129"/>
      <c r="GD90" s="129"/>
      <c r="GE90" s="129"/>
      <c r="GF90" s="129"/>
      <c r="GG90" s="129"/>
      <c r="GH90" s="129"/>
      <c r="GI90" s="129"/>
      <c r="GJ90" s="129"/>
      <c r="GK90" s="129"/>
      <c r="GL90" s="129"/>
      <c r="GM90" s="129"/>
      <c r="GN90" s="129"/>
      <c r="GO90" s="129"/>
      <c r="GP90" s="129"/>
      <c r="GQ90" s="129"/>
      <c r="GR90" s="129"/>
      <c r="GS90" s="129"/>
      <c r="GT90" s="129"/>
      <c r="GU90" s="129"/>
      <c r="GV90" s="129"/>
      <c r="GW90" s="129"/>
      <c r="GX90" s="129"/>
      <c r="GY90" s="129"/>
      <c r="GZ90" s="129"/>
      <c r="HA90" s="129"/>
      <c r="HB90" s="129"/>
      <c r="HC90" s="129"/>
      <c r="HD90" s="129"/>
      <c r="HE90" s="129"/>
      <c r="HF90" s="129"/>
      <c r="HG90" s="129"/>
      <c r="HH90" s="129"/>
      <c r="HI90" s="129"/>
      <c r="HJ90" s="129"/>
      <c r="HK90" s="129"/>
      <c r="HL90" s="129"/>
      <c r="HM90" s="129"/>
      <c r="HN90" s="129"/>
      <c r="HO90" s="129"/>
      <c r="HP90" s="129"/>
      <c r="HQ90" s="129"/>
      <c r="HR90" s="129"/>
      <c r="HS90" s="129"/>
      <c r="HT90" s="129"/>
      <c r="HU90" s="129"/>
      <c r="HV90" s="129"/>
      <c r="HW90" s="129"/>
      <c r="HX90" s="129"/>
      <c r="HY90" s="129"/>
      <c r="HZ90" s="129"/>
      <c r="IA90" s="129"/>
      <c r="IB90" s="129"/>
      <c r="IC90" s="129"/>
      <c r="ID90" s="129"/>
      <c r="IE90" s="129"/>
      <c r="IF90" s="129"/>
      <c r="IG90" s="129"/>
      <c r="IH90" s="129"/>
      <c r="II90" s="129"/>
      <c r="IJ90" s="129"/>
      <c r="IK90" s="129"/>
      <c r="IL90" s="129"/>
      <c r="IM90" s="129"/>
      <c r="IN90" s="129"/>
      <c r="IO90" s="129"/>
      <c r="IP90" s="129"/>
      <c r="IQ90" s="129"/>
      <c r="IR90" s="129"/>
      <c r="IS90" s="129"/>
      <c r="IT90" s="129"/>
      <c r="IU90" s="129"/>
      <c r="IV90" s="129"/>
      <c r="IW90" s="129"/>
      <c r="IX90" s="129"/>
      <c r="IY90" s="129"/>
    </row>
    <row r="91" spans="1:259" s="120" customFormat="1" ht="15" hidden="1" x14ac:dyDescent="0.3">
      <c r="A91" s="130"/>
      <c r="B91" s="149" t="e">
        <f t="shared" ref="B91:B103" si="0">IF(D106=15,M106,IF(D106=14,M106,IF(D106=13,M106,0)))</f>
        <v>#REF!</v>
      </c>
      <c r="C91" s="149"/>
      <c r="D91" s="149" t="e">
        <f t="shared" ref="D91:D103" si="1">IF(D106=12,M106,IF(D106=11,M106,IF(D106=10,M106,0)))</f>
        <v>#REF!</v>
      </c>
      <c r="E91" s="149" t="e">
        <f t="shared" ref="E91:E103" si="2">IF(D106=9,M106,IF(D106=8,M106,IF(D106=7,M106,0)))</f>
        <v>#REF!</v>
      </c>
      <c r="F91" s="149"/>
      <c r="G91" s="149"/>
      <c r="H91" s="149" t="e">
        <f t="shared" ref="H91:H103" si="3">IF(D106=6,M106,IF(D106=5,M106,IF(D106=4,M106,0)))</f>
        <v>#REF!</v>
      </c>
      <c r="I91" s="149" t="e">
        <f t="shared" ref="I91:I103" si="4">IF(D106=3,M106,IF(D106=2,M106,IF(D106=1,M106,0)))</f>
        <v>#REF!</v>
      </c>
      <c r="J91" s="138" t="e">
        <f t="shared" ref="J91:J103" si="5">VALUE(B91)</f>
        <v>#REF!</v>
      </c>
      <c r="K91" s="138" t="e">
        <f t="shared" ref="K91:L103" si="6">VALUE(D91)</f>
        <v>#REF!</v>
      </c>
      <c r="L91" s="138" t="e">
        <f t="shared" si="6"/>
        <v>#REF!</v>
      </c>
      <c r="M91" s="138" t="e">
        <f t="shared" ref="M91:N103" si="7">VALUE(H91)</f>
        <v>#REF!</v>
      </c>
      <c r="N91" s="138" t="e">
        <f t="shared" si="7"/>
        <v>#REF!</v>
      </c>
      <c r="O91" s="138"/>
      <c r="P91" s="138"/>
      <c r="Q91" s="138"/>
      <c r="R91" s="138"/>
      <c r="S91" s="138"/>
      <c r="T91" s="138"/>
      <c r="U91" s="138"/>
      <c r="V91" s="133"/>
      <c r="W91" s="128"/>
      <c r="X91" s="129"/>
      <c r="Y91" s="129"/>
      <c r="Z91" s="129"/>
      <c r="AA91" s="129"/>
      <c r="AB91" s="129"/>
      <c r="AC91" s="129"/>
      <c r="AD91" s="129"/>
      <c r="AE91" s="129"/>
      <c r="AF91" s="129"/>
      <c r="AG91" s="129"/>
      <c r="AH91" s="129"/>
      <c r="AI91" s="129"/>
      <c r="AJ91" s="129"/>
      <c r="AK91" s="129"/>
      <c r="AL91" s="129"/>
      <c r="AM91" s="129"/>
      <c r="AN91" s="129"/>
      <c r="AO91" s="129"/>
      <c r="AP91" s="129"/>
      <c r="AQ91" s="129"/>
      <c r="AR91" s="129"/>
      <c r="AS91" s="129"/>
      <c r="AT91" s="129"/>
      <c r="AU91" s="129"/>
      <c r="AV91" s="129"/>
      <c r="AW91" s="129"/>
      <c r="AX91" s="129"/>
      <c r="AY91" s="129"/>
      <c r="AZ91" s="129"/>
      <c r="BA91" s="129"/>
      <c r="BB91" s="129"/>
      <c r="BC91" s="129"/>
      <c r="BD91" s="129"/>
      <c r="BE91" s="129"/>
      <c r="BF91" s="129"/>
      <c r="BG91" s="129"/>
      <c r="BH91" s="129"/>
      <c r="BI91" s="129"/>
      <c r="BJ91" s="129"/>
      <c r="BK91" s="129"/>
      <c r="BL91" s="129"/>
      <c r="BM91" s="129"/>
      <c r="BN91" s="129"/>
      <c r="BO91" s="129"/>
      <c r="BP91" s="129"/>
      <c r="BQ91" s="129"/>
      <c r="BR91" s="129"/>
      <c r="BS91" s="129"/>
      <c r="BT91" s="129"/>
      <c r="BU91" s="129"/>
      <c r="BV91" s="129"/>
      <c r="BW91" s="129"/>
      <c r="BX91" s="129"/>
      <c r="BY91" s="129"/>
      <c r="BZ91" s="129"/>
      <c r="CA91" s="129"/>
      <c r="CB91" s="129"/>
      <c r="CC91" s="129"/>
      <c r="CD91" s="129"/>
      <c r="CE91" s="129"/>
      <c r="CF91" s="129"/>
      <c r="CG91" s="129"/>
      <c r="CH91" s="129"/>
      <c r="CI91" s="129"/>
      <c r="CJ91" s="129"/>
      <c r="CK91" s="129"/>
      <c r="CL91" s="129"/>
      <c r="CM91" s="129"/>
      <c r="CN91" s="129"/>
      <c r="CO91" s="129"/>
      <c r="CP91" s="129"/>
      <c r="CQ91" s="129"/>
      <c r="CR91" s="129"/>
      <c r="CS91" s="129"/>
      <c r="CT91" s="129"/>
      <c r="CU91" s="129"/>
      <c r="CV91" s="129"/>
      <c r="CW91" s="129"/>
      <c r="CX91" s="129"/>
      <c r="CY91" s="129"/>
      <c r="CZ91" s="129"/>
      <c r="DA91" s="129"/>
      <c r="DB91" s="129"/>
      <c r="DC91" s="129"/>
      <c r="DD91" s="129"/>
      <c r="DE91" s="129"/>
      <c r="DF91" s="129"/>
      <c r="DG91" s="129"/>
      <c r="DH91" s="129"/>
      <c r="DI91" s="129"/>
      <c r="DJ91" s="129"/>
      <c r="DK91" s="129"/>
      <c r="DL91" s="129"/>
      <c r="DM91" s="129"/>
      <c r="DN91" s="129"/>
      <c r="DO91" s="129"/>
      <c r="DP91" s="129"/>
      <c r="DQ91" s="129"/>
      <c r="DR91" s="129"/>
      <c r="DS91" s="129"/>
      <c r="DT91" s="129"/>
      <c r="DU91" s="129"/>
      <c r="DV91" s="129"/>
      <c r="DW91" s="129"/>
      <c r="DX91" s="129"/>
      <c r="DY91" s="129"/>
      <c r="DZ91" s="129"/>
      <c r="EA91" s="129"/>
      <c r="EB91" s="129"/>
      <c r="EC91" s="129"/>
      <c r="ED91" s="129"/>
      <c r="EE91" s="129"/>
      <c r="EF91" s="129"/>
      <c r="EG91" s="129"/>
      <c r="EH91" s="129"/>
      <c r="EI91" s="129"/>
      <c r="EJ91" s="129"/>
      <c r="EK91" s="129"/>
      <c r="EL91" s="129"/>
      <c r="EM91" s="129"/>
      <c r="EN91" s="129"/>
      <c r="EO91" s="129"/>
      <c r="EP91" s="129"/>
      <c r="EQ91" s="129"/>
      <c r="ER91" s="129"/>
      <c r="ES91" s="129"/>
      <c r="ET91" s="129"/>
      <c r="EU91" s="129"/>
      <c r="EV91" s="129"/>
      <c r="EW91" s="129"/>
      <c r="EX91" s="129"/>
      <c r="EY91" s="129"/>
      <c r="EZ91" s="129"/>
      <c r="FA91" s="129"/>
      <c r="FB91" s="129"/>
      <c r="FC91" s="129"/>
      <c r="FD91" s="129"/>
      <c r="FE91" s="129"/>
      <c r="FF91" s="129"/>
      <c r="FG91" s="129"/>
      <c r="FH91" s="129"/>
      <c r="FI91" s="129"/>
      <c r="FJ91" s="129"/>
      <c r="FK91" s="129"/>
      <c r="FL91" s="129"/>
      <c r="FM91" s="129"/>
      <c r="FN91" s="129"/>
      <c r="FO91" s="129"/>
      <c r="FP91" s="129"/>
      <c r="FQ91" s="129"/>
      <c r="FR91" s="129"/>
      <c r="FS91" s="129"/>
      <c r="FT91" s="129"/>
      <c r="FU91" s="129"/>
      <c r="FV91" s="129"/>
      <c r="FW91" s="129"/>
      <c r="FX91" s="129"/>
      <c r="FY91" s="129"/>
      <c r="FZ91" s="129"/>
      <c r="GA91" s="129"/>
      <c r="GB91" s="129"/>
      <c r="GC91" s="129"/>
      <c r="GD91" s="129"/>
      <c r="GE91" s="129"/>
      <c r="GF91" s="129"/>
      <c r="GG91" s="129"/>
      <c r="GH91" s="129"/>
      <c r="GI91" s="129"/>
      <c r="GJ91" s="129"/>
      <c r="GK91" s="129"/>
      <c r="GL91" s="129"/>
      <c r="GM91" s="129"/>
      <c r="GN91" s="129"/>
      <c r="GO91" s="129"/>
      <c r="GP91" s="129"/>
      <c r="GQ91" s="129"/>
      <c r="GR91" s="129"/>
      <c r="GS91" s="129"/>
      <c r="GT91" s="129"/>
      <c r="GU91" s="129"/>
      <c r="GV91" s="129"/>
      <c r="GW91" s="129"/>
      <c r="GX91" s="129"/>
      <c r="GY91" s="129"/>
      <c r="GZ91" s="129"/>
      <c r="HA91" s="129"/>
      <c r="HB91" s="129"/>
      <c r="HC91" s="129"/>
      <c r="HD91" s="129"/>
      <c r="HE91" s="129"/>
      <c r="HF91" s="129"/>
      <c r="HG91" s="129"/>
      <c r="HH91" s="129"/>
      <c r="HI91" s="129"/>
      <c r="HJ91" s="129"/>
      <c r="HK91" s="129"/>
      <c r="HL91" s="129"/>
      <c r="HM91" s="129"/>
      <c r="HN91" s="129"/>
      <c r="HO91" s="129"/>
      <c r="HP91" s="129"/>
      <c r="HQ91" s="129"/>
      <c r="HR91" s="129"/>
      <c r="HS91" s="129"/>
      <c r="HT91" s="129"/>
      <c r="HU91" s="129"/>
      <c r="HV91" s="129"/>
      <c r="HW91" s="129"/>
      <c r="HX91" s="129"/>
      <c r="HY91" s="129"/>
      <c r="HZ91" s="129"/>
      <c r="IA91" s="129"/>
      <c r="IB91" s="129"/>
      <c r="IC91" s="129"/>
      <c r="ID91" s="129"/>
      <c r="IE91" s="129"/>
      <c r="IF91" s="129"/>
      <c r="IG91" s="129"/>
      <c r="IH91" s="129"/>
      <c r="II91" s="129"/>
      <c r="IJ91" s="129"/>
      <c r="IK91" s="129"/>
      <c r="IL91" s="129"/>
      <c r="IM91" s="129"/>
      <c r="IN91" s="129"/>
      <c r="IO91" s="129"/>
      <c r="IP91" s="129"/>
      <c r="IQ91" s="129"/>
      <c r="IR91" s="129"/>
      <c r="IS91" s="129"/>
      <c r="IT91" s="129"/>
      <c r="IU91" s="129"/>
      <c r="IV91" s="129"/>
      <c r="IW91" s="129"/>
      <c r="IX91" s="129"/>
      <c r="IY91" s="129"/>
    </row>
    <row r="92" spans="1:259" s="120" customFormat="1" ht="15" hidden="1" x14ac:dyDescent="0.3">
      <c r="A92" s="130"/>
      <c r="B92" s="149" t="e">
        <f t="shared" si="0"/>
        <v>#REF!</v>
      </c>
      <c r="C92" s="149"/>
      <c r="D92" s="149" t="e">
        <f t="shared" si="1"/>
        <v>#REF!</v>
      </c>
      <c r="E92" s="149" t="e">
        <f t="shared" si="2"/>
        <v>#REF!</v>
      </c>
      <c r="F92" s="149"/>
      <c r="G92" s="149"/>
      <c r="H92" s="149" t="e">
        <f t="shared" si="3"/>
        <v>#REF!</v>
      </c>
      <c r="I92" s="149" t="e">
        <f t="shared" si="4"/>
        <v>#REF!</v>
      </c>
      <c r="J92" s="138" t="e">
        <f t="shared" si="5"/>
        <v>#REF!</v>
      </c>
      <c r="K92" s="138" t="e">
        <f t="shared" si="6"/>
        <v>#REF!</v>
      </c>
      <c r="L92" s="138" t="e">
        <f t="shared" si="6"/>
        <v>#REF!</v>
      </c>
      <c r="M92" s="138" t="e">
        <f t="shared" si="7"/>
        <v>#REF!</v>
      </c>
      <c r="N92" s="138" t="e">
        <f t="shared" si="7"/>
        <v>#REF!</v>
      </c>
      <c r="O92" s="138"/>
      <c r="P92" s="138"/>
      <c r="Q92" s="138"/>
      <c r="R92" s="138"/>
      <c r="S92" s="138"/>
      <c r="T92" s="138"/>
      <c r="U92" s="138"/>
      <c r="V92" s="133"/>
      <c r="W92" s="128"/>
      <c r="X92" s="129"/>
      <c r="Y92" s="129"/>
      <c r="Z92" s="129"/>
      <c r="AA92" s="129"/>
      <c r="AB92" s="129"/>
      <c r="AC92" s="129"/>
      <c r="AD92" s="129"/>
      <c r="AE92" s="129"/>
      <c r="AF92" s="129"/>
      <c r="AG92" s="129"/>
      <c r="AH92" s="129"/>
      <c r="AI92" s="129"/>
      <c r="AJ92" s="129"/>
      <c r="AK92" s="129"/>
      <c r="AL92" s="129"/>
      <c r="AM92" s="129"/>
      <c r="AN92" s="129"/>
      <c r="AO92" s="129"/>
      <c r="AP92" s="129"/>
      <c r="AQ92" s="129"/>
      <c r="AR92" s="129"/>
      <c r="AS92" s="129"/>
      <c r="AT92" s="129"/>
      <c r="AU92" s="129"/>
      <c r="AV92" s="129"/>
      <c r="AW92" s="129"/>
      <c r="AX92" s="129"/>
      <c r="AY92" s="129"/>
      <c r="AZ92" s="129"/>
      <c r="BA92" s="129"/>
      <c r="BB92" s="129"/>
      <c r="BC92" s="129"/>
      <c r="BD92" s="129"/>
      <c r="BE92" s="129"/>
      <c r="BF92" s="129"/>
      <c r="BG92" s="129"/>
      <c r="BH92" s="129"/>
      <c r="BI92" s="129"/>
      <c r="BJ92" s="129"/>
      <c r="BK92" s="129"/>
      <c r="BL92" s="129"/>
      <c r="BM92" s="129"/>
      <c r="BN92" s="129"/>
      <c r="BO92" s="129"/>
      <c r="BP92" s="129"/>
      <c r="BQ92" s="129"/>
      <c r="BR92" s="129"/>
      <c r="BS92" s="129"/>
      <c r="BT92" s="129"/>
      <c r="BU92" s="129"/>
      <c r="BV92" s="129"/>
      <c r="BW92" s="129"/>
      <c r="BX92" s="129"/>
      <c r="BY92" s="129"/>
      <c r="BZ92" s="129"/>
      <c r="CA92" s="129"/>
      <c r="CB92" s="129"/>
      <c r="CC92" s="129"/>
      <c r="CD92" s="129"/>
      <c r="CE92" s="129"/>
      <c r="CF92" s="129"/>
      <c r="CG92" s="129"/>
      <c r="CH92" s="129"/>
      <c r="CI92" s="129"/>
      <c r="CJ92" s="129"/>
      <c r="CK92" s="129"/>
      <c r="CL92" s="129"/>
      <c r="CM92" s="129"/>
      <c r="CN92" s="129"/>
      <c r="CO92" s="129"/>
      <c r="CP92" s="129"/>
      <c r="CQ92" s="129"/>
      <c r="CR92" s="129"/>
      <c r="CS92" s="129"/>
      <c r="CT92" s="129"/>
      <c r="CU92" s="129"/>
      <c r="CV92" s="129"/>
      <c r="CW92" s="129"/>
      <c r="CX92" s="129"/>
      <c r="CY92" s="129"/>
      <c r="CZ92" s="129"/>
      <c r="DA92" s="129"/>
      <c r="DB92" s="129"/>
      <c r="DC92" s="129"/>
      <c r="DD92" s="129"/>
      <c r="DE92" s="129"/>
      <c r="DF92" s="129"/>
      <c r="DG92" s="129"/>
      <c r="DH92" s="129"/>
      <c r="DI92" s="129"/>
      <c r="DJ92" s="129"/>
      <c r="DK92" s="129"/>
      <c r="DL92" s="129"/>
      <c r="DM92" s="129"/>
      <c r="DN92" s="129"/>
      <c r="DO92" s="129"/>
      <c r="DP92" s="129"/>
      <c r="DQ92" s="129"/>
      <c r="DR92" s="129"/>
      <c r="DS92" s="129"/>
      <c r="DT92" s="129"/>
      <c r="DU92" s="129"/>
      <c r="DV92" s="129"/>
      <c r="DW92" s="129"/>
      <c r="DX92" s="129"/>
      <c r="DY92" s="129"/>
      <c r="DZ92" s="129"/>
      <c r="EA92" s="129"/>
      <c r="EB92" s="129"/>
      <c r="EC92" s="129"/>
      <c r="ED92" s="129"/>
      <c r="EE92" s="129"/>
      <c r="EF92" s="129"/>
      <c r="EG92" s="129"/>
      <c r="EH92" s="129"/>
      <c r="EI92" s="129"/>
      <c r="EJ92" s="129"/>
      <c r="EK92" s="129"/>
      <c r="EL92" s="129"/>
      <c r="EM92" s="129"/>
      <c r="EN92" s="129"/>
      <c r="EO92" s="129"/>
      <c r="EP92" s="129"/>
      <c r="EQ92" s="129"/>
      <c r="ER92" s="129"/>
      <c r="ES92" s="129"/>
      <c r="ET92" s="129"/>
      <c r="EU92" s="129"/>
      <c r="EV92" s="129"/>
      <c r="EW92" s="129"/>
      <c r="EX92" s="129"/>
      <c r="EY92" s="129"/>
      <c r="EZ92" s="129"/>
      <c r="FA92" s="129"/>
      <c r="FB92" s="129"/>
      <c r="FC92" s="129"/>
      <c r="FD92" s="129"/>
      <c r="FE92" s="129"/>
      <c r="FF92" s="129"/>
      <c r="FG92" s="129"/>
      <c r="FH92" s="129"/>
      <c r="FI92" s="129"/>
      <c r="FJ92" s="129"/>
      <c r="FK92" s="129"/>
      <c r="FL92" s="129"/>
      <c r="FM92" s="129"/>
      <c r="FN92" s="129"/>
      <c r="FO92" s="129"/>
      <c r="FP92" s="129"/>
      <c r="FQ92" s="129"/>
      <c r="FR92" s="129"/>
      <c r="FS92" s="129"/>
      <c r="FT92" s="129"/>
      <c r="FU92" s="129"/>
      <c r="FV92" s="129"/>
      <c r="FW92" s="129"/>
      <c r="FX92" s="129"/>
      <c r="FY92" s="129"/>
      <c r="FZ92" s="129"/>
      <c r="GA92" s="129"/>
      <c r="GB92" s="129"/>
      <c r="GC92" s="129"/>
      <c r="GD92" s="129"/>
      <c r="GE92" s="129"/>
      <c r="GF92" s="129"/>
      <c r="GG92" s="129"/>
      <c r="GH92" s="129"/>
      <c r="GI92" s="129"/>
      <c r="GJ92" s="129"/>
      <c r="GK92" s="129"/>
      <c r="GL92" s="129"/>
      <c r="GM92" s="129"/>
      <c r="GN92" s="129"/>
      <c r="GO92" s="129"/>
      <c r="GP92" s="129"/>
      <c r="GQ92" s="129"/>
      <c r="GR92" s="129"/>
      <c r="GS92" s="129"/>
      <c r="GT92" s="129"/>
      <c r="GU92" s="129"/>
      <c r="GV92" s="129"/>
      <c r="GW92" s="129"/>
      <c r="GX92" s="129"/>
      <c r="GY92" s="129"/>
      <c r="GZ92" s="129"/>
      <c r="HA92" s="129"/>
      <c r="HB92" s="129"/>
      <c r="HC92" s="129"/>
      <c r="HD92" s="129"/>
      <c r="HE92" s="129"/>
      <c r="HF92" s="129"/>
      <c r="HG92" s="129"/>
      <c r="HH92" s="129"/>
      <c r="HI92" s="129"/>
      <c r="HJ92" s="129"/>
      <c r="HK92" s="129"/>
      <c r="HL92" s="129"/>
      <c r="HM92" s="129"/>
      <c r="HN92" s="129"/>
      <c r="HO92" s="129"/>
      <c r="HP92" s="129"/>
      <c r="HQ92" s="129"/>
      <c r="HR92" s="129"/>
      <c r="HS92" s="129"/>
      <c r="HT92" s="129"/>
      <c r="HU92" s="129"/>
      <c r="HV92" s="129"/>
      <c r="HW92" s="129"/>
      <c r="HX92" s="129"/>
      <c r="HY92" s="129"/>
      <c r="HZ92" s="129"/>
      <c r="IA92" s="129"/>
      <c r="IB92" s="129"/>
      <c r="IC92" s="129"/>
      <c r="ID92" s="129"/>
      <c r="IE92" s="129"/>
      <c r="IF92" s="129"/>
      <c r="IG92" s="129"/>
      <c r="IH92" s="129"/>
      <c r="II92" s="129"/>
      <c r="IJ92" s="129"/>
      <c r="IK92" s="129"/>
      <c r="IL92" s="129"/>
      <c r="IM92" s="129"/>
      <c r="IN92" s="129"/>
      <c r="IO92" s="129"/>
      <c r="IP92" s="129"/>
      <c r="IQ92" s="129"/>
      <c r="IR92" s="129"/>
      <c r="IS92" s="129"/>
      <c r="IT92" s="129"/>
      <c r="IU92" s="129"/>
      <c r="IV92" s="129"/>
      <c r="IW92" s="129"/>
      <c r="IX92" s="129"/>
      <c r="IY92" s="129"/>
    </row>
    <row r="93" spans="1:259" s="120" customFormat="1" ht="15" hidden="1" x14ac:dyDescent="0.3">
      <c r="A93" s="130"/>
      <c r="B93" s="149" t="e">
        <f t="shared" si="0"/>
        <v>#REF!</v>
      </c>
      <c r="C93" s="149"/>
      <c r="D93" s="149" t="e">
        <f t="shared" si="1"/>
        <v>#REF!</v>
      </c>
      <c r="E93" s="149" t="e">
        <f t="shared" si="2"/>
        <v>#REF!</v>
      </c>
      <c r="F93" s="149"/>
      <c r="G93" s="149"/>
      <c r="H93" s="149" t="e">
        <f t="shared" si="3"/>
        <v>#REF!</v>
      </c>
      <c r="I93" s="149" t="e">
        <f t="shared" si="4"/>
        <v>#REF!</v>
      </c>
      <c r="J93" s="138" t="e">
        <f t="shared" si="5"/>
        <v>#REF!</v>
      </c>
      <c r="K93" s="138" t="e">
        <f t="shared" si="6"/>
        <v>#REF!</v>
      </c>
      <c r="L93" s="138" t="e">
        <f t="shared" si="6"/>
        <v>#REF!</v>
      </c>
      <c r="M93" s="138" t="e">
        <f t="shared" si="7"/>
        <v>#REF!</v>
      </c>
      <c r="N93" s="138" t="e">
        <f t="shared" si="7"/>
        <v>#REF!</v>
      </c>
      <c r="O93" s="138"/>
      <c r="P93" s="138"/>
      <c r="Q93" s="138"/>
      <c r="R93" s="138"/>
      <c r="S93" s="138"/>
      <c r="T93" s="138"/>
      <c r="U93" s="138"/>
      <c r="V93" s="133"/>
      <c r="W93" s="128"/>
      <c r="X93" s="129"/>
      <c r="Y93" s="129"/>
      <c r="Z93" s="129"/>
      <c r="AA93" s="129"/>
      <c r="AB93" s="129"/>
      <c r="AC93" s="129"/>
      <c r="AD93" s="129"/>
      <c r="AE93" s="129"/>
      <c r="AF93" s="129"/>
      <c r="AG93" s="129"/>
      <c r="AH93" s="129"/>
      <c r="AI93" s="129"/>
      <c r="AJ93" s="129"/>
      <c r="AK93" s="129"/>
      <c r="AL93" s="129"/>
      <c r="AM93" s="129"/>
      <c r="AN93" s="129"/>
      <c r="AO93" s="129"/>
      <c r="AP93" s="129"/>
      <c r="AQ93" s="129"/>
      <c r="AR93" s="129"/>
      <c r="AS93" s="129"/>
      <c r="AT93" s="129"/>
      <c r="AU93" s="129"/>
      <c r="AV93" s="129"/>
      <c r="AW93" s="129"/>
      <c r="AX93" s="129"/>
      <c r="AY93" s="129"/>
      <c r="AZ93" s="129"/>
      <c r="BA93" s="129"/>
      <c r="BB93" s="129"/>
      <c r="BC93" s="129"/>
      <c r="BD93" s="129"/>
      <c r="BE93" s="129"/>
      <c r="BF93" s="129"/>
      <c r="BG93" s="129"/>
      <c r="BH93" s="129"/>
      <c r="BI93" s="129"/>
      <c r="BJ93" s="129"/>
      <c r="BK93" s="129"/>
      <c r="BL93" s="129"/>
      <c r="BM93" s="129"/>
      <c r="BN93" s="129"/>
      <c r="BO93" s="129"/>
      <c r="BP93" s="129"/>
      <c r="BQ93" s="129"/>
      <c r="BR93" s="129"/>
      <c r="BS93" s="129"/>
      <c r="BT93" s="129"/>
      <c r="BU93" s="129"/>
      <c r="BV93" s="129"/>
      <c r="BW93" s="129"/>
      <c r="BX93" s="129"/>
      <c r="BY93" s="129"/>
      <c r="BZ93" s="129"/>
      <c r="CA93" s="129"/>
      <c r="CB93" s="129"/>
      <c r="CC93" s="129"/>
      <c r="CD93" s="129"/>
      <c r="CE93" s="129"/>
      <c r="CF93" s="129"/>
      <c r="CG93" s="129"/>
      <c r="CH93" s="129"/>
      <c r="CI93" s="129"/>
      <c r="CJ93" s="129"/>
      <c r="CK93" s="129"/>
      <c r="CL93" s="129"/>
      <c r="CM93" s="129"/>
      <c r="CN93" s="129"/>
      <c r="CO93" s="129"/>
      <c r="CP93" s="129"/>
      <c r="CQ93" s="129"/>
      <c r="CR93" s="129"/>
      <c r="CS93" s="129"/>
      <c r="CT93" s="129"/>
      <c r="CU93" s="129"/>
      <c r="CV93" s="129"/>
      <c r="CW93" s="129"/>
      <c r="CX93" s="129"/>
      <c r="CY93" s="129"/>
      <c r="CZ93" s="129"/>
      <c r="DA93" s="129"/>
      <c r="DB93" s="129"/>
      <c r="DC93" s="129"/>
      <c r="DD93" s="129"/>
      <c r="DE93" s="129"/>
      <c r="DF93" s="129"/>
      <c r="DG93" s="129"/>
      <c r="DH93" s="129"/>
      <c r="DI93" s="129"/>
      <c r="DJ93" s="129"/>
      <c r="DK93" s="129"/>
      <c r="DL93" s="129"/>
      <c r="DM93" s="129"/>
      <c r="DN93" s="129"/>
      <c r="DO93" s="129"/>
      <c r="DP93" s="129"/>
      <c r="DQ93" s="129"/>
      <c r="DR93" s="129"/>
      <c r="DS93" s="129"/>
      <c r="DT93" s="129"/>
      <c r="DU93" s="129"/>
      <c r="DV93" s="129"/>
      <c r="DW93" s="129"/>
      <c r="DX93" s="129"/>
      <c r="DY93" s="129"/>
      <c r="DZ93" s="129"/>
      <c r="EA93" s="129"/>
      <c r="EB93" s="129"/>
      <c r="EC93" s="129"/>
      <c r="ED93" s="129"/>
      <c r="EE93" s="129"/>
      <c r="EF93" s="129"/>
      <c r="EG93" s="129"/>
      <c r="EH93" s="129"/>
      <c r="EI93" s="129"/>
      <c r="EJ93" s="129"/>
      <c r="EK93" s="129"/>
      <c r="EL93" s="129"/>
      <c r="EM93" s="129"/>
      <c r="EN93" s="129"/>
      <c r="EO93" s="129"/>
      <c r="EP93" s="129"/>
      <c r="EQ93" s="129"/>
      <c r="ER93" s="129"/>
      <c r="ES93" s="129"/>
      <c r="ET93" s="129"/>
      <c r="EU93" s="129"/>
      <c r="EV93" s="129"/>
      <c r="EW93" s="129"/>
      <c r="EX93" s="129"/>
      <c r="EY93" s="129"/>
      <c r="EZ93" s="129"/>
      <c r="FA93" s="129"/>
      <c r="FB93" s="129"/>
      <c r="FC93" s="129"/>
      <c r="FD93" s="129"/>
      <c r="FE93" s="129"/>
      <c r="FF93" s="129"/>
      <c r="FG93" s="129"/>
      <c r="FH93" s="129"/>
      <c r="FI93" s="129"/>
      <c r="FJ93" s="129"/>
      <c r="FK93" s="129"/>
      <c r="FL93" s="129"/>
      <c r="FM93" s="129"/>
      <c r="FN93" s="129"/>
      <c r="FO93" s="129"/>
      <c r="FP93" s="129"/>
      <c r="FQ93" s="129"/>
      <c r="FR93" s="129"/>
      <c r="FS93" s="129"/>
      <c r="FT93" s="129"/>
      <c r="FU93" s="129"/>
      <c r="FV93" s="129"/>
      <c r="FW93" s="129"/>
      <c r="FX93" s="129"/>
      <c r="FY93" s="129"/>
      <c r="FZ93" s="129"/>
      <c r="GA93" s="129"/>
      <c r="GB93" s="129"/>
      <c r="GC93" s="129"/>
      <c r="GD93" s="129"/>
      <c r="GE93" s="129"/>
      <c r="GF93" s="129"/>
      <c r="GG93" s="129"/>
      <c r="GH93" s="129"/>
      <c r="GI93" s="129"/>
      <c r="GJ93" s="129"/>
      <c r="GK93" s="129"/>
      <c r="GL93" s="129"/>
      <c r="GM93" s="129"/>
      <c r="GN93" s="129"/>
      <c r="GO93" s="129"/>
      <c r="GP93" s="129"/>
      <c r="GQ93" s="129"/>
      <c r="GR93" s="129"/>
      <c r="GS93" s="129"/>
      <c r="GT93" s="129"/>
      <c r="GU93" s="129"/>
      <c r="GV93" s="129"/>
      <c r="GW93" s="129"/>
      <c r="GX93" s="129"/>
      <c r="GY93" s="129"/>
      <c r="GZ93" s="129"/>
      <c r="HA93" s="129"/>
      <c r="HB93" s="129"/>
      <c r="HC93" s="129"/>
      <c r="HD93" s="129"/>
      <c r="HE93" s="129"/>
      <c r="HF93" s="129"/>
      <c r="HG93" s="129"/>
      <c r="HH93" s="129"/>
      <c r="HI93" s="129"/>
      <c r="HJ93" s="129"/>
      <c r="HK93" s="129"/>
      <c r="HL93" s="129"/>
      <c r="HM93" s="129"/>
      <c r="HN93" s="129"/>
      <c r="HO93" s="129"/>
      <c r="HP93" s="129"/>
      <c r="HQ93" s="129"/>
      <c r="HR93" s="129"/>
      <c r="HS93" s="129"/>
      <c r="HT93" s="129"/>
      <c r="HU93" s="129"/>
      <c r="HV93" s="129"/>
      <c r="HW93" s="129"/>
      <c r="HX93" s="129"/>
      <c r="HY93" s="129"/>
      <c r="HZ93" s="129"/>
      <c r="IA93" s="129"/>
      <c r="IB93" s="129"/>
      <c r="IC93" s="129"/>
      <c r="ID93" s="129"/>
      <c r="IE93" s="129"/>
      <c r="IF93" s="129"/>
      <c r="IG93" s="129"/>
      <c r="IH93" s="129"/>
      <c r="II93" s="129"/>
      <c r="IJ93" s="129"/>
      <c r="IK93" s="129"/>
      <c r="IL93" s="129"/>
      <c r="IM93" s="129"/>
      <c r="IN93" s="129"/>
      <c r="IO93" s="129"/>
      <c r="IP93" s="129"/>
      <c r="IQ93" s="129"/>
      <c r="IR93" s="129"/>
      <c r="IS93" s="129"/>
      <c r="IT93" s="129"/>
      <c r="IU93" s="129"/>
      <c r="IV93" s="129"/>
      <c r="IW93" s="129"/>
      <c r="IX93" s="129"/>
      <c r="IY93" s="129"/>
    </row>
    <row r="94" spans="1:259" s="120" customFormat="1" ht="15" hidden="1" x14ac:dyDescent="0.3">
      <c r="A94" s="130"/>
      <c r="B94" s="149" t="e">
        <f t="shared" si="0"/>
        <v>#REF!</v>
      </c>
      <c r="C94" s="149"/>
      <c r="D94" s="149" t="e">
        <f t="shared" si="1"/>
        <v>#REF!</v>
      </c>
      <c r="E94" s="149" t="e">
        <f t="shared" si="2"/>
        <v>#REF!</v>
      </c>
      <c r="F94" s="149"/>
      <c r="G94" s="149"/>
      <c r="H94" s="149" t="e">
        <f t="shared" si="3"/>
        <v>#REF!</v>
      </c>
      <c r="I94" s="149" t="e">
        <f t="shared" si="4"/>
        <v>#REF!</v>
      </c>
      <c r="J94" s="138" t="e">
        <f t="shared" si="5"/>
        <v>#REF!</v>
      </c>
      <c r="K94" s="138" t="e">
        <f t="shared" si="6"/>
        <v>#REF!</v>
      </c>
      <c r="L94" s="138" t="e">
        <f t="shared" si="6"/>
        <v>#REF!</v>
      </c>
      <c r="M94" s="138" t="e">
        <f t="shared" si="7"/>
        <v>#REF!</v>
      </c>
      <c r="N94" s="138" t="e">
        <f t="shared" si="7"/>
        <v>#REF!</v>
      </c>
      <c r="O94" s="138"/>
      <c r="P94" s="138"/>
      <c r="Q94" s="138"/>
      <c r="R94" s="138"/>
      <c r="S94" s="138"/>
      <c r="T94" s="138"/>
      <c r="U94" s="138"/>
      <c r="V94" s="133"/>
      <c r="W94" s="128"/>
      <c r="X94" s="129"/>
      <c r="Y94" s="129"/>
      <c r="Z94" s="129"/>
      <c r="AA94" s="129"/>
      <c r="AB94" s="129"/>
      <c r="AC94" s="129"/>
      <c r="AD94" s="129"/>
      <c r="AE94" s="129"/>
      <c r="AF94" s="129"/>
      <c r="AG94" s="129"/>
      <c r="AH94" s="129"/>
      <c r="AI94" s="129"/>
      <c r="AJ94" s="129"/>
      <c r="AK94" s="129"/>
      <c r="AL94" s="129"/>
      <c r="AM94" s="129"/>
      <c r="AN94" s="129"/>
      <c r="AO94" s="129"/>
      <c r="AP94" s="129"/>
      <c r="AQ94" s="129"/>
      <c r="AR94" s="129"/>
      <c r="AS94" s="129"/>
      <c r="AT94" s="129"/>
      <c r="AU94" s="129"/>
      <c r="AV94" s="129"/>
      <c r="AW94" s="129"/>
      <c r="AX94" s="129"/>
      <c r="AY94" s="129"/>
      <c r="AZ94" s="129"/>
      <c r="BA94" s="129"/>
      <c r="BB94" s="129"/>
      <c r="BC94" s="129"/>
      <c r="BD94" s="129"/>
      <c r="BE94" s="129"/>
      <c r="BF94" s="129"/>
      <c r="BG94" s="129"/>
      <c r="BH94" s="129"/>
      <c r="BI94" s="129"/>
      <c r="BJ94" s="129"/>
      <c r="BK94" s="129"/>
      <c r="BL94" s="129"/>
      <c r="BM94" s="129"/>
      <c r="BN94" s="129"/>
      <c r="BO94" s="129"/>
      <c r="BP94" s="129"/>
      <c r="BQ94" s="129"/>
      <c r="BR94" s="129"/>
      <c r="BS94" s="129"/>
      <c r="BT94" s="129"/>
      <c r="BU94" s="129"/>
      <c r="BV94" s="129"/>
      <c r="BW94" s="129"/>
      <c r="BX94" s="129"/>
      <c r="BY94" s="129"/>
      <c r="BZ94" s="129"/>
      <c r="CA94" s="129"/>
      <c r="CB94" s="129"/>
      <c r="CC94" s="129"/>
      <c r="CD94" s="129"/>
      <c r="CE94" s="129"/>
      <c r="CF94" s="129"/>
      <c r="CG94" s="129"/>
      <c r="CH94" s="129"/>
      <c r="CI94" s="129"/>
      <c r="CJ94" s="129"/>
      <c r="CK94" s="129"/>
      <c r="CL94" s="129"/>
      <c r="CM94" s="129"/>
      <c r="CN94" s="129"/>
      <c r="CO94" s="129"/>
      <c r="CP94" s="129"/>
      <c r="CQ94" s="129"/>
      <c r="CR94" s="129"/>
      <c r="CS94" s="129"/>
      <c r="CT94" s="129"/>
      <c r="CU94" s="129"/>
      <c r="CV94" s="129"/>
      <c r="CW94" s="129"/>
      <c r="CX94" s="129"/>
      <c r="CY94" s="129"/>
      <c r="CZ94" s="129"/>
      <c r="DA94" s="129"/>
      <c r="DB94" s="129"/>
      <c r="DC94" s="129"/>
      <c r="DD94" s="129"/>
      <c r="DE94" s="129"/>
      <c r="DF94" s="129"/>
      <c r="DG94" s="129"/>
      <c r="DH94" s="129"/>
      <c r="DI94" s="129"/>
      <c r="DJ94" s="129"/>
      <c r="DK94" s="129"/>
      <c r="DL94" s="129"/>
      <c r="DM94" s="129"/>
      <c r="DN94" s="129"/>
      <c r="DO94" s="129"/>
      <c r="DP94" s="129"/>
      <c r="DQ94" s="129"/>
      <c r="DR94" s="129"/>
      <c r="DS94" s="129"/>
      <c r="DT94" s="129"/>
      <c r="DU94" s="129"/>
      <c r="DV94" s="129"/>
      <c r="DW94" s="129"/>
      <c r="DX94" s="129"/>
      <c r="DY94" s="129"/>
      <c r="DZ94" s="129"/>
      <c r="EA94" s="129"/>
      <c r="EB94" s="129"/>
      <c r="EC94" s="129"/>
      <c r="ED94" s="129"/>
      <c r="EE94" s="129"/>
      <c r="EF94" s="129"/>
      <c r="EG94" s="129"/>
      <c r="EH94" s="129"/>
      <c r="EI94" s="129"/>
      <c r="EJ94" s="129"/>
      <c r="EK94" s="129"/>
      <c r="EL94" s="129"/>
      <c r="EM94" s="129"/>
      <c r="EN94" s="129"/>
      <c r="EO94" s="129"/>
      <c r="EP94" s="129"/>
      <c r="EQ94" s="129"/>
      <c r="ER94" s="129"/>
      <c r="ES94" s="129"/>
      <c r="ET94" s="129"/>
      <c r="EU94" s="129"/>
      <c r="EV94" s="129"/>
      <c r="EW94" s="129"/>
      <c r="EX94" s="129"/>
      <c r="EY94" s="129"/>
      <c r="EZ94" s="129"/>
      <c r="FA94" s="129"/>
      <c r="FB94" s="129"/>
      <c r="FC94" s="129"/>
      <c r="FD94" s="129"/>
      <c r="FE94" s="129"/>
      <c r="FF94" s="129"/>
      <c r="FG94" s="129"/>
      <c r="FH94" s="129"/>
      <c r="FI94" s="129"/>
      <c r="FJ94" s="129"/>
      <c r="FK94" s="129"/>
      <c r="FL94" s="129"/>
      <c r="FM94" s="129"/>
      <c r="FN94" s="129"/>
      <c r="FO94" s="129"/>
      <c r="FP94" s="129"/>
      <c r="FQ94" s="129"/>
      <c r="FR94" s="129"/>
      <c r="FS94" s="129"/>
      <c r="FT94" s="129"/>
      <c r="FU94" s="129"/>
      <c r="FV94" s="129"/>
      <c r="FW94" s="129"/>
      <c r="FX94" s="129"/>
      <c r="FY94" s="129"/>
      <c r="FZ94" s="129"/>
      <c r="GA94" s="129"/>
      <c r="GB94" s="129"/>
      <c r="GC94" s="129"/>
      <c r="GD94" s="129"/>
      <c r="GE94" s="129"/>
      <c r="GF94" s="129"/>
      <c r="GG94" s="129"/>
      <c r="GH94" s="129"/>
      <c r="GI94" s="129"/>
      <c r="GJ94" s="129"/>
      <c r="GK94" s="129"/>
      <c r="GL94" s="129"/>
      <c r="GM94" s="129"/>
      <c r="GN94" s="129"/>
      <c r="GO94" s="129"/>
      <c r="GP94" s="129"/>
      <c r="GQ94" s="129"/>
      <c r="GR94" s="129"/>
      <c r="GS94" s="129"/>
      <c r="GT94" s="129"/>
      <c r="GU94" s="129"/>
      <c r="GV94" s="129"/>
      <c r="GW94" s="129"/>
      <c r="GX94" s="129"/>
      <c r="GY94" s="129"/>
      <c r="GZ94" s="129"/>
      <c r="HA94" s="129"/>
      <c r="HB94" s="129"/>
      <c r="HC94" s="129"/>
      <c r="HD94" s="129"/>
      <c r="HE94" s="129"/>
      <c r="HF94" s="129"/>
      <c r="HG94" s="129"/>
      <c r="HH94" s="129"/>
      <c r="HI94" s="129"/>
      <c r="HJ94" s="129"/>
      <c r="HK94" s="129"/>
      <c r="HL94" s="129"/>
      <c r="HM94" s="129"/>
      <c r="HN94" s="129"/>
      <c r="HO94" s="129"/>
      <c r="HP94" s="129"/>
      <c r="HQ94" s="129"/>
      <c r="HR94" s="129"/>
      <c r="HS94" s="129"/>
      <c r="HT94" s="129"/>
      <c r="HU94" s="129"/>
      <c r="HV94" s="129"/>
      <c r="HW94" s="129"/>
      <c r="HX94" s="129"/>
      <c r="HY94" s="129"/>
      <c r="HZ94" s="129"/>
      <c r="IA94" s="129"/>
      <c r="IB94" s="129"/>
      <c r="IC94" s="129"/>
      <c r="ID94" s="129"/>
      <c r="IE94" s="129"/>
      <c r="IF94" s="129"/>
      <c r="IG94" s="129"/>
      <c r="IH94" s="129"/>
      <c r="II94" s="129"/>
      <c r="IJ94" s="129"/>
      <c r="IK94" s="129"/>
      <c r="IL94" s="129"/>
      <c r="IM94" s="129"/>
      <c r="IN94" s="129"/>
      <c r="IO94" s="129"/>
      <c r="IP94" s="129"/>
      <c r="IQ94" s="129"/>
      <c r="IR94" s="129"/>
      <c r="IS94" s="129"/>
      <c r="IT94" s="129"/>
      <c r="IU94" s="129"/>
      <c r="IV94" s="129"/>
      <c r="IW94" s="129"/>
      <c r="IX94" s="129"/>
      <c r="IY94" s="129"/>
    </row>
    <row r="95" spans="1:259" s="120" customFormat="1" ht="15" hidden="1" x14ac:dyDescent="0.3">
      <c r="A95" s="130"/>
      <c r="B95" s="149" t="e">
        <f t="shared" si="0"/>
        <v>#REF!</v>
      </c>
      <c r="C95" s="149"/>
      <c r="D95" s="149" t="e">
        <f t="shared" si="1"/>
        <v>#REF!</v>
      </c>
      <c r="E95" s="149" t="e">
        <f t="shared" si="2"/>
        <v>#REF!</v>
      </c>
      <c r="F95" s="149"/>
      <c r="G95" s="149"/>
      <c r="H95" s="149" t="e">
        <f t="shared" si="3"/>
        <v>#REF!</v>
      </c>
      <c r="I95" s="149" t="e">
        <f t="shared" si="4"/>
        <v>#REF!</v>
      </c>
      <c r="J95" s="138" t="e">
        <f t="shared" si="5"/>
        <v>#REF!</v>
      </c>
      <c r="K95" s="138" t="e">
        <f t="shared" si="6"/>
        <v>#REF!</v>
      </c>
      <c r="L95" s="138" t="e">
        <f t="shared" si="6"/>
        <v>#REF!</v>
      </c>
      <c r="M95" s="138" t="e">
        <f t="shared" si="7"/>
        <v>#REF!</v>
      </c>
      <c r="N95" s="138" t="e">
        <f t="shared" si="7"/>
        <v>#REF!</v>
      </c>
      <c r="O95" s="138"/>
      <c r="P95" s="138"/>
      <c r="Q95" s="138"/>
      <c r="R95" s="138"/>
      <c r="S95" s="138"/>
      <c r="T95" s="138"/>
      <c r="U95" s="138"/>
      <c r="V95" s="133"/>
      <c r="W95" s="128"/>
      <c r="X95" s="129"/>
      <c r="Y95" s="129"/>
      <c r="Z95" s="129"/>
      <c r="AA95" s="129"/>
      <c r="AB95" s="129"/>
      <c r="AC95" s="129"/>
      <c r="AD95" s="129"/>
      <c r="AE95" s="129"/>
      <c r="AF95" s="129"/>
      <c r="AG95" s="129"/>
      <c r="AH95" s="129"/>
      <c r="AI95" s="129"/>
      <c r="AJ95" s="129"/>
      <c r="AK95" s="129"/>
      <c r="AL95" s="129"/>
      <c r="AM95" s="129"/>
      <c r="AN95" s="129"/>
      <c r="AO95" s="129"/>
      <c r="AP95" s="129"/>
      <c r="AQ95" s="129"/>
      <c r="AR95" s="129"/>
      <c r="AS95" s="129"/>
      <c r="AT95" s="129"/>
      <c r="AU95" s="129"/>
      <c r="AV95" s="129"/>
      <c r="AW95" s="129"/>
      <c r="AX95" s="129"/>
      <c r="AY95" s="129"/>
      <c r="AZ95" s="129"/>
      <c r="BA95" s="129"/>
      <c r="BB95" s="129"/>
      <c r="BC95" s="129"/>
      <c r="BD95" s="129"/>
      <c r="BE95" s="129"/>
      <c r="BF95" s="129"/>
      <c r="BG95" s="129"/>
      <c r="BH95" s="129"/>
      <c r="BI95" s="129"/>
      <c r="BJ95" s="129"/>
      <c r="BK95" s="129"/>
      <c r="BL95" s="129"/>
      <c r="BM95" s="129"/>
      <c r="BN95" s="129"/>
      <c r="BO95" s="129"/>
      <c r="BP95" s="129"/>
      <c r="BQ95" s="129"/>
      <c r="BR95" s="129"/>
      <c r="BS95" s="129"/>
      <c r="BT95" s="129"/>
      <c r="BU95" s="129"/>
      <c r="BV95" s="129"/>
      <c r="BW95" s="129"/>
      <c r="BX95" s="129"/>
      <c r="BY95" s="129"/>
      <c r="BZ95" s="129"/>
      <c r="CA95" s="129"/>
      <c r="CB95" s="129"/>
      <c r="CC95" s="129"/>
      <c r="CD95" s="129"/>
      <c r="CE95" s="129"/>
      <c r="CF95" s="129"/>
      <c r="CG95" s="129"/>
      <c r="CH95" s="129"/>
      <c r="CI95" s="129"/>
      <c r="CJ95" s="129"/>
      <c r="CK95" s="129"/>
      <c r="CL95" s="129"/>
      <c r="CM95" s="129"/>
      <c r="CN95" s="129"/>
      <c r="CO95" s="129"/>
      <c r="CP95" s="129"/>
      <c r="CQ95" s="129"/>
      <c r="CR95" s="129"/>
      <c r="CS95" s="129"/>
      <c r="CT95" s="129"/>
      <c r="CU95" s="129"/>
      <c r="CV95" s="129"/>
      <c r="CW95" s="129"/>
      <c r="CX95" s="129"/>
      <c r="CY95" s="129"/>
      <c r="CZ95" s="129"/>
      <c r="DA95" s="129"/>
      <c r="DB95" s="129"/>
      <c r="DC95" s="129"/>
      <c r="DD95" s="129"/>
      <c r="DE95" s="129"/>
      <c r="DF95" s="129"/>
      <c r="DG95" s="129"/>
      <c r="DH95" s="129"/>
      <c r="DI95" s="129"/>
      <c r="DJ95" s="129"/>
      <c r="DK95" s="129"/>
      <c r="DL95" s="129"/>
      <c r="DM95" s="129"/>
      <c r="DN95" s="129"/>
      <c r="DO95" s="129"/>
      <c r="DP95" s="129"/>
      <c r="DQ95" s="129"/>
      <c r="DR95" s="129"/>
      <c r="DS95" s="129"/>
      <c r="DT95" s="129"/>
      <c r="DU95" s="129"/>
      <c r="DV95" s="129"/>
      <c r="DW95" s="129"/>
      <c r="DX95" s="129"/>
      <c r="DY95" s="129"/>
      <c r="DZ95" s="129"/>
      <c r="EA95" s="129"/>
      <c r="EB95" s="129"/>
      <c r="EC95" s="129"/>
      <c r="ED95" s="129"/>
      <c r="EE95" s="129"/>
      <c r="EF95" s="129"/>
      <c r="EG95" s="129"/>
      <c r="EH95" s="129"/>
      <c r="EI95" s="129"/>
      <c r="EJ95" s="129"/>
      <c r="EK95" s="129"/>
      <c r="EL95" s="129"/>
      <c r="EM95" s="129"/>
      <c r="EN95" s="129"/>
      <c r="EO95" s="129"/>
      <c r="EP95" s="129"/>
      <c r="EQ95" s="129"/>
      <c r="ER95" s="129"/>
      <c r="ES95" s="129"/>
      <c r="ET95" s="129"/>
      <c r="EU95" s="129"/>
      <c r="EV95" s="129"/>
      <c r="EW95" s="129"/>
      <c r="EX95" s="129"/>
      <c r="EY95" s="129"/>
      <c r="EZ95" s="129"/>
      <c r="FA95" s="129"/>
      <c r="FB95" s="129"/>
      <c r="FC95" s="129"/>
      <c r="FD95" s="129"/>
      <c r="FE95" s="129"/>
      <c r="FF95" s="129"/>
      <c r="FG95" s="129"/>
      <c r="FH95" s="129"/>
      <c r="FI95" s="129"/>
      <c r="FJ95" s="129"/>
      <c r="FK95" s="129"/>
      <c r="FL95" s="129"/>
      <c r="FM95" s="129"/>
      <c r="FN95" s="129"/>
      <c r="FO95" s="129"/>
      <c r="FP95" s="129"/>
      <c r="FQ95" s="129"/>
      <c r="FR95" s="129"/>
      <c r="FS95" s="129"/>
      <c r="FT95" s="129"/>
      <c r="FU95" s="129"/>
      <c r="FV95" s="129"/>
      <c r="FW95" s="129"/>
      <c r="FX95" s="129"/>
      <c r="FY95" s="129"/>
      <c r="FZ95" s="129"/>
      <c r="GA95" s="129"/>
      <c r="GB95" s="129"/>
      <c r="GC95" s="129"/>
      <c r="GD95" s="129"/>
      <c r="GE95" s="129"/>
      <c r="GF95" s="129"/>
      <c r="GG95" s="129"/>
      <c r="GH95" s="129"/>
      <c r="GI95" s="129"/>
      <c r="GJ95" s="129"/>
      <c r="GK95" s="129"/>
      <c r="GL95" s="129"/>
      <c r="GM95" s="129"/>
      <c r="GN95" s="129"/>
      <c r="GO95" s="129"/>
      <c r="GP95" s="129"/>
      <c r="GQ95" s="129"/>
      <c r="GR95" s="129"/>
      <c r="GS95" s="129"/>
      <c r="GT95" s="129"/>
      <c r="GU95" s="129"/>
      <c r="GV95" s="129"/>
      <c r="GW95" s="129"/>
      <c r="GX95" s="129"/>
      <c r="GY95" s="129"/>
      <c r="GZ95" s="129"/>
      <c r="HA95" s="129"/>
      <c r="HB95" s="129"/>
      <c r="HC95" s="129"/>
      <c r="HD95" s="129"/>
      <c r="HE95" s="129"/>
      <c r="HF95" s="129"/>
      <c r="HG95" s="129"/>
      <c r="HH95" s="129"/>
      <c r="HI95" s="129"/>
      <c r="HJ95" s="129"/>
      <c r="HK95" s="129"/>
      <c r="HL95" s="129"/>
      <c r="HM95" s="129"/>
      <c r="HN95" s="129"/>
      <c r="HO95" s="129"/>
      <c r="HP95" s="129"/>
      <c r="HQ95" s="129"/>
      <c r="HR95" s="129"/>
      <c r="HS95" s="129"/>
      <c r="HT95" s="129"/>
      <c r="HU95" s="129"/>
      <c r="HV95" s="129"/>
      <c r="HW95" s="129"/>
      <c r="HX95" s="129"/>
      <c r="HY95" s="129"/>
      <c r="HZ95" s="129"/>
      <c r="IA95" s="129"/>
      <c r="IB95" s="129"/>
      <c r="IC95" s="129"/>
      <c r="ID95" s="129"/>
      <c r="IE95" s="129"/>
      <c r="IF95" s="129"/>
      <c r="IG95" s="129"/>
      <c r="IH95" s="129"/>
      <c r="II95" s="129"/>
      <c r="IJ95" s="129"/>
      <c r="IK95" s="129"/>
      <c r="IL95" s="129"/>
      <c r="IM95" s="129"/>
      <c r="IN95" s="129"/>
      <c r="IO95" s="129"/>
      <c r="IP95" s="129"/>
      <c r="IQ95" s="129"/>
      <c r="IR95" s="129"/>
      <c r="IS95" s="129"/>
      <c r="IT95" s="129"/>
      <c r="IU95" s="129"/>
      <c r="IV95" s="129"/>
      <c r="IW95" s="129"/>
      <c r="IX95" s="129"/>
      <c r="IY95" s="129"/>
    </row>
    <row r="96" spans="1:259" s="120" customFormat="1" ht="15" hidden="1" x14ac:dyDescent="0.3">
      <c r="A96" s="130"/>
      <c r="B96" s="149" t="e">
        <f t="shared" si="0"/>
        <v>#REF!</v>
      </c>
      <c r="C96" s="149"/>
      <c r="D96" s="149" t="e">
        <f t="shared" si="1"/>
        <v>#REF!</v>
      </c>
      <c r="E96" s="149" t="e">
        <f t="shared" si="2"/>
        <v>#REF!</v>
      </c>
      <c r="F96" s="149"/>
      <c r="G96" s="149"/>
      <c r="H96" s="149" t="e">
        <f t="shared" si="3"/>
        <v>#REF!</v>
      </c>
      <c r="I96" s="149" t="e">
        <f t="shared" si="4"/>
        <v>#REF!</v>
      </c>
      <c r="J96" s="138" t="e">
        <f t="shared" si="5"/>
        <v>#REF!</v>
      </c>
      <c r="K96" s="138" t="e">
        <f t="shared" si="6"/>
        <v>#REF!</v>
      </c>
      <c r="L96" s="138" t="e">
        <f t="shared" si="6"/>
        <v>#REF!</v>
      </c>
      <c r="M96" s="138" t="e">
        <f t="shared" si="7"/>
        <v>#REF!</v>
      </c>
      <c r="N96" s="138" t="e">
        <f t="shared" si="7"/>
        <v>#REF!</v>
      </c>
      <c r="O96" s="138"/>
      <c r="P96" s="138"/>
      <c r="Q96" s="138"/>
      <c r="R96" s="138"/>
      <c r="S96" s="138"/>
      <c r="T96" s="138"/>
      <c r="U96" s="138"/>
      <c r="V96" s="133"/>
      <c r="W96" s="128"/>
      <c r="X96" s="129"/>
      <c r="Y96" s="129"/>
      <c r="Z96" s="129"/>
      <c r="AA96" s="129"/>
      <c r="AB96" s="129"/>
      <c r="AC96" s="129"/>
      <c r="AD96" s="129"/>
      <c r="AE96" s="129"/>
      <c r="AF96" s="129"/>
      <c r="AG96" s="129"/>
      <c r="AH96" s="129"/>
      <c r="AI96" s="129"/>
      <c r="AJ96" s="129"/>
      <c r="AK96" s="129"/>
      <c r="AL96" s="129"/>
      <c r="AM96" s="129"/>
      <c r="AN96" s="129"/>
      <c r="AO96" s="129"/>
      <c r="AP96" s="129"/>
      <c r="AQ96" s="129"/>
      <c r="AR96" s="129"/>
      <c r="AS96" s="129"/>
      <c r="AT96" s="129"/>
      <c r="AU96" s="129"/>
      <c r="AV96" s="129"/>
      <c r="AW96" s="129"/>
      <c r="AX96" s="129"/>
      <c r="AY96" s="129"/>
      <c r="AZ96" s="129"/>
      <c r="BA96" s="129"/>
      <c r="BB96" s="129"/>
      <c r="BC96" s="129"/>
      <c r="BD96" s="129"/>
      <c r="BE96" s="129"/>
      <c r="BF96" s="129"/>
      <c r="BG96" s="129"/>
      <c r="BH96" s="129"/>
      <c r="BI96" s="129"/>
      <c r="BJ96" s="129"/>
      <c r="BK96" s="129"/>
      <c r="BL96" s="129"/>
      <c r="BM96" s="129"/>
      <c r="BN96" s="129"/>
      <c r="BO96" s="129"/>
      <c r="BP96" s="129"/>
      <c r="BQ96" s="129"/>
      <c r="BR96" s="129"/>
      <c r="BS96" s="129"/>
      <c r="BT96" s="129"/>
      <c r="BU96" s="129"/>
      <c r="BV96" s="129"/>
      <c r="BW96" s="129"/>
      <c r="BX96" s="129"/>
      <c r="BY96" s="129"/>
      <c r="BZ96" s="129"/>
      <c r="CA96" s="129"/>
      <c r="CB96" s="129"/>
      <c r="CC96" s="129"/>
      <c r="CD96" s="129"/>
      <c r="CE96" s="129"/>
      <c r="CF96" s="129"/>
      <c r="CG96" s="129"/>
      <c r="CH96" s="129"/>
      <c r="CI96" s="129"/>
      <c r="CJ96" s="129"/>
      <c r="CK96" s="129"/>
      <c r="CL96" s="129"/>
      <c r="CM96" s="129"/>
      <c r="CN96" s="129"/>
      <c r="CO96" s="129"/>
      <c r="CP96" s="129"/>
      <c r="CQ96" s="129"/>
      <c r="CR96" s="129"/>
      <c r="CS96" s="129"/>
      <c r="CT96" s="129"/>
      <c r="CU96" s="129"/>
      <c r="CV96" s="129"/>
      <c r="CW96" s="129"/>
      <c r="CX96" s="129"/>
      <c r="CY96" s="129"/>
      <c r="CZ96" s="129"/>
      <c r="DA96" s="129"/>
      <c r="DB96" s="129"/>
      <c r="DC96" s="129"/>
      <c r="DD96" s="129"/>
      <c r="DE96" s="129"/>
      <c r="DF96" s="129"/>
      <c r="DG96" s="129"/>
      <c r="DH96" s="129"/>
      <c r="DI96" s="129"/>
      <c r="DJ96" s="129"/>
      <c r="DK96" s="129"/>
      <c r="DL96" s="129"/>
      <c r="DM96" s="129"/>
      <c r="DN96" s="129"/>
      <c r="DO96" s="129"/>
      <c r="DP96" s="129"/>
      <c r="DQ96" s="129"/>
      <c r="DR96" s="129"/>
      <c r="DS96" s="129"/>
      <c r="DT96" s="129"/>
      <c r="DU96" s="129"/>
      <c r="DV96" s="129"/>
      <c r="DW96" s="129"/>
      <c r="DX96" s="129"/>
      <c r="DY96" s="129"/>
      <c r="DZ96" s="129"/>
      <c r="EA96" s="129"/>
      <c r="EB96" s="129"/>
      <c r="EC96" s="129"/>
      <c r="ED96" s="129"/>
      <c r="EE96" s="129"/>
      <c r="EF96" s="129"/>
      <c r="EG96" s="129"/>
      <c r="EH96" s="129"/>
      <c r="EI96" s="129"/>
      <c r="EJ96" s="129"/>
      <c r="EK96" s="129"/>
      <c r="EL96" s="129"/>
      <c r="EM96" s="129"/>
      <c r="EN96" s="129"/>
      <c r="EO96" s="129"/>
      <c r="EP96" s="129"/>
      <c r="EQ96" s="129"/>
      <c r="ER96" s="129"/>
      <c r="ES96" s="129"/>
      <c r="ET96" s="129"/>
      <c r="EU96" s="129"/>
      <c r="EV96" s="129"/>
      <c r="EW96" s="129"/>
      <c r="EX96" s="129"/>
      <c r="EY96" s="129"/>
      <c r="EZ96" s="129"/>
      <c r="FA96" s="129"/>
      <c r="FB96" s="129"/>
      <c r="FC96" s="129"/>
      <c r="FD96" s="129"/>
      <c r="FE96" s="129"/>
      <c r="FF96" s="129"/>
      <c r="FG96" s="129"/>
      <c r="FH96" s="129"/>
      <c r="FI96" s="129"/>
      <c r="FJ96" s="129"/>
      <c r="FK96" s="129"/>
      <c r="FL96" s="129"/>
      <c r="FM96" s="129"/>
      <c r="FN96" s="129"/>
      <c r="FO96" s="129"/>
      <c r="FP96" s="129"/>
      <c r="FQ96" s="129"/>
      <c r="FR96" s="129"/>
      <c r="FS96" s="129"/>
      <c r="FT96" s="129"/>
      <c r="FU96" s="129"/>
      <c r="FV96" s="129"/>
      <c r="FW96" s="129"/>
      <c r="FX96" s="129"/>
      <c r="FY96" s="129"/>
      <c r="FZ96" s="129"/>
      <c r="GA96" s="129"/>
      <c r="GB96" s="129"/>
      <c r="GC96" s="129"/>
      <c r="GD96" s="129"/>
      <c r="GE96" s="129"/>
      <c r="GF96" s="129"/>
      <c r="GG96" s="129"/>
      <c r="GH96" s="129"/>
      <c r="GI96" s="129"/>
      <c r="GJ96" s="129"/>
      <c r="GK96" s="129"/>
      <c r="GL96" s="129"/>
      <c r="GM96" s="129"/>
      <c r="GN96" s="129"/>
      <c r="GO96" s="129"/>
      <c r="GP96" s="129"/>
      <c r="GQ96" s="129"/>
      <c r="GR96" s="129"/>
      <c r="GS96" s="129"/>
      <c r="GT96" s="129"/>
      <c r="GU96" s="129"/>
      <c r="GV96" s="129"/>
      <c r="GW96" s="129"/>
      <c r="GX96" s="129"/>
      <c r="GY96" s="129"/>
      <c r="GZ96" s="129"/>
      <c r="HA96" s="129"/>
      <c r="HB96" s="129"/>
      <c r="HC96" s="129"/>
      <c r="HD96" s="129"/>
      <c r="HE96" s="129"/>
      <c r="HF96" s="129"/>
      <c r="HG96" s="129"/>
      <c r="HH96" s="129"/>
      <c r="HI96" s="129"/>
      <c r="HJ96" s="129"/>
      <c r="HK96" s="129"/>
      <c r="HL96" s="129"/>
      <c r="HM96" s="129"/>
      <c r="HN96" s="129"/>
      <c r="HO96" s="129"/>
      <c r="HP96" s="129"/>
      <c r="HQ96" s="129"/>
      <c r="HR96" s="129"/>
      <c r="HS96" s="129"/>
      <c r="HT96" s="129"/>
      <c r="HU96" s="129"/>
      <c r="HV96" s="129"/>
      <c r="HW96" s="129"/>
      <c r="HX96" s="129"/>
      <c r="HY96" s="129"/>
      <c r="HZ96" s="129"/>
      <c r="IA96" s="129"/>
      <c r="IB96" s="129"/>
      <c r="IC96" s="129"/>
      <c r="ID96" s="129"/>
      <c r="IE96" s="129"/>
      <c r="IF96" s="129"/>
      <c r="IG96" s="129"/>
      <c r="IH96" s="129"/>
      <c r="II96" s="129"/>
      <c r="IJ96" s="129"/>
      <c r="IK96" s="129"/>
      <c r="IL96" s="129"/>
      <c r="IM96" s="129"/>
      <c r="IN96" s="129"/>
      <c r="IO96" s="129"/>
      <c r="IP96" s="129"/>
      <c r="IQ96" s="129"/>
      <c r="IR96" s="129"/>
      <c r="IS96" s="129"/>
      <c r="IT96" s="129"/>
      <c r="IU96" s="129"/>
      <c r="IV96" s="129"/>
      <c r="IW96" s="129"/>
      <c r="IX96" s="129"/>
      <c r="IY96" s="129"/>
    </row>
    <row r="97" spans="1:259" s="120" customFormat="1" ht="15" hidden="1" x14ac:dyDescent="0.3">
      <c r="A97" s="130"/>
      <c r="B97" s="149" t="e">
        <f t="shared" si="0"/>
        <v>#REF!</v>
      </c>
      <c r="C97" s="149"/>
      <c r="D97" s="149" t="e">
        <f t="shared" si="1"/>
        <v>#REF!</v>
      </c>
      <c r="E97" s="149" t="e">
        <f t="shared" si="2"/>
        <v>#REF!</v>
      </c>
      <c r="F97" s="149"/>
      <c r="G97" s="149"/>
      <c r="H97" s="149" t="e">
        <f t="shared" si="3"/>
        <v>#REF!</v>
      </c>
      <c r="I97" s="149" t="e">
        <f t="shared" si="4"/>
        <v>#REF!</v>
      </c>
      <c r="J97" s="138" t="e">
        <f t="shared" si="5"/>
        <v>#REF!</v>
      </c>
      <c r="K97" s="138" t="e">
        <f t="shared" si="6"/>
        <v>#REF!</v>
      </c>
      <c r="L97" s="138" t="e">
        <f t="shared" si="6"/>
        <v>#REF!</v>
      </c>
      <c r="M97" s="138" t="e">
        <f t="shared" si="7"/>
        <v>#REF!</v>
      </c>
      <c r="N97" s="138" t="e">
        <f t="shared" si="7"/>
        <v>#REF!</v>
      </c>
      <c r="O97" s="138"/>
      <c r="P97" s="138"/>
      <c r="Q97" s="138"/>
      <c r="R97" s="138"/>
      <c r="S97" s="138"/>
      <c r="T97" s="138"/>
      <c r="U97" s="138"/>
      <c r="V97" s="133"/>
      <c r="W97" s="128"/>
      <c r="X97" s="129"/>
      <c r="Y97" s="129"/>
      <c r="Z97" s="129"/>
      <c r="AA97" s="129"/>
      <c r="AB97" s="129"/>
      <c r="AC97" s="129"/>
      <c r="AD97" s="129"/>
      <c r="AE97" s="129"/>
      <c r="AF97" s="129"/>
      <c r="AG97" s="129"/>
      <c r="AH97" s="129"/>
      <c r="AI97" s="129"/>
      <c r="AJ97" s="129"/>
      <c r="AK97" s="129"/>
      <c r="AL97" s="129"/>
      <c r="AM97" s="129"/>
      <c r="AN97" s="129"/>
      <c r="AO97" s="129"/>
      <c r="AP97" s="129"/>
      <c r="AQ97" s="129"/>
      <c r="AR97" s="129"/>
      <c r="AS97" s="129"/>
      <c r="AT97" s="129"/>
      <c r="AU97" s="129"/>
      <c r="AV97" s="129"/>
      <c r="AW97" s="129"/>
      <c r="AX97" s="129"/>
      <c r="AY97" s="129"/>
      <c r="AZ97" s="129"/>
      <c r="BA97" s="129"/>
      <c r="BB97" s="129"/>
      <c r="BC97" s="129"/>
      <c r="BD97" s="129"/>
      <c r="BE97" s="129"/>
      <c r="BF97" s="129"/>
      <c r="BG97" s="129"/>
      <c r="BH97" s="129"/>
      <c r="BI97" s="129"/>
      <c r="BJ97" s="129"/>
      <c r="BK97" s="129"/>
      <c r="BL97" s="129"/>
      <c r="BM97" s="129"/>
      <c r="BN97" s="129"/>
      <c r="BO97" s="129"/>
      <c r="BP97" s="129"/>
      <c r="BQ97" s="129"/>
      <c r="BR97" s="129"/>
      <c r="BS97" s="129"/>
      <c r="BT97" s="129"/>
      <c r="BU97" s="129"/>
      <c r="BV97" s="129"/>
      <c r="BW97" s="129"/>
      <c r="BX97" s="129"/>
      <c r="BY97" s="129"/>
      <c r="BZ97" s="129"/>
      <c r="CA97" s="129"/>
      <c r="CB97" s="129"/>
      <c r="CC97" s="129"/>
      <c r="CD97" s="129"/>
      <c r="CE97" s="129"/>
      <c r="CF97" s="129"/>
      <c r="CG97" s="129"/>
      <c r="CH97" s="129"/>
      <c r="CI97" s="129"/>
      <c r="CJ97" s="129"/>
      <c r="CK97" s="129"/>
      <c r="CL97" s="129"/>
      <c r="CM97" s="129"/>
      <c r="CN97" s="129"/>
      <c r="CO97" s="129"/>
      <c r="CP97" s="129"/>
      <c r="CQ97" s="129"/>
      <c r="CR97" s="129"/>
      <c r="CS97" s="129"/>
      <c r="CT97" s="129"/>
      <c r="CU97" s="129"/>
      <c r="CV97" s="129"/>
      <c r="CW97" s="129"/>
      <c r="CX97" s="129"/>
      <c r="CY97" s="129"/>
      <c r="CZ97" s="129"/>
      <c r="DA97" s="129"/>
      <c r="DB97" s="129"/>
      <c r="DC97" s="129"/>
      <c r="DD97" s="129"/>
      <c r="DE97" s="129"/>
      <c r="DF97" s="129"/>
      <c r="DG97" s="129"/>
      <c r="DH97" s="129"/>
      <c r="DI97" s="129"/>
      <c r="DJ97" s="129"/>
      <c r="DK97" s="129"/>
      <c r="DL97" s="129"/>
      <c r="DM97" s="129"/>
      <c r="DN97" s="129"/>
      <c r="DO97" s="129"/>
      <c r="DP97" s="129"/>
      <c r="DQ97" s="129"/>
      <c r="DR97" s="129"/>
      <c r="DS97" s="129"/>
      <c r="DT97" s="129"/>
      <c r="DU97" s="129"/>
      <c r="DV97" s="129"/>
      <c r="DW97" s="129"/>
      <c r="DX97" s="129"/>
      <c r="DY97" s="129"/>
      <c r="DZ97" s="129"/>
      <c r="EA97" s="129"/>
      <c r="EB97" s="129"/>
      <c r="EC97" s="129"/>
      <c r="ED97" s="129"/>
      <c r="EE97" s="129"/>
      <c r="EF97" s="129"/>
      <c r="EG97" s="129"/>
      <c r="EH97" s="129"/>
      <c r="EI97" s="129"/>
      <c r="EJ97" s="129"/>
      <c r="EK97" s="129"/>
      <c r="EL97" s="129"/>
      <c r="EM97" s="129"/>
      <c r="EN97" s="129"/>
      <c r="EO97" s="129"/>
      <c r="EP97" s="129"/>
      <c r="EQ97" s="129"/>
      <c r="ER97" s="129"/>
      <c r="ES97" s="129"/>
      <c r="ET97" s="129"/>
      <c r="EU97" s="129"/>
      <c r="EV97" s="129"/>
      <c r="EW97" s="129"/>
      <c r="EX97" s="129"/>
      <c r="EY97" s="129"/>
      <c r="EZ97" s="129"/>
      <c r="FA97" s="129"/>
      <c r="FB97" s="129"/>
      <c r="FC97" s="129"/>
      <c r="FD97" s="129"/>
      <c r="FE97" s="129"/>
      <c r="FF97" s="129"/>
      <c r="FG97" s="129"/>
      <c r="FH97" s="129"/>
      <c r="FI97" s="129"/>
      <c r="FJ97" s="129"/>
      <c r="FK97" s="129"/>
      <c r="FL97" s="129"/>
      <c r="FM97" s="129"/>
      <c r="FN97" s="129"/>
      <c r="FO97" s="129"/>
      <c r="FP97" s="129"/>
      <c r="FQ97" s="129"/>
      <c r="FR97" s="129"/>
      <c r="FS97" s="129"/>
      <c r="FT97" s="129"/>
      <c r="FU97" s="129"/>
      <c r="FV97" s="129"/>
      <c r="FW97" s="129"/>
      <c r="FX97" s="129"/>
      <c r="FY97" s="129"/>
      <c r="FZ97" s="129"/>
      <c r="GA97" s="129"/>
      <c r="GB97" s="129"/>
      <c r="GC97" s="129"/>
      <c r="GD97" s="129"/>
      <c r="GE97" s="129"/>
      <c r="GF97" s="129"/>
      <c r="GG97" s="129"/>
      <c r="GH97" s="129"/>
      <c r="GI97" s="129"/>
      <c r="GJ97" s="129"/>
      <c r="GK97" s="129"/>
      <c r="GL97" s="129"/>
      <c r="GM97" s="129"/>
      <c r="GN97" s="129"/>
      <c r="GO97" s="129"/>
      <c r="GP97" s="129"/>
      <c r="GQ97" s="129"/>
      <c r="GR97" s="129"/>
      <c r="GS97" s="129"/>
      <c r="GT97" s="129"/>
      <c r="GU97" s="129"/>
      <c r="GV97" s="129"/>
      <c r="GW97" s="129"/>
      <c r="GX97" s="129"/>
      <c r="GY97" s="129"/>
      <c r="GZ97" s="129"/>
      <c r="HA97" s="129"/>
      <c r="HB97" s="129"/>
      <c r="HC97" s="129"/>
      <c r="HD97" s="129"/>
      <c r="HE97" s="129"/>
      <c r="HF97" s="129"/>
      <c r="HG97" s="129"/>
      <c r="HH97" s="129"/>
      <c r="HI97" s="129"/>
      <c r="HJ97" s="129"/>
      <c r="HK97" s="129"/>
      <c r="HL97" s="129"/>
      <c r="HM97" s="129"/>
      <c r="HN97" s="129"/>
      <c r="HO97" s="129"/>
      <c r="HP97" s="129"/>
      <c r="HQ97" s="129"/>
      <c r="HR97" s="129"/>
      <c r="HS97" s="129"/>
      <c r="HT97" s="129"/>
      <c r="HU97" s="129"/>
      <c r="HV97" s="129"/>
      <c r="HW97" s="129"/>
      <c r="HX97" s="129"/>
      <c r="HY97" s="129"/>
      <c r="HZ97" s="129"/>
      <c r="IA97" s="129"/>
      <c r="IB97" s="129"/>
      <c r="IC97" s="129"/>
      <c r="ID97" s="129"/>
      <c r="IE97" s="129"/>
      <c r="IF97" s="129"/>
      <c r="IG97" s="129"/>
      <c r="IH97" s="129"/>
      <c r="II97" s="129"/>
      <c r="IJ97" s="129"/>
      <c r="IK97" s="129"/>
      <c r="IL97" s="129"/>
      <c r="IM97" s="129"/>
      <c r="IN97" s="129"/>
      <c r="IO97" s="129"/>
      <c r="IP97" s="129"/>
      <c r="IQ97" s="129"/>
      <c r="IR97" s="129"/>
      <c r="IS97" s="129"/>
      <c r="IT97" s="129"/>
      <c r="IU97" s="129"/>
      <c r="IV97" s="129"/>
      <c r="IW97" s="129"/>
      <c r="IX97" s="129"/>
      <c r="IY97" s="129"/>
    </row>
    <row r="98" spans="1:259" s="120" customFormat="1" ht="15" hidden="1" x14ac:dyDescent="0.3">
      <c r="A98" s="130"/>
      <c r="B98" s="149" t="e">
        <f t="shared" si="0"/>
        <v>#REF!</v>
      </c>
      <c r="C98" s="149"/>
      <c r="D98" s="149" t="e">
        <f t="shared" si="1"/>
        <v>#REF!</v>
      </c>
      <c r="E98" s="149" t="e">
        <f t="shared" si="2"/>
        <v>#REF!</v>
      </c>
      <c r="F98" s="149"/>
      <c r="G98" s="149"/>
      <c r="H98" s="149" t="e">
        <f t="shared" si="3"/>
        <v>#REF!</v>
      </c>
      <c r="I98" s="149" t="e">
        <f t="shared" si="4"/>
        <v>#REF!</v>
      </c>
      <c r="J98" s="138" t="e">
        <f t="shared" si="5"/>
        <v>#REF!</v>
      </c>
      <c r="K98" s="138" t="e">
        <f t="shared" si="6"/>
        <v>#REF!</v>
      </c>
      <c r="L98" s="138" t="e">
        <f t="shared" si="6"/>
        <v>#REF!</v>
      </c>
      <c r="M98" s="138" t="e">
        <f t="shared" si="7"/>
        <v>#REF!</v>
      </c>
      <c r="N98" s="138" t="e">
        <f t="shared" si="7"/>
        <v>#REF!</v>
      </c>
      <c r="O98" s="138"/>
      <c r="P98" s="138"/>
      <c r="Q98" s="138"/>
      <c r="R98" s="138"/>
      <c r="S98" s="138"/>
      <c r="T98" s="138"/>
      <c r="U98" s="138"/>
      <c r="V98" s="133"/>
      <c r="W98" s="128"/>
      <c r="X98" s="129"/>
      <c r="Y98" s="129"/>
      <c r="Z98" s="129"/>
      <c r="AA98" s="129"/>
      <c r="AB98" s="129"/>
      <c r="AC98" s="129"/>
      <c r="AD98" s="129"/>
      <c r="AE98" s="129"/>
      <c r="AF98" s="129"/>
      <c r="AG98" s="129"/>
      <c r="AH98" s="129"/>
      <c r="AI98" s="129"/>
      <c r="AJ98" s="129"/>
      <c r="AK98" s="129"/>
      <c r="AL98" s="129"/>
      <c r="AM98" s="129"/>
      <c r="AN98" s="129"/>
      <c r="AO98" s="129"/>
      <c r="AP98" s="129"/>
      <c r="AQ98" s="129"/>
      <c r="AR98" s="129"/>
      <c r="AS98" s="129"/>
      <c r="AT98" s="129"/>
      <c r="AU98" s="129"/>
      <c r="AV98" s="129"/>
      <c r="AW98" s="129"/>
      <c r="AX98" s="129"/>
      <c r="AY98" s="129"/>
      <c r="AZ98" s="129"/>
      <c r="BA98" s="129"/>
      <c r="BB98" s="129"/>
      <c r="BC98" s="129"/>
      <c r="BD98" s="129"/>
      <c r="BE98" s="129"/>
      <c r="BF98" s="129"/>
      <c r="BG98" s="129"/>
      <c r="BH98" s="129"/>
      <c r="BI98" s="129"/>
      <c r="BJ98" s="129"/>
      <c r="BK98" s="129"/>
      <c r="BL98" s="129"/>
      <c r="BM98" s="129"/>
      <c r="BN98" s="129"/>
      <c r="BO98" s="129"/>
      <c r="BP98" s="129"/>
      <c r="BQ98" s="129"/>
      <c r="BR98" s="129"/>
      <c r="BS98" s="129"/>
      <c r="BT98" s="129"/>
      <c r="BU98" s="129"/>
      <c r="BV98" s="129"/>
      <c r="BW98" s="129"/>
      <c r="BX98" s="129"/>
      <c r="BY98" s="129"/>
      <c r="BZ98" s="129"/>
      <c r="CA98" s="129"/>
      <c r="CB98" s="129"/>
      <c r="CC98" s="129"/>
      <c r="CD98" s="129"/>
      <c r="CE98" s="129"/>
      <c r="CF98" s="129"/>
      <c r="CG98" s="129"/>
      <c r="CH98" s="129"/>
      <c r="CI98" s="129"/>
      <c r="CJ98" s="129"/>
      <c r="CK98" s="129"/>
      <c r="CL98" s="129"/>
      <c r="CM98" s="129"/>
      <c r="CN98" s="129"/>
      <c r="CO98" s="129"/>
      <c r="CP98" s="129"/>
      <c r="CQ98" s="129"/>
      <c r="CR98" s="129"/>
      <c r="CS98" s="129"/>
      <c r="CT98" s="129"/>
      <c r="CU98" s="129"/>
      <c r="CV98" s="129"/>
      <c r="CW98" s="129"/>
      <c r="CX98" s="129"/>
      <c r="CY98" s="129"/>
      <c r="CZ98" s="129"/>
      <c r="DA98" s="129"/>
      <c r="DB98" s="129"/>
      <c r="DC98" s="129"/>
      <c r="DD98" s="129"/>
      <c r="DE98" s="129"/>
      <c r="DF98" s="129"/>
      <c r="DG98" s="129"/>
      <c r="DH98" s="129"/>
      <c r="DI98" s="129"/>
      <c r="DJ98" s="129"/>
      <c r="DK98" s="129"/>
      <c r="DL98" s="129"/>
      <c r="DM98" s="129"/>
      <c r="DN98" s="129"/>
      <c r="DO98" s="129"/>
      <c r="DP98" s="129"/>
      <c r="DQ98" s="129"/>
      <c r="DR98" s="129"/>
      <c r="DS98" s="129"/>
      <c r="DT98" s="129"/>
      <c r="DU98" s="129"/>
      <c r="DV98" s="129"/>
      <c r="DW98" s="129"/>
      <c r="DX98" s="129"/>
      <c r="DY98" s="129"/>
      <c r="DZ98" s="129"/>
      <c r="EA98" s="129"/>
      <c r="EB98" s="129"/>
      <c r="EC98" s="129"/>
      <c r="ED98" s="129"/>
      <c r="EE98" s="129"/>
      <c r="EF98" s="129"/>
      <c r="EG98" s="129"/>
      <c r="EH98" s="129"/>
      <c r="EI98" s="129"/>
      <c r="EJ98" s="129"/>
      <c r="EK98" s="129"/>
      <c r="EL98" s="129"/>
      <c r="EM98" s="129"/>
      <c r="EN98" s="129"/>
      <c r="EO98" s="129"/>
      <c r="EP98" s="129"/>
      <c r="EQ98" s="129"/>
      <c r="ER98" s="129"/>
      <c r="ES98" s="129"/>
      <c r="ET98" s="129"/>
      <c r="EU98" s="129"/>
      <c r="EV98" s="129"/>
      <c r="EW98" s="129"/>
      <c r="EX98" s="129"/>
      <c r="EY98" s="129"/>
      <c r="EZ98" s="129"/>
      <c r="FA98" s="129"/>
      <c r="FB98" s="129"/>
      <c r="FC98" s="129"/>
      <c r="FD98" s="129"/>
      <c r="FE98" s="129"/>
      <c r="FF98" s="129"/>
      <c r="FG98" s="129"/>
      <c r="FH98" s="129"/>
      <c r="FI98" s="129"/>
      <c r="FJ98" s="129"/>
      <c r="FK98" s="129"/>
      <c r="FL98" s="129"/>
      <c r="FM98" s="129"/>
      <c r="FN98" s="129"/>
      <c r="FO98" s="129"/>
      <c r="FP98" s="129"/>
      <c r="FQ98" s="129"/>
      <c r="FR98" s="129"/>
      <c r="FS98" s="129"/>
      <c r="FT98" s="129"/>
      <c r="FU98" s="129"/>
      <c r="FV98" s="129"/>
      <c r="FW98" s="129"/>
      <c r="FX98" s="129"/>
      <c r="FY98" s="129"/>
      <c r="FZ98" s="129"/>
      <c r="GA98" s="129"/>
      <c r="GB98" s="129"/>
      <c r="GC98" s="129"/>
      <c r="GD98" s="129"/>
      <c r="GE98" s="129"/>
      <c r="GF98" s="129"/>
      <c r="GG98" s="129"/>
      <c r="GH98" s="129"/>
      <c r="GI98" s="129"/>
      <c r="GJ98" s="129"/>
      <c r="GK98" s="129"/>
      <c r="GL98" s="129"/>
      <c r="GM98" s="129"/>
      <c r="GN98" s="129"/>
      <c r="GO98" s="129"/>
      <c r="GP98" s="129"/>
      <c r="GQ98" s="129"/>
      <c r="GR98" s="129"/>
      <c r="GS98" s="129"/>
      <c r="GT98" s="129"/>
      <c r="GU98" s="129"/>
      <c r="GV98" s="129"/>
      <c r="GW98" s="129"/>
      <c r="GX98" s="129"/>
      <c r="GY98" s="129"/>
      <c r="GZ98" s="129"/>
      <c r="HA98" s="129"/>
      <c r="HB98" s="129"/>
      <c r="HC98" s="129"/>
      <c r="HD98" s="129"/>
      <c r="HE98" s="129"/>
      <c r="HF98" s="129"/>
      <c r="HG98" s="129"/>
      <c r="HH98" s="129"/>
      <c r="HI98" s="129"/>
      <c r="HJ98" s="129"/>
      <c r="HK98" s="129"/>
      <c r="HL98" s="129"/>
      <c r="HM98" s="129"/>
      <c r="HN98" s="129"/>
      <c r="HO98" s="129"/>
      <c r="HP98" s="129"/>
      <c r="HQ98" s="129"/>
      <c r="HR98" s="129"/>
      <c r="HS98" s="129"/>
      <c r="HT98" s="129"/>
      <c r="HU98" s="129"/>
      <c r="HV98" s="129"/>
      <c r="HW98" s="129"/>
      <c r="HX98" s="129"/>
      <c r="HY98" s="129"/>
      <c r="HZ98" s="129"/>
      <c r="IA98" s="129"/>
      <c r="IB98" s="129"/>
      <c r="IC98" s="129"/>
      <c r="ID98" s="129"/>
      <c r="IE98" s="129"/>
      <c r="IF98" s="129"/>
      <c r="IG98" s="129"/>
      <c r="IH98" s="129"/>
      <c r="II98" s="129"/>
      <c r="IJ98" s="129"/>
      <c r="IK98" s="129"/>
      <c r="IL98" s="129"/>
      <c r="IM98" s="129"/>
      <c r="IN98" s="129"/>
      <c r="IO98" s="129"/>
      <c r="IP98" s="129"/>
      <c r="IQ98" s="129"/>
      <c r="IR98" s="129"/>
      <c r="IS98" s="129"/>
      <c r="IT98" s="129"/>
      <c r="IU98" s="129"/>
      <c r="IV98" s="129"/>
      <c r="IW98" s="129"/>
      <c r="IX98" s="129"/>
      <c r="IY98" s="129"/>
    </row>
    <row r="99" spans="1:259" s="120" customFormat="1" ht="15" hidden="1" x14ac:dyDescent="0.3">
      <c r="A99" s="130"/>
      <c r="B99" s="149" t="e">
        <f t="shared" si="0"/>
        <v>#REF!</v>
      </c>
      <c r="C99" s="149"/>
      <c r="D99" s="149" t="e">
        <f t="shared" si="1"/>
        <v>#REF!</v>
      </c>
      <c r="E99" s="149" t="e">
        <f t="shared" si="2"/>
        <v>#REF!</v>
      </c>
      <c r="F99" s="149"/>
      <c r="G99" s="149"/>
      <c r="H99" s="149" t="e">
        <f t="shared" si="3"/>
        <v>#REF!</v>
      </c>
      <c r="I99" s="149" t="e">
        <f t="shared" si="4"/>
        <v>#REF!</v>
      </c>
      <c r="J99" s="138" t="e">
        <f t="shared" si="5"/>
        <v>#REF!</v>
      </c>
      <c r="K99" s="138" t="e">
        <f t="shared" si="6"/>
        <v>#REF!</v>
      </c>
      <c r="L99" s="138" t="e">
        <f t="shared" si="6"/>
        <v>#REF!</v>
      </c>
      <c r="M99" s="138" t="e">
        <f t="shared" si="7"/>
        <v>#REF!</v>
      </c>
      <c r="N99" s="138" t="e">
        <f t="shared" si="7"/>
        <v>#REF!</v>
      </c>
      <c r="O99" s="138"/>
      <c r="P99" s="138"/>
      <c r="Q99" s="138"/>
      <c r="R99" s="138"/>
      <c r="S99" s="138"/>
      <c r="T99" s="138"/>
      <c r="U99" s="138"/>
      <c r="V99" s="133"/>
      <c r="W99" s="128"/>
      <c r="X99" s="129"/>
      <c r="Y99" s="129"/>
      <c r="Z99" s="129"/>
      <c r="AA99" s="129"/>
      <c r="AB99" s="129"/>
      <c r="AC99" s="129"/>
      <c r="AD99" s="129"/>
      <c r="AE99" s="129"/>
      <c r="AF99" s="129"/>
      <c r="AG99" s="129"/>
      <c r="AH99" s="129"/>
      <c r="AI99" s="129"/>
      <c r="AJ99" s="129"/>
      <c r="AK99" s="129"/>
      <c r="AL99" s="129"/>
      <c r="AM99" s="129"/>
      <c r="AN99" s="129"/>
      <c r="AO99" s="129"/>
      <c r="AP99" s="129"/>
      <c r="AQ99" s="129"/>
      <c r="AR99" s="129"/>
      <c r="AS99" s="129"/>
      <c r="AT99" s="129"/>
      <c r="AU99" s="129"/>
      <c r="AV99" s="129"/>
      <c r="AW99" s="129"/>
      <c r="AX99" s="129"/>
      <c r="AY99" s="129"/>
      <c r="AZ99" s="129"/>
      <c r="BA99" s="129"/>
      <c r="BB99" s="129"/>
      <c r="BC99" s="129"/>
      <c r="BD99" s="129"/>
      <c r="BE99" s="129"/>
      <c r="BF99" s="129"/>
      <c r="BG99" s="129"/>
      <c r="BH99" s="129"/>
      <c r="BI99" s="129"/>
      <c r="BJ99" s="129"/>
      <c r="BK99" s="129"/>
      <c r="BL99" s="129"/>
      <c r="BM99" s="129"/>
      <c r="BN99" s="129"/>
      <c r="BO99" s="129"/>
      <c r="BP99" s="129"/>
      <c r="BQ99" s="129"/>
      <c r="BR99" s="129"/>
      <c r="BS99" s="129"/>
      <c r="BT99" s="129"/>
      <c r="BU99" s="129"/>
      <c r="BV99" s="129"/>
      <c r="BW99" s="129"/>
      <c r="BX99" s="129"/>
      <c r="BY99" s="129"/>
      <c r="BZ99" s="129"/>
      <c r="CA99" s="129"/>
      <c r="CB99" s="129"/>
      <c r="CC99" s="129"/>
      <c r="CD99" s="129"/>
      <c r="CE99" s="129"/>
      <c r="CF99" s="129"/>
      <c r="CG99" s="129"/>
      <c r="CH99" s="129"/>
      <c r="CI99" s="129"/>
      <c r="CJ99" s="129"/>
      <c r="CK99" s="129"/>
      <c r="CL99" s="129"/>
      <c r="CM99" s="129"/>
      <c r="CN99" s="129"/>
      <c r="CO99" s="129"/>
      <c r="CP99" s="129"/>
      <c r="CQ99" s="129"/>
      <c r="CR99" s="129"/>
      <c r="CS99" s="129"/>
      <c r="CT99" s="129"/>
      <c r="CU99" s="129"/>
      <c r="CV99" s="129"/>
      <c r="CW99" s="129"/>
      <c r="CX99" s="129"/>
      <c r="CY99" s="129"/>
      <c r="CZ99" s="129"/>
      <c r="DA99" s="129"/>
      <c r="DB99" s="129"/>
      <c r="DC99" s="129"/>
      <c r="DD99" s="129"/>
      <c r="DE99" s="129"/>
      <c r="DF99" s="129"/>
      <c r="DG99" s="129"/>
      <c r="DH99" s="129"/>
      <c r="DI99" s="129"/>
      <c r="DJ99" s="129"/>
      <c r="DK99" s="129"/>
      <c r="DL99" s="129"/>
      <c r="DM99" s="129"/>
      <c r="DN99" s="129"/>
      <c r="DO99" s="129"/>
      <c r="DP99" s="129"/>
      <c r="DQ99" s="129"/>
      <c r="DR99" s="129"/>
      <c r="DS99" s="129"/>
      <c r="DT99" s="129"/>
      <c r="DU99" s="129"/>
      <c r="DV99" s="129"/>
      <c r="DW99" s="129"/>
      <c r="DX99" s="129"/>
      <c r="DY99" s="129"/>
      <c r="DZ99" s="129"/>
      <c r="EA99" s="129"/>
      <c r="EB99" s="129"/>
      <c r="EC99" s="129"/>
      <c r="ED99" s="129"/>
      <c r="EE99" s="129"/>
      <c r="EF99" s="129"/>
      <c r="EG99" s="129"/>
      <c r="EH99" s="129"/>
      <c r="EI99" s="129"/>
      <c r="EJ99" s="129"/>
      <c r="EK99" s="129"/>
      <c r="EL99" s="129"/>
      <c r="EM99" s="129"/>
      <c r="EN99" s="129"/>
      <c r="EO99" s="129"/>
      <c r="EP99" s="129"/>
      <c r="EQ99" s="129"/>
      <c r="ER99" s="129"/>
      <c r="ES99" s="129"/>
      <c r="ET99" s="129"/>
      <c r="EU99" s="129"/>
      <c r="EV99" s="129"/>
      <c r="EW99" s="129"/>
      <c r="EX99" s="129"/>
      <c r="EY99" s="129"/>
      <c r="EZ99" s="129"/>
      <c r="FA99" s="129"/>
      <c r="FB99" s="129"/>
      <c r="FC99" s="129"/>
      <c r="FD99" s="129"/>
      <c r="FE99" s="129"/>
      <c r="FF99" s="129"/>
      <c r="FG99" s="129"/>
      <c r="FH99" s="129"/>
      <c r="FI99" s="129"/>
      <c r="FJ99" s="129"/>
      <c r="FK99" s="129"/>
      <c r="FL99" s="129"/>
      <c r="FM99" s="129"/>
      <c r="FN99" s="129"/>
      <c r="FO99" s="129"/>
      <c r="FP99" s="129"/>
      <c r="FQ99" s="129"/>
      <c r="FR99" s="129"/>
      <c r="FS99" s="129"/>
      <c r="FT99" s="129"/>
      <c r="FU99" s="129"/>
      <c r="FV99" s="129"/>
      <c r="FW99" s="129"/>
      <c r="FX99" s="129"/>
      <c r="FY99" s="129"/>
      <c r="FZ99" s="129"/>
      <c r="GA99" s="129"/>
      <c r="GB99" s="129"/>
      <c r="GC99" s="129"/>
      <c r="GD99" s="129"/>
      <c r="GE99" s="129"/>
      <c r="GF99" s="129"/>
      <c r="GG99" s="129"/>
      <c r="GH99" s="129"/>
      <c r="GI99" s="129"/>
      <c r="GJ99" s="129"/>
      <c r="GK99" s="129"/>
      <c r="GL99" s="129"/>
      <c r="GM99" s="129"/>
      <c r="GN99" s="129"/>
      <c r="GO99" s="129"/>
      <c r="GP99" s="129"/>
      <c r="GQ99" s="129"/>
      <c r="GR99" s="129"/>
      <c r="GS99" s="129"/>
      <c r="GT99" s="129"/>
      <c r="GU99" s="129"/>
      <c r="GV99" s="129"/>
      <c r="GW99" s="129"/>
      <c r="GX99" s="129"/>
      <c r="GY99" s="129"/>
      <c r="GZ99" s="129"/>
      <c r="HA99" s="129"/>
      <c r="HB99" s="129"/>
      <c r="HC99" s="129"/>
      <c r="HD99" s="129"/>
      <c r="HE99" s="129"/>
      <c r="HF99" s="129"/>
      <c r="HG99" s="129"/>
      <c r="HH99" s="129"/>
      <c r="HI99" s="129"/>
      <c r="HJ99" s="129"/>
      <c r="HK99" s="129"/>
      <c r="HL99" s="129"/>
      <c r="HM99" s="129"/>
      <c r="HN99" s="129"/>
      <c r="HO99" s="129"/>
      <c r="HP99" s="129"/>
      <c r="HQ99" s="129"/>
      <c r="HR99" s="129"/>
      <c r="HS99" s="129"/>
      <c r="HT99" s="129"/>
      <c r="HU99" s="129"/>
      <c r="HV99" s="129"/>
      <c r="HW99" s="129"/>
      <c r="HX99" s="129"/>
      <c r="HY99" s="129"/>
      <c r="HZ99" s="129"/>
      <c r="IA99" s="129"/>
      <c r="IB99" s="129"/>
      <c r="IC99" s="129"/>
      <c r="ID99" s="129"/>
      <c r="IE99" s="129"/>
      <c r="IF99" s="129"/>
      <c r="IG99" s="129"/>
      <c r="IH99" s="129"/>
      <c r="II99" s="129"/>
      <c r="IJ99" s="129"/>
      <c r="IK99" s="129"/>
      <c r="IL99" s="129"/>
      <c r="IM99" s="129"/>
      <c r="IN99" s="129"/>
      <c r="IO99" s="129"/>
      <c r="IP99" s="129"/>
      <c r="IQ99" s="129"/>
      <c r="IR99" s="129"/>
      <c r="IS99" s="129"/>
      <c r="IT99" s="129"/>
      <c r="IU99" s="129"/>
      <c r="IV99" s="129"/>
      <c r="IW99" s="129"/>
      <c r="IX99" s="129"/>
      <c r="IY99" s="129"/>
    </row>
    <row r="100" spans="1:259" s="120" customFormat="1" ht="15" hidden="1" x14ac:dyDescent="0.3">
      <c r="A100" s="130"/>
      <c r="B100" s="149" t="e">
        <f t="shared" si="0"/>
        <v>#REF!</v>
      </c>
      <c r="C100" s="149"/>
      <c r="D100" s="149" t="e">
        <f t="shared" si="1"/>
        <v>#REF!</v>
      </c>
      <c r="E100" s="149" t="e">
        <f t="shared" si="2"/>
        <v>#REF!</v>
      </c>
      <c r="F100" s="149"/>
      <c r="G100" s="149"/>
      <c r="H100" s="149" t="e">
        <f t="shared" si="3"/>
        <v>#REF!</v>
      </c>
      <c r="I100" s="149" t="e">
        <f t="shared" si="4"/>
        <v>#REF!</v>
      </c>
      <c r="J100" s="138" t="e">
        <f t="shared" si="5"/>
        <v>#REF!</v>
      </c>
      <c r="K100" s="138" t="e">
        <f t="shared" si="6"/>
        <v>#REF!</v>
      </c>
      <c r="L100" s="138" t="e">
        <f t="shared" si="6"/>
        <v>#REF!</v>
      </c>
      <c r="M100" s="138" t="e">
        <f t="shared" si="7"/>
        <v>#REF!</v>
      </c>
      <c r="N100" s="138" t="e">
        <f t="shared" si="7"/>
        <v>#REF!</v>
      </c>
      <c r="O100" s="138"/>
      <c r="P100" s="138"/>
      <c r="Q100" s="138"/>
      <c r="R100" s="138"/>
      <c r="S100" s="138"/>
      <c r="T100" s="138"/>
      <c r="U100" s="138"/>
      <c r="V100" s="133"/>
      <c r="W100" s="128"/>
      <c r="X100" s="129"/>
      <c r="Y100" s="129"/>
      <c r="Z100" s="129"/>
      <c r="AA100" s="129"/>
      <c r="AB100" s="129"/>
      <c r="AC100" s="129"/>
      <c r="AD100" s="129"/>
      <c r="AE100" s="129"/>
      <c r="AF100" s="129"/>
      <c r="AG100" s="129"/>
      <c r="AH100" s="129"/>
      <c r="AI100" s="129"/>
      <c r="AJ100" s="129"/>
      <c r="AK100" s="129"/>
      <c r="AL100" s="129"/>
      <c r="AM100" s="129"/>
      <c r="AN100" s="129"/>
      <c r="AO100" s="129"/>
      <c r="AP100" s="129"/>
      <c r="AQ100" s="129"/>
      <c r="AR100" s="129"/>
      <c r="AS100" s="129"/>
      <c r="AT100" s="129"/>
      <c r="AU100" s="129"/>
      <c r="AV100" s="129"/>
      <c r="AW100" s="129"/>
      <c r="AX100" s="129"/>
      <c r="AY100" s="129"/>
      <c r="AZ100" s="129"/>
      <c r="BA100" s="129"/>
      <c r="BB100" s="129"/>
      <c r="BC100" s="129"/>
      <c r="BD100" s="129"/>
      <c r="BE100" s="129"/>
      <c r="BF100" s="129"/>
      <c r="BG100" s="129"/>
      <c r="BH100" s="129"/>
      <c r="BI100" s="129"/>
      <c r="BJ100" s="129"/>
      <c r="BK100" s="129"/>
      <c r="BL100" s="129"/>
      <c r="BM100" s="129"/>
      <c r="BN100" s="129"/>
      <c r="BO100" s="129"/>
      <c r="BP100" s="129"/>
      <c r="BQ100" s="129"/>
      <c r="BR100" s="129"/>
      <c r="BS100" s="129"/>
      <c r="BT100" s="129"/>
      <c r="BU100" s="129"/>
      <c r="BV100" s="129"/>
      <c r="BW100" s="129"/>
      <c r="BX100" s="129"/>
      <c r="BY100" s="129"/>
      <c r="BZ100" s="129"/>
      <c r="CA100" s="129"/>
      <c r="CB100" s="129"/>
      <c r="CC100" s="129"/>
      <c r="CD100" s="129"/>
      <c r="CE100" s="129"/>
      <c r="CF100" s="129"/>
      <c r="CG100" s="129"/>
      <c r="CH100" s="129"/>
      <c r="CI100" s="129"/>
      <c r="CJ100" s="129"/>
      <c r="CK100" s="129"/>
      <c r="CL100" s="129"/>
      <c r="CM100" s="129"/>
      <c r="CN100" s="129"/>
      <c r="CO100" s="129"/>
      <c r="CP100" s="129"/>
      <c r="CQ100" s="129"/>
      <c r="CR100" s="129"/>
      <c r="CS100" s="129"/>
      <c r="CT100" s="129"/>
      <c r="CU100" s="129"/>
      <c r="CV100" s="129"/>
      <c r="CW100" s="129"/>
      <c r="CX100" s="129"/>
      <c r="CY100" s="129"/>
      <c r="CZ100" s="129"/>
      <c r="DA100" s="129"/>
      <c r="DB100" s="129"/>
      <c r="DC100" s="129"/>
      <c r="DD100" s="129"/>
      <c r="DE100" s="129"/>
      <c r="DF100" s="129"/>
      <c r="DG100" s="129"/>
      <c r="DH100" s="129"/>
      <c r="DI100" s="129"/>
      <c r="DJ100" s="129"/>
      <c r="DK100" s="129"/>
      <c r="DL100" s="129"/>
      <c r="DM100" s="129"/>
      <c r="DN100" s="129"/>
      <c r="DO100" s="129"/>
      <c r="DP100" s="129"/>
      <c r="DQ100" s="129"/>
      <c r="DR100" s="129"/>
      <c r="DS100" s="129"/>
      <c r="DT100" s="129"/>
      <c r="DU100" s="129"/>
      <c r="DV100" s="129"/>
      <c r="DW100" s="129"/>
      <c r="DX100" s="129"/>
      <c r="DY100" s="129"/>
      <c r="DZ100" s="129"/>
      <c r="EA100" s="129"/>
      <c r="EB100" s="129"/>
      <c r="EC100" s="129"/>
      <c r="ED100" s="129"/>
      <c r="EE100" s="129"/>
      <c r="EF100" s="129"/>
      <c r="EG100" s="129"/>
      <c r="EH100" s="129"/>
      <c r="EI100" s="129"/>
      <c r="EJ100" s="129"/>
      <c r="EK100" s="129"/>
      <c r="EL100" s="129"/>
      <c r="EM100" s="129"/>
      <c r="EN100" s="129"/>
      <c r="EO100" s="129"/>
      <c r="EP100" s="129"/>
      <c r="EQ100" s="129"/>
      <c r="ER100" s="129"/>
      <c r="ES100" s="129"/>
      <c r="ET100" s="129"/>
      <c r="EU100" s="129"/>
      <c r="EV100" s="129"/>
      <c r="EW100" s="129"/>
      <c r="EX100" s="129"/>
      <c r="EY100" s="129"/>
      <c r="EZ100" s="129"/>
      <c r="FA100" s="129"/>
      <c r="FB100" s="129"/>
      <c r="FC100" s="129"/>
      <c r="FD100" s="129"/>
      <c r="FE100" s="129"/>
      <c r="FF100" s="129"/>
      <c r="FG100" s="129"/>
      <c r="FH100" s="129"/>
      <c r="FI100" s="129"/>
      <c r="FJ100" s="129"/>
      <c r="FK100" s="129"/>
      <c r="FL100" s="129"/>
      <c r="FM100" s="129"/>
      <c r="FN100" s="129"/>
      <c r="FO100" s="129"/>
      <c r="FP100" s="129"/>
      <c r="FQ100" s="129"/>
      <c r="FR100" s="129"/>
      <c r="FS100" s="129"/>
      <c r="FT100" s="129"/>
      <c r="FU100" s="129"/>
      <c r="FV100" s="129"/>
      <c r="FW100" s="129"/>
      <c r="FX100" s="129"/>
      <c r="FY100" s="129"/>
      <c r="FZ100" s="129"/>
      <c r="GA100" s="129"/>
      <c r="GB100" s="129"/>
      <c r="GC100" s="129"/>
      <c r="GD100" s="129"/>
      <c r="GE100" s="129"/>
      <c r="GF100" s="129"/>
      <c r="GG100" s="129"/>
      <c r="GH100" s="129"/>
      <c r="GI100" s="129"/>
      <c r="GJ100" s="129"/>
      <c r="GK100" s="129"/>
      <c r="GL100" s="129"/>
      <c r="GM100" s="129"/>
      <c r="GN100" s="129"/>
      <c r="GO100" s="129"/>
      <c r="GP100" s="129"/>
      <c r="GQ100" s="129"/>
      <c r="GR100" s="129"/>
      <c r="GS100" s="129"/>
      <c r="GT100" s="129"/>
      <c r="GU100" s="129"/>
      <c r="GV100" s="129"/>
      <c r="GW100" s="129"/>
      <c r="GX100" s="129"/>
      <c r="GY100" s="129"/>
      <c r="GZ100" s="129"/>
      <c r="HA100" s="129"/>
      <c r="HB100" s="129"/>
      <c r="HC100" s="129"/>
      <c r="HD100" s="129"/>
      <c r="HE100" s="129"/>
      <c r="HF100" s="129"/>
      <c r="HG100" s="129"/>
      <c r="HH100" s="129"/>
      <c r="HI100" s="129"/>
      <c r="HJ100" s="129"/>
      <c r="HK100" s="129"/>
      <c r="HL100" s="129"/>
      <c r="HM100" s="129"/>
      <c r="HN100" s="129"/>
      <c r="HO100" s="129"/>
      <c r="HP100" s="129"/>
      <c r="HQ100" s="129"/>
      <c r="HR100" s="129"/>
      <c r="HS100" s="129"/>
      <c r="HT100" s="129"/>
      <c r="HU100" s="129"/>
      <c r="HV100" s="129"/>
      <c r="HW100" s="129"/>
      <c r="HX100" s="129"/>
      <c r="HY100" s="129"/>
      <c r="HZ100" s="129"/>
      <c r="IA100" s="129"/>
      <c r="IB100" s="129"/>
      <c r="IC100" s="129"/>
      <c r="ID100" s="129"/>
      <c r="IE100" s="129"/>
      <c r="IF100" s="129"/>
      <c r="IG100" s="129"/>
      <c r="IH100" s="129"/>
      <c r="II100" s="129"/>
      <c r="IJ100" s="129"/>
      <c r="IK100" s="129"/>
      <c r="IL100" s="129"/>
      <c r="IM100" s="129"/>
      <c r="IN100" s="129"/>
      <c r="IO100" s="129"/>
      <c r="IP100" s="129"/>
      <c r="IQ100" s="129"/>
      <c r="IR100" s="129"/>
      <c r="IS100" s="129"/>
      <c r="IT100" s="129"/>
      <c r="IU100" s="129"/>
      <c r="IV100" s="129"/>
      <c r="IW100" s="129"/>
      <c r="IX100" s="129"/>
      <c r="IY100" s="129"/>
    </row>
    <row r="101" spans="1:259" s="120" customFormat="1" ht="15" hidden="1" x14ac:dyDescent="0.3">
      <c r="A101" s="130"/>
      <c r="B101" s="149" t="e">
        <f t="shared" si="0"/>
        <v>#REF!</v>
      </c>
      <c r="C101" s="149"/>
      <c r="D101" s="149" t="e">
        <f t="shared" si="1"/>
        <v>#REF!</v>
      </c>
      <c r="E101" s="149" t="e">
        <f t="shared" si="2"/>
        <v>#REF!</v>
      </c>
      <c r="F101" s="149"/>
      <c r="G101" s="149"/>
      <c r="H101" s="149" t="e">
        <f t="shared" si="3"/>
        <v>#REF!</v>
      </c>
      <c r="I101" s="149" t="e">
        <f t="shared" si="4"/>
        <v>#REF!</v>
      </c>
      <c r="J101" s="138" t="e">
        <f t="shared" si="5"/>
        <v>#REF!</v>
      </c>
      <c r="K101" s="138" t="e">
        <f t="shared" si="6"/>
        <v>#REF!</v>
      </c>
      <c r="L101" s="138" t="e">
        <f t="shared" si="6"/>
        <v>#REF!</v>
      </c>
      <c r="M101" s="138" t="e">
        <f t="shared" si="7"/>
        <v>#REF!</v>
      </c>
      <c r="N101" s="138" t="e">
        <f t="shared" si="7"/>
        <v>#REF!</v>
      </c>
      <c r="O101" s="138"/>
      <c r="P101" s="138"/>
      <c r="Q101" s="138"/>
      <c r="R101" s="138"/>
      <c r="S101" s="138"/>
      <c r="T101" s="138"/>
      <c r="U101" s="138"/>
      <c r="V101" s="133"/>
      <c r="W101" s="128"/>
      <c r="X101" s="129"/>
      <c r="Y101" s="129"/>
      <c r="Z101" s="129"/>
      <c r="AA101" s="129"/>
      <c r="AB101" s="129"/>
      <c r="AC101" s="129"/>
      <c r="AD101" s="129"/>
      <c r="AE101" s="129"/>
      <c r="AF101" s="129"/>
      <c r="AG101" s="129"/>
      <c r="AH101" s="129"/>
      <c r="AI101" s="129"/>
      <c r="AJ101" s="129"/>
      <c r="AK101" s="129"/>
      <c r="AL101" s="129"/>
      <c r="AM101" s="129"/>
      <c r="AN101" s="129"/>
      <c r="AO101" s="129"/>
      <c r="AP101" s="129"/>
      <c r="AQ101" s="129"/>
      <c r="AR101" s="129"/>
      <c r="AS101" s="129"/>
      <c r="AT101" s="129"/>
      <c r="AU101" s="129"/>
      <c r="AV101" s="129"/>
      <c r="AW101" s="129"/>
      <c r="AX101" s="129"/>
      <c r="AY101" s="129"/>
      <c r="AZ101" s="129"/>
      <c r="BA101" s="129"/>
      <c r="BB101" s="129"/>
      <c r="BC101" s="129"/>
      <c r="BD101" s="129"/>
      <c r="BE101" s="129"/>
      <c r="BF101" s="129"/>
      <c r="BG101" s="129"/>
      <c r="BH101" s="129"/>
      <c r="BI101" s="129"/>
      <c r="BJ101" s="129"/>
      <c r="BK101" s="129"/>
      <c r="BL101" s="129"/>
      <c r="BM101" s="129"/>
      <c r="BN101" s="129"/>
      <c r="BO101" s="129"/>
      <c r="BP101" s="129"/>
      <c r="BQ101" s="129"/>
      <c r="BR101" s="129"/>
      <c r="BS101" s="129"/>
      <c r="BT101" s="129"/>
      <c r="BU101" s="129"/>
      <c r="BV101" s="129"/>
      <c r="BW101" s="129"/>
      <c r="BX101" s="129"/>
      <c r="BY101" s="129"/>
      <c r="BZ101" s="129"/>
      <c r="CA101" s="129"/>
      <c r="CB101" s="129"/>
      <c r="CC101" s="129"/>
      <c r="CD101" s="129"/>
      <c r="CE101" s="129"/>
      <c r="CF101" s="129"/>
      <c r="CG101" s="129"/>
      <c r="CH101" s="129"/>
      <c r="CI101" s="129"/>
      <c r="CJ101" s="129"/>
      <c r="CK101" s="129"/>
      <c r="CL101" s="129"/>
      <c r="CM101" s="129"/>
      <c r="CN101" s="129"/>
      <c r="CO101" s="129"/>
      <c r="CP101" s="129"/>
      <c r="CQ101" s="129"/>
      <c r="CR101" s="129"/>
      <c r="CS101" s="129"/>
      <c r="CT101" s="129"/>
      <c r="CU101" s="129"/>
      <c r="CV101" s="129"/>
      <c r="CW101" s="129"/>
      <c r="CX101" s="129"/>
      <c r="CY101" s="129"/>
      <c r="CZ101" s="129"/>
      <c r="DA101" s="129"/>
      <c r="DB101" s="129"/>
      <c r="DC101" s="129"/>
      <c r="DD101" s="129"/>
      <c r="DE101" s="129"/>
      <c r="DF101" s="129"/>
      <c r="DG101" s="129"/>
      <c r="DH101" s="129"/>
      <c r="DI101" s="129"/>
      <c r="DJ101" s="129"/>
      <c r="DK101" s="129"/>
      <c r="DL101" s="129"/>
      <c r="DM101" s="129"/>
      <c r="DN101" s="129"/>
      <c r="DO101" s="129"/>
      <c r="DP101" s="129"/>
      <c r="DQ101" s="129"/>
      <c r="DR101" s="129"/>
      <c r="DS101" s="129"/>
      <c r="DT101" s="129"/>
      <c r="DU101" s="129"/>
      <c r="DV101" s="129"/>
      <c r="DW101" s="129"/>
      <c r="DX101" s="129"/>
      <c r="DY101" s="129"/>
      <c r="DZ101" s="129"/>
      <c r="EA101" s="129"/>
      <c r="EB101" s="129"/>
      <c r="EC101" s="129"/>
      <c r="ED101" s="129"/>
      <c r="EE101" s="129"/>
      <c r="EF101" s="129"/>
      <c r="EG101" s="129"/>
      <c r="EH101" s="129"/>
      <c r="EI101" s="129"/>
      <c r="EJ101" s="129"/>
      <c r="EK101" s="129"/>
      <c r="EL101" s="129"/>
      <c r="EM101" s="129"/>
      <c r="EN101" s="129"/>
      <c r="EO101" s="129"/>
      <c r="EP101" s="129"/>
      <c r="EQ101" s="129"/>
      <c r="ER101" s="129"/>
      <c r="ES101" s="129"/>
      <c r="ET101" s="129"/>
      <c r="EU101" s="129"/>
      <c r="EV101" s="129"/>
      <c r="EW101" s="129"/>
      <c r="EX101" s="129"/>
      <c r="EY101" s="129"/>
      <c r="EZ101" s="129"/>
      <c r="FA101" s="129"/>
      <c r="FB101" s="129"/>
      <c r="FC101" s="129"/>
      <c r="FD101" s="129"/>
      <c r="FE101" s="129"/>
      <c r="FF101" s="129"/>
      <c r="FG101" s="129"/>
      <c r="FH101" s="129"/>
      <c r="FI101" s="129"/>
      <c r="FJ101" s="129"/>
      <c r="FK101" s="129"/>
      <c r="FL101" s="129"/>
      <c r="FM101" s="129"/>
      <c r="FN101" s="129"/>
      <c r="FO101" s="129"/>
      <c r="FP101" s="129"/>
      <c r="FQ101" s="129"/>
      <c r="FR101" s="129"/>
      <c r="FS101" s="129"/>
      <c r="FT101" s="129"/>
      <c r="FU101" s="129"/>
      <c r="FV101" s="129"/>
      <c r="FW101" s="129"/>
      <c r="FX101" s="129"/>
      <c r="FY101" s="129"/>
      <c r="FZ101" s="129"/>
      <c r="GA101" s="129"/>
      <c r="GB101" s="129"/>
      <c r="GC101" s="129"/>
      <c r="GD101" s="129"/>
      <c r="GE101" s="129"/>
      <c r="GF101" s="129"/>
      <c r="GG101" s="129"/>
      <c r="GH101" s="129"/>
      <c r="GI101" s="129"/>
      <c r="GJ101" s="129"/>
      <c r="GK101" s="129"/>
      <c r="GL101" s="129"/>
      <c r="GM101" s="129"/>
      <c r="GN101" s="129"/>
      <c r="GO101" s="129"/>
      <c r="GP101" s="129"/>
      <c r="GQ101" s="129"/>
      <c r="GR101" s="129"/>
      <c r="GS101" s="129"/>
      <c r="GT101" s="129"/>
      <c r="GU101" s="129"/>
      <c r="GV101" s="129"/>
      <c r="GW101" s="129"/>
      <c r="GX101" s="129"/>
      <c r="GY101" s="129"/>
      <c r="GZ101" s="129"/>
      <c r="HA101" s="129"/>
      <c r="HB101" s="129"/>
      <c r="HC101" s="129"/>
      <c r="HD101" s="129"/>
      <c r="HE101" s="129"/>
      <c r="HF101" s="129"/>
      <c r="HG101" s="129"/>
      <c r="HH101" s="129"/>
      <c r="HI101" s="129"/>
      <c r="HJ101" s="129"/>
      <c r="HK101" s="129"/>
      <c r="HL101" s="129"/>
      <c r="HM101" s="129"/>
      <c r="HN101" s="129"/>
      <c r="HO101" s="129"/>
      <c r="HP101" s="129"/>
      <c r="HQ101" s="129"/>
      <c r="HR101" s="129"/>
      <c r="HS101" s="129"/>
      <c r="HT101" s="129"/>
      <c r="HU101" s="129"/>
      <c r="HV101" s="129"/>
      <c r="HW101" s="129"/>
      <c r="HX101" s="129"/>
      <c r="HY101" s="129"/>
      <c r="HZ101" s="129"/>
      <c r="IA101" s="129"/>
      <c r="IB101" s="129"/>
      <c r="IC101" s="129"/>
      <c r="ID101" s="129"/>
      <c r="IE101" s="129"/>
      <c r="IF101" s="129"/>
      <c r="IG101" s="129"/>
      <c r="IH101" s="129"/>
      <c r="II101" s="129"/>
      <c r="IJ101" s="129"/>
      <c r="IK101" s="129"/>
      <c r="IL101" s="129"/>
      <c r="IM101" s="129"/>
      <c r="IN101" s="129"/>
      <c r="IO101" s="129"/>
      <c r="IP101" s="129"/>
      <c r="IQ101" s="129"/>
      <c r="IR101" s="129"/>
      <c r="IS101" s="129"/>
      <c r="IT101" s="129"/>
      <c r="IU101" s="129"/>
      <c r="IV101" s="129"/>
      <c r="IW101" s="129"/>
      <c r="IX101" s="129"/>
      <c r="IY101" s="129"/>
    </row>
    <row r="102" spans="1:259" s="120" customFormat="1" ht="15" hidden="1" x14ac:dyDescent="0.3">
      <c r="A102" s="130"/>
      <c r="B102" s="149" t="e">
        <f t="shared" si="0"/>
        <v>#REF!</v>
      </c>
      <c r="C102" s="149"/>
      <c r="D102" s="149" t="e">
        <f t="shared" si="1"/>
        <v>#REF!</v>
      </c>
      <c r="E102" s="149" t="e">
        <f t="shared" si="2"/>
        <v>#REF!</v>
      </c>
      <c r="F102" s="149"/>
      <c r="G102" s="149"/>
      <c r="H102" s="149" t="e">
        <f t="shared" si="3"/>
        <v>#REF!</v>
      </c>
      <c r="I102" s="149" t="e">
        <f t="shared" si="4"/>
        <v>#REF!</v>
      </c>
      <c r="J102" s="138" t="e">
        <f t="shared" si="5"/>
        <v>#REF!</v>
      </c>
      <c r="K102" s="138" t="e">
        <f t="shared" si="6"/>
        <v>#REF!</v>
      </c>
      <c r="L102" s="138" t="e">
        <f t="shared" si="6"/>
        <v>#REF!</v>
      </c>
      <c r="M102" s="138" t="e">
        <f t="shared" si="7"/>
        <v>#REF!</v>
      </c>
      <c r="N102" s="138" t="e">
        <f t="shared" si="7"/>
        <v>#REF!</v>
      </c>
      <c r="O102" s="138"/>
      <c r="P102" s="138"/>
      <c r="Q102" s="138"/>
      <c r="R102" s="138"/>
      <c r="S102" s="138"/>
      <c r="T102" s="138"/>
      <c r="U102" s="138"/>
      <c r="V102" s="133"/>
      <c r="W102" s="128"/>
      <c r="X102" s="129"/>
      <c r="Y102" s="129"/>
      <c r="Z102" s="129"/>
      <c r="AA102" s="129"/>
      <c r="AB102" s="129"/>
      <c r="AC102" s="129"/>
      <c r="AD102" s="129"/>
      <c r="AE102" s="129"/>
      <c r="AF102" s="129"/>
      <c r="AG102" s="129"/>
      <c r="AH102" s="129"/>
      <c r="AI102" s="129"/>
      <c r="AJ102" s="129"/>
      <c r="AK102" s="129"/>
      <c r="AL102" s="129"/>
      <c r="AM102" s="129"/>
      <c r="AN102" s="129"/>
      <c r="AO102" s="129"/>
      <c r="AP102" s="129"/>
      <c r="AQ102" s="129"/>
      <c r="AR102" s="129"/>
      <c r="AS102" s="129"/>
      <c r="AT102" s="129"/>
      <c r="AU102" s="129"/>
      <c r="AV102" s="129"/>
      <c r="AW102" s="129"/>
      <c r="AX102" s="129"/>
      <c r="AY102" s="129"/>
      <c r="AZ102" s="129"/>
      <c r="BA102" s="129"/>
      <c r="BB102" s="129"/>
      <c r="BC102" s="129"/>
      <c r="BD102" s="129"/>
      <c r="BE102" s="129"/>
      <c r="BF102" s="129"/>
      <c r="BG102" s="129"/>
      <c r="BH102" s="129"/>
      <c r="BI102" s="129"/>
      <c r="BJ102" s="129"/>
      <c r="BK102" s="129"/>
      <c r="BL102" s="129"/>
      <c r="BM102" s="129"/>
      <c r="BN102" s="129"/>
      <c r="BO102" s="129"/>
      <c r="BP102" s="129"/>
      <c r="BQ102" s="129"/>
      <c r="BR102" s="129"/>
      <c r="BS102" s="129"/>
      <c r="BT102" s="129"/>
      <c r="BU102" s="129"/>
      <c r="BV102" s="129"/>
      <c r="BW102" s="129"/>
      <c r="BX102" s="129"/>
      <c r="BY102" s="129"/>
      <c r="BZ102" s="129"/>
      <c r="CA102" s="129"/>
      <c r="CB102" s="129"/>
      <c r="CC102" s="129"/>
      <c r="CD102" s="129"/>
      <c r="CE102" s="129"/>
      <c r="CF102" s="129"/>
      <c r="CG102" s="129"/>
      <c r="CH102" s="129"/>
      <c r="CI102" s="129"/>
      <c r="CJ102" s="129"/>
      <c r="CK102" s="129"/>
      <c r="CL102" s="129"/>
      <c r="CM102" s="129"/>
      <c r="CN102" s="129"/>
      <c r="CO102" s="129"/>
      <c r="CP102" s="129"/>
      <c r="CQ102" s="129"/>
      <c r="CR102" s="129"/>
      <c r="CS102" s="129"/>
      <c r="CT102" s="129"/>
      <c r="CU102" s="129"/>
      <c r="CV102" s="129"/>
      <c r="CW102" s="129"/>
      <c r="CX102" s="129"/>
      <c r="CY102" s="129"/>
      <c r="CZ102" s="129"/>
      <c r="DA102" s="129"/>
      <c r="DB102" s="129"/>
      <c r="DC102" s="129"/>
      <c r="DD102" s="129"/>
      <c r="DE102" s="129"/>
      <c r="DF102" s="129"/>
      <c r="DG102" s="129"/>
      <c r="DH102" s="129"/>
      <c r="DI102" s="129"/>
      <c r="DJ102" s="129"/>
      <c r="DK102" s="129"/>
      <c r="DL102" s="129"/>
      <c r="DM102" s="129"/>
      <c r="DN102" s="129"/>
      <c r="DO102" s="129"/>
      <c r="DP102" s="129"/>
      <c r="DQ102" s="129"/>
      <c r="DR102" s="129"/>
      <c r="DS102" s="129"/>
      <c r="DT102" s="129"/>
      <c r="DU102" s="129"/>
      <c r="DV102" s="129"/>
      <c r="DW102" s="129"/>
      <c r="DX102" s="129"/>
      <c r="DY102" s="129"/>
      <c r="DZ102" s="129"/>
      <c r="EA102" s="129"/>
      <c r="EB102" s="129"/>
      <c r="EC102" s="129"/>
      <c r="ED102" s="129"/>
      <c r="EE102" s="129"/>
      <c r="EF102" s="129"/>
      <c r="EG102" s="129"/>
      <c r="EH102" s="129"/>
      <c r="EI102" s="129"/>
      <c r="EJ102" s="129"/>
      <c r="EK102" s="129"/>
      <c r="EL102" s="129"/>
      <c r="EM102" s="129"/>
      <c r="EN102" s="129"/>
      <c r="EO102" s="129"/>
      <c r="EP102" s="129"/>
      <c r="EQ102" s="129"/>
      <c r="ER102" s="129"/>
      <c r="ES102" s="129"/>
      <c r="ET102" s="129"/>
      <c r="EU102" s="129"/>
      <c r="EV102" s="129"/>
      <c r="EW102" s="129"/>
      <c r="EX102" s="129"/>
      <c r="EY102" s="129"/>
      <c r="EZ102" s="129"/>
      <c r="FA102" s="129"/>
      <c r="FB102" s="129"/>
      <c r="FC102" s="129"/>
      <c r="FD102" s="129"/>
      <c r="FE102" s="129"/>
      <c r="FF102" s="129"/>
      <c r="FG102" s="129"/>
      <c r="FH102" s="129"/>
      <c r="FI102" s="129"/>
      <c r="FJ102" s="129"/>
      <c r="FK102" s="129"/>
      <c r="FL102" s="129"/>
      <c r="FM102" s="129"/>
      <c r="FN102" s="129"/>
      <c r="FO102" s="129"/>
      <c r="FP102" s="129"/>
      <c r="FQ102" s="129"/>
      <c r="FR102" s="129"/>
      <c r="FS102" s="129"/>
      <c r="FT102" s="129"/>
      <c r="FU102" s="129"/>
      <c r="FV102" s="129"/>
      <c r="FW102" s="129"/>
      <c r="FX102" s="129"/>
      <c r="FY102" s="129"/>
      <c r="FZ102" s="129"/>
      <c r="GA102" s="129"/>
      <c r="GB102" s="129"/>
      <c r="GC102" s="129"/>
      <c r="GD102" s="129"/>
      <c r="GE102" s="129"/>
      <c r="GF102" s="129"/>
      <c r="GG102" s="129"/>
      <c r="GH102" s="129"/>
      <c r="GI102" s="129"/>
      <c r="GJ102" s="129"/>
      <c r="GK102" s="129"/>
      <c r="GL102" s="129"/>
      <c r="GM102" s="129"/>
      <c r="GN102" s="129"/>
      <c r="GO102" s="129"/>
      <c r="GP102" s="129"/>
      <c r="GQ102" s="129"/>
      <c r="GR102" s="129"/>
      <c r="GS102" s="129"/>
      <c r="GT102" s="129"/>
      <c r="GU102" s="129"/>
      <c r="GV102" s="129"/>
      <c r="GW102" s="129"/>
      <c r="GX102" s="129"/>
      <c r="GY102" s="129"/>
      <c r="GZ102" s="129"/>
      <c r="HA102" s="129"/>
      <c r="HB102" s="129"/>
      <c r="HC102" s="129"/>
      <c r="HD102" s="129"/>
      <c r="HE102" s="129"/>
      <c r="HF102" s="129"/>
      <c r="HG102" s="129"/>
      <c r="HH102" s="129"/>
      <c r="HI102" s="129"/>
      <c r="HJ102" s="129"/>
      <c r="HK102" s="129"/>
      <c r="HL102" s="129"/>
      <c r="HM102" s="129"/>
      <c r="HN102" s="129"/>
      <c r="HO102" s="129"/>
      <c r="HP102" s="129"/>
      <c r="HQ102" s="129"/>
      <c r="HR102" s="129"/>
      <c r="HS102" s="129"/>
      <c r="HT102" s="129"/>
      <c r="HU102" s="129"/>
      <c r="HV102" s="129"/>
      <c r="HW102" s="129"/>
      <c r="HX102" s="129"/>
      <c r="HY102" s="129"/>
      <c r="HZ102" s="129"/>
      <c r="IA102" s="129"/>
      <c r="IB102" s="129"/>
      <c r="IC102" s="129"/>
      <c r="ID102" s="129"/>
      <c r="IE102" s="129"/>
      <c r="IF102" s="129"/>
      <c r="IG102" s="129"/>
      <c r="IH102" s="129"/>
      <c r="II102" s="129"/>
      <c r="IJ102" s="129"/>
      <c r="IK102" s="129"/>
      <c r="IL102" s="129"/>
      <c r="IM102" s="129"/>
      <c r="IN102" s="129"/>
      <c r="IO102" s="129"/>
      <c r="IP102" s="129"/>
      <c r="IQ102" s="129"/>
      <c r="IR102" s="129"/>
      <c r="IS102" s="129"/>
      <c r="IT102" s="129"/>
      <c r="IU102" s="129"/>
      <c r="IV102" s="129"/>
      <c r="IW102" s="129"/>
      <c r="IX102" s="129"/>
      <c r="IY102" s="129"/>
    </row>
    <row r="103" spans="1:259" s="120" customFormat="1" ht="15" hidden="1" x14ac:dyDescent="0.3">
      <c r="A103" s="130"/>
      <c r="B103" s="149" t="e">
        <f t="shared" si="0"/>
        <v>#REF!</v>
      </c>
      <c r="C103" s="149"/>
      <c r="D103" s="149" t="e">
        <f t="shared" si="1"/>
        <v>#REF!</v>
      </c>
      <c r="E103" s="149" t="e">
        <f t="shared" si="2"/>
        <v>#REF!</v>
      </c>
      <c r="F103" s="149"/>
      <c r="G103" s="149"/>
      <c r="H103" s="149" t="e">
        <f t="shared" si="3"/>
        <v>#REF!</v>
      </c>
      <c r="I103" s="149" t="e">
        <f t="shared" si="4"/>
        <v>#REF!</v>
      </c>
      <c r="J103" s="138" t="e">
        <f t="shared" si="5"/>
        <v>#REF!</v>
      </c>
      <c r="K103" s="138" t="e">
        <f t="shared" si="6"/>
        <v>#REF!</v>
      </c>
      <c r="L103" s="138" t="e">
        <f t="shared" si="6"/>
        <v>#REF!</v>
      </c>
      <c r="M103" s="138" t="e">
        <f t="shared" si="7"/>
        <v>#REF!</v>
      </c>
      <c r="N103" s="138" t="e">
        <f t="shared" si="7"/>
        <v>#REF!</v>
      </c>
      <c r="O103" s="138"/>
      <c r="P103" s="138"/>
      <c r="Q103" s="138"/>
      <c r="R103" s="138"/>
      <c r="S103" s="138"/>
      <c r="T103" s="138"/>
      <c r="U103" s="138"/>
      <c r="V103" s="133"/>
      <c r="W103" s="128"/>
      <c r="X103" s="129"/>
      <c r="Y103" s="129"/>
      <c r="Z103" s="129"/>
      <c r="AA103" s="129"/>
      <c r="AB103" s="129"/>
      <c r="AC103" s="129"/>
      <c r="AD103" s="129"/>
      <c r="AE103" s="129"/>
      <c r="AF103" s="129"/>
      <c r="AG103" s="129"/>
      <c r="AH103" s="129"/>
      <c r="AI103" s="129"/>
      <c r="AJ103" s="129"/>
      <c r="AK103" s="129"/>
      <c r="AL103" s="129"/>
      <c r="AM103" s="129"/>
      <c r="AN103" s="129"/>
      <c r="AO103" s="129"/>
      <c r="AP103" s="129"/>
      <c r="AQ103" s="129"/>
      <c r="AR103" s="129"/>
      <c r="AS103" s="129"/>
      <c r="AT103" s="129"/>
      <c r="AU103" s="129"/>
      <c r="AV103" s="129"/>
      <c r="AW103" s="129"/>
      <c r="AX103" s="129"/>
      <c r="AY103" s="129"/>
      <c r="AZ103" s="129"/>
      <c r="BA103" s="129"/>
      <c r="BB103" s="129"/>
      <c r="BC103" s="129"/>
      <c r="BD103" s="129"/>
      <c r="BE103" s="129"/>
      <c r="BF103" s="129"/>
      <c r="BG103" s="129"/>
      <c r="BH103" s="129"/>
      <c r="BI103" s="129"/>
      <c r="BJ103" s="129"/>
      <c r="BK103" s="129"/>
      <c r="BL103" s="129"/>
      <c r="BM103" s="129"/>
      <c r="BN103" s="129"/>
      <c r="BO103" s="129"/>
      <c r="BP103" s="129"/>
      <c r="BQ103" s="129"/>
      <c r="BR103" s="129"/>
      <c r="BS103" s="129"/>
      <c r="BT103" s="129"/>
      <c r="BU103" s="129"/>
      <c r="BV103" s="129"/>
      <c r="BW103" s="129"/>
      <c r="BX103" s="129"/>
      <c r="BY103" s="129"/>
      <c r="BZ103" s="129"/>
      <c r="CA103" s="129"/>
      <c r="CB103" s="129"/>
      <c r="CC103" s="129"/>
      <c r="CD103" s="129"/>
      <c r="CE103" s="129"/>
      <c r="CF103" s="129"/>
      <c r="CG103" s="129"/>
      <c r="CH103" s="129"/>
      <c r="CI103" s="129"/>
      <c r="CJ103" s="129"/>
      <c r="CK103" s="129"/>
      <c r="CL103" s="129"/>
      <c r="CM103" s="129"/>
      <c r="CN103" s="129"/>
      <c r="CO103" s="129"/>
      <c r="CP103" s="129"/>
      <c r="CQ103" s="129"/>
      <c r="CR103" s="129"/>
      <c r="CS103" s="129"/>
      <c r="CT103" s="129"/>
      <c r="CU103" s="129"/>
      <c r="CV103" s="129"/>
      <c r="CW103" s="129"/>
      <c r="CX103" s="129"/>
      <c r="CY103" s="129"/>
      <c r="CZ103" s="129"/>
      <c r="DA103" s="129"/>
      <c r="DB103" s="129"/>
      <c r="DC103" s="129"/>
      <c r="DD103" s="129"/>
      <c r="DE103" s="129"/>
      <c r="DF103" s="129"/>
      <c r="DG103" s="129"/>
      <c r="DH103" s="129"/>
      <c r="DI103" s="129"/>
      <c r="DJ103" s="129"/>
      <c r="DK103" s="129"/>
      <c r="DL103" s="129"/>
      <c r="DM103" s="129"/>
      <c r="DN103" s="129"/>
      <c r="DO103" s="129"/>
      <c r="DP103" s="129"/>
      <c r="DQ103" s="129"/>
      <c r="DR103" s="129"/>
      <c r="DS103" s="129"/>
      <c r="DT103" s="129"/>
      <c r="DU103" s="129"/>
      <c r="DV103" s="129"/>
      <c r="DW103" s="129"/>
      <c r="DX103" s="129"/>
      <c r="DY103" s="129"/>
      <c r="DZ103" s="129"/>
      <c r="EA103" s="129"/>
      <c r="EB103" s="129"/>
      <c r="EC103" s="129"/>
      <c r="ED103" s="129"/>
      <c r="EE103" s="129"/>
      <c r="EF103" s="129"/>
      <c r="EG103" s="129"/>
      <c r="EH103" s="129"/>
      <c r="EI103" s="129"/>
      <c r="EJ103" s="129"/>
      <c r="EK103" s="129"/>
      <c r="EL103" s="129"/>
      <c r="EM103" s="129"/>
      <c r="EN103" s="129"/>
      <c r="EO103" s="129"/>
      <c r="EP103" s="129"/>
      <c r="EQ103" s="129"/>
      <c r="ER103" s="129"/>
      <c r="ES103" s="129"/>
      <c r="ET103" s="129"/>
      <c r="EU103" s="129"/>
      <c r="EV103" s="129"/>
      <c r="EW103" s="129"/>
      <c r="EX103" s="129"/>
      <c r="EY103" s="129"/>
      <c r="EZ103" s="129"/>
      <c r="FA103" s="129"/>
      <c r="FB103" s="129"/>
      <c r="FC103" s="129"/>
      <c r="FD103" s="129"/>
      <c r="FE103" s="129"/>
      <c r="FF103" s="129"/>
      <c r="FG103" s="129"/>
      <c r="FH103" s="129"/>
      <c r="FI103" s="129"/>
      <c r="FJ103" s="129"/>
      <c r="FK103" s="129"/>
      <c r="FL103" s="129"/>
      <c r="FM103" s="129"/>
      <c r="FN103" s="129"/>
      <c r="FO103" s="129"/>
      <c r="FP103" s="129"/>
      <c r="FQ103" s="129"/>
      <c r="FR103" s="129"/>
      <c r="FS103" s="129"/>
      <c r="FT103" s="129"/>
      <c r="FU103" s="129"/>
      <c r="FV103" s="129"/>
      <c r="FW103" s="129"/>
      <c r="FX103" s="129"/>
      <c r="FY103" s="129"/>
      <c r="FZ103" s="129"/>
      <c r="GA103" s="129"/>
      <c r="GB103" s="129"/>
      <c r="GC103" s="129"/>
      <c r="GD103" s="129"/>
      <c r="GE103" s="129"/>
      <c r="GF103" s="129"/>
      <c r="GG103" s="129"/>
      <c r="GH103" s="129"/>
      <c r="GI103" s="129"/>
      <c r="GJ103" s="129"/>
      <c r="GK103" s="129"/>
      <c r="GL103" s="129"/>
      <c r="GM103" s="129"/>
      <c r="GN103" s="129"/>
      <c r="GO103" s="129"/>
      <c r="GP103" s="129"/>
      <c r="GQ103" s="129"/>
      <c r="GR103" s="129"/>
      <c r="GS103" s="129"/>
      <c r="GT103" s="129"/>
      <c r="GU103" s="129"/>
      <c r="GV103" s="129"/>
      <c r="GW103" s="129"/>
      <c r="GX103" s="129"/>
      <c r="GY103" s="129"/>
      <c r="GZ103" s="129"/>
      <c r="HA103" s="129"/>
      <c r="HB103" s="129"/>
      <c r="HC103" s="129"/>
      <c r="HD103" s="129"/>
      <c r="HE103" s="129"/>
      <c r="HF103" s="129"/>
      <c r="HG103" s="129"/>
      <c r="HH103" s="129"/>
      <c r="HI103" s="129"/>
      <c r="HJ103" s="129"/>
      <c r="HK103" s="129"/>
      <c r="HL103" s="129"/>
      <c r="HM103" s="129"/>
      <c r="HN103" s="129"/>
      <c r="HO103" s="129"/>
      <c r="HP103" s="129"/>
      <c r="HQ103" s="129"/>
      <c r="HR103" s="129"/>
      <c r="HS103" s="129"/>
      <c r="HT103" s="129"/>
      <c r="HU103" s="129"/>
      <c r="HV103" s="129"/>
      <c r="HW103" s="129"/>
      <c r="HX103" s="129"/>
      <c r="HY103" s="129"/>
      <c r="HZ103" s="129"/>
      <c r="IA103" s="129"/>
      <c r="IB103" s="129"/>
      <c r="IC103" s="129"/>
      <c r="ID103" s="129"/>
      <c r="IE103" s="129"/>
      <c r="IF103" s="129"/>
      <c r="IG103" s="129"/>
      <c r="IH103" s="129"/>
      <c r="II103" s="129"/>
      <c r="IJ103" s="129"/>
      <c r="IK103" s="129"/>
      <c r="IL103" s="129"/>
      <c r="IM103" s="129"/>
      <c r="IN103" s="129"/>
      <c r="IO103" s="129"/>
      <c r="IP103" s="129"/>
      <c r="IQ103" s="129"/>
      <c r="IR103" s="129"/>
      <c r="IS103" s="129"/>
      <c r="IT103" s="129"/>
      <c r="IU103" s="129"/>
      <c r="IV103" s="129"/>
      <c r="IW103" s="129"/>
      <c r="IX103" s="129"/>
      <c r="IY103" s="129"/>
    </row>
    <row r="104" spans="1:259" s="120" customFormat="1" ht="15" hidden="1" x14ac:dyDescent="0.3">
      <c r="A104" s="130"/>
      <c r="B104" s="138"/>
      <c r="C104" s="138"/>
      <c r="D104" s="138"/>
      <c r="E104" s="138"/>
      <c r="F104" s="138"/>
      <c r="G104" s="138"/>
      <c r="H104" s="138"/>
      <c r="I104" s="138"/>
      <c r="J104" s="150" t="e">
        <f>SUM(J91:J103)</f>
        <v>#REF!</v>
      </c>
      <c r="K104" s="150" t="e">
        <f>SUM(K91:K103)</f>
        <v>#REF!</v>
      </c>
      <c r="L104" s="150" t="e">
        <f>SUM(L91:L103)</f>
        <v>#REF!</v>
      </c>
      <c r="M104" s="150" t="e">
        <f>SUM(M91:M103)</f>
        <v>#REF!</v>
      </c>
      <c r="N104" s="150" t="e">
        <f>SUM(N91:N103)</f>
        <v>#REF!</v>
      </c>
      <c r="O104" s="138"/>
      <c r="P104" s="138"/>
      <c r="Q104" s="138"/>
      <c r="R104" s="138"/>
      <c r="S104" s="138"/>
      <c r="T104" s="138"/>
      <c r="U104" s="138"/>
      <c r="V104" s="133"/>
      <c r="W104" s="128"/>
      <c r="X104" s="129"/>
      <c r="Y104" s="129"/>
      <c r="Z104" s="129"/>
      <c r="AA104" s="129"/>
      <c r="AB104" s="129"/>
      <c r="AC104" s="129"/>
      <c r="AD104" s="129"/>
      <c r="AE104" s="129"/>
      <c r="AF104" s="129"/>
      <c r="AG104" s="129"/>
      <c r="AH104" s="129"/>
      <c r="AI104" s="129"/>
      <c r="AJ104" s="129"/>
      <c r="AK104" s="129"/>
      <c r="AL104" s="129"/>
      <c r="AM104" s="129"/>
      <c r="AN104" s="129"/>
      <c r="AO104" s="129"/>
      <c r="AP104" s="129"/>
      <c r="AQ104" s="129"/>
      <c r="AR104" s="129"/>
      <c r="AS104" s="129"/>
      <c r="AT104" s="129"/>
      <c r="AU104" s="129"/>
      <c r="AV104" s="129"/>
      <c r="AW104" s="129"/>
      <c r="AX104" s="129"/>
      <c r="AY104" s="129"/>
      <c r="AZ104" s="129"/>
      <c r="BA104" s="129"/>
      <c r="BB104" s="129"/>
      <c r="BC104" s="129"/>
      <c r="BD104" s="129"/>
      <c r="BE104" s="129"/>
      <c r="BF104" s="129"/>
      <c r="BG104" s="129"/>
      <c r="BH104" s="129"/>
      <c r="BI104" s="129"/>
      <c r="BJ104" s="129"/>
      <c r="BK104" s="129"/>
      <c r="BL104" s="129"/>
      <c r="BM104" s="129"/>
      <c r="BN104" s="129"/>
      <c r="BO104" s="129"/>
      <c r="BP104" s="129"/>
      <c r="BQ104" s="129"/>
      <c r="BR104" s="129"/>
      <c r="BS104" s="129"/>
      <c r="BT104" s="129"/>
      <c r="BU104" s="129"/>
      <c r="BV104" s="129"/>
      <c r="BW104" s="129"/>
      <c r="BX104" s="129"/>
      <c r="BY104" s="129"/>
      <c r="BZ104" s="129"/>
      <c r="CA104" s="129"/>
      <c r="CB104" s="129"/>
      <c r="CC104" s="129"/>
      <c r="CD104" s="129"/>
      <c r="CE104" s="129"/>
      <c r="CF104" s="129"/>
      <c r="CG104" s="129"/>
      <c r="CH104" s="129"/>
      <c r="CI104" s="129"/>
      <c r="CJ104" s="129"/>
      <c r="CK104" s="129"/>
      <c r="CL104" s="129"/>
      <c r="CM104" s="129"/>
      <c r="CN104" s="129"/>
      <c r="CO104" s="129"/>
      <c r="CP104" s="129"/>
      <c r="CQ104" s="129"/>
      <c r="CR104" s="129"/>
      <c r="CS104" s="129"/>
      <c r="CT104" s="129"/>
      <c r="CU104" s="129"/>
      <c r="CV104" s="129"/>
      <c r="CW104" s="129"/>
      <c r="CX104" s="129"/>
      <c r="CY104" s="129"/>
      <c r="CZ104" s="129"/>
      <c r="DA104" s="129"/>
      <c r="DB104" s="129"/>
      <c r="DC104" s="129"/>
      <c r="DD104" s="129"/>
      <c r="DE104" s="129"/>
      <c r="DF104" s="129"/>
      <c r="DG104" s="129"/>
      <c r="DH104" s="129"/>
      <c r="DI104" s="129"/>
      <c r="DJ104" s="129"/>
      <c r="DK104" s="129"/>
      <c r="DL104" s="129"/>
      <c r="DM104" s="129"/>
      <c r="DN104" s="129"/>
      <c r="DO104" s="129"/>
      <c r="DP104" s="129"/>
      <c r="DQ104" s="129"/>
      <c r="DR104" s="129"/>
      <c r="DS104" s="129"/>
      <c r="DT104" s="129"/>
      <c r="DU104" s="129"/>
      <c r="DV104" s="129"/>
      <c r="DW104" s="129"/>
      <c r="DX104" s="129"/>
      <c r="DY104" s="129"/>
      <c r="DZ104" s="129"/>
      <c r="EA104" s="129"/>
      <c r="EB104" s="129"/>
      <c r="EC104" s="129"/>
      <c r="ED104" s="129"/>
      <c r="EE104" s="129"/>
      <c r="EF104" s="129"/>
      <c r="EG104" s="129"/>
      <c r="EH104" s="129"/>
      <c r="EI104" s="129"/>
      <c r="EJ104" s="129"/>
      <c r="EK104" s="129"/>
      <c r="EL104" s="129"/>
      <c r="EM104" s="129"/>
      <c r="EN104" s="129"/>
      <c r="EO104" s="129"/>
      <c r="EP104" s="129"/>
      <c r="EQ104" s="129"/>
      <c r="ER104" s="129"/>
      <c r="ES104" s="129"/>
      <c r="ET104" s="129"/>
      <c r="EU104" s="129"/>
      <c r="EV104" s="129"/>
      <c r="EW104" s="129"/>
      <c r="EX104" s="129"/>
      <c r="EY104" s="129"/>
      <c r="EZ104" s="129"/>
      <c r="FA104" s="129"/>
      <c r="FB104" s="129"/>
      <c r="FC104" s="129"/>
      <c r="FD104" s="129"/>
      <c r="FE104" s="129"/>
      <c r="FF104" s="129"/>
      <c r="FG104" s="129"/>
      <c r="FH104" s="129"/>
      <c r="FI104" s="129"/>
      <c r="FJ104" s="129"/>
      <c r="FK104" s="129"/>
      <c r="FL104" s="129"/>
      <c r="FM104" s="129"/>
      <c r="FN104" s="129"/>
      <c r="FO104" s="129"/>
      <c r="FP104" s="129"/>
      <c r="FQ104" s="129"/>
      <c r="FR104" s="129"/>
      <c r="FS104" s="129"/>
      <c r="FT104" s="129"/>
      <c r="FU104" s="129"/>
      <c r="FV104" s="129"/>
      <c r="FW104" s="129"/>
      <c r="FX104" s="129"/>
      <c r="FY104" s="129"/>
      <c r="FZ104" s="129"/>
      <c r="GA104" s="129"/>
      <c r="GB104" s="129"/>
      <c r="GC104" s="129"/>
      <c r="GD104" s="129"/>
      <c r="GE104" s="129"/>
      <c r="GF104" s="129"/>
      <c r="GG104" s="129"/>
      <c r="GH104" s="129"/>
      <c r="GI104" s="129"/>
      <c r="GJ104" s="129"/>
      <c r="GK104" s="129"/>
      <c r="GL104" s="129"/>
      <c r="GM104" s="129"/>
      <c r="GN104" s="129"/>
      <c r="GO104" s="129"/>
      <c r="GP104" s="129"/>
      <c r="GQ104" s="129"/>
      <c r="GR104" s="129"/>
      <c r="GS104" s="129"/>
      <c r="GT104" s="129"/>
      <c r="GU104" s="129"/>
      <c r="GV104" s="129"/>
      <c r="GW104" s="129"/>
      <c r="GX104" s="129"/>
      <c r="GY104" s="129"/>
      <c r="GZ104" s="129"/>
      <c r="HA104" s="129"/>
      <c r="HB104" s="129"/>
      <c r="HC104" s="129"/>
      <c r="HD104" s="129"/>
      <c r="HE104" s="129"/>
      <c r="HF104" s="129"/>
      <c r="HG104" s="129"/>
      <c r="HH104" s="129"/>
      <c r="HI104" s="129"/>
      <c r="HJ104" s="129"/>
      <c r="HK104" s="129"/>
      <c r="HL104" s="129"/>
      <c r="HM104" s="129"/>
      <c r="HN104" s="129"/>
      <c r="HO104" s="129"/>
      <c r="HP104" s="129"/>
      <c r="HQ104" s="129"/>
      <c r="HR104" s="129"/>
      <c r="HS104" s="129"/>
      <c r="HT104" s="129"/>
      <c r="HU104" s="129"/>
      <c r="HV104" s="129"/>
      <c r="HW104" s="129"/>
      <c r="HX104" s="129"/>
      <c r="HY104" s="129"/>
      <c r="HZ104" s="129"/>
      <c r="IA104" s="129"/>
      <c r="IB104" s="129"/>
      <c r="IC104" s="129"/>
      <c r="ID104" s="129"/>
      <c r="IE104" s="129"/>
      <c r="IF104" s="129"/>
      <c r="IG104" s="129"/>
      <c r="IH104" s="129"/>
      <c r="II104" s="129"/>
      <c r="IJ104" s="129"/>
      <c r="IK104" s="129"/>
      <c r="IL104" s="129"/>
      <c r="IM104" s="129"/>
      <c r="IN104" s="129"/>
      <c r="IO104" s="129"/>
      <c r="IP104" s="129"/>
      <c r="IQ104" s="129"/>
      <c r="IR104" s="129"/>
      <c r="IS104" s="129"/>
      <c r="IT104" s="129"/>
      <c r="IU104" s="129"/>
      <c r="IV104" s="129"/>
      <c r="IW104" s="129"/>
      <c r="IX104" s="129"/>
      <c r="IY104" s="129"/>
    </row>
    <row r="105" spans="1:259" s="120" customFormat="1" ht="15" hidden="1" x14ac:dyDescent="0.3">
      <c r="A105" s="130"/>
      <c r="B105" s="958" t="e">
        <f>TRIM(L85)</f>
        <v>#REF!</v>
      </c>
      <c r="C105" s="958"/>
      <c r="D105" s="958"/>
      <c r="E105" s="958"/>
      <c r="F105" s="958"/>
      <c r="G105" s="958"/>
      <c r="H105" s="958"/>
      <c r="I105" s="958"/>
      <c r="J105" s="958"/>
      <c r="K105" s="958"/>
      <c r="L105" s="958"/>
      <c r="M105" s="958"/>
      <c r="N105" s="958"/>
      <c r="O105" s="958"/>
      <c r="P105" s="958"/>
      <c r="Q105" s="138"/>
      <c r="R105" s="138"/>
      <c r="S105" s="138"/>
      <c r="T105" s="138"/>
      <c r="U105" s="138"/>
      <c r="V105" s="133"/>
      <c r="W105" s="128"/>
      <c r="X105" s="129"/>
      <c r="Y105" s="129"/>
      <c r="Z105" s="129"/>
      <c r="AA105" s="129"/>
      <c r="AB105" s="129"/>
      <c r="AC105" s="129"/>
      <c r="AD105" s="129"/>
      <c r="AE105" s="129"/>
      <c r="AF105" s="129"/>
      <c r="AG105" s="129"/>
      <c r="AH105" s="129"/>
      <c r="AI105" s="129"/>
      <c r="AJ105" s="129"/>
      <c r="AK105" s="129"/>
      <c r="AL105" s="129"/>
      <c r="AM105" s="129"/>
      <c r="AN105" s="129"/>
      <c r="AO105" s="129"/>
      <c r="AP105" s="129"/>
      <c r="AQ105" s="129"/>
      <c r="AR105" s="129"/>
      <c r="AS105" s="129"/>
      <c r="AT105" s="129"/>
      <c r="AU105" s="129"/>
      <c r="AV105" s="129"/>
      <c r="AW105" s="129"/>
      <c r="AX105" s="129"/>
      <c r="AY105" s="129"/>
      <c r="AZ105" s="129"/>
      <c r="BA105" s="129"/>
      <c r="BB105" s="129"/>
      <c r="BC105" s="129"/>
      <c r="BD105" s="129"/>
      <c r="BE105" s="129"/>
      <c r="BF105" s="129"/>
      <c r="BG105" s="129"/>
      <c r="BH105" s="129"/>
      <c r="BI105" s="129"/>
      <c r="BJ105" s="129"/>
      <c r="BK105" s="129"/>
      <c r="BL105" s="129"/>
      <c r="BM105" s="129"/>
      <c r="BN105" s="129"/>
      <c r="BO105" s="129"/>
      <c r="BP105" s="129"/>
      <c r="BQ105" s="129"/>
      <c r="BR105" s="129"/>
      <c r="BS105" s="129"/>
      <c r="BT105" s="129"/>
      <c r="BU105" s="129"/>
      <c r="BV105" s="129"/>
      <c r="BW105" s="129"/>
      <c r="BX105" s="129"/>
      <c r="BY105" s="129"/>
      <c r="BZ105" s="129"/>
      <c r="CA105" s="129"/>
      <c r="CB105" s="129"/>
      <c r="CC105" s="129"/>
      <c r="CD105" s="129"/>
      <c r="CE105" s="129"/>
      <c r="CF105" s="129"/>
      <c r="CG105" s="129"/>
      <c r="CH105" s="129"/>
      <c r="CI105" s="129"/>
      <c r="CJ105" s="129"/>
      <c r="CK105" s="129"/>
      <c r="CL105" s="129"/>
      <c r="CM105" s="129"/>
      <c r="CN105" s="129"/>
      <c r="CO105" s="129"/>
      <c r="CP105" s="129"/>
      <c r="CQ105" s="129"/>
      <c r="CR105" s="129"/>
      <c r="CS105" s="129"/>
      <c r="CT105" s="129"/>
      <c r="CU105" s="129"/>
      <c r="CV105" s="129"/>
      <c r="CW105" s="129"/>
      <c r="CX105" s="129"/>
      <c r="CY105" s="129"/>
      <c r="CZ105" s="129"/>
      <c r="DA105" s="129"/>
      <c r="DB105" s="129"/>
      <c r="DC105" s="129"/>
      <c r="DD105" s="129"/>
      <c r="DE105" s="129"/>
      <c r="DF105" s="129"/>
      <c r="DG105" s="129"/>
      <c r="DH105" s="129"/>
      <c r="DI105" s="129"/>
      <c r="DJ105" s="129"/>
      <c r="DK105" s="129"/>
      <c r="DL105" s="129"/>
      <c r="DM105" s="129"/>
      <c r="DN105" s="129"/>
      <c r="DO105" s="129"/>
      <c r="DP105" s="129"/>
      <c r="DQ105" s="129"/>
      <c r="DR105" s="129"/>
      <c r="DS105" s="129"/>
      <c r="DT105" s="129"/>
      <c r="DU105" s="129"/>
      <c r="DV105" s="129"/>
      <c r="DW105" s="129"/>
      <c r="DX105" s="129"/>
      <c r="DY105" s="129"/>
      <c r="DZ105" s="129"/>
      <c r="EA105" s="129"/>
      <c r="EB105" s="129"/>
      <c r="EC105" s="129"/>
      <c r="ED105" s="129"/>
      <c r="EE105" s="129"/>
      <c r="EF105" s="129"/>
      <c r="EG105" s="129"/>
      <c r="EH105" s="129"/>
      <c r="EI105" s="129"/>
      <c r="EJ105" s="129"/>
      <c r="EK105" s="129"/>
      <c r="EL105" s="129"/>
      <c r="EM105" s="129"/>
      <c r="EN105" s="129"/>
      <c r="EO105" s="129"/>
      <c r="EP105" s="129"/>
      <c r="EQ105" s="129"/>
      <c r="ER105" s="129"/>
      <c r="ES105" s="129"/>
      <c r="ET105" s="129"/>
      <c r="EU105" s="129"/>
      <c r="EV105" s="129"/>
      <c r="EW105" s="129"/>
      <c r="EX105" s="129"/>
      <c r="EY105" s="129"/>
      <c r="EZ105" s="129"/>
      <c r="FA105" s="129"/>
      <c r="FB105" s="129"/>
      <c r="FC105" s="129"/>
      <c r="FD105" s="129"/>
      <c r="FE105" s="129"/>
      <c r="FF105" s="129"/>
      <c r="FG105" s="129"/>
      <c r="FH105" s="129"/>
      <c r="FI105" s="129"/>
      <c r="FJ105" s="129"/>
      <c r="FK105" s="129"/>
      <c r="FL105" s="129"/>
      <c r="FM105" s="129"/>
      <c r="FN105" s="129"/>
      <c r="FO105" s="129"/>
      <c r="FP105" s="129"/>
      <c r="FQ105" s="129"/>
      <c r="FR105" s="129"/>
      <c r="FS105" s="129"/>
      <c r="FT105" s="129"/>
      <c r="FU105" s="129"/>
      <c r="FV105" s="129"/>
      <c r="FW105" s="129"/>
      <c r="FX105" s="129"/>
      <c r="FY105" s="129"/>
      <c r="FZ105" s="129"/>
      <c r="GA105" s="129"/>
      <c r="GB105" s="129"/>
      <c r="GC105" s="129"/>
      <c r="GD105" s="129"/>
      <c r="GE105" s="129"/>
      <c r="GF105" s="129"/>
      <c r="GG105" s="129"/>
      <c r="GH105" s="129"/>
      <c r="GI105" s="129"/>
      <c r="GJ105" s="129"/>
      <c r="GK105" s="129"/>
      <c r="GL105" s="129"/>
      <c r="GM105" s="129"/>
      <c r="GN105" s="129"/>
      <c r="GO105" s="129"/>
      <c r="GP105" s="129"/>
      <c r="GQ105" s="129"/>
      <c r="GR105" s="129"/>
      <c r="GS105" s="129"/>
      <c r="GT105" s="129"/>
      <c r="GU105" s="129"/>
      <c r="GV105" s="129"/>
      <c r="GW105" s="129"/>
      <c r="GX105" s="129"/>
      <c r="GY105" s="129"/>
      <c r="GZ105" s="129"/>
      <c r="HA105" s="129"/>
      <c r="HB105" s="129"/>
      <c r="HC105" s="129"/>
      <c r="HD105" s="129"/>
      <c r="HE105" s="129"/>
      <c r="HF105" s="129"/>
      <c r="HG105" s="129"/>
      <c r="HH105" s="129"/>
      <c r="HI105" s="129"/>
      <c r="HJ105" s="129"/>
      <c r="HK105" s="129"/>
      <c r="HL105" s="129"/>
      <c r="HM105" s="129"/>
      <c r="HN105" s="129"/>
      <c r="HO105" s="129"/>
      <c r="HP105" s="129"/>
      <c r="HQ105" s="129"/>
      <c r="HR105" s="129"/>
      <c r="HS105" s="129"/>
      <c r="HT105" s="129"/>
      <c r="HU105" s="129"/>
      <c r="HV105" s="129"/>
      <c r="HW105" s="129"/>
      <c r="HX105" s="129"/>
      <c r="HY105" s="129"/>
      <c r="HZ105" s="129"/>
      <c r="IA105" s="129"/>
      <c r="IB105" s="129"/>
      <c r="IC105" s="129"/>
      <c r="ID105" s="129"/>
      <c r="IE105" s="129"/>
      <c r="IF105" s="129"/>
      <c r="IG105" s="129"/>
      <c r="IH105" s="129"/>
      <c r="II105" s="129"/>
      <c r="IJ105" s="129"/>
      <c r="IK105" s="129"/>
      <c r="IL105" s="129"/>
      <c r="IM105" s="129"/>
      <c r="IN105" s="129"/>
      <c r="IO105" s="129"/>
      <c r="IP105" s="129"/>
      <c r="IQ105" s="129"/>
      <c r="IR105" s="129"/>
      <c r="IS105" s="129"/>
      <c r="IT105" s="129"/>
      <c r="IU105" s="129"/>
      <c r="IV105" s="129"/>
      <c r="IW105" s="129"/>
      <c r="IX105" s="129"/>
      <c r="IY105" s="129"/>
    </row>
    <row r="106" spans="1:259" s="120" customFormat="1" ht="15" hidden="1" x14ac:dyDescent="0.3">
      <c r="A106" s="130"/>
      <c r="B106" s="151" t="e">
        <f>B71</f>
        <v>#REF!</v>
      </c>
      <c r="C106" s="151"/>
      <c r="D106" s="138" t="e">
        <f t="shared" ref="D106:D120" si="8">LEN(B106)</f>
        <v>#REF!</v>
      </c>
      <c r="E106" s="152" t="e">
        <f t="shared" ref="E106:E120" si="9">IF(D106=15,LEFT(B106,3),IF(D106=14,LEFT(B106,2),IF(D106=13,LEFT(B106,1),0)))</f>
        <v>#REF!</v>
      </c>
      <c r="F106" s="153"/>
      <c r="G106" s="153"/>
      <c r="H106" s="154" t="e">
        <f t="shared" ref="H106:H120" si="10">IF(D106=12,LEFT(B106,3),IF(D106=11,LEFT(B106,2),IF(D106=10,LEFT(B106,1),IF(D106=9,LEFT(B106,3),IF(D106=8,LEFT(B106,2),IF(D106=7,LEFT(B106,1),IF(D106=6,LEFT(B106,3),0)))))))</f>
        <v>#REF!</v>
      </c>
      <c r="I106" s="152" t="e">
        <f t="shared" ref="I106:I120" si="11">IF(E106=0,H106,E106)</f>
        <v>#REF!</v>
      </c>
      <c r="J106" s="153" t="e">
        <f t="shared" ref="J106:J120" si="12">IF(D106=4,LEFT(B106,1),IF(D106=3,LEFT(B106,3),IF(D106=2,LEFT(B106,2),IF(D106=1,LEFT(B106,1),IF(D106=5,LEFT(B106,2),IF(D106=0,0,IF(D106=0,0,0)))))))</f>
        <v>#REF!</v>
      </c>
      <c r="K106" s="152" t="e">
        <f>IF(I106=0,J106,I106)</f>
        <v>#REF!</v>
      </c>
      <c r="L106" s="153" t="e">
        <f t="shared" ref="L106:L120" si="13">IF(D106=13,LEFT(B106,1),IF(D106=14,LEFT(B106,1),IF(D106=15,LEFT(B106,3),IF(D106=0,0,IF(D106=0,0,IF(D106=0,0,IF(D106=0,0,0)))))))</f>
        <v>#REF!</v>
      </c>
      <c r="M106" s="152" t="e">
        <f t="shared" ref="M106:M120" si="14">IF(K106=0,L106,K106)</f>
        <v>#REF!</v>
      </c>
      <c r="N106" s="137" t="e">
        <f t="shared" ref="N106:N120" si="15">VALUE(M106)</f>
        <v>#REF!</v>
      </c>
      <c r="O106" s="155" t="e">
        <f t="shared" ref="O106:O120" si="16">IF(D106=12,1*1000000000,IF(D106=11,1000000000,IF(D106=10,1000000000,IF(D106=9,1000000,IF(D106=8,1000000,IF(D106=7,1000000,IF(D106=6,1000,0)))))))</f>
        <v>#REF!</v>
      </c>
      <c r="P106" s="156" t="e">
        <f t="shared" ref="P106:P120" si="17">IF(D106=5,1000,IF(D106=4,1000,IF(D106=3,1,IF(D106=2,1,IF(D106=1,1,IF(D106=12,1*1000000000000,IF(D106=14,1*1000000000000,0)))))))</f>
        <v>#REF!</v>
      </c>
      <c r="Q106" s="125" t="e">
        <f t="shared" ref="Q106:Q120" si="18">IF(O106=0,P106,O106)</f>
        <v>#REF!</v>
      </c>
      <c r="R106" s="156" t="e">
        <f t="shared" ref="R106:R120" si="19">IF(D106=15,1*1000000000000,IF(D106=13,1*1000000000000,IF(D106=0,0,IF(D106=0,0,IF(D106=0,0,IF(D106=0,0,IF(D106=0,0,0)))))))</f>
        <v>#REF!</v>
      </c>
      <c r="S106" s="157" t="e">
        <f t="shared" ref="S106:S120" si="20">IF(Q106=0,R106,Q106)</f>
        <v>#REF!</v>
      </c>
      <c r="T106" s="143" t="e">
        <f>IF(M106=0,"",M106*S106)</f>
        <v>#REF!</v>
      </c>
      <c r="U106" s="158" t="e">
        <f t="shared" ref="U106:U120" si="21">B106-VALUE(S106)</f>
        <v>#REF!</v>
      </c>
      <c r="V106" s="133"/>
      <c r="W106" s="128"/>
      <c r="X106" s="129"/>
      <c r="Y106" s="129"/>
      <c r="Z106" s="129"/>
      <c r="AA106" s="129"/>
      <c r="AB106" s="129"/>
      <c r="AC106" s="129"/>
      <c r="AD106" s="129"/>
      <c r="AE106" s="129"/>
      <c r="AF106" s="129"/>
      <c r="AG106" s="129"/>
      <c r="AH106" s="129"/>
      <c r="AI106" s="129"/>
      <c r="AJ106" s="129"/>
      <c r="AK106" s="129"/>
      <c r="AL106" s="129"/>
      <c r="AM106" s="129"/>
      <c r="AN106" s="129"/>
      <c r="AO106" s="129"/>
      <c r="AP106" s="129"/>
      <c r="AQ106" s="129"/>
      <c r="AR106" s="129"/>
      <c r="AS106" s="129"/>
      <c r="AT106" s="129"/>
      <c r="AU106" s="129"/>
      <c r="AV106" s="129"/>
      <c r="AW106" s="129"/>
      <c r="AX106" s="129"/>
      <c r="AY106" s="129"/>
      <c r="AZ106" s="129"/>
      <c r="BA106" s="129"/>
      <c r="BB106" s="129"/>
      <c r="BC106" s="129"/>
      <c r="BD106" s="129"/>
      <c r="BE106" s="129"/>
      <c r="BF106" s="129"/>
      <c r="BG106" s="129"/>
      <c r="BH106" s="129"/>
      <c r="BI106" s="129"/>
      <c r="BJ106" s="129"/>
      <c r="BK106" s="129"/>
      <c r="BL106" s="129"/>
      <c r="BM106" s="129"/>
      <c r="BN106" s="129"/>
      <c r="BO106" s="129"/>
      <c r="BP106" s="129"/>
      <c r="BQ106" s="129"/>
      <c r="BR106" s="129"/>
      <c r="BS106" s="129"/>
      <c r="BT106" s="129"/>
      <c r="BU106" s="129"/>
      <c r="BV106" s="129"/>
      <c r="BW106" s="129"/>
      <c r="BX106" s="129"/>
      <c r="BY106" s="129"/>
      <c r="BZ106" s="129"/>
      <c r="CA106" s="129"/>
      <c r="CB106" s="129"/>
      <c r="CC106" s="129"/>
      <c r="CD106" s="129"/>
      <c r="CE106" s="129"/>
      <c r="CF106" s="129"/>
      <c r="CG106" s="129"/>
      <c r="CH106" s="129"/>
      <c r="CI106" s="129"/>
      <c r="CJ106" s="129"/>
      <c r="CK106" s="129"/>
      <c r="CL106" s="129"/>
      <c r="CM106" s="129"/>
      <c r="CN106" s="129"/>
      <c r="CO106" s="129"/>
      <c r="CP106" s="129"/>
      <c r="CQ106" s="129"/>
      <c r="CR106" s="129"/>
      <c r="CS106" s="129"/>
      <c r="CT106" s="129"/>
      <c r="CU106" s="129"/>
      <c r="CV106" s="129"/>
      <c r="CW106" s="129"/>
      <c r="CX106" s="129"/>
      <c r="CY106" s="129"/>
      <c r="CZ106" s="129"/>
      <c r="DA106" s="129"/>
      <c r="DB106" s="129"/>
      <c r="DC106" s="129"/>
      <c r="DD106" s="129"/>
      <c r="DE106" s="129"/>
      <c r="DF106" s="129"/>
      <c r="DG106" s="129"/>
      <c r="DH106" s="129"/>
      <c r="DI106" s="129"/>
      <c r="DJ106" s="129"/>
      <c r="DK106" s="129"/>
      <c r="DL106" s="129"/>
      <c r="DM106" s="129"/>
      <c r="DN106" s="129"/>
      <c r="DO106" s="129"/>
      <c r="DP106" s="129"/>
      <c r="DQ106" s="129"/>
      <c r="DR106" s="129"/>
      <c r="DS106" s="129"/>
      <c r="DT106" s="129"/>
      <c r="DU106" s="129"/>
      <c r="DV106" s="129"/>
      <c r="DW106" s="129"/>
      <c r="DX106" s="129"/>
      <c r="DY106" s="129"/>
      <c r="DZ106" s="129"/>
      <c r="EA106" s="129"/>
      <c r="EB106" s="129"/>
      <c r="EC106" s="129"/>
      <c r="ED106" s="129"/>
      <c r="EE106" s="129"/>
      <c r="EF106" s="129"/>
      <c r="EG106" s="129"/>
      <c r="EH106" s="129"/>
      <c r="EI106" s="129"/>
      <c r="EJ106" s="129"/>
      <c r="EK106" s="129"/>
      <c r="EL106" s="129"/>
      <c r="EM106" s="129"/>
      <c r="EN106" s="129"/>
      <c r="EO106" s="129"/>
      <c r="EP106" s="129"/>
      <c r="EQ106" s="129"/>
      <c r="ER106" s="129"/>
      <c r="ES106" s="129"/>
      <c r="ET106" s="129"/>
      <c r="EU106" s="129"/>
      <c r="EV106" s="129"/>
      <c r="EW106" s="129"/>
      <c r="EX106" s="129"/>
      <c r="EY106" s="129"/>
      <c r="EZ106" s="129"/>
      <c r="FA106" s="129"/>
      <c r="FB106" s="129"/>
      <c r="FC106" s="129"/>
      <c r="FD106" s="129"/>
      <c r="FE106" s="129"/>
      <c r="FF106" s="129"/>
      <c r="FG106" s="129"/>
      <c r="FH106" s="129"/>
      <c r="FI106" s="129"/>
      <c r="FJ106" s="129"/>
      <c r="FK106" s="129"/>
      <c r="FL106" s="129"/>
      <c r="FM106" s="129"/>
      <c r="FN106" s="129"/>
      <c r="FO106" s="129"/>
      <c r="FP106" s="129"/>
      <c r="FQ106" s="129"/>
      <c r="FR106" s="129"/>
      <c r="FS106" s="129"/>
      <c r="FT106" s="129"/>
      <c r="FU106" s="129"/>
      <c r="FV106" s="129"/>
      <c r="FW106" s="129"/>
      <c r="FX106" s="129"/>
      <c r="FY106" s="129"/>
      <c r="FZ106" s="129"/>
      <c r="GA106" s="129"/>
      <c r="GB106" s="129"/>
      <c r="GC106" s="129"/>
      <c r="GD106" s="129"/>
      <c r="GE106" s="129"/>
      <c r="GF106" s="129"/>
      <c r="GG106" s="129"/>
      <c r="GH106" s="129"/>
      <c r="GI106" s="129"/>
      <c r="GJ106" s="129"/>
      <c r="GK106" s="129"/>
      <c r="GL106" s="129"/>
      <c r="GM106" s="129"/>
      <c r="GN106" s="129"/>
      <c r="GO106" s="129"/>
      <c r="GP106" s="129"/>
      <c r="GQ106" s="129"/>
      <c r="GR106" s="129"/>
      <c r="GS106" s="129"/>
      <c r="GT106" s="129"/>
      <c r="GU106" s="129"/>
      <c r="GV106" s="129"/>
      <c r="GW106" s="129"/>
      <c r="GX106" s="129"/>
      <c r="GY106" s="129"/>
      <c r="GZ106" s="129"/>
      <c r="HA106" s="129"/>
      <c r="HB106" s="129"/>
      <c r="HC106" s="129"/>
      <c r="HD106" s="129"/>
      <c r="HE106" s="129"/>
      <c r="HF106" s="129"/>
      <c r="HG106" s="129"/>
      <c r="HH106" s="129"/>
      <c r="HI106" s="129"/>
      <c r="HJ106" s="129"/>
      <c r="HK106" s="129"/>
      <c r="HL106" s="129"/>
      <c r="HM106" s="129"/>
      <c r="HN106" s="129"/>
      <c r="HO106" s="129"/>
      <c r="HP106" s="129"/>
      <c r="HQ106" s="129"/>
      <c r="HR106" s="129"/>
      <c r="HS106" s="129"/>
      <c r="HT106" s="129"/>
      <c r="HU106" s="129"/>
      <c r="HV106" s="129"/>
      <c r="HW106" s="129"/>
      <c r="HX106" s="129"/>
      <c r="HY106" s="129"/>
      <c r="HZ106" s="129"/>
      <c r="IA106" s="129"/>
      <c r="IB106" s="129"/>
      <c r="IC106" s="129"/>
      <c r="ID106" s="129"/>
      <c r="IE106" s="129"/>
      <c r="IF106" s="129"/>
      <c r="IG106" s="129"/>
      <c r="IH106" s="129"/>
      <c r="II106" s="129"/>
      <c r="IJ106" s="129"/>
      <c r="IK106" s="129"/>
      <c r="IL106" s="129"/>
      <c r="IM106" s="129"/>
      <c r="IN106" s="129"/>
      <c r="IO106" s="129"/>
      <c r="IP106" s="129"/>
      <c r="IQ106" s="129"/>
      <c r="IR106" s="129"/>
      <c r="IS106" s="129"/>
      <c r="IT106" s="129"/>
      <c r="IU106" s="129"/>
      <c r="IV106" s="129"/>
      <c r="IW106" s="129"/>
      <c r="IX106" s="129"/>
      <c r="IY106" s="129"/>
    </row>
    <row r="107" spans="1:259" s="120" customFormat="1" ht="15" hidden="1" x14ac:dyDescent="0.3">
      <c r="A107" s="130"/>
      <c r="B107" s="144" t="e">
        <f t="shared" ref="B107:B120" si="22">IF(B106=0,0,B106-T106)</f>
        <v>#REF!</v>
      </c>
      <c r="C107" s="144"/>
      <c r="D107" s="138" t="e">
        <f t="shared" si="8"/>
        <v>#REF!</v>
      </c>
      <c r="E107" s="159" t="e">
        <f t="shared" si="9"/>
        <v>#REF!</v>
      </c>
      <c r="F107" s="159"/>
      <c r="G107" s="159"/>
      <c r="H107" s="160" t="e">
        <f t="shared" si="10"/>
        <v>#REF!</v>
      </c>
      <c r="I107" s="161" t="e">
        <f t="shared" si="11"/>
        <v>#REF!</v>
      </c>
      <c r="J107" s="159" t="e">
        <f t="shared" si="12"/>
        <v>#REF!</v>
      </c>
      <c r="K107" s="159" t="e">
        <f t="shared" ref="K107:K120" si="23">IF(H107=0,J107,H107)</f>
        <v>#REF!</v>
      </c>
      <c r="L107" s="159" t="e">
        <f t="shared" si="13"/>
        <v>#REF!</v>
      </c>
      <c r="M107" s="161" t="e">
        <f t="shared" si="14"/>
        <v>#REF!</v>
      </c>
      <c r="N107" s="137" t="e">
        <f t="shared" si="15"/>
        <v>#REF!</v>
      </c>
      <c r="O107" s="155" t="e">
        <f t="shared" si="16"/>
        <v>#REF!</v>
      </c>
      <c r="P107" s="162" t="e">
        <f t="shared" si="17"/>
        <v>#REF!</v>
      </c>
      <c r="Q107" s="144" t="e">
        <f t="shared" si="18"/>
        <v>#REF!</v>
      </c>
      <c r="R107" s="156" t="e">
        <f t="shared" si="19"/>
        <v>#REF!</v>
      </c>
      <c r="S107" s="157" t="e">
        <f t="shared" si="20"/>
        <v>#REF!</v>
      </c>
      <c r="T107" s="143" t="e">
        <f t="shared" ref="T107:T120" si="24">IF(N107=0,"",N107*S107)</f>
        <v>#REF!</v>
      </c>
      <c r="U107" s="158" t="e">
        <f t="shared" si="21"/>
        <v>#REF!</v>
      </c>
      <c r="V107" s="133"/>
      <c r="W107" s="128"/>
      <c r="X107" s="129"/>
      <c r="Y107" s="129"/>
      <c r="Z107" s="129"/>
      <c r="AA107" s="129"/>
      <c r="AB107" s="129"/>
      <c r="AC107" s="129"/>
      <c r="AD107" s="129"/>
      <c r="AE107" s="129"/>
      <c r="AF107" s="129"/>
      <c r="AG107" s="129"/>
      <c r="AH107" s="129"/>
      <c r="AI107" s="129"/>
      <c r="AJ107" s="129"/>
      <c r="AK107" s="129"/>
      <c r="AL107" s="129"/>
      <c r="AM107" s="129"/>
      <c r="AN107" s="129"/>
      <c r="AO107" s="129"/>
      <c r="AP107" s="129"/>
      <c r="AQ107" s="129"/>
      <c r="AR107" s="129"/>
      <c r="AS107" s="129"/>
      <c r="AT107" s="129"/>
      <c r="AU107" s="129"/>
      <c r="AV107" s="129"/>
      <c r="AW107" s="129"/>
      <c r="AX107" s="129"/>
      <c r="AY107" s="129"/>
      <c r="AZ107" s="129"/>
      <c r="BA107" s="129"/>
      <c r="BB107" s="129"/>
      <c r="BC107" s="129"/>
      <c r="BD107" s="129"/>
      <c r="BE107" s="129"/>
      <c r="BF107" s="129"/>
      <c r="BG107" s="129"/>
      <c r="BH107" s="129"/>
      <c r="BI107" s="129"/>
      <c r="BJ107" s="129"/>
      <c r="BK107" s="129"/>
      <c r="BL107" s="129"/>
      <c r="BM107" s="129"/>
      <c r="BN107" s="129"/>
      <c r="BO107" s="129"/>
      <c r="BP107" s="129"/>
      <c r="BQ107" s="129"/>
      <c r="BR107" s="129"/>
      <c r="BS107" s="129"/>
      <c r="BT107" s="129"/>
      <c r="BU107" s="129"/>
      <c r="BV107" s="129"/>
      <c r="BW107" s="129"/>
      <c r="BX107" s="129"/>
      <c r="BY107" s="129"/>
      <c r="BZ107" s="129"/>
      <c r="CA107" s="129"/>
      <c r="CB107" s="129"/>
      <c r="CC107" s="129"/>
      <c r="CD107" s="129"/>
      <c r="CE107" s="129"/>
      <c r="CF107" s="129"/>
      <c r="CG107" s="129"/>
      <c r="CH107" s="129"/>
      <c r="CI107" s="129"/>
      <c r="CJ107" s="129"/>
      <c r="CK107" s="129"/>
      <c r="CL107" s="129"/>
      <c r="CM107" s="129"/>
      <c r="CN107" s="129"/>
      <c r="CO107" s="129"/>
      <c r="CP107" s="129"/>
      <c r="CQ107" s="129"/>
      <c r="CR107" s="129"/>
      <c r="CS107" s="129"/>
      <c r="CT107" s="129"/>
      <c r="CU107" s="129"/>
      <c r="CV107" s="129"/>
      <c r="CW107" s="129"/>
      <c r="CX107" s="129"/>
      <c r="CY107" s="129"/>
      <c r="CZ107" s="129"/>
      <c r="DA107" s="129"/>
      <c r="DB107" s="129"/>
      <c r="DC107" s="129"/>
      <c r="DD107" s="129"/>
      <c r="DE107" s="129"/>
      <c r="DF107" s="129"/>
      <c r="DG107" s="129"/>
      <c r="DH107" s="129"/>
      <c r="DI107" s="129"/>
      <c r="DJ107" s="129"/>
      <c r="DK107" s="129"/>
      <c r="DL107" s="129"/>
      <c r="DM107" s="129"/>
      <c r="DN107" s="129"/>
      <c r="DO107" s="129"/>
      <c r="DP107" s="129"/>
      <c r="DQ107" s="129"/>
      <c r="DR107" s="129"/>
      <c r="DS107" s="129"/>
      <c r="DT107" s="129"/>
      <c r="DU107" s="129"/>
      <c r="DV107" s="129"/>
      <c r="DW107" s="129"/>
      <c r="DX107" s="129"/>
      <c r="DY107" s="129"/>
      <c r="DZ107" s="129"/>
      <c r="EA107" s="129"/>
      <c r="EB107" s="129"/>
      <c r="EC107" s="129"/>
      <c r="ED107" s="129"/>
      <c r="EE107" s="129"/>
      <c r="EF107" s="129"/>
      <c r="EG107" s="129"/>
      <c r="EH107" s="129"/>
      <c r="EI107" s="129"/>
      <c r="EJ107" s="129"/>
      <c r="EK107" s="129"/>
      <c r="EL107" s="129"/>
      <c r="EM107" s="129"/>
      <c r="EN107" s="129"/>
      <c r="EO107" s="129"/>
      <c r="EP107" s="129"/>
      <c r="EQ107" s="129"/>
      <c r="ER107" s="129"/>
      <c r="ES107" s="129"/>
      <c r="ET107" s="129"/>
      <c r="EU107" s="129"/>
      <c r="EV107" s="129"/>
      <c r="EW107" s="129"/>
      <c r="EX107" s="129"/>
      <c r="EY107" s="129"/>
      <c r="EZ107" s="129"/>
      <c r="FA107" s="129"/>
      <c r="FB107" s="129"/>
      <c r="FC107" s="129"/>
      <c r="FD107" s="129"/>
      <c r="FE107" s="129"/>
      <c r="FF107" s="129"/>
      <c r="FG107" s="129"/>
      <c r="FH107" s="129"/>
      <c r="FI107" s="129"/>
      <c r="FJ107" s="129"/>
      <c r="FK107" s="129"/>
      <c r="FL107" s="129"/>
      <c r="FM107" s="129"/>
      <c r="FN107" s="129"/>
      <c r="FO107" s="129"/>
      <c r="FP107" s="129"/>
      <c r="FQ107" s="129"/>
      <c r="FR107" s="129"/>
      <c r="FS107" s="129"/>
      <c r="FT107" s="129"/>
      <c r="FU107" s="129"/>
      <c r="FV107" s="129"/>
      <c r="FW107" s="129"/>
      <c r="FX107" s="129"/>
      <c r="FY107" s="129"/>
      <c r="FZ107" s="129"/>
      <c r="GA107" s="129"/>
      <c r="GB107" s="129"/>
      <c r="GC107" s="129"/>
      <c r="GD107" s="129"/>
      <c r="GE107" s="129"/>
      <c r="GF107" s="129"/>
      <c r="GG107" s="129"/>
      <c r="GH107" s="129"/>
      <c r="GI107" s="129"/>
      <c r="GJ107" s="129"/>
      <c r="GK107" s="129"/>
      <c r="GL107" s="129"/>
      <c r="GM107" s="129"/>
      <c r="GN107" s="129"/>
      <c r="GO107" s="129"/>
      <c r="GP107" s="129"/>
      <c r="GQ107" s="129"/>
      <c r="GR107" s="129"/>
      <c r="GS107" s="129"/>
      <c r="GT107" s="129"/>
      <c r="GU107" s="129"/>
      <c r="GV107" s="129"/>
      <c r="GW107" s="129"/>
      <c r="GX107" s="129"/>
      <c r="GY107" s="129"/>
      <c r="GZ107" s="129"/>
      <c r="HA107" s="129"/>
      <c r="HB107" s="129"/>
      <c r="HC107" s="129"/>
      <c r="HD107" s="129"/>
      <c r="HE107" s="129"/>
      <c r="HF107" s="129"/>
      <c r="HG107" s="129"/>
      <c r="HH107" s="129"/>
      <c r="HI107" s="129"/>
      <c r="HJ107" s="129"/>
      <c r="HK107" s="129"/>
      <c r="HL107" s="129"/>
      <c r="HM107" s="129"/>
      <c r="HN107" s="129"/>
      <c r="HO107" s="129"/>
      <c r="HP107" s="129"/>
      <c r="HQ107" s="129"/>
      <c r="HR107" s="129"/>
      <c r="HS107" s="129"/>
      <c r="HT107" s="129"/>
      <c r="HU107" s="129"/>
      <c r="HV107" s="129"/>
      <c r="HW107" s="129"/>
      <c r="HX107" s="129"/>
      <c r="HY107" s="129"/>
      <c r="HZ107" s="129"/>
      <c r="IA107" s="129"/>
      <c r="IB107" s="129"/>
      <c r="IC107" s="129"/>
      <c r="ID107" s="129"/>
      <c r="IE107" s="129"/>
      <c r="IF107" s="129"/>
      <c r="IG107" s="129"/>
      <c r="IH107" s="129"/>
      <c r="II107" s="129"/>
      <c r="IJ107" s="129"/>
      <c r="IK107" s="129"/>
      <c r="IL107" s="129"/>
      <c r="IM107" s="129"/>
      <c r="IN107" s="129"/>
      <c r="IO107" s="129"/>
      <c r="IP107" s="129"/>
      <c r="IQ107" s="129"/>
      <c r="IR107" s="129"/>
      <c r="IS107" s="129"/>
      <c r="IT107" s="129"/>
      <c r="IU107" s="129"/>
      <c r="IV107" s="129"/>
      <c r="IW107" s="129"/>
      <c r="IX107" s="129"/>
      <c r="IY107" s="129"/>
    </row>
    <row r="108" spans="1:259" s="120" customFormat="1" ht="15" hidden="1" x14ac:dyDescent="0.3">
      <c r="A108" s="130"/>
      <c r="B108" s="144" t="e">
        <f t="shared" si="22"/>
        <v>#REF!</v>
      </c>
      <c r="C108" s="144"/>
      <c r="D108" s="138" t="e">
        <f t="shared" si="8"/>
        <v>#REF!</v>
      </c>
      <c r="E108" s="159" t="e">
        <f t="shared" si="9"/>
        <v>#REF!</v>
      </c>
      <c r="F108" s="159"/>
      <c r="G108" s="159"/>
      <c r="H108" s="160" t="e">
        <f t="shared" si="10"/>
        <v>#REF!</v>
      </c>
      <c r="I108" s="161" t="e">
        <f t="shared" si="11"/>
        <v>#REF!</v>
      </c>
      <c r="J108" s="159" t="e">
        <f t="shared" si="12"/>
        <v>#REF!</v>
      </c>
      <c r="K108" s="159" t="e">
        <f t="shared" si="23"/>
        <v>#REF!</v>
      </c>
      <c r="L108" s="159" t="e">
        <f t="shared" si="13"/>
        <v>#REF!</v>
      </c>
      <c r="M108" s="161" t="e">
        <f t="shared" si="14"/>
        <v>#REF!</v>
      </c>
      <c r="N108" s="137" t="e">
        <f t="shared" si="15"/>
        <v>#REF!</v>
      </c>
      <c r="O108" s="155" t="e">
        <f t="shared" si="16"/>
        <v>#REF!</v>
      </c>
      <c r="P108" s="162" t="e">
        <f t="shared" si="17"/>
        <v>#REF!</v>
      </c>
      <c r="Q108" s="144" t="e">
        <f t="shared" si="18"/>
        <v>#REF!</v>
      </c>
      <c r="R108" s="156" t="e">
        <f t="shared" si="19"/>
        <v>#REF!</v>
      </c>
      <c r="S108" s="157" t="e">
        <f t="shared" si="20"/>
        <v>#REF!</v>
      </c>
      <c r="T108" s="143" t="e">
        <f t="shared" si="24"/>
        <v>#REF!</v>
      </c>
      <c r="U108" s="158" t="e">
        <f t="shared" si="21"/>
        <v>#REF!</v>
      </c>
      <c r="V108" s="133"/>
      <c r="W108" s="128"/>
      <c r="X108" s="129"/>
      <c r="Y108" s="129"/>
      <c r="Z108" s="129"/>
      <c r="AA108" s="129"/>
      <c r="AB108" s="129"/>
      <c r="AC108" s="129"/>
      <c r="AD108" s="129"/>
      <c r="AE108" s="129"/>
      <c r="AF108" s="129"/>
      <c r="AG108" s="129"/>
      <c r="AH108" s="129"/>
      <c r="AI108" s="129"/>
      <c r="AJ108" s="129"/>
      <c r="AK108" s="129"/>
      <c r="AL108" s="129"/>
      <c r="AM108" s="129"/>
      <c r="AN108" s="129"/>
      <c r="AO108" s="129"/>
      <c r="AP108" s="129"/>
      <c r="AQ108" s="129"/>
      <c r="AR108" s="129"/>
      <c r="AS108" s="129"/>
      <c r="AT108" s="129"/>
      <c r="AU108" s="129"/>
      <c r="AV108" s="129"/>
      <c r="AW108" s="129"/>
      <c r="AX108" s="129"/>
      <c r="AY108" s="129"/>
      <c r="AZ108" s="129"/>
      <c r="BA108" s="129"/>
      <c r="BB108" s="129"/>
      <c r="BC108" s="129"/>
      <c r="BD108" s="129"/>
      <c r="BE108" s="129"/>
      <c r="BF108" s="129"/>
      <c r="BG108" s="129"/>
      <c r="BH108" s="129"/>
      <c r="BI108" s="129"/>
      <c r="BJ108" s="129"/>
      <c r="BK108" s="129"/>
      <c r="BL108" s="129"/>
      <c r="BM108" s="129"/>
      <c r="BN108" s="129"/>
      <c r="BO108" s="129"/>
      <c r="BP108" s="129"/>
      <c r="BQ108" s="129"/>
      <c r="BR108" s="129"/>
      <c r="BS108" s="129"/>
      <c r="BT108" s="129"/>
      <c r="BU108" s="129"/>
      <c r="BV108" s="129"/>
      <c r="BW108" s="129"/>
      <c r="BX108" s="129"/>
      <c r="BY108" s="129"/>
      <c r="BZ108" s="129"/>
      <c r="CA108" s="129"/>
      <c r="CB108" s="129"/>
      <c r="CC108" s="129"/>
      <c r="CD108" s="129"/>
      <c r="CE108" s="129"/>
      <c r="CF108" s="129"/>
      <c r="CG108" s="129"/>
      <c r="CH108" s="129"/>
      <c r="CI108" s="129"/>
      <c r="CJ108" s="129"/>
      <c r="CK108" s="129"/>
      <c r="CL108" s="129"/>
      <c r="CM108" s="129"/>
      <c r="CN108" s="129"/>
      <c r="CO108" s="129"/>
      <c r="CP108" s="129"/>
      <c r="CQ108" s="129"/>
      <c r="CR108" s="129"/>
      <c r="CS108" s="129"/>
      <c r="CT108" s="129"/>
      <c r="CU108" s="129"/>
      <c r="CV108" s="129"/>
      <c r="CW108" s="129"/>
      <c r="CX108" s="129"/>
      <c r="CY108" s="129"/>
      <c r="CZ108" s="129"/>
      <c r="DA108" s="129"/>
      <c r="DB108" s="129"/>
      <c r="DC108" s="129"/>
      <c r="DD108" s="129"/>
      <c r="DE108" s="129"/>
      <c r="DF108" s="129"/>
      <c r="DG108" s="129"/>
      <c r="DH108" s="129"/>
      <c r="DI108" s="129"/>
      <c r="DJ108" s="129"/>
      <c r="DK108" s="129"/>
      <c r="DL108" s="129"/>
      <c r="DM108" s="129"/>
      <c r="DN108" s="129"/>
      <c r="DO108" s="129"/>
      <c r="DP108" s="129"/>
      <c r="DQ108" s="129"/>
      <c r="DR108" s="129"/>
      <c r="DS108" s="129"/>
      <c r="DT108" s="129"/>
      <c r="DU108" s="129"/>
      <c r="DV108" s="129"/>
      <c r="DW108" s="129"/>
      <c r="DX108" s="129"/>
      <c r="DY108" s="129"/>
      <c r="DZ108" s="129"/>
      <c r="EA108" s="129"/>
      <c r="EB108" s="129"/>
      <c r="EC108" s="129"/>
      <c r="ED108" s="129"/>
      <c r="EE108" s="129"/>
      <c r="EF108" s="129"/>
      <c r="EG108" s="129"/>
      <c r="EH108" s="129"/>
      <c r="EI108" s="129"/>
      <c r="EJ108" s="129"/>
      <c r="EK108" s="129"/>
      <c r="EL108" s="129"/>
      <c r="EM108" s="129"/>
      <c r="EN108" s="129"/>
      <c r="EO108" s="129"/>
      <c r="EP108" s="129"/>
      <c r="EQ108" s="129"/>
      <c r="ER108" s="129"/>
      <c r="ES108" s="129"/>
      <c r="ET108" s="129"/>
      <c r="EU108" s="129"/>
      <c r="EV108" s="129"/>
      <c r="EW108" s="129"/>
      <c r="EX108" s="129"/>
      <c r="EY108" s="129"/>
      <c r="EZ108" s="129"/>
      <c r="FA108" s="129"/>
      <c r="FB108" s="129"/>
      <c r="FC108" s="129"/>
      <c r="FD108" s="129"/>
      <c r="FE108" s="129"/>
      <c r="FF108" s="129"/>
      <c r="FG108" s="129"/>
      <c r="FH108" s="129"/>
      <c r="FI108" s="129"/>
      <c r="FJ108" s="129"/>
      <c r="FK108" s="129"/>
      <c r="FL108" s="129"/>
      <c r="FM108" s="129"/>
      <c r="FN108" s="129"/>
      <c r="FO108" s="129"/>
      <c r="FP108" s="129"/>
      <c r="FQ108" s="129"/>
      <c r="FR108" s="129"/>
      <c r="FS108" s="129"/>
      <c r="FT108" s="129"/>
      <c r="FU108" s="129"/>
      <c r="FV108" s="129"/>
      <c r="FW108" s="129"/>
      <c r="FX108" s="129"/>
      <c r="FY108" s="129"/>
      <c r="FZ108" s="129"/>
      <c r="GA108" s="129"/>
      <c r="GB108" s="129"/>
      <c r="GC108" s="129"/>
      <c r="GD108" s="129"/>
      <c r="GE108" s="129"/>
      <c r="GF108" s="129"/>
      <c r="GG108" s="129"/>
      <c r="GH108" s="129"/>
      <c r="GI108" s="129"/>
      <c r="GJ108" s="129"/>
      <c r="GK108" s="129"/>
      <c r="GL108" s="129"/>
      <c r="GM108" s="129"/>
      <c r="GN108" s="129"/>
      <c r="GO108" s="129"/>
      <c r="GP108" s="129"/>
      <c r="GQ108" s="129"/>
      <c r="GR108" s="129"/>
      <c r="GS108" s="129"/>
      <c r="GT108" s="129"/>
      <c r="GU108" s="129"/>
      <c r="GV108" s="129"/>
      <c r="GW108" s="129"/>
      <c r="GX108" s="129"/>
      <c r="GY108" s="129"/>
      <c r="GZ108" s="129"/>
      <c r="HA108" s="129"/>
      <c r="HB108" s="129"/>
      <c r="HC108" s="129"/>
      <c r="HD108" s="129"/>
      <c r="HE108" s="129"/>
      <c r="HF108" s="129"/>
      <c r="HG108" s="129"/>
      <c r="HH108" s="129"/>
      <c r="HI108" s="129"/>
      <c r="HJ108" s="129"/>
      <c r="HK108" s="129"/>
      <c r="HL108" s="129"/>
      <c r="HM108" s="129"/>
      <c r="HN108" s="129"/>
      <c r="HO108" s="129"/>
      <c r="HP108" s="129"/>
      <c r="HQ108" s="129"/>
      <c r="HR108" s="129"/>
      <c r="HS108" s="129"/>
      <c r="HT108" s="129"/>
      <c r="HU108" s="129"/>
      <c r="HV108" s="129"/>
      <c r="HW108" s="129"/>
      <c r="HX108" s="129"/>
      <c r="HY108" s="129"/>
      <c r="HZ108" s="129"/>
      <c r="IA108" s="129"/>
      <c r="IB108" s="129"/>
      <c r="IC108" s="129"/>
      <c r="ID108" s="129"/>
      <c r="IE108" s="129"/>
      <c r="IF108" s="129"/>
      <c r="IG108" s="129"/>
      <c r="IH108" s="129"/>
      <c r="II108" s="129"/>
      <c r="IJ108" s="129"/>
      <c r="IK108" s="129"/>
      <c r="IL108" s="129"/>
      <c r="IM108" s="129"/>
      <c r="IN108" s="129"/>
      <c r="IO108" s="129"/>
      <c r="IP108" s="129"/>
      <c r="IQ108" s="129"/>
      <c r="IR108" s="129"/>
      <c r="IS108" s="129"/>
      <c r="IT108" s="129"/>
      <c r="IU108" s="129"/>
      <c r="IV108" s="129"/>
      <c r="IW108" s="129"/>
      <c r="IX108" s="129"/>
      <c r="IY108" s="129"/>
    </row>
    <row r="109" spans="1:259" s="120" customFormat="1" ht="15" hidden="1" x14ac:dyDescent="0.3">
      <c r="A109" s="130"/>
      <c r="B109" s="144" t="e">
        <f t="shared" si="22"/>
        <v>#REF!</v>
      </c>
      <c r="C109" s="144"/>
      <c r="D109" s="138" t="e">
        <f t="shared" si="8"/>
        <v>#REF!</v>
      </c>
      <c r="E109" s="159" t="e">
        <f t="shared" si="9"/>
        <v>#REF!</v>
      </c>
      <c r="F109" s="159"/>
      <c r="G109" s="159"/>
      <c r="H109" s="160" t="e">
        <f t="shared" si="10"/>
        <v>#REF!</v>
      </c>
      <c r="I109" s="161" t="e">
        <f t="shared" si="11"/>
        <v>#REF!</v>
      </c>
      <c r="J109" s="159" t="e">
        <f t="shared" si="12"/>
        <v>#REF!</v>
      </c>
      <c r="K109" s="159" t="e">
        <f t="shared" si="23"/>
        <v>#REF!</v>
      </c>
      <c r="L109" s="159" t="e">
        <f t="shared" si="13"/>
        <v>#REF!</v>
      </c>
      <c r="M109" s="161" t="e">
        <f t="shared" si="14"/>
        <v>#REF!</v>
      </c>
      <c r="N109" s="137" t="e">
        <f t="shared" si="15"/>
        <v>#REF!</v>
      </c>
      <c r="O109" s="155" t="e">
        <f t="shared" si="16"/>
        <v>#REF!</v>
      </c>
      <c r="P109" s="162" t="e">
        <f t="shared" si="17"/>
        <v>#REF!</v>
      </c>
      <c r="Q109" s="144" t="e">
        <f t="shared" si="18"/>
        <v>#REF!</v>
      </c>
      <c r="R109" s="156" t="e">
        <f t="shared" si="19"/>
        <v>#REF!</v>
      </c>
      <c r="S109" s="157" t="e">
        <f t="shared" si="20"/>
        <v>#REF!</v>
      </c>
      <c r="T109" s="143" t="e">
        <f t="shared" si="24"/>
        <v>#REF!</v>
      </c>
      <c r="U109" s="158" t="e">
        <f t="shared" si="21"/>
        <v>#REF!</v>
      </c>
      <c r="V109" s="133"/>
      <c r="W109" s="128"/>
      <c r="X109" s="129"/>
      <c r="Y109" s="129"/>
      <c r="Z109" s="129"/>
      <c r="AA109" s="129"/>
      <c r="AB109" s="129"/>
      <c r="AC109" s="129"/>
      <c r="AD109" s="129"/>
      <c r="AE109" s="129"/>
      <c r="AF109" s="129"/>
      <c r="AG109" s="129"/>
      <c r="AH109" s="129"/>
      <c r="AI109" s="129"/>
      <c r="AJ109" s="129"/>
      <c r="AK109" s="129"/>
      <c r="AL109" s="129"/>
      <c r="AM109" s="129"/>
      <c r="AN109" s="129"/>
      <c r="AO109" s="129"/>
      <c r="AP109" s="129"/>
      <c r="AQ109" s="129"/>
      <c r="AR109" s="129"/>
      <c r="AS109" s="129"/>
      <c r="AT109" s="129"/>
      <c r="AU109" s="129"/>
      <c r="AV109" s="129"/>
      <c r="AW109" s="129"/>
      <c r="AX109" s="129"/>
      <c r="AY109" s="129"/>
      <c r="AZ109" s="129"/>
      <c r="BA109" s="129"/>
      <c r="BB109" s="129"/>
      <c r="BC109" s="129"/>
      <c r="BD109" s="129"/>
      <c r="BE109" s="129"/>
      <c r="BF109" s="129"/>
      <c r="BG109" s="129"/>
      <c r="BH109" s="129"/>
      <c r="BI109" s="129"/>
      <c r="BJ109" s="129"/>
      <c r="BK109" s="129"/>
      <c r="BL109" s="129"/>
      <c r="BM109" s="129"/>
      <c r="BN109" s="129"/>
      <c r="BO109" s="129"/>
      <c r="BP109" s="129"/>
      <c r="BQ109" s="129"/>
      <c r="BR109" s="129"/>
      <c r="BS109" s="129"/>
      <c r="BT109" s="129"/>
      <c r="BU109" s="129"/>
      <c r="BV109" s="129"/>
      <c r="BW109" s="129"/>
      <c r="BX109" s="129"/>
      <c r="BY109" s="129"/>
      <c r="BZ109" s="129"/>
      <c r="CA109" s="129"/>
      <c r="CB109" s="129"/>
      <c r="CC109" s="129"/>
      <c r="CD109" s="129"/>
      <c r="CE109" s="129"/>
      <c r="CF109" s="129"/>
      <c r="CG109" s="129"/>
      <c r="CH109" s="129"/>
      <c r="CI109" s="129"/>
      <c r="CJ109" s="129"/>
      <c r="CK109" s="129"/>
      <c r="CL109" s="129"/>
      <c r="CM109" s="129"/>
      <c r="CN109" s="129"/>
      <c r="CO109" s="129"/>
      <c r="CP109" s="129"/>
      <c r="CQ109" s="129"/>
      <c r="CR109" s="129"/>
      <c r="CS109" s="129"/>
      <c r="CT109" s="129"/>
      <c r="CU109" s="129"/>
      <c r="CV109" s="129"/>
      <c r="CW109" s="129"/>
      <c r="CX109" s="129"/>
      <c r="CY109" s="129"/>
      <c r="CZ109" s="129"/>
      <c r="DA109" s="129"/>
      <c r="DB109" s="129"/>
      <c r="DC109" s="129"/>
      <c r="DD109" s="129"/>
      <c r="DE109" s="129"/>
      <c r="DF109" s="129"/>
      <c r="DG109" s="129"/>
      <c r="DH109" s="129"/>
      <c r="DI109" s="129"/>
      <c r="DJ109" s="129"/>
      <c r="DK109" s="129"/>
      <c r="DL109" s="129"/>
      <c r="DM109" s="129"/>
      <c r="DN109" s="129"/>
      <c r="DO109" s="129"/>
      <c r="DP109" s="129"/>
      <c r="DQ109" s="129"/>
      <c r="DR109" s="129"/>
      <c r="DS109" s="129"/>
      <c r="DT109" s="129"/>
      <c r="DU109" s="129"/>
      <c r="DV109" s="129"/>
      <c r="DW109" s="129"/>
      <c r="DX109" s="129"/>
      <c r="DY109" s="129"/>
      <c r="DZ109" s="129"/>
      <c r="EA109" s="129"/>
      <c r="EB109" s="129"/>
      <c r="EC109" s="129"/>
      <c r="ED109" s="129"/>
      <c r="EE109" s="129"/>
      <c r="EF109" s="129"/>
      <c r="EG109" s="129"/>
      <c r="EH109" s="129"/>
      <c r="EI109" s="129"/>
      <c r="EJ109" s="129"/>
      <c r="EK109" s="129"/>
      <c r="EL109" s="129"/>
      <c r="EM109" s="129"/>
      <c r="EN109" s="129"/>
      <c r="EO109" s="129"/>
      <c r="EP109" s="129"/>
      <c r="EQ109" s="129"/>
      <c r="ER109" s="129"/>
      <c r="ES109" s="129"/>
      <c r="ET109" s="129"/>
      <c r="EU109" s="129"/>
      <c r="EV109" s="129"/>
      <c r="EW109" s="129"/>
      <c r="EX109" s="129"/>
      <c r="EY109" s="129"/>
      <c r="EZ109" s="129"/>
      <c r="FA109" s="129"/>
      <c r="FB109" s="129"/>
      <c r="FC109" s="129"/>
      <c r="FD109" s="129"/>
      <c r="FE109" s="129"/>
      <c r="FF109" s="129"/>
      <c r="FG109" s="129"/>
      <c r="FH109" s="129"/>
      <c r="FI109" s="129"/>
      <c r="FJ109" s="129"/>
      <c r="FK109" s="129"/>
      <c r="FL109" s="129"/>
      <c r="FM109" s="129"/>
      <c r="FN109" s="129"/>
      <c r="FO109" s="129"/>
      <c r="FP109" s="129"/>
      <c r="FQ109" s="129"/>
      <c r="FR109" s="129"/>
      <c r="FS109" s="129"/>
      <c r="FT109" s="129"/>
      <c r="FU109" s="129"/>
      <c r="FV109" s="129"/>
      <c r="FW109" s="129"/>
      <c r="FX109" s="129"/>
      <c r="FY109" s="129"/>
      <c r="FZ109" s="129"/>
      <c r="GA109" s="129"/>
      <c r="GB109" s="129"/>
      <c r="GC109" s="129"/>
      <c r="GD109" s="129"/>
      <c r="GE109" s="129"/>
      <c r="GF109" s="129"/>
      <c r="GG109" s="129"/>
      <c r="GH109" s="129"/>
      <c r="GI109" s="129"/>
      <c r="GJ109" s="129"/>
      <c r="GK109" s="129"/>
      <c r="GL109" s="129"/>
      <c r="GM109" s="129"/>
      <c r="GN109" s="129"/>
      <c r="GO109" s="129"/>
      <c r="GP109" s="129"/>
      <c r="GQ109" s="129"/>
      <c r="GR109" s="129"/>
      <c r="GS109" s="129"/>
      <c r="GT109" s="129"/>
      <c r="GU109" s="129"/>
      <c r="GV109" s="129"/>
      <c r="GW109" s="129"/>
      <c r="GX109" s="129"/>
      <c r="GY109" s="129"/>
      <c r="GZ109" s="129"/>
      <c r="HA109" s="129"/>
      <c r="HB109" s="129"/>
      <c r="HC109" s="129"/>
      <c r="HD109" s="129"/>
      <c r="HE109" s="129"/>
      <c r="HF109" s="129"/>
      <c r="HG109" s="129"/>
      <c r="HH109" s="129"/>
      <c r="HI109" s="129"/>
      <c r="HJ109" s="129"/>
      <c r="HK109" s="129"/>
      <c r="HL109" s="129"/>
      <c r="HM109" s="129"/>
      <c r="HN109" s="129"/>
      <c r="HO109" s="129"/>
      <c r="HP109" s="129"/>
      <c r="HQ109" s="129"/>
      <c r="HR109" s="129"/>
      <c r="HS109" s="129"/>
      <c r="HT109" s="129"/>
      <c r="HU109" s="129"/>
      <c r="HV109" s="129"/>
      <c r="HW109" s="129"/>
      <c r="HX109" s="129"/>
      <c r="HY109" s="129"/>
      <c r="HZ109" s="129"/>
      <c r="IA109" s="129"/>
      <c r="IB109" s="129"/>
      <c r="IC109" s="129"/>
      <c r="ID109" s="129"/>
      <c r="IE109" s="129"/>
      <c r="IF109" s="129"/>
      <c r="IG109" s="129"/>
      <c r="IH109" s="129"/>
      <c r="II109" s="129"/>
      <c r="IJ109" s="129"/>
      <c r="IK109" s="129"/>
      <c r="IL109" s="129"/>
      <c r="IM109" s="129"/>
      <c r="IN109" s="129"/>
      <c r="IO109" s="129"/>
      <c r="IP109" s="129"/>
      <c r="IQ109" s="129"/>
      <c r="IR109" s="129"/>
      <c r="IS109" s="129"/>
      <c r="IT109" s="129"/>
      <c r="IU109" s="129"/>
      <c r="IV109" s="129"/>
      <c r="IW109" s="129"/>
      <c r="IX109" s="129"/>
      <c r="IY109" s="129"/>
    </row>
    <row r="110" spans="1:259" s="120" customFormat="1" ht="15" hidden="1" x14ac:dyDescent="0.3">
      <c r="A110" s="130"/>
      <c r="B110" s="144" t="e">
        <f t="shared" si="22"/>
        <v>#REF!</v>
      </c>
      <c r="C110" s="144"/>
      <c r="D110" s="138" t="e">
        <f t="shared" si="8"/>
        <v>#REF!</v>
      </c>
      <c r="E110" s="159" t="e">
        <f t="shared" si="9"/>
        <v>#REF!</v>
      </c>
      <c r="F110" s="159"/>
      <c r="G110" s="159"/>
      <c r="H110" s="160" t="e">
        <f t="shared" si="10"/>
        <v>#REF!</v>
      </c>
      <c r="I110" s="161" t="e">
        <f t="shared" si="11"/>
        <v>#REF!</v>
      </c>
      <c r="J110" s="159" t="e">
        <f t="shared" si="12"/>
        <v>#REF!</v>
      </c>
      <c r="K110" s="159" t="e">
        <f t="shared" si="23"/>
        <v>#REF!</v>
      </c>
      <c r="L110" s="159" t="e">
        <f t="shared" si="13"/>
        <v>#REF!</v>
      </c>
      <c r="M110" s="161" t="e">
        <f t="shared" si="14"/>
        <v>#REF!</v>
      </c>
      <c r="N110" s="137" t="e">
        <f t="shared" si="15"/>
        <v>#REF!</v>
      </c>
      <c r="O110" s="155" t="e">
        <f t="shared" si="16"/>
        <v>#REF!</v>
      </c>
      <c r="P110" s="162" t="e">
        <f t="shared" si="17"/>
        <v>#REF!</v>
      </c>
      <c r="Q110" s="144" t="e">
        <f t="shared" si="18"/>
        <v>#REF!</v>
      </c>
      <c r="R110" s="156" t="e">
        <f t="shared" si="19"/>
        <v>#REF!</v>
      </c>
      <c r="S110" s="157" t="e">
        <f t="shared" si="20"/>
        <v>#REF!</v>
      </c>
      <c r="T110" s="143" t="e">
        <f t="shared" si="24"/>
        <v>#REF!</v>
      </c>
      <c r="U110" s="158" t="e">
        <f t="shared" si="21"/>
        <v>#REF!</v>
      </c>
      <c r="V110" s="133"/>
      <c r="W110" s="128"/>
      <c r="X110" s="129"/>
      <c r="Y110" s="129"/>
      <c r="Z110" s="129"/>
      <c r="AA110" s="129"/>
      <c r="AB110" s="129"/>
      <c r="AC110" s="129"/>
      <c r="AD110" s="129"/>
      <c r="AE110" s="129"/>
      <c r="AF110" s="129"/>
      <c r="AG110" s="129"/>
      <c r="AH110" s="129"/>
      <c r="AI110" s="129"/>
      <c r="AJ110" s="129"/>
      <c r="AK110" s="129"/>
      <c r="AL110" s="129"/>
      <c r="AM110" s="129"/>
      <c r="AN110" s="129"/>
      <c r="AO110" s="129"/>
      <c r="AP110" s="129"/>
      <c r="AQ110" s="129"/>
      <c r="AR110" s="129"/>
      <c r="AS110" s="129"/>
      <c r="AT110" s="129"/>
      <c r="AU110" s="129"/>
      <c r="AV110" s="129"/>
      <c r="AW110" s="129"/>
      <c r="AX110" s="129"/>
      <c r="AY110" s="129"/>
      <c r="AZ110" s="129"/>
      <c r="BA110" s="129"/>
      <c r="BB110" s="129"/>
      <c r="BC110" s="129"/>
      <c r="BD110" s="129"/>
      <c r="BE110" s="129"/>
      <c r="BF110" s="129"/>
      <c r="BG110" s="129"/>
      <c r="BH110" s="129"/>
      <c r="BI110" s="129"/>
      <c r="BJ110" s="129"/>
      <c r="BK110" s="129"/>
      <c r="BL110" s="129"/>
      <c r="BM110" s="129"/>
      <c r="BN110" s="129"/>
      <c r="BO110" s="129"/>
      <c r="BP110" s="129"/>
      <c r="BQ110" s="129"/>
      <c r="BR110" s="129"/>
      <c r="BS110" s="129"/>
      <c r="BT110" s="129"/>
      <c r="BU110" s="129"/>
      <c r="BV110" s="129"/>
      <c r="BW110" s="129"/>
      <c r="BX110" s="129"/>
      <c r="BY110" s="129"/>
      <c r="BZ110" s="129"/>
      <c r="CA110" s="129"/>
      <c r="CB110" s="129"/>
      <c r="CC110" s="129"/>
      <c r="CD110" s="129"/>
      <c r="CE110" s="129"/>
      <c r="CF110" s="129"/>
      <c r="CG110" s="129"/>
      <c r="CH110" s="129"/>
      <c r="CI110" s="129"/>
      <c r="CJ110" s="129"/>
      <c r="CK110" s="129"/>
      <c r="CL110" s="129"/>
      <c r="CM110" s="129"/>
      <c r="CN110" s="129"/>
      <c r="CO110" s="129"/>
      <c r="CP110" s="129"/>
      <c r="CQ110" s="129"/>
      <c r="CR110" s="129"/>
      <c r="CS110" s="129"/>
      <c r="CT110" s="129"/>
      <c r="CU110" s="129"/>
      <c r="CV110" s="129"/>
      <c r="CW110" s="129"/>
      <c r="CX110" s="129"/>
      <c r="CY110" s="129"/>
      <c r="CZ110" s="129"/>
      <c r="DA110" s="129"/>
      <c r="DB110" s="129"/>
      <c r="DC110" s="129"/>
      <c r="DD110" s="129"/>
      <c r="DE110" s="129"/>
      <c r="DF110" s="129"/>
      <c r="DG110" s="129"/>
      <c r="DH110" s="129"/>
      <c r="DI110" s="129"/>
      <c r="DJ110" s="129"/>
      <c r="DK110" s="129"/>
      <c r="DL110" s="129"/>
      <c r="DM110" s="129"/>
      <c r="DN110" s="129"/>
      <c r="DO110" s="129"/>
      <c r="DP110" s="129"/>
      <c r="DQ110" s="129"/>
      <c r="DR110" s="129"/>
      <c r="DS110" s="129"/>
      <c r="DT110" s="129"/>
      <c r="DU110" s="129"/>
      <c r="DV110" s="129"/>
      <c r="DW110" s="129"/>
      <c r="DX110" s="129"/>
      <c r="DY110" s="129"/>
      <c r="DZ110" s="129"/>
      <c r="EA110" s="129"/>
      <c r="EB110" s="129"/>
      <c r="EC110" s="129"/>
      <c r="ED110" s="129"/>
      <c r="EE110" s="129"/>
      <c r="EF110" s="129"/>
      <c r="EG110" s="129"/>
      <c r="EH110" s="129"/>
      <c r="EI110" s="129"/>
      <c r="EJ110" s="129"/>
      <c r="EK110" s="129"/>
      <c r="EL110" s="129"/>
      <c r="EM110" s="129"/>
      <c r="EN110" s="129"/>
      <c r="EO110" s="129"/>
      <c r="EP110" s="129"/>
      <c r="EQ110" s="129"/>
      <c r="ER110" s="129"/>
      <c r="ES110" s="129"/>
      <c r="ET110" s="129"/>
      <c r="EU110" s="129"/>
      <c r="EV110" s="129"/>
      <c r="EW110" s="129"/>
      <c r="EX110" s="129"/>
      <c r="EY110" s="129"/>
      <c r="EZ110" s="129"/>
      <c r="FA110" s="129"/>
      <c r="FB110" s="129"/>
      <c r="FC110" s="129"/>
      <c r="FD110" s="129"/>
      <c r="FE110" s="129"/>
      <c r="FF110" s="129"/>
      <c r="FG110" s="129"/>
      <c r="FH110" s="129"/>
      <c r="FI110" s="129"/>
      <c r="FJ110" s="129"/>
      <c r="FK110" s="129"/>
      <c r="FL110" s="129"/>
      <c r="FM110" s="129"/>
      <c r="FN110" s="129"/>
      <c r="FO110" s="129"/>
      <c r="FP110" s="129"/>
      <c r="FQ110" s="129"/>
      <c r="FR110" s="129"/>
      <c r="FS110" s="129"/>
      <c r="FT110" s="129"/>
      <c r="FU110" s="129"/>
      <c r="FV110" s="129"/>
      <c r="FW110" s="129"/>
      <c r="FX110" s="129"/>
      <c r="FY110" s="129"/>
      <c r="FZ110" s="129"/>
      <c r="GA110" s="129"/>
      <c r="GB110" s="129"/>
      <c r="GC110" s="129"/>
      <c r="GD110" s="129"/>
      <c r="GE110" s="129"/>
      <c r="GF110" s="129"/>
      <c r="GG110" s="129"/>
      <c r="GH110" s="129"/>
      <c r="GI110" s="129"/>
      <c r="GJ110" s="129"/>
      <c r="GK110" s="129"/>
      <c r="GL110" s="129"/>
      <c r="GM110" s="129"/>
      <c r="GN110" s="129"/>
      <c r="GO110" s="129"/>
      <c r="GP110" s="129"/>
      <c r="GQ110" s="129"/>
      <c r="GR110" s="129"/>
      <c r="GS110" s="129"/>
      <c r="GT110" s="129"/>
      <c r="GU110" s="129"/>
      <c r="GV110" s="129"/>
      <c r="GW110" s="129"/>
      <c r="GX110" s="129"/>
      <c r="GY110" s="129"/>
      <c r="GZ110" s="129"/>
      <c r="HA110" s="129"/>
      <c r="HB110" s="129"/>
      <c r="HC110" s="129"/>
      <c r="HD110" s="129"/>
      <c r="HE110" s="129"/>
      <c r="HF110" s="129"/>
      <c r="HG110" s="129"/>
      <c r="HH110" s="129"/>
      <c r="HI110" s="129"/>
      <c r="HJ110" s="129"/>
      <c r="HK110" s="129"/>
      <c r="HL110" s="129"/>
      <c r="HM110" s="129"/>
      <c r="HN110" s="129"/>
      <c r="HO110" s="129"/>
      <c r="HP110" s="129"/>
      <c r="HQ110" s="129"/>
      <c r="HR110" s="129"/>
      <c r="HS110" s="129"/>
      <c r="HT110" s="129"/>
      <c r="HU110" s="129"/>
      <c r="HV110" s="129"/>
      <c r="HW110" s="129"/>
      <c r="HX110" s="129"/>
      <c r="HY110" s="129"/>
      <c r="HZ110" s="129"/>
      <c r="IA110" s="129"/>
      <c r="IB110" s="129"/>
      <c r="IC110" s="129"/>
      <c r="ID110" s="129"/>
      <c r="IE110" s="129"/>
      <c r="IF110" s="129"/>
      <c r="IG110" s="129"/>
      <c r="IH110" s="129"/>
      <c r="II110" s="129"/>
      <c r="IJ110" s="129"/>
      <c r="IK110" s="129"/>
      <c r="IL110" s="129"/>
      <c r="IM110" s="129"/>
      <c r="IN110" s="129"/>
      <c r="IO110" s="129"/>
      <c r="IP110" s="129"/>
      <c r="IQ110" s="129"/>
      <c r="IR110" s="129"/>
      <c r="IS110" s="129"/>
      <c r="IT110" s="129"/>
      <c r="IU110" s="129"/>
      <c r="IV110" s="129"/>
      <c r="IW110" s="129"/>
      <c r="IX110" s="129"/>
      <c r="IY110" s="129"/>
    </row>
    <row r="111" spans="1:259" s="120" customFormat="1" ht="15" hidden="1" x14ac:dyDescent="0.3">
      <c r="A111" s="130"/>
      <c r="B111" s="144" t="e">
        <f t="shared" si="22"/>
        <v>#REF!</v>
      </c>
      <c r="C111" s="144"/>
      <c r="D111" s="138" t="e">
        <f t="shared" si="8"/>
        <v>#REF!</v>
      </c>
      <c r="E111" s="159" t="e">
        <f t="shared" si="9"/>
        <v>#REF!</v>
      </c>
      <c r="F111" s="159"/>
      <c r="G111" s="159"/>
      <c r="H111" s="160" t="e">
        <f t="shared" si="10"/>
        <v>#REF!</v>
      </c>
      <c r="I111" s="161" t="e">
        <f t="shared" si="11"/>
        <v>#REF!</v>
      </c>
      <c r="J111" s="159" t="e">
        <f t="shared" si="12"/>
        <v>#REF!</v>
      </c>
      <c r="K111" s="159" t="e">
        <f t="shared" si="23"/>
        <v>#REF!</v>
      </c>
      <c r="L111" s="159" t="e">
        <f t="shared" si="13"/>
        <v>#REF!</v>
      </c>
      <c r="M111" s="161" t="e">
        <f t="shared" si="14"/>
        <v>#REF!</v>
      </c>
      <c r="N111" s="137" t="e">
        <f t="shared" si="15"/>
        <v>#REF!</v>
      </c>
      <c r="O111" s="155" t="e">
        <f t="shared" si="16"/>
        <v>#REF!</v>
      </c>
      <c r="P111" s="162" t="e">
        <f t="shared" si="17"/>
        <v>#REF!</v>
      </c>
      <c r="Q111" s="144" t="e">
        <f t="shared" si="18"/>
        <v>#REF!</v>
      </c>
      <c r="R111" s="156" t="e">
        <f t="shared" si="19"/>
        <v>#REF!</v>
      </c>
      <c r="S111" s="157" t="e">
        <f t="shared" si="20"/>
        <v>#REF!</v>
      </c>
      <c r="T111" s="143" t="e">
        <f t="shared" si="24"/>
        <v>#REF!</v>
      </c>
      <c r="U111" s="158" t="e">
        <f t="shared" si="21"/>
        <v>#REF!</v>
      </c>
      <c r="V111" s="133"/>
      <c r="W111" s="128"/>
      <c r="X111" s="129"/>
      <c r="Y111" s="129"/>
      <c r="Z111" s="129"/>
      <c r="AA111" s="129"/>
      <c r="AB111" s="129"/>
      <c r="AC111" s="129"/>
      <c r="AD111" s="129"/>
      <c r="AE111" s="129"/>
      <c r="AF111" s="129"/>
      <c r="AG111" s="129"/>
      <c r="AH111" s="129"/>
      <c r="AI111" s="129"/>
      <c r="AJ111" s="129"/>
      <c r="AK111" s="129"/>
      <c r="AL111" s="129"/>
      <c r="AM111" s="129"/>
      <c r="AN111" s="129"/>
      <c r="AO111" s="129"/>
      <c r="AP111" s="129"/>
      <c r="AQ111" s="129"/>
      <c r="AR111" s="129"/>
      <c r="AS111" s="129"/>
      <c r="AT111" s="129"/>
      <c r="AU111" s="129"/>
      <c r="AV111" s="129"/>
      <c r="AW111" s="129"/>
      <c r="AX111" s="129"/>
      <c r="AY111" s="129"/>
      <c r="AZ111" s="129"/>
      <c r="BA111" s="129"/>
      <c r="BB111" s="129"/>
      <c r="BC111" s="129"/>
      <c r="BD111" s="129"/>
      <c r="BE111" s="129"/>
      <c r="BF111" s="129"/>
      <c r="BG111" s="129"/>
      <c r="BH111" s="129"/>
      <c r="BI111" s="129"/>
      <c r="BJ111" s="129"/>
      <c r="BK111" s="129"/>
      <c r="BL111" s="129"/>
      <c r="BM111" s="129"/>
      <c r="BN111" s="129"/>
      <c r="BO111" s="129"/>
      <c r="BP111" s="129"/>
      <c r="BQ111" s="129"/>
      <c r="BR111" s="129"/>
      <c r="BS111" s="129"/>
      <c r="BT111" s="129"/>
      <c r="BU111" s="129"/>
      <c r="BV111" s="129"/>
      <c r="BW111" s="129"/>
      <c r="BX111" s="129"/>
      <c r="BY111" s="129"/>
      <c r="BZ111" s="129"/>
      <c r="CA111" s="129"/>
      <c r="CB111" s="129"/>
      <c r="CC111" s="129"/>
      <c r="CD111" s="129"/>
      <c r="CE111" s="129"/>
      <c r="CF111" s="129"/>
      <c r="CG111" s="129"/>
      <c r="CH111" s="129"/>
      <c r="CI111" s="129"/>
      <c r="CJ111" s="129"/>
      <c r="CK111" s="129"/>
      <c r="CL111" s="129"/>
      <c r="CM111" s="129"/>
      <c r="CN111" s="129"/>
      <c r="CO111" s="129"/>
      <c r="CP111" s="129"/>
      <c r="CQ111" s="129"/>
      <c r="CR111" s="129"/>
      <c r="CS111" s="129"/>
      <c r="CT111" s="129"/>
      <c r="CU111" s="129"/>
      <c r="CV111" s="129"/>
      <c r="CW111" s="129"/>
      <c r="CX111" s="129"/>
      <c r="CY111" s="129"/>
      <c r="CZ111" s="129"/>
      <c r="DA111" s="129"/>
      <c r="DB111" s="129"/>
      <c r="DC111" s="129"/>
      <c r="DD111" s="129"/>
      <c r="DE111" s="129"/>
      <c r="DF111" s="129"/>
      <c r="DG111" s="129"/>
      <c r="DH111" s="129"/>
      <c r="DI111" s="129"/>
      <c r="DJ111" s="129"/>
      <c r="DK111" s="129"/>
      <c r="DL111" s="129"/>
      <c r="DM111" s="129"/>
      <c r="DN111" s="129"/>
      <c r="DO111" s="129"/>
      <c r="DP111" s="129"/>
      <c r="DQ111" s="129"/>
      <c r="DR111" s="129"/>
      <c r="DS111" s="129"/>
      <c r="DT111" s="129"/>
      <c r="DU111" s="129"/>
      <c r="DV111" s="129"/>
      <c r="DW111" s="129"/>
      <c r="DX111" s="129"/>
      <c r="DY111" s="129"/>
      <c r="DZ111" s="129"/>
      <c r="EA111" s="129"/>
      <c r="EB111" s="129"/>
      <c r="EC111" s="129"/>
      <c r="ED111" s="129"/>
      <c r="EE111" s="129"/>
      <c r="EF111" s="129"/>
      <c r="EG111" s="129"/>
      <c r="EH111" s="129"/>
      <c r="EI111" s="129"/>
      <c r="EJ111" s="129"/>
      <c r="EK111" s="129"/>
      <c r="EL111" s="129"/>
      <c r="EM111" s="129"/>
      <c r="EN111" s="129"/>
      <c r="EO111" s="129"/>
      <c r="EP111" s="129"/>
      <c r="EQ111" s="129"/>
      <c r="ER111" s="129"/>
      <c r="ES111" s="129"/>
      <c r="ET111" s="129"/>
      <c r="EU111" s="129"/>
      <c r="EV111" s="129"/>
      <c r="EW111" s="129"/>
      <c r="EX111" s="129"/>
      <c r="EY111" s="129"/>
      <c r="EZ111" s="129"/>
      <c r="FA111" s="129"/>
      <c r="FB111" s="129"/>
      <c r="FC111" s="129"/>
      <c r="FD111" s="129"/>
      <c r="FE111" s="129"/>
      <c r="FF111" s="129"/>
      <c r="FG111" s="129"/>
      <c r="FH111" s="129"/>
      <c r="FI111" s="129"/>
      <c r="FJ111" s="129"/>
      <c r="FK111" s="129"/>
      <c r="FL111" s="129"/>
      <c r="FM111" s="129"/>
      <c r="FN111" s="129"/>
      <c r="FO111" s="129"/>
      <c r="FP111" s="129"/>
      <c r="FQ111" s="129"/>
      <c r="FR111" s="129"/>
      <c r="FS111" s="129"/>
      <c r="FT111" s="129"/>
      <c r="FU111" s="129"/>
      <c r="FV111" s="129"/>
      <c r="FW111" s="129"/>
      <c r="FX111" s="129"/>
      <c r="FY111" s="129"/>
      <c r="FZ111" s="129"/>
      <c r="GA111" s="129"/>
      <c r="GB111" s="129"/>
      <c r="GC111" s="129"/>
      <c r="GD111" s="129"/>
      <c r="GE111" s="129"/>
      <c r="GF111" s="129"/>
      <c r="GG111" s="129"/>
      <c r="GH111" s="129"/>
      <c r="GI111" s="129"/>
      <c r="GJ111" s="129"/>
      <c r="GK111" s="129"/>
      <c r="GL111" s="129"/>
      <c r="GM111" s="129"/>
      <c r="GN111" s="129"/>
      <c r="GO111" s="129"/>
      <c r="GP111" s="129"/>
      <c r="GQ111" s="129"/>
      <c r="GR111" s="129"/>
      <c r="GS111" s="129"/>
      <c r="GT111" s="129"/>
      <c r="GU111" s="129"/>
      <c r="GV111" s="129"/>
      <c r="GW111" s="129"/>
      <c r="GX111" s="129"/>
      <c r="GY111" s="129"/>
      <c r="GZ111" s="129"/>
      <c r="HA111" s="129"/>
      <c r="HB111" s="129"/>
      <c r="HC111" s="129"/>
      <c r="HD111" s="129"/>
      <c r="HE111" s="129"/>
      <c r="HF111" s="129"/>
      <c r="HG111" s="129"/>
      <c r="HH111" s="129"/>
      <c r="HI111" s="129"/>
      <c r="HJ111" s="129"/>
      <c r="HK111" s="129"/>
      <c r="HL111" s="129"/>
      <c r="HM111" s="129"/>
      <c r="HN111" s="129"/>
      <c r="HO111" s="129"/>
      <c r="HP111" s="129"/>
      <c r="HQ111" s="129"/>
      <c r="HR111" s="129"/>
      <c r="HS111" s="129"/>
      <c r="HT111" s="129"/>
      <c r="HU111" s="129"/>
      <c r="HV111" s="129"/>
      <c r="HW111" s="129"/>
      <c r="HX111" s="129"/>
      <c r="HY111" s="129"/>
      <c r="HZ111" s="129"/>
      <c r="IA111" s="129"/>
      <c r="IB111" s="129"/>
      <c r="IC111" s="129"/>
      <c r="ID111" s="129"/>
      <c r="IE111" s="129"/>
      <c r="IF111" s="129"/>
      <c r="IG111" s="129"/>
      <c r="IH111" s="129"/>
      <c r="II111" s="129"/>
      <c r="IJ111" s="129"/>
      <c r="IK111" s="129"/>
      <c r="IL111" s="129"/>
      <c r="IM111" s="129"/>
      <c r="IN111" s="129"/>
      <c r="IO111" s="129"/>
      <c r="IP111" s="129"/>
      <c r="IQ111" s="129"/>
      <c r="IR111" s="129"/>
      <c r="IS111" s="129"/>
      <c r="IT111" s="129"/>
      <c r="IU111" s="129"/>
      <c r="IV111" s="129"/>
      <c r="IW111" s="129"/>
      <c r="IX111" s="129"/>
      <c r="IY111" s="129"/>
    </row>
    <row r="112" spans="1:259" s="120" customFormat="1" ht="15" hidden="1" x14ac:dyDescent="0.3">
      <c r="A112" s="130"/>
      <c r="B112" s="144" t="e">
        <f t="shared" si="22"/>
        <v>#REF!</v>
      </c>
      <c r="C112" s="144"/>
      <c r="D112" s="138" t="e">
        <f t="shared" si="8"/>
        <v>#REF!</v>
      </c>
      <c r="E112" s="159" t="e">
        <f t="shared" si="9"/>
        <v>#REF!</v>
      </c>
      <c r="F112" s="159"/>
      <c r="G112" s="159"/>
      <c r="H112" s="160" t="e">
        <f t="shared" si="10"/>
        <v>#REF!</v>
      </c>
      <c r="I112" s="161" t="e">
        <f t="shared" si="11"/>
        <v>#REF!</v>
      </c>
      <c r="J112" s="159" t="e">
        <f t="shared" si="12"/>
        <v>#REF!</v>
      </c>
      <c r="K112" s="159" t="e">
        <f t="shared" si="23"/>
        <v>#REF!</v>
      </c>
      <c r="L112" s="159" t="e">
        <f t="shared" si="13"/>
        <v>#REF!</v>
      </c>
      <c r="M112" s="161" t="e">
        <f t="shared" si="14"/>
        <v>#REF!</v>
      </c>
      <c r="N112" s="137" t="e">
        <f t="shared" si="15"/>
        <v>#REF!</v>
      </c>
      <c r="O112" s="155" t="e">
        <f t="shared" si="16"/>
        <v>#REF!</v>
      </c>
      <c r="P112" s="162" t="e">
        <f t="shared" si="17"/>
        <v>#REF!</v>
      </c>
      <c r="Q112" s="144" t="e">
        <f t="shared" si="18"/>
        <v>#REF!</v>
      </c>
      <c r="R112" s="156" t="e">
        <f t="shared" si="19"/>
        <v>#REF!</v>
      </c>
      <c r="S112" s="157" t="e">
        <f t="shared" si="20"/>
        <v>#REF!</v>
      </c>
      <c r="T112" s="143" t="e">
        <f t="shared" si="24"/>
        <v>#REF!</v>
      </c>
      <c r="U112" s="158" t="e">
        <f t="shared" si="21"/>
        <v>#REF!</v>
      </c>
      <c r="V112" s="133"/>
      <c r="W112" s="128"/>
      <c r="X112" s="129"/>
      <c r="Y112" s="129"/>
      <c r="Z112" s="129"/>
      <c r="AA112" s="129"/>
      <c r="AB112" s="129"/>
      <c r="AC112" s="129"/>
      <c r="AD112" s="129"/>
      <c r="AE112" s="129"/>
      <c r="AF112" s="129"/>
      <c r="AG112" s="129"/>
      <c r="AH112" s="129"/>
      <c r="AI112" s="129"/>
      <c r="AJ112" s="129"/>
      <c r="AK112" s="129"/>
      <c r="AL112" s="129"/>
      <c r="AM112" s="129"/>
      <c r="AN112" s="129"/>
      <c r="AO112" s="129"/>
      <c r="AP112" s="129"/>
      <c r="AQ112" s="129"/>
      <c r="AR112" s="129"/>
      <c r="AS112" s="129"/>
      <c r="AT112" s="129"/>
      <c r="AU112" s="129"/>
      <c r="AV112" s="129"/>
      <c r="AW112" s="129"/>
      <c r="AX112" s="129"/>
      <c r="AY112" s="129"/>
      <c r="AZ112" s="129"/>
      <c r="BA112" s="129"/>
      <c r="BB112" s="129"/>
      <c r="BC112" s="129"/>
      <c r="BD112" s="129"/>
      <c r="BE112" s="129"/>
      <c r="BF112" s="129"/>
      <c r="BG112" s="129"/>
      <c r="BH112" s="129"/>
      <c r="BI112" s="129"/>
      <c r="BJ112" s="129"/>
      <c r="BK112" s="129"/>
      <c r="BL112" s="129"/>
      <c r="BM112" s="129"/>
      <c r="BN112" s="129"/>
      <c r="BO112" s="129"/>
      <c r="BP112" s="129"/>
      <c r="BQ112" s="129"/>
      <c r="BR112" s="129"/>
      <c r="BS112" s="129"/>
      <c r="BT112" s="129"/>
      <c r="BU112" s="129"/>
      <c r="BV112" s="129"/>
      <c r="BW112" s="129"/>
      <c r="BX112" s="129"/>
      <c r="BY112" s="129"/>
      <c r="BZ112" s="129"/>
      <c r="CA112" s="129"/>
      <c r="CB112" s="129"/>
      <c r="CC112" s="129"/>
      <c r="CD112" s="129"/>
      <c r="CE112" s="129"/>
      <c r="CF112" s="129"/>
      <c r="CG112" s="129"/>
      <c r="CH112" s="129"/>
      <c r="CI112" s="129"/>
      <c r="CJ112" s="129"/>
      <c r="CK112" s="129"/>
      <c r="CL112" s="129"/>
      <c r="CM112" s="129"/>
      <c r="CN112" s="129"/>
      <c r="CO112" s="129"/>
      <c r="CP112" s="129"/>
      <c r="CQ112" s="129"/>
      <c r="CR112" s="129"/>
      <c r="CS112" s="129"/>
      <c r="CT112" s="129"/>
      <c r="CU112" s="129"/>
      <c r="CV112" s="129"/>
      <c r="CW112" s="129"/>
      <c r="CX112" s="129"/>
      <c r="CY112" s="129"/>
      <c r="CZ112" s="129"/>
      <c r="DA112" s="129"/>
      <c r="DB112" s="129"/>
      <c r="DC112" s="129"/>
      <c r="DD112" s="129"/>
      <c r="DE112" s="129"/>
      <c r="DF112" s="129"/>
      <c r="DG112" s="129"/>
      <c r="DH112" s="129"/>
      <c r="DI112" s="129"/>
      <c r="DJ112" s="129"/>
      <c r="DK112" s="129"/>
      <c r="DL112" s="129"/>
      <c r="DM112" s="129"/>
      <c r="DN112" s="129"/>
      <c r="DO112" s="129"/>
      <c r="DP112" s="129"/>
      <c r="DQ112" s="129"/>
      <c r="DR112" s="129"/>
      <c r="DS112" s="129"/>
      <c r="DT112" s="129"/>
      <c r="DU112" s="129"/>
      <c r="DV112" s="129"/>
      <c r="DW112" s="129"/>
      <c r="DX112" s="129"/>
      <c r="DY112" s="129"/>
      <c r="DZ112" s="129"/>
      <c r="EA112" s="129"/>
      <c r="EB112" s="129"/>
      <c r="EC112" s="129"/>
      <c r="ED112" s="129"/>
      <c r="EE112" s="129"/>
      <c r="EF112" s="129"/>
      <c r="EG112" s="129"/>
      <c r="EH112" s="129"/>
      <c r="EI112" s="129"/>
      <c r="EJ112" s="129"/>
      <c r="EK112" s="129"/>
      <c r="EL112" s="129"/>
      <c r="EM112" s="129"/>
      <c r="EN112" s="129"/>
      <c r="EO112" s="129"/>
      <c r="EP112" s="129"/>
      <c r="EQ112" s="129"/>
      <c r="ER112" s="129"/>
      <c r="ES112" s="129"/>
      <c r="ET112" s="129"/>
      <c r="EU112" s="129"/>
      <c r="EV112" s="129"/>
      <c r="EW112" s="129"/>
      <c r="EX112" s="129"/>
      <c r="EY112" s="129"/>
      <c r="EZ112" s="129"/>
      <c r="FA112" s="129"/>
      <c r="FB112" s="129"/>
      <c r="FC112" s="129"/>
      <c r="FD112" s="129"/>
      <c r="FE112" s="129"/>
      <c r="FF112" s="129"/>
      <c r="FG112" s="129"/>
      <c r="FH112" s="129"/>
      <c r="FI112" s="129"/>
      <c r="FJ112" s="129"/>
      <c r="FK112" s="129"/>
      <c r="FL112" s="129"/>
      <c r="FM112" s="129"/>
      <c r="FN112" s="129"/>
      <c r="FO112" s="129"/>
      <c r="FP112" s="129"/>
      <c r="FQ112" s="129"/>
      <c r="FR112" s="129"/>
      <c r="FS112" s="129"/>
      <c r="FT112" s="129"/>
      <c r="FU112" s="129"/>
      <c r="FV112" s="129"/>
      <c r="FW112" s="129"/>
      <c r="FX112" s="129"/>
      <c r="FY112" s="129"/>
      <c r="FZ112" s="129"/>
      <c r="GA112" s="129"/>
      <c r="GB112" s="129"/>
      <c r="GC112" s="129"/>
      <c r="GD112" s="129"/>
      <c r="GE112" s="129"/>
      <c r="GF112" s="129"/>
      <c r="GG112" s="129"/>
      <c r="GH112" s="129"/>
      <c r="GI112" s="129"/>
      <c r="GJ112" s="129"/>
      <c r="GK112" s="129"/>
      <c r="GL112" s="129"/>
      <c r="GM112" s="129"/>
      <c r="GN112" s="129"/>
      <c r="GO112" s="129"/>
      <c r="GP112" s="129"/>
      <c r="GQ112" s="129"/>
      <c r="GR112" s="129"/>
      <c r="GS112" s="129"/>
      <c r="GT112" s="129"/>
      <c r="GU112" s="129"/>
      <c r="GV112" s="129"/>
      <c r="GW112" s="129"/>
      <c r="GX112" s="129"/>
      <c r="GY112" s="129"/>
      <c r="GZ112" s="129"/>
      <c r="HA112" s="129"/>
      <c r="HB112" s="129"/>
      <c r="HC112" s="129"/>
      <c r="HD112" s="129"/>
      <c r="HE112" s="129"/>
      <c r="HF112" s="129"/>
      <c r="HG112" s="129"/>
      <c r="HH112" s="129"/>
      <c r="HI112" s="129"/>
      <c r="HJ112" s="129"/>
      <c r="HK112" s="129"/>
      <c r="HL112" s="129"/>
      <c r="HM112" s="129"/>
      <c r="HN112" s="129"/>
      <c r="HO112" s="129"/>
      <c r="HP112" s="129"/>
      <c r="HQ112" s="129"/>
      <c r="HR112" s="129"/>
      <c r="HS112" s="129"/>
      <c r="HT112" s="129"/>
      <c r="HU112" s="129"/>
      <c r="HV112" s="129"/>
      <c r="HW112" s="129"/>
      <c r="HX112" s="129"/>
      <c r="HY112" s="129"/>
      <c r="HZ112" s="129"/>
      <c r="IA112" s="129"/>
      <c r="IB112" s="129"/>
      <c r="IC112" s="129"/>
      <c r="ID112" s="129"/>
      <c r="IE112" s="129"/>
      <c r="IF112" s="129"/>
      <c r="IG112" s="129"/>
      <c r="IH112" s="129"/>
      <c r="II112" s="129"/>
      <c r="IJ112" s="129"/>
      <c r="IK112" s="129"/>
      <c r="IL112" s="129"/>
      <c r="IM112" s="129"/>
      <c r="IN112" s="129"/>
      <c r="IO112" s="129"/>
      <c r="IP112" s="129"/>
      <c r="IQ112" s="129"/>
      <c r="IR112" s="129"/>
      <c r="IS112" s="129"/>
      <c r="IT112" s="129"/>
      <c r="IU112" s="129"/>
      <c r="IV112" s="129"/>
      <c r="IW112" s="129"/>
      <c r="IX112" s="129"/>
      <c r="IY112" s="129"/>
    </row>
    <row r="113" spans="1:259" s="120" customFormat="1" ht="15" hidden="1" x14ac:dyDescent="0.3">
      <c r="A113" s="130"/>
      <c r="B113" s="144" t="e">
        <f t="shared" si="22"/>
        <v>#REF!</v>
      </c>
      <c r="C113" s="144"/>
      <c r="D113" s="138" t="e">
        <f t="shared" si="8"/>
        <v>#REF!</v>
      </c>
      <c r="E113" s="159" t="e">
        <f t="shared" si="9"/>
        <v>#REF!</v>
      </c>
      <c r="F113" s="159"/>
      <c r="G113" s="159"/>
      <c r="H113" s="160" t="e">
        <f t="shared" si="10"/>
        <v>#REF!</v>
      </c>
      <c r="I113" s="161" t="e">
        <f t="shared" si="11"/>
        <v>#REF!</v>
      </c>
      <c r="J113" s="159" t="e">
        <f t="shared" si="12"/>
        <v>#REF!</v>
      </c>
      <c r="K113" s="159" t="e">
        <f t="shared" si="23"/>
        <v>#REF!</v>
      </c>
      <c r="L113" s="159" t="e">
        <f t="shared" si="13"/>
        <v>#REF!</v>
      </c>
      <c r="M113" s="161" t="e">
        <f t="shared" si="14"/>
        <v>#REF!</v>
      </c>
      <c r="N113" s="137" t="e">
        <f t="shared" si="15"/>
        <v>#REF!</v>
      </c>
      <c r="O113" s="155" t="e">
        <f t="shared" si="16"/>
        <v>#REF!</v>
      </c>
      <c r="P113" s="162" t="e">
        <f t="shared" si="17"/>
        <v>#REF!</v>
      </c>
      <c r="Q113" s="144" t="e">
        <f t="shared" si="18"/>
        <v>#REF!</v>
      </c>
      <c r="R113" s="156" t="e">
        <f t="shared" si="19"/>
        <v>#REF!</v>
      </c>
      <c r="S113" s="157" t="e">
        <f t="shared" si="20"/>
        <v>#REF!</v>
      </c>
      <c r="T113" s="143" t="e">
        <f t="shared" si="24"/>
        <v>#REF!</v>
      </c>
      <c r="U113" s="158" t="e">
        <f t="shared" si="21"/>
        <v>#REF!</v>
      </c>
      <c r="V113" s="133"/>
      <c r="W113" s="128"/>
      <c r="X113" s="129"/>
      <c r="Y113" s="129"/>
      <c r="Z113" s="129"/>
      <c r="AA113" s="129"/>
      <c r="AB113" s="129"/>
      <c r="AC113" s="129"/>
      <c r="AD113" s="129"/>
      <c r="AE113" s="129"/>
      <c r="AF113" s="129"/>
      <c r="AG113" s="129"/>
      <c r="AH113" s="129"/>
      <c r="AI113" s="129"/>
      <c r="AJ113" s="129"/>
      <c r="AK113" s="129"/>
      <c r="AL113" s="129"/>
      <c r="AM113" s="129"/>
      <c r="AN113" s="129"/>
      <c r="AO113" s="129"/>
      <c r="AP113" s="129"/>
      <c r="AQ113" s="129"/>
      <c r="AR113" s="129"/>
      <c r="AS113" s="129"/>
      <c r="AT113" s="129"/>
      <c r="AU113" s="129"/>
      <c r="AV113" s="129"/>
      <c r="AW113" s="129"/>
      <c r="AX113" s="129"/>
      <c r="AY113" s="129"/>
      <c r="AZ113" s="129"/>
      <c r="BA113" s="129"/>
      <c r="BB113" s="129"/>
      <c r="BC113" s="129"/>
      <c r="BD113" s="129"/>
      <c r="BE113" s="129"/>
      <c r="BF113" s="129"/>
      <c r="BG113" s="129"/>
      <c r="BH113" s="129"/>
      <c r="BI113" s="129"/>
      <c r="BJ113" s="129"/>
      <c r="BK113" s="129"/>
      <c r="BL113" s="129"/>
      <c r="BM113" s="129"/>
      <c r="BN113" s="129"/>
      <c r="BO113" s="129"/>
      <c r="BP113" s="129"/>
      <c r="BQ113" s="129"/>
      <c r="BR113" s="129"/>
      <c r="BS113" s="129"/>
      <c r="BT113" s="129"/>
      <c r="BU113" s="129"/>
      <c r="BV113" s="129"/>
      <c r="BW113" s="129"/>
      <c r="BX113" s="129"/>
      <c r="BY113" s="129"/>
      <c r="BZ113" s="129"/>
      <c r="CA113" s="129"/>
      <c r="CB113" s="129"/>
      <c r="CC113" s="129"/>
      <c r="CD113" s="129"/>
      <c r="CE113" s="129"/>
      <c r="CF113" s="129"/>
      <c r="CG113" s="129"/>
      <c r="CH113" s="129"/>
      <c r="CI113" s="129"/>
      <c r="CJ113" s="129"/>
      <c r="CK113" s="129"/>
      <c r="CL113" s="129"/>
      <c r="CM113" s="129"/>
      <c r="CN113" s="129"/>
      <c r="CO113" s="129"/>
      <c r="CP113" s="129"/>
      <c r="CQ113" s="129"/>
      <c r="CR113" s="129"/>
      <c r="CS113" s="129"/>
      <c r="CT113" s="129"/>
      <c r="CU113" s="129"/>
      <c r="CV113" s="129"/>
      <c r="CW113" s="129"/>
      <c r="CX113" s="129"/>
      <c r="CY113" s="129"/>
      <c r="CZ113" s="129"/>
      <c r="DA113" s="129"/>
      <c r="DB113" s="129"/>
      <c r="DC113" s="129"/>
      <c r="DD113" s="129"/>
      <c r="DE113" s="129"/>
      <c r="DF113" s="129"/>
      <c r="DG113" s="129"/>
      <c r="DH113" s="129"/>
      <c r="DI113" s="129"/>
      <c r="DJ113" s="129"/>
      <c r="DK113" s="129"/>
      <c r="DL113" s="129"/>
      <c r="DM113" s="129"/>
      <c r="DN113" s="129"/>
      <c r="DO113" s="129"/>
      <c r="DP113" s="129"/>
      <c r="DQ113" s="129"/>
      <c r="DR113" s="129"/>
      <c r="DS113" s="129"/>
      <c r="DT113" s="129"/>
      <c r="DU113" s="129"/>
      <c r="DV113" s="129"/>
      <c r="DW113" s="129"/>
      <c r="DX113" s="129"/>
      <c r="DY113" s="129"/>
      <c r="DZ113" s="129"/>
      <c r="EA113" s="129"/>
      <c r="EB113" s="129"/>
      <c r="EC113" s="129"/>
      <c r="ED113" s="129"/>
      <c r="EE113" s="129"/>
      <c r="EF113" s="129"/>
      <c r="EG113" s="129"/>
      <c r="EH113" s="129"/>
      <c r="EI113" s="129"/>
      <c r="EJ113" s="129"/>
      <c r="EK113" s="129"/>
      <c r="EL113" s="129"/>
      <c r="EM113" s="129"/>
      <c r="EN113" s="129"/>
      <c r="EO113" s="129"/>
      <c r="EP113" s="129"/>
      <c r="EQ113" s="129"/>
      <c r="ER113" s="129"/>
      <c r="ES113" s="129"/>
      <c r="ET113" s="129"/>
      <c r="EU113" s="129"/>
      <c r="EV113" s="129"/>
      <c r="EW113" s="129"/>
      <c r="EX113" s="129"/>
      <c r="EY113" s="129"/>
      <c r="EZ113" s="129"/>
      <c r="FA113" s="129"/>
      <c r="FB113" s="129"/>
      <c r="FC113" s="129"/>
      <c r="FD113" s="129"/>
      <c r="FE113" s="129"/>
      <c r="FF113" s="129"/>
      <c r="FG113" s="129"/>
      <c r="FH113" s="129"/>
      <c r="FI113" s="129"/>
      <c r="FJ113" s="129"/>
      <c r="FK113" s="129"/>
      <c r="FL113" s="129"/>
      <c r="FM113" s="129"/>
      <c r="FN113" s="129"/>
      <c r="FO113" s="129"/>
      <c r="FP113" s="129"/>
      <c r="FQ113" s="129"/>
      <c r="FR113" s="129"/>
      <c r="FS113" s="129"/>
      <c r="FT113" s="129"/>
      <c r="FU113" s="129"/>
      <c r="FV113" s="129"/>
      <c r="FW113" s="129"/>
      <c r="FX113" s="129"/>
      <c r="FY113" s="129"/>
      <c r="FZ113" s="129"/>
      <c r="GA113" s="129"/>
      <c r="GB113" s="129"/>
      <c r="GC113" s="129"/>
      <c r="GD113" s="129"/>
      <c r="GE113" s="129"/>
      <c r="GF113" s="129"/>
      <c r="GG113" s="129"/>
      <c r="GH113" s="129"/>
      <c r="GI113" s="129"/>
      <c r="GJ113" s="129"/>
      <c r="GK113" s="129"/>
      <c r="GL113" s="129"/>
      <c r="GM113" s="129"/>
      <c r="GN113" s="129"/>
      <c r="GO113" s="129"/>
      <c r="GP113" s="129"/>
      <c r="GQ113" s="129"/>
      <c r="GR113" s="129"/>
      <c r="GS113" s="129"/>
      <c r="GT113" s="129"/>
      <c r="GU113" s="129"/>
      <c r="GV113" s="129"/>
      <c r="GW113" s="129"/>
      <c r="GX113" s="129"/>
      <c r="GY113" s="129"/>
      <c r="GZ113" s="129"/>
      <c r="HA113" s="129"/>
      <c r="HB113" s="129"/>
      <c r="HC113" s="129"/>
      <c r="HD113" s="129"/>
      <c r="HE113" s="129"/>
      <c r="HF113" s="129"/>
      <c r="HG113" s="129"/>
      <c r="HH113" s="129"/>
      <c r="HI113" s="129"/>
      <c r="HJ113" s="129"/>
      <c r="HK113" s="129"/>
      <c r="HL113" s="129"/>
      <c r="HM113" s="129"/>
      <c r="HN113" s="129"/>
      <c r="HO113" s="129"/>
      <c r="HP113" s="129"/>
      <c r="HQ113" s="129"/>
      <c r="HR113" s="129"/>
      <c r="HS113" s="129"/>
      <c r="HT113" s="129"/>
      <c r="HU113" s="129"/>
      <c r="HV113" s="129"/>
      <c r="HW113" s="129"/>
      <c r="HX113" s="129"/>
      <c r="HY113" s="129"/>
      <c r="HZ113" s="129"/>
      <c r="IA113" s="129"/>
      <c r="IB113" s="129"/>
      <c r="IC113" s="129"/>
      <c r="ID113" s="129"/>
      <c r="IE113" s="129"/>
      <c r="IF113" s="129"/>
      <c r="IG113" s="129"/>
      <c r="IH113" s="129"/>
      <c r="II113" s="129"/>
      <c r="IJ113" s="129"/>
      <c r="IK113" s="129"/>
      <c r="IL113" s="129"/>
      <c r="IM113" s="129"/>
      <c r="IN113" s="129"/>
      <c r="IO113" s="129"/>
      <c r="IP113" s="129"/>
      <c r="IQ113" s="129"/>
      <c r="IR113" s="129"/>
      <c r="IS113" s="129"/>
      <c r="IT113" s="129"/>
      <c r="IU113" s="129"/>
      <c r="IV113" s="129"/>
      <c r="IW113" s="129"/>
      <c r="IX113" s="129"/>
      <c r="IY113" s="129"/>
    </row>
    <row r="114" spans="1:259" s="120" customFormat="1" ht="15" hidden="1" x14ac:dyDescent="0.3">
      <c r="A114" s="130"/>
      <c r="B114" s="144" t="e">
        <f t="shared" si="22"/>
        <v>#REF!</v>
      </c>
      <c r="C114" s="144"/>
      <c r="D114" s="138" t="e">
        <f t="shared" si="8"/>
        <v>#REF!</v>
      </c>
      <c r="E114" s="159" t="e">
        <f t="shared" si="9"/>
        <v>#REF!</v>
      </c>
      <c r="F114" s="159"/>
      <c r="G114" s="159"/>
      <c r="H114" s="160" t="e">
        <f t="shared" si="10"/>
        <v>#REF!</v>
      </c>
      <c r="I114" s="161" t="e">
        <f t="shared" si="11"/>
        <v>#REF!</v>
      </c>
      <c r="J114" s="159" t="e">
        <f t="shared" si="12"/>
        <v>#REF!</v>
      </c>
      <c r="K114" s="159" t="e">
        <f t="shared" si="23"/>
        <v>#REF!</v>
      </c>
      <c r="L114" s="159" t="e">
        <f t="shared" si="13"/>
        <v>#REF!</v>
      </c>
      <c r="M114" s="161" t="e">
        <f t="shared" si="14"/>
        <v>#REF!</v>
      </c>
      <c r="N114" s="137" t="e">
        <f t="shared" si="15"/>
        <v>#REF!</v>
      </c>
      <c r="O114" s="155" t="e">
        <f t="shared" si="16"/>
        <v>#REF!</v>
      </c>
      <c r="P114" s="162" t="e">
        <f t="shared" si="17"/>
        <v>#REF!</v>
      </c>
      <c r="Q114" s="144" t="e">
        <f t="shared" si="18"/>
        <v>#REF!</v>
      </c>
      <c r="R114" s="156" t="e">
        <f t="shared" si="19"/>
        <v>#REF!</v>
      </c>
      <c r="S114" s="157" t="e">
        <f t="shared" si="20"/>
        <v>#REF!</v>
      </c>
      <c r="T114" s="143" t="e">
        <f t="shared" si="24"/>
        <v>#REF!</v>
      </c>
      <c r="U114" s="158" t="e">
        <f t="shared" si="21"/>
        <v>#REF!</v>
      </c>
      <c r="V114" s="133"/>
      <c r="W114" s="128"/>
      <c r="X114" s="129"/>
      <c r="Y114" s="129"/>
      <c r="Z114" s="129"/>
      <c r="AA114" s="129"/>
      <c r="AB114" s="129"/>
      <c r="AC114" s="129"/>
      <c r="AD114" s="129"/>
      <c r="AE114" s="129"/>
      <c r="AF114" s="129"/>
      <c r="AG114" s="129"/>
      <c r="AH114" s="129"/>
      <c r="AI114" s="129"/>
      <c r="AJ114" s="129"/>
      <c r="AK114" s="129"/>
      <c r="AL114" s="129"/>
      <c r="AM114" s="129"/>
      <c r="AN114" s="129"/>
      <c r="AO114" s="129"/>
      <c r="AP114" s="129"/>
      <c r="AQ114" s="129"/>
      <c r="AR114" s="129"/>
      <c r="AS114" s="129"/>
      <c r="AT114" s="129"/>
      <c r="AU114" s="129"/>
      <c r="AV114" s="129"/>
      <c r="AW114" s="129"/>
      <c r="AX114" s="129"/>
      <c r="AY114" s="129"/>
      <c r="AZ114" s="129"/>
      <c r="BA114" s="129"/>
      <c r="BB114" s="129"/>
      <c r="BC114" s="129"/>
      <c r="BD114" s="129"/>
      <c r="BE114" s="129"/>
      <c r="BF114" s="129"/>
      <c r="BG114" s="129"/>
      <c r="BH114" s="129"/>
      <c r="BI114" s="129"/>
      <c r="BJ114" s="129"/>
      <c r="BK114" s="129"/>
      <c r="BL114" s="129"/>
      <c r="BM114" s="129"/>
      <c r="BN114" s="129"/>
      <c r="BO114" s="129"/>
      <c r="BP114" s="129"/>
      <c r="BQ114" s="129"/>
      <c r="BR114" s="129"/>
      <c r="BS114" s="129"/>
      <c r="BT114" s="129"/>
      <c r="BU114" s="129"/>
      <c r="BV114" s="129"/>
      <c r="BW114" s="129"/>
      <c r="BX114" s="129"/>
      <c r="BY114" s="129"/>
      <c r="BZ114" s="129"/>
      <c r="CA114" s="129"/>
      <c r="CB114" s="129"/>
      <c r="CC114" s="129"/>
      <c r="CD114" s="129"/>
      <c r="CE114" s="129"/>
      <c r="CF114" s="129"/>
      <c r="CG114" s="129"/>
      <c r="CH114" s="129"/>
      <c r="CI114" s="129"/>
      <c r="CJ114" s="129"/>
      <c r="CK114" s="129"/>
      <c r="CL114" s="129"/>
      <c r="CM114" s="129"/>
      <c r="CN114" s="129"/>
      <c r="CO114" s="129"/>
      <c r="CP114" s="129"/>
      <c r="CQ114" s="129"/>
      <c r="CR114" s="129"/>
      <c r="CS114" s="129"/>
      <c r="CT114" s="129"/>
      <c r="CU114" s="129"/>
      <c r="CV114" s="129"/>
      <c r="CW114" s="129"/>
      <c r="CX114" s="129"/>
      <c r="CY114" s="129"/>
      <c r="CZ114" s="129"/>
      <c r="DA114" s="129"/>
      <c r="DB114" s="129"/>
      <c r="DC114" s="129"/>
      <c r="DD114" s="129"/>
      <c r="DE114" s="129"/>
      <c r="DF114" s="129"/>
      <c r="DG114" s="129"/>
      <c r="DH114" s="129"/>
      <c r="DI114" s="129"/>
      <c r="DJ114" s="129"/>
      <c r="DK114" s="129"/>
      <c r="DL114" s="129"/>
      <c r="DM114" s="129"/>
      <c r="DN114" s="129"/>
      <c r="DO114" s="129"/>
      <c r="DP114" s="129"/>
      <c r="DQ114" s="129"/>
      <c r="DR114" s="129"/>
      <c r="DS114" s="129"/>
      <c r="DT114" s="129"/>
      <c r="DU114" s="129"/>
      <c r="DV114" s="129"/>
      <c r="DW114" s="129"/>
      <c r="DX114" s="129"/>
      <c r="DY114" s="129"/>
      <c r="DZ114" s="129"/>
      <c r="EA114" s="129"/>
      <c r="EB114" s="129"/>
      <c r="EC114" s="129"/>
      <c r="ED114" s="129"/>
      <c r="EE114" s="129"/>
      <c r="EF114" s="129"/>
      <c r="EG114" s="129"/>
      <c r="EH114" s="129"/>
      <c r="EI114" s="129"/>
      <c r="EJ114" s="129"/>
      <c r="EK114" s="129"/>
      <c r="EL114" s="129"/>
      <c r="EM114" s="129"/>
      <c r="EN114" s="129"/>
      <c r="EO114" s="129"/>
      <c r="EP114" s="129"/>
      <c r="EQ114" s="129"/>
      <c r="ER114" s="129"/>
      <c r="ES114" s="129"/>
      <c r="ET114" s="129"/>
      <c r="EU114" s="129"/>
      <c r="EV114" s="129"/>
      <c r="EW114" s="129"/>
      <c r="EX114" s="129"/>
      <c r="EY114" s="129"/>
      <c r="EZ114" s="129"/>
      <c r="FA114" s="129"/>
      <c r="FB114" s="129"/>
      <c r="FC114" s="129"/>
      <c r="FD114" s="129"/>
      <c r="FE114" s="129"/>
      <c r="FF114" s="129"/>
      <c r="FG114" s="129"/>
      <c r="FH114" s="129"/>
      <c r="FI114" s="129"/>
      <c r="FJ114" s="129"/>
      <c r="FK114" s="129"/>
      <c r="FL114" s="129"/>
      <c r="FM114" s="129"/>
      <c r="FN114" s="129"/>
      <c r="FO114" s="129"/>
      <c r="FP114" s="129"/>
      <c r="FQ114" s="129"/>
      <c r="FR114" s="129"/>
      <c r="FS114" s="129"/>
      <c r="FT114" s="129"/>
      <c r="FU114" s="129"/>
      <c r="FV114" s="129"/>
      <c r="FW114" s="129"/>
      <c r="FX114" s="129"/>
      <c r="FY114" s="129"/>
      <c r="FZ114" s="129"/>
      <c r="GA114" s="129"/>
      <c r="GB114" s="129"/>
      <c r="GC114" s="129"/>
      <c r="GD114" s="129"/>
      <c r="GE114" s="129"/>
      <c r="GF114" s="129"/>
      <c r="GG114" s="129"/>
      <c r="GH114" s="129"/>
      <c r="GI114" s="129"/>
      <c r="GJ114" s="129"/>
      <c r="GK114" s="129"/>
      <c r="GL114" s="129"/>
      <c r="GM114" s="129"/>
      <c r="GN114" s="129"/>
      <c r="GO114" s="129"/>
      <c r="GP114" s="129"/>
      <c r="GQ114" s="129"/>
      <c r="GR114" s="129"/>
      <c r="GS114" s="129"/>
      <c r="GT114" s="129"/>
      <c r="GU114" s="129"/>
      <c r="GV114" s="129"/>
      <c r="GW114" s="129"/>
      <c r="GX114" s="129"/>
      <c r="GY114" s="129"/>
      <c r="GZ114" s="129"/>
      <c r="HA114" s="129"/>
      <c r="HB114" s="129"/>
      <c r="HC114" s="129"/>
      <c r="HD114" s="129"/>
      <c r="HE114" s="129"/>
      <c r="HF114" s="129"/>
      <c r="HG114" s="129"/>
      <c r="HH114" s="129"/>
      <c r="HI114" s="129"/>
      <c r="HJ114" s="129"/>
      <c r="HK114" s="129"/>
      <c r="HL114" s="129"/>
      <c r="HM114" s="129"/>
      <c r="HN114" s="129"/>
      <c r="HO114" s="129"/>
      <c r="HP114" s="129"/>
      <c r="HQ114" s="129"/>
      <c r="HR114" s="129"/>
      <c r="HS114" s="129"/>
      <c r="HT114" s="129"/>
      <c r="HU114" s="129"/>
      <c r="HV114" s="129"/>
      <c r="HW114" s="129"/>
      <c r="HX114" s="129"/>
      <c r="HY114" s="129"/>
      <c r="HZ114" s="129"/>
      <c r="IA114" s="129"/>
      <c r="IB114" s="129"/>
      <c r="IC114" s="129"/>
      <c r="ID114" s="129"/>
      <c r="IE114" s="129"/>
      <c r="IF114" s="129"/>
      <c r="IG114" s="129"/>
      <c r="IH114" s="129"/>
      <c r="II114" s="129"/>
      <c r="IJ114" s="129"/>
      <c r="IK114" s="129"/>
      <c r="IL114" s="129"/>
      <c r="IM114" s="129"/>
      <c r="IN114" s="129"/>
      <c r="IO114" s="129"/>
      <c r="IP114" s="129"/>
      <c r="IQ114" s="129"/>
      <c r="IR114" s="129"/>
      <c r="IS114" s="129"/>
      <c r="IT114" s="129"/>
      <c r="IU114" s="129"/>
      <c r="IV114" s="129"/>
      <c r="IW114" s="129"/>
      <c r="IX114" s="129"/>
      <c r="IY114" s="129"/>
    </row>
    <row r="115" spans="1:259" s="120" customFormat="1" ht="15" hidden="1" x14ac:dyDescent="0.3">
      <c r="A115" s="130"/>
      <c r="B115" s="144" t="e">
        <f t="shared" si="22"/>
        <v>#REF!</v>
      </c>
      <c r="C115" s="144"/>
      <c r="D115" s="138" t="e">
        <f t="shared" si="8"/>
        <v>#REF!</v>
      </c>
      <c r="E115" s="159" t="e">
        <f t="shared" si="9"/>
        <v>#REF!</v>
      </c>
      <c r="F115" s="159"/>
      <c r="G115" s="159"/>
      <c r="H115" s="160" t="e">
        <f t="shared" si="10"/>
        <v>#REF!</v>
      </c>
      <c r="I115" s="161" t="e">
        <f t="shared" si="11"/>
        <v>#REF!</v>
      </c>
      <c r="J115" s="159" t="e">
        <f t="shared" si="12"/>
        <v>#REF!</v>
      </c>
      <c r="K115" s="159" t="e">
        <f t="shared" si="23"/>
        <v>#REF!</v>
      </c>
      <c r="L115" s="159" t="e">
        <f t="shared" si="13"/>
        <v>#REF!</v>
      </c>
      <c r="M115" s="161" t="e">
        <f t="shared" si="14"/>
        <v>#REF!</v>
      </c>
      <c r="N115" s="137" t="e">
        <f t="shared" si="15"/>
        <v>#REF!</v>
      </c>
      <c r="O115" s="155" t="e">
        <f t="shared" si="16"/>
        <v>#REF!</v>
      </c>
      <c r="P115" s="162" t="e">
        <f t="shared" si="17"/>
        <v>#REF!</v>
      </c>
      <c r="Q115" s="144" t="e">
        <f t="shared" si="18"/>
        <v>#REF!</v>
      </c>
      <c r="R115" s="156" t="e">
        <f t="shared" si="19"/>
        <v>#REF!</v>
      </c>
      <c r="S115" s="157" t="e">
        <f t="shared" si="20"/>
        <v>#REF!</v>
      </c>
      <c r="T115" s="143" t="e">
        <f t="shared" si="24"/>
        <v>#REF!</v>
      </c>
      <c r="U115" s="158" t="e">
        <f t="shared" si="21"/>
        <v>#REF!</v>
      </c>
      <c r="V115" s="133"/>
      <c r="W115" s="128"/>
      <c r="X115" s="129"/>
      <c r="Y115" s="129"/>
      <c r="Z115" s="129"/>
      <c r="AA115" s="129"/>
      <c r="AB115" s="129"/>
      <c r="AC115" s="129"/>
      <c r="AD115" s="129"/>
      <c r="AE115" s="129"/>
      <c r="AF115" s="129"/>
      <c r="AG115" s="129"/>
      <c r="AH115" s="129"/>
      <c r="AI115" s="129"/>
      <c r="AJ115" s="129"/>
      <c r="AK115" s="129"/>
      <c r="AL115" s="129"/>
      <c r="AM115" s="129"/>
      <c r="AN115" s="129"/>
      <c r="AO115" s="129"/>
      <c r="AP115" s="129"/>
      <c r="AQ115" s="129"/>
      <c r="AR115" s="129"/>
      <c r="AS115" s="129"/>
      <c r="AT115" s="129"/>
      <c r="AU115" s="129"/>
      <c r="AV115" s="129"/>
      <c r="AW115" s="129"/>
      <c r="AX115" s="129"/>
      <c r="AY115" s="129"/>
      <c r="AZ115" s="129"/>
      <c r="BA115" s="129"/>
      <c r="BB115" s="129"/>
      <c r="BC115" s="129"/>
      <c r="BD115" s="129"/>
      <c r="BE115" s="129"/>
      <c r="BF115" s="129"/>
      <c r="BG115" s="129"/>
      <c r="BH115" s="129"/>
      <c r="BI115" s="129"/>
      <c r="BJ115" s="129"/>
      <c r="BK115" s="129"/>
      <c r="BL115" s="129"/>
      <c r="BM115" s="129"/>
      <c r="BN115" s="129"/>
      <c r="BO115" s="129"/>
      <c r="BP115" s="129"/>
      <c r="BQ115" s="129"/>
      <c r="BR115" s="129"/>
      <c r="BS115" s="129"/>
      <c r="BT115" s="129"/>
      <c r="BU115" s="129"/>
      <c r="BV115" s="129"/>
      <c r="BW115" s="129"/>
      <c r="BX115" s="129"/>
      <c r="BY115" s="129"/>
      <c r="BZ115" s="129"/>
      <c r="CA115" s="129"/>
      <c r="CB115" s="129"/>
      <c r="CC115" s="129"/>
      <c r="CD115" s="129"/>
      <c r="CE115" s="129"/>
      <c r="CF115" s="129"/>
      <c r="CG115" s="129"/>
      <c r="CH115" s="129"/>
      <c r="CI115" s="129"/>
      <c r="CJ115" s="129"/>
      <c r="CK115" s="129"/>
      <c r="CL115" s="129"/>
      <c r="CM115" s="129"/>
      <c r="CN115" s="129"/>
      <c r="CO115" s="129"/>
      <c r="CP115" s="129"/>
      <c r="CQ115" s="129"/>
      <c r="CR115" s="129"/>
      <c r="CS115" s="129"/>
      <c r="CT115" s="129"/>
      <c r="CU115" s="129"/>
      <c r="CV115" s="129"/>
      <c r="CW115" s="129"/>
      <c r="CX115" s="129"/>
      <c r="CY115" s="129"/>
      <c r="CZ115" s="129"/>
      <c r="DA115" s="129"/>
      <c r="DB115" s="129"/>
      <c r="DC115" s="129"/>
      <c r="DD115" s="129"/>
      <c r="DE115" s="129"/>
      <c r="DF115" s="129"/>
      <c r="DG115" s="129"/>
      <c r="DH115" s="129"/>
      <c r="DI115" s="129"/>
      <c r="DJ115" s="129"/>
      <c r="DK115" s="129"/>
      <c r="DL115" s="129"/>
      <c r="DM115" s="129"/>
      <c r="DN115" s="129"/>
      <c r="DO115" s="129"/>
      <c r="DP115" s="129"/>
      <c r="DQ115" s="129"/>
      <c r="DR115" s="129"/>
      <c r="DS115" s="129"/>
      <c r="DT115" s="129"/>
      <c r="DU115" s="129"/>
      <c r="DV115" s="129"/>
      <c r="DW115" s="129"/>
      <c r="DX115" s="129"/>
      <c r="DY115" s="129"/>
      <c r="DZ115" s="129"/>
      <c r="EA115" s="129"/>
      <c r="EB115" s="129"/>
      <c r="EC115" s="129"/>
      <c r="ED115" s="129"/>
      <c r="EE115" s="129"/>
      <c r="EF115" s="129"/>
      <c r="EG115" s="129"/>
      <c r="EH115" s="129"/>
      <c r="EI115" s="129"/>
      <c r="EJ115" s="129"/>
      <c r="EK115" s="129"/>
      <c r="EL115" s="129"/>
      <c r="EM115" s="129"/>
      <c r="EN115" s="129"/>
      <c r="EO115" s="129"/>
      <c r="EP115" s="129"/>
      <c r="EQ115" s="129"/>
      <c r="ER115" s="129"/>
      <c r="ES115" s="129"/>
      <c r="ET115" s="129"/>
      <c r="EU115" s="129"/>
      <c r="EV115" s="129"/>
      <c r="EW115" s="129"/>
      <c r="EX115" s="129"/>
      <c r="EY115" s="129"/>
      <c r="EZ115" s="129"/>
      <c r="FA115" s="129"/>
      <c r="FB115" s="129"/>
      <c r="FC115" s="129"/>
      <c r="FD115" s="129"/>
      <c r="FE115" s="129"/>
      <c r="FF115" s="129"/>
      <c r="FG115" s="129"/>
      <c r="FH115" s="129"/>
      <c r="FI115" s="129"/>
      <c r="FJ115" s="129"/>
      <c r="FK115" s="129"/>
      <c r="FL115" s="129"/>
      <c r="FM115" s="129"/>
      <c r="FN115" s="129"/>
      <c r="FO115" s="129"/>
      <c r="FP115" s="129"/>
      <c r="FQ115" s="129"/>
      <c r="FR115" s="129"/>
      <c r="FS115" s="129"/>
      <c r="FT115" s="129"/>
      <c r="FU115" s="129"/>
      <c r="FV115" s="129"/>
      <c r="FW115" s="129"/>
      <c r="FX115" s="129"/>
      <c r="FY115" s="129"/>
      <c r="FZ115" s="129"/>
      <c r="GA115" s="129"/>
      <c r="GB115" s="129"/>
      <c r="GC115" s="129"/>
      <c r="GD115" s="129"/>
      <c r="GE115" s="129"/>
      <c r="GF115" s="129"/>
      <c r="GG115" s="129"/>
      <c r="GH115" s="129"/>
      <c r="GI115" s="129"/>
      <c r="GJ115" s="129"/>
      <c r="GK115" s="129"/>
      <c r="GL115" s="129"/>
      <c r="GM115" s="129"/>
      <c r="GN115" s="129"/>
      <c r="GO115" s="129"/>
      <c r="GP115" s="129"/>
      <c r="GQ115" s="129"/>
      <c r="GR115" s="129"/>
      <c r="GS115" s="129"/>
      <c r="GT115" s="129"/>
      <c r="GU115" s="129"/>
      <c r="GV115" s="129"/>
      <c r="GW115" s="129"/>
      <c r="GX115" s="129"/>
      <c r="GY115" s="129"/>
      <c r="GZ115" s="129"/>
      <c r="HA115" s="129"/>
      <c r="HB115" s="129"/>
      <c r="HC115" s="129"/>
      <c r="HD115" s="129"/>
      <c r="HE115" s="129"/>
      <c r="HF115" s="129"/>
      <c r="HG115" s="129"/>
      <c r="HH115" s="129"/>
      <c r="HI115" s="129"/>
      <c r="HJ115" s="129"/>
      <c r="HK115" s="129"/>
      <c r="HL115" s="129"/>
      <c r="HM115" s="129"/>
      <c r="HN115" s="129"/>
      <c r="HO115" s="129"/>
      <c r="HP115" s="129"/>
      <c r="HQ115" s="129"/>
      <c r="HR115" s="129"/>
      <c r="HS115" s="129"/>
      <c r="HT115" s="129"/>
      <c r="HU115" s="129"/>
      <c r="HV115" s="129"/>
      <c r="HW115" s="129"/>
      <c r="HX115" s="129"/>
      <c r="HY115" s="129"/>
      <c r="HZ115" s="129"/>
      <c r="IA115" s="129"/>
      <c r="IB115" s="129"/>
      <c r="IC115" s="129"/>
      <c r="ID115" s="129"/>
      <c r="IE115" s="129"/>
      <c r="IF115" s="129"/>
      <c r="IG115" s="129"/>
      <c r="IH115" s="129"/>
      <c r="II115" s="129"/>
      <c r="IJ115" s="129"/>
      <c r="IK115" s="129"/>
      <c r="IL115" s="129"/>
      <c r="IM115" s="129"/>
      <c r="IN115" s="129"/>
      <c r="IO115" s="129"/>
      <c r="IP115" s="129"/>
      <c r="IQ115" s="129"/>
      <c r="IR115" s="129"/>
      <c r="IS115" s="129"/>
      <c r="IT115" s="129"/>
      <c r="IU115" s="129"/>
      <c r="IV115" s="129"/>
      <c r="IW115" s="129"/>
      <c r="IX115" s="129"/>
      <c r="IY115" s="129"/>
    </row>
    <row r="116" spans="1:259" s="120" customFormat="1" ht="15" hidden="1" x14ac:dyDescent="0.3">
      <c r="A116" s="130"/>
      <c r="B116" s="144" t="e">
        <f t="shared" si="22"/>
        <v>#REF!</v>
      </c>
      <c r="C116" s="144"/>
      <c r="D116" s="138" t="e">
        <f t="shared" si="8"/>
        <v>#REF!</v>
      </c>
      <c r="E116" s="159" t="e">
        <f t="shared" si="9"/>
        <v>#REF!</v>
      </c>
      <c r="F116" s="159"/>
      <c r="G116" s="159"/>
      <c r="H116" s="160" t="e">
        <f t="shared" si="10"/>
        <v>#REF!</v>
      </c>
      <c r="I116" s="161" t="e">
        <f t="shared" si="11"/>
        <v>#REF!</v>
      </c>
      <c r="J116" s="159" t="e">
        <f t="shared" si="12"/>
        <v>#REF!</v>
      </c>
      <c r="K116" s="159" t="e">
        <f t="shared" si="23"/>
        <v>#REF!</v>
      </c>
      <c r="L116" s="159" t="e">
        <f t="shared" si="13"/>
        <v>#REF!</v>
      </c>
      <c r="M116" s="161" t="e">
        <f t="shared" si="14"/>
        <v>#REF!</v>
      </c>
      <c r="N116" s="137" t="e">
        <f t="shared" si="15"/>
        <v>#REF!</v>
      </c>
      <c r="O116" s="155" t="e">
        <f t="shared" si="16"/>
        <v>#REF!</v>
      </c>
      <c r="P116" s="162" t="e">
        <f t="shared" si="17"/>
        <v>#REF!</v>
      </c>
      <c r="Q116" s="144" t="e">
        <f t="shared" si="18"/>
        <v>#REF!</v>
      </c>
      <c r="R116" s="156" t="e">
        <f t="shared" si="19"/>
        <v>#REF!</v>
      </c>
      <c r="S116" s="157" t="e">
        <f t="shared" si="20"/>
        <v>#REF!</v>
      </c>
      <c r="T116" s="143" t="e">
        <f t="shared" si="24"/>
        <v>#REF!</v>
      </c>
      <c r="U116" s="158" t="e">
        <f t="shared" si="21"/>
        <v>#REF!</v>
      </c>
      <c r="V116" s="133"/>
      <c r="W116" s="128"/>
      <c r="X116" s="129"/>
      <c r="Y116" s="129"/>
      <c r="Z116" s="129"/>
      <c r="AA116" s="129"/>
      <c r="AB116" s="129"/>
      <c r="AC116" s="129"/>
      <c r="AD116" s="129"/>
      <c r="AE116" s="129"/>
      <c r="AF116" s="129"/>
      <c r="AG116" s="129"/>
      <c r="AH116" s="129"/>
      <c r="AI116" s="129"/>
      <c r="AJ116" s="129"/>
      <c r="AK116" s="129"/>
      <c r="AL116" s="129"/>
      <c r="AM116" s="129"/>
      <c r="AN116" s="129"/>
      <c r="AO116" s="129"/>
      <c r="AP116" s="129"/>
      <c r="AQ116" s="129"/>
      <c r="AR116" s="129"/>
      <c r="AS116" s="129"/>
      <c r="AT116" s="129"/>
      <c r="AU116" s="129"/>
      <c r="AV116" s="129"/>
      <c r="AW116" s="129"/>
      <c r="AX116" s="129"/>
      <c r="AY116" s="129"/>
      <c r="AZ116" s="129"/>
      <c r="BA116" s="129"/>
      <c r="BB116" s="129"/>
      <c r="BC116" s="129"/>
      <c r="BD116" s="129"/>
      <c r="BE116" s="129"/>
      <c r="BF116" s="129"/>
      <c r="BG116" s="129"/>
      <c r="BH116" s="129"/>
      <c r="BI116" s="129"/>
      <c r="BJ116" s="129"/>
      <c r="BK116" s="129"/>
      <c r="BL116" s="129"/>
      <c r="BM116" s="129"/>
      <c r="BN116" s="129"/>
      <c r="BO116" s="129"/>
      <c r="BP116" s="129"/>
      <c r="BQ116" s="129"/>
      <c r="BR116" s="129"/>
      <c r="BS116" s="129"/>
      <c r="BT116" s="129"/>
      <c r="BU116" s="129"/>
      <c r="BV116" s="129"/>
      <c r="BW116" s="129"/>
      <c r="BX116" s="129"/>
      <c r="BY116" s="129"/>
      <c r="BZ116" s="129"/>
      <c r="CA116" s="129"/>
      <c r="CB116" s="129"/>
      <c r="CC116" s="129"/>
      <c r="CD116" s="129"/>
      <c r="CE116" s="129"/>
      <c r="CF116" s="129"/>
      <c r="CG116" s="129"/>
      <c r="CH116" s="129"/>
      <c r="CI116" s="129"/>
      <c r="CJ116" s="129"/>
      <c r="CK116" s="129"/>
      <c r="CL116" s="129"/>
      <c r="CM116" s="129"/>
      <c r="CN116" s="129"/>
      <c r="CO116" s="129"/>
      <c r="CP116" s="129"/>
      <c r="CQ116" s="129"/>
      <c r="CR116" s="129"/>
      <c r="CS116" s="129"/>
      <c r="CT116" s="129"/>
      <c r="CU116" s="129"/>
      <c r="CV116" s="129"/>
      <c r="CW116" s="129"/>
      <c r="CX116" s="129"/>
      <c r="CY116" s="129"/>
      <c r="CZ116" s="129"/>
      <c r="DA116" s="129"/>
      <c r="DB116" s="129"/>
      <c r="DC116" s="129"/>
      <c r="DD116" s="129"/>
      <c r="DE116" s="129"/>
      <c r="DF116" s="129"/>
      <c r="DG116" s="129"/>
      <c r="DH116" s="129"/>
      <c r="DI116" s="129"/>
      <c r="DJ116" s="129"/>
      <c r="DK116" s="129"/>
      <c r="DL116" s="129"/>
      <c r="DM116" s="129"/>
      <c r="DN116" s="129"/>
      <c r="DO116" s="129"/>
      <c r="DP116" s="129"/>
      <c r="DQ116" s="129"/>
      <c r="DR116" s="129"/>
      <c r="DS116" s="129"/>
      <c r="DT116" s="129"/>
      <c r="DU116" s="129"/>
      <c r="DV116" s="129"/>
      <c r="DW116" s="129"/>
      <c r="DX116" s="129"/>
      <c r="DY116" s="129"/>
      <c r="DZ116" s="129"/>
      <c r="EA116" s="129"/>
      <c r="EB116" s="129"/>
      <c r="EC116" s="129"/>
      <c r="ED116" s="129"/>
      <c r="EE116" s="129"/>
      <c r="EF116" s="129"/>
      <c r="EG116" s="129"/>
      <c r="EH116" s="129"/>
      <c r="EI116" s="129"/>
      <c r="EJ116" s="129"/>
      <c r="EK116" s="129"/>
      <c r="EL116" s="129"/>
      <c r="EM116" s="129"/>
      <c r="EN116" s="129"/>
      <c r="EO116" s="129"/>
      <c r="EP116" s="129"/>
      <c r="EQ116" s="129"/>
      <c r="ER116" s="129"/>
      <c r="ES116" s="129"/>
      <c r="ET116" s="129"/>
      <c r="EU116" s="129"/>
      <c r="EV116" s="129"/>
      <c r="EW116" s="129"/>
      <c r="EX116" s="129"/>
      <c r="EY116" s="129"/>
      <c r="EZ116" s="129"/>
      <c r="FA116" s="129"/>
      <c r="FB116" s="129"/>
      <c r="FC116" s="129"/>
      <c r="FD116" s="129"/>
      <c r="FE116" s="129"/>
      <c r="FF116" s="129"/>
      <c r="FG116" s="129"/>
      <c r="FH116" s="129"/>
      <c r="FI116" s="129"/>
      <c r="FJ116" s="129"/>
      <c r="FK116" s="129"/>
      <c r="FL116" s="129"/>
      <c r="FM116" s="129"/>
      <c r="FN116" s="129"/>
      <c r="FO116" s="129"/>
      <c r="FP116" s="129"/>
      <c r="FQ116" s="129"/>
      <c r="FR116" s="129"/>
      <c r="FS116" s="129"/>
      <c r="FT116" s="129"/>
      <c r="FU116" s="129"/>
      <c r="FV116" s="129"/>
      <c r="FW116" s="129"/>
      <c r="FX116" s="129"/>
      <c r="FY116" s="129"/>
      <c r="FZ116" s="129"/>
      <c r="GA116" s="129"/>
      <c r="GB116" s="129"/>
      <c r="GC116" s="129"/>
      <c r="GD116" s="129"/>
      <c r="GE116" s="129"/>
      <c r="GF116" s="129"/>
      <c r="GG116" s="129"/>
      <c r="GH116" s="129"/>
      <c r="GI116" s="129"/>
      <c r="GJ116" s="129"/>
      <c r="GK116" s="129"/>
      <c r="GL116" s="129"/>
      <c r="GM116" s="129"/>
      <c r="GN116" s="129"/>
      <c r="GO116" s="129"/>
      <c r="GP116" s="129"/>
      <c r="GQ116" s="129"/>
      <c r="GR116" s="129"/>
      <c r="GS116" s="129"/>
      <c r="GT116" s="129"/>
      <c r="GU116" s="129"/>
      <c r="GV116" s="129"/>
      <c r="GW116" s="129"/>
      <c r="GX116" s="129"/>
      <c r="GY116" s="129"/>
      <c r="GZ116" s="129"/>
      <c r="HA116" s="129"/>
      <c r="HB116" s="129"/>
      <c r="HC116" s="129"/>
      <c r="HD116" s="129"/>
      <c r="HE116" s="129"/>
      <c r="HF116" s="129"/>
      <c r="HG116" s="129"/>
      <c r="HH116" s="129"/>
      <c r="HI116" s="129"/>
      <c r="HJ116" s="129"/>
      <c r="HK116" s="129"/>
      <c r="HL116" s="129"/>
      <c r="HM116" s="129"/>
      <c r="HN116" s="129"/>
      <c r="HO116" s="129"/>
      <c r="HP116" s="129"/>
      <c r="HQ116" s="129"/>
      <c r="HR116" s="129"/>
      <c r="HS116" s="129"/>
      <c r="HT116" s="129"/>
      <c r="HU116" s="129"/>
      <c r="HV116" s="129"/>
      <c r="HW116" s="129"/>
      <c r="HX116" s="129"/>
      <c r="HY116" s="129"/>
      <c r="HZ116" s="129"/>
      <c r="IA116" s="129"/>
      <c r="IB116" s="129"/>
      <c r="IC116" s="129"/>
      <c r="ID116" s="129"/>
      <c r="IE116" s="129"/>
      <c r="IF116" s="129"/>
      <c r="IG116" s="129"/>
      <c r="IH116" s="129"/>
      <c r="II116" s="129"/>
      <c r="IJ116" s="129"/>
      <c r="IK116" s="129"/>
      <c r="IL116" s="129"/>
      <c r="IM116" s="129"/>
      <c r="IN116" s="129"/>
      <c r="IO116" s="129"/>
      <c r="IP116" s="129"/>
      <c r="IQ116" s="129"/>
      <c r="IR116" s="129"/>
      <c r="IS116" s="129"/>
      <c r="IT116" s="129"/>
      <c r="IU116" s="129"/>
      <c r="IV116" s="129"/>
      <c r="IW116" s="129"/>
      <c r="IX116" s="129"/>
      <c r="IY116" s="129"/>
    </row>
    <row r="117" spans="1:259" s="120" customFormat="1" ht="15" hidden="1" x14ac:dyDescent="0.3">
      <c r="A117" s="130"/>
      <c r="B117" s="144" t="e">
        <f t="shared" si="22"/>
        <v>#REF!</v>
      </c>
      <c r="C117" s="144"/>
      <c r="D117" s="138" t="e">
        <f t="shared" si="8"/>
        <v>#REF!</v>
      </c>
      <c r="E117" s="159" t="e">
        <f t="shared" si="9"/>
        <v>#REF!</v>
      </c>
      <c r="F117" s="159"/>
      <c r="G117" s="159"/>
      <c r="H117" s="160" t="e">
        <f t="shared" si="10"/>
        <v>#REF!</v>
      </c>
      <c r="I117" s="161" t="e">
        <f t="shared" si="11"/>
        <v>#REF!</v>
      </c>
      <c r="J117" s="159" t="e">
        <f t="shared" si="12"/>
        <v>#REF!</v>
      </c>
      <c r="K117" s="159" t="e">
        <f t="shared" si="23"/>
        <v>#REF!</v>
      </c>
      <c r="L117" s="159" t="e">
        <f t="shared" si="13"/>
        <v>#REF!</v>
      </c>
      <c r="M117" s="161" t="e">
        <f t="shared" si="14"/>
        <v>#REF!</v>
      </c>
      <c r="N117" s="137" t="e">
        <f t="shared" si="15"/>
        <v>#REF!</v>
      </c>
      <c r="O117" s="155" t="e">
        <f t="shared" si="16"/>
        <v>#REF!</v>
      </c>
      <c r="P117" s="162" t="e">
        <f t="shared" si="17"/>
        <v>#REF!</v>
      </c>
      <c r="Q117" s="144" t="e">
        <f t="shared" si="18"/>
        <v>#REF!</v>
      </c>
      <c r="R117" s="156" t="e">
        <f t="shared" si="19"/>
        <v>#REF!</v>
      </c>
      <c r="S117" s="157" t="e">
        <f t="shared" si="20"/>
        <v>#REF!</v>
      </c>
      <c r="T117" s="143" t="e">
        <f t="shared" si="24"/>
        <v>#REF!</v>
      </c>
      <c r="U117" s="158" t="e">
        <f t="shared" si="21"/>
        <v>#REF!</v>
      </c>
      <c r="V117" s="133"/>
      <c r="W117" s="128"/>
      <c r="X117" s="129"/>
      <c r="Y117" s="129"/>
      <c r="Z117" s="129"/>
      <c r="AA117" s="129"/>
      <c r="AB117" s="129"/>
      <c r="AC117" s="129"/>
      <c r="AD117" s="129"/>
      <c r="AE117" s="129"/>
      <c r="AF117" s="129"/>
      <c r="AG117" s="129"/>
      <c r="AH117" s="129"/>
      <c r="AI117" s="129"/>
      <c r="AJ117" s="129"/>
      <c r="AK117" s="129"/>
      <c r="AL117" s="129"/>
      <c r="AM117" s="129"/>
      <c r="AN117" s="129"/>
      <c r="AO117" s="129"/>
      <c r="AP117" s="129"/>
      <c r="AQ117" s="129"/>
      <c r="AR117" s="129"/>
      <c r="AS117" s="129"/>
      <c r="AT117" s="129"/>
      <c r="AU117" s="129"/>
      <c r="AV117" s="129"/>
      <c r="AW117" s="129"/>
      <c r="AX117" s="129"/>
      <c r="AY117" s="129"/>
      <c r="AZ117" s="129"/>
      <c r="BA117" s="129"/>
      <c r="BB117" s="129"/>
      <c r="BC117" s="129"/>
      <c r="BD117" s="129"/>
      <c r="BE117" s="129"/>
      <c r="BF117" s="129"/>
      <c r="BG117" s="129"/>
      <c r="BH117" s="129"/>
      <c r="BI117" s="129"/>
      <c r="BJ117" s="129"/>
      <c r="BK117" s="129"/>
      <c r="BL117" s="129"/>
      <c r="BM117" s="129"/>
      <c r="BN117" s="129"/>
      <c r="BO117" s="129"/>
      <c r="BP117" s="129"/>
      <c r="BQ117" s="129"/>
      <c r="BR117" s="129"/>
      <c r="BS117" s="129"/>
      <c r="BT117" s="129"/>
      <c r="BU117" s="129"/>
      <c r="BV117" s="129"/>
      <c r="BW117" s="129"/>
      <c r="BX117" s="129"/>
      <c r="BY117" s="129"/>
      <c r="BZ117" s="129"/>
      <c r="CA117" s="129"/>
      <c r="CB117" s="129"/>
      <c r="CC117" s="129"/>
      <c r="CD117" s="129"/>
      <c r="CE117" s="129"/>
      <c r="CF117" s="129"/>
      <c r="CG117" s="129"/>
      <c r="CH117" s="129"/>
      <c r="CI117" s="129"/>
      <c r="CJ117" s="129"/>
      <c r="CK117" s="129"/>
      <c r="CL117" s="129"/>
      <c r="CM117" s="129"/>
      <c r="CN117" s="129"/>
      <c r="CO117" s="129"/>
      <c r="CP117" s="129"/>
      <c r="CQ117" s="129"/>
      <c r="CR117" s="129"/>
      <c r="CS117" s="129"/>
      <c r="CT117" s="129"/>
      <c r="CU117" s="129"/>
      <c r="CV117" s="129"/>
      <c r="CW117" s="129"/>
      <c r="CX117" s="129"/>
      <c r="CY117" s="129"/>
      <c r="CZ117" s="129"/>
      <c r="DA117" s="129"/>
      <c r="DB117" s="129"/>
      <c r="DC117" s="129"/>
      <c r="DD117" s="129"/>
      <c r="DE117" s="129"/>
      <c r="DF117" s="129"/>
      <c r="DG117" s="129"/>
      <c r="DH117" s="129"/>
      <c r="DI117" s="129"/>
      <c r="DJ117" s="129"/>
      <c r="DK117" s="129"/>
      <c r="DL117" s="129"/>
      <c r="DM117" s="129"/>
      <c r="DN117" s="129"/>
      <c r="DO117" s="129"/>
      <c r="DP117" s="129"/>
      <c r="DQ117" s="129"/>
      <c r="DR117" s="129"/>
      <c r="DS117" s="129"/>
      <c r="DT117" s="129"/>
      <c r="DU117" s="129"/>
      <c r="DV117" s="129"/>
      <c r="DW117" s="129"/>
      <c r="DX117" s="129"/>
      <c r="DY117" s="129"/>
      <c r="DZ117" s="129"/>
      <c r="EA117" s="129"/>
      <c r="EB117" s="129"/>
      <c r="EC117" s="129"/>
      <c r="ED117" s="129"/>
      <c r="EE117" s="129"/>
      <c r="EF117" s="129"/>
      <c r="EG117" s="129"/>
      <c r="EH117" s="129"/>
      <c r="EI117" s="129"/>
      <c r="EJ117" s="129"/>
      <c r="EK117" s="129"/>
      <c r="EL117" s="129"/>
      <c r="EM117" s="129"/>
      <c r="EN117" s="129"/>
      <c r="EO117" s="129"/>
      <c r="EP117" s="129"/>
      <c r="EQ117" s="129"/>
      <c r="ER117" s="129"/>
      <c r="ES117" s="129"/>
      <c r="ET117" s="129"/>
      <c r="EU117" s="129"/>
      <c r="EV117" s="129"/>
      <c r="EW117" s="129"/>
      <c r="EX117" s="129"/>
      <c r="EY117" s="129"/>
      <c r="EZ117" s="129"/>
      <c r="FA117" s="129"/>
      <c r="FB117" s="129"/>
      <c r="FC117" s="129"/>
      <c r="FD117" s="129"/>
      <c r="FE117" s="129"/>
      <c r="FF117" s="129"/>
      <c r="FG117" s="129"/>
      <c r="FH117" s="129"/>
      <c r="FI117" s="129"/>
      <c r="FJ117" s="129"/>
      <c r="FK117" s="129"/>
      <c r="FL117" s="129"/>
      <c r="FM117" s="129"/>
      <c r="FN117" s="129"/>
      <c r="FO117" s="129"/>
      <c r="FP117" s="129"/>
      <c r="FQ117" s="129"/>
      <c r="FR117" s="129"/>
      <c r="FS117" s="129"/>
      <c r="FT117" s="129"/>
      <c r="FU117" s="129"/>
      <c r="FV117" s="129"/>
      <c r="FW117" s="129"/>
      <c r="FX117" s="129"/>
      <c r="FY117" s="129"/>
      <c r="FZ117" s="129"/>
      <c r="GA117" s="129"/>
      <c r="GB117" s="129"/>
      <c r="GC117" s="129"/>
      <c r="GD117" s="129"/>
      <c r="GE117" s="129"/>
      <c r="GF117" s="129"/>
      <c r="GG117" s="129"/>
      <c r="GH117" s="129"/>
      <c r="GI117" s="129"/>
      <c r="GJ117" s="129"/>
      <c r="GK117" s="129"/>
      <c r="GL117" s="129"/>
      <c r="GM117" s="129"/>
      <c r="GN117" s="129"/>
      <c r="GO117" s="129"/>
      <c r="GP117" s="129"/>
      <c r="GQ117" s="129"/>
      <c r="GR117" s="129"/>
      <c r="GS117" s="129"/>
      <c r="GT117" s="129"/>
      <c r="GU117" s="129"/>
      <c r="GV117" s="129"/>
      <c r="GW117" s="129"/>
      <c r="GX117" s="129"/>
      <c r="GY117" s="129"/>
      <c r="GZ117" s="129"/>
      <c r="HA117" s="129"/>
      <c r="HB117" s="129"/>
      <c r="HC117" s="129"/>
      <c r="HD117" s="129"/>
      <c r="HE117" s="129"/>
      <c r="HF117" s="129"/>
      <c r="HG117" s="129"/>
      <c r="HH117" s="129"/>
      <c r="HI117" s="129"/>
      <c r="HJ117" s="129"/>
      <c r="HK117" s="129"/>
      <c r="HL117" s="129"/>
      <c r="HM117" s="129"/>
      <c r="HN117" s="129"/>
      <c r="HO117" s="129"/>
      <c r="HP117" s="129"/>
      <c r="HQ117" s="129"/>
      <c r="HR117" s="129"/>
      <c r="HS117" s="129"/>
      <c r="HT117" s="129"/>
      <c r="HU117" s="129"/>
      <c r="HV117" s="129"/>
      <c r="HW117" s="129"/>
      <c r="HX117" s="129"/>
      <c r="HY117" s="129"/>
      <c r="HZ117" s="129"/>
      <c r="IA117" s="129"/>
      <c r="IB117" s="129"/>
      <c r="IC117" s="129"/>
      <c r="ID117" s="129"/>
      <c r="IE117" s="129"/>
      <c r="IF117" s="129"/>
      <c r="IG117" s="129"/>
      <c r="IH117" s="129"/>
      <c r="II117" s="129"/>
      <c r="IJ117" s="129"/>
      <c r="IK117" s="129"/>
      <c r="IL117" s="129"/>
      <c r="IM117" s="129"/>
      <c r="IN117" s="129"/>
      <c r="IO117" s="129"/>
      <c r="IP117" s="129"/>
      <c r="IQ117" s="129"/>
      <c r="IR117" s="129"/>
      <c r="IS117" s="129"/>
      <c r="IT117" s="129"/>
      <c r="IU117" s="129"/>
      <c r="IV117" s="129"/>
      <c r="IW117" s="129"/>
      <c r="IX117" s="129"/>
      <c r="IY117" s="129"/>
    </row>
    <row r="118" spans="1:259" s="120" customFormat="1" ht="15" hidden="1" x14ac:dyDescent="0.3">
      <c r="A118" s="130"/>
      <c r="B118" s="144" t="e">
        <f t="shared" si="22"/>
        <v>#REF!</v>
      </c>
      <c r="C118" s="144"/>
      <c r="D118" s="138" t="e">
        <f t="shared" si="8"/>
        <v>#REF!</v>
      </c>
      <c r="E118" s="159" t="e">
        <f t="shared" si="9"/>
        <v>#REF!</v>
      </c>
      <c r="F118" s="159"/>
      <c r="G118" s="159"/>
      <c r="H118" s="160" t="e">
        <f t="shared" si="10"/>
        <v>#REF!</v>
      </c>
      <c r="I118" s="161" t="e">
        <f t="shared" si="11"/>
        <v>#REF!</v>
      </c>
      <c r="J118" s="159" t="e">
        <f t="shared" si="12"/>
        <v>#REF!</v>
      </c>
      <c r="K118" s="159" t="e">
        <f t="shared" si="23"/>
        <v>#REF!</v>
      </c>
      <c r="L118" s="159" t="e">
        <f t="shared" si="13"/>
        <v>#REF!</v>
      </c>
      <c r="M118" s="161" t="e">
        <f t="shared" si="14"/>
        <v>#REF!</v>
      </c>
      <c r="N118" s="137" t="e">
        <f t="shared" si="15"/>
        <v>#REF!</v>
      </c>
      <c r="O118" s="155" t="e">
        <f t="shared" si="16"/>
        <v>#REF!</v>
      </c>
      <c r="P118" s="162" t="e">
        <f t="shared" si="17"/>
        <v>#REF!</v>
      </c>
      <c r="Q118" s="144" t="e">
        <f t="shared" si="18"/>
        <v>#REF!</v>
      </c>
      <c r="R118" s="156" t="e">
        <f t="shared" si="19"/>
        <v>#REF!</v>
      </c>
      <c r="S118" s="157" t="e">
        <f t="shared" si="20"/>
        <v>#REF!</v>
      </c>
      <c r="T118" s="143" t="e">
        <f t="shared" si="24"/>
        <v>#REF!</v>
      </c>
      <c r="U118" s="158" t="e">
        <f t="shared" si="21"/>
        <v>#REF!</v>
      </c>
      <c r="V118" s="133"/>
      <c r="W118" s="128"/>
      <c r="X118" s="129"/>
      <c r="Y118" s="129"/>
      <c r="Z118" s="129"/>
      <c r="AA118" s="129"/>
      <c r="AB118" s="129"/>
      <c r="AC118" s="129"/>
      <c r="AD118" s="129"/>
      <c r="AE118" s="129"/>
      <c r="AF118" s="129"/>
      <c r="AG118" s="129"/>
      <c r="AH118" s="129"/>
      <c r="AI118" s="129"/>
      <c r="AJ118" s="129"/>
      <c r="AK118" s="129"/>
      <c r="AL118" s="129"/>
      <c r="AM118" s="129"/>
      <c r="AN118" s="129"/>
      <c r="AO118" s="129"/>
      <c r="AP118" s="129"/>
      <c r="AQ118" s="129"/>
      <c r="AR118" s="129"/>
      <c r="AS118" s="129"/>
      <c r="AT118" s="129"/>
      <c r="AU118" s="129"/>
      <c r="AV118" s="129"/>
      <c r="AW118" s="129"/>
      <c r="AX118" s="129"/>
      <c r="AY118" s="129"/>
      <c r="AZ118" s="129"/>
      <c r="BA118" s="129"/>
      <c r="BB118" s="129"/>
      <c r="BC118" s="129"/>
      <c r="BD118" s="129"/>
      <c r="BE118" s="129"/>
      <c r="BF118" s="129"/>
      <c r="BG118" s="129"/>
      <c r="BH118" s="129"/>
      <c r="BI118" s="129"/>
      <c r="BJ118" s="129"/>
      <c r="BK118" s="129"/>
      <c r="BL118" s="129"/>
      <c r="BM118" s="129"/>
      <c r="BN118" s="129"/>
      <c r="BO118" s="129"/>
      <c r="BP118" s="129"/>
      <c r="BQ118" s="129"/>
      <c r="BR118" s="129"/>
      <c r="BS118" s="129"/>
      <c r="BT118" s="129"/>
      <c r="BU118" s="129"/>
      <c r="BV118" s="129"/>
      <c r="BW118" s="129"/>
      <c r="BX118" s="129"/>
      <c r="BY118" s="129"/>
      <c r="BZ118" s="129"/>
      <c r="CA118" s="129"/>
      <c r="CB118" s="129"/>
      <c r="CC118" s="129"/>
      <c r="CD118" s="129"/>
      <c r="CE118" s="129"/>
      <c r="CF118" s="129"/>
      <c r="CG118" s="129"/>
      <c r="CH118" s="129"/>
      <c r="CI118" s="129"/>
      <c r="CJ118" s="129"/>
      <c r="CK118" s="129"/>
      <c r="CL118" s="129"/>
      <c r="CM118" s="129"/>
      <c r="CN118" s="129"/>
      <c r="CO118" s="129"/>
      <c r="CP118" s="129"/>
      <c r="CQ118" s="129"/>
      <c r="CR118" s="129"/>
      <c r="CS118" s="129"/>
      <c r="CT118" s="129"/>
      <c r="CU118" s="129"/>
      <c r="CV118" s="129"/>
      <c r="CW118" s="129"/>
      <c r="CX118" s="129"/>
      <c r="CY118" s="129"/>
      <c r="CZ118" s="129"/>
      <c r="DA118" s="129"/>
      <c r="DB118" s="129"/>
      <c r="DC118" s="129"/>
      <c r="DD118" s="129"/>
      <c r="DE118" s="129"/>
      <c r="DF118" s="129"/>
      <c r="DG118" s="129"/>
      <c r="DH118" s="129"/>
      <c r="DI118" s="129"/>
      <c r="DJ118" s="129"/>
      <c r="DK118" s="129"/>
      <c r="DL118" s="129"/>
      <c r="DM118" s="129"/>
      <c r="DN118" s="129"/>
      <c r="DO118" s="129"/>
      <c r="DP118" s="129"/>
      <c r="DQ118" s="129"/>
      <c r="DR118" s="129"/>
      <c r="DS118" s="129"/>
      <c r="DT118" s="129"/>
      <c r="DU118" s="129"/>
      <c r="DV118" s="129"/>
      <c r="DW118" s="129"/>
      <c r="DX118" s="129"/>
      <c r="DY118" s="129"/>
      <c r="DZ118" s="129"/>
      <c r="EA118" s="129"/>
      <c r="EB118" s="129"/>
      <c r="EC118" s="129"/>
      <c r="ED118" s="129"/>
      <c r="EE118" s="129"/>
      <c r="EF118" s="129"/>
      <c r="EG118" s="129"/>
      <c r="EH118" s="129"/>
      <c r="EI118" s="129"/>
      <c r="EJ118" s="129"/>
      <c r="EK118" s="129"/>
      <c r="EL118" s="129"/>
      <c r="EM118" s="129"/>
      <c r="EN118" s="129"/>
      <c r="EO118" s="129"/>
      <c r="EP118" s="129"/>
      <c r="EQ118" s="129"/>
      <c r="ER118" s="129"/>
      <c r="ES118" s="129"/>
      <c r="ET118" s="129"/>
      <c r="EU118" s="129"/>
      <c r="EV118" s="129"/>
      <c r="EW118" s="129"/>
      <c r="EX118" s="129"/>
      <c r="EY118" s="129"/>
      <c r="EZ118" s="129"/>
      <c r="FA118" s="129"/>
      <c r="FB118" s="129"/>
      <c r="FC118" s="129"/>
      <c r="FD118" s="129"/>
      <c r="FE118" s="129"/>
      <c r="FF118" s="129"/>
      <c r="FG118" s="129"/>
      <c r="FH118" s="129"/>
      <c r="FI118" s="129"/>
      <c r="FJ118" s="129"/>
      <c r="FK118" s="129"/>
      <c r="FL118" s="129"/>
      <c r="FM118" s="129"/>
      <c r="FN118" s="129"/>
      <c r="FO118" s="129"/>
      <c r="FP118" s="129"/>
      <c r="FQ118" s="129"/>
      <c r="FR118" s="129"/>
      <c r="FS118" s="129"/>
      <c r="FT118" s="129"/>
      <c r="FU118" s="129"/>
      <c r="FV118" s="129"/>
      <c r="FW118" s="129"/>
      <c r="FX118" s="129"/>
      <c r="FY118" s="129"/>
      <c r="FZ118" s="129"/>
      <c r="GA118" s="129"/>
      <c r="GB118" s="129"/>
      <c r="GC118" s="129"/>
      <c r="GD118" s="129"/>
      <c r="GE118" s="129"/>
      <c r="GF118" s="129"/>
      <c r="GG118" s="129"/>
      <c r="GH118" s="129"/>
      <c r="GI118" s="129"/>
      <c r="GJ118" s="129"/>
      <c r="GK118" s="129"/>
      <c r="GL118" s="129"/>
      <c r="GM118" s="129"/>
      <c r="GN118" s="129"/>
      <c r="GO118" s="129"/>
      <c r="GP118" s="129"/>
      <c r="GQ118" s="129"/>
      <c r="GR118" s="129"/>
      <c r="GS118" s="129"/>
      <c r="GT118" s="129"/>
      <c r="GU118" s="129"/>
      <c r="GV118" s="129"/>
      <c r="GW118" s="129"/>
      <c r="GX118" s="129"/>
      <c r="GY118" s="129"/>
      <c r="GZ118" s="129"/>
      <c r="HA118" s="129"/>
      <c r="HB118" s="129"/>
      <c r="HC118" s="129"/>
      <c r="HD118" s="129"/>
      <c r="HE118" s="129"/>
      <c r="HF118" s="129"/>
      <c r="HG118" s="129"/>
      <c r="HH118" s="129"/>
      <c r="HI118" s="129"/>
      <c r="HJ118" s="129"/>
      <c r="HK118" s="129"/>
      <c r="HL118" s="129"/>
      <c r="HM118" s="129"/>
      <c r="HN118" s="129"/>
      <c r="HO118" s="129"/>
      <c r="HP118" s="129"/>
      <c r="HQ118" s="129"/>
      <c r="HR118" s="129"/>
      <c r="HS118" s="129"/>
      <c r="HT118" s="129"/>
      <c r="HU118" s="129"/>
      <c r="HV118" s="129"/>
      <c r="HW118" s="129"/>
      <c r="HX118" s="129"/>
      <c r="HY118" s="129"/>
      <c r="HZ118" s="129"/>
      <c r="IA118" s="129"/>
      <c r="IB118" s="129"/>
      <c r="IC118" s="129"/>
      <c r="ID118" s="129"/>
      <c r="IE118" s="129"/>
      <c r="IF118" s="129"/>
      <c r="IG118" s="129"/>
      <c r="IH118" s="129"/>
      <c r="II118" s="129"/>
      <c r="IJ118" s="129"/>
      <c r="IK118" s="129"/>
      <c r="IL118" s="129"/>
      <c r="IM118" s="129"/>
      <c r="IN118" s="129"/>
      <c r="IO118" s="129"/>
      <c r="IP118" s="129"/>
      <c r="IQ118" s="129"/>
      <c r="IR118" s="129"/>
      <c r="IS118" s="129"/>
      <c r="IT118" s="129"/>
      <c r="IU118" s="129"/>
      <c r="IV118" s="129"/>
      <c r="IW118" s="129"/>
      <c r="IX118" s="129"/>
      <c r="IY118" s="129"/>
    </row>
    <row r="119" spans="1:259" s="120" customFormat="1" ht="15" hidden="1" x14ac:dyDescent="0.3">
      <c r="A119" s="130"/>
      <c r="B119" s="144" t="e">
        <f t="shared" si="22"/>
        <v>#REF!</v>
      </c>
      <c r="C119" s="144"/>
      <c r="D119" s="138" t="e">
        <f t="shared" si="8"/>
        <v>#REF!</v>
      </c>
      <c r="E119" s="159" t="e">
        <f t="shared" si="9"/>
        <v>#REF!</v>
      </c>
      <c r="F119" s="159"/>
      <c r="G119" s="159"/>
      <c r="H119" s="160" t="e">
        <f t="shared" si="10"/>
        <v>#REF!</v>
      </c>
      <c r="I119" s="161" t="e">
        <f t="shared" si="11"/>
        <v>#REF!</v>
      </c>
      <c r="J119" s="159" t="e">
        <f t="shared" si="12"/>
        <v>#REF!</v>
      </c>
      <c r="K119" s="159" t="e">
        <f t="shared" si="23"/>
        <v>#REF!</v>
      </c>
      <c r="L119" s="159" t="e">
        <f t="shared" si="13"/>
        <v>#REF!</v>
      </c>
      <c r="M119" s="161" t="e">
        <f t="shared" si="14"/>
        <v>#REF!</v>
      </c>
      <c r="N119" s="137" t="e">
        <f t="shared" si="15"/>
        <v>#REF!</v>
      </c>
      <c r="O119" s="155" t="e">
        <f t="shared" si="16"/>
        <v>#REF!</v>
      </c>
      <c r="P119" s="162" t="e">
        <f t="shared" si="17"/>
        <v>#REF!</v>
      </c>
      <c r="Q119" s="144" t="e">
        <f t="shared" si="18"/>
        <v>#REF!</v>
      </c>
      <c r="R119" s="156" t="e">
        <f t="shared" si="19"/>
        <v>#REF!</v>
      </c>
      <c r="S119" s="157" t="e">
        <f t="shared" si="20"/>
        <v>#REF!</v>
      </c>
      <c r="T119" s="143" t="e">
        <f t="shared" si="24"/>
        <v>#REF!</v>
      </c>
      <c r="U119" s="158" t="e">
        <f t="shared" si="21"/>
        <v>#REF!</v>
      </c>
      <c r="V119" s="133"/>
      <c r="W119" s="128"/>
      <c r="X119" s="129"/>
      <c r="Y119" s="129"/>
      <c r="Z119" s="129"/>
      <c r="AA119" s="129"/>
      <c r="AB119" s="129"/>
      <c r="AC119" s="129"/>
      <c r="AD119" s="129"/>
      <c r="AE119" s="129"/>
      <c r="AF119" s="129"/>
      <c r="AG119" s="129"/>
      <c r="AH119" s="129"/>
      <c r="AI119" s="129"/>
      <c r="AJ119" s="129"/>
      <c r="AK119" s="129"/>
      <c r="AL119" s="129"/>
      <c r="AM119" s="129"/>
      <c r="AN119" s="129"/>
      <c r="AO119" s="129"/>
      <c r="AP119" s="129"/>
      <c r="AQ119" s="129"/>
      <c r="AR119" s="129"/>
      <c r="AS119" s="129"/>
      <c r="AT119" s="129"/>
      <c r="AU119" s="129"/>
      <c r="AV119" s="129"/>
      <c r="AW119" s="129"/>
      <c r="AX119" s="129"/>
      <c r="AY119" s="129"/>
      <c r="AZ119" s="129"/>
      <c r="BA119" s="129"/>
      <c r="BB119" s="129"/>
      <c r="BC119" s="129"/>
      <c r="BD119" s="129"/>
      <c r="BE119" s="129"/>
      <c r="BF119" s="129"/>
      <c r="BG119" s="129"/>
      <c r="BH119" s="129"/>
      <c r="BI119" s="129"/>
      <c r="BJ119" s="129"/>
      <c r="BK119" s="129"/>
      <c r="BL119" s="129"/>
      <c r="BM119" s="129"/>
      <c r="BN119" s="129"/>
      <c r="BO119" s="129"/>
      <c r="BP119" s="129"/>
      <c r="BQ119" s="129"/>
      <c r="BR119" s="129"/>
      <c r="BS119" s="129"/>
      <c r="BT119" s="129"/>
      <c r="BU119" s="129"/>
      <c r="BV119" s="129"/>
      <c r="BW119" s="129"/>
      <c r="BX119" s="129"/>
      <c r="BY119" s="129"/>
      <c r="BZ119" s="129"/>
      <c r="CA119" s="129"/>
      <c r="CB119" s="129"/>
      <c r="CC119" s="129"/>
      <c r="CD119" s="129"/>
      <c r="CE119" s="129"/>
      <c r="CF119" s="129"/>
      <c r="CG119" s="129"/>
      <c r="CH119" s="129"/>
      <c r="CI119" s="129"/>
      <c r="CJ119" s="129"/>
      <c r="CK119" s="129"/>
      <c r="CL119" s="129"/>
      <c r="CM119" s="129"/>
      <c r="CN119" s="129"/>
      <c r="CO119" s="129"/>
      <c r="CP119" s="129"/>
      <c r="CQ119" s="129"/>
      <c r="CR119" s="129"/>
      <c r="CS119" s="129"/>
      <c r="CT119" s="129"/>
      <c r="CU119" s="129"/>
      <c r="CV119" s="129"/>
      <c r="CW119" s="129"/>
      <c r="CX119" s="129"/>
      <c r="CY119" s="129"/>
      <c r="CZ119" s="129"/>
      <c r="DA119" s="129"/>
      <c r="DB119" s="129"/>
      <c r="DC119" s="129"/>
      <c r="DD119" s="129"/>
      <c r="DE119" s="129"/>
      <c r="DF119" s="129"/>
      <c r="DG119" s="129"/>
      <c r="DH119" s="129"/>
      <c r="DI119" s="129"/>
      <c r="DJ119" s="129"/>
      <c r="DK119" s="129"/>
      <c r="DL119" s="129"/>
      <c r="DM119" s="129"/>
      <c r="DN119" s="129"/>
      <c r="DO119" s="129"/>
      <c r="DP119" s="129"/>
      <c r="DQ119" s="129"/>
      <c r="DR119" s="129"/>
      <c r="DS119" s="129"/>
      <c r="DT119" s="129"/>
      <c r="DU119" s="129"/>
      <c r="DV119" s="129"/>
      <c r="DW119" s="129"/>
      <c r="DX119" s="129"/>
      <c r="DY119" s="129"/>
      <c r="DZ119" s="129"/>
      <c r="EA119" s="129"/>
      <c r="EB119" s="129"/>
      <c r="EC119" s="129"/>
      <c r="ED119" s="129"/>
      <c r="EE119" s="129"/>
      <c r="EF119" s="129"/>
      <c r="EG119" s="129"/>
      <c r="EH119" s="129"/>
      <c r="EI119" s="129"/>
      <c r="EJ119" s="129"/>
      <c r="EK119" s="129"/>
      <c r="EL119" s="129"/>
      <c r="EM119" s="129"/>
      <c r="EN119" s="129"/>
      <c r="EO119" s="129"/>
      <c r="EP119" s="129"/>
      <c r="EQ119" s="129"/>
      <c r="ER119" s="129"/>
      <c r="ES119" s="129"/>
      <c r="ET119" s="129"/>
      <c r="EU119" s="129"/>
      <c r="EV119" s="129"/>
      <c r="EW119" s="129"/>
      <c r="EX119" s="129"/>
      <c r="EY119" s="129"/>
      <c r="EZ119" s="129"/>
      <c r="FA119" s="129"/>
      <c r="FB119" s="129"/>
      <c r="FC119" s="129"/>
      <c r="FD119" s="129"/>
      <c r="FE119" s="129"/>
      <c r="FF119" s="129"/>
      <c r="FG119" s="129"/>
      <c r="FH119" s="129"/>
      <c r="FI119" s="129"/>
      <c r="FJ119" s="129"/>
      <c r="FK119" s="129"/>
      <c r="FL119" s="129"/>
      <c r="FM119" s="129"/>
      <c r="FN119" s="129"/>
      <c r="FO119" s="129"/>
      <c r="FP119" s="129"/>
      <c r="FQ119" s="129"/>
      <c r="FR119" s="129"/>
      <c r="FS119" s="129"/>
      <c r="FT119" s="129"/>
      <c r="FU119" s="129"/>
      <c r="FV119" s="129"/>
      <c r="FW119" s="129"/>
      <c r="FX119" s="129"/>
      <c r="FY119" s="129"/>
      <c r="FZ119" s="129"/>
      <c r="GA119" s="129"/>
      <c r="GB119" s="129"/>
      <c r="GC119" s="129"/>
      <c r="GD119" s="129"/>
      <c r="GE119" s="129"/>
      <c r="GF119" s="129"/>
      <c r="GG119" s="129"/>
      <c r="GH119" s="129"/>
      <c r="GI119" s="129"/>
      <c r="GJ119" s="129"/>
      <c r="GK119" s="129"/>
      <c r="GL119" s="129"/>
      <c r="GM119" s="129"/>
      <c r="GN119" s="129"/>
      <c r="GO119" s="129"/>
      <c r="GP119" s="129"/>
      <c r="GQ119" s="129"/>
      <c r="GR119" s="129"/>
      <c r="GS119" s="129"/>
      <c r="GT119" s="129"/>
      <c r="GU119" s="129"/>
      <c r="GV119" s="129"/>
      <c r="GW119" s="129"/>
      <c r="GX119" s="129"/>
      <c r="GY119" s="129"/>
      <c r="GZ119" s="129"/>
      <c r="HA119" s="129"/>
      <c r="HB119" s="129"/>
      <c r="HC119" s="129"/>
      <c r="HD119" s="129"/>
      <c r="HE119" s="129"/>
      <c r="HF119" s="129"/>
      <c r="HG119" s="129"/>
      <c r="HH119" s="129"/>
      <c r="HI119" s="129"/>
      <c r="HJ119" s="129"/>
      <c r="HK119" s="129"/>
      <c r="HL119" s="129"/>
      <c r="HM119" s="129"/>
      <c r="HN119" s="129"/>
      <c r="HO119" s="129"/>
      <c r="HP119" s="129"/>
      <c r="HQ119" s="129"/>
      <c r="HR119" s="129"/>
      <c r="HS119" s="129"/>
      <c r="HT119" s="129"/>
      <c r="HU119" s="129"/>
      <c r="HV119" s="129"/>
      <c r="HW119" s="129"/>
      <c r="HX119" s="129"/>
      <c r="HY119" s="129"/>
      <c r="HZ119" s="129"/>
      <c r="IA119" s="129"/>
      <c r="IB119" s="129"/>
      <c r="IC119" s="129"/>
      <c r="ID119" s="129"/>
      <c r="IE119" s="129"/>
      <c r="IF119" s="129"/>
      <c r="IG119" s="129"/>
      <c r="IH119" s="129"/>
      <c r="II119" s="129"/>
      <c r="IJ119" s="129"/>
      <c r="IK119" s="129"/>
      <c r="IL119" s="129"/>
      <c r="IM119" s="129"/>
      <c r="IN119" s="129"/>
      <c r="IO119" s="129"/>
      <c r="IP119" s="129"/>
      <c r="IQ119" s="129"/>
      <c r="IR119" s="129"/>
      <c r="IS119" s="129"/>
      <c r="IT119" s="129"/>
      <c r="IU119" s="129"/>
      <c r="IV119" s="129"/>
      <c r="IW119" s="129"/>
      <c r="IX119" s="129"/>
      <c r="IY119" s="129"/>
    </row>
    <row r="120" spans="1:259" s="120" customFormat="1" ht="15.6" hidden="1" thickBot="1" x14ac:dyDescent="0.35">
      <c r="A120" s="130"/>
      <c r="B120" s="144" t="e">
        <f t="shared" si="22"/>
        <v>#REF!</v>
      </c>
      <c r="C120" s="144"/>
      <c r="D120" s="138" t="e">
        <f t="shared" si="8"/>
        <v>#REF!</v>
      </c>
      <c r="E120" s="159" t="e">
        <f t="shared" si="9"/>
        <v>#REF!</v>
      </c>
      <c r="F120" s="159"/>
      <c r="G120" s="159"/>
      <c r="H120" s="160" t="e">
        <f t="shared" si="10"/>
        <v>#REF!</v>
      </c>
      <c r="I120" s="163" t="e">
        <f t="shared" si="11"/>
        <v>#REF!</v>
      </c>
      <c r="J120" s="164" t="e">
        <f t="shared" si="12"/>
        <v>#REF!</v>
      </c>
      <c r="K120" s="164" t="e">
        <f t="shared" si="23"/>
        <v>#REF!</v>
      </c>
      <c r="L120" s="164" t="e">
        <f t="shared" si="13"/>
        <v>#REF!</v>
      </c>
      <c r="M120" s="163" t="e">
        <f t="shared" si="14"/>
        <v>#REF!</v>
      </c>
      <c r="N120" s="137" t="e">
        <f t="shared" si="15"/>
        <v>#REF!</v>
      </c>
      <c r="O120" s="155" t="e">
        <f t="shared" si="16"/>
        <v>#REF!</v>
      </c>
      <c r="P120" s="165" t="e">
        <f t="shared" si="17"/>
        <v>#REF!</v>
      </c>
      <c r="Q120" s="166" t="e">
        <f t="shared" si="18"/>
        <v>#REF!</v>
      </c>
      <c r="R120" s="156" t="e">
        <f t="shared" si="19"/>
        <v>#REF!</v>
      </c>
      <c r="S120" s="157" t="e">
        <f t="shared" si="20"/>
        <v>#REF!</v>
      </c>
      <c r="T120" s="143" t="e">
        <f t="shared" si="24"/>
        <v>#REF!</v>
      </c>
      <c r="U120" s="158" t="e">
        <f t="shared" si="21"/>
        <v>#REF!</v>
      </c>
      <c r="V120" s="133"/>
      <c r="W120" s="128"/>
      <c r="X120" s="129"/>
      <c r="Y120" s="129"/>
      <c r="Z120" s="129"/>
      <c r="AA120" s="129"/>
      <c r="AB120" s="129"/>
      <c r="AC120" s="129"/>
      <c r="AD120" s="129"/>
      <c r="AE120" s="129"/>
      <c r="AF120" s="129"/>
      <c r="AG120" s="129"/>
      <c r="AH120" s="129"/>
      <c r="AI120" s="129"/>
      <c r="AJ120" s="129"/>
      <c r="AK120" s="129"/>
      <c r="AL120" s="129"/>
      <c r="AM120" s="129"/>
      <c r="AN120" s="129"/>
      <c r="AO120" s="129"/>
      <c r="AP120" s="129"/>
      <c r="AQ120" s="129"/>
      <c r="AR120" s="129"/>
      <c r="AS120" s="129"/>
      <c r="AT120" s="129"/>
      <c r="AU120" s="129"/>
      <c r="AV120" s="129"/>
      <c r="AW120" s="129"/>
      <c r="AX120" s="129"/>
      <c r="AY120" s="129"/>
      <c r="AZ120" s="129"/>
      <c r="BA120" s="129"/>
      <c r="BB120" s="129"/>
      <c r="BC120" s="129"/>
      <c r="BD120" s="129"/>
      <c r="BE120" s="129"/>
      <c r="BF120" s="129"/>
      <c r="BG120" s="129"/>
      <c r="BH120" s="129"/>
      <c r="BI120" s="129"/>
      <c r="BJ120" s="129"/>
      <c r="BK120" s="129"/>
      <c r="BL120" s="129"/>
      <c r="BM120" s="129"/>
      <c r="BN120" s="129"/>
      <c r="BO120" s="129"/>
      <c r="BP120" s="129"/>
      <c r="BQ120" s="129"/>
      <c r="BR120" s="129"/>
      <c r="BS120" s="129"/>
      <c r="BT120" s="129"/>
      <c r="BU120" s="129"/>
      <c r="BV120" s="129"/>
      <c r="BW120" s="129"/>
      <c r="BX120" s="129"/>
      <c r="BY120" s="129"/>
      <c r="BZ120" s="129"/>
      <c r="CA120" s="129"/>
      <c r="CB120" s="129"/>
      <c r="CC120" s="129"/>
      <c r="CD120" s="129"/>
      <c r="CE120" s="129"/>
      <c r="CF120" s="129"/>
      <c r="CG120" s="129"/>
      <c r="CH120" s="129"/>
      <c r="CI120" s="129"/>
      <c r="CJ120" s="129"/>
      <c r="CK120" s="129"/>
      <c r="CL120" s="129"/>
      <c r="CM120" s="129"/>
      <c r="CN120" s="129"/>
      <c r="CO120" s="129"/>
      <c r="CP120" s="129"/>
      <c r="CQ120" s="129"/>
      <c r="CR120" s="129"/>
      <c r="CS120" s="129"/>
      <c r="CT120" s="129"/>
      <c r="CU120" s="129"/>
      <c r="CV120" s="129"/>
      <c r="CW120" s="129"/>
      <c r="CX120" s="129"/>
      <c r="CY120" s="129"/>
      <c r="CZ120" s="129"/>
      <c r="DA120" s="129"/>
      <c r="DB120" s="129"/>
      <c r="DC120" s="129"/>
      <c r="DD120" s="129"/>
      <c r="DE120" s="129"/>
      <c r="DF120" s="129"/>
      <c r="DG120" s="129"/>
      <c r="DH120" s="129"/>
      <c r="DI120" s="129"/>
      <c r="DJ120" s="129"/>
      <c r="DK120" s="129"/>
      <c r="DL120" s="129"/>
      <c r="DM120" s="129"/>
      <c r="DN120" s="129"/>
      <c r="DO120" s="129"/>
      <c r="DP120" s="129"/>
      <c r="DQ120" s="129"/>
      <c r="DR120" s="129"/>
      <c r="DS120" s="129"/>
      <c r="DT120" s="129"/>
      <c r="DU120" s="129"/>
      <c r="DV120" s="129"/>
      <c r="DW120" s="129"/>
      <c r="DX120" s="129"/>
      <c r="DY120" s="129"/>
      <c r="DZ120" s="129"/>
      <c r="EA120" s="129"/>
      <c r="EB120" s="129"/>
      <c r="EC120" s="129"/>
      <c r="ED120" s="129"/>
      <c r="EE120" s="129"/>
      <c r="EF120" s="129"/>
      <c r="EG120" s="129"/>
      <c r="EH120" s="129"/>
      <c r="EI120" s="129"/>
      <c r="EJ120" s="129"/>
      <c r="EK120" s="129"/>
      <c r="EL120" s="129"/>
      <c r="EM120" s="129"/>
      <c r="EN120" s="129"/>
      <c r="EO120" s="129"/>
      <c r="EP120" s="129"/>
      <c r="EQ120" s="129"/>
      <c r="ER120" s="129"/>
      <c r="ES120" s="129"/>
      <c r="ET120" s="129"/>
      <c r="EU120" s="129"/>
      <c r="EV120" s="129"/>
      <c r="EW120" s="129"/>
      <c r="EX120" s="129"/>
      <c r="EY120" s="129"/>
      <c r="EZ120" s="129"/>
      <c r="FA120" s="129"/>
      <c r="FB120" s="129"/>
      <c r="FC120" s="129"/>
      <c r="FD120" s="129"/>
      <c r="FE120" s="129"/>
      <c r="FF120" s="129"/>
      <c r="FG120" s="129"/>
      <c r="FH120" s="129"/>
      <c r="FI120" s="129"/>
      <c r="FJ120" s="129"/>
      <c r="FK120" s="129"/>
      <c r="FL120" s="129"/>
      <c r="FM120" s="129"/>
      <c r="FN120" s="129"/>
      <c r="FO120" s="129"/>
      <c r="FP120" s="129"/>
      <c r="FQ120" s="129"/>
      <c r="FR120" s="129"/>
      <c r="FS120" s="129"/>
      <c r="FT120" s="129"/>
      <c r="FU120" s="129"/>
      <c r="FV120" s="129"/>
      <c r="FW120" s="129"/>
      <c r="FX120" s="129"/>
      <c r="FY120" s="129"/>
      <c r="FZ120" s="129"/>
      <c r="GA120" s="129"/>
      <c r="GB120" s="129"/>
      <c r="GC120" s="129"/>
      <c r="GD120" s="129"/>
      <c r="GE120" s="129"/>
      <c r="GF120" s="129"/>
      <c r="GG120" s="129"/>
      <c r="GH120" s="129"/>
      <c r="GI120" s="129"/>
      <c r="GJ120" s="129"/>
      <c r="GK120" s="129"/>
      <c r="GL120" s="129"/>
      <c r="GM120" s="129"/>
      <c r="GN120" s="129"/>
      <c r="GO120" s="129"/>
      <c r="GP120" s="129"/>
      <c r="GQ120" s="129"/>
      <c r="GR120" s="129"/>
      <c r="GS120" s="129"/>
      <c r="GT120" s="129"/>
      <c r="GU120" s="129"/>
      <c r="GV120" s="129"/>
      <c r="GW120" s="129"/>
      <c r="GX120" s="129"/>
      <c r="GY120" s="129"/>
      <c r="GZ120" s="129"/>
      <c r="HA120" s="129"/>
      <c r="HB120" s="129"/>
      <c r="HC120" s="129"/>
      <c r="HD120" s="129"/>
      <c r="HE120" s="129"/>
      <c r="HF120" s="129"/>
      <c r="HG120" s="129"/>
      <c r="HH120" s="129"/>
      <c r="HI120" s="129"/>
      <c r="HJ120" s="129"/>
      <c r="HK120" s="129"/>
      <c r="HL120" s="129"/>
      <c r="HM120" s="129"/>
      <c r="HN120" s="129"/>
      <c r="HO120" s="129"/>
      <c r="HP120" s="129"/>
      <c r="HQ120" s="129"/>
      <c r="HR120" s="129"/>
      <c r="HS120" s="129"/>
      <c r="HT120" s="129"/>
      <c r="HU120" s="129"/>
      <c r="HV120" s="129"/>
      <c r="HW120" s="129"/>
      <c r="HX120" s="129"/>
      <c r="HY120" s="129"/>
      <c r="HZ120" s="129"/>
      <c r="IA120" s="129"/>
      <c r="IB120" s="129"/>
      <c r="IC120" s="129"/>
      <c r="ID120" s="129"/>
      <c r="IE120" s="129"/>
      <c r="IF120" s="129"/>
      <c r="IG120" s="129"/>
      <c r="IH120" s="129"/>
      <c r="II120" s="129"/>
      <c r="IJ120" s="129"/>
      <c r="IK120" s="129"/>
      <c r="IL120" s="129"/>
      <c r="IM120" s="129"/>
      <c r="IN120" s="129"/>
      <c r="IO120" s="129"/>
      <c r="IP120" s="129"/>
      <c r="IQ120" s="129"/>
      <c r="IR120" s="129"/>
      <c r="IS120" s="129"/>
      <c r="IT120" s="129"/>
      <c r="IU120" s="129"/>
      <c r="IV120" s="129"/>
      <c r="IW120" s="129"/>
      <c r="IX120" s="129"/>
      <c r="IY120" s="129"/>
    </row>
    <row r="121" spans="1:259" s="120" customFormat="1" ht="15" hidden="1" x14ac:dyDescent="0.3">
      <c r="A121" s="130"/>
      <c r="B121" s="143"/>
      <c r="C121" s="143"/>
      <c r="D121" s="138"/>
      <c r="E121" s="138"/>
      <c r="F121" s="138"/>
      <c r="G121" s="138"/>
      <c r="H121" s="138"/>
      <c r="I121" s="138"/>
      <c r="J121" s="138"/>
      <c r="K121" s="138"/>
      <c r="L121" s="138"/>
      <c r="M121" s="138"/>
      <c r="N121" s="138"/>
      <c r="O121" s="138"/>
      <c r="P121" s="138"/>
      <c r="Q121" s="138"/>
      <c r="R121" s="138"/>
      <c r="S121" s="138"/>
      <c r="T121" s="167" t="e">
        <f>SUM(T106:T120)</f>
        <v>#REF!</v>
      </c>
      <c r="U121" s="158"/>
      <c r="V121" s="133"/>
      <c r="W121" s="128"/>
      <c r="X121" s="129"/>
      <c r="Y121" s="129"/>
      <c r="Z121" s="129"/>
      <c r="AA121" s="129"/>
      <c r="AB121" s="129"/>
      <c r="AC121" s="129"/>
      <c r="AD121" s="129"/>
      <c r="AE121" s="129"/>
      <c r="AF121" s="129"/>
      <c r="AG121" s="129"/>
      <c r="AH121" s="129"/>
      <c r="AI121" s="129"/>
      <c r="AJ121" s="129"/>
      <c r="AK121" s="129"/>
      <c r="AL121" s="129"/>
      <c r="AM121" s="129"/>
      <c r="AN121" s="129"/>
      <c r="AO121" s="129"/>
      <c r="AP121" s="129"/>
      <c r="AQ121" s="129"/>
      <c r="AR121" s="129"/>
      <c r="AS121" s="129"/>
      <c r="AT121" s="129"/>
      <c r="AU121" s="129"/>
      <c r="AV121" s="129"/>
      <c r="AW121" s="129"/>
      <c r="AX121" s="129"/>
      <c r="AY121" s="129"/>
      <c r="AZ121" s="129"/>
      <c r="BA121" s="129"/>
      <c r="BB121" s="129"/>
      <c r="BC121" s="129"/>
      <c r="BD121" s="129"/>
      <c r="BE121" s="129"/>
      <c r="BF121" s="129"/>
      <c r="BG121" s="129"/>
      <c r="BH121" s="129"/>
      <c r="BI121" s="129"/>
      <c r="BJ121" s="129"/>
      <c r="BK121" s="129"/>
      <c r="BL121" s="129"/>
      <c r="BM121" s="129"/>
      <c r="BN121" s="129"/>
      <c r="BO121" s="129"/>
      <c r="BP121" s="129"/>
      <c r="BQ121" s="129"/>
      <c r="BR121" s="129"/>
      <c r="BS121" s="129"/>
      <c r="BT121" s="129"/>
      <c r="BU121" s="129"/>
      <c r="BV121" s="129"/>
      <c r="BW121" s="129"/>
      <c r="BX121" s="129"/>
      <c r="BY121" s="129"/>
      <c r="BZ121" s="129"/>
      <c r="CA121" s="129"/>
      <c r="CB121" s="129"/>
      <c r="CC121" s="129"/>
      <c r="CD121" s="129"/>
      <c r="CE121" s="129"/>
      <c r="CF121" s="129"/>
      <c r="CG121" s="129"/>
      <c r="CH121" s="129"/>
      <c r="CI121" s="129"/>
      <c r="CJ121" s="129"/>
      <c r="CK121" s="129"/>
      <c r="CL121" s="129"/>
      <c r="CM121" s="129"/>
      <c r="CN121" s="129"/>
      <c r="CO121" s="129"/>
      <c r="CP121" s="129"/>
      <c r="CQ121" s="129"/>
      <c r="CR121" s="129"/>
      <c r="CS121" s="129"/>
      <c r="CT121" s="129"/>
      <c r="CU121" s="129"/>
      <c r="CV121" s="129"/>
      <c r="CW121" s="129"/>
      <c r="CX121" s="129"/>
      <c r="CY121" s="129"/>
      <c r="CZ121" s="129"/>
      <c r="DA121" s="129"/>
      <c r="DB121" s="129"/>
      <c r="DC121" s="129"/>
      <c r="DD121" s="129"/>
      <c r="DE121" s="129"/>
      <c r="DF121" s="129"/>
      <c r="DG121" s="129"/>
      <c r="DH121" s="129"/>
      <c r="DI121" s="129"/>
      <c r="DJ121" s="129"/>
      <c r="DK121" s="129"/>
      <c r="DL121" s="129"/>
      <c r="DM121" s="129"/>
      <c r="DN121" s="129"/>
      <c r="DO121" s="129"/>
      <c r="DP121" s="129"/>
      <c r="DQ121" s="129"/>
      <c r="DR121" s="129"/>
      <c r="DS121" s="129"/>
      <c r="DT121" s="129"/>
      <c r="DU121" s="129"/>
      <c r="DV121" s="129"/>
      <c r="DW121" s="129"/>
      <c r="DX121" s="129"/>
      <c r="DY121" s="129"/>
      <c r="DZ121" s="129"/>
      <c r="EA121" s="129"/>
      <c r="EB121" s="129"/>
      <c r="EC121" s="129"/>
      <c r="ED121" s="129"/>
      <c r="EE121" s="129"/>
      <c r="EF121" s="129"/>
      <c r="EG121" s="129"/>
      <c r="EH121" s="129"/>
      <c r="EI121" s="129"/>
      <c r="EJ121" s="129"/>
      <c r="EK121" s="129"/>
      <c r="EL121" s="129"/>
      <c r="EM121" s="129"/>
      <c r="EN121" s="129"/>
      <c r="EO121" s="129"/>
      <c r="EP121" s="129"/>
      <c r="EQ121" s="129"/>
      <c r="ER121" s="129"/>
      <c r="ES121" s="129"/>
      <c r="ET121" s="129"/>
      <c r="EU121" s="129"/>
      <c r="EV121" s="129"/>
      <c r="EW121" s="129"/>
      <c r="EX121" s="129"/>
      <c r="EY121" s="129"/>
      <c r="EZ121" s="129"/>
      <c r="FA121" s="129"/>
      <c r="FB121" s="129"/>
      <c r="FC121" s="129"/>
      <c r="FD121" s="129"/>
      <c r="FE121" s="129"/>
      <c r="FF121" s="129"/>
      <c r="FG121" s="129"/>
      <c r="FH121" s="129"/>
      <c r="FI121" s="129"/>
      <c r="FJ121" s="129"/>
      <c r="FK121" s="129"/>
      <c r="FL121" s="129"/>
      <c r="FM121" s="129"/>
      <c r="FN121" s="129"/>
      <c r="FO121" s="129"/>
      <c r="FP121" s="129"/>
      <c r="FQ121" s="129"/>
      <c r="FR121" s="129"/>
      <c r="FS121" s="129"/>
      <c r="FT121" s="129"/>
      <c r="FU121" s="129"/>
      <c r="FV121" s="129"/>
      <c r="FW121" s="129"/>
      <c r="FX121" s="129"/>
      <c r="FY121" s="129"/>
      <c r="FZ121" s="129"/>
      <c r="GA121" s="129"/>
      <c r="GB121" s="129"/>
      <c r="GC121" s="129"/>
      <c r="GD121" s="129"/>
      <c r="GE121" s="129"/>
      <c r="GF121" s="129"/>
      <c r="GG121" s="129"/>
      <c r="GH121" s="129"/>
      <c r="GI121" s="129"/>
      <c r="GJ121" s="129"/>
      <c r="GK121" s="129"/>
      <c r="GL121" s="129"/>
      <c r="GM121" s="129"/>
      <c r="GN121" s="129"/>
      <c r="GO121" s="129"/>
      <c r="GP121" s="129"/>
      <c r="GQ121" s="129"/>
      <c r="GR121" s="129"/>
      <c r="GS121" s="129"/>
      <c r="GT121" s="129"/>
      <c r="GU121" s="129"/>
      <c r="GV121" s="129"/>
      <c r="GW121" s="129"/>
      <c r="GX121" s="129"/>
      <c r="GY121" s="129"/>
      <c r="GZ121" s="129"/>
      <c r="HA121" s="129"/>
      <c r="HB121" s="129"/>
      <c r="HC121" s="129"/>
      <c r="HD121" s="129"/>
      <c r="HE121" s="129"/>
      <c r="HF121" s="129"/>
      <c r="HG121" s="129"/>
      <c r="HH121" s="129"/>
      <c r="HI121" s="129"/>
      <c r="HJ121" s="129"/>
      <c r="HK121" s="129"/>
      <c r="HL121" s="129"/>
      <c r="HM121" s="129"/>
      <c r="HN121" s="129"/>
      <c r="HO121" s="129"/>
      <c r="HP121" s="129"/>
      <c r="HQ121" s="129"/>
      <c r="HR121" s="129"/>
      <c r="HS121" s="129"/>
      <c r="HT121" s="129"/>
      <c r="HU121" s="129"/>
      <c r="HV121" s="129"/>
      <c r="HW121" s="129"/>
      <c r="HX121" s="129"/>
      <c r="HY121" s="129"/>
      <c r="HZ121" s="129"/>
      <c r="IA121" s="129"/>
      <c r="IB121" s="129"/>
      <c r="IC121" s="129"/>
      <c r="ID121" s="129"/>
      <c r="IE121" s="129"/>
      <c r="IF121" s="129"/>
      <c r="IG121" s="129"/>
      <c r="IH121" s="129"/>
      <c r="II121" s="129"/>
      <c r="IJ121" s="129"/>
      <c r="IK121" s="129"/>
      <c r="IL121" s="129"/>
      <c r="IM121" s="129"/>
      <c r="IN121" s="129"/>
      <c r="IO121" s="129"/>
      <c r="IP121" s="129"/>
      <c r="IQ121" s="129"/>
      <c r="IR121" s="129"/>
      <c r="IS121" s="129"/>
      <c r="IT121" s="129"/>
      <c r="IU121" s="129"/>
      <c r="IV121" s="129"/>
      <c r="IW121" s="129"/>
      <c r="IX121" s="129"/>
      <c r="IY121" s="129"/>
    </row>
    <row r="122" spans="1:259" s="120" customFormat="1" ht="15" hidden="1" x14ac:dyDescent="0.3">
      <c r="A122" s="130"/>
      <c r="B122" s="138"/>
      <c r="C122" s="138"/>
      <c r="D122" s="138"/>
      <c r="E122" s="138"/>
      <c r="F122" s="138"/>
      <c r="G122" s="138"/>
      <c r="H122" s="138"/>
      <c r="I122" s="138"/>
      <c r="J122" s="138"/>
      <c r="K122" s="138"/>
      <c r="L122" s="138"/>
      <c r="M122" s="138"/>
      <c r="N122" s="168"/>
      <c r="O122" s="138"/>
      <c r="P122" s="138"/>
      <c r="Q122" s="138"/>
      <c r="R122" s="138"/>
      <c r="S122" s="138"/>
      <c r="T122" s="138"/>
      <c r="U122" s="138"/>
      <c r="V122" s="133"/>
      <c r="W122" s="128"/>
      <c r="X122" s="129"/>
      <c r="Y122" s="129"/>
      <c r="Z122" s="129"/>
      <c r="AA122" s="129"/>
      <c r="AB122" s="129"/>
      <c r="AC122" s="129"/>
      <c r="AD122" s="129"/>
      <c r="AE122" s="129"/>
      <c r="AF122" s="129"/>
      <c r="AG122" s="129"/>
      <c r="AH122" s="129"/>
      <c r="AI122" s="129"/>
      <c r="AJ122" s="129"/>
      <c r="AK122" s="129"/>
      <c r="AL122" s="129"/>
      <c r="AM122" s="129"/>
      <c r="AN122" s="129"/>
      <c r="AO122" s="129"/>
      <c r="AP122" s="129"/>
      <c r="AQ122" s="129"/>
      <c r="AR122" s="129"/>
      <c r="AS122" s="129"/>
      <c r="AT122" s="129"/>
      <c r="AU122" s="129"/>
      <c r="AV122" s="129"/>
      <c r="AW122" s="129"/>
      <c r="AX122" s="129"/>
      <c r="AY122" s="129"/>
      <c r="AZ122" s="129"/>
      <c r="BA122" s="129"/>
      <c r="BB122" s="129"/>
      <c r="BC122" s="129"/>
      <c r="BD122" s="129"/>
      <c r="BE122" s="129"/>
      <c r="BF122" s="129"/>
      <c r="BG122" s="129"/>
      <c r="BH122" s="129"/>
      <c r="BI122" s="129"/>
      <c r="BJ122" s="129"/>
      <c r="BK122" s="129"/>
      <c r="BL122" s="129"/>
      <c r="BM122" s="129"/>
      <c r="BN122" s="129"/>
      <c r="BO122" s="129"/>
      <c r="BP122" s="129"/>
      <c r="BQ122" s="129"/>
      <c r="BR122" s="129"/>
      <c r="BS122" s="129"/>
      <c r="BT122" s="129"/>
      <c r="BU122" s="129"/>
      <c r="BV122" s="129"/>
      <c r="BW122" s="129"/>
      <c r="BX122" s="129"/>
      <c r="BY122" s="129"/>
      <c r="BZ122" s="129"/>
      <c r="CA122" s="129"/>
      <c r="CB122" s="129"/>
      <c r="CC122" s="129"/>
      <c r="CD122" s="129"/>
      <c r="CE122" s="129"/>
      <c r="CF122" s="129"/>
      <c r="CG122" s="129"/>
      <c r="CH122" s="129"/>
      <c r="CI122" s="129"/>
      <c r="CJ122" s="129"/>
      <c r="CK122" s="129"/>
      <c r="CL122" s="129"/>
      <c r="CM122" s="129"/>
      <c r="CN122" s="129"/>
      <c r="CO122" s="129"/>
      <c r="CP122" s="129"/>
      <c r="CQ122" s="129"/>
      <c r="CR122" s="129"/>
      <c r="CS122" s="129"/>
      <c r="CT122" s="129"/>
      <c r="CU122" s="129"/>
      <c r="CV122" s="129"/>
      <c r="CW122" s="129"/>
      <c r="CX122" s="129"/>
      <c r="CY122" s="129"/>
      <c r="CZ122" s="129"/>
      <c r="DA122" s="129"/>
      <c r="DB122" s="129"/>
      <c r="DC122" s="129"/>
      <c r="DD122" s="129"/>
      <c r="DE122" s="129"/>
      <c r="DF122" s="129"/>
      <c r="DG122" s="129"/>
      <c r="DH122" s="129"/>
      <c r="DI122" s="129"/>
      <c r="DJ122" s="129"/>
      <c r="DK122" s="129"/>
      <c r="DL122" s="129"/>
      <c r="DM122" s="129"/>
      <c r="DN122" s="129"/>
      <c r="DO122" s="129"/>
      <c r="DP122" s="129"/>
      <c r="DQ122" s="129"/>
      <c r="DR122" s="129"/>
      <c r="DS122" s="129"/>
      <c r="DT122" s="129"/>
      <c r="DU122" s="129"/>
      <c r="DV122" s="129"/>
      <c r="DW122" s="129"/>
      <c r="DX122" s="129"/>
      <c r="DY122" s="129"/>
      <c r="DZ122" s="129"/>
      <c r="EA122" s="129"/>
      <c r="EB122" s="129"/>
      <c r="EC122" s="129"/>
      <c r="ED122" s="129"/>
      <c r="EE122" s="129"/>
      <c r="EF122" s="129"/>
      <c r="EG122" s="129"/>
      <c r="EH122" s="129"/>
      <c r="EI122" s="129"/>
      <c r="EJ122" s="129"/>
      <c r="EK122" s="129"/>
      <c r="EL122" s="129"/>
      <c r="EM122" s="129"/>
      <c r="EN122" s="129"/>
      <c r="EO122" s="129"/>
      <c r="EP122" s="129"/>
      <c r="EQ122" s="129"/>
      <c r="ER122" s="129"/>
      <c r="ES122" s="129"/>
      <c r="ET122" s="129"/>
      <c r="EU122" s="129"/>
      <c r="EV122" s="129"/>
      <c r="EW122" s="129"/>
      <c r="EX122" s="129"/>
      <c r="EY122" s="129"/>
      <c r="EZ122" s="129"/>
      <c r="FA122" s="129"/>
      <c r="FB122" s="129"/>
      <c r="FC122" s="129"/>
      <c r="FD122" s="129"/>
      <c r="FE122" s="129"/>
      <c r="FF122" s="129"/>
      <c r="FG122" s="129"/>
      <c r="FH122" s="129"/>
      <c r="FI122" s="129"/>
      <c r="FJ122" s="129"/>
      <c r="FK122" s="129"/>
      <c r="FL122" s="129"/>
      <c r="FM122" s="129"/>
      <c r="FN122" s="129"/>
      <c r="FO122" s="129"/>
      <c r="FP122" s="129"/>
      <c r="FQ122" s="129"/>
      <c r="FR122" s="129"/>
      <c r="FS122" s="129"/>
      <c r="FT122" s="129"/>
      <c r="FU122" s="129"/>
      <c r="FV122" s="129"/>
      <c r="FW122" s="129"/>
      <c r="FX122" s="129"/>
      <c r="FY122" s="129"/>
      <c r="FZ122" s="129"/>
      <c r="GA122" s="129"/>
      <c r="GB122" s="129"/>
      <c r="GC122" s="129"/>
      <c r="GD122" s="129"/>
      <c r="GE122" s="129"/>
      <c r="GF122" s="129"/>
      <c r="GG122" s="129"/>
      <c r="GH122" s="129"/>
      <c r="GI122" s="129"/>
      <c r="GJ122" s="129"/>
      <c r="GK122" s="129"/>
      <c r="GL122" s="129"/>
      <c r="GM122" s="129"/>
      <c r="GN122" s="129"/>
      <c r="GO122" s="129"/>
      <c r="GP122" s="129"/>
      <c r="GQ122" s="129"/>
      <c r="GR122" s="129"/>
      <c r="GS122" s="129"/>
      <c r="GT122" s="129"/>
      <c r="GU122" s="129"/>
      <c r="GV122" s="129"/>
      <c r="GW122" s="129"/>
      <c r="GX122" s="129"/>
      <c r="GY122" s="129"/>
      <c r="GZ122" s="129"/>
      <c r="HA122" s="129"/>
      <c r="HB122" s="129"/>
      <c r="HC122" s="129"/>
      <c r="HD122" s="129"/>
      <c r="HE122" s="129"/>
      <c r="HF122" s="129"/>
      <c r="HG122" s="129"/>
      <c r="HH122" s="129"/>
      <c r="HI122" s="129"/>
      <c r="HJ122" s="129"/>
      <c r="HK122" s="129"/>
      <c r="HL122" s="129"/>
      <c r="HM122" s="129"/>
      <c r="HN122" s="129"/>
      <c r="HO122" s="129"/>
      <c r="HP122" s="129"/>
      <c r="HQ122" s="129"/>
      <c r="HR122" s="129"/>
      <c r="HS122" s="129"/>
      <c r="HT122" s="129"/>
      <c r="HU122" s="129"/>
      <c r="HV122" s="129"/>
      <c r="HW122" s="129"/>
      <c r="HX122" s="129"/>
      <c r="HY122" s="129"/>
      <c r="HZ122" s="129"/>
      <c r="IA122" s="129"/>
      <c r="IB122" s="129"/>
      <c r="IC122" s="129"/>
      <c r="ID122" s="129"/>
      <c r="IE122" s="129"/>
      <c r="IF122" s="129"/>
      <c r="IG122" s="129"/>
      <c r="IH122" s="129"/>
      <c r="II122" s="129"/>
      <c r="IJ122" s="129"/>
      <c r="IK122" s="129"/>
      <c r="IL122" s="129"/>
      <c r="IM122" s="129"/>
      <c r="IN122" s="129"/>
      <c r="IO122" s="129"/>
      <c r="IP122" s="129"/>
      <c r="IQ122" s="129"/>
      <c r="IR122" s="129"/>
      <c r="IS122" s="129"/>
      <c r="IT122" s="129"/>
      <c r="IU122" s="129"/>
      <c r="IV122" s="129"/>
      <c r="IW122" s="129"/>
      <c r="IX122" s="129"/>
      <c r="IY122" s="129"/>
    </row>
    <row r="123" spans="1:259" s="120" customFormat="1" ht="15" hidden="1" x14ac:dyDescent="0.3">
      <c r="A123" s="130"/>
      <c r="B123" s="138" t="e">
        <f>IF(B77=1,"Satu",IF(B77=2,"Dua",IF(B77=3,"Tiga",IF(B77=4,"Empat",IF(B77=5,"Lima",IF(B77=6,"Enam",IF(B77=7,"Tujuh",IF(B77=8,"Delapan",0))))))))</f>
        <v>#REF!</v>
      </c>
      <c r="C123" s="138"/>
      <c r="D123" s="138" t="e">
        <f>IF(D77=1,"Satu",IF(D77=2,"Dua",IF(D77=3,"Tiga",IF(D77=4,"Empat",IF(D77=5,"Lima",IF(D77=6,"Enam",IF(D77=7,"Tujuh",IF(D77=8,"Delapan",0))))))))</f>
        <v>#REF!</v>
      </c>
      <c r="E123" s="138" t="e">
        <f>IF(E77=1,"Satu",IF(E77=2,"Dua",IF(E77=3,"Tiga",IF(E77=4,"Empat",IF(E77=5,"Lima",IF(E77=6,"Enam",IF(E77=7,"Tujuh",IF(E77=8,"Delapan",0))))))))</f>
        <v>#REF!</v>
      </c>
      <c r="F123" s="138"/>
      <c r="G123" s="138"/>
      <c r="H123" s="138" t="e">
        <f>IF(H77=1,"Satu",IF(H77=2,"Dua",IF(H77=3,"Tiga",IF(H77=4,"Empat",IF(H77=5,"Lima",IF(H77=6,"Enam",IF(H77=7,"Tujuh",IF(H77=8,"Delapan",0))))))))</f>
        <v>#REF!</v>
      </c>
      <c r="I123" s="138" t="e">
        <f>IF(I77=1,"Satu",IF(I77=2,"Dua",IF(I77=3,"Tiga",IF(I77=4,"Empat",IF(I77=5,"Lima",IF(I77=6,"Enam",IF(I77=7,"Tujuh",IF(I77=8,"Delapan",0))))))))</f>
        <v>#REF!</v>
      </c>
      <c r="J123" s="138"/>
      <c r="K123" s="138"/>
      <c r="L123" s="138"/>
      <c r="M123" s="138"/>
      <c r="N123" s="138"/>
      <c r="O123" s="138"/>
      <c r="P123" s="138"/>
      <c r="Q123" s="138"/>
      <c r="R123" s="138"/>
      <c r="S123" s="138"/>
      <c r="T123" s="138"/>
      <c r="U123" s="138"/>
      <c r="V123" s="133"/>
      <c r="W123" s="128"/>
      <c r="X123" s="129"/>
      <c r="Y123" s="129"/>
      <c r="Z123" s="129"/>
      <c r="AA123" s="129"/>
      <c r="AB123" s="129"/>
      <c r="AC123" s="129"/>
      <c r="AD123" s="129"/>
      <c r="AE123" s="129"/>
      <c r="AF123" s="129"/>
      <c r="AG123" s="129"/>
      <c r="AH123" s="129"/>
      <c r="AI123" s="129"/>
      <c r="AJ123" s="129"/>
      <c r="AK123" s="129"/>
      <c r="AL123" s="129"/>
      <c r="AM123" s="129"/>
      <c r="AN123" s="129"/>
      <c r="AO123" s="129"/>
      <c r="AP123" s="129"/>
      <c r="AQ123" s="129"/>
      <c r="AR123" s="129"/>
      <c r="AS123" s="129"/>
      <c r="AT123" s="129"/>
      <c r="AU123" s="129"/>
      <c r="AV123" s="129"/>
      <c r="AW123" s="129"/>
      <c r="AX123" s="129"/>
      <c r="AY123" s="129"/>
      <c r="AZ123" s="129"/>
      <c r="BA123" s="129"/>
      <c r="BB123" s="129"/>
      <c r="BC123" s="129"/>
      <c r="BD123" s="129"/>
      <c r="BE123" s="129"/>
      <c r="BF123" s="129"/>
      <c r="BG123" s="129"/>
      <c r="BH123" s="129"/>
      <c r="BI123" s="129"/>
      <c r="BJ123" s="129"/>
      <c r="BK123" s="129"/>
      <c r="BL123" s="129"/>
      <c r="BM123" s="129"/>
      <c r="BN123" s="129"/>
      <c r="BO123" s="129"/>
      <c r="BP123" s="129"/>
      <c r="BQ123" s="129"/>
      <c r="BR123" s="129"/>
      <c r="BS123" s="129"/>
      <c r="BT123" s="129"/>
      <c r="BU123" s="129"/>
      <c r="BV123" s="129"/>
      <c r="BW123" s="129"/>
      <c r="BX123" s="129"/>
      <c r="BY123" s="129"/>
      <c r="BZ123" s="129"/>
      <c r="CA123" s="129"/>
      <c r="CB123" s="129"/>
      <c r="CC123" s="129"/>
      <c r="CD123" s="129"/>
      <c r="CE123" s="129"/>
      <c r="CF123" s="129"/>
      <c r="CG123" s="129"/>
      <c r="CH123" s="129"/>
      <c r="CI123" s="129"/>
      <c r="CJ123" s="129"/>
      <c r="CK123" s="129"/>
      <c r="CL123" s="129"/>
      <c r="CM123" s="129"/>
      <c r="CN123" s="129"/>
      <c r="CO123" s="129"/>
      <c r="CP123" s="129"/>
      <c r="CQ123" s="129"/>
      <c r="CR123" s="129"/>
      <c r="CS123" s="129"/>
      <c r="CT123" s="129"/>
      <c r="CU123" s="129"/>
      <c r="CV123" s="129"/>
      <c r="CW123" s="129"/>
      <c r="CX123" s="129"/>
      <c r="CY123" s="129"/>
      <c r="CZ123" s="129"/>
      <c r="DA123" s="129"/>
      <c r="DB123" s="129"/>
      <c r="DC123" s="129"/>
      <c r="DD123" s="129"/>
      <c r="DE123" s="129"/>
      <c r="DF123" s="129"/>
      <c r="DG123" s="129"/>
      <c r="DH123" s="129"/>
      <c r="DI123" s="129"/>
      <c r="DJ123" s="129"/>
      <c r="DK123" s="129"/>
      <c r="DL123" s="129"/>
      <c r="DM123" s="129"/>
      <c r="DN123" s="129"/>
      <c r="DO123" s="129"/>
      <c r="DP123" s="129"/>
      <c r="DQ123" s="129"/>
      <c r="DR123" s="129"/>
      <c r="DS123" s="129"/>
      <c r="DT123" s="129"/>
      <c r="DU123" s="129"/>
      <c r="DV123" s="129"/>
      <c r="DW123" s="129"/>
      <c r="DX123" s="129"/>
      <c r="DY123" s="129"/>
      <c r="DZ123" s="129"/>
      <c r="EA123" s="129"/>
      <c r="EB123" s="129"/>
      <c r="EC123" s="129"/>
      <c r="ED123" s="129"/>
      <c r="EE123" s="129"/>
      <c r="EF123" s="129"/>
      <c r="EG123" s="129"/>
      <c r="EH123" s="129"/>
      <c r="EI123" s="129"/>
      <c r="EJ123" s="129"/>
      <c r="EK123" s="129"/>
      <c r="EL123" s="129"/>
      <c r="EM123" s="129"/>
      <c r="EN123" s="129"/>
      <c r="EO123" s="129"/>
      <c r="EP123" s="129"/>
      <c r="EQ123" s="129"/>
      <c r="ER123" s="129"/>
      <c r="ES123" s="129"/>
      <c r="ET123" s="129"/>
      <c r="EU123" s="129"/>
      <c r="EV123" s="129"/>
      <c r="EW123" s="129"/>
      <c r="EX123" s="129"/>
      <c r="EY123" s="129"/>
      <c r="EZ123" s="129"/>
      <c r="FA123" s="129"/>
      <c r="FB123" s="129"/>
      <c r="FC123" s="129"/>
      <c r="FD123" s="129"/>
      <c r="FE123" s="129"/>
      <c r="FF123" s="129"/>
      <c r="FG123" s="129"/>
      <c r="FH123" s="129"/>
      <c r="FI123" s="129"/>
      <c r="FJ123" s="129"/>
      <c r="FK123" s="129"/>
      <c r="FL123" s="129"/>
      <c r="FM123" s="129"/>
      <c r="FN123" s="129"/>
      <c r="FO123" s="129"/>
      <c r="FP123" s="129"/>
      <c r="FQ123" s="129"/>
      <c r="FR123" s="129"/>
      <c r="FS123" s="129"/>
      <c r="FT123" s="129"/>
      <c r="FU123" s="129"/>
      <c r="FV123" s="129"/>
      <c r="FW123" s="129"/>
      <c r="FX123" s="129"/>
      <c r="FY123" s="129"/>
      <c r="FZ123" s="129"/>
      <c r="GA123" s="129"/>
      <c r="GB123" s="129"/>
      <c r="GC123" s="129"/>
      <c r="GD123" s="129"/>
      <c r="GE123" s="129"/>
      <c r="GF123" s="129"/>
      <c r="GG123" s="129"/>
      <c r="GH123" s="129"/>
      <c r="GI123" s="129"/>
      <c r="GJ123" s="129"/>
      <c r="GK123" s="129"/>
      <c r="GL123" s="129"/>
      <c r="GM123" s="129"/>
      <c r="GN123" s="129"/>
      <c r="GO123" s="129"/>
      <c r="GP123" s="129"/>
      <c r="GQ123" s="129"/>
      <c r="GR123" s="129"/>
      <c r="GS123" s="129"/>
      <c r="GT123" s="129"/>
      <c r="GU123" s="129"/>
      <c r="GV123" s="129"/>
      <c r="GW123" s="129"/>
      <c r="GX123" s="129"/>
      <c r="GY123" s="129"/>
      <c r="GZ123" s="129"/>
      <c r="HA123" s="129"/>
      <c r="HB123" s="129"/>
      <c r="HC123" s="129"/>
      <c r="HD123" s="129"/>
      <c r="HE123" s="129"/>
      <c r="HF123" s="129"/>
      <c r="HG123" s="129"/>
      <c r="HH123" s="129"/>
      <c r="HI123" s="129"/>
      <c r="HJ123" s="129"/>
      <c r="HK123" s="129"/>
      <c r="HL123" s="129"/>
      <c r="HM123" s="129"/>
      <c r="HN123" s="129"/>
      <c r="HO123" s="129"/>
      <c r="HP123" s="129"/>
      <c r="HQ123" s="129"/>
      <c r="HR123" s="129"/>
      <c r="HS123" s="129"/>
      <c r="HT123" s="129"/>
      <c r="HU123" s="129"/>
      <c r="HV123" s="129"/>
      <c r="HW123" s="129"/>
      <c r="HX123" s="129"/>
      <c r="HY123" s="129"/>
      <c r="HZ123" s="129"/>
      <c r="IA123" s="129"/>
      <c r="IB123" s="129"/>
      <c r="IC123" s="129"/>
      <c r="ID123" s="129"/>
      <c r="IE123" s="129"/>
      <c r="IF123" s="129"/>
      <c r="IG123" s="129"/>
      <c r="IH123" s="129"/>
      <c r="II123" s="129"/>
      <c r="IJ123" s="129"/>
      <c r="IK123" s="129"/>
      <c r="IL123" s="129"/>
      <c r="IM123" s="129"/>
      <c r="IN123" s="129"/>
      <c r="IO123" s="129"/>
      <c r="IP123" s="129"/>
      <c r="IQ123" s="129"/>
      <c r="IR123" s="129"/>
      <c r="IS123" s="129"/>
      <c r="IT123" s="129"/>
      <c r="IU123" s="129"/>
      <c r="IV123" s="129"/>
      <c r="IW123" s="129"/>
      <c r="IX123" s="129"/>
      <c r="IY123" s="129"/>
    </row>
    <row r="124" spans="1:259" s="120" customFormat="1" ht="15" hidden="1" x14ac:dyDescent="0.3">
      <c r="A124" s="130"/>
      <c r="B124" s="138" t="e">
        <f>IF(B77=9,"Sembilan",IF(B77=10,"Sepuluh",IF(B77=11,"Sebelas",IF(B77=12,"Dua Belas",IF(B77=13,"Tiga Belas",IF(B77=14,"Empat Belas",IF(B77=15,"Lima Belas",IF(B77=16,"Enam Belas",0))))))))</f>
        <v>#REF!</v>
      </c>
      <c r="C124" s="138"/>
      <c r="D124" s="138" t="e">
        <f>IF(D77=9,"Sembilan",IF(D77=10,"Sepuluh",IF(D77=11,"Sebelas",IF(D77=12,"Dua Belas",IF(D77=13,"Tiga Belas",IF(D77=14,"Empat Belas",IF(D77=15,"Lima Belas",IF(D77=16,"Enam Belas",0))))))))</f>
        <v>#REF!</v>
      </c>
      <c r="E124" s="138" t="e">
        <f>IF(E77=9,"Sembilan",IF(E77=10,"Sepuluh",IF(E77=11,"Sebelas",IF(E77=12,"Dua Belas",IF(E77=13,"Tiga Belas",IF(E77=14,"Empat Belas",IF(E77=15,"Lima Belas",IF(E77=16,"Enam Belas",0))))))))</f>
        <v>#REF!</v>
      </c>
      <c r="F124" s="138"/>
      <c r="G124" s="138"/>
      <c r="H124" s="138" t="e">
        <f>IF(H77=9,"Sembilan",IF(H77=10,"Sepuluh",IF(H77=11,"Sebelas",IF(H77=12,"Dua Belas",IF(H77=13,"Tiga Belas",IF(H77=14,"Empat Belas",IF(H77=15,"Lima Belas",IF(H77=16,"Enam Belas",0))))))))</f>
        <v>#REF!</v>
      </c>
      <c r="I124" s="138" t="e">
        <f>IF(I77=9,"Sembilan",IF(I77=10,"Sepuluh",IF(I77=11,"Sebelas",IF(I77=12,"Dua Belas",IF(I77=13,"Tiga Belas",IF(I77=14,"Empat Belas",IF(I77=15,"Lima Belas",IF(I77=16,"Enam Belas",0))))))))</f>
        <v>#REF!</v>
      </c>
      <c r="J124" s="138"/>
      <c r="K124" s="138"/>
      <c r="L124" s="138"/>
      <c r="M124" s="138"/>
      <c r="N124" s="138"/>
      <c r="O124" s="138"/>
      <c r="P124" s="138"/>
      <c r="Q124" s="138"/>
      <c r="R124" s="138"/>
      <c r="S124" s="138"/>
      <c r="T124" s="138"/>
      <c r="U124" s="138"/>
      <c r="V124" s="133"/>
      <c r="W124" s="128"/>
      <c r="X124" s="129"/>
      <c r="Y124" s="129"/>
      <c r="Z124" s="129"/>
      <c r="AA124" s="129"/>
      <c r="AB124" s="129"/>
      <c r="AC124" s="129"/>
      <c r="AD124" s="129"/>
      <c r="AE124" s="129"/>
      <c r="AF124" s="129"/>
      <c r="AG124" s="129"/>
      <c r="AH124" s="129"/>
      <c r="AI124" s="129"/>
      <c r="AJ124" s="129"/>
      <c r="AK124" s="129"/>
      <c r="AL124" s="129"/>
      <c r="AM124" s="129"/>
      <c r="AN124" s="129"/>
      <c r="AO124" s="129"/>
      <c r="AP124" s="129"/>
      <c r="AQ124" s="129"/>
      <c r="AR124" s="129"/>
      <c r="AS124" s="129"/>
      <c r="AT124" s="129"/>
      <c r="AU124" s="129"/>
      <c r="AV124" s="129"/>
      <c r="AW124" s="129"/>
      <c r="AX124" s="129"/>
      <c r="AY124" s="129"/>
      <c r="AZ124" s="129"/>
      <c r="BA124" s="129"/>
      <c r="BB124" s="129"/>
      <c r="BC124" s="129"/>
      <c r="BD124" s="129"/>
      <c r="BE124" s="129"/>
      <c r="BF124" s="129"/>
      <c r="BG124" s="129"/>
      <c r="BH124" s="129"/>
      <c r="BI124" s="129"/>
      <c r="BJ124" s="129"/>
      <c r="BK124" s="129"/>
      <c r="BL124" s="129"/>
      <c r="BM124" s="129"/>
      <c r="BN124" s="129"/>
      <c r="BO124" s="129"/>
      <c r="BP124" s="129"/>
      <c r="BQ124" s="129"/>
      <c r="BR124" s="129"/>
      <c r="BS124" s="129"/>
      <c r="BT124" s="129"/>
      <c r="BU124" s="129"/>
      <c r="BV124" s="129"/>
      <c r="BW124" s="129"/>
      <c r="BX124" s="129"/>
      <c r="BY124" s="129"/>
      <c r="BZ124" s="129"/>
      <c r="CA124" s="129"/>
      <c r="CB124" s="129"/>
      <c r="CC124" s="129"/>
      <c r="CD124" s="129"/>
      <c r="CE124" s="129"/>
      <c r="CF124" s="129"/>
      <c r="CG124" s="129"/>
      <c r="CH124" s="129"/>
      <c r="CI124" s="129"/>
      <c r="CJ124" s="129"/>
      <c r="CK124" s="129"/>
      <c r="CL124" s="129"/>
      <c r="CM124" s="129"/>
      <c r="CN124" s="129"/>
      <c r="CO124" s="129"/>
      <c r="CP124" s="129"/>
      <c r="CQ124" s="129"/>
      <c r="CR124" s="129"/>
      <c r="CS124" s="129"/>
      <c r="CT124" s="129"/>
      <c r="CU124" s="129"/>
      <c r="CV124" s="129"/>
      <c r="CW124" s="129"/>
      <c r="CX124" s="129"/>
      <c r="CY124" s="129"/>
      <c r="CZ124" s="129"/>
      <c r="DA124" s="129"/>
      <c r="DB124" s="129"/>
      <c r="DC124" s="129"/>
      <c r="DD124" s="129"/>
      <c r="DE124" s="129"/>
      <c r="DF124" s="129"/>
      <c r="DG124" s="129"/>
      <c r="DH124" s="129"/>
      <c r="DI124" s="129"/>
      <c r="DJ124" s="129"/>
      <c r="DK124" s="129"/>
      <c r="DL124" s="129"/>
      <c r="DM124" s="129"/>
      <c r="DN124" s="129"/>
      <c r="DO124" s="129"/>
      <c r="DP124" s="129"/>
      <c r="DQ124" s="129"/>
      <c r="DR124" s="129"/>
      <c r="DS124" s="129"/>
      <c r="DT124" s="129"/>
      <c r="DU124" s="129"/>
      <c r="DV124" s="129"/>
      <c r="DW124" s="129"/>
      <c r="DX124" s="129"/>
      <c r="DY124" s="129"/>
      <c r="DZ124" s="129"/>
      <c r="EA124" s="129"/>
      <c r="EB124" s="129"/>
      <c r="EC124" s="129"/>
      <c r="ED124" s="129"/>
      <c r="EE124" s="129"/>
      <c r="EF124" s="129"/>
      <c r="EG124" s="129"/>
      <c r="EH124" s="129"/>
      <c r="EI124" s="129"/>
      <c r="EJ124" s="129"/>
      <c r="EK124" s="129"/>
      <c r="EL124" s="129"/>
      <c r="EM124" s="129"/>
      <c r="EN124" s="129"/>
      <c r="EO124" s="129"/>
      <c r="EP124" s="129"/>
      <c r="EQ124" s="129"/>
      <c r="ER124" s="129"/>
      <c r="ES124" s="129"/>
      <c r="ET124" s="129"/>
      <c r="EU124" s="129"/>
      <c r="EV124" s="129"/>
      <c r="EW124" s="129"/>
      <c r="EX124" s="129"/>
      <c r="EY124" s="129"/>
      <c r="EZ124" s="129"/>
      <c r="FA124" s="129"/>
      <c r="FB124" s="129"/>
      <c r="FC124" s="129"/>
      <c r="FD124" s="129"/>
      <c r="FE124" s="129"/>
      <c r="FF124" s="129"/>
      <c r="FG124" s="129"/>
      <c r="FH124" s="129"/>
      <c r="FI124" s="129"/>
      <c r="FJ124" s="129"/>
      <c r="FK124" s="129"/>
      <c r="FL124" s="129"/>
      <c r="FM124" s="129"/>
      <c r="FN124" s="129"/>
      <c r="FO124" s="129"/>
      <c r="FP124" s="129"/>
      <c r="FQ124" s="129"/>
      <c r="FR124" s="129"/>
      <c r="FS124" s="129"/>
      <c r="FT124" s="129"/>
      <c r="FU124" s="129"/>
      <c r="FV124" s="129"/>
      <c r="FW124" s="129"/>
      <c r="FX124" s="129"/>
      <c r="FY124" s="129"/>
      <c r="FZ124" s="129"/>
      <c r="GA124" s="129"/>
      <c r="GB124" s="129"/>
      <c r="GC124" s="129"/>
      <c r="GD124" s="129"/>
      <c r="GE124" s="129"/>
      <c r="GF124" s="129"/>
      <c r="GG124" s="129"/>
      <c r="GH124" s="129"/>
      <c r="GI124" s="129"/>
      <c r="GJ124" s="129"/>
      <c r="GK124" s="129"/>
      <c r="GL124" s="129"/>
      <c r="GM124" s="129"/>
      <c r="GN124" s="129"/>
      <c r="GO124" s="129"/>
      <c r="GP124" s="129"/>
      <c r="GQ124" s="129"/>
      <c r="GR124" s="129"/>
      <c r="GS124" s="129"/>
      <c r="GT124" s="129"/>
      <c r="GU124" s="129"/>
      <c r="GV124" s="129"/>
      <c r="GW124" s="129"/>
      <c r="GX124" s="129"/>
      <c r="GY124" s="129"/>
      <c r="GZ124" s="129"/>
      <c r="HA124" s="129"/>
      <c r="HB124" s="129"/>
      <c r="HC124" s="129"/>
      <c r="HD124" s="129"/>
      <c r="HE124" s="129"/>
      <c r="HF124" s="129"/>
      <c r="HG124" s="129"/>
      <c r="HH124" s="129"/>
      <c r="HI124" s="129"/>
      <c r="HJ124" s="129"/>
      <c r="HK124" s="129"/>
      <c r="HL124" s="129"/>
      <c r="HM124" s="129"/>
      <c r="HN124" s="129"/>
      <c r="HO124" s="129"/>
      <c r="HP124" s="129"/>
      <c r="HQ124" s="129"/>
      <c r="HR124" s="129"/>
      <c r="HS124" s="129"/>
      <c r="HT124" s="129"/>
      <c r="HU124" s="129"/>
      <c r="HV124" s="129"/>
      <c r="HW124" s="129"/>
      <c r="HX124" s="129"/>
      <c r="HY124" s="129"/>
      <c r="HZ124" s="129"/>
      <c r="IA124" s="129"/>
      <c r="IB124" s="129"/>
      <c r="IC124" s="129"/>
      <c r="ID124" s="129"/>
      <c r="IE124" s="129"/>
      <c r="IF124" s="129"/>
      <c r="IG124" s="129"/>
      <c r="IH124" s="129"/>
      <c r="II124" s="129"/>
      <c r="IJ124" s="129"/>
      <c r="IK124" s="129"/>
      <c r="IL124" s="129"/>
      <c r="IM124" s="129"/>
      <c r="IN124" s="129"/>
      <c r="IO124" s="129"/>
      <c r="IP124" s="129"/>
      <c r="IQ124" s="129"/>
      <c r="IR124" s="129"/>
      <c r="IS124" s="129"/>
      <c r="IT124" s="129"/>
      <c r="IU124" s="129"/>
      <c r="IV124" s="129"/>
      <c r="IW124" s="129"/>
      <c r="IX124" s="129"/>
      <c r="IY124" s="129"/>
    </row>
    <row r="125" spans="1:259" s="120" customFormat="1" ht="15" hidden="1" x14ac:dyDescent="0.3">
      <c r="A125" s="130"/>
      <c r="B125" s="137" t="e">
        <f>IF(B123=0,B124,B123)</f>
        <v>#REF!</v>
      </c>
      <c r="C125" s="137"/>
      <c r="D125" s="137" t="e">
        <f>IF(D123=0,D124,D123)</f>
        <v>#REF!</v>
      </c>
      <c r="E125" s="137" t="e">
        <f>IF(E123=0,E124,E123)</f>
        <v>#REF!</v>
      </c>
      <c r="F125" s="137"/>
      <c r="G125" s="137"/>
      <c r="H125" s="137" t="e">
        <f>IF(H123=0,H124,H123)</f>
        <v>#REF!</v>
      </c>
      <c r="I125" s="137" t="e">
        <f>IF(I123=0,I124,I123)</f>
        <v>#REF!</v>
      </c>
      <c r="J125" s="138"/>
      <c r="K125" s="138"/>
      <c r="L125" s="138"/>
      <c r="M125" s="138"/>
      <c r="N125" s="138"/>
      <c r="O125" s="138"/>
      <c r="P125" s="138"/>
      <c r="Q125" s="138"/>
      <c r="R125" s="138"/>
      <c r="S125" s="138"/>
      <c r="T125" s="138"/>
      <c r="U125" s="138"/>
      <c r="V125" s="133"/>
      <c r="W125" s="128"/>
      <c r="X125" s="129"/>
      <c r="Y125" s="129"/>
      <c r="Z125" s="129"/>
      <c r="AA125" s="129"/>
      <c r="AB125" s="129"/>
      <c r="AC125" s="129"/>
      <c r="AD125" s="129"/>
      <c r="AE125" s="129"/>
      <c r="AF125" s="129"/>
      <c r="AG125" s="129"/>
      <c r="AH125" s="129"/>
      <c r="AI125" s="129"/>
      <c r="AJ125" s="129"/>
      <c r="AK125" s="129"/>
      <c r="AL125" s="129"/>
      <c r="AM125" s="129"/>
      <c r="AN125" s="129"/>
      <c r="AO125" s="129"/>
      <c r="AP125" s="129"/>
      <c r="AQ125" s="129"/>
      <c r="AR125" s="129"/>
      <c r="AS125" s="129"/>
      <c r="AT125" s="129"/>
      <c r="AU125" s="129"/>
      <c r="AV125" s="129"/>
      <c r="AW125" s="129"/>
      <c r="AX125" s="129"/>
      <c r="AY125" s="129"/>
      <c r="AZ125" s="129"/>
      <c r="BA125" s="129"/>
      <c r="BB125" s="129"/>
      <c r="BC125" s="129"/>
      <c r="BD125" s="129"/>
      <c r="BE125" s="129"/>
      <c r="BF125" s="129"/>
      <c r="BG125" s="129"/>
      <c r="BH125" s="129"/>
      <c r="BI125" s="129"/>
      <c r="BJ125" s="129"/>
      <c r="BK125" s="129"/>
      <c r="BL125" s="129"/>
      <c r="BM125" s="129"/>
      <c r="BN125" s="129"/>
      <c r="BO125" s="129"/>
      <c r="BP125" s="129"/>
      <c r="BQ125" s="129"/>
      <c r="BR125" s="129"/>
      <c r="BS125" s="129"/>
      <c r="BT125" s="129"/>
      <c r="BU125" s="129"/>
      <c r="BV125" s="129"/>
      <c r="BW125" s="129"/>
      <c r="BX125" s="129"/>
      <c r="BY125" s="129"/>
      <c r="BZ125" s="129"/>
      <c r="CA125" s="129"/>
      <c r="CB125" s="129"/>
      <c r="CC125" s="129"/>
      <c r="CD125" s="129"/>
      <c r="CE125" s="129"/>
      <c r="CF125" s="129"/>
      <c r="CG125" s="129"/>
      <c r="CH125" s="129"/>
      <c r="CI125" s="129"/>
      <c r="CJ125" s="129"/>
      <c r="CK125" s="129"/>
      <c r="CL125" s="129"/>
      <c r="CM125" s="129"/>
      <c r="CN125" s="129"/>
      <c r="CO125" s="129"/>
      <c r="CP125" s="129"/>
      <c r="CQ125" s="129"/>
      <c r="CR125" s="129"/>
      <c r="CS125" s="129"/>
      <c r="CT125" s="129"/>
      <c r="CU125" s="129"/>
      <c r="CV125" s="129"/>
      <c r="CW125" s="129"/>
      <c r="CX125" s="129"/>
      <c r="CY125" s="129"/>
      <c r="CZ125" s="129"/>
      <c r="DA125" s="129"/>
      <c r="DB125" s="129"/>
      <c r="DC125" s="129"/>
      <c r="DD125" s="129"/>
      <c r="DE125" s="129"/>
      <c r="DF125" s="129"/>
      <c r="DG125" s="129"/>
      <c r="DH125" s="129"/>
      <c r="DI125" s="129"/>
      <c r="DJ125" s="129"/>
      <c r="DK125" s="129"/>
      <c r="DL125" s="129"/>
      <c r="DM125" s="129"/>
      <c r="DN125" s="129"/>
      <c r="DO125" s="129"/>
      <c r="DP125" s="129"/>
      <c r="DQ125" s="129"/>
      <c r="DR125" s="129"/>
      <c r="DS125" s="129"/>
      <c r="DT125" s="129"/>
      <c r="DU125" s="129"/>
      <c r="DV125" s="129"/>
      <c r="DW125" s="129"/>
      <c r="DX125" s="129"/>
      <c r="DY125" s="129"/>
      <c r="DZ125" s="129"/>
      <c r="EA125" s="129"/>
      <c r="EB125" s="129"/>
      <c r="EC125" s="129"/>
      <c r="ED125" s="129"/>
      <c r="EE125" s="129"/>
      <c r="EF125" s="129"/>
      <c r="EG125" s="129"/>
      <c r="EH125" s="129"/>
      <c r="EI125" s="129"/>
      <c r="EJ125" s="129"/>
      <c r="EK125" s="129"/>
      <c r="EL125" s="129"/>
      <c r="EM125" s="129"/>
      <c r="EN125" s="129"/>
      <c r="EO125" s="129"/>
      <c r="EP125" s="129"/>
      <c r="EQ125" s="129"/>
      <c r="ER125" s="129"/>
      <c r="ES125" s="129"/>
      <c r="ET125" s="129"/>
      <c r="EU125" s="129"/>
      <c r="EV125" s="129"/>
      <c r="EW125" s="129"/>
      <c r="EX125" s="129"/>
      <c r="EY125" s="129"/>
      <c r="EZ125" s="129"/>
      <c r="FA125" s="129"/>
      <c r="FB125" s="129"/>
      <c r="FC125" s="129"/>
      <c r="FD125" s="129"/>
      <c r="FE125" s="129"/>
      <c r="FF125" s="129"/>
      <c r="FG125" s="129"/>
      <c r="FH125" s="129"/>
      <c r="FI125" s="129"/>
      <c r="FJ125" s="129"/>
      <c r="FK125" s="129"/>
      <c r="FL125" s="129"/>
      <c r="FM125" s="129"/>
      <c r="FN125" s="129"/>
      <c r="FO125" s="129"/>
      <c r="FP125" s="129"/>
      <c r="FQ125" s="129"/>
      <c r="FR125" s="129"/>
      <c r="FS125" s="129"/>
      <c r="FT125" s="129"/>
      <c r="FU125" s="129"/>
      <c r="FV125" s="129"/>
      <c r="FW125" s="129"/>
      <c r="FX125" s="129"/>
      <c r="FY125" s="129"/>
      <c r="FZ125" s="129"/>
      <c r="GA125" s="129"/>
      <c r="GB125" s="129"/>
      <c r="GC125" s="129"/>
      <c r="GD125" s="129"/>
      <c r="GE125" s="129"/>
      <c r="GF125" s="129"/>
      <c r="GG125" s="129"/>
      <c r="GH125" s="129"/>
      <c r="GI125" s="129"/>
      <c r="GJ125" s="129"/>
      <c r="GK125" s="129"/>
      <c r="GL125" s="129"/>
      <c r="GM125" s="129"/>
      <c r="GN125" s="129"/>
      <c r="GO125" s="129"/>
      <c r="GP125" s="129"/>
      <c r="GQ125" s="129"/>
      <c r="GR125" s="129"/>
      <c r="GS125" s="129"/>
      <c r="GT125" s="129"/>
      <c r="GU125" s="129"/>
      <c r="GV125" s="129"/>
      <c r="GW125" s="129"/>
      <c r="GX125" s="129"/>
      <c r="GY125" s="129"/>
      <c r="GZ125" s="129"/>
      <c r="HA125" s="129"/>
      <c r="HB125" s="129"/>
      <c r="HC125" s="129"/>
      <c r="HD125" s="129"/>
      <c r="HE125" s="129"/>
      <c r="HF125" s="129"/>
      <c r="HG125" s="129"/>
      <c r="HH125" s="129"/>
      <c r="HI125" s="129"/>
      <c r="HJ125" s="129"/>
      <c r="HK125" s="129"/>
      <c r="HL125" s="129"/>
      <c r="HM125" s="129"/>
      <c r="HN125" s="129"/>
      <c r="HO125" s="129"/>
      <c r="HP125" s="129"/>
      <c r="HQ125" s="129"/>
      <c r="HR125" s="129"/>
      <c r="HS125" s="129"/>
      <c r="HT125" s="129"/>
      <c r="HU125" s="129"/>
      <c r="HV125" s="129"/>
      <c r="HW125" s="129"/>
      <c r="HX125" s="129"/>
      <c r="HY125" s="129"/>
      <c r="HZ125" s="129"/>
      <c r="IA125" s="129"/>
      <c r="IB125" s="129"/>
      <c r="IC125" s="129"/>
      <c r="ID125" s="129"/>
      <c r="IE125" s="129"/>
      <c r="IF125" s="129"/>
      <c r="IG125" s="129"/>
      <c r="IH125" s="129"/>
      <c r="II125" s="129"/>
      <c r="IJ125" s="129"/>
      <c r="IK125" s="129"/>
      <c r="IL125" s="129"/>
      <c r="IM125" s="129"/>
      <c r="IN125" s="129"/>
      <c r="IO125" s="129"/>
      <c r="IP125" s="129"/>
      <c r="IQ125" s="129"/>
      <c r="IR125" s="129"/>
      <c r="IS125" s="129"/>
      <c r="IT125" s="129"/>
      <c r="IU125" s="129"/>
      <c r="IV125" s="129"/>
      <c r="IW125" s="129"/>
      <c r="IX125" s="129"/>
      <c r="IY125" s="129"/>
    </row>
    <row r="126" spans="1:259" s="120" customFormat="1" ht="15" hidden="1" x14ac:dyDescent="0.3">
      <c r="A126" s="130"/>
      <c r="B126" s="138" t="e">
        <f>IF(B77=17,"Tujuh Belas",IF(B77=18,"Delapan Belas",IF(B77=19,"Sembilan Belas",IF(B77=20,"Dua Puluh",IF(B77=21,"Dua Puluh Satu",IF(B77=22,"Dua Puluh Dua",IF(B77=23,"Dua Puluh Tiga",IF(B77=24,"Dua Puluh Empat",0))))))))</f>
        <v>#REF!</v>
      </c>
      <c r="C126" s="138"/>
      <c r="D126" s="138" t="e">
        <f>IF(D77=17,"Tujuh Belas",IF(D77=18,"Delapan Belas",IF(D77=19,"Sembilan Belas",IF(D77=20,"Dua Puluh",IF(D77=21,"Dua Puluh Satu",IF(D77=22,"Dua Puluh Dua",IF(D77=23,"Dua Puluh Tiga",IF(D77=24,"Dua Puluh Empat",0))))))))</f>
        <v>#REF!</v>
      </c>
      <c r="E126" s="138" t="e">
        <f>IF(E77=17,"Tujuh Belas",IF(E77=18,"Delapan Belas",IF(E77=19,"Sembilan Belas",IF(E77=20,"Dua Puluh",IF(E77=21,"Dua Puluh Satu",IF(E77=22,"Dua Puluh Dua",IF(E77=23,"Dua Puluh Tiga",IF(E77=24,"Dua Puluh Empat",0))))))))</f>
        <v>#REF!</v>
      </c>
      <c r="F126" s="138"/>
      <c r="G126" s="138"/>
      <c r="H126" s="138" t="e">
        <f>IF(H77=17,"Tujuh Belas",IF(H77=18,"Delapan Belas",IF(H77=19,"Sembilan Belas",IF(H77=20,"Dua Puluh",IF(H77=21,"Dua Puluh Satu",IF(H77=22,"Dua Puluh Dua",IF(H77=23,"Dua Puluh Tiga",IF(H77=24,"Dua Puluh Empat",0))))))))</f>
        <v>#REF!</v>
      </c>
      <c r="I126" s="138" t="e">
        <f>IF(I77=17,"Tujuh Belas",IF(I77=18,"Delapan Belas",IF(I77=19,"Sembilan Belas",IF(I77=20,"Dua Puluh",IF(I77=21,"Dua Puluh Satu",IF(I77=22,"Dua Puluh Dua",IF(I77=23,"Dua Puluh Tiga",IF(I77=24,"Dua Puluh Empat",0))))))))</f>
        <v>#REF!</v>
      </c>
      <c r="J126" s="138"/>
      <c r="K126" s="138"/>
      <c r="L126" s="138"/>
      <c r="M126" s="138"/>
      <c r="N126" s="138"/>
      <c r="O126" s="138"/>
      <c r="P126" s="138"/>
      <c r="Q126" s="138"/>
      <c r="R126" s="138"/>
      <c r="S126" s="138"/>
      <c r="T126" s="138"/>
      <c r="U126" s="138"/>
      <c r="V126" s="133"/>
      <c r="W126" s="128"/>
      <c r="X126" s="129"/>
      <c r="Y126" s="129"/>
      <c r="Z126" s="129"/>
      <c r="AA126" s="129"/>
      <c r="AB126" s="129"/>
      <c r="AC126" s="129"/>
      <c r="AD126" s="129"/>
      <c r="AE126" s="129"/>
      <c r="AF126" s="129"/>
      <c r="AG126" s="129"/>
      <c r="AH126" s="129"/>
      <c r="AI126" s="129"/>
      <c r="AJ126" s="129"/>
      <c r="AK126" s="129"/>
      <c r="AL126" s="129"/>
      <c r="AM126" s="129"/>
      <c r="AN126" s="129"/>
      <c r="AO126" s="129"/>
      <c r="AP126" s="129"/>
      <c r="AQ126" s="129"/>
      <c r="AR126" s="129"/>
      <c r="AS126" s="129"/>
      <c r="AT126" s="129"/>
      <c r="AU126" s="129"/>
      <c r="AV126" s="129"/>
      <c r="AW126" s="129"/>
      <c r="AX126" s="129"/>
      <c r="AY126" s="129"/>
      <c r="AZ126" s="129"/>
      <c r="BA126" s="129"/>
      <c r="BB126" s="129"/>
      <c r="BC126" s="129"/>
      <c r="BD126" s="129"/>
      <c r="BE126" s="129"/>
      <c r="BF126" s="129"/>
      <c r="BG126" s="129"/>
      <c r="BH126" s="129"/>
      <c r="BI126" s="129"/>
      <c r="BJ126" s="129"/>
      <c r="BK126" s="129"/>
      <c r="BL126" s="129"/>
      <c r="BM126" s="129"/>
      <c r="BN126" s="129"/>
      <c r="BO126" s="129"/>
      <c r="BP126" s="129"/>
      <c r="BQ126" s="129"/>
      <c r="BR126" s="129"/>
      <c r="BS126" s="129"/>
      <c r="BT126" s="129"/>
      <c r="BU126" s="129"/>
      <c r="BV126" s="129"/>
      <c r="BW126" s="129"/>
      <c r="BX126" s="129"/>
      <c r="BY126" s="129"/>
      <c r="BZ126" s="129"/>
      <c r="CA126" s="129"/>
      <c r="CB126" s="129"/>
      <c r="CC126" s="129"/>
      <c r="CD126" s="129"/>
      <c r="CE126" s="129"/>
      <c r="CF126" s="129"/>
      <c r="CG126" s="129"/>
      <c r="CH126" s="129"/>
      <c r="CI126" s="129"/>
      <c r="CJ126" s="129"/>
      <c r="CK126" s="129"/>
      <c r="CL126" s="129"/>
      <c r="CM126" s="129"/>
      <c r="CN126" s="129"/>
      <c r="CO126" s="129"/>
      <c r="CP126" s="129"/>
      <c r="CQ126" s="129"/>
      <c r="CR126" s="129"/>
      <c r="CS126" s="129"/>
      <c r="CT126" s="129"/>
      <c r="CU126" s="129"/>
      <c r="CV126" s="129"/>
      <c r="CW126" s="129"/>
      <c r="CX126" s="129"/>
      <c r="CY126" s="129"/>
      <c r="CZ126" s="129"/>
      <c r="DA126" s="129"/>
      <c r="DB126" s="129"/>
      <c r="DC126" s="129"/>
      <c r="DD126" s="129"/>
      <c r="DE126" s="129"/>
      <c r="DF126" s="129"/>
      <c r="DG126" s="129"/>
      <c r="DH126" s="129"/>
      <c r="DI126" s="129"/>
      <c r="DJ126" s="129"/>
      <c r="DK126" s="129"/>
      <c r="DL126" s="129"/>
      <c r="DM126" s="129"/>
      <c r="DN126" s="129"/>
      <c r="DO126" s="129"/>
      <c r="DP126" s="129"/>
      <c r="DQ126" s="129"/>
      <c r="DR126" s="129"/>
      <c r="DS126" s="129"/>
      <c r="DT126" s="129"/>
      <c r="DU126" s="129"/>
      <c r="DV126" s="129"/>
      <c r="DW126" s="129"/>
      <c r="DX126" s="129"/>
      <c r="DY126" s="129"/>
      <c r="DZ126" s="129"/>
      <c r="EA126" s="129"/>
      <c r="EB126" s="129"/>
      <c r="EC126" s="129"/>
      <c r="ED126" s="129"/>
      <c r="EE126" s="129"/>
      <c r="EF126" s="129"/>
      <c r="EG126" s="129"/>
      <c r="EH126" s="129"/>
      <c r="EI126" s="129"/>
      <c r="EJ126" s="129"/>
      <c r="EK126" s="129"/>
      <c r="EL126" s="129"/>
      <c r="EM126" s="129"/>
      <c r="EN126" s="129"/>
      <c r="EO126" s="129"/>
      <c r="EP126" s="129"/>
      <c r="EQ126" s="129"/>
      <c r="ER126" s="129"/>
      <c r="ES126" s="129"/>
      <c r="ET126" s="129"/>
      <c r="EU126" s="129"/>
      <c r="EV126" s="129"/>
      <c r="EW126" s="129"/>
      <c r="EX126" s="129"/>
      <c r="EY126" s="129"/>
      <c r="EZ126" s="129"/>
      <c r="FA126" s="129"/>
      <c r="FB126" s="129"/>
      <c r="FC126" s="129"/>
      <c r="FD126" s="129"/>
      <c r="FE126" s="129"/>
      <c r="FF126" s="129"/>
      <c r="FG126" s="129"/>
      <c r="FH126" s="129"/>
      <c r="FI126" s="129"/>
      <c r="FJ126" s="129"/>
      <c r="FK126" s="129"/>
      <c r="FL126" s="129"/>
      <c r="FM126" s="129"/>
      <c r="FN126" s="129"/>
      <c r="FO126" s="129"/>
      <c r="FP126" s="129"/>
      <c r="FQ126" s="129"/>
      <c r="FR126" s="129"/>
      <c r="FS126" s="129"/>
      <c r="FT126" s="129"/>
      <c r="FU126" s="129"/>
      <c r="FV126" s="129"/>
      <c r="FW126" s="129"/>
      <c r="FX126" s="129"/>
      <c r="FY126" s="129"/>
      <c r="FZ126" s="129"/>
      <c r="GA126" s="129"/>
      <c r="GB126" s="129"/>
      <c r="GC126" s="129"/>
      <c r="GD126" s="129"/>
      <c r="GE126" s="129"/>
      <c r="GF126" s="129"/>
      <c r="GG126" s="129"/>
      <c r="GH126" s="129"/>
      <c r="GI126" s="129"/>
      <c r="GJ126" s="129"/>
      <c r="GK126" s="129"/>
      <c r="GL126" s="129"/>
      <c r="GM126" s="129"/>
      <c r="GN126" s="129"/>
      <c r="GO126" s="129"/>
      <c r="GP126" s="129"/>
      <c r="GQ126" s="129"/>
      <c r="GR126" s="129"/>
      <c r="GS126" s="129"/>
      <c r="GT126" s="129"/>
      <c r="GU126" s="129"/>
      <c r="GV126" s="129"/>
      <c r="GW126" s="129"/>
      <c r="GX126" s="129"/>
      <c r="GY126" s="129"/>
      <c r="GZ126" s="129"/>
      <c r="HA126" s="129"/>
      <c r="HB126" s="129"/>
      <c r="HC126" s="129"/>
      <c r="HD126" s="129"/>
      <c r="HE126" s="129"/>
      <c r="HF126" s="129"/>
      <c r="HG126" s="129"/>
      <c r="HH126" s="129"/>
      <c r="HI126" s="129"/>
      <c r="HJ126" s="129"/>
      <c r="HK126" s="129"/>
      <c r="HL126" s="129"/>
      <c r="HM126" s="129"/>
      <c r="HN126" s="129"/>
      <c r="HO126" s="129"/>
      <c r="HP126" s="129"/>
      <c r="HQ126" s="129"/>
      <c r="HR126" s="129"/>
      <c r="HS126" s="129"/>
      <c r="HT126" s="129"/>
      <c r="HU126" s="129"/>
      <c r="HV126" s="129"/>
      <c r="HW126" s="129"/>
      <c r="HX126" s="129"/>
      <c r="HY126" s="129"/>
      <c r="HZ126" s="129"/>
      <c r="IA126" s="129"/>
      <c r="IB126" s="129"/>
      <c r="IC126" s="129"/>
      <c r="ID126" s="129"/>
      <c r="IE126" s="129"/>
      <c r="IF126" s="129"/>
      <c r="IG126" s="129"/>
      <c r="IH126" s="129"/>
      <c r="II126" s="129"/>
      <c r="IJ126" s="129"/>
      <c r="IK126" s="129"/>
      <c r="IL126" s="129"/>
      <c r="IM126" s="129"/>
      <c r="IN126" s="129"/>
      <c r="IO126" s="129"/>
      <c r="IP126" s="129"/>
      <c r="IQ126" s="129"/>
      <c r="IR126" s="129"/>
      <c r="IS126" s="129"/>
      <c r="IT126" s="129"/>
      <c r="IU126" s="129"/>
      <c r="IV126" s="129"/>
      <c r="IW126" s="129"/>
      <c r="IX126" s="129"/>
      <c r="IY126" s="129"/>
    </row>
    <row r="127" spans="1:259" s="120" customFormat="1" ht="15" hidden="1" x14ac:dyDescent="0.3">
      <c r="A127" s="130"/>
      <c r="B127" s="137" t="e">
        <f>IF(B125=0,B126,B125)</f>
        <v>#REF!</v>
      </c>
      <c r="C127" s="137"/>
      <c r="D127" s="137" t="e">
        <f>IF(D125=0,D126,D125)</f>
        <v>#REF!</v>
      </c>
      <c r="E127" s="137" t="e">
        <f>IF(E125=0,E126,E125)</f>
        <v>#REF!</v>
      </c>
      <c r="F127" s="137"/>
      <c r="G127" s="137"/>
      <c r="H127" s="137" t="e">
        <f>IF(H125=0,H126,H125)</f>
        <v>#REF!</v>
      </c>
      <c r="I127" s="137" t="e">
        <f>IF(I125=0,I126,I125)</f>
        <v>#REF!</v>
      </c>
      <c r="J127" s="138"/>
      <c r="K127" s="138"/>
      <c r="L127" s="138"/>
      <c r="M127" s="138"/>
      <c r="N127" s="138"/>
      <c r="O127" s="138"/>
      <c r="P127" s="138"/>
      <c r="Q127" s="138"/>
      <c r="R127" s="138"/>
      <c r="S127" s="138"/>
      <c r="T127" s="138"/>
      <c r="U127" s="138"/>
      <c r="V127" s="133"/>
      <c r="W127" s="128"/>
      <c r="X127" s="129"/>
      <c r="Y127" s="129"/>
      <c r="Z127" s="129"/>
      <c r="AA127" s="129"/>
      <c r="AB127" s="129"/>
      <c r="AC127" s="129"/>
      <c r="AD127" s="129"/>
      <c r="AE127" s="129"/>
      <c r="AF127" s="129"/>
      <c r="AG127" s="129"/>
      <c r="AH127" s="129"/>
      <c r="AI127" s="129"/>
      <c r="AJ127" s="129"/>
      <c r="AK127" s="129"/>
      <c r="AL127" s="129"/>
      <c r="AM127" s="129"/>
      <c r="AN127" s="129"/>
      <c r="AO127" s="129"/>
      <c r="AP127" s="129"/>
      <c r="AQ127" s="129"/>
      <c r="AR127" s="129"/>
      <c r="AS127" s="129"/>
      <c r="AT127" s="129"/>
      <c r="AU127" s="129"/>
      <c r="AV127" s="129"/>
      <c r="AW127" s="129"/>
      <c r="AX127" s="129"/>
      <c r="AY127" s="129"/>
      <c r="AZ127" s="129"/>
      <c r="BA127" s="129"/>
      <c r="BB127" s="129"/>
      <c r="BC127" s="129"/>
      <c r="BD127" s="129"/>
      <c r="BE127" s="129"/>
      <c r="BF127" s="129"/>
      <c r="BG127" s="129"/>
      <c r="BH127" s="129"/>
      <c r="BI127" s="129"/>
      <c r="BJ127" s="129"/>
      <c r="BK127" s="129"/>
      <c r="BL127" s="129"/>
      <c r="BM127" s="129"/>
      <c r="BN127" s="129"/>
      <c r="BO127" s="129"/>
      <c r="BP127" s="129"/>
      <c r="BQ127" s="129"/>
      <c r="BR127" s="129"/>
      <c r="BS127" s="129"/>
      <c r="BT127" s="129"/>
      <c r="BU127" s="129"/>
      <c r="BV127" s="129"/>
      <c r="BW127" s="129"/>
      <c r="BX127" s="129"/>
      <c r="BY127" s="129"/>
      <c r="BZ127" s="129"/>
      <c r="CA127" s="129"/>
      <c r="CB127" s="129"/>
      <c r="CC127" s="129"/>
      <c r="CD127" s="129"/>
      <c r="CE127" s="129"/>
      <c r="CF127" s="129"/>
      <c r="CG127" s="129"/>
      <c r="CH127" s="129"/>
      <c r="CI127" s="129"/>
      <c r="CJ127" s="129"/>
      <c r="CK127" s="129"/>
      <c r="CL127" s="129"/>
      <c r="CM127" s="129"/>
      <c r="CN127" s="129"/>
      <c r="CO127" s="129"/>
      <c r="CP127" s="129"/>
      <c r="CQ127" s="129"/>
      <c r="CR127" s="129"/>
      <c r="CS127" s="129"/>
      <c r="CT127" s="129"/>
      <c r="CU127" s="129"/>
      <c r="CV127" s="129"/>
      <c r="CW127" s="129"/>
      <c r="CX127" s="129"/>
      <c r="CY127" s="129"/>
      <c r="CZ127" s="129"/>
      <c r="DA127" s="129"/>
      <c r="DB127" s="129"/>
      <c r="DC127" s="129"/>
      <c r="DD127" s="129"/>
      <c r="DE127" s="129"/>
      <c r="DF127" s="129"/>
      <c r="DG127" s="129"/>
      <c r="DH127" s="129"/>
      <c r="DI127" s="129"/>
      <c r="DJ127" s="129"/>
      <c r="DK127" s="129"/>
      <c r="DL127" s="129"/>
      <c r="DM127" s="129"/>
      <c r="DN127" s="129"/>
      <c r="DO127" s="129"/>
      <c r="DP127" s="129"/>
      <c r="DQ127" s="129"/>
      <c r="DR127" s="129"/>
      <c r="DS127" s="129"/>
      <c r="DT127" s="129"/>
      <c r="DU127" s="129"/>
      <c r="DV127" s="129"/>
      <c r="DW127" s="129"/>
      <c r="DX127" s="129"/>
      <c r="DY127" s="129"/>
      <c r="DZ127" s="129"/>
      <c r="EA127" s="129"/>
      <c r="EB127" s="129"/>
      <c r="EC127" s="129"/>
      <c r="ED127" s="129"/>
      <c r="EE127" s="129"/>
      <c r="EF127" s="129"/>
      <c r="EG127" s="129"/>
      <c r="EH127" s="129"/>
      <c r="EI127" s="129"/>
      <c r="EJ127" s="129"/>
      <c r="EK127" s="129"/>
      <c r="EL127" s="129"/>
      <c r="EM127" s="129"/>
      <c r="EN127" s="129"/>
      <c r="EO127" s="129"/>
      <c r="EP127" s="129"/>
      <c r="EQ127" s="129"/>
      <c r="ER127" s="129"/>
      <c r="ES127" s="129"/>
      <c r="ET127" s="129"/>
      <c r="EU127" s="129"/>
      <c r="EV127" s="129"/>
      <c r="EW127" s="129"/>
      <c r="EX127" s="129"/>
      <c r="EY127" s="129"/>
      <c r="EZ127" s="129"/>
      <c r="FA127" s="129"/>
      <c r="FB127" s="129"/>
      <c r="FC127" s="129"/>
      <c r="FD127" s="129"/>
      <c r="FE127" s="129"/>
      <c r="FF127" s="129"/>
      <c r="FG127" s="129"/>
      <c r="FH127" s="129"/>
      <c r="FI127" s="129"/>
      <c r="FJ127" s="129"/>
      <c r="FK127" s="129"/>
      <c r="FL127" s="129"/>
      <c r="FM127" s="129"/>
      <c r="FN127" s="129"/>
      <c r="FO127" s="129"/>
      <c r="FP127" s="129"/>
      <c r="FQ127" s="129"/>
      <c r="FR127" s="129"/>
      <c r="FS127" s="129"/>
      <c r="FT127" s="129"/>
      <c r="FU127" s="129"/>
      <c r="FV127" s="129"/>
      <c r="FW127" s="129"/>
      <c r="FX127" s="129"/>
      <c r="FY127" s="129"/>
      <c r="FZ127" s="129"/>
      <c r="GA127" s="129"/>
      <c r="GB127" s="129"/>
      <c r="GC127" s="129"/>
      <c r="GD127" s="129"/>
      <c r="GE127" s="129"/>
      <c r="GF127" s="129"/>
      <c r="GG127" s="129"/>
      <c r="GH127" s="129"/>
      <c r="GI127" s="129"/>
      <c r="GJ127" s="129"/>
      <c r="GK127" s="129"/>
      <c r="GL127" s="129"/>
      <c r="GM127" s="129"/>
      <c r="GN127" s="129"/>
      <c r="GO127" s="129"/>
      <c r="GP127" s="129"/>
      <c r="GQ127" s="129"/>
      <c r="GR127" s="129"/>
      <c r="GS127" s="129"/>
      <c r="GT127" s="129"/>
      <c r="GU127" s="129"/>
      <c r="GV127" s="129"/>
      <c r="GW127" s="129"/>
      <c r="GX127" s="129"/>
      <c r="GY127" s="129"/>
      <c r="GZ127" s="129"/>
      <c r="HA127" s="129"/>
      <c r="HB127" s="129"/>
      <c r="HC127" s="129"/>
      <c r="HD127" s="129"/>
      <c r="HE127" s="129"/>
      <c r="HF127" s="129"/>
      <c r="HG127" s="129"/>
      <c r="HH127" s="129"/>
      <c r="HI127" s="129"/>
      <c r="HJ127" s="129"/>
      <c r="HK127" s="129"/>
      <c r="HL127" s="129"/>
      <c r="HM127" s="129"/>
      <c r="HN127" s="129"/>
      <c r="HO127" s="129"/>
      <c r="HP127" s="129"/>
      <c r="HQ127" s="129"/>
      <c r="HR127" s="129"/>
      <c r="HS127" s="129"/>
      <c r="HT127" s="129"/>
      <c r="HU127" s="129"/>
      <c r="HV127" s="129"/>
      <c r="HW127" s="129"/>
      <c r="HX127" s="129"/>
      <c r="HY127" s="129"/>
      <c r="HZ127" s="129"/>
      <c r="IA127" s="129"/>
      <c r="IB127" s="129"/>
      <c r="IC127" s="129"/>
      <c r="ID127" s="129"/>
      <c r="IE127" s="129"/>
      <c r="IF127" s="129"/>
      <c r="IG127" s="129"/>
      <c r="IH127" s="129"/>
      <c r="II127" s="129"/>
      <c r="IJ127" s="129"/>
      <c r="IK127" s="129"/>
      <c r="IL127" s="129"/>
      <c r="IM127" s="129"/>
      <c r="IN127" s="129"/>
      <c r="IO127" s="129"/>
      <c r="IP127" s="129"/>
      <c r="IQ127" s="129"/>
      <c r="IR127" s="129"/>
      <c r="IS127" s="129"/>
      <c r="IT127" s="129"/>
      <c r="IU127" s="129"/>
      <c r="IV127" s="129"/>
      <c r="IW127" s="129"/>
      <c r="IX127" s="129"/>
      <c r="IY127" s="129"/>
    </row>
    <row r="128" spans="1:259" s="120" customFormat="1" ht="15" hidden="1" x14ac:dyDescent="0.3">
      <c r="A128" s="130"/>
      <c r="B128" s="138" t="e">
        <f>IF(B77=25,"Dua Puluh Lima",IF(B77=26,"Dua Puluh Enam",IF(B77=27,"Dua Puluh Tujuh",IF(B77=28,"Dua Puluh Delapan",IF(B77=29,"Dua Puluh Sembilan",IF(B77=30,"Tiga Puluh",IF(B77=31,"Tiga Puluh Satu",IF(B77=32,"Tiga Puluh Dua",0))))))))</f>
        <v>#REF!</v>
      </c>
      <c r="C128" s="138"/>
      <c r="D128" s="138" t="e">
        <f>IF(D77=25,"Dua Puluh Lima",IF(D77=26,"Dua Puluh Enam",IF(D77=27,"Dua Puluh Tujuh",IF(D77=28,"Dua Puluh Delapan",IF(D77=29,"Dua Puluh Sembilan",IF(D77=30,"Tiga Puluh",IF(D77=31,"Tiga Puluh Satu",IF(D77=32,"Tiga Puluh Dua",0))))))))</f>
        <v>#REF!</v>
      </c>
      <c r="E128" s="138" t="e">
        <f>IF(E77=25,"Dua Puluh Lima",IF(E77=26,"Dua Puluh Enam",IF(E77=27,"Dua Puluh Tujuh",IF(E77=28,"Dua Puluh Delapan",IF(E77=29,"Dua Puluh Sembilan",IF(E77=30,"Tiga Puluh",IF(E77=31,"Tiga Puluh Satu",IF(E77=32,"Tiga Puluh Dua",0))))))))</f>
        <v>#REF!</v>
      </c>
      <c r="F128" s="138"/>
      <c r="G128" s="138"/>
      <c r="H128" s="138" t="e">
        <f>IF(H77=25,"Dua Puluh Lima",IF(H77=26,"Dua Puluh Enam",IF(H77=27,"Dua Puluh Tujuh",IF(H77=28,"Dua Puluh Delapan",IF(H77=29,"Dua Puluh Sembilan",IF(H77=30,"Tiga Puluh",IF(H77=31,"Tiga Puluh Satu",IF(H77=32,"Tiga Puluh Dua",0))))))))</f>
        <v>#REF!</v>
      </c>
      <c r="I128" s="138" t="e">
        <f>IF(I77=25,"Dua Puluh Lima",IF(I77=26,"Dua Puluh Enam",IF(I77=27,"Dua Puluh Tujuh",IF(I77=28,"Dua Puluh Delapan",IF(I77=29,"Dua Puluh Sembilan",IF(I77=30,"Tiga Puluh",IF(I77=31,"Tiga Puluh Satu",IF(I77=32,"Tiga Puluh Dua",0))))))))</f>
        <v>#REF!</v>
      </c>
      <c r="J128" s="138"/>
      <c r="K128" s="138"/>
      <c r="L128" s="138"/>
      <c r="M128" s="138"/>
      <c r="N128" s="138"/>
      <c r="O128" s="138"/>
      <c r="P128" s="138"/>
      <c r="Q128" s="138"/>
      <c r="R128" s="138"/>
      <c r="S128" s="138"/>
      <c r="T128" s="138"/>
      <c r="U128" s="138"/>
      <c r="V128" s="133"/>
      <c r="W128" s="128"/>
      <c r="X128" s="129"/>
      <c r="Y128" s="129"/>
      <c r="Z128" s="129"/>
      <c r="AA128" s="129"/>
      <c r="AB128" s="129"/>
      <c r="AC128" s="129"/>
      <c r="AD128" s="129"/>
      <c r="AE128" s="129"/>
      <c r="AF128" s="129"/>
      <c r="AG128" s="129"/>
      <c r="AH128" s="129"/>
      <c r="AI128" s="129"/>
      <c r="AJ128" s="129"/>
      <c r="AK128" s="129"/>
      <c r="AL128" s="129"/>
      <c r="AM128" s="129"/>
      <c r="AN128" s="129"/>
      <c r="AO128" s="129"/>
      <c r="AP128" s="129"/>
      <c r="AQ128" s="129"/>
      <c r="AR128" s="129"/>
      <c r="AS128" s="129"/>
      <c r="AT128" s="129"/>
      <c r="AU128" s="129"/>
      <c r="AV128" s="129"/>
      <c r="AW128" s="129"/>
      <c r="AX128" s="129"/>
      <c r="AY128" s="129"/>
      <c r="AZ128" s="129"/>
      <c r="BA128" s="129"/>
      <c r="BB128" s="129"/>
      <c r="BC128" s="129"/>
      <c r="BD128" s="129"/>
      <c r="BE128" s="129"/>
      <c r="BF128" s="129"/>
      <c r="BG128" s="129"/>
      <c r="BH128" s="129"/>
      <c r="BI128" s="129"/>
      <c r="BJ128" s="129"/>
      <c r="BK128" s="129"/>
      <c r="BL128" s="129"/>
      <c r="BM128" s="129"/>
      <c r="BN128" s="129"/>
      <c r="BO128" s="129"/>
      <c r="BP128" s="129"/>
      <c r="BQ128" s="129"/>
      <c r="BR128" s="129"/>
      <c r="BS128" s="129"/>
      <c r="BT128" s="129"/>
      <c r="BU128" s="129"/>
      <c r="BV128" s="129"/>
      <c r="BW128" s="129"/>
      <c r="BX128" s="129"/>
      <c r="BY128" s="129"/>
      <c r="BZ128" s="129"/>
      <c r="CA128" s="129"/>
      <c r="CB128" s="129"/>
      <c r="CC128" s="129"/>
      <c r="CD128" s="129"/>
      <c r="CE128" s="129"/>
      <c r="CF128" s="129"/>
      <c r="CG128" s="129"/>
      <c r="CH128" s="129"/>
      <c r="CI128" s="129"/>
      <c r="CJ128" s="129"/>
      <c r="CK128" s="129"/>
      <c r="CL128" s="129"/>
      <c r="CM128" s="129"/>
      <c r="CN128" s="129"/>
      <c r="CO128" s="129"/>
      <c r="CP128" s="129"/>
      <c r="CQ128" s="129"/>
      <c r="CR128" s="129"/>
      <c r="CS128" s="129"/>
      <c r="CT128" s="129"/>
      <c r="CU128" s="129"/>
      <c r="CV128" s="129"/>
      <c r="CW128" s="129"/>
      <c r="CX128" s="129"/>
      <c r="CY128" s="129"/>
      <c r="CZ128" s="129"/>
      <c r="DA128" s="129"/>
      <c r="DB128" s="129"/>
      <c r="DC128" s="129"/>
      <c r="DD128" s="129"/>
      <c r="DE128" s="129"/>
      <c r="DF128" s="129"/>
      <c r="DG128" s="129"/>
      <c r="DH128" s="129"/>
      <c r="DI128" s="129"/>
      <c r="DJ128" s="129"/>
      <c r="DK128" s="129"/>
      <c r="DL128" s="129"/>
      <c r="DM128" s="129"/>
      <c r="DN128" s="129"/>
      <c r="DO128" s="129"/>
      <c r="DP128" s="129"/>
      <c r="DQ128" s="129"/>
      <c r="DR128" s="129"/>
      <c r="DS128" s="129"/>
      <c r="DT128" s="129"/>
      <c r="DU128" s="129"/>
      <c r="DV128" s="129"/>
      <c r="DW128" s="129"/>
      <c r="DX128" s="129"/>
      <c r="DY128" s="129"/>
      <c r="DZ128" s="129"/>
      <c r="EA128" s="129"/>
      <c r="EB128" s="129"/>
      <c r="EC128" s="129"/>
      <c r="ED128" s="129"/>
      <c r="EE128" s="129"/>
      <c r="EF128" s="129"/>
      <c r="EG128" s="129"/>
      <c r="EH128" s="129"/>
      <c r="EI128" s="129"/>
      <c r="EJ128" s="129"/>
      <c r="EK128" s="129"/>
      <c r="EL128" s="129"/>
      <c r="EM128" s="129"/>
      <c r="EN128" s="129"/>
      <c r="EO128" s="129"/>
      <c r="EP128" s="129"/>
      <c r="EQ128" s="129"/>
      <c r="ER128" s="129"/>
      <c r="ES128" s="129"/>
      <c r="ET128" s="129"/>
      <c r="EU128" s="129"/>
      <c r="EV128" s="129"/>
      <c r="EW128" s="129"/>
      <c r="EX128" s="129"/>
      <c r="EY128" s="129"/>
      <c r="EZ128" s="129"/>
      <c r="FA128" s="129"/>
      <c r="FB128" s="129"/>
      <c r="FC128" s="129"/>
      <c r="FD128" s="129"/>
      <c r="FE128" s="129"/>
      <c r="FF128" s="129"/>
      <c r="FG128" s="129"/>
      <c r="FH128" s="129"/>
      <c r="FI128" s="129"/>
      <c r="FJ128" s="129"/>
      <c r="FK128" s="129"/>
      <c r="FL128" s="129"/>
      <c r="FM128" s="129"/>
      <c r="FN128" s="129"/>
      <c r="FO128" s="129"/>
      <c r="FP128" s="129"/>
      <c r="FQ128" s="129"/>
      <c r="FR128" s="129"/>
      <c r="FS128" s="129"/>
      <c r="FT128" s="129"/>
      <c r="FU128" s="129"/>
      <c r="FV128" s="129"/>
      <c r="FW128" s="129"/>
      <c r="FX128" s="129"/>
      <c r="FY128" s="129"/>
      <c r="FZ128" s="129"/>
      <c r="GA128" s="129"/>
      <c r="GB128" s="129"/>
      <c r="GC128" s="129"/>
      <c r="GD128" s="129"/>
      <c r="GE128" s="129"/>
      <c r="GF128" s="129"/>
      <c r="GG128" s="129"/>
      <c r="GH128" s="129"/>
      <c r="GI128" s="129"/>
      <c r="GJ128" s="129"/>
      <c r="GK128" s="129"/>
      <c r="GL128" s="129"/>
      <c r="GM128" s="129"/>
      <c r="GN128" s="129"/>
      <c r="GO128" s="129"/>
      <c r="GP128" s="129"/>
      <c r="GQ128" s="129"/>
      <c r="GR128" s="129"/>
      <c r="GS128" s="129"/>
      <c r="GT128" s="129"/>
      <c r="GU128" s="129"/>
      <c r="GV128" s="129"/>
      <c r="GW128" s="129"/>
      <c r="GX128" s="129"/>
      <c r="GY128" s="129"/>
      <c r="GZ128" s="129"/>
      <c r="HA128" s="129"/>
      <c r="HB128" s="129"/>
      <c r="HC128" s="129"/>
      <c r="HD128" s="129"/>
      <c r="HE128" s="129"/>
      <c r="HF128" s="129"/>
      <c r="HG128" s="129"/>
      <c r="HH128" s="129"/>
      <c r="HI128" s="129"/>
      <c r="HJ128" s="129"/>
      <c r="HK128" s="129"/>
      <c r="HL128" s="129"/>
      <c r="HM128" s="129"/>
      <c r="HN128" s="129"/>
      <c r="HO128" s="129"/>
      <c r="HP128" s="129"/>
      <c r="HQ128" s="129"/>
      <c r="HR128" s="129"/>
      <c r="HS128" s="129"/>
      <c r="HT128" s="129"/>
      <c r="HU128" s="129"/>
      <c r="HV128" s="129"/>
      <c r="HW128" s="129"/>
      <c r="HX128" s="129"/>
      <c r="HY128" s="129"/>
      <c r="HZ128" s="129"/>
      <c r="IA128" s="129"/>
      <c r="IB128" s="129"/>
      <c r="IC128" s="129"/>
      <c r="ID128" s="129"/>
      <c r="IE128" s="129"/>
      <c r="IF128" s="129"/>
      <c r="IG128" s="129"/>
      <c r="IH128" s="129"/>
      <c r="II128" s="129"/>
      <c r="IJ128" s="129"/>
      <c r="IK128" s="129"/>
      <c r="IL128" s="129"/>
      <c r="IM128" s="129"/>
      <c r="IN128" s="129"/>
      <c r="IO128" s="129"/>
      <c r="IP128" s="129"/>
      <c r="IQ128" s="129"/>
      <c r="IR128" s="129"/>
      <c r="IS128" s="129"/>
      <c r="IT128" s="129"/>
      <c r="IU128" s="129"/>
      <c r="IV128" s="129"/>
      <c r="IW128" s="129"/>
      <c r="IX128" s="129"/>
      <c r="IY128" s="129"/>
    </row>
    <row r="129" spans="1:259" s="120" customFormat="1" ht="15" hidden="1" x14ac:dyDescent="0.3">
      <c r="A129" s="130"/>
      <c r="B129" s="137" t="e">
        <f>IF(B127=0,B128,B127)</f>
        <v>#REF!</v>
      </c>
      <c r="C129" s="137"/>
      <c r="D129" s="137" t="e">
        <f>IF(D127=0,D128,D127)</f>
        <v>#REF!</v>
      </c>
      <c r="E129" s="137" t="e">
        <f>IF(E127=0,E128,E127)</f>
        <v>#REF!</v>
      </c>
      <c r="F129" s="137"/>
      <c r="G129" s="137"/>
      <c r="H129" s="137" t="e">
        <f>IF(H127=0,H128,H127)</f>
        <v>#REF!</v>
      </c>
      <c r="I129" s="137" t="e">
        <f>IF(I127=0,I128,I127)</f>
        <v>#REF!</v>
      </c>
      <c r="J129" s="138"/>
      <c r="K129" s="138"/>
      <c r="L129" s="138"/>
      <c r="M129" s="138"/>
      <c r="N129" s="138"/>
      <c r="O129" s="138"/>
      <c r="P129" s="138"/>
      <c r="Q129" s="138"/>
      <c r="R129" s="138"/>
      <c r="S129" s="138"/>
      <c r="T129" s="138"/>
      <c r="U129" s="138"/>
      <c r="V129" s="133"/>
      <c r="W129" s="128"/>
      <c r="X129" s="129"/>
      <c r="Y129" s="129"/>
      <c r="Z129" s="129"/>
      <c r="AA129" s="129"/>
      <c r="AB129" s="129"/>
      <c r="AC129" s="129"/>
      <c r="AD129" s="129"/>
      <c r="AE129" s="129"/>
      <c r="AF129" s="129"/>
      <c r="AG129" s="129"/>
      <c r="AH129" s="129"/>
      <c r="AI129" s="129"/>
      <c r="AJ129" s="129"/>
      <c r="AK129" s="129"/>
      <c r="AL129" s="129"/>
      <c r="AM129" s="129"/>
      <c r="AN129" s="129"/>
      <c r="AO129" s="129"/>
      <c r="AP129" s="129"/>
      <c r="AQ129" s="129"/>
      <c r="AR129" s="129"/>
      <c r="AS129" s="129"/>
      <c r="AT129" s="129"/>
      <c r="AU129" s="129"/>
      <c r="AV129" s="129"/>
      <c r="AW129" s="129"/>
      <c r="AX129" s="129"/>
      <c r="AY129" s="129"/>
      <c r="AZ129" s="129"/>
      <c r="BA129" s="129"/>
      <c r="BB129" s="129"/>
      <c r="BC129" s="129"/>
      <c r="BD129" s="129"/>
      <c r="BE129" s="129"/>
      <c r="BF129" s="129"/>
      <c r="BG129" s="129"/>
      <c r="BH129" s="129"/>
      <c r="BI129" s="129"/>
      <c r="BJ129" s="129"/>
      <c r="BK129" s="129"/>
      <c r="BL129" s="129"/>
      <c r="BM129" s="129"/>
      <c r="BN129" s="129"/>
      <c r="BO129" s="129"/>
      <c r="BP129" s="129"/>
      <c r="BQ129" s="129"/>
      <c r="BR129" s="129"/>
      <c r="BS129" s="129"/>
      <c r="BT129" s="129"/>
      <c r="BU129" s="129"/>
      <c r="BV129" s="129"/>
      <c r="BW129" s="129"/>
      <c r="BX129" s="129"/>
      <c r="BY129" s="129"/>
      <c r="BZ129" s="129"/>
      <c r="CA129" s="129"/>
      <c r="CB129" s="129"/>
      <c r="CC129" s="129"/>
      <c r="CD129" s="129"/>
      <c r="CE129" s="129"/>
      <c r="CF129" s="129"/>
      <c r="CG129" s="129"/>
      <c r="CH129" s="129"/>
      <c r="CI129" s="129"/>
      <c r="CJ129" s="129"/>
      <c r="CK129" s="129"/>
      <c r="CL129" s="129"/>
      <c r="CM129" s="129"/>
      <c r="CN129" s="129"/>
      <c r="CO129" s="129"/>
      <c r="CP129" s="129"/>
      <c r="CQ129" s="129"/>
      <c r="CR129" s="129"/>
      <c r="CS129" s="129"/>
      <c r="CT129" s="129"/>
      <c r="CU129" s="129"/>
      <c r="CV129" s="129"/>
      <c r="CW129" s="129"/>
      <c r="CX129" s="129"/>
      <c r="CY129" s="129"/>
      <c r="CZ129" s="129"/>
      <c r="DA129" s="129"/>
      <c r="DB129" s="129"/>
      <c r="DC129" s="129"/>
      <c r="DD129" s="129"/>
      <c r="DE129" s="129"/>
      <c r="DF129" s="129"/>
      <c r="DG129" s="129"/>
      <c r="DH129" s="129"/>
      <c r="DI129" s="129"/>
      <c r="DJ129" s="129"/>
      <c r="DK129" s="129"/>
      <c r="DL129" s="129"/>
      <c r="DM129" s="129"/>
      <c r="DN129" s="129"/>
      <c r="DO129" s="129"/>
      <c r="DP129" s="129"/>
      <c r="DQ129" s="129"/>
      <c r="DR129" s="129"/>
      <c r="DS129" s="129"/>
      <c r="DT129" s="129"/>
      <c r="DU129" s="129"/>
      <c r="DV129" s="129"/>
      <c r="DW129" s="129"/>
      <c r="DX129" s="129"/>
      <c r="DY129" s="129"/>
      <c r="DZ129" s="129"/>
      <c r="EA129" s="129"/>
      <c r="EB129" s="129"/>
      <c r="EC129" s="129"/>
      <c r="ED129" s="129"/>
      <c r="EE129" s="129"/>
      <c r="EF129" s="129"/>
      <c r="EG129" s="129"/>
      <c r="EH129" s="129"/>
      <c r="EI129" s="129"/>
      <c r="EJ129" s="129"/>
      <c r="EK129" s="129"/>
      <c r="EL129" s="129"/>
      <c r="EM129" s="129"/>
      <c r="EN129" s="129"/>
      <c r="EO129" s="129"/>
      <c r="EP129" s="129"/>
      <c r="EQ129" s="129"/>
      <c r="ER129" s="129"/>
      <c r="ES129" s="129"/>
      <c r="ET129" s="129"/>
      <c r="EU129" s="129"/>
      <c r="EV129" s="129"/>
      <c r="EW129" s="129"/>
      <c r="EX129" s="129"/>
      <c r="EY129" s="129"/>
      <c r="EZ129" s="129"/>
      <c r="FA129" s="129"/>
      <c r="FB129" s="129"/>
      <c r="FC129" s="129"/>
      <c r="FD129" s="129"/>
      <c r="FE129" s="129"/>
      <c r="FF129" s="129"/>
      <c r="FG129" s="129"/>
      <c r="FH129" s="129"/>
      <c r="FI129" s="129"/>
      <c r="FJ129" s="129"/>
      <c r="FK129" s="129"/>
      <c r="FL129" s="129"/>
      <c r="FM129" s="129"/>
      <c r="FN129" s="129"/>
      <c r="FO129" s="129"/>
      <c r="FP129" s="129"/>
      <c r="FQ129" s="129"/>
      <c r="FR129" s="129"/>
      <c r="FS129" s="129"/>
      <c r="FT129" s="129"/>
      <c r="FU129" s="129"/>
      <c r="FV129" s="129"/>
      <c r="FW129" s="129"/>
      <c r="FX129" s="129"/>
      <c r="FY129" s="129"/>
      <c r="FZ129" s="129"/>
      <c r="GA129" s="129"/>
      <c r="GB129" s="129"/>
      <c r="GC129" s="129"/>
      <c r="GD129" s="129"/>
      <c r="GE129" s="129"/>
      <c r="GF129" s="129"/>
      <c r="GG129" s="129"/>
      <c r="GH129" s="129"/>
      <c r="GI129" s="129"/>
      <c r="GJ129" s="129"/>
      <c r="GK129" s="129"/>
      <c r="GL129" s="129"/>
      <c r="GM129" s="129"/>
      <c r="GN129" s="129"/>
      <c r="GO129" s="129"/>
      <c r="GP129" s="129"/>
      <c r="GQ129" s="129"/>
      <c r="GR129" s="129"/>
      <c r="GS129" s="129"/>
      <c r="GT129" s="129"/>
      <c r="GU129" s="129"/>
      <c r="GV129" s="129"/>
      <c r="GW129" s="129"/>
      <c r="GX129" s="129"/>
      <c r="GY129" s="129"/>
      <c r="GZ129" s="129"/>
      <c r="HA129" s="129"/>
      <c r="HB129" s="129"/>
      <c r="HC129" s="129"/>
      <c r="HD129" s="129"/>
      <c r="HE129" s="129"/>
      <c r="HF129" s="129"/>
      <c r="HG129" s="129"/>
      <c r="HH129" s="129"/>
      <c r="HI129" s="129"/>
      <c r="HJ129" s="129"/>
      <c r="HK129" s="129"/>
      <c r="HL129" s="129"/>
      <c r="HM129" s="129"/>
      <c r="HN129" s="129"/>
      <c r="HO129" s="129"/>
      <c r="HP129" s="129"/>
      <c r="HQ129" s="129"/>
      <c r="HR129" s="129"/>
      <c r="HS129" s="129"/>
      <c r="HT129" s="129"/>
      <c r="HU129" s="129"/>
      <c r="HV129" s="129"/>
      <c r="HW129" s="129"/>
      <c r="HX129" s="129"/>
      <c r="HY129" s="129"/>
      <c r="HZ129" s="129"/>
      <c r="IA129" s="129"/>
      <c r="IB129" s="129"/>
      <c r="IC129" s="129"/>
      <c r="ID129" s="129"/>
      <c r="IE129" s="129"/>
      <c r="IF129" s="129"/>
      <c r="IG129" s="129"/>
      <c r="IH129" s="129"/>
      <c r="II129" s="129"/>
      <c r="IJ129" s="129"/>
      <c r="IK129" s="129"/>
      <c r="IL129" s="129"/>
      <c r="IM129" s="129"/>
      <c r="IN129" s="129"/>
      <c r="IO129" s="129"/>
      <c r="IP129" s="129"/>
      <c r="IQ129" s="129"/>
      <c r="IR129" s="129"/>
      <c r="IS129" s="129"/>
      <c r="IT129" s="129"/>
      <c r="IU129" s="129"/>
      <c r="IV129" s="129"/>
      <c r="IW129" s="129"/>
      <c r="IX129" s="129"/>
      <c r="IY129" s="129"/>
    </row>
    <row r="130" spans="1:259" s="120" customFormat="1" ht="15" hidden="1" x14ac:dyDescent="0.3">
      <c r="A130" s="130"/>
      <c r="B130" s="138" t="e">
        <f>IF(B77=33,"Tiga Puluh Tiga",IF(B77=34,"Tiga Puluh Empat",IF(B77=35,"Tiga Puluh Lima",IF(B77=36,"Tiga Puluh Enam",IF(B77=37,"Tiga Puluh Tujuh",IF(B77=38,"Tiga Puluh Delapan",IF(B77=39,"Tiga Puluh Sembilan",IF(B77=40,"Empat Puluh",0))))))))</f>
        <v>#REF!</v>
      </c>
      <c r="C130" s="138"/>
      <c r="D130" s="138" t="e">
        <f>IF(D77=33,"Tiga Puluh Tiga",IF(D77=34,"Tiga Puluh Empat",IF(D77=35,"Tiga Puluh Lima",IF(D77=36,"Tiga Puluh Enam",IF(D77=37,"Tiga Puluh Tujuh",IF(D77=38,"Tiga Puluh Delapan",IF(D77=39,"Tiga Puluh Sembilan",IF(D77=40,"Empat Puluh",0))))))))</f>
        <v>#REF!</v>
      </c>
      <c r="E130" s="138" t="e">
        <f>IF(E77=33,"Tiga Puluh Tiga",IF(E77=34,"Tiga Puluh Empat",IF(E77=35,"Tiga Puluh Lima",IF(E77=36,"Tiga Puluh Enam",IF(E77=37,"Tiga Puluh Tujuh",IF(E77=38,"Tiga Puluh Delapan",IF(E77=39,"Tiga Puluh Sembilan",IF(E77=40,"Empat Puluh",0))))))))</f>
        <v>#REF!</v>
      </c>
      <c r="F130" s="138"/>
      <c r="G130" s="138"/>
      <c r="H130" s="138" t="e">
        <f>IF(H77=33,"Tiga Puluh Tiga",IF(H77=34,"Tiga Puluh Empat",IF(H77=35,"Tiga Puluh Lima",IF(H77=36,"Tiga Puluh Enam",IF(H77=37,"Tiga Puluh Tujuh",IF(H77=38,"Tiga Puluh Delapan",IF(H77=39,"Tiga Puluh Sembilan",IF(H77=40,"Empat Puluh",0))))))))</f>
        <v>#REF!</v>
      </c>
      <c r="I130" s="138" t="e">
        <f>IF(I77=33,"Tiga Puluh Tiga",IF(I77=34,"Tiga Puluh Empat",IF(I77=35,"Tiga Puluh Lima",IF(I77=36,"Tiga Puluh Enam",IF(I77=37,"Tiga Puluh Tujuh",IF(I77=38,"Tiga Puluh Delapan",IF(I77=39,"Tiga Puluh Sembilan",IF(I77=40,"Empat Puluh",0))))))))</f>
        <v>#REF!</v>
      </c>
      <c r="J130" s="138"/>
      <c r="K130" s="138"/>
      <c r="L130" s="138"/>
      <c r="M130" s="138"/>
      <c r="N130" s="138"/>
      <c r="O130" s="138"/>
      <c r="P130" s="138"/>
      <c r="Q130" s="138"/>
      <c r="R130" s="138"/>
      <c r="S130" s="138"/>
      <c r="T130" s="138"/>
      <c r="U130" s="138"/>
      <c r="V130" s="133"/>
      <c r="W130" s="128"/>
      <c r="X130" s="129"/>
      <c r="Y130" s="129"/>
      <c r="Z130" s="129"/>
      <c r="AA130" s="129"/>
      <c r="AB130" s="129"/>
      <c r="AC130" s="129"/>
      <c r="AD130" s="129"/>
      <c r="AE130" s="129"/>
      <c r="AF130" s="129"/>
      <c r="AG130" s="129"/>
      <c r="AH130" s="129"/>
      <c r="AI130" s="129"/>
      <c r="AJ130" s="129"/>
      <c r="AK130" s="129"/>
      <c r="AL130" s="129"/>
      <c r="AM130" s="129"/>
      <c r="AN130" s="129"/>
      <c r="AO130" s="129"/>
      <c r="AP130" s="129"/>
      <c r="AQ130" s="129"/>
      <c r="AR130" s="129"/>
      <c r="AS130" s="129"/>
      <c r="AT130" s="129"/>
      <c r="AU130" s="129"/>
      <c r="AV130" s="129"/>
      <c r="AW130" s="129"/>
      <c r="AX130" s="129"/>
      <c r="AY130" s="129"/>
      <c r="AZ130" s="129"/>
      <c r="BA130" s="129"/>
      <c r="BB130" s="129"/>
      <c r="BC130" s="129"/>
      <c r="BD130" s="129"/>
      <c r="BE130" s="129"/>
      <c r="BF130" s="129"/>
      <c r="BG130" s="129"/>
      <c r="BH130" s="129"/>
      <c r="BI130" s="129"/>
      <c r="BJ130" s="129"/>
      <c r="BK130" s="129"/>
      <c r="BL130" s="129"/>
      <c r="BM130" s="129"/>
      <c r="BN130" s="129"/>
      <c r="BO130" s="129"/>
      <c r="BP130" s="129"/>
      <c r="BQ130" s="129"/>
      <c r="BR130" s="129"/>
      <c r="BS130" s="129"/>
      <c r="BT130" s="129"/>
      <c r="BU130" s="129"/>
      <c r="BV130" s="129"/>
      <c r="BW130" s="129"/>
      <c r="BX130" s="129"/>
      <c r="BY130" s="129"/>
      <c r="BZ130" s="129"/>
      <c r="CA130" s="129"/>
      <c r="CB130" s="129"/>
      <c r="CC130" s="129"/>
      <c r="CD130" s="129"/>
      <c r="CE130" s="129"/>
      <c r="CF130" s="129"/>
      <c r="CG130" s="129"/>
      <c r="CH130" s="129"/>
      <c r="CI130" s="129"/>
      <c r="CJ130" s="129"/>
      <c r="CK130" s="129"/>
      <c r="CL130" s="129"/>
      <c r="CM130" s="129"/>
      <c r="CN130" s="129"/>
      <c r="CO130" s="129"/>
      <c r="CP130" s="129"/>
      <c r="CQ130" s="129"/>
      <c r="CR130" s="129"/>
      <c r="CS130" s="129"/>
      <c r="CT130" s="129"/>
      <c r="CU130" s="129"/>
      <c r="CV130" s="129"/>
      <c r="CW130" s="129"/>
      <c r="CX130" s="129"/>
      <c r="CY130" s="129"/>
      <c r="CZ130" s="129"/>
      <c r="DA130" s="129"/>
      <c r="DB130" s="129"/>
      <c r="DC130" s="129"/>
      <c r="DD130" s="129"/>
      <c r="DE130" s="129"/>
      <c r="DF130" s="129"/>
      <c r="DG130" s="129"/>
      <c r="DH130" s="129"/>
      <c r="DI130" s="129"/>
      <c r="DJ130" s="129"/>
      <c r="DK130" s="129"/>
      <c r="DL130" s="129"/>
      <c r="DM130" s="129"/>
      <c r="DN130" s="129"/>
      <c r="DO130" s="129"/>
      <c r="DP130" s="129"/>
      <c r="DQ130" s="129"/>
      <c r="DR130" s="129"/>
      <c r="DS130" s="129"/>
      <c r="DT130" s="129"/>
      <c r="DU130" s="129"/>
      <c r="DV130" s="129"/>
      <c r="DW130" s="129"/>
      <c r="DX130" s="129"/>
      <c r="DY130" s="129"/>
      <c r="DZ130" s="129"/>
      <c r="EA130" s="129"/>
      <c r="EB130" s="129"/>
      <c r="EC130" s="129"/>
      <c r="ED130" s="129"/>
      <c r="EE130" s="129"/>
      <c r="EF130" s="129"/>
      <c r="EG130" s="129"/>
      <c r="EH130" s="129"/>
      <c r="EI130" s="129"/>
      <c r="EJ130" s="129"/>
      <c r="EK130" s="129"/>
      <c r="EL130" s="129"/>
      <c r="EM130" s="129"/>
      <c r="EN130" s="129"/>
      <c r="EO130" s="129"/>
      <c r="EP130" s="129"/>
      <c r="EQ130" s="129"/>
      <c r="ER130" s="129"/>
      <c r="ES130" s="129"/>
      <c r="ET130" s="129"/>
      <c r="EU130" s="129"/>
      <c r="EV130" s="129"/>
      <c r="EW130" s="129"/>
      <c r="EX130" s="129"/>
      <c r="EY130" s="129"/>
      <c r="EZ130" s="129"/>
      <c r="FA130" s="129"/>
      <c r="FB130" s="129"/>
      <c r="FC130" s="129"/>
      <c r="FD130" s="129"/>
      <c r="FE130" s="129"/>
      <c r="FF130" s="129"/>
      <c r="FG130" s="129"/>
      <c r="FH130" s="129"/>
      <c r="FI130" s="129"/>
      <c r="FJ130" s="129"/>
      <c r="FK130" s="129"/>
      <c r="FL130" s="129"/>
      <c r="FM130" s="129"/>
      <c r="FN130" s="129"/>
      <c r="FO130" s="129"/>
      <c r="FP130" s="129"/>
      <c r="FQ130" s="129"/>
      <c r="FR130" s="129"/>
      <c r="FS130" s="129"/>
      <c r="FT130" s="129"/>
      <c r="FU130" s="129"/>
      <c r="FV130" s="129"/>
      <c r="FW130" s="129"/>
      <c r="FX130" s="129"/>
      <c r="FY130" s="129"/>
      <c r="FZ130" s="129"/>
      <c r="GA130" s="129"/>
      <c r="GB130" s="129"/>
      <c r="GC130" s="129"/>
      <c r="GD130" s="129"/>
      <c r="GE130" s="129"/>
      <c r="GF130" s="129"/>
      <c r="GG130" s="129"/>
      <c r="GH130" s="129"/>
      <c r="GI130" s="129"/>
      <c r="GJ130" s="129"/>
      <c r="GK130" s="129"/>
      <c r="GL130" s="129"/>
      <c r="GM130" s="129"/>
      <c r="GN130" s="129"/>
      <c r="GO130" s="129"/>
      <c r="GP130" s="129"/>
      <c r="GQ130" s="129"/>
      <c r="GR130" s="129"/>
      <c r="GS130" s="129"/>
      <c r="GT130" s="129"/>
      <c r="GU130" s="129"/>
      <c r="GV130" s="129"/>
      <c r="GW130" s="129"/>
      <c r="GX130" s="129"/>
      <c r="GY130" s="129"/>
      <c r="GZ130" s="129"/>
      <c r="HA130" s="129"/>
      <c r="HB130" s="129"/>
      <c r="HC130" s="129"/>
      <c r="HD130" s="129"/>
      <c r="HE130" s="129"/>
      <c r="HF130" s="129"/>
      <c r="HG130" s="129"/>
      <c r="HH130" s="129"/>
      <c r="HI130" s="129"/>
      <c r="HJ130" s="129"/>
      <c r="HK130" s="129"/>
      <c r="HL130" s="129"/>
      <c r="HM130" s="129"/>
      <c r="HN130" s="129"/>
      <c r="HO130" s="129"/>
      <c r="HP130" s="129"/>
      <c r="HQ130" s="129"/>
      <c r="HR130" s="129"/>
      <c r="HS130" s="129"/>
      <c r="HT130" s="129"/>
      <c r="HU130" s="129"/>
      <c r="HV130" s="129"/>
      <c r="HW130" s="129"/>
      <c r="HX130" s="129"/>
      <c r="HY130" s="129"/>
      <c r="HZ130" s="129"/>
      <c r="IA130" s="129"/>
      <c r="IB130" s="129"/>
      <c r="IC130" s="129"/>
      <c r="ID130" s="129"/>
      <c r="IE130" s="129"/>
      <c r="IF130" s="129"/>
      <c r="IG130" s="129"/>
      <c r="IH130" s="129"/>
      <c r="II130" s="129"/>
      <c r="IJ130" s="129"/>
      <c r="IK130" s="129"/>
      <c r="IL130" s="129"/>
      <c r="IM130" s="129"/>
      <c r="IN130" s="129"/>
      <c r="IO130" s="129"/>
      <c r="IP130" s="129"/>
      <c r="IQ130" s="129"/>
      <c r="IR130" s="129"/>
      <c r="IS130" s="129"/>
      <c r="IT130" s="129"/>
      <c r="IU130" s="129"/>
      <c r="IV130" s="129"/>
      <c r="IW130" s="129"/>
      <c r="IX130" s="129"/>
      <c r="IY130" s="129"/>
    </row>
    <row r="131" spans="1:259" s="120" customFormat="1" ht="15" hidden="1" x14ac:dyDescent="0.3">
      <c r="A131" s="130"/>
      <c r="B131" s="137" t="e">
        <f>IF(B129=0,B130,B129)</f>
        <v>#REF!</v>
      </c>
      <c r="C131" s="137"/>
      <c r="D131" s="137" t="e">
        <f>IF(D129=0,D130,D129)</f>
        <v>#REF!</v>
      </c>
      <c r="E131" s="137" t="e">
        <f>IF(E129=0,E130,E129)</f>
        <v>#REF!</v>
      </c>
      <c r="F131" s="137"/>
      <c r="G131" s="137"/>
      <c r="H131" s="137" t="e">
        <f>IF(H129=0,H130,H129)</f>
        <v>#REF!</v>
      </c>
      <c r="I131" s="137" t="e">
        <f>IF(I129=0,I130,I129)</f>
        <v>#REF!</v>
      </c>
      <c r="J131" s="138"/>
      <c r="K131" s="138"/>
      <c r="L131" s="138"/>
      <c r="M131" s="138"/>
      <c r="N131" s="138"/>
      <c r="O131" s="138"/>
      <c r="P131" s="138"/>
      <c r="Q131" s="138"/>
      <c r="R131" s="138"/>
      <c r="S131" s="138"/>
      <c r="T131" s="138"/>
      <c r="U131" s="138"/>
      <c r="V131" s="133"/>
      <c r="W131" s="128"/>
      <c r="X131" s="129"/>
      <c r="Y131" s="129"/>
      <c r="Z131" s="129"/>
      <c r="AA131" s="129"/>
      <c r="AB131" s="129"/>
      <c r="AC131" s="129"/>
      <c r="AD131" s="129"/>
      <c r="AE131" s="129"/>
      <c r="AF131" s="129"/>
      <c r="AG131" s="129"/>
      <c r="AH131" s="129"/>
      <c r="AI131" s="129"/>
      <c r="AJ131" s="129"/>
      <c r="AK131" s="129"/>
      <c r="AL131" s="129"/>
      <c r="AM131" s="129"/>
      <c r="AN131" s="129"/>
      <c r="AO131" s="129"/>
      <c r="AP131" s="129"/>
      <c r="AQ131" s="129"/>
      <c r="AR131" s="129"/>
      <c r="AS131" s="129"/>
      <c r="AT131" s="129"/>
      <c r="AU131" s="129"/>
      <c r="AV131" s="129"/>
      <c r="AW131" s="129"/>
      <c r="AX131" s="129"/>
      <c r="AY131" s="129"/>
      <c r="AZ131" s="129"/>
      <c r="BA131" s="129"/>
      <c r="BB131" s="129"/>
      <c r="BC131" s="129"/>
      <c r="BD131" s="129"/>
      <c r="BE131" s="129"/>
      <c r="BF131" s="129"/>
      <c r="BG131" s="129"/>
      <c r="BH131" s="129"/>
      <c r="BI131" s="129"/>
      <c r="BJ131" s="129"/>
      <c r="BK131" s="129"/>
      <c r="BL131" s="129"/>
      <c r="BM131" s="129"/>
      <c r="BN131" s="129"/>
      <c r="BO131" s="129"/>
      <c r="BP131" s="129"/>
      <c r="BQ131" s="129"/>
      <c r="BR131" s="129"/>
      <c r="BS131" s="129"/>
      <c r="BT131" s="129"/>
      <c r="BU131" s="129"/>
      <c r="BV131" s="129"/>
      <c r="BW131" s="129"/>
      <c r="BX131" s="129"/>
      <c r="BY131" s="129"/>
      <c r="BZ131" s="129"/>
      <c r="CA131" s="129"/>
      <c r="CB131" s="129"/>
      <c r="CC131" s="129"/>
      <c r="CD131" s="129"/>
      <c r="CE131" s="129"/>
      <c r="CF131" s="129"/>
      <c r="CG131" s="129"/>
      <c r="CH131" s="129"/>
      <c r="CI131" s="129"/>
      <c r="CJ131" s="129"/>
      <c r="CK131" s="129"/>
      <c r="CL131" s="129"/>
      <c r="CM131" s="129"/>
      <c r="CN131" s="129"/>
      <c r="CO131" s="129"/>
      <c r="CP131" s="129"/>
      <c r="CQ131" s="129"/>
      <c r="CR131" s="129"/>
      <c r="CS131" s="129"/>
      <c r="CT131" s="129"/>
      <c r="CU131" s="129"/>
      <c r="CV131" s="129"/>
      <c r="CW131" s="129"/>
      <c r="CX131" s="129"/>
      <c r="CY131" s="129"/>
      <c r="CZ131" s="129"/>
      <c r="DA131" s="129"/>
      <c r="DB131" s="129"/>
      <c r="DC131" s="129"/>
      <c r="DD131" s="129"/>
      <c r="DE131" s="129"/>
      <c r="DF131" s="129"/>
      <c r="DG131" s="129"/>
      <c r="DH131" s="129"/>
      <c r="DI131" s="129"/>
      <c r="DJ131" s="129"/>
      <c r="DK131" s="129"/>
      <c r="DL131" s="129"/>
      <c r="DM131" s="129"/>
      <c r="DN131" s="129"/>
      <c r="DO131" s="129"/>
      <c r="DP131" s="129"/>
      <c r="DQ131" s="129"/>
      <c r="DR131" s="129"/>
      <c r="DS131" s="129"/>
      <c r="DT131" s="129"/>
      <c r="DU131" s="129"/>
      <c r="DV131" s="129"/>
      <c r="DW131" s="129"/>
      <c r="DX131" s="129"/>
      <c r="DY131" s="129"/>
      <c r="DZ131" s="129"/>
      <c r="EA131" s="129"/>
      <c r="EB131" s="129"/>
      <c r="EC131" s="129"/>
      <c r="ED131" s="129"/>
      <c r="EE131" s="129"/>
      <c r="EF131" s="129"/>
      <c r="EG131" s="129"/>
      <c r="EH131" s="129"/>
      <c r="EI131" s="129"/>
      <c r="EJ131" s="129"/>
      <c r="EK131" s="129"/>
      <c r="EL131" s="129"/>
      <c r="EM131" s="129"/>
      <c r="EN131" s="129"/>
      <c r="EO131" s="129"/>
      <c r="EP131" s="129"/>
      <c r="EQ131" s="129"/>
      <c r="ER131" s="129"/>
      <c r="ES131" s="129"/>
      <c r="ET131" s="129"/>
      <c r="EU131" s="129"/>
      <c r="EV131" s="129"/>
      <c r="EW131" s="129"/>
      <c r="EX131" s="129"/>
      <c r="EY131" s="129"/>
      <c r="EZ131" s="129"/>
      <c r="FA131" s="129"/>
      <c r="FB131" s="129"/>
      <c r="FC131" s="129"/>
      <c r="FD131" s="129"/>
      <c r="FE131" s="129"/>
      <c r="FF131" s="129"/>
      <c r="FG131" s="129"/>
      <c r="FH131" s="129"/>
      <c r="FI131" s="129"/>
      <c r="FJ131" s="129"/>
      <c r="FK131" s="129"/>
      <c r="FL131" s="129"/>
      <c r="FM131" s="129"/>
      <c r="FN131" s="129"/>
      <c r="FO131" s="129"/>
      <c r="FP131" s="129"/>
      <c r="FQ131" s="129"/>
      <c r="FR131" s="129"/>
      <c r="FS131" s="129"/>
      <c r="FT131" s="129"/>
      <c r="FU131" s="129"/>
      <c r="FV131" s="129"/>
      <c r="FW131" s="129"/>
      <c r="FX131" s="129"/>
      <c r="FY131" s="129"/>
      <c r="FZ131" s="129"/>
      <c r="GA131" s="129"/>
      <c r="GB131" s="129"/>
      <c r="GC131" s="129"/>
      <c r="GD131" s="129"/>
      <c r="GE131" s="129"/>
      <c r="GF131" s="129"/>
      <c r="GG131" s="129"/>
      <c r="GH131" s="129"/>
      <c r="GI131" s="129"/>
      <c r="GJ131" s="129"/>
      <c r="GK131" s="129"/>
      <c r="GL131" s="129"/>
      <c r="GM131" s="129"/>
      <c r="GN131" s="129"/>
      <c r="GO131" s="129"/>
      <c r="GP131" s="129"/>
      <c r="GQ131" s="129"/>
      <c r="GR131" s="129"/>
      <c r="GS131" s="129"/>
      <c r="GT131" s="129"/>
      <c r="GU131" s="129"/>
      <c r="GV131" s="129"/>
      <c r="GW131" s="129"/>
      <c r="GX131" s="129"/>
      <c r="GY131" s="129"/>
      <c r="GZ131" s="129"/>
      <c r="HA131" s="129"/>
      <c r="HB131" s="129"/>
      <c r="HC131" s="129"/>
      <c r="HD131" s="129"/>
      <c r="HE131" s="129"/>
      <c r="HF131" s="129"/>
      <c r="HG131" s="129"/>
      <c r="HH131" s="129"/>
      <c r="HI131" s="129"/>
      <c r="HJ131" s="129"/>
      <c r="HK131" s="129"/>
      <c r="HL131" s="129"/>
      <c r="HM131" s="129"/>
      <c r="HN131" s="129"/>
      <c r="HO131" s="129"/>
      <c r="HP131" s="129"/>
      <c r="HQ131" s="129"/>
      <c r="HR131" s="129"/>
      <c r="HS131" s="129"/>
      <c r="HT131" s="129"/>
      <c r="HU131" s="129"/>
      <c r="HV131" s="129"/>
      <c r="HW131" s="129"/>
      <c r="HX131" s="129"/>
      <c r="HY131" s="129"/>
      <c r="HZ131" s="129"/>
      <c r="IA131" s="129"/>
      <c r="IB131" s="129"/>
      <c r="IC131" s="129"/>
      <c r="ID131" s="129"/>
      <c r="IE131" s="129"/>
      <c r="IF131" s="129"/>
      <c r="IG131" s="129"/>
      <c r="IH131" s="129"/>
      <c r="II131" s="129"/>
      <c r="IJ131" s="129"/>
      <c r="IK131" s="129"/>
      <c r="IL131" s="129"/>
      <c r="IM131" s="129"/>
      <c r="IN131" s="129"/>
      <c r="IO131" s="129"/>
      <c r="IP131" s="129"/>
      <c r="IQ131" s="129"/>
      <c r="IR131" s="129"/>
      <c r="IS131" s="129"/>
      <c r="IT131" s="129"/>
      <c r="IU131" s="129"/>
      <c r="IV131" s="129"/>
      <c r="IW131" s="129"/>
      <c r="IX131" s="129"/>
      <c r="IY131" s="129"/>
    </row>
    <row r="132" spans="1:259" s="120" customFormat="1" ht="15" hidden="1" x14ac:dyDescent="0.3">
      <c r="A132" s="130"/>
      <c r="B132" s="138" t="e">
        <f>IF(B77=41,"Empat Puluh Satu",IF(B77=42,"Empat Puluh Dua",IF(B77=43,"Empat Puluh Tiga",IF(B77=44,"Empat Puluh Empat",IF(B77=45,"Empat Puluh Lima",IF(B77=46,"Empat Puluh Enam",IF(B77=47,"Empat Puluh Tujuh",IF(B77=48,"Empat Puluh Delapan",0))))))))</f>
        <v>#REF!</v>
      </c>
      <c r="C132" s="138"/>
      <c r="D132" s="138" t="e">
        <f>IF(D77=41,"Empat Puluh Satu",IF(D77=42,"Empat Puluh Dua",IF(D77=43,"Empat Puluh Tiga",IF(D77=44,"Empat Puluh Empat",IF(D77=45,"Empat Puluh Lima",IF(D77=46,"Empat Puluh Enam",IF(D77=47,"Empat Puluh Tujuh",IF(D77=48,"Empat Puluh Delapan",0))))))))</f>
        <v>#REF!</v>
      </c>
      <c r="E132" s="138" t="e">
        <f>IF(E77=41,"Empat Puluh Satu",IF(E77=42,"Empat Puluh Dua",IF(E77=43,"Empat Puluh Tiga",IF(E77=44,"Empat Puluh Empat",IF(E77=45,"Empat Puluh Lima",IF(E77=46,"Empat Puluh Enam",IF(E77=47,"Empat Puluh Tujuh",IF(E77=48,"Empat Puluh Delapan",0))))))))</f>
        <v>#REF!</v>
      </c>
      <c r="F132" s="138"/>
      <c r="G132" s="138"/>
      <c r="H132" s="138" t="e">
        <f>IF(H77=41,"Empat Puluh Satu",IF(H77=42,"Empat Puluh Dua",IF(H77=43,"Empat Puluh Tiga",IF(H77=44,"Empat Puluh Empat",IF(H77=45,"Empat Puluh Lima",IF(H77=46,"Empat Puluh Enam",IF(H77=47,"Empat Puluh Tujuh",IF(H77=48,"Empat Puluh Delapan",0))))))))</f>
        <v>#REF!</v>
      </c>
      <c r="I132" s="138" t="e">
        <f>IF(I77=41,"Empat Puluh Satu",IF(I77=42,"Empat Puluh Dua",IF(I77=43,"Empat Puluh Tiga",IF(I77=44,"Empat Puluh Empat",IF(I77=45,"Empat Puluh Lima",IF(I77=46,"Empat Puluh Enam",IF(I77=47,"Empat Puluh Tujuh",IF(I77=48,"Empat Puluh Delapan",0))))))))</f>
        <v>#REF!</v>
      </c>
      <c r="J132" s="138"/>
      <c r="K132" s="138"/>
      <c r="L132" s="138"/>
      <c r="M132" s="138"/>
      <c r="N132" s="138"/>
      <c r="O132" s="138"/>
      <c r="P132" s="138"/>
      <c r="Q132" s="138"/>
      <c r="R132" s="138"/>
      <c r="S132" s="138"/>
      <c r="T132" s="138"/>
      <c r="U132" s="138"/>
      <c r="V132" s="133"/>
      <c r="W132" s="128"/>
      <c r="X132" s="129"/>
      <c r="Y132" s="129"/>
      <c r="Z132" s="129"/>
      <c r="AA132" s="129"/>
      <c r="AB132" s="129"/>
      <c r="AC132" s="129"/>
      <c r="AD132" s="129"/>
      <c r="AE132" s="129"/>
      <c r="AF132" s="129"/>
      <c r="AG132" s="129"/>
      <c r="AH132" s="129"/>
      <c r="AI132" s="129"/>
      <c r="AJ132" s="129"/>
      <c r="AK132" s="129"/>
      <c r="AL132" s="129"/>
      <c r="AM132" s="129"/>
      <c r="AN132" s="129"/>
      <c r="AO132" s="129"/>
      <c r="AP132" s="129"/>
      <c r="AQ132" s="129"/>
      <c r="AR132" s="129"/>
      <c r="AS132" s="129"/>
      <c r="AT132" s="129"/>
      <c r="AU132" s="129"/>
      <c r="AV132" s="129"/>
      <c r="AW132" s="129"/>
      <c r="AX132" s="129"/>
      <c r="AY132" s="129"/>
      <c r="AZ132" s="129"/>
      <c r="BA132" s="129"/>
      <c r="BB132" s="129"/>
      <c r="BC132" s="129"/>
      <c r="BD132" s="129"/>
      <c r="BE132" s="129"/>
      <c r="BF132" s="129"/>
      <c r="BG132" s="129"/>
      <c r="BH132" s="129"/>
      <c r="BI132" s="129"/>
      <c r="BJ132" s="129"/>
      <c r="BK132" s="129"/>
      <c r="BL132" s="129"/>
      <c r="BM132" s="129"/>
      <c r="BN132" s="129"/>
      <c r="BO132" s="129"/>
      <c r="BP132" s="129"/>
      <c r="BQ132" s="129"/>
      <c r="BR132" s="129"/>
      <c r="BS132" s="129"/>
      <c r="BT132" s="129"/>
      <c r="BU132" s="129"/>
      <c r="BV132" s="129"/>
      <c r="BW132" s="129"/>
      <c r="BX132" s="129"/>
      <c r="BY132" s="129"/>
      <c r="BZ132" s="129"/>
      <c r="CA132" s="129"/>
      <c r="CB132" s="129"/>
      <c r="CC132" s="129"/>
      <c r="CD132" s="129"/>
      <c r="CE132" s="129"/>
      <c r="CF132" s="129"/>
      <c r="CG132" s="129"/>
      <c r="CH132" s="129"/>
      <c r="CI132" s="129"/>
      <c r="CJ132" s="129"/>
      <c r="CK132" s="129"/>
      <c r="CL132" s="129"/>
      <c r="CM132" s="129"/>
      <c r="CN132" s="129"/>
      <c r="CO132" s="129"/>
      <c r="CP132" s="129"/>
      <c r="CQ132" s="129"/>
      <c r="CR132" s="129"/>
      <c r="CS132" s="129"/>
      <c r="CT132" s="129"/>
      <c r="CU132" s="129"/>
      <c r="CV132" s="129"/>
      <c r="CW132" s="129"/>
      <c r="CX132" s="129"/>
      <c r="CY132" s="129"/>
      <c r="CZ132" s="129"/>
      <c r="DA132" s="129"/>
      <c r="DB132" s="129"/>
      <c r="DC132" s="129"/>
      <c r="DD132" s="129"/>
      <c r="DE132" s="129"/>
      <c r="DF132" s="129"/>
      <c r="DG132" s="129"/>
      <c r="DH132" s="129"/>
      <c r="DI132" s="129"/>
      <c r="DJ132" s="129"/>
      <c r="DK132" s="129"/>
      <c r="DL132" s="129"/>
      <c r="DM132" s="129"/>
      <c r="DN132" s="129"/>
      <c r="DO132" s="129"/>
      <c r="DP132" s="129"/>
      <c r="DQ132" s="129"/>
      <c r="DR132" s="129"/>
      <c r="DS132" s="129"/>
      <c r="DT132" s="129"/>
      <c r="DU132" s="129"/>
      <c r="DV132" s="129"/>
      <c r="DW132" s="129"/>
      <c r="DX132" s="129"/>
      <c r="DY132" s="129"/>
      <c r="DZ132" s="129"/>
      <c r="EA132" s="129"/>
      <c r="EB132" s="129"/>
      <c r="EC132" s="129"/>
      <c r="ED132" s="129"/>
      <c r="EE132" s="129"/>
      <c r="EF132" s="129"/>
      <c r="EG132" s="129"/>
      <c r="EH132" s="129"/>
      <c r="EI132" s="129"/>
      <c r="EJ132" s="129"/>
      <c r="EK132" s="129"/>
      <c r="EL132" s="129"/>
      <c r="EM132" s="129"/>
      <c r="EN132" s="129"/>
      <c r="EO132" s="129"/>
      <c r="EP132" s="129"/>
      <c r="EQ132" s="129"/>
      <c r="ER132" s="129"/>
      <c r="ES132" s="129"/>
      <c r="ET132" s="129"/>
      <c r="EU132" s="129"/>
      <c r="EV132" s="129"/>
      <c r="EW132" s="129"/>
      <c r="EX132" s="129"/>
      <c r="EY132" s="129"/>
      <c r="EZ132" s="129"/>
      <c r="FA132" s="129"/>
      <c r="FB132" s="129"/>
      <c r="FC132" s="129"/>
      <c r="FD132" s="129"/>
      <c r="FE132" s="129"/>
      <c r="FF132" s="129"/>
      <c r="FG132" s="129"/>
      <c r="FH132" s="129"/>
      <c r="FI132" s="129"/>
      <c r="FJ132" s="129"/>
      <c r="FK132" s="129"/>
      <c r="FL132" s="129"/>
      <c r="FM132" s="129"/>
      <c r="FN132" s="129"/>
      <c r="FO132" s="129"/>
      <c r="FP132" s="129"/>
      <c r="FQ132" s="129"/>
      <c r="FR132" s="129"/>
      <c r="FS132" s="129"/>
      <c r="FT132" s="129"/>
      <c r="FU132" s="129"/>
      <c r="FV132" s="129"/>
      <c r="FW132" s="129"/>
      <c r="FX132" s="129"/>
      <c r="FY132" s="129"/>
      <c r="FZ132" s="129"/>
      <c r="GA132" s="129"/>
      <c r="GB132" s="129"/>
      <c r="GC132" s="129"/>
      <c r="GD132" s="129"/>
      <c r="GE132" s="129"/>
      <c r="GF132" s="129"/>
      <c r="GG132" s="129"/>
      <c r="GH132" s="129"/>
      <c r="GI132" s="129"/>
      <c r="GJ132" s="129"/>
      <c r="GK132" s="129"/>
      <c r="GL132" s="129"/>
      <c r="GM132" s="129"/>
      <c r="GN132" s="129"/>
      <c r="GO132" s="129"/>
      <c r="GP132" s="129"/>
      <c r="GQ132" s="129"/>
      <c r="GR132" s="129"/>
      <c r="GS132" s="129"/>
      <c r="GT132" s="129"/>
      <c r="GU132" s="129"/>
      <c r="GV132" s="129"/>
      <c r="GW132" s="129"/>
      <c r="GX132" s="129"/>
      <c r="GY132" s="129"/>
      <c r="GZ132" s="129"/>
      <c r="HA132" s="129"/>
      <c r="HB132" s="129"/>
      <c r="HC132" s="129"/>
      <c r="HD132" s="129"/>
      <c r="HE132" s="129"/>
      <c r="HF132" s="129"/>
      <c r="HG132" s="129"/>
      <c r="HH132" s="129"/>
      <c r="HI132" s="129"/>
      <c r="HJ132" s="129"/>
      <c r="HK132" s="129"/>
      <c r="HL132" s="129"/>
      <c r="HM132" s="129"/>
      <c r="HN132" s="129"/>
      <c r="HO132" s="129"/>
      <c r="HP132" s="129"/>
      <c r="HQ132" s="129"/>
      <c r="HR132" s="129"/>
      <c r="HS132" s="129"/>
      <c r="HT132" s="129"/>
      <c r="HU132" s="129"/>
      <c r="HV132" s="129"/>
      <c r="HW132" s="129"/>
      <c r="HX132" s="129"/>
      <c r="HY132" s="129"/>
      <c r="HZ132" s="129"/>
      <c r="IA132" s="129"/>
      <c r="IB132" s="129"/>
      <c r="IC132" s="129"/>
      <c r="ID132" s="129"/>
      <c r="IE132" s="129"/>
      <c r="IF132" s="129"/>
      <c r="IG132" s="129"/>
      <c r="IH132" s="129"/>
      <c r="II132" s="129"/>
      <c r="IJ132" s="129"/>
      <c r="IK132" s="129"/>
      <c r="IL132" s="129"/>
      <c r="IM132" s="129"/>
      <c r="IN132" s="129"/>
      <c r="IO132" s="129"/>
      <c r="IP132" s="129"/>
      <c r="IQ132" s="129"/>
      <c r="IR132" s="129"/>
      <c r="IS132" s="129"/>
      <c r="IT132" s="129"/>
      <c r="IU132" s="129"/>
      <c r="IV132" s="129"/>
      <c r="IW132" s="129"/>
      <c r="IX132" s="129"/>
      <c r="IY132" s="129"/>
    </row>
    <row r="133" spans="1:259" s="120" customFormat="1" ht="15" hidden="1" x14ac:dyDescent="0.3">
      <c r="A133" s="130"/>
      <c r="B133" s="137" t="e">
        <f>IF(B131=0,B132,B131)</f>
        <v>#REF!</v>
      </c>
      <c r="C133" s="137"/>
      <c r="D133" s="137" t="e">
        <f>IF(D131=0,D132,D131)</f>
        <v>#REF!</v>
      </c>
      <c r="E133" s="137" t="e">
        <f>IF(E131=0,E132,E131)</f>
        <v>#REF!</v>
      </c>
      <c r="F133" s="137"/>
      <c r="G133" s="137"/>
      <c r="H133" s="137" t="e">
        <f>IF(H131=0,H132,H131)</f>
        <v>#REF!</v>
      </c>
      <c r="I133" s="137" t="e">
        <f>IF(I131=0,I132,I131)</f>
        <v>#REF!</v>
      </c>
      <c r="J133" s="138"/>
      <c r="K133" s="138"/>
      <c r="L133" s="138"/>
      <c r="M133" s="138"/>
      <c r="N133" s="138"/>
      <c r="O133" s="138"/>
      <c r="P133" s="138"/>
      <c r="Q133" s="138"/>
      <c r="R133" s="138"/>
      <c r="S133" s="138"/>
      <c r="T133" s="138"/>
      <c r="U133" s="138"/>
      <c r="V133" s="133"/>
      <c r="W133" s="128"/>
      <c r="X133" s="129"/>
      <c r="Y133" s="129"/>
      <c r="Z133" s="129"/>
      <c r="AA133" s="129"/>
      <c r="AB133" s="129"/>
      <c r="AC133" s="129"/>
      <c r="AD133" s="129"/>
      <c r="AE133" s="129"/>
      <c r="AF133" s="129"/>
      <c r="AG133" s="129"/>
      <c r="AH133" s="129"/>
      <c r="AI133" s="129"/>
      <c r="AJ133" s="129"/>
      <c r="AK133" s="129"/>
      <c r="AL133" s="129"/>
      <c r="AM133" s="129"/>
      <c r="AN133" s="129"/>
      <c r="AO133" s="129"/>
      <c r="AP133" s="129"/>
      <c r="AQ133" s="129"/>
      <c r="AR133" s="129"/>
      <c r="AS133" s="129"/>
      <c r="AT133" s="129"/>
      <c r="AU133" s="129"/>
      <c r="AV133" s="129"/>
      <c r="AW133" s="129"/>
      <c r="AX133" s="129"/>
      <c r="AY133" s="129"/>
      <c r="AZ133" s="129"/>
      <c r="BA133" s="129"/>
      <c r="BB133" s="129"/>
      <c r="BC133" s="129"/>
      <c r="BD133" s="129"/>
      <c r="BE133" s="129"/>
      <c r="BF133" s="129"/>
      <c r="BG133" s="129"/>
      <c r="BH133" s="129"/>
      <c r="BI133" s="129"/>
      <c r="BJ133" s="129"/>
      <c r="BK133" s="129"/>
      <c r="BL133" s="129"/>
      <c r="BM133" s="129"/>
      <c r="BN133" s="129"/>
      <c r="BO133" s="129"/>
      <c r="BP133" s="129"/>
      <c r="BQ133" s="129"/>
      <c r="BR133" s="129"/>
      <c r="BS133" s="129"/>
      <c r="BT133" s="129"/>
      <c r="BU133" s="129"/>
      <c r="BV133" s="129"/>
      <c r="BW133" s="129"/>
      <c r="BX133" s="129"/>
      <c r="BY133" s="129"/>
      <c r="BZ133" s="129"/>
      <c r="CA133" s="129"/>
      <c r="CB133" s="129"/>
      <c r="CC133" s="129"/>
      <c r="CD133" s="129"/>
      <c r="CE133" s="129"/>
      <c r="CF133" s="129"/>
      <c r="CG133" s="129"/>
      <c r="CH133" s="129"/>
      <c r="CI133" s="129"/>
      <c r="CJ133" s="129"/>
      <c r="CK133" s="129"/>
      <c r="CL133" s="129"/>
      <c r="CM133" s="129"/>
      <c r="CN133" s="129"/>
      <c r="CO133" s="129"/>
      <c r="CP133" s="129"/>
      <c r="CQ133" s="129"/>
      <c r="CR133" s="129"/>
      <c r="CS133" s="129"/>
      <c r="CT133" s="129"/>
      <c r="CU133" s="129"/>
      <c r="CV133" s="129"/>
      <c r="CW133" s="129"/>
      <c r="CX133" s="129"/>
      <c r="CY133" s="129"/>
      <c r="CZ133" s="129"/>
      <c r="DA133" s="129"/>
      <c r="DB133" s="129"/>
      <c r="DC133" s="129"/>
      <c r="DD133" s="129"/>
      <c r="DE133" s="129"/>
      <c r="DF133" s="129"/>
      <c r="DG133" s="129"/>
      <c r="DH133" s="129"/>
      <c r="DI133" s="129"/>
      <c r="DJ133" s="129"/>
      <c r="DK133" s="129"/>
      <c r="DL133" s="129"/>
      <c r="DM133" s="129"/>
      <c r="DN133" s="129"/>
      <c r="DO133" s="129"/>
      <c r="DP133" s="129"/>
      <c r="DQ133" s="129"/>
      <c r="DR133" s="129"/>
      <c r="DS133" s="129"/>
      <c r="DT133" s="129"/>
      <c r="DU133" s="129"/>
      <c r="DV133" s="129"/>
      <c r="DW133" s="129"/>
      <c r="DX133" s="129"/>
      <c r="DY133" s="129"/>
      <c r="DZ133" s="129"/>
      <c r="EA133" s="129"/>
      <c r="EB133" s="129"/>
      <c r="EC133" s="129"/>
      <c r="ED133" s="129"/>
      <c r="EE133" s="129"/>
      <c r="EF133" s="129"/>
      <c r="EG133" s="129"/>
      <c r="EH133" s="129"/>
      <c r="EI133" s="129"/>
      <c r="EJ133" s="129"/>
      <c r="EK133" s="129"/>
      <c r="EL133" s="129"/>
      <c r="EM133" s="129"/>
      <c r="EN133" s="129"/>
      <c r="EO133" s="129"/>
      <c r="EP133" s="129"/>
      <c r="EQ133" s="129"/>
      <c r="ER133" s="129"/>
      <c r="ES133" s="129"/>
      <c r="ET133" s="129"/>
      <c r="EU133" s="129"/>
      <c r="EV133" s="129"/>
      <c r="EW133" s="129"/>
      <c r="EX133" s="129"/>
      <c r="EY133" s="129"/>
      <c r="EZ133" s="129"/>
      <c r="FA133" s="129"/>
      <c r="FB133" s="129"/>
      <c r="FC133" s="129"/>
      <c r="FD133" s="129"/>
      <c r="FE133" s="129"/>
      <c r="FF133" s="129"/>
      <c r="FG133" s="129"/>
      <c r="FH133" s="129"/>
      <c r="FI133" s="129"/>
      <c r="FJ133" s="129"/>
      <c r="FK133" s="129"/>
      <c r="FL133" s="129"/>
      <c r="FM133" s="129"/>
      <c r="FN133" s="129"/>
      <c r="FO133" s="129"/>
      <c r="FP133" s="129"/>
      <c r="FQ133" s="129"/>
      <c r="FR133" s="129"/>
      <c r="FS133" s="129"/>
      <c r="FT133" s="129"/>
      <c r="FU133" s="129"/>
      <c r="FV133" s="129"/>
      <c r="FW133" s="129"/>
      <c r="FX133" s="129"/>
      <c r="FY133" s="129"/>
      <c r="FZ133" s="129"/>
      <c r="GA133" s="129"/>
      <c r="GB133" s="129"/>
      <c r="GC133" s="129"/>
      <c r="GD133" s="129"/>
      <c r="GE133" s="129"/>
      <c r="GF133" s="129"/>
      <c r="GG133" s="129"/>
      <c r="GH133" s="129"/>
      <c r="GI133" s="129"/>
      <c r="GJ133" s="129"/>
      <c r="GK133" s="129"/>
      <c r="GL133" s="129"/>
      <c r="GM133" s="129"/>
      <c r="GN133" s="129"/>
      <c r="GO133" s="129"/>
      <c r="GP133" s="129"/>
      <c r="GQ133" s="129"/>
      <c r="GR133" s="129"/>
      <c r="GS133" s="129"/>
      <c r="GT133" s="129"/>
      <c r="GU133" s="129"/>
      <c r="GV133" s="129"/>
      <c r="GW133" s="129"/>
      <c r="GX133" s="129"/>
      <c r="GY133" s="129"/>
      <c r="GZ133" s="129"/>
      <c r="HA133" s="129"/>
      <c r="HB133" s="129"/>
      <c r="HC133" s="129"/>
      <c r="HD133" s="129"/>
      <c r="HE133" s="129"/>
      <c r="HF133" s="129"/>
      <c r="HG133" s="129"/>
      <c r="HH133" s="129"/>
      <c r="HI133" s="129"/>
      <c r="HJ133" s="129"/>
      <c r="HK133" s="129"/>
      <c r="HL133" s="129"/>
      <c r="HM133" s="129"/>
      <c r="HN133" s="129"/>
      <c r="HO133" s="129"/>
      <c r="HP133" s="129"/>
      <c r="HQ133" s="129"/>
      <c r="HR133" s="129"/>
      <c r="HS133" s="129"/>
      <c r="HT133" s="129"/>
      <c r="HU133" s="129"/>
      <c r="HV133" s="129"/>
      <c r="HW133" s="129"/>
      <c r="HX133" s="129"/>
      <c r="HY133" s="129"/>
      <c r="HZ133" s="129"/>
      <c r="IA133" s="129"/>
      <c r="IB133" s="129"/>
      <c r="IC133" s="129"/>
      <c r="ID133" s="129"/>
      <c r="IE133" s="129"/>
      <c r="IF133" s="129"/>
      <c r="IG133" s="129"/>
      <c r="IH133" s="129"/>
      <c r="II133" s="129"/>
      <c r="IJ133" s="129"/>
      <c r="IK133" s="129"/>
      <c r="IL133" s="129"/>
      <c r="IM133" s="129"/>
      <c r="IN133" s="129"/>
      <c r="IO133" s="129"/>
      <c r="IP133" s="129"/>
      <c r="IQ133" s="129"/>
      <c r="IR133" s="129"/>
      <c r="IS133" s="129"/>
      <c r="IT133" s="129"/>
      <c r="IU133" s="129"/>
      <c r="IV133" s="129"/>
      <c r="IW133" s="129"/>
      <c r="IX133" s="129"/>
      <c r="IY133" s="129"/>
    </row>
    <row r="134" spans="1:259" s="120" customFormat="1" ht="15" hidden="1" x14ac:dyDescent="0.3">
      <c r="A134" s="130"/>
      <c r="B134" s="138" t="e">
        <f>IF(B77=49,"Empat Puluh Sembilan",IF(B77=50,"Lima Puluh",IF(B77=51,"Lima Puluh Satu",IF(B77=52,"Lima Puluh Dua",IF(B77=53,"Lima Puluh Tiga",IF(B77=54,"Lima Puluh Empat",IF(B77=55,"Lima Puluh Lima",IF(B77=56,"Lima Puluh Enam",0))))))))</f>
        <v>#REF!</v>
      </c>
      <c r="C134" s="138"/>
      <c r="D134" s="138" t="e">
        <f>IF(D77=49,"Empat Puluh Sembilan",IF(D77=50,"Lima Puluh",IF(D77=51,"Lima Puluh Satu",IF(D77=52,"Lima Puluh Dua",IF(D77=53,"Lima Puluh Tiga",IF(D77=54,"Lima Puluh Empat",IF(D77=55,"Lima Puluh Lima",IF(D77=56,"Lima Puluh Enam",0))))))))</f>
        <v>#REF!</v>
      </c>
      <c r="E134" s="138" t="e">
        <f>IF(E77=49,"Empat Puluh Sembilan",IF(E77=50,"Lima Puluh",IF(E77=51,"Lima Puluh Satu",IF(E77=52,"Lima Puluh Dua",IF(E77=53,"Lima Puluh Tiga",IF(E77=54,"Lima Puluh Empat",IF(E77=55,"Lima Puluh Lima",IF(E77=56,"Lima Puluh Enam",0))))))))</f>
        <v>#REF!</v>
      </c>
      <c r="F134" s="138"/>
      <c r="G134" s="138"/>
      <c r="H134" s="138" t="e">
        <f>IF(H77=49,"Empat Puluh Sembilan",IF(H77=50,"Lima Puluh",IF(H77=51,"Lima Puluh Satu",IF(H77=52,"Lima Puluh Dua",IF(H77=53,"Lima Puluh Tiga",IF(H77=54,"Lima Puluh Empat",IF(H77=55,"Lima Puluh Lima",IF(H77=56,"Lima Puluh Enam",0))))))))</f>
        <v>#REF!</v>
      </c>
      <c r="I134" s="138" t="e">
        <f>IF(I77=49,"Empat Puluh Sembilan",IF(I77=50,"Lima Puluh",IF(I77=51,"Lima Puluh Satu",IF(I77=52,"Lima Puluh Dua",IF(I77=53,"Lima Puluh Tiga",IF(I77=54,"Lima Puluh Empat",IF(I77=55,"Lima Puluh Lima",IF(I77=56,"Lima Puluh Enam",0))))))))</f>
        <v>#REF!</v>
      </c>
      <c r="J134" s="138"/>
      <c r="K134" s="138"/>
      <c r="L134" s="138"/>
      <c r="M134" s="138"/>
      <c r="N134" s="138"/>
      <c r="O134" s="138"/>
      <c r="P134" s="138"/>
      <c r="Q134" s="138"/>
      <c r="R134" s="138"/>
      <c r="S134" s="138"/>
      <c r="T134" s="138"/>
      <c r="U134" s="138"/>
      <c r="V134" s="133"/>
      <c r="W134" s="128"/>
      <c r="X134" s="129"/>
      <c r="Y134" s="129"/>
      <c r="Z134" s="129"/>
      <c r="AA134" s="129"/>
      <c r="AB134" s="129"/>
      <c r="AC134" s="129"/>
      <c r="AD134" s="129"/>
      <c r="AE134" s="129"/>
      <c r="AF134" s="129"/>
      <c r="AG134" s="129"/>
      <c r="AH134" s="129"/>
      <c r="AI134" s="129"/>
      <c r="AJ134" s="129"/>
      <c r="AK134" s="129"/>
      <c r="AL134" s="129"/>
      <c r="AM134" s="129"/>
      <c r="AN134" s="129"/>
      <c r="AO134" s="129"/>
      <c r="AP134" s="129"/>
      <c r="AQ134" s="129"/>
      <c r="AR134" s="129"/>
      <c r="AS134" s="129"/>
      <c r="AT134" s="129"/>
      <c r="AU134" s="129"/>
      <c r="AV134" s="129"/>
      <c r="AW134" s="129"/>
      <c r="AX134" s="129"/>
      <c r="AY134" s="129"/>
      <c r="AZ134" s="129"/>
      <c r="BA134" s="129"/>
      <c r="BB134" s="129"/>
      <c r="BC134" s="129"/>
      <c r="BD134" s="129"/>
      <c r="BE134" s="129"/>
      <c r="BF134" s="129"/>
      <c r="BG134" s="129"/>
      <c r="BH134" s="129"/>
      <c r="BI134" s="129"/>
      <c r="BJ134" s="129"/>
      <c r="BK134" s="129"/>
      <c r="BL134" s="129"/>
      <c r="BM134" s="129"/>
      <c r="BN134" s="129"/>
      <c r="BO134" s="129"/>
      <c r="BP134" s="129"/>
      <c r="BQ134" s="129"/>
      <c r="BR134" s="129"/>
      <c r="BS134" s="129"/>
      <c r="BT134" s="129"/>
      <c r="BU134" s="129"/>
      <c r="BV134" s="129"/>
      <c r="BW134" s="129"/>
      <c r="BX134" s="129"/>
      <c r="BY134" s="129"/>
      <c r="BZ134" s="129"/>
      <c r="CA134" s="129"/>
      <c r="CB134" s="129"/>
      <c r="CC134" s="129"/>
      <c r="CD134" s="129"/>
      <c r="CE134" s="129"/>
      <c r="CF134" s="129"/>
      <c r="CG134" s="129"/>
      <c r="CH134" s="129"/>
      <c r="CI134" s="129"/>
      <c r="CJ134" s="129"/>
      <c r="CK134" s="129"/>
      <c r="CL134" s="129"/>
      <c r="CM134" s="129"/>
      <c r="CN134" s="129"/>
      <c r="CO134" s="129"/>
      <c r="CP134" s="129"/>
      <c r="CQ134" s="129"/>
      <c r="CR134" s="129"/>
      <c r="CS134" s="129"/>
      <c r="CT134" s="129"/>
      <c r="CU134" s="129"/>
      <c r="CV134" s="129"/>
      <c r="CW134" s="129"/>
      <c r="CX134" s="129"/>
      <c r="CY134" s="129"/>
      <c r="CZ134" s="129"/>
      <c r="DA134" s="129"/>
      <c r="DB134" s="129"/>
      <c r="DC134" s="129"/>
      <c r="DD134" s="129"/>
      <c r="DE134" s="129"/>
      <c r="DF134" s="129"/>
      <c r="DG134" s="129"/>
      <c r="DH134" s="129"/>
      <c r="DI134" s="129"/>
      <c r="DJ134" s="129"/>
      <c r="DK134" s="129"/>
      <c r="DL134" s="129"/>
      <c r="DM134" s="129"/>
      <c r="DN134" s="129"/>
      <c r="DO134" s="129"/>
      <c r="DP134" s="129"/>
      <c r="DQ134" s="129"/>
      <c r="DR134" s="129"/>
      <c r="DS134" s="129"/>
      <c r="DT134" s="129"/>
      <c r="DU134" s="129"/>
      <c r="DV134" s="129"/>
      <c r="DW134" s="129"/>
      <c r="DX134" s="129"/>
      <c r="DY134" s="129"/>
      <c r="DZ134" s="129"/>
      <c r="EA134" s="129"/>
      <c r="EB134" s="129"/>
      <c r="EC134" s="129"/>
      <c r="ED134" s="129"/>
      <c r="EE134" s="129"/>
      <c r="EF134" s="129"/>
      <c r="EG134" s="129"/>
      <c r="EH134" s="129"/>
      <c r="EI134" s="129"/>
      <c r="EJ134" s="129"/>
      <c r="EK134" s="129"/>
      <c r="EL134" s="129"/>
      <c r="EM134" s="129"/>
      <c r="EN134" s="129"/>
      <c r="EO134" s="129"/>
      <c r="EP134" s="129"/>
      <c r="EQ134" s="129"/>
      <c r="ER134" s="129"/>
      <c r="ES134" s="129"/>
      <c r="ET134" s="129"/>
      <c r="EU134" s="129"/>
      <c r="EV134" s="129"/>
      <c r="EW134" s="129"/>
      <c r="EX134" s="129"/>
      <c r="EY134" s="129"/>
      <c r="EZ134" s="129"/>
      <c r="FA134" s="129"/>
      <c r="FB134" s="129"/>
      <c r="FC134" s="129"/>
      <c r="FD134" s="129"/>
      <c r="FE134" s="129"/>
      <c r="FF134" s="129"/>
      <c r="FG134" s="129"/>
      <c r="FH134" s="129"/>
      <c r="FI134" s="129"/>
      <c r="FJ134" s="129"/>
      <c r="FK134" s="129"/>
      <c r="FL134" s="129"/>
      <c r="FM134" s="129"/>
      <c r="FN134" s="129"/>
      <c r="FO134" s="129"/>
      <c r="FP134" s="129"/>
      <c r="FQ134" s="129"/>
      <c r="FR134" s="129"/>
      <c r="FS134" s="129"/>
      <c r="FT134" s="129"/>
      <c r="FU134" s="129"/>
      <c r="FV134" s="129"/>
      <c r="FW134" s="129"/>
      <c r="FX134" s="129"/>
      <c r="FY134" s="129"/>
      <c r="FZ134" s="129"/>
      <c r="GA134" s="129"/>
      <c r="GB134" s="129"/>
      <c r="GC134" s="129"/>
      <c r="GD134" s="129"/>
      <c r="GE134" s="129"/>
      <c r="GF134" s="129"/>
      <c r="GG134" s="129"/>
      <c r="GH134" s="129"/>
      <c r="GI134" s="129"/>
      <c r="GJ134" s="129"/>
      <c r="GK134" s="129"/>
      <c r="GL134" s="129"/>
      <c r="GM134" s="129"/>
      <c r="GN134" s="129"/>
      <c r="GO134" s="129"/>
      <c r="GP134" s="129"/>
      <c r="GQ134" s="129"/>
      <c r="GR134" s="129"/>
      <c r="GS134" s="129"/>
      <c r="GT134" s="129"/>
      <c r="GU134" s="129"/>
      <c r="GV134" s="129"/>
      <c r="GW134" s="129"/>
      <c r="GX134" s="129"/>
      <c r="GY134" s="129"/>
      <c r="GZ134" s="129"/>
      <c r="HA134" s="129"/>
      <c r="HB134" s="129"/>
      <c r="HC134" s="129"/>
      <c r="HD134" s="129"/>
      <c r="HE134" s="129"/>
      <c r="HF134" s="129"/>
      <c r="HG134" s="129"/>
      <c r="HH134" s="129"/>
      <c r="HI134" s="129"/>
      <c r="HJ134" s="129"/>
      <c r="HK134" s="129"/>
      <c r="HL134" s="129"/>
      <c r="HM134" s="129"/>
      <c r="HN134" s="129"/>
      <c r="HO134" s="129"/>
      <c r="HP134" s="129"/>
      <c r="HQ134" s="129"/>
      <c r="HR134" s="129"/>
      <c r="HS134" s="129"/>
      <c r="HT134" s="129"/>
      <c r="HU134" s="129"/>
      <c r="HV134" s="129"/>
      <c r="HW134" s="129"/>
      <c r="HX134" s="129"/>
      <c r="HY134" s="129"/>
      <c r="HZ134" s="129"/>
      <c r="IA134" s="129"/>
      <c r="IB134" s="129"/>
      <c r="IC134" s="129"/>
      <c r="ID134" s="129"/>
      <c r="IE134" s="129"/>
      <c r="IF134" s="129"/>
      <c r="IG134" s="129"/>
      <c r="IH134" s="129"/>
      <c r="II134" s="129"/>
      <c r="IJ134" s="129"/>
      <c r="IK134" s="129"/>
      <c r="IL134" s="129"/>
      <c r="IM134" s="129"/>
      <c r="IN134" s="129"/>
      <c r="IO134" s="129"/>
      <c r="IP134" s="129"/>
      <c r="IQ134" s="129"/>
      <c r="IR134" s="129"/>
      <c r="IS134" s="129"/>
      <c r="IT134" s="129"/>
      <c r="IU134" s="129"/>
      <c r="IV134" s="129"/>
      <c r="IW134" s="129"/>
      <c r="IX134" s="129"/>
      <c r="IY134" s="129"/>
    </row>
    <row r="135" spans="1:259" s="120" customFormat="1" ht="15" hidden="1" x14ac:dyDescent="0.3">
      <c r="A135" s="130"/>
      <c r="B135" s="137" t="e">
        <f>IF(B133=0,B134,B133)</f>
        <v>#REF!</v>
      </c>
      <c r="C135" s="137"/>
      <c r="D135" s="137" t="e">
        <f>IF(D133=0,D134,D133)</f>
        <v>#REF!</v>
      </c>
      <c r="E135" s="137" t="e">
        <f>IF(E133=0,E134,E133)</f>
        <v>#REF!</v>
      </c>
      <c r="F135" s="137"/>
      <c r="G135" s="137"/>
      <c r="H135" s="137" t="e">
        <f>IF(H133=0,H134,H133)</f>
        <v>#REF!</v>
      </c>
      <c r="I135" s="137" t="e">
        <f>IF(I133=0,I134,I133)</f>
        <v>#REF!</v>
      </c>
      <c r="J135" s="138"/>
      <c r="K135" s="138"/>
      <c r="L135" s="138"/>
      <c r="M135" s="138"/>
      <c r="N135" s="138"/>
      <c r="O135" s="138"/>
      <c r="P135" s="138"/>
      <c r="Q135" s="138"/>
      <c r="R135" s="138"/>
      <c r="S135" s="138"/>
      <c r="T135" s="138"/>
      <c r="U135" s="138"/>
      <c r="V135" s="133"/>
      <c r="W135" s="128"/>
      <c r="X135" s="129"/>
      <c r="Y135" s="129"/>
      <c r="Z135" s="129"/>
      <c r="AA135" s="129"/>
      <c r="AB135" s="129"/>
      <c r="AC135" s="129"/>
      <c r="AD135" s="129"/>
      <c r="AE135" s="129"/>
      <c r="AF135" s="129"/>
      <c r="AG135" s="129"/>
      <c r="AH135" s="129"/>
      <c r="AI135" s="129"/>
      <c r="AJ135" s="129"/>
      <c r="AK135" s="129"/>
      <c r="AL135" s="129"/>
      <c r="AM135" s="129"/>
      <c r="AN135" s="129"/>
      <c r="AO135" s="129"/>
      <c r="AP135" s="129"/>
      <c r="AQ135" s="129"/>
      <c r="AR135" s="129"/>
      <c r="AS135" s="129"/>
      <c r="AT135" s="129"/>
      <c r="AU135" s="129"/>
      <c r="AV135" s="129"/>
      <c r="AW135" s="129"/>
      <c r="AX135" s="129"/>
      <c r="AY135" s="129"/>
      <c r="AZ135" s="129"/>
      <c r="BA135" s="129"/>
      <c r="BB135" s="129"/>
      <c r="BC135" s="129"/>
      <c r="BD135" s="129"/>
      <c r="BE135" s="129"/>
      <c r="BF135" s="129"/>
      <c r="BG135" s="129"/>
      <c r="BH135" s="129"/>
      <c r="BI135" s="129"/>
      <c r="BJ135" s="129"/>
      <c r="BK135" s="129"/>
      <c r="BL135" s="129"/>
      <c r="BM135" s="129"/>
      <c r="BN135" s="129"/>
      <c r="BO135" s="129"/>
      <c r="BP135" s="129"/>
      <c r="BQ135" s="129"/>
      <c r="BR135" s="129"/>
      <c r="BS135" s="129"/>
      <c r="BT135" s="129"/>
      <c r="BU135" s="129"/>
      <c r="BV135" s="129"/>
      <c r="BW135" s="129"/>
      <c r="BX135" s="129"/>
      <c r="BY135" s="129"/>
      <c r="BZ135" s="129"/>
      <c r="CA135" s="129"/>
      <c r="CB135" s="129"/>
      <c r="CC135" s="129"/>
      <c r="CD135" s="129"/>
      <c r="CE135" s="129"/>
      <c r="CF135" s="129"/>
      <c r="CG135" s="129"/>
      <c r="CH135" s="129"/>
      <c r="CI135" s="129"/>
      <c r="CJ135" s="129"/>
      <c r="CK135" s="129"/>
      <c r="CL135" s="129"/>
      <c r="CM135" s="129"/>
      <c r="CN135" s="129"/>
      <c r="CO135" s="129"/>
      <c r="CP135" s="129"/>
      <c r="CQ135" s="129"/>
      <c r="CR135" s="129"/>
      <c r="CS135" s="129"/>
      <c r="CT135" s="129"/>
      <c r="CU135" s="129"/>
      <c r="CV135" s="129"/>
      <c r="CW135" s="129"/>
      <c r="CX135" s="129"/>
      <c r="CY135" s="129"/>
      <c r="CZ135" s="129"/>
      <c r="DA135" s="129"/>
      <c r="DB135" s="129"/>
      <c r="DC135" s="129"/>
      <c r="DD135" s="129"/>
      <c r="DE135" s="129"/>
      <c r="DF135" s="129"/>
      <c r="DG135" s="129"/>
      <c r="DH135" s="129"/>
      <c r="DI135" s="129"/>
      <c r="DJ135" s="129"/>
      <c r="DK135" s="129"/>
      <c r="DL135" s="129"/>
      <c r="DM135" s="129"/>
      <c r="DN135" s="129"/>
      <c r="DO135" s="129"/>
      <c r="DP135" s="129"/>
      <c r="DQ135" s="129"/>
      <c r="DR135" s="129"/>
      <c r="DS135" s="129"/>
      <c r="DT135" s="129"/>
      <c r="DU135" s="129"/>
      <c r="DV135" s="129"/>
      <c r="DW135" s="129"/>
      <c r="DX135" s="129"/>
      <c r="DY135" s="129"/>
      <c r="DZ135" s="129"/>
      <c r="EA135" s="129"/>
      <c r="EB135" s="129"/>
      <c r="EC135" s="129"/>
      <c r="ED135" s="129"/>
      <c r="EE135" s="129"/>
      <c r="EF135" s="129"/>
      <c r="EG135" s="129"/>
      <c r="EH135" s="129"/>
      <c r="EI135" s="129"/>
      <c r="EJ135" s="129"/>
      <c r="EK135" s="129"/>
      <c r="EL135" s="129"/>
      <c r="EM135" s="129"/>
      <c r="EN135" s="129"/>
      <c r="EO135" s="129"/>
      <c r="EP135" s="129"/>
      <c r="EQ135" s="129"/>
      <c r="ER135" s="129"/>
      <c r="ES135" s="129"/>
      <c r="ET135" s="129"/>
      <c r="EU135" s="129"/>
      <c r="EV135" s="129"/>
      <c r="EW135" s="129"/>
      <c r="EX135" s="129"/>
      <c r="EY135" s="129"/>
      <c r="EZ135" s="129"/>
      <c r="FA135" s="129"/>
      <c r="FB135" s="129"/>
      <c r="FC135" s="129"/>
      <c r="FD135" s="129"/>
      <c r="FE135" s="129"/>
      <c r="FF135" s="129"/>
      <c r="FG135" s="129"/>
      <c r="FH135" s="129"/>
      <c r="FI135" s="129"/>
      <c r="FJ135" s="129"/>
      <c r="FK135" s="129"/>
      <c r="FL135" s="129"/>
      <c r="FM135" s="129"/>
      <c r="FN135" s="129"/>
      <c r="FO135" s="129"/>
      <c r="FP135" s="129"/>
      <c r="FQ135" s="129"/>
      <c r="FR135" s="129"/>
      <c r="FS135" s="129"/>
      <c r="FT135" s="129"/>
      <c r="FU135" s="129"/>
      <c r="FV135" s="129"/>
      <c r="FW135" s="129"/>
      <c r="FX135" s="129"/>
      <c r="FY135" s="129"/>
      <c r="FZ135" s="129"/>
      <c r="GA135" s="129"/>
      <c r="GB135" s="129"/>
      <c r="GC135" s="129"/>
      <c r="GD135" s="129"/>
      <c r="GE135" s="129"/>
      <c r="GF135" s="129"/>
      <c r="GG135" s="129"/>
      <c r="GH135" s="129"/>
      <c r="GI135" s="129"/>
      <c r="GJ135" s="129"/>
      <c r="GK135" s="129"/>
      <c r="GL135" s="129"/>
      <c r="GM135" s="129"/>
      <c r="GN135" s="129"/>
      <c r="GO135" s="129"/>
      <c r="GP135" s="129"/>
      <c r="GQ135" s="129"/>
      <c r="GR135" s="129"/>
      <c r="GS135" s="129"/>
      <c r="GT135" s="129"/>
      <c r="GU135" s="129"/>
      <c r="GV135" s="129"/>
      <c r="GW135" s="129"/>
      <c r="GX135" s="129"/>
      <c r="GY135" s="129"/>
      <c r="GZ135" s="129"/>
      <c r="HA135" s="129"/>
      <c r="HB135" s="129"/>
      <c r="HC135" s="129"/>
      <c r="HD135" s="129"/>
      <c r="HE135" s="129"/>
      <c r="HF135" s="129"/>
      <c r="HG135" s="129"/>
      <c r="HH135" s="129"/>
      <c r="HI135" s="129"/>
      <c r="HJ135" s="129"/>
      <c r="HK135" s="129"/>
      <c r="HL135" s="129"/>
      <c r="HM135" s="129"/>
      <c r="HN135" s="129"/>
      <c r="HO135" s="129"/>
      <c r="HP135" s="129"/>
      <c r="HQ135" s="129"/>
      <c r="HR135" s="129"/>
      <c r="HS135" s="129"/>
      <c r="HT135" s="129"/>
      <c r="HU135" s="129"/>
      <c r="HV135" s="129"/>
      <c r="HW135" s="129"/>
      <c r="HX135" s="129"/>
      <c r="HY135" s="129"/>
      <c r="HZ135" s="129"/>
      <c r="IA135" s="129"/>
      <c r="IB135" s="129"/>
      <c r="IC135" s="129"/>
      <c r="ID135" s="129"/>
      <c r="IE135" s="129"/>
      <c r="IF135" s="129"/>
      <c r="IG135" s="129"/>
      <c r="IH135" s="129"/>
      <c r="II135" s="129"/>
      <c r="IJ135" s="129"/>
      <c r="IK135" s="129"/>
      <c r="IL135" s="129"/>
      <c r="IM135" s="129"/>
      <c r="IN135" s="129"/>
      <c r="IO135" s="129"/>
      <c r="IP135" s="129"/>
      <c r="IQ135" s="129"/>
      <c r="IR135" s="129"/>
      <c r="IS135" s="129"/>
      <c r="IT135" s="129"/>
      <c r="IU135" s="129"/>
      <c r="IV135" s="129"/>
      <c r="IW135" s="129"/>
      <c r="IX135" s="129"/>
      <c r="IY135" s="129"/>
    </row>
    <row r="136" spans="1:259" s="120" customFormat="1" ht="15" hidden="1" x14ac:dyDescent="0.3">
      <c r="A136" s="130"/>
      <c r="B136" s="138" t="e">
        <f>IF(B77=57,"Lima Puluh Tujuh",IF(B77=58,"Lima Puluh Delapan",IF(B77=59,"Lima Puluh Sembilan",IF(B77=60,"Enam Puluh",IF(B77=61,"Enam Puluh Satu",IF(B77=62,"Enam Puluh Dua",IF(B77=63,"Enam Puluh Tiga",IF(B77=64,"Enam Puluh Empat",0))))))))</f>
        <v>#REF!</v>
      </c>
      <c r="C136" s="138"/>
      <c r="D136" s="138" t="e">
        <f>IF(D77=57,"Lima Puluh Tujuh",IF(D77=58,"Lima Puluh Delapan",IF(D77=59,"Lima Puluh Sembilan",IF(D77=60,"Enam Puluh",IF(D77=61,"Enam Puluh Satu",IF(D77=62,"Enam Puluh Dua",IF(D77=63,"Enam Puluh Tiga",IF(D77=64,"Enam Puluh Empat",0))))))))</f>
        <v>#REF!</v>
      </c>
      <c r="E136" s="138" t="e">
        <f>IF(E77=57,"Lima Puluh Tujuh",IF(E77=58,"Lima Puluh Delapan",IF(E77=59,"Lima Puluh Sembilan",IF(E77=60,"Enam Puluh",IF(E77=61,"Enam Puluh Satu",IF(E77=62,"Enam Puluh Dua",IF(E77=63,"Enam Puluh Tiga",IF(E77=64,"Enam Puluh Empat",0))))))))</f>
        <v>#REF!</v>
      </c>
      <c r="F136" s="138"/>
      <c r="G136" s="138"/>
      <c r="H136" s="138" t="e">
        <f>IF(H77=57,"Lima Puluh Tujuh",IF(H77=58,"Lima Puluh Delapan",IF(H77=59,"Lima Puluh Sembilan",IF(H77=60,"Enam Puluh",IF(H77=61,"Enam Puluh Satu",IF(H77=62,"Enam Puluh Dua",IF(H77=63,"Enam Puluh Tiga",IF(H77=64,"Enam Puluh Empat",0))))))))</f>
        <v>#REF!</v>
      </c>
      <c r="I136" s="138" t="e">
        <f>IF(I77=57,"Lima Puluh Tujuh",IF(I77=58,"Lima Puluh Delapan",IF(I77=59,"Lima Puluh Sembilan",IF(I77=60,"Enam Puluh",IF(I77=61,"Enam Puluh Satu",IF(I77=62,"Enam Puluh Dua",IF(I77=63,"Enam Puluh Tiga",IF(I77=64,"Enam Puluh Empat",0))))))))</f>
        <v>#REF!</v>
      </c>
      <c r="J136" s="138"/>
      <c r="K136" s="138"/>
      <c r="L136" s="138"/>
      <c r="M136" s="138"/>
      <c r="N136" s="138"/>
      <c r="O136" s="138"/>
      <c r="P136" s="138"/>
      <c r="Q136" s="138"/>
      <c r="R136" s="138"/>
      <c r="S136" s="138"/>
      <c r="T136" s="138"/>
      <c r="U136" s="138"/>
      <c r="V136" s="133"/>
      <c r="W136" s="128"/>
      <c r="X136" s="129"/>
      <c r="Y136" s="129"/>
      <c r="Z136" s="129"/>
      <c r="AA136" s="129"/>
      <c r="AB136" s="129"/>
      <c r="AC136" s="129"/>
      <c r="AD136" s="129"/>
      <c r="AE136" s="129"/>
      <c r="AF136" s="129"/>
      <c r="AG136" s="129"/>
      <c r="AH136" s="129"/>
      <c r="AI136" s="129"/>
      <c r="AJ136" s="129"/>
      <c r="AK136" s="129"/>
      <c r="AL136" s="129"/>
      <c r="AM136" s="129"/>
      <c r="AN136" s="129"/>
      <c r="AO136" s="129"/>
      <c r="AP136" s="129"/>
      <c r="AQ136" s="129"/>
      <c r="AR136" s="129"/>
      <c r="AS136" s="129"/>
      <c r="AT136" s="129"/>
      <c r="AU136" s="129"/>
      <c r="AV136" s="129"/>
      <c r="AW136" s="129"/>
      <c r="AX136" s="129"/>
      <c r="AY136" s="129"/>
      <c r="AZ136" s="129"/>
      <c r="BA136" s="129"/>
      <c r="BB136" s="129"/>
      <c r="BC136" s="129"/>
      <c r="BD136" s="129"/>
      <c r="BE136" s="129"/>
      <c r="BF136" s="129"/>
      <c r="BG136" s="129"/>
      <c r="BH136" s="129"/>
      <c r="BI136" s="129"/>
      <c r="BJ136" s="129"/>
      <c r="BK136" s="129"/>
      <c r="BL136" s="129"/>
      <c r="BM136" s="129"/>
      <c r="BN136" s="129"/>
      <c r="BO136" s="129"/>
      <c r="BP136" s="129"/>
      <c r="BQ136" s="129"/>
      <c r="BR136" s="129"/>
      <c r="BS136" s="129"/>
      <c r="BT136" s="129"/>
      <c r="BU136" s="129"/>
      <c r="BV136" s="129"/>
      <c r="BW136" s="129"/>
      <c r="BX136" s="129"/>
      <c r="BY136" s="129"/>
      <c r="BZ136" s="129"/>
      <c r="CA136" s="129"/>
      <c r="CB136" s="129"/>
      <c r="CC136" s="129"/>
      <c r="CD136" s="129"/>
      <c r="CE136" s="129"/>
      <c r="CF136" s="129"/>
      <c r="CG136" s="129"/>
      <c r="CH136" s="129"/>
      <c r="CI136" s="129"/>
      <c r="CJ136" s="129"/>
      <c r="CK136" s="129"/>
      <c r="CL136" s="129"/>
      <c r="CM136" s="129"/>
      <c r="CN136" s="129"/>
      <c r="CO136" s="129"/>
      <c r="CP136" s="129"/>
      <c r="CQ136" s="129"/>
      <c r="CR136" s="129"/>
      <c r="CS136" s="129"/>
      <c r="CT136" s="129"/>
      <c r="CU136" s="129"/>
      <c r="CV136" s="129"/>
      <c r="CW136" s="129"/>
      <c r="CX136" s="129"/>
      <c r="CY136" s="129"/>
      <c r="CZ136" s="129"/>
      <c r="DA136" s="129"/>
      <c r="DB136" s="129"/>
      <c r="DC136" s="129"/>
      <c r="DD136" s="129"/>
      <c r="DE136" s="129"/>
      <c r="DF136" s="129"/>
      <c r="DG136" s="129"/>
      <c r="DH136" s="129"/>
      <c r="DI136" s="129"/>
      <c r="DJ136" s="129"/>
      <c r="DK136" s="129"/>
      <c r="DL136" s="129"/>
      <c r="DM136" s="129"/>
      <c r="DN136" s="129"/>
      <c r="DO136" s="129"/>
      <c r="DP136" s="129"/>
      <c r="DQ136" s="129"/>
      <c r="DR136" s="129"/>
      <c r="DS136" s="129"/>
      <c r="DT136" s="129"/>
      <c r="DU136" s="129"/>
      <c r="DV136" s="129"/>
      <c r="DW136" s="129"/>
      <c r="DX136" s="129"/>
      <c r="DY136" s="129"/>
      <c r="DZ136" s="129"/>
      <c r="EA136" s="129"/>
      <c r="EB136" s="129"/>
      <c r="EC136" s="129"/>
      <c r="ED136" s="129"/>
      <c r="EE136" s="129"/>
      <c r="EF136" s="129"/>
      <c r="EG136" s="129"/>
      <c r="EH136" s="129"/>
      <c r="EI136" s="129"/>
      <c r="EJ136" s="129"/>
      <c r="EK136" s="129"/>
      <c r="EL136" s="129"/>
      <c r="EM136" s="129"/>
      <c r="EN136" s="129"/>
      <c r="EO136" s="129"/>
      <c r="EP136" s="129"/>
      <c r="EQ136" s="129"/>
      <c r="ER136" s="129"/>
      <c r="ES136" s="129"/>
      <c r="ET136" s="129"/>
      <c r="EU136" s="129"/>
      <c r="EV136" s="129"/>
      <c r="EW136" s="129"/>
      <c r="EX136" s="129"/>
      <c r="EY136" s="129"/>
      <c r="EZ136" s="129"/>
      <c r="FA136" s="129"/>
      <c r="FB136" s="129"/>
      <c r="FC136" s="129"/>
      <c r="FD136" s="129"/>
      <c r="FE136" s="129"/>
      <c r="FF136" s="129"/>
      <c r="FG136" s="129"/>
      <c r="FH136" s="129"/>
      <c r="FI136" s="129"/>
      <c r="FJ136" s="129"/>
      <c r="FK136" s="129"/>
      <c r="FL136" s="129"/>
      <c r="FM136" s="129"/>
      <c r="FN136" s="129"/>
      <c r="FO136" s="129"/>
      <c r="FP136" s="129"/>
      <c r="FQ136" s="129"/>
      <c r="FR136" s="129"/>
      <c r="FS136" s="129"/>
      <c r="FT136" s="129"/>
      <c r="FU136" s="129"/>
      <c r="FV136" s="129"/>
      <c r="FW136" s="129"/>
      <c r="FX136" s="129"/>
      <c r="FY136" s="129"/>
      <c r="FZ136" s="129"/>
      <c r="GA136" s="129"/>
      <c r="GB136" s="129"/>
      <c r="GC136" s="129"/>
      <c r="GD136" s="129"/>
      <c r="GE136" s="129"/>
      <c r="GF136" s="129"/>
      <c r="GG136" s="129"/>
      <c r="GH136" s="129"/>
      <c r="GI136" s="129"/>
      <c r="GJ136" s="129"/>
      <c r="GK136" s="129"/>
      <c r="GL136" s="129"/>
      <c r="GM136" s="129"/>
      <c r="GN136" s="129"/>
      <c r="GO136" s="129"/>
      <c r="GP136" s="129"/>
      <c r="GQ136" s="129"/>
      <c r="GR136" s="129"/>
      <c r="GS136" s="129"/>
      <c r="GT136" s="129"/>
      <c r="GU136" s="129"/>
      <c r="GV136" s="129"/>
      <c r="GW136" s="129"/>
      <c r="GX136" s="129"/>
      <c r="GY136" s="129"/>
      <c r="GZ136" s="129"/>
      <c r="HA136" s="129"/>
      <c r="HB136" s="129"/>
      <c r="HC136" s="129"/>
      <c r="HD136" s="129"/>
      <c r="HE136" s="129"/>
      <c r="HF136" s="129"/>
      <c r="HG136" s="129"/>
      <c r="HH136" s="129"/>
      <c r="HI136" s="129"/>
      <c r="HJ136" s="129"/>
      <c r="HK136" s="129"/>
      <c r="HL136" s="129"/>
      <c r="HM136" s="129"/>
      <c r="HN136" s="129"/>
      <c r="HO136" s="129"/>
      <c r="HP136" s="129"/>
      <c r="HQ136" s="129"/>
      <c r="HR136" s="129"/>
      <c r="HS136" s="129"/>
      <c r="HT136" s="129"/>
      <c r="HU136" s="129"/>
      <c r="HV136" s="129"/>
      <c r="HW136" s="129"/>
      <c r="HX136" s="129"/>
      <c r="HY136" s="129"/>
      <c r="HZ136" s="129"/>
      <c r="IA136" s="129"/>
      <c r="IB136" s="129"/>
      <c r="IC136" s="129"/>
      <c r="ID136" s="129"/>
      <c r="IE136" s="129"/>
      <c r="IF136" s="129"/>
      <c r="IG136" s="129"/>
      <c r="IH136" s="129"/>
      <c r="II136" s="129"/>
      <c r="IJ136" s="129"/>
      <c r="IK136" s="129"/>
      <c r="IL136" s="129"/>
      <c r="IM136" s="129"/>
      <c r="IN136" s="129"/>
      <c r="IO136" s="129"/>
      <c r="IP136" s="129"/>
      <c r="IQ136" s="129"/>
      <c r="IR136" s="129"/>
      <c r="IS136" s="129"/>
      <c r="IT136" s="129"/>
      <c r="IU136" s="129"/>
      <c r="IV136" s="129"/>
      <c r="IW136" s="129"/>
      <c r="IX136" s="129"/>
      <c r="IY136" s="129"/>
    </row>
    <row r="137" spans="1:259" s="120" customFormat="1" ht="15" hidden="1" x14ac:dyDescent="0.3">
      <c r="A137" s="130"/>
      <c r="B137" s="137" t="e">
        <f>IF(B135=0,B136,B135)</f>
        <v>#REF!</v>
      </c>
      <c r="C137" s="137"/>
      <c r="D137" s="137" t="e">
        <f>IF(D135=0,D136,D135)</f>
        <v>#REF!</v>
      </c>
      <c r="E137" s="137" t="e">
        <f>IF(E135=0,E136,E135)</f>
        <v>#REF!</v>
      </c>
      <c r="F137" s="137"/>
      <c r="G137" s="137"/>
      <c r="H137" s="137" t="e">
        <f>IF(H135=0,H136,H135)</f>
        <v>#REF!</v>
      </c>
      <c r="I137" s="137" t="e">
        <f>IF(I135=0,I136,I135)</f>
        <v>#REF!</v>
      </c>
      <c r="J137" s="138"/>
      <c r="K137" s="138"/>
      <c r="L137" s="138"/>
      <c r="M137" s="138"/>
      <c r="N137" s="138"/>
      <c r="O137" s="138"/>
      <c r="P137" s="138"/>
      <c r="Q137" s="138"/>
      <c r="R137" s="138"/>
      <c r="S137" s="138"/>
      <c r="T137" s="138"/>
      <c r="U137" s="138"/>
      <c r="V137" s="133"/>
      <c r="W137" s="128"/>
      <c r="X137" s="129"/>
      <c r="Y137" s="129"/>
      <c r="Z137" s="129"/>
      <c r="AA137" s="129"/>
      <c r="AB137" s="129"/>
      <c r="AC137" s="129"/>
      <c r="AD137" s="129"/>
      <c r="AE137" s="129"/>
      <c r="AF137" s="129"/>
      <c r="AG137" s="129"/>
      <c r="AH137" s="129"/>
      <c r="AI137" s="129"/>
      <c r="AJ137" s="129"/>
      <c r="AK137" s="129"/>
      <c r="AL137" s="129"/>
      <c r="AM137" s="129"/>
      <c r="AN137" s="129"/>
      <c r="AO137" s="129"/>
      <c r="AP137" s="129"/>
      <c r="AQ137" s="129"/>
      <c r="AR137" s="129"/>
      <c r="AS137" s="129"/>
      <c r="AT137" s="129"/>
      <c r="AU137" s="129"/>
      <c r="AV137" s="129"/>
      <c r="AW137" s="129"/>
      <c r="AX137" s="129"/>
      <c r="AY137" s="129"/>
      <c r="AZ137" s="129"/>
      <c r="BA137" s="129"/>
      <c r="BB137" s="129"/>
      <c r="BC137" s="129"/>
      <c r="BD137" s="129"/>
      <c r="BE137" s="129"/>
      <c r="BF137" s="129"/>
      <c r="BG137" s="129"/>
      <c r="BH137" s="129"/>
      <c r="BI137" s="129"/>
      <c r="BJ137" s="129"/>
      <c r="BK137" s="129"/>
      <c r="BL137" s="129"/>
      <c r="BM137" s="129"/>
      <c r="BN137" s="129"/>
      <c r="BO137" s="129"/>
      <c r="BP137" s="129"/>
      <c r="BQ137" s="129"/>
      <c r="BR137" s="129"/>
      <c r="BS137" s="129"/>
      <c r="BT137" s="129"/>
      <c r="BU137" s="129"/>
      <c r="BV137" s="129"/>
      <c r="BW137" s="129"/>
      <c r="BX137" s="129"/>
      <c r="BY137" s="129"/>
      <c r="BZ137" s="129"/>
      <c r="CA137" s="129"/>
      <c r="CB137" s="129"/>
      <c r="CC137" s="129"/>
      <c r="CD137" s="129"/>
      <c r="CE137" s="129"/>
      <c r="CF137" s="129"/>
      <c r="CG137" s="129"/>
      <c r="CH137" s="129"/>
      <c r="CI137" s="129"/>
      <c r="CJ137" s="129"/>
      <c r="CK137" s="129"/>
      <c r="CL137" s="129"/>
      <c r="CM137" s="129"/>
      <c r="CN137" s="129"/>
      <c r="CO137" s="129"/>
      <c r="CP137" s="129"/>
      <c r="CQ137" s="129"/>
      <c r="CR137" s="129"/>
      <c r="CS137" s="129"/>
      <c r="CT137" s="129"/>
      <c r="CU137" s="129"/>
      <c r="CV137" s="129"/>
      <c r="CW137" s="129"/>
      <c r="CX137" s="129"/>
      <c r="CY137" s="129"/>
      <c r="CZ137" s="129"/>
      <c r="DA137" s="129"/>
      <c r="DB137" s="129"/>
      <c r="DC137" s="129"/>
      <c r="DD137" s="129"/>
      <c r="DE137" s="129"/>
      <c r="DF137" s="129"/>
      <c r="DG137" s="129"/>
      <c r="DH137" s="129"/>
      <c r="DI137" s="129"/>
      <c r="DJ137" s="129"/>
      <c r="DK137" s="129"/>
      <c r="DL137" s="129"/>
      <c r="DM137" s="129"/>
      <c r="DN137" s="129"/>
      <c r="DO137" s="129"/>
      <c r="DP137" s="129"/>
      <c r="DQ137" s="129"/>
      <c r="DR137" s="129"/>
      <c r="DS137" s="129"/>
      <c r="DT137" s="129"/>
      <c r="DU137" s="129"/>
      <c r="DV137" s="129"/>
      <c r="DW137" s="129"/>
      <c r="DX137" s="129"/>
      <c r="DY137" s="129"/>
      <c r="DZ137" s="129"/>
      <c r="EA137" s="129"/>
      <c r="EB137" s="129"/>
      <c r="EC137" s="129"/>
      <c r="ED137" s="129"/>
      <c r="EE137" s="129"/>
      <c r="EF137" s="129"/>
      <c r="EG137" s="129"/>
      <c r="EH137" s="129"/>
      <c r="EI137" s="129"/>
      <c r="EJ137" s="129"/>
      <c r="EK137" s="129"/>
      <c r="EL137" s="129"/>
      <c r="EM137" s="129"/>
      <c r="EN137" s="129"/>
      <c r="EO137" s="129"/>
      <c r="EP137" s="129"/>
      <c r="EQ137" s="129"/>
      <c r="ER137" s="129"/>
      <c r="ES137" s="129"/>
      <c r="ET137" s="129"/>
      <c r="EU137" s="129"/>
      <c r="EV137" s="129"/>
      <c r="EW137" s="129"/>
      <c r="EX137" s="129"/>
      <c r="EY137" s="129"/>
      <c r="EZ137" s="129"/>
      <c r="FA137" s="129"/>
      <c r="FB137" s="129"/>
      <c r="FC137" s="129"/>
      <c r="FD137" s="129"/>
      <c r="FE137" s="129"/>
      <c r="FF137" s="129"/>
      <c r="FG137" s="129"/>
      <c r="FH137" s="129"/>
      <c r="FI137" s="129"/>
      <c r="FJ137" s="129"/>
      <c r="FK137" s="129"/>
      <c r="FL137" s="129"/>
      <c r="FM137" s="129"/>
      <c r="FN137" s="129"/>
      <c r="FO137" s="129"/>
      <c r="FP137" s="129"/>
      <c r="FQ137" s="129"/>
      <c r="FR137" s="129"/>
      <c r="FS137" s="129"/>
      <c r="FT137" s="129"/>
      <c r="FU137" s="129"/>
      <c r="FV137" s="129"/>
      <c r="FW137" s="129"/>
      <c r="FX137" s="129"/>
      <c r="FY137" s="129"/>
      <c r="FZ137" s="129"/>
      <c r="GA137" s="129"/>
      <c r="GB137" s="129"/>
      <c r="GC137" s="129"/>
      <c r="GD137" s="129"/>
      <c r="GE137" s="129"/>
      <c r="GF137" s="129"/>
      <c r="GG137" s="129"/>
      <c r="GH137" s="129"/>
      <c r="GI137" s="129"/>
      <c r="GJ137" s="129"/>
      <c r="GK137" s="129"/>
      <c r="GL137" s="129"/>
      <c r="GM137" s="129"/>
      <c r="GN137" s="129"/>
      <c r="GO137" s="129"/>
      <c r="GP137" s="129"/>
      <c r="GQ137" s="129"/>
      <c r="GR137" s="129"/>
      <c r="GS137" s="129"/>
      <c r="GT137" s="129"/>
      <c r="GU137" s="129"/>
      <c r="GV137" s="129"/>
      <c r="GW137" s="129"/>
      <c r="GX137" s="129"/>
      <c r="GY137" s="129"/>
      <c r="GZ137" s="129"/>
      <c r="HA137" s="129"/>
      <c r="HB137" s="129"/>
      <c r="HC137" s="129"/>
      <c r="HD137" s="129"/>
      <c r="HE137" s="129"/>
      <c r="HF137" s="129"/>
      <c r="HG137" s="129"/>
      <c r="HH137" s="129"/>
      <c r="HI137" s="129"/>
      <c r="HJ137" s="129"/>
      <c r="HK137" s="129"/>
      <c r="HL137" s="129"/>
      <c r="HM137" s="129"/>
      <c r="HN137" s="129"/>
      <c r="HO137" s="129"/>
      <c r="HP137" s="129"/>
      <c r="HQ137" s="129"/>
      <c r="HR137" s="129"/>
      <c r="HS137" s="129"/>
      <c r="HT137" s="129"/>
      <c r="HU137" s="129"/>
      <c r="HV137" s="129"/>
      <c r="HW137" s="129"/>
      <c r="HX137" s="129"/>
      <c r="HY137" s="129"/>
      <c r="HZ137" s="129"/>
      <c r="IA137" s="129"/>
      <c r="IB137" s="129"/>
      <c r="IC137" s="129"/>
      <c r="ID137" s="129"/>
      <c r="IE137" s="129"/>
      <c r="IF137" s="129"/>
      <c r="IG137" s="129"/>
      <c r="IH137" s="129"/>
      <c r="II137" s="129"/>
      <c r="IJ137" s="129"/>
      <c r="IK137" s="129"/>
      <c r="IL137" s="129"/>
      <c r="IM137" s="129"/>
      <c r="IN137" s="129"/>
      <c r="IO137" s="129"/>
      <c r="IP137" s="129"/>
      <c r="IQ137" s="129"/>
      <c r="IR137" s="129"/>
      <c r="IS137" s="129"/>
      <c r="IT137" s="129"/>
      <c r="IU137" s="129"/>
      <c r="IV137" s="129"/>
      <c r="IW137" s="129"/>
      <c r="IX137" s="129"/>
      <c r="IY137" s="129"/>
    </row>
    <row r="138" spans="1:259" s="120" customFormat="1" ht="15" hidden="1" x14ac:dyDescent="0.3">
      <c r="A138" s="130"/>
      <c r="B138" s="138" t="e">
        <f>IF(B77=65,"Enam Puluh Lima",IF(B77=66,"Enam Puluh Enam",IF(B77=67,"Enam Puluh Tujuh",IF(B77=68,"Enam Puluh Delapan",IF(B77=69,"Enam Puluh Sembilan",IF(B77=70,"Tujuh Puluh",IF(B77=71,"Tujuh Puluh Satu",IF(B77=72,"Tujuh Puluh Dua",0))))))))</f>
        <v>#REF!</v>
      </c>
      <c r="C138" s="138"/>
      <c r="D138" s="138" t="e">
        <f>IF(D77=65,"Enam Puluh Lima",IF(D77=66,"Enam Puluh Enam",IF(D77=67,"Enam Puluh Tujuh",IF(D77=68,"Enam Puluh Delapan",IF(D77=69,"Enam Puluh Sembilan",IF(D77=70,"Tujuh Puluh",IF(D77=71,"Tujuh Puluh Satu",IF(D77=72,"Tujuh Puluh Dua",0))))))))</f>
        <v>#REF!</v>
      </c>
      <c r="E138" s="138" t="e">
        <f>IF(E77=65,"Enam Puluh Lima",IF(E77=66,"Enam Puluh Enam",IF(E77=67,"Enam Puluh Tujuh",IF(E77=68,"Enam Puluh Delapan",IF(E77=69,"Enam Puluh Sembilan",IF(E77=70,"Tujuh Puluh",IF(E77=71,"Tujuh Puluh Satu",IF(E77=72,"Tujuh Puluh Dua",0))))))))</f>
        <v>#REF!</v>
      </c>
      <c r="F138" s="138"/>
      <c r="G138" s="138"/>
      <c r="H138" s="138" t="e">
        <f>IF(H77=65,"Enam Puluh Lima",IF(H77=66,"Enam Puluh Enam",IF(H77=67,"Enam Puluh Tujuh",IF(H77=68,"Enam Puluh Delapan",IF(H77=69,"Enam Puluh Sembilan",IF(H77=70,"Tujuh Puluh",IF(H77=71,"Tujuh Puluh Satu",IF(H77=72,"Tujuh Puluh Dua",0))))))))</f>
        <v>#REF!</v>
      </c>
      <c r="I138" s="138" t="e">
        <f>IF(I77=65,"Enam Puluh Lima",IF(I77=66,"Enam Puluh Enam",IF(I77=67,"Enam Puluh Tujuh",IF(I77=68,"Enam Puluh Delapan",IF(I77=69,"Enam Puluh Sembilan",IF(I77=70,"Tujuh Puluh",IF(I77=71,"Tujuh Puluh Satu",IF(I77=72,"Tujuh Puluh Dua",0))))))))</f>
        <v>#REF!</v>
      </c>
      <c r="J138" s="138"/>
      <c r="K138" s="138"/>
      <c r="L138" s="138"/>
      <c r="M138" s="138"/>
      <c r="N138" s="138"/>
      <c r="O138" s="138"/>
      <c r="P138" s="138"/>
      <c r="Q138" s="138"/>
      <c r="R138" s="138"/>
      <c r="S138" s="138"/>
      <c r="T138" s="138"/>
      <c r="U138" s="138"/>
      <c r="V138" s="133"/>
      <c r="W138" s="128"/>
      <c r="X138" s="129"/>
      <c r="Y138" s="129"/>
      <c r="Z138" s="129"/>
      <c r="AA138" s="129"/>
      <c r="AB138" s="129"/>
      <c r="AC138" s="129"/>
      <c r="AD138" s="129"/>
      <c r="AE138" s="129"/>
      <c r="AF138" s="129"/>
      <c r="AG138" s="129"/>
      <c r="AH138" s="129"/>
      <c r="AI138" s="129"/>
      <c r="AJ138" s="129"/>
      <c r="AK138" s="129"/>
      <c r="AL138" s="129"/>
      <c r="AM138" s="129"/>
      <c r="AN138" s="129"/>
      <c r="AO138" s="129"/>
      <c r="AP138" s="129"/>
      <c r="AQ138" s="129"/>
      <c r="AR138" s="129"/>
      <c r="AS138" s="129"/>
      <c r="AT138" s="129"/>
      <c r="AU138" s="129"/>
      <c r="AV138" s="129"/>
      <c r="AW138" s="129"/>
      <c r="AX138" s="129"/>
      <c r="AY138" s="129"/>
      <c r="AZ138" s="129"/>
      <c r="BA138" s="129"/>
      <c r="BB138" s="129"/>
      <c r="BC138" s="129"/>
      <c r="BD138" s="129"/>
      <c r="BE138" s="129"/>
      <c r="BF138" s="129"/>
      <c r="BG138" s="129"/>
      <c r="BH138" s="129"/>
      <c r="BI138" s="129"/>
      <c r="BJ138" s="129"/>
      <c r="BK138" s="129"/>
      <c r="BL138" s="129"/>
      <c r="BM138" s="129"/>
      <c r="BN138" s="129"/>
      <c r="BO138" s="129"/>
      <c r="BP138" s="129"/>
      <c r="BQ138" s="129"/>
      <c r="BR138" s="129"/>
      <c r="BS138" s="129"/>
      <c r="BT138" s="129"/>
      <c r="BU138" s="129"/>
      <c r="BV138" s="129"/>
      <c r="BW138" s="129"/>
      <c r="BX138" s="129"/>
      <c r="BY138" s="129"/>
      <c r="BZ138" s="129"/>
      <c r="CA138" s="129"/>
      <c r="CB138" s="129"/>
      <c r="CC138" s="129"/>
      <c r="CD138" s="129"/>
      <c r="CE138" s="129"/>
      <c r="CF138" s="129"/>
      <c r="CG138" s="129"/>
      <c r="CH138" s="129"/>
      <c r="CI138" s="129"/>
      <c r="CJ138" s="129"/>
      <c r="CK138" s="129"/>
      <c r="CL138" s="129"/>
      <c r="CM138" s="129"/>
      <c r="CN138" s="129"/>
      <c r="CO138" s="129"/>
      <c r="CP138" s="129"/>
      <c r="CQ138" s="129"/>
      <c r="CR138" s="129"/>
      <c r="CS138" s="129"/>
      <c r="CT138" s="129"/>
      <c r="CU138" s="129"/>
      <c r="CV138" s="129"/>
      <c r="CW138" s="129"/>
      <c r="CX138" s="129"/>
      <c r="CY138" s="129"/>
      <c r="CZ138" s="129"/>
      <c r="DA138" s="129"/>
      <c r="DB138" s="129"/>
      <c r="DC138" s="129"/>
      <c r="DD138" s="129"/>
      <c r="DE138" s="129"/>
      <c r="DF138" s="129"/>
      <c r="DG138" s="129"/>
      <c r="DH138" s="129"/>
      <c r="DI138" s="129"/>
      <c r="DJ138" s="129"/>
      <c r="DK138" s="129"/>
      <c r="DL138" s="129"/>
      <c r="DM138" s="129"/>
      <c r="DN138" s="129"/>
      <c r="DO138" s="129"/>
      <c r="DP138" s="129"/>
      <c r="DQ138" s="129"/>
      <c r="DR138" s="129"/>
      <c r="DS138" s="129"/>
      <c r="DT138" s="129"/>
      <c r="DU138" s="129"/>
      <c r="DV138" s="129"/>
      <c r="DW138" s="129"/>
      <c r="DX138" s="129"/>
      <c r="DY138" s="129"/>
      <c r="DZ138" s="129"/>
      <c r="EA138" s="129"/>
      <c r="EB138" s="129"/>
      <c r="EC138" s="129"/>
      <c r="ED138" s="129"/>
      <c r="EE138" s="129"/>
      <c r="EF138" s="129"/>
      <c r="EG138" s="129"/>
      <c r="EH138" s="129"/>
      <c r="EI138" s="129"/>
      <c r="EJ138" s="129"/>
      <c r="EK138" s="129"/>
      <c r="EL138" s="129"/>
      <c r="EM138" s="129"/>
      <c r="EN138" s="129"/>
      <c r="EO138" s="129"/>
      <c r="EP138" s="129"/>
      <c r="EQ138" s="129"/>
      <c r="ER138" s="129"/>
      <c r="ES138" s="129"/>
      <c r="ET138" s="129"/>
      <c r="EU138" s="129"/>
      <c r="EV138" s="129"/>
      <c r="EW138" s="129"/>
      <c r="EX138" s="129"/>
      <c r="EY138" s="129"/>
      <c r="EZ138" s="129"/>
      <c r="FA138" s="129"/>
      <c r="FB138" s="129"/>
      <c r="FC138" s="129"/>
      <c r="FD138" s="129"/>
      <c r="FE138" s="129"/>
      <c r="FF138" s="129"/>
      <c r="FG138" s="129"/>
      <c r="FH138" s="129"/>
      <c r="FI138" s="129"/>
      <c r="FJ138" s="129"/>
      <c r="FK138" s="129"/>
      <c r="FL138" s="129"/>
      <c r="FM138" s="129"/>
      <c r="FN138" s="129"/>
      <c r="FO138" s="129"/>
      <c r="FP138" s="129"/>
      <c r="FQ138" s="129"/>
      <c r="FR138" s="129"/>
      <c r="FS138" s="129"/>
      <c r="FT138" s="129"/>
      <c r="FU138" s="129"/>
      <c r="FV138" s="129"/>
      <c r="FW138" s="129"/>
      <c r="FX138" s="129"/>
      <c r="FY138" s="129"/>
      <c r="FZ138" s="129"/>
      <c r="GA138" s="129"/>
      <c r="GB138" s="129"/>
      <c r="GC138" s="129"/>
      <c r="GD138" s="129"/>
      <c r="GE138" s="129"/>
      <c r="GF138" s="129"/>
      <c r="GG138" s="129"/>
      <c r="GH138" s="129"/>
      <c r="GI138" s="129"/>
      <c r="GJ138" s="129"/>
      <c r="GK138" s="129"/>
      <c r="GL138" s="129"/>
      <c r="GM138" s="129"/>
      <c r="GN138" s="129"/>
      <c r="GO138" s="129"/>
      <c r="GP138" s="129"/>
      <c r="GQ138" s="129"/>
      <c r="GR138" s="129"/>
      <c r="GS138" s="129"/>
      <c r="GT138" s="129"/>
      <c r="GU138" s="129"/>
      <c r="GV138" s="129"/>
      <c r="GW138" s="129"/>
      <c r="GX138" s="129"/>
      <c r="GY138" s="129"/>
      <c r="GZ138" s="129"/>
      <c r="HA138" s="129"/>
      <c r="HB138" s="129"/>
      <c r="HC138" s="129"/>
      <c r="HD138" s="129"/>
      <c r="HE138" s="129"/>
      <c r="HF138" s="129"/>
      <c r="HG138" s="129"/>
      <c r="HH138" s="129"/>
      <c r="HI138" s="129"/>
      <c r="HJ138" s="129"/>
      <c r="HK138" s="129"/>
      <c r="HL138" s="129"/>
      <c r="HM138" s="129"/>
      <c r="HN138" s="129"/>
      <c r="HO138" s="129"/>
      <c r="HP138" s="129"/>
      <c r="HQ138" s="129"/>
      <c r="HR138" s="129"/>
      <c r="HS138" s="129"/>
      <c r="HT138" s="129"/>
      <c r="HU138" s="129"/>
      <c r="HV138" s="129"/>
      <c r="HW138" s="129"/>
      <c r="HX138" s="129"/>
      <c r="HY138" s="129"/>
      <c r="HZ138" s="129"/>
      <c r="IA138" s="129"/>
      <c r="IB138" s="129"/>
      <c r="IC138" s="129"/>
      <c r="ID138" s="129"/>
      <c r="IE138" s="129"/>
      <c r="IF138" s="129"/>
      <c r="IG138" s="129"/>
      <c r="IH138" s="129"/>
      <c r="II138" s="129"/>
      <c r="IJ138" s="129"/>
      <c r="IK138" s="129"/>
      <c r="IL138" s="129"/>
      <c r="IM138" s="129"/>
      <c r="IN138" s="129"/>
      <c r="IO138" s="129"/>
      <c r="IP138" s="129"/>
      <c r="IQ138" s="129"/>
      <c r="IR138" s="129"/>
      <c r="IS138" s="129"/>
      <c r="IT138" s="129"/>
      <c r="IU138" s="129"/>
      <c r="IV138" s="129"/>
      <c r="IW138" s="129"/>
      <c r="IX138" s="129"/>
      <c r="IY138" s="129"/>
    </row>
    <row r="139" spans="1:259" s="120" customFormat="1" ht="15" hidden="1" x14ac:dyDescent="0.3">
      <c r="A139" s="130"/>
      <c r="B139" s="137" t="e">
        <f>IF(B137=0,B138,B137)</f>
        <v>#REF!</v>
      </c>
      <c r="C139" s="137"/>
      <c r="D139" s="137" t="e">
        <f>IF(D137=0,D138,D137)</f>
        <v>#REF!</v>
      </c>
      <c r="E139" s="137" t="e">
        <f>IF(E137=0,E138,E137)</f>
        <v>#REF!</v>
      </c>
      <c r="F139" s="137"/>
      <c r="G139" s="137"/>
      <c r="H139" s="137" t="e">
        <f>IF(H137=0,H138,H137)</f>
        <v>#REF!</v>
      </c>
      <c r="I139" s="137" t="e">
        <f>IF(I137=0,I138,I137)</f>
        <v>#REF!</v>
      </c>
      <c r="J139" s="138"/>
      <c r="K139" s="138"/>
      <c r="L139" s="138"/>
      <c r="M139" s="138"/>
      <c r="N139" s="138"/>
      <c r="O139" s="138"/>
      <c r="P139" s="138"/>
      <c r="Q139" s="138"/>
      <c r="R139" s="138"/>
      <c r="S139" s="138"/>
      <c r="T139" s="138"/>
      <c r="U139" s="138"/>
      <c r="V139" s="133"/>
      <c r="W139" s="128"/>
      <c r="X139" s="129"/>
      <c r="Y139" s="129"/>
      <c r="Z139" s="129"/>
      <c r="AA139" s="129"/>
      <c r="AB139" s="129"/>
      <c r="AC139" s="129"/>
      <c r="AD139" s="129"/>
      <c r="AE139" s="129"/>
      <c r="AF139" s="129"/>
      <c r="AG139" s="129"/>
      <c r="AH139" s="129"/>
      <c r="AI139" s="129"/>
      <c r="AJ139" s="129"/>
      <c r="AK139" s="129"/>
      <c r="AL139" s="129"/>
      <c r="AM139" s="129"/>
      <c r="AN139" s="129"/>
      <c r="AO139" s="129"/>
      <c r="AP139" s="129"/>
      <c r="AQ139" s="129"/>
      <c r="AR139" s="129"/>
      <c r="AS139" s="129"/>
      <c r="AT139" s="129"/>
      <c r="AU139" s="129"/>
      <c r="AV139" s="129"/>
      <c r="AW139" s="129"/>
      <c r="AX139" s="129"/>
      <c r="AY139" s="129"/>
      <c r="AZ139" s="129"/>
      <c r="BA139" s="129"/>
      <c r="BB139" s="129"/>
      <c r="BC139" s="129"/>
      <c r="BD139" s="129"/>
      <c r="BE139" s="129"/>
      <c r="BF139" s="129"/>
      <c r="BG139" s="129"/>
      <c r="BH139" s="129"/>
      <c r="BI139" s="129"/>
      <c r="BJ139" s="129"/>
      <c r="BK139" s="129"/>
      <c r="BL139" s="129"/>
      <c r="BM139" s="129"/>
      <c r="BN139" s="129"/>
      <c r="BO139" s="129"/>
      <c r="BP139" s="129"/>
      <c r="BQ139" s="129"/>
      <c r="BR139" s="129"/>
      <c r="BS139" s="129"/>
      <c r="BT139" s="129"/>
      <c r="BU139" s="129"/>
      <c r="BV139" s="129"/>
      <c r="BW139" s="129"/>
      <c r="BX139" s="129"/>
      <c r="BY139" s="129"/>
      <c r="BZ139" s="129"/>
      <c r="CA139" s="129"/>
      <c r="CB139" s="129"/>
      <c r="CC139" s="129"/>
      <c r="CD139" s="129"/>
      <c r="CE139" s="129"/>
      <c r="CF139" s="129"/>
      <c r="CG139" s="129"/>
      <c r="CH139" s="129"/>
      <c r="CI139" s="129"/>
      <c r="CJ139" s="129"/>
      <c r="CK139" s="129"/>
      <c r="CL139" s="129"/>
      <c r="CM139" s="129"/>
      <c r="CN139" s="129"/>
      <c r="CO139" s="129"/>
      <c r="CP139" s="129"/>
      <c r="CQ139" s="129"/>
      <c r="CR139" s="129"/>
      <c r="CS139" s="129"/>
      <c r="CT139" s="129"/>
      <c r="CU139" s="129"/>
      <c r="CV139" s="129"/>
      <c r="CW139" s="129"/>
      <c r="CX139" s="129"/>
      <c r="CY139" s="129"/>
      <c r="CZ139" s="129"/>
      <c r="DA139" s="129"/>
      <c r="DB139" s="129"/>
      <c r="DC139" s="129"/>
      <c r="DD139" s="129"/>
      <c r="DE139" s="129"/>
      <c r="DF139" s="129"/>
      <c r="DG139" s="129"/>
      <c r="DH139" s="129"/>
      <c r="DI139" s="129"/>
      <c r="DJ139" s="129"/>
      <c r="DK139" s="129"/>
      <c r="DL139" s="129"/>
      <c r="DM139" s="129"/>
      <c r="DN139" s="129"/>
      <c r="DO139" s="129"/>
      <c r="DP139" s="129"/>
      <c r="DQ139" s="129"/>
      <c r="DR139" s="129"/>
      <c r="DS139" s="129"/>
      <c r="DT139" s="129"/>
      <c r="DU139" s="129"/>
      <c r="DV139" s="129"/>
      <c r="DW139" s="129"/>
      <c r="DX139" s="129"/>
      <c r="DY139" s="129"/>
      <c r="DZ139" s="129"/>
      <c r="EA139" s="129"/>
      <c r="EB139" s="129"/>
      <c r="EC139" s="129"/>
      <c r="ED139" s="129"/>
      <c r="EE139" s="129"/>
      <c r="EF139" s="129"/>
      <c r="EG139" s="129"/>
      <c r="EH139" s="129"/>
      <c r="EI139" s="129"/>
      <c r="EJ139" s="129"/>
      <c r="EK139" s="129"/>
      <c r="EL139" s="129"/>
      <c r="EM139" s="129"/>
      <c r="EN139" s="129"/>
      <c r="EO139" s="129"/>
      <c r="EP139" s="129"/>
      <c r="EQ139" s="129"/>
      <c r="ER139" s="129"/>
      <c r="ES139" s="129"/>
      <c r="ET139" s="129"/>
      <c r="EU139" s="129"/>
      <c r="EV139" s="129"/>
      <c r="EW139" s="129"/>
      <c r="EX139" s="129"/>
      <c r="EY139" s="129"/>
      <c r="EZ139" s="129"/>
      <c r="FA139" s="129"/>
      <c r="FB139" s="129"/>
      <c r="FC139" s="129"/>
      <c r="FD139" s="129"/>
      <c r="FE139" s="129"/>
      <c r="FF139" s="129"/>
      <c r="FG139" s="129"/>
      <c r="FH139" s="129"/>
      <c r="FI139" s="129"/>
      <c r="FJ139" s="129"/>
      <c r="FK139" s="129"/>
      <c r="FL139" s="129"/>
      <c r="FM139" s="129"/>
      <c r="FN139" s="129"/>
      <c r="FO139" s="129"/>
      <c r="FP139" s="129"/>
      <c r="FQ139" s="129"/>
      <c r="FR139" s="129"/>
      <c r="FS139" s="129"/>
      <c r="FT139" s="129"/>
      <c r="FU139" s="129"/>
      <c r="FV139" s="129"/>
      <c r="FW139" s="129"/>
      <c r="FX139" s="129"/>
      <c r="FY139" s="129"/>
      <c r="FZ139" s="129"/>
      <c r="GA139" s="129"/>
      <c r="GB139" s="129"/>
      <c r="GC139" s="129"/>
      <c r="GD139" s="129"/>
      <c r="GE139" s="129"/>
      <c r="GF139" s="129"/>
      <c r="GG139" s="129"/>
      <c r="GH139" s="129"/>
      <c r="GI139" s="129"/>
      <c r="GJ139" s="129"/>
      <c r="GK139" s="129"/>
      <c r="GL139" s="129"/>
      <c r="GM139" s="129"/>
      <c r="GN139" s="129"/>
      <c r="GO139" s="129"/>
      <c r="GP139" s="129"/>
      <c r="GQ139" s="129"/>
      <c r="GR139" s="129"/>
      <c r="GS139" s="129"/>
      <c r="GT139" s="129"/>
      <c r="GU139" s="129"/>
      <c r="GV139" s="129"/>
      <c r="GW139" s="129"/>
      <c r="GX139" s="129"/>
      <c r="GY139" s="129"/>
      <c r="GZ139" s="129"/>
      <c r="HA139" s="129"/>
      <c r="HB139" s="129"/>
      <c r="HC139" s="129"/>
      <c r="HD139" s="129"/>
      <c r="HE139" s="129"/>
      <c r="HF139" s="129"/>
      <c r="HG139" s="129"/>
      <c r="HH139" s="129"/>
      <c r="HI139" s="129"/>
      <c r="HJ139" s="129"/>
      <c r="HK139" s="129"/>
      <c r="HL139" s="129"/>
      <c r="HM139" s="129"/>
      <c r="HN139" s="129"/>
      <c r="HO139" s="129"/>
      <c r="HP139" s="129"/>
      <c r="HQ139" s="129"/>
      <c r="HR139" s="129"/>
      <c r="HS139" s="129"/>
      <c r="HT139" s="129"/>
      <c r="HU139" s="129"/>
      <c r="HV139" s="129"/>
      <c r="HW139" s="129"/>
      <c r="HX139" s="129"/>
      <c r="HY139" s="129"/>
      <c r="HZ139" s="129"/>
      <c r="IA139" s="129"/>
      <c r="IB139" s="129"/>
      <c r="IC139" s="129"/>
      <c r="ID139" s="129"/>
      <c r="IE139" s="129"/>
      <c r="IF139" s="129"/>
      <c r="IG139" s="129"/>
      <c r="IH139" s="129"/>
      <c r="II139" s="129"/>
      <c r="IJ139" s="129"/>
      <c r="IK139" s="129"/>
      <c r="IL139" s="129"/>
      <c r="IM139" s="129"/>
      <c r="IN139" s="129"/>
      <c r="IO139" s="129"/>
      <c r="IP139" s="129"/>
      <c r="IQ139" s="129"/>
      <c r="IR139" s="129"/>
      <c r="IS139" s="129"/>
      <c r="IT139" s="129"/>
      <c r="IU139" s="129"/>
      <c r="IV139" s="129"/>
      <c r="IW139" s="129"/>
      <c r="IX139" s="129"/>
      <c r="IY139" s="129"/>
    </row>
    <row r="140" spans="1:259" s="120" customFormat="1" ht="15" hidden="1" x14ac:dyDescent="0.3">
      <c r="A140" s="130"/>
      <c r="B140" s="138" t="e">
        <f>IF(B77=73,"Tujuh Puluh Tiga",IF(B77=74,"Tujuh Puluh Empat",IF(B77=75,"Tujuh Puluh Lima",IF(B77=76,"Tujuh Puluh Enam",IF(B77=77,"Tujuh Puluh Tujuh",IF(B77=78,"Tujuh Puluh Delapan",IF(B77=79,"Tujuh Puluh Sembilan",IF(B77=80,"Delapan Puluh",0))))))))</f>
        <v>#REF!</v>
      </c>
      <c r="C140" s="138"/>
      <c r="D140" s="138" t="e">
        <f>IF(D77=73,"Tujuh Puluh Tiga",IF(D77=74,"Tujuh Puluh Empat",IF(D77=75,"Tujuh Puluh Lima",IF(D77=76,"Tujuh Puluh Enam",IF(D77=77,"Tujuh Puluh Tujuh",IF(D77=78,"Tujuh Puluh Delapan",IF(D77=79,"Tujuh Puluh Sembilan",IF(D77=80,"Delapan Puluh",0))))))))</f>
        <v>#REF!</v>
      </c>
      <c r="E140" s="138" t="e">
        <f>IF(E77=73,"Tujuh Puluh Tiga",IF(E77=74,"Tujuh Puluh Empat",IF(E77=75,"Tujuh Puluh Lima",IF(E77=76,"Tujuh Puluh Enam",IF(E77=77,"Tujuh Puluh Tujuh",IF(E77=78,"Tujuh Puluh Delapan",IF(E77=79,"Tujuh Puluh Sembilan",IF(E77=80,"Delapan Puluh",0))))))))</f>
        <v>#REF!</v>
      </c>
      <c r="F140" s="138"/>
      <c r="G140" s="138"/>
      <c r="H140" s="138" t="e">
        <f>IF(H77=73,"Tujuh Puluh Tiga",IF(H77=74,"Tujuh Puluh Empat",IF(H77=75,"Tujuh Puluh Lima",IF(H77=76,"Tujuh Puluh Enam",IF(H77=77,"Tujuh Puluh Tujuh",IF(H77=78,"Tujuh Puluh Delapan",IF(H77=79,"Tujuh Puluh Sembilan",IF(H77=80,"Delapan Puluh",0))))))))</f>
        <v>#REF!</v>
      </c>
      <c r="I140" s="138" t="e">
        <f>IF(I77=73,"Tujuh Puluh Tiga",IF(I77=74,"Tujuh Puluh Empat",IF(I77=75,"Tujuh Puluh Lima",IF(I77=76,"Tujuh Puluh Enam",IF(I77=77,"Tujuh Puluh Tujuh",IF(I77=78,"Tujuh Puluh Delapan",IF(I77=79,"Tujuh Puluh Sembilan",IF(I77=80,"Delapan Puluh",0))))))))</f>
        <v>#REF!</v>
      </c>
      <c r="J140" s="138"/>
      <c r="K140" s="138"/>
      <c r="L140" s="138"/>
      <c r="M140" s="138"/>
      <c r="N140" s="138"/>
      <c r="O140" s="138"/>
      <c r="P140" s="138"/>
      <c r="Q140" s="138"/>
      <c r="R140" s="138"/>
      <c r="S140" s="138"/>
      <c r="T140" s="138"/>
      <c r="U140" s="138"/>
      <c r="V140" s="133"/>
      <c r="W140" s="128"/>
      <c r="X140" s="129"/>
      <c r="Y140" s="129"/>
      <c r="Z140" s="129"/>
      <c r="AA140" s="129"/>
      <c r="AB140" s="129"/>
      <c r="AC140" s="129"/>
      <c r="AD140" s="129"/>
      <c r="AE140" s="129"/>
      <c r="AF140" s="129"/>
      <c r="AG140" s="129"/>
      <c r="AH140" s="129"/>
      <c r="AI140" s="129"/>
      <c r="AJ140" s="129"/>
      <c r="AK140" s="129"/>
      <c r="AL140" s="129"/>
      <c r="AM140" s="129"/>
      <c r="AN140" s="129"/>
      <c r="AO140" s="129"/>
      <c r="AP140" s="129"/>
      <c r="AQ140" s="129"/>
      <c r="AR140" s="129"/>
      <c r="AS140" s="129"/>
      <c r="AT140" s="129"/>
      <c r="AU140" s="129"/>
      <c r="AV140" s="129"/>
      <c r="AW140" s="129"/>
      <c r="AX140" s="129"/>
      <c r="AY140" s="129"/>
      <c r="AZ140" s="129"/>
      <c r="BA140" s="129"/>
      <c r="BB140" s="129"/>
      <c r="BC140" s="129"/>
      <c r="BD140" s="129"/>
      <c r="BE140" s="129"/>
      <c r="BF140" s="129"/>
      <c r="BG140" s="129"/>
      <c r="BH140" s="129"/>
      <c r="BI140" s="129"/>
      <c r="BJ140" s="129"/>
      <c r="BK140" s="129"/>
      <c r="BL140" s="129"/>
      <c r="BM140" s="129"/>
      <c r="BN140" s="129"/>
      <c r="BO140" s="129"/>
      <c r="BP140" s="129"/>
      <c r="BQ140" s="129"/>
      <c r="BR140" s="129"/>
      <c r="BS140" s="129"/>
      <c r="BT140" s="129"/>
      <c r="BU140" s="129"/>
      <c r="BV140" s="129"/>
      <c r="BW140" s="129"/>
      <c r="BX140" s="129"/>
      <c r="BY140" s="129"/>
      <c r="BZ140" s="129"/>
      <c r="CA140" s="129"/>
      <c r="CB140" s="129"/>
      <c r="CC140" s="129"/>
      <c r="CD140" s="129"/>
      <c r="CE140" s="129"/>
      <c r="CF140" s="129"/>
      <c r="CG140" s="129"/>
      <c r="CH140" s="129"/>
      <c r="CI140" s="129"/>
      <c r="CJ140" s="129"/>
      <c r="CK140" s="129"/>
      <c r="CL140" s="129"/>
      <c r="CM140" s="129"/>
      <c r="CN140" s="129"/>
      <c r="CO140" s="129"/>
      <c r="CP140" s="129"/>
      <c r="CQ140" s="129"/>
      <c r="CR140" s="129"/>
      <c r="CS140" s="129"/>
      <c r="CT140" s="129"/>
      <c r="CU140" s="129"/>
      <c r="CV140" s="129"/>
      <c r="CW140" s="129"/>
      <c r="CX140" s="129"/>
      <c r="CY140" s="129"/>
      <c r="CZ140" s="129"/>
      <c r="DA140" s="129"/>
      <c r="DB140" s="129"/>
      <c r="DC140" s="129"/>
      <c r="DD140" s="129"/>
      <c r="DE140" s="129"/>
      <c r="DF140" s="129"/>
      <c r="DG140" s="129"/>
      <c r="DH140" s="129"/>
      <c r="DI140" s="129"/>
      <c r="DJ140" s="129"/>
      <c r="DK140" s="129"/>
      <c r="DL140" s="129"/>
      <c r="DM140" s="129"/>
      <c r="DN140" s="129"/>
      <c r="DO140" s="129"/>
      <c r="DP140" s="129"/>
      <c r="DQ140" s="129"/>
      <c r="DR140" s="129"/>
      <c r="DS140" s="129"/>
      <c r="DT140" s="129"/>
      <c r="DU140" s="129"/>
      <c r="DV140" s="129"/>
      <c r="DW140" s="129"/>
      <c r="DX140" s="129"/>
      <c r="DY140" s="129"/>
      <c r="DZ140" s="129"/>
      <c r="EA140" s="129"/>
      <c r="EB140" s="129"/>
      <c r="EC140" s="129"/>
      <c r="ED140" s="129"/>
      <c r="EE140" s="129"/>
      <c r="EF140" s="129"/>
      <c r="EG140" s="129"/>
      <c r="EH140" s="129"/>
      <c r="EI140" s="129"/>
      <c r="EJ140" s="129"/>
      <c r="EK140" s="129"/>
      <c r="EL140" s="129"/>
      <c r="EM140" s="129"/>
      <c r="EN140" s="129"/>
      <c r="EO140" s="129"/>
      <c r="EP140" s="129"/>
      <c r="EQ140" s="129"/>
      <c r="ER140" s="129"/>
      <c r="ES140" s="129"/>
      <c r="ET140" s="129"/>
      <c r="EU140" s="129"/>
      <c r="EV140" s="129"/>
      <c r="EW140" s="129"/>
      <c r="EX140" s="129"/>
      <c r="EY140" s="129"/>
      <c r="EZ140" s="129"/>
      <c r="FA140" s="129"/>
      <c r="FB140" s="129"/>
      <c r="FC140" s="129"/>
      <c r="FD140" s="129"/>
      <c r="FE140" s="129"/>
      <c r="FF140" s="129"/>
      <c r="FG140" s="129"/>
      <c r="FH140" s="129"/>
      <c r="FI140" s="129"/>
      <c r="FJ140" s="129"/>
      <c r="FK140" s="129"/>
      <c r="FL140" s="129"/>
      <c r="FM140" s="129"/>
      <c r="FN140" s="129"/>
      <c r="FO140" s="129"/>
      <c r="FP140" s="129"/>
      <c r="FQ140" s="129"/>
      <c r="FR140" s="129"/>
      <c r="FS140" s="129"/>
      <c r="FT140" s="129"/>
      <c r="FU140" s="129"/>
      <c r="FV140" s="129"/>
      <c r="FW140" s="129"/>
      <c r="FX140" s="129"/>
      <c r="FY140" s="129"/>
      <c r="FZ140" s="129"/>
      <c r="GA140" s="129"/>
      <c r="GB140" s="129"/>
      <c r="GC140" s="129"/>
      <c r="GD140" s="129"/>
      <c r="GE140" s="129"/>
      <c r="GF140" s="129"/>
      <c r="GG140" s="129"/>
      <c r="GH140" s="129"/>
      <c r="GI140" s="129"/>
      <c r="GJ140" s="129"/>
      <c r="GK140" s="129"/>
      <c r="GL140" s="129"/>
      <c r="GM140" s="129"/>
      <c r="GN140" s="129"/>
      <c r="GO140" s="129"/>
      <c r="GP140" s="129"/>
      <c r="GQ140" s="129"/>
      <c r="GR140" s="129"/>
      <c r="GS140" s="129"/>
      <c r="GT140" s="129"/>
      <c r="GU140" s="129"/>
      <c r="GV140" s="129"/>
      <c r="GW140" s="129"/>
      <c r="GX140" s="129"/>
      <c r="GY140" s="129"/>
      <c r="GZ140" s="129"/>
      <c r="HA140" s="129"/>
      <c r="HB140" s="129"/>
      <c r="HC140" s="129"/>
      <c r="HD140" s="129"/>
      <c r="HE140" s="129"/>
      <c r="HF140" s="129"/>
      <c r="HG140" s="129"/>
      <c r="HH140" s="129"/>
      <c r="HI140" s="129"/>
      <c r="HJ140" s="129"/>
      <c r="HK140" s="129"/>
      <c r="HL140" s="129"/>
      <c r="HM140" s="129"/>
      <c r="HN140" s="129"/>
      <c r="HO140" s="129"/>
      <c r="HP140" s="129"/>
      <c r="HQ140" s="129"/>
      <c r="HR140" s="129"/>
      <c r="HS140" s="129"/>
      <c r="HT140" s="129"/>
      <c r="HU140" s="129"/>
      <c r="HV140" s="129"/>
      <c r="HW140" s="129"/>
      <c r="HX140" s="129"/>
      <c r="HY140" s="129"/>
      <c r="HZ140" s="129"/>
      <c r="IA140" s="129"/>
      <c r="IB140" s="129"/>
      <c r="IC140" s="129"/>
      <c r="ID140" s="129"/>
      <c r="IE140" s="129"/>
      <c r="IF140" s="129"/>
      <c r="IG140" s="129"/>
      <c r="IH140" s="129"/>
      <c r="II140" s="129"/>
      <c r="IJ140" s="129"/>
      <c r="IK140" s="129"/>
      <c r="IL140" s="129"/>
      <c r="IM140" s="129"/>
      <c r="IN140" s="129"/>
      <c r="IO140" s="129"/>
      <c r="IP140" s="129"/>
      <c r="IQ140" s="129"/>
      <c r="IR140" s="129"/>
      <c r="IS140" s="129"/>
      <c r="IT140" s="129"/>
      <c r="IU140" s="129"/>
      <c r="IV140" s="129"/>
      <c r="IW140" s="129"/>
      <c r="IX140" s="129"/>
      <c r="IY140" s="129"/>
    </row>
    <row r="141" spans="1:259" s="120" customFormat="1" ht="15" hidden="1" x14ac:dyDescent="0.3">
      <c r="A141" s="130"/>
      <c r="B141" s="137" t="e">
        <f>IF(B139=0,B140,B139)</f>
        <v>#REF!</v>
      </c>
      <c r="C141" s="137"/>
      <c r="D141" s="137" t="e">
        <f>IF(D139=0,D140,D139)</f>
        <v>#REF!</v>
      </c>
      <c r="E141" s="137" t="e">
        <f>IF(E139=0,E140,E139)</f>
        <v>#REF!</v>
      </c>
      <c r="F141" s="137"/>
      <c r="G141" s="137"/>
      <c r="H141" s="137" t="e">
        <f>IF(H139=0,H140,H139)</f>
        <v>#REF!</v>
      </c>
      <c r="I141" s="137" t="e">
        <f>IF(I139=0,I140,I139)</f>
        <v>#REF!</v>
      </c>
      <c r="J141" s="138"/>
      <c r="K141" s="138"/>
      <c r="L141" s="138"/>
      <c r="M141" s="138"/>
      <c r="N141" s="138"/>
      <c r="O141" s="138"/>
      <c r="P141" s="138"/>
      <c r="Q141" s="138"/>
      <c r="R141" s="138"/>
      <c r="S141" s="138"/>
      <c r="T141" s="138"/>
      <c r="U141" s="138"/>
      <c r="V141" s="133"/>
      <c r="W141" s="128"/>
      <c r="X141" s="129"/>
      <c r="Y141" s="129"/>
      <c r="Z141" s="129"/>
      <c r="AA141" s="129"/>
      <c r="AB141" s="129"/>
      <c r="AC141" s="129"/>
      <c r="AD141" s="129"/>
      <c r="AE141" s="129"/>
      <c r="AF141" s="129"/>
      <c r="AG141" s="129"/>
      <c r="AH141" s="129"/>
      <c r="AI141" s="129"/>
      <c r="AJ141" s="129"/>
      <c r="AK141" s="129"/>
      <c r="AL141" s="129"/>
      <c r="AM141" s="129"/>
      <c r="AN141" s="129"/>
      <c r="AO141" s="129"/>
      <c r="AP141" s="129"/>
      <c r="AQ141" s="129"/>
      <c r="AR141" s="129"/>
      <c r="AS141" s="129"/>
      <c r="AT141" s="129"/>
      <c r="AU141" s="129"/>
      <c r="AV141" s="129"/>
      <c r="AW141" s="129"/>
      <c r="AX141" s="129"/>
      <c r="AY141" s="129"/>
      <c r="AZ141" s="129"/>
      <c r="BA141" s="129"/>
      <c r="BB141" s="129"/>
      <c r="BC141" s="129"/>
      <c r="BD141" s="129"/>
      <c r="BE141" s="129"/>
      <c r="BF141" s="129"/>
      <c r="BG141" s="129"/>
      <c r="BH141" s="129"/>
      <c r="BI141" s="129"/>
      <c r="BJ141" s="129"/>
      <c r="BK141" s="129"/>
      <c r="BL141" s="129"/>
      <c r="BM141" s="129"/>
      <c r="BN141" s="129"/>
      <c r="BO141" s="129"/>
      <c r="BP141" s="129"/>
      <c r="BQ141" s="129"/>
      <c r="BR141" s="129"/>
      <c r="BS141" s="129"/>
      <c r="BT141" s="129"/>
      <c r="BU141" s="129"/>
      <c r="BV141" s="129"/>
      <c r="BW141" s="129"/>
      <c r="BX141" s="129"/>
      <c r="BY141" s="129"/>
      <c r="BZ141" s="129"/>
      <c r="CA141" s="129"/>
      <c r="CB141" s="129"/>
      <c r="CC141" s="129"/>
      <c r="CD141" s="129"/>
      <c r="CE141" s="129"/>
      <c r="CF141" s="129"/>
      <c r="CG141" s="129"/>
      <c r="CH141" s="129"/>
      <c r="CI141" s="129"/>
      <c r="CJ141" s="129"/>
      <c r="CK141" s="129"/>
      <c r="CL141" s="129"/>
      <c r="CM141" s="129"/>
      <c r="CN141" s="129"/>
      <c r="CO141" s="129"/>
      <c r="CP141" s="129"/>
      <c r="CQ141" s="129"/>
      <c r="CR141" s="129"/>
      <c r="CS141" s="129"/>
      <c r="CT141" s="129"/>
      <c r="CU141" s="129"/>
      <c r="CV141" s="129"/>
      <c r="CW141" s="129"/>
      <c r="CX141" s="129"/>
      <c r="CY141" s="129"/>
      <c r="CZ141" s="129"/>
      <c r="DA141" s="129"/>
      <c r="DB141" s="129"/>
      <c r="DC141" s="129"/>
      <c r="DD141" s="129"/>
      <c r="DE141" s="129"/>
      <c r="DF141" s="129"/>
      <c r="DG141" s="129"/>
      <c r="DH141" s="129"/>
      <c r="DI141" s="129"/>
      <c r="DJ141" s="129"/>
      <c r="DK141" s="129"/>
      <c r="DL141" s="129"/>
      <c r="DM141" s="129"/>
      <c r="DN141" s="129"/>
      <c r="DO141" s="129"/>
      <c r="DP141" s="129"/>
      <c r="DQ141" s="129"/>
      <c r="DR141" s="129"/>
      <c r="DS141" s="129"/>
      <c r="DT141" s="129"/>
      <c r="DU141" s="129"/>
      <c r="DV141" s="129"/>
      <c r="DW141" s="129"/>
      <c r="DX141" s="129"/>
      <c r="DY141" s="129"/>
      <c r="DZ141" s="129"/>
      <c r="EA141" s="129"/>
      <c r="EB141" s="129"/>
      <c r="EC141" s="129"/>
      <c r="ED141" s="129"/>
      <c r="EE141" s="129"/>
      <c r="EF141" s="129"/>
      <c r="EG141" s="129"/>
      <c r="EH141" s="129"/>
      <c r="EI141" s="129"/>
      <c r="EJ141" s="129"/>
      <c r="EK141" s="129"/>
      <c r="EL141" s="129"/>
      <c r="EM141" s="129"/>
      <c r="EN141" s="129"/>
      <c r="EO141" s="129"/>
      <c r="EP141" s="129"/>
      <c r="EQ141" s="129"/>
      <c r="ER141" s="129"/>
      <c r="ES141" s="129"/>
      <c r="ET141" s="129"/>
      <c r="EU141" s="129"/>
      <c r="EV141" s="129"/>
      <c r="EW141" s="129"/>
      <c r="EX141" s="129"/>
      <c r="EY141" s="129"/>
      <c r="EZ141" s="129"/>
      <c r="FA141" s="129"/>
      <c r="FB141" s="129"/>
      <c r="FC141" s="129"/>
      <c r="FD141" s="129"/>
      <c r="FE141" s="129"/>
      <c r="FF141" s="129"/>
      <c r="FG141" s="129"/>
      <c r="FH141" s="129"/>
      <c r="FI141" s="129"/>
      <c r="FJ141" s="129"/>
      <c r="FK141" s="129"/>
      <c r="FL141" s="129"/>
      <c r="FM141" s="129"/>
      <c r="FN141" s="129"/>
      <c r="FO141" s="129"/>
      <c r="FP141" s="129"/>
      <c r="FQ141" s="129"/>
      <c r="FR141" s="129"/>
      <c r="FS141" s="129"/>
      <c r="FT141" s="129"/>
      <c r="FU141" s="129"/>
      <c r="FV141" s="129"/>
      <c r="FW141" s="129"/>
      <c r="FX141" s="129"/>
      <c r="FY141" s="129"/>
      <c r="FZ141" s="129"/>
      <c r="GA141" s="129"/>
      <c r="GB141" s="129"/>
      <c r="GC141" s="129"/>
      <c r="GD141" s="129"/>
      <c r="GE141" s="129"/>
      <c r="GF141" s="129"/>
      <c r="GG141" s="129"/>
      <c r="GH141" s="129"/>
      <c r="GI141" s="129"/>
      <c r="GJ141" s="129"/>
      <c r="GK141" s="129"/>
      <c r="GL141" s="129"/>
      <c r="GM141" s="129"/>
      <c r="GN141" s="129"/>
      <c r="GO141" s="129"/>
      <c r="GP141" s="129"/>
      <c r="GQ141" s="129"/>
      <c r="GR141" s="129"/>
      <c r="GS141" s="129"/>
      <c r="GT141" s="129"/>
      <c r="GU141" s="129"/>
      <c r="GV141" s="129"/>
      <c r="GW141" s="129"/>
      <c r="GX141" s="129"/>
      <c r="GY141" s="129"/>
      <c r="GZ141" s="129"/>
      <c r="HA141" s="129"/>
      <c r="HB141" s="129"/>
      <c r="HC141" s="129"/>
      <c r="HD141" s="129"/>
      <c r="HE141" s="129"/>
      <c r="HF141" s="129"/>
      <c r="HG141" s="129"/>
      <c r="HH141" s="129"/>
      <c r="HI141" s="129"/>
      <c r="HJ141" s="129"/>
      <c r="HK141" s="129"/>
      <c r="HL141" s="129"/>
      <c r="HM141" s="129"/>
      <c r="HN141" s="129"/>
      <c r="HO141" s="129"/>
      <c r="HP141" s="129"/>
      <c r="HQ141" s="129"/>
      <c r="HR141" s="129"/>
      <c r="HS141" s="129"/>
      <c r="HT141" s="129"/>
      <c r="HU141" s="129"/>
      <c r="HV141" s="129"/>
      <c r="HW141" s="129"/>
      <c r="HX141" s="129"/>
      <c r="HY141" s="129"/>
      <c r="HZ141" s="129"/>
      <c r="IA141" s="129"/>
      <c r="IB141" s="129"/>
      <c r="IC141" s="129"/>
      <c r="ID141" s="129"/>
      <c r="IE141" s="129"/>
      <c r="IF141" s="129"/>
      <c r="IG141" s="129"/>
      <c r="IH141" s="129"/>
      <c r="II141" s="129"/>
      <c r="IJ141" s="129"/>
      <c r="IK141" s="129"/>
      <c r="IL141" s="129"/>
      <c r="IM141" s="129"/>
      <c r="IN141" s="129"/>
      <c r="IO141" s="129"/>
      <c r="IP141" s="129"/>
      <c r="IQ141" s="129"/>
      <c r="IR141" s="129"/>
      <c r="IS141" s="129"/>
      <c r="IT141" s="129"/>
      <c r="IU141" s="129"/>
      <c r="IV141" s="129"/>
      <c r="IW141" s="129"/>
      <c r="IX141" s="129"/>
      <c r="IY141" s="129"/>
    </row>
    <row r="142" spans="1:259" s="120" customFormat="1" ht="15" hidden="1" x14ac:dyDescent="0.3">
      <c r="A142" s="130"/>
      <c r="B142" s="138" t="e">
        <f>IF(B77=81,"Delapan Puluh Satu",IF(B77=82,"Delapan Puluh Dua",IF(B77=83,"Delapan Puluh Tiga",IF(B77=84,"Delapan Puluh Empat",IF(B77=85,"Delapan Puluh Lima",IF(B77=86,"Delapan Puluh Enam",IF(B77=87,"Delapan Puluh Tujuh",IF(B77=88,"Delapan Puluh Delapan",0))))))))</f>
        <v>#REF!</v>
      </c>
      <c r="C142" s="138"/>
      <c r="D142" s="138" t="e">
        <f>IF(D77=81,"Delapan Puluh Satu",IF(D77=82,"Delapan Puluh Dua",IF(D77=83,"Delapan Puluh Tiga",IF(D77=84,"Delapan Puluh Empat",IF(D77=85,"Delapan Puluh Lima",IF(D77=86,"Delapan Puluh Enam",IF(D77=87,"Delapan Puluh Tujuh",IF(D77=88,"Delapan Puluh Delapan",0))))))))</f>
        <v>#REF!</v>
      </c>
      <c r="E142" s="138" t="e">
        <f>IF(E77=81,"Delapan Puluh Satu",IF(E77=82,"Delapan Puluh Dua",IF(E77=83,"Delapan Puluh Tiga",IF(E77=84,"Delapan Puluh Empat",IF(E77=85,"Delapan Puluh Lima",IF(E77=86,"Delapan Puluh Enam",IF(E77=87,"Delapan Puluh Tujuh",IF(E77=88,"Delapan Puluh Delapan",0))))))))</f>
        <v>#REF!</v>
      </c>
      <c r="F142" s="138"/>
      <c r="G142" s="138"/>
      <c r="H142" s="138" t="e">
        <f>IF(H77=81,"Delapan Puluh Satu",IF(H77=82,"Delapan Puluh Dua",IF(H77=83,"Delapan Puluh Tiga",IF(H77=84,"Delapan Puluh Empat",IF(H77=85,"Delapan Puluh Lima",IF(H77=86,"Delapan Puluh Enam",IF(H77=87,"Delapan Puluh Tujuh",IF(H77=88,"Delapan Puluh Delapan",0))))))))</f>
        <v>#REF!</v>
      </c>
      <c r="I142" s="138" t="e">
        <f>IF(I77=81,"Delapan Puluh Satu",IF(I77=82,"Delapan Puluh Dua",IF(I77=83,"Delapan Puluh Tiga",IF(I77=84,"Delapan Puluh Empat",IF(I77=85,"Delapan Puluh Lima",IF(I77=86,"Delapan Puluh Enam",IF(I77=87,"Delapan Puluh Tujuh",IF(I77=88,"Delapan Puluh Delapan",0))))))))</f>
        <v>#REF!</v>
      </c>
      <c r="J142" s="138"/>
      <c r="K142" s="138"/>
      <c r="L142" s="138"/>
      <c r="M142" s="138"/>
      <c r="N142" s="138"/>
      <c r="O142" s="138"/>
      <c r="P142" s="138"/>
      <c r="Q142" s="138"/>
      <c r="R142" s="138"/>
      <c r="S142" s="138"/>
      <c r="T142" s="138"/>
      <c r="U142" s="138"/>
      <c r="V142" s="133"/>
      <c r="W142" s="128"/>
      <c r="X142" s="129"/>
      <c r="Y142" s="129"/>
      <c r="Z142" s="129"/>
      <c r="AA142" s="129"/>
      <c r="AB142" s="129"/>
      <c r="AC142" s="129"/>
      <c r="AD142" s="129"/>
      <c r="AE142" s="129"/>
      <c r="AF142" s="129"/>
      <c r="AG142" s="129"/>
      <c r="AH142" s="129"/>
      <c r="AI142" s="129"/>
      <c r="AJ142" s="129"/>
      <c r="AK142" s="129"/>
      <c r="AL142" s="129"/>
      <c r="AM142" s="129"/>
      <c r="AN142" s="129"/>
      <c r="AO142" s="129"/>
      <c r="AP142" s="129"/>
      <c r="AQ142" s="129"/>
      <c r="AR142" s="129"/>
      <c r="AS142" s="129"/>
      <c r="AT142" s="129"/>
      <c r="AU142" s="129"/>
      <c r="AV142" s="129"/>
      <c r="AW142" s="129"/>
      <c r="AX142" s="129"/>
      <c r="AY142" s="129"/>
      <c r="AZ142" s="129"/>
      <c r="BA142" s="129"/>
      <c r="BB142" s="129"/>
      <c r="BC142" s="129"/>
      <c r="BD142" s="129"/>
      <c r="BE142" s="129"/>
      <c r="BF142" s="129"/>
      <c r="BG142" s="129"/>
      <c r="BH142" s="129"/>
      <c r="BI142" s="129"/>
      <c r="BJ142" s="129"/>
      <c r="BK142" s="129"/>
      <c r="BL142" s="129"/>
      <c r="BM142" s="129"/>
      <c r="BN142" s="129"/>
      <c r="BO142" s="129"/>
      <c r="BP142" s="129"/>
      <c r="BQ142" s="129"/>
      <c r="BR142" s="129"/>
      <c r="BS142" s="129"/>
      <c r="BT142" s="129"/>
      <c r="BU142" s="129"/>
      <c r="BV142" s="129"/>
      <c r="BW142" s="129"/>
      <c r="BX142" s="129"/>
      <c r="BY142" s="129"/>
      <c r="BZ142" s="129"/>
      <c r="CA142" s="129"/>
      <c r="CB142" s="129"/>
      <c r="CC142" s="129"/>
      <c r="CD142" s="129"/>
      <c r="CE142" s="129"/>
      <c r="CF142" s="129"/>
      <c r="CG142" s="129"/>
      <c r="CH142" s="129"/>
      <c r="CI142" s="129"/>
      <c r="CJ142" s="129"/>
      <c r="CK142" s="129"/>
      <c r="CL142" s="129"/>
      <c r="CM142" s="129"/>
      <c r="CN142" s="129"/>
      <c r="CO142" s="129"/>
      <c r="CP142" s="129"/>
      <c r="CQ142" s="129"/>
      <c r="CR142" s="129"/>
      <c r="CS142" s="129"/>
      <c r="CT142" s="129"/>
      <c r="CU142" s="129"/>
      <c r="CV142" s="129"/>
      <c r="CW142" s="129"/>
      <c r="CX142" s="129"/>
      <c r="CY142" s="129"/>
      <c r="CZ142" s="129"/>
      <c r="DA142" s="129"/>
      <c r="DB142" s="129"/>
      <c r="DC142" s="129"/>
      <c r="DD142" s="129"/>
      <c r="DE142" s="129"/>
      <c r="DF142" s="129"/>
      <c r="DG142" s="129"/>
      <c r="DH142" s="129"/>
      <c r="DI142" s="129"/>
      <c r="DJ142" s="129"/>
      <c r="DK142" s="129"/>
      <c r="DL142" s="129"/>
      <c r="DM142" s="129"/>
      <c r="DN142" s="129"/>
      <c r="DO142" s="129"/>
      <c r="DP142" s="129"/>
      <c r="DQ142" s="129"/>
      <c r="DR142" s="129"/>
      <c r="DS142" s="129"/>
      <c r="DT142" s="129"/>
      <c r="DU142" s="129"/>
      <c r="DV142" s="129"/>
      <c r="DW142" s="129"/>
      <c r="DX142" s="129"/>
      <c r="DY142" s="129"/>
      <c r="DZ142" s="129"/>
      <c r="EA142" s="129"/>
      <c r="EB142" s="129"/>
      <c r="EC142" s="129"/>
      <c r="ED142" s="129"/>
      <c r="EE142" s="129"/>
      <c r="EF142" s="129"/>
      <c r="EG142" s="129"/>
      <c r="EH142" s="129"/>
      <c r="EI142" s="129"/>
      <c r="EJ142" s="129"/>
      <c r="EK142" s="129"/>
      <c r="EL142" s="129"/>
      <c r="EM142" s="129"/>
      <c r="EN142" s="129"/>
      <c r="EO142" s="129"/>
      <c r="EP142" s="129"/>
      <c r="EQ142" s="129"/>
      <c r="ER142" s="129"/>
      <c r="ES142" s="129"/>
      <c r="ET142" s="129"/>
      <c r="EU142" s="129"/>
      <c r="EV142" s="129"/>
      <c r="EW142" s="129"/>
      <c r="EX142" s="129"/>
      <c r="EY142" s="129"/>
      <c r="EZ142" s="129"/>
      <c r="FA142" s="129"/>
      <c r="FB142" s="129"/>
      <c r="FC142" s="129"/>
      <c r="FD142" s="129"/>
      <c r="FE142" s="129"/>
      <c r="FF142" s="129"/>
      <c r="FG142" s="129"/>
      <c r="FH142" s="129"/>
      <c r="FI142" s="129"/>
      <c r="FJ142" s="129"/>
      <c r="FK142" s="129"/>
      <c r="FL142" s="129"/>
      <c r="FM142" s="129"/>
      <c r="FN142" s="129"/>
      <c r="FO142" s="129"/>
      <c r="FP142" s="129"/>
      <c r="FQ142" s="129"/>
      <c r="FR142" s="129"/>
      <c r="FS142" s="129"/>
      <c r="FT142" s="129"/>
      <c r="FU142" s="129"/>
      <c r="FV142" s="129"/>
      <c r="FW142" s="129"/>
      <c r="FX142" s="129"/>
      <c r="FY142" s="129"/>
      <c r="FZ142" s="129"/>
      <c r="GA142" s="129"/>
      <c r="GB142" s="129"/>
      <c r="GC142" s="129"/>
      <c r="GD142" s="129"/>
      <c r="GE142" s="129"/>
      <c r="GF142" s="129"/>
      <c r="GG142" s="129"/>
      <c r="GH142" s="129"/>
      <c r="GI142" s="129"/>
      <c r="GJ142" s="129"/>
      <c r="GK142" s="129"/>
      <c r="GL142" s="129"/>
      <c r="GM142" s="129"/>
      <c r="GN142" s="129"/>
      <c r="GO142" s="129"/>
      <c r="GP142" s="129"/>
      <c r="GQ142" s="129"/>
      <c r="GR142" s="129"/>
      <c r="GS142" s="129"/>
      <c r="GT142" s="129"/>
      <c r="GU142" s="129"/>
      <c r="GV142" s="129"/>
      <c r="GW142" s="129"/>
      <c r="GX142" s="129"/>
      <c r="GY142" s="129"/>
      <c r="GZ142" s="129"/>
      <c r="HA142" s="129"/>
      <c r="HB142" s="129"/>
      <c r="HC142" s="129"/>
      <c r="HD142" s="129"/>
      <c r="HE142" s="129"/>
      <c r="HF142" s="129"/>
      <c r="HG142" s="129"/>
      <c r="HH142" s="129"/>
      <c r="HI142" s="129"/>
      <c r="HJ142" s="129"/>
      <c r="HK142" s="129"/>
      <c r="HL142" s="129"/>
      <c r="HM142" s="129"/>
      <c r="HN142" s="129"/>
      <c r="HO142" s="129"/>
      <c r="HP142" s="129"/>
      <c r="HQ142" s="129"/>
      <c r="HR142" s="129"/>
      <c r="HS142" s="129"/>
      <c r="HT142" s="129"/>
      <c r="HU142" s="129"/>
      <c r="HV142" s="129"/>
      <c r="HW142" s="129"/>
      <c r="HX142" s="129"/>
      <c r="HY142" s="129"/>
      <c r="HZ142" s="129"/>
      <c r="IA142" s="129"/>
      <c r="IB142" s="129"/>
      <c r="IC142" s="129"/>
      <c r="ID142" s="129"/>
      <c r="IE142" s="129"/>
      <c r="IF142" s="129"/>
      <c r="IG142" s="129"/>
      <c r="IH142" s="129"/>
      <c r="II142" s="129"/>
      <c r="IJ142" s="129"/>
      <c r="IK142" s="129"/>
      <c r="IL142" s="129"/>
      <c r="IM142" s="129"/>
      <c r="IN142" s="129"/>
      <c r="IO142" s="129"/>
      <c r="IP142" s="129"/>
      <c r="IQ142" s="129"/>
      <c r="IR142" s="129"/>
      <c r="IS142" s="129"/>
      <c r="IT142" s="129"/>
      <c r="IU142" s="129"/>
      <c r="IV142" s="129"/>
      <c r="IW142" s="129"/>
      <c r="IX142" s="129"/>
      <c r="IY142" s="129"/>
    </row>
    <row r="143" spans="1:259" s="120" customFormat="1" ht="15" hidden="1" x14ac:dyDescent="0.3">
      <c r="A143" s="130"/>
      <c r="B143" s="137" t="e">
        <f>IF(B141=0,B142,B141)</f>
        <v>#REF!</v>
      </c>
      <c r="C143" s="137"/>
      <c r="D143" s="137" t="e">
        <f>IF(D141=0,D142,D141)</f>
        <v>#REF!</v>
      </c>
      <c r="E143" s="137" t="e">
        <f>IF(E141=0,E142,E141)</f>
        <v>#REF!</v>
      </c>
      <c r="F143" s="137"/>
      <c r="G143" s="137"/>
      <c r="H143" s="137" t="e">
        <f>IF(H141=0,H142,H141)</f>
        <v>#REF!</v>
      </c>
      <c r="I143" s="137" t="e">
        <f>IF(I141=0,I142,I141)</f>
        <v>#REF!</v>
      </c>
      <c r="J143" s="138"/>
      <c r="K143" s="138"/>
      <c r="L143" s="138"/>
      <c r="M143" s="138"/>
      <c r="N143" s="138"/>
      <c r="O143" s="138"/>
      <c r="P143" s="138"/>
      <c r="Q143" s="138"/>
      <c r="R143" s="138"/>
      <c r="S143" s="138"/>
      <c r="T143" s="138"/>
      <c r="U143" s="138"/>
      <c r="V143" s="133"/>
      <c r="W143" s="128"/>
      <c r="X143" s="129"/>
      <c r="Y143" s="129"/>
      <c r="Z143" s="129"/>
      <c r="AA143" s="129"/>
      <c r="AB143" s="129"/>
      <c r="AC143" s="129"/>
      <c r="AD143" s="129"/>
      <c r="AE143" s="129"/>
      <c r="AF143" s="129"/>
      <c r="AG143" s="129"/>
      <c r="AH143" s="129"/>
      <c r="AI143" s="129"/>
      <c r="AJ143" s="129"/>
      <c r="AK143" s="129"/>
      <c r="AL143" s="129"/>
      <c r="AM143" s="129"/>
      <c r="AN143" s="129"/>
      <c r="AO143" s="129"/>
      <c r="AP143" s="129"/>
      <c r="AQ143" s="129"/>
      <c r="AR143" s="129"/>
      <c r="AS143" s="129"/>
      <c r="AT143" s="129"/>
      <c r="AU143" s="129"/>
      <c r="AV143" s="129"/>
      <c r="AW143" s="129"/>
      <c r="AX143" s="129"/>
      <c r="AY143" s="129"/>
      <c r="AZ143" s="129"/>
      <c r="BA143" s="129"/>
      <c r="BB143" s="129"/>
      <c r="BC143" s="129"/>
      <c r="BD143" s="129"/>
      <c r="BE143" s="129"/>
      <c r="BF143" s="129"/>
      <c r="BG143" s="129"/>
      <c r="BH143" s="129"/>
      <c r="BI143" s="129"/>
      <c r="BJ143" s="129"/>
      <c r="BK143" s="129"/>
      <c r="BL143" s="129"/>
      <c r="BM143" s="129"/>
      <c r="BN143" s="129"/>
      <c r="BO143" s="129"/>
      <c r="BP143" s="129"/>
      <c r="BQ143" s="129"/>
      <c r="BR143" s="129"/>
      <c r="BS143" s="129"/>
      <c r="BT143" s="129"/>
      <c r="BU143" s="129"/>
      <c r="BV143" s="129"/>
      <c r="BW143" s="129"/>
      <c r="BX143" s="129"/>
      <c r="BY143" s="129"/>
      <c r="BZ143" s="129"/>
      <c r="CA143" s="129"/>
      <c r="CB143" s="129"/>
      <c r="CC143" s="129"/>
      <c r="CD143" s="129"/>
      <c r="CE143" s="129"/>
      <c r="CF143" s="129"/>
      <c r="CG143" s="129"/>
      <c r="CH143" s="129"/>
      <c r="CI143" s="129"/>
      <c r="CJ143" s="129"/>
      <c r="CK143" s="129"/>
      <c r="CL143" s="129"/>
      <c r="CM143" s="129"/>
      <c r="CN143" s="129"/>
      <c r="CO143" s="129"/>
      <c r="CP143" s="129"/>
      <c r="CQ143" s="129"/>
      <c r="CR143" s="129"/>
      <c r="CS143" s="129"/>
      <c r="CT143" s="129"/>
      <c r="CU143" s="129"/>
      <c r="CV143" s="129"/>
      <c r="CW143" s="129"/>
      <c r="CX143" s="129"/>
      <c r="CY143" s="129"/>
      <c r="CZ143" s="129"/>
      <c r="DA143" s="129"/>
      <c r="DB143" s="129"/>
      <c r="DC143" s="129"/>
      <c r="DD143" s="129"/>
      <c r="DE143" s="129"/>
      <c r="DF143" s="129"/>
      <c r="DG143" s="129"/>
      <c r="DH143" s="129"/>
      <c r="DI143" s="129"/>
      <c r="DJ143" s="129"/>
      <c r="DK143" s="129"/>
      <c r="DL143" s="129"/>
      <c r="DM143" s="129"/>
      <c r="DN143" s="129"/>
      <c r="DO143" s="129"/>
      <c r="DP143" s="129"/>
      <c r="DQ143" s="129"/>
      <c r="DR143" s="129"/>
      <c r="DS143" s="129"/>
      <c r="DT143" s="129"/>
      <c r="DU143" s="129"/>
      <c r="DV143" s="129"/>
      <c r="DW143" s="129"/>
      <c r="DX143" s="129"/>
      <c r="DY143" s="129"/>
      <c r="DZ143" s="129"/>
      <c r="EA143" s="129"/>
      <c r="EB143" s="129"/>
      <c r="EC143" s="129"/>
      <c r="ED143" s="129"/>
      <c r="EE143" s="129"/>
      <c r="EF143" s="129"/>
      <c r="EG143" s="129"/>
      <c r="EH143" s="129"/>
      <c r="EI143" s="129"/>
      <c r="EJ143" s="129"/>
      <c r="EK143" s="129"/>
      <c r="EL143" s="129"/>
      <c r="EM143" s="129"/>
      <c r="EN143" s="129"/>
      <c r="EO143" s="129"/>
      <c r="EP143" s="129"/>
      <c r="EQ143" s="129"/>
      <c r="ER143" s="129"/>
      <c r="ES143" s="129"/>
      <c r="ET143" s="129"/>
      <c r="EU143" s="129"/>
      <c r="EV143" s="129"/>
      <c r="EW143" s="129"/>
      <c r="EX143" s="129"/>
      <c r="EY143" s="129"/>
      <c r="EZ143" s="129"/>
      <c r="FA143" s="129"/>
      <c r="FB143" s="129"/>
      <c r="FC143" s="129"/>
      <c r="FD143" s="129"/>
      <c r="FE143" s="129"/>
      <c r="FF143" s="129"/>
      <c r="FG143" s="129"/>
      <c r="FH143" s="129"/>
      <c r="FI143" s="129"/>
      <c r="FJ143" s="129"/>
      <c r="FK143" s="129"/>
      <c r="FL143" s="129"/>
      <c r="FM143" s="129"/>
      <c r="FN143" s="129"/>
      <c r="FO143" s="129"/>
      <c r="FP143" s="129"/>
      <c r="FQ143" s="129"/>
      <c r="FR143" s="129"/>
      <c r="FS143" s="129"/>
      <c r="FT143" s="129"/>
      <c r="FU143" s="129"/>
      <c r="FV143" s="129"/>
      <c r="FW143" s="129"/>
      <c r="FX143" s="129"/>
      <c r="FY143" s="129"/>
      <c r="FZ143" s="129"/>
      <c r="GA143" s="129"/>
      <c r="GB143" s="129"/>
      <c r="GC143" s="129"/>
      <c r="GD143" s="129"/>
      <c r="GE143" s="129"/>
      <c r="GF143" s="129"/>
      <c r="GG143" s="129"/>
      <c r="GH143" s="129"/>
      <c r="GI143" s="129"/>
      <c r="GJ143" s="129"/>
      <c r="GK143" s="129"/>
      <c r="GL143" s="129"/>
      <c r="GM143" s="129"/>
      <c r="GN143" s="129"/>
      <c r="GO143" s="129"/>
      <c r="GP143" s="129"/>
      <c r="GQ143" s="129"/>
      <c r="GR143" s="129"/>
      <c r="GS143" s="129"/>
      <c r="GT143" s="129"/>
      <c r="GU143" s="129"/>
      <c r="GV143" s="129"/>
      <c r="GW143" s="129"/>
      <c r="GX143" s="129"/>
      <c r="GY143" s="129"/>
      <c r="GZ143" s="129"/>
      <c r="HA143" s="129"/>
      <c r="HB143" s="129"/>
      <c r="HC143" s="129"/>
      <c r="HD143" s="129"/>
      <c r="HE143" s="129"/>
      <c r="HF143" s="129"/>
      <c r="HG143" s="129"/>
      <c r="HH143" s="129"/>
      <c r="HI143" s="129"/>
      <c r="HJ143" s="129"/>
      <c r="HK143" s="129"/>
      <c r="HL143" s="129"/>
      <c r="HM143" s="129"/>
      <c r="HN143" s="129"/>
      <c r="HO143" s="129"/>
      <c r="HP143" s="129"/>
      <c r="HQ143" s="129"/>
      <c r="HR143" s="129"/>
      <c r="HS143" s="129"/>
      <c r="HT143" s="129"/>
      <c r="HU143" s="129"/>
      <c r="HV143" s="129"/>
      <c r="HW143" s="129"/>
      <c r="HX143" s="129"/>
      <c r="HY143" s="129"/>
      <c r="HZ143" s="129"/>
      <c r="IA143" s="129"/>
      <c r="IB143" s="129"/>
      <c r="IC143" s="129"/>
      <c r="ID143" s="129"/>
      <c r="IE143" s="129"/>
      <c r="IF143" s="129"/>
      <c r="IG143" s="129"/>
      <c r="IH143" s="129"/>
      <c r="II143" s="129"/>
      <c r="IJ143" s="129"/>
      <c r="IK143" s="129"/>
      <c r="IL143" s="129"/>
      <c r="IM143" s="129"/>
      <c r="IN143" s="129"/>
      <c r="IO143" s="129"/>
      <c r="IP143" s="129"/>
      <c r="IQ143" s="129"/>
      <c r="IR143" s="129"/>
      <c r="IS143" s="129"/>
      <c r="IT143" s="129"/>
      <c r="IU143" s="129"/>
      <c r="IV143" s="129"/>
      <c r="IW143" s="129"/>
      <c r="IX143" s="129"/>
      <c r="IY143" s="129"/>
    </row>
    <row r="144" spans="1:259" s="120" customFormat="1" ht="15" hidden="1" x14ac:dyDescent="0.3">
      <c r="A144" s="130"/>
      <c r="B144" s="138" t="e">
        <f>IF(B77=89,"Delapan Puluh Sembilan",IF(B77=90,"Sembilan Puluh",IF(B77=91,"Sembilan Puluh Satu",IF(B77=92,"Sembilan Puluh Dua",IF(B77=93,"Sembilan Puluh Tiga",IF(B77=94,"Sembilan Puluh Empat",IF(B77=95,"Sembilan Puluh Lima",IF(B77=96,"Sembilan Puluh Enam",0))))))))</f>
        <v>#REF!</v>
      </c>
      <c r="C144" s="138"/>
      <c r="D144" s="138" t="e">
        <f>IF(D77=89,"Delapan Puluh Sembilan",IF(D77=90,"Sembilan Puluh",IF(D77=91,"Sembilan Puluh Satu",IF(D77=92,"Sembilan Puluh Dua",IF(D77=93,"Sembilan Puluh Tiga",IF(D77=94,"Sembilan Puluh Empat",IF(D77=95,"Sembilan Puluh Lima",IF(D77=96,"Sembilan Puluh Enam",0))))))))</f>
        <v>#REF!</v>
      </c>
      <c r="E144" s="138" t="e">
        <f>IF(E77=89,"Delapan Puluh Sembilan",IF(E77=90,"Sembilan Puluh",IF(E77=91,"Sembilan Puluh Satu",IF(E77=92,"Sembilan Puluh Dua",IF(E77=93,"Sembilan Puluh Tiga",IF(E77=94,"Sembilan Puluh Empat",IF(E77=95,"Sembilan Puluh Lima",IF(E77=96,"Sembilan Puluh Enam",0))))))))</f>
        <v>#REF!</v>
      </c>
      <c r="F144" s="138"/>
      <c r="G144" s="138"/>
      <c r="H144" s="138" t="e">
        <f>IF(H77=89,"Delapan Puluh Sembilan",IF(H77=90,"Sembilan Puluh",IF(H77=91,"Sembilan Puluh Satu",IF(H77=92,"Sembilan Puluh Dua",IF(H77=93,"Sembilan Puluh Tiga",IF(H77=94,"Sembilan Puluh Empat",IF(H77=95,"Sembilan Puluh Lima",IF(H77=96,"Sembilan Puluh Enam",0))))))))</f>
        <v>#REF!</v>
      </c>
      <c r="I144" s="138" t="e">
        <f>IF(I77=89,"Delapan Puluh Sembilan",IF(I77=90,"Sembilan Puluh",IF(I77=91,"Sembilan Puluh Satu",IF(I77=92,"Sembilan Puluh Dua",IF(I77=93,"Sembilan Puluh Tiga",IF(I77=94,"Sembilan Puluh Empat",IF(I77=95,"Sembilan Puluh Lima",IF(I77=96,"Sembilan Puluh Enam",0))))))))</f>
        <v>#REF!</v>
      </c>
      <c r="J144" s="138"/>
      <c r="K144" s="138"/>
      <c r="L144" s="138"/>
      <c r="M144" s="138"/>
      <c r="N144" s="138"/>
      <c r="O144" s="138"/>
      <c r="P144" s="138"/>
      <c r="Q144" s="138"/>
      <c r="R144" s="138"/>
      <c r="S144" s="138"/>
      <c r="T144" s="138"/>
      <c r="U144" s="138"/>
      <c r="V144" s="133"/>
      <c r="W144" s="128"/>
      <c r="X144" s="129"/>
      <c r="Y144" s="129"/>
      <c r="Z144" s="129"/>
      <c r="AA144" s="129"/>
      <c r="AB144" s="129"/>
      <c r="AC144" s="129"/>
      <c r="AD144" s="129"/>
      <c r="AE144" s="129"/>
      <c r="AF144" s="129"/>
      <c r="AG144" s="129"/>
      <c r="AH144" s="129"/>
      <c r="AI144" s="129"/>
      <c r="AJ144" s="129"/>
      <c r="AK144" s="129"/>
      <c r="AL144" s="129"/>
      <c r="AM144" s="129"/>
      <c r="AN144" s="129"/>
      <c r="AO144" s="129"/>
      <c r="AP144" s="129"/>
      <c r="AQ144" s="129"/>
      <c r="AR144" s="129"/>
      <c r="AS144" s="129"/>
      <c r="AT144" s="129"/>
      <c r="AU144" s="129"/>
      <c r="AV144" s="129"/>
      <c r="AW144" s="129"/>
      <c r="AX144" s="129"/>
      <c r="AY144" s="129"/>
      <c r="AZ144" s="129"/>
      <c r="BA144" s="129"/>
      <c r="BB144" s="129"/>
      <c r="BC144" s="129"/>
      <c r="BD144" s="129"/>
      <c r="BE144" s="129"/>
      <c r="BF144" s="129"/>
      <c r="BG144" s="129"/>
      <c r="BH144" s="129"/>
      <c r="BI144" s="129"/>
      <c r="BJ144" s="129"/>
      <c r="BK144" s="129"/>
      <c r="BL144" s="129"/>
      <c r="BM144" s="129"/>
      <c r="BN144" s="129"/>
      <c r="BO144" s="129"/>
      <c r="BP144" s="129"/>
      <c r="BQ144" s="129"/>
      <c r="BR144" s="129"/>
      <c r="BS144" s="129"/>
      <c r="BT144" s="129"/>
      <c r="BU144" s="129"/>
      <c r="BV144" s="129"/>
      <c r="BW144" s="129"/>
      <c r="BX144" s="129"/>
      <c r="BY144" s="129"/>
      <c r="BZ144" s="129"/>
      <c r="CA144" s="129"/>
      <c r="CB144" s="129"/>
      <c r="CC144" s="129"/>
      <c r="CD144" s="129"/>
      <c r="CE144" s="129"/>
      <c r="CF144" s="129"/>
      <c r="CG144" s="129"/>
      <c r="CH144" s="129"/>
      <c r="CI144" s="129"/>
      <c r="CJ144" s="129"/>
      <c r="CK144" s="129"/>
      <c r="CL144" s="129"/>
      <c r="CM144" s="129"/>
      <c r="CN144" s="129"/>
      <c r="CO144" s="129"/>
      <c r="CP144" s="129"/>
      <c r="CQ144" s="129"/>
      <c r="CR144" s="129"/>
      <c r="CS144" s="129"/>
      <c r="CT144" s="129"/>
      <c r="CU144" s="129"/>
      <c r="CV144" s="129"/>
      <c r="CW144" s="129"/>
      <c r="CX144" s="129"/>
      <c r="CY144" s="129"/>
      <c r="CZ144" s="129"/>
      <c r="DA144" s="129"/>
      <c r="DB144" s="129"/>
      <c r="DC144" s="129"/>
      <c r="DD144" s="129"/>
      <c r="DE144" s="129"/>
      <c r="DF144" s="129"/>
      <c r="DG144" s="129"/>
      <c r="DH144" s="129"/>
      <c r="DI144" s="129"/>
      <c r="DJ144" s="129"/>
      <c r="DK144" s="129"/>
      <c r="DL144" s="129"/>
      <c r="DM144" s="129"/>
      <c r="DN144" s="129"/>
      <c r="DO144" s="129"/>
      <c r="DP144" s="129"/>
      <c r="DQ144" s="129"/>
      <c r="DR144" s="129"/>
      <c r="DS144" s="129"/>
      <c r="DT144" s="129"/>
      <c r="DU144" s="129"/>
      <c r="DV144" s="129"/>
      <c r="DW144" s="129"/>
      <c r="DX144" s="129"/>
      <c r="DY144" s="129"/>
      <c r="DZ144" s="129"/>
      <c r="EA144" s="129"/>
      <c r="EB144" s="129"/>
      <c r="EC144" s="129"/>
      <c r="ED144" s="129"/>
      <c r="EE144" s="129"/>
      <c r="EF144" s="129"/>
      <c r="EG144" s="129"/>
      <c r="EH144" s="129"/>
      <c r="EI144" s="129"/>
      <c r="EJ144" s="129"/>
      <c r="EK144" s="129"/>
      <c r="EL144" s="129"/>
      <c r="EM144" s="129"/>
      <c r="EN144" s="129"/>
      <c r="EO144" s="129"/>
      <c r="EP144" s="129"/>
      <c r="EQ144" s="129"/>
      <c r="ER144" s="129"/>
      <c r="ES144" s="129"/>
      <c r="ET144" s="129"/>
      <c r="EU144" s="129"/>
      <c r="EV144" s="129"/>
      <c r="EW144" s="129"/>
      <c r="EX144" s="129"/>
      <c r="EY144" s="129"/>
      <c r="EZ144" s="129"/>
      <c r="FA144" s="129"/>
      <c r="FB144" s="129"/>
      <c r="FC144" s="129"/>
      <c r="FD144" s="129"/>
      <c r="FE144" s="129"/>
      <c r="FF144" s="129"/>
      <c r="FG144" s="129"/>
      <c r="FH144" s="129"/>
      <c r="FI144" s="129"/>
      <c r="FJ144" s="129"/>
      <c r="FK144" s="129"/>
      <c r="FL144" s="129"/>
      <c r="FM144" s="129"/>
      <c r="FN144" s="129"/>
      <c r="FO144" s="129"/>
      <c r="FP144" s="129"/>
      <c r="FQ144" s="129"/>
      <c r="FR144" s="129"/>
      <c r="FS144" s="129"/>
      <c r="FT144" s="129"/>
      <c r="FU144" s="129"/>
      <c r="FV144" s="129"/>
      <c r="FW144" s="129"/>
      <c r="FX144" s="129"/>
      <c r="FY144" s="129"/>
      <c r="FZ144" s="129"/>
      <c r="GA144" s="129"/>
      <c r="GB144" s="129"/>
      <c r="GC144" s="129"/>
      <c r="GD144" s="129"/>
      <c r="GE144" s="129"/>
      <c r="GF144" s="129"/>
      <c r="GG144" s="129"/>
      <c r="GH144" s="129"/>
      <c r="GI144" s="129"/>
      <c r="GJ144" s="129"/>
      <c r="GK144" s="129"/>
      <c r="GL144" s="129"/>
      <c r="GM144" s="129"/>
      <c r="GN144" s="129"/>
      <c r="GO144" s="129"/>
      <c r="GP144" s="129"/>
      <c r="GQ144" s="129"/>
      <c r="GR144" s="129"/>
      <c r="GS144" s="129"/>
      <c r="GT144" s="129"/>
      <c r="GU144" s="129"/>
      <c r="GV144" s="129"/>
      <c r="GW144" s="129"/>
      <c r="GX144" s="129"/>
      <c r="GY144" s="129"/>
      <c r="GZ144" s="129"/>
      <c r="HA144" s="129"/>
      <c r="HB144" s="129"/>
      <c r="HC144" s="129"/>
      <c r="HD144" s="129"/>
      <c r="HE144" s="129"/>
      <c r="HF144" s="129"/>
      <c r="HG144" s="129"/>
      <c r="HH144" s="129"/>
      <c r="HI144" s="129"/>
      <c r="HJ144" s="129"/>
      <c r="HK144" s="129"/>
      <c r="HL144" s="129"/>
      <c r="HM144" s="129"/>
      <c r="HN144" s="129"/>
      <c r="HO144" s="129"/>
      <c r="HP144" s="129"/>
      <c r="HQ144" s="129"/>
      <c r="HR144" s="129"/>
      <c r="HS144" s="129"/>
      <c r="HT144" s="129"/>
      <c r="HU144" s="129"/>
      <c r="HV144" s="129"/>
      <c r="HW144" s="129"/>
      <c r="HX144" s="129"/>
      <c r="HY144" s="129"/>
      <c r="HZ144" s="129"/>
      <c r="IA144" s="129"/>
      <c r="IB144" s="129"/>
      <c r="IC144" s="129"/>
      <c r="ID144" s="129"/>
      <c r="IE144" s="129"/>
      <c r="IF144" s="129"/>
      <c r="IG144" s="129"/>
      <c r="IH144" s="129"/>
      <c r="II144" s="129"/>
      <c r="IJ144" s="129"/>
      <c r="IK144" s="129"/>
      <c r="IL144" s="129"/>
      <c r="IM144" s="129"/>
      <c r="IN144" s="129"/>
      <c r="IO144" s="129"/>
      <c r="IP144" s="129"/>
      <c r="IQ144" s="129"/>
      <c r="IR144" s="129"/>
      <c r="IS144" s="129"/>
      <c r="IT144" s="129"/>
      <c r="IU144" s="129"/>
      <c r="IV144" s="129"/>
      <c r="IW144" s="129"/>
      <c r="IX144" s="129"/>
      <c r="IY144" s="129"/>
    </row>
    <row r="145" spans="1:259" s="120" customFormat="1" ht="15" hidden="1" x14ac:dyDescent="0.3">
      <c r="A145" s="130"/>
      <c r="B145" s="137" t="e">
        <f>IF(B143=0,B144,B143)</f>
        <v>#REF!</v>
      </c>
      <c r="C145" s="137"/>
      <c r="D145" s="137" t="e">
        <f>IF(D143=0,D144,D143)</f>
        <v>#REF!</v>
      </c>
      <c r="E145" s="137" t="e">
        <f>IF(E143=0,E144,E143)</f>
        <v>#REF!</v>
      </c>
      <c r="F145" s="137"/>
      <c r="G145" s="137"/>
      <c r="H145" s="137" t="e">
        <f>IF(H143=0,H144,H143)</f>
        <v>#REF!</v>
      </c>
      <c r="I145" s="137" t="e">
        <f>IF(I143=0,I144,I143)</f>
        <v>#REF!</v>
      </c>
      <c r="J145" s="138"/>
      <c r="K145" s="138"/>
      <c r="L145" s="138"/>
      <c r="M145" s="138"/>
      <c r="N145" s="138"/>
      <c r="O145" s="138"/>
      <c r="P145" s="138"/>
      <c r="Q145" s="138"/>
      <c r="R145" s="138"/>
      <c r="S145" s="138"/>
      <c r="T145" s="138"/>
      <c r="U145" s="138"/>
      <c r="V145" s="133"/>
      <c r="W145" s="128"/>
      <c r="X145" s="129"/>
      <c r="Y145" s="129"/>
      <c r="Z145" s="129"/>
      <c r="AA145" s="129"/>
      <c r="AB145" s="129"/>
      <c r="AC145" s="129"/>
      <c r="AD145" s="129"/>
      <c r="AE145" s="129"/>
      <c r="AF145" s="129"/>
      <c r="AG145" s="129"/>
      <c r="AH145" s="129"/>
      <c r="AI145" s="129"/>
      <c r="AJ145" s="129"/>
      <c r="AK145" s="129"/>
      <c r="AL145" s="129"/>
      <c r="AM145" s="129"/>
      <c r="AN145" s="129"/>
      <c r="AO145" s="129"/>
      <c r="AP145" s="129"/>
      <c r="AQ145" s="129"/>
      <c r="AR145" s="129"/>
      <c r="AS145" s="129"/>
      <c r="AT145" s="129"/>
      <c r="AU145" s="129"/>
      <c r="AV145" s="129"/>
      <c r="AW145" s="129"/>
      <c r="AX145" s="129"/>
      <c r="AY145" s="129"/>
      <c r="AZ145" s="129"/>
      <c r="BA145" s="129"/>
      <c r="BB145" s="129"/>
      <c r="BC145" s="129"/>
      <c r="BD145" s="129"/>
      <c r="BE145" s="129"/>
      <c r="BF145" s="129"/>
      <c r="BG145" s="129"/>
      <c r="BH145" s="129"/>
      <c r="BI145" s="129"/>
      <c r="BJ145" s="129"/>
      <c r="BK145" s="129"/>
      <c r="BL145" s="129"/>
      <c r="BM145" s="129"/>
      <c r="BN145" s="129"/>
      <c r="BO145" s="129"/>
      <c r="BP145" s="129"/>
      <c r="BQ145" s="129"/>
      <c r="BR145" s="129"/>
      <c r="BS145" s="129"/>
      <c r="BT145" s="129"/>
      <c r="BU145" s="129"/>
      <c r="BV145" s="129"/>
      <c r="BW145" s="129"/>
      <c r="BX145" s="129"/>
      <c r="BY145" s="129"/>
      <c r="BZ145" s="129"/>
      <c r="CA145" s="129"/>
      <c r="CB145" s="129"/>
      <c r="CC145" s="129"/>
      <c r="CD145" s="129"/>
      <c r="CE145" s="129"/>
      <c r="CF145" s="129"/>
      <c r="CG145" s="129"/>
      <c r="CH145" s="129"/>
      <c r="CI145" s="129"/>
      <c r="CJ145" s="129"/>
      <c r="CK145" s="129"/>
      <c r="CL145" s="129"/>
      <c r="CM145" s="129"/>
      <c r="CN145" s="129"/>
      <c r="CO145" s="129"/>
      <c r="CP145" s="129"/>
      <c r="CQ145" s="129"/>
      <c r="CR145" s="129"/>
      <c r="CS145" s="129"/>
      <c r="CT145" s="129"/>
      <c r="CU145" s="129"/>
      <c r="CV145" s="129"/>
      <c r="CW145" s="129"/>
      <c r="CX145" s="129"/>
      <c r="CY145" s="129"/>
      <c r="CZ145" s="129"/>
      <c r="DA145" s="129"/>
      <c r="DB145" s="129"/>
      <c r="DC145" s="129"/>
      <c r="DD145" s="129"/>
      <c r="DE145" s="129"/>
      <c r="DF145" s="129"/>
      <c r="DG145" s="129"/>
      <c r="DH145" s="129"/>
      <c r="DI145" s="129"/>
      <c r="DJ145" s="129"/>
      <c r="DK145" s="129"/>
      <c r="DL145" s="129"/>
      <c r="DM145" s="129"/>
      <c r="DN145" s="129"/>
      <c r="DO145" s="129"/>
      <c r="DP145" s="129"/>
      <c r="DQ145" s="129"/>
      <c r="DR145" s="129"/>
      <c r="DS145" s="129"/>
      <c r="DT145" s="129"/>
      <c r="DU145" s="129"/>
      <c r="DV145" s="129"/>
      <c r="DW145" s="129"/>
      <c r="DX145" s="129"/>
      <c r="DY145" s="129"/>
      <c r="DZ145" s="129"/>
      <c r="EA145" s="129"/>
      <c r="EB145" s="129"/>
      <c r="EC145" s="129"/>
      <c r="ED145" s="129"/>
      <c r="EE145" s="129"/>
      <c r="EF145" s="129"/>
      <c r="EG145" s="129"/>
      <c r="EH145" s="129"/>
      <c r="EI145" s="129"/>
      <c r="EJ145" s="129"/>
      <c r="EK145" s="129"/>
      <c r="EL145" s="129"/>
      <c r="EM145" s="129"/>
      <c r="EN145" s="129"/>
      <c r="EO145" s="129"/>
      <c r="EP145" s="129"/>
      <c r="EQ145" s="129"/>
      <c r="ER145" s="129"/>
      <c r="ES145" s="129"/>
      <c r="ET145" s="129"/>
      <c r="EU145" s="129"/>
      <c r="EV145" s="129"/>
      <c r="EW145" s="129"/>
      <c r="EX145" s="129"/>
      <c r="EY145" s="129"/>
      <c r="EZ145" s="129"/>
      <c r="FA145" s="129"/>
      <c r="FB145" s="129"/>
      <c r="FC145" s="129"/>
      <c r="FD145" s="129"/>
      <c r="FE145" s="129"/>
      <c r="FF145" s="129"/>
      <c r="FG145" s="129"/>
      <c r="FH145" s="129"/>
      <c r="FI145" s="129"/>
      <c r="FJ145" s="129"/>
      <c r="FK145" s="129"/>
      <c r="FL145" s="129"/>
      <c r="FM145" s="129"/>
      <c r="FN145" s="129"/>
      <c r="FO145" s="129"/>
      <c r="FP145" s="129"/>
      <c r="FQ145" s="129"/>
      <c r="FR145" s="129"/>
      <c r="FS145" s="129"/>
      <c r="FT145" s="129"/>
      <c r="FU145" s="129"/>
      <c r="FV145" s="129"/>
      <c r="FW145" s="129"/>
      <c r="FX145" s="129"/>
      <c r="FY145" s="129"/>
      <c r="FZ145" s="129"/>
      <c r="GA145" s="129"/>
      <c r="GB145" s="129"/>
      <c r="GC145" s="129"/>
      <c r="GD145" s="129"/>
      <c r="GE145" s="129"/>
      <c r="GF145" s="129"/>
      <c r="GG145" s="129"/>
      <c r="GH145" s="129"/>
      <c r="GI145" s="129"/>
      <c r="GJ145" s="129"/>
      <c r="GK145" s="129"/>
      <c r="GL145" s="129"/>
      <c r="GM145" s="129"/>
      <c r="GN145" s="129"/>
      <c r="GO145" s="129"/>
      <c r="GP145" s="129"/>
      <c r="GQ145" s="129"/>
      <c r="GR145" s="129"/>
      <c r="GS145" s="129"/>
      <c r="GT145" s="129"/>
      <c r="GU145" s="129"/>
      <c r="GV145" s="129"/>
      <c r="GW145" s="129"/>
      <c r="GX145" s="129"/>
      <c r="GY145" s="129"/>
      <c r="GZ145" s="129"/>
      <c r="HA145" s="129"/>
      <c r="HB145" s="129"/>
      <c r="HC145" s="129"/>
      <c r="HD145" s="129"/>
      <c r="HE145" s="129"/>
      <c r="HF145" s="129"/>
      <c r="HG145" s="129"/>
      <c r="HH145" s="129"/>
      <c r="HI145" s="129"/>
      <c r="HJ145" s="129"/>
      <c r="HK145" s="129"/>
      <c r="HL145" s="129"/>
      <c r="HM145" s="129"/>
      <c r="HN145" s="129"/>
      <c r="HO145" s="129"/>
      <c r="HP145" s="129"/>
      <c r="HQ145" s="129"/>
      <c r="HR145" s="129"/>
      <c r="HS145" s="129"/>
      <c r="HT145" s="129"/>
      <c r="HU145" s="129"/>
      <c r="HV145" s="129"/>
      <c r="HW145" s="129"/>
      <c r="HX145" s="129"/>
      <c r="HY145" s="129"/>
      <c r="HZ145" s="129"/>
      <c r="IA145" s="129"/>
      <c r="IB145" s="129"/>
      <c r="IC145" s="129"/>
      <c r="ID145" s="129"/>
      <c r="IE145" s="129"/>
      <c r="IF145" s="129"/>
      <c r="IG145" s="129"/>
      <c r="IH145" s="129"/>
      <c r="II145" s="129"/>
      <c r="IJ145" s="129"/>
      <c r="IK145" s="129"/>
      <c r="IL145" s="129"/>
      <c r="IM145" s="129"/>
      <c r="IN145" s="129"/>
      <c r="IO145" s="129"/>
      <c r="IP145" s="129"/>
      <c r="IQ145" s="129"/>
      <c r="IR145" s="129"/>
      <c r="IS145" s="129"/>
      <c r="IT145" s="129"/>
      <c r="IU145" s="129"/>
      <c r="IV145" s="129"/>
      <c r="IW145" s="129"/>
      <c r="IX145" s="129"/>
      <c r="IY145" s="129"/>
    </row>
    <row r="146" spans="1:259" s="120" customFormat="1" ht="15" hidden="1" x14ac:dyDescent="0.3">
      <c r="A146" s="130"/>
      <c r="B146" s="138" t="e">
        <f>IF(B77=97,"Sembilan Puluh Tujuh",IF(B77=98,"Sembilan Puluh Delapan",IF(B77=99,"Sembilan Puluh Sembilan",IF(B77=100,"Seratus",IF(B77=101,"Seratus Satu",IF(B77=102,"Seratus Dua",IF(B77=103,"Seratus Tiga",IF(B77=104,"Seratus Empat",0))))))))</f>
        <v>#REF!</v>
      </c>
      <c r="C146" s="138"/>
      <c r="D146" s="138" t="e">
        <f>IF(D77=97,"Sembilan Puluh Tujuh",IF(D77=98,"Sembilan Puluh Delapan",IF(D77=99,"Sembilan Puluh Sembilan",IF(D77=100,"Seratus",IF(D77=101,"Seratus Satu",IF(D77=102,"Seratus Dua",IF(D77=103,"Seratus Tiga",IF(D77=104,"Seratus Empat",0))))))))</f>
        <v>#REF!</v>
      </c>
      <c r="E146" s="138" t="e">
        <f>IF(E77=97,"Sembilan Puluh Tujuh",IF(E77=98,"Sembilan Puluh Delapan",IF(E77=99,"Sembilan Puluh Sembilan",IF(E77=100,"Seratus",IF(E77=101,"Seratus Satu",IF(E77=102,"Seratus Dua",IF(E77=103,"Seratus Tiga",IF(E77=104,"Seratus Empat",0))))))))</f>
        <v>#REF!</v>
      </c>
      <c r="F146" s="138"/>
      <c r="G146" s="138"/>
      <c r="H146" s="138" t="e">
        <f>IF(H77=97,"Sembilan Puluh Tujuh",IF(H77=98,"Sembilan Puluh Delapan",IF(H77=99,"Sembilan Puluh Sembilan",IF(H77=100,"Seratus",IF(H77=101,"Seratus Satu",IF(H77=102,"Seratus Dua",IF(H77=103,"Seratus Tiga",IF(H77=104,"Seratus Empat",0))))))))</f>
        <v>#REF!</v>
      </c>
      <c r="I146" s="138" t="e">
        <f>IF(I77=97,"Sembilan Puluh Tujuh",IF(I77=98,"Sembilan Puluh Delapan",IF(I77=99,"Sembilan Puluh Sembilan",IF(I77=100,"Seratus",IF(I77=101,"Seratus Satu",IF(I77=102,"Seratus Dua",IF(I77=103,"Seratus Tiga",IF(I77=104,"Seratus Empat",0))))))))</f>
        <v>#REF!</v>
      </c>
      <c r="J146" s="138"/>
      <c r="K146" s="138"/>
      <c r="L146" s="138"/>
      <c r="M146" s="138"/>
      <c r="N146" s="138"/>
      <c r="O146" s="138"/>
      <c r="P146" s="138"/>
      <c r="Q146" s="138"/>
      <c r="R146" s="138"/>
      <c r="S146" s="138"/>
      <c r="T146" s="138"/>
      <c r="U146" s="138"/>
      <c r="V146" s="133"/>
      <c r="W146" s="128"/>
      <c r="X146" s="129"/>
      <c r="Y146" s="129"/>
      <c r="Z146" s="129"/>
      <c r="AA146" s="129"/>
      <c r="AB146" s="129"/>
      <c r="AC146" s="129"/>
      <c r="AD146" s="129"/>
      <c r="AE146" s="129"/>
      <c r="AF146" s="129"/>
      <c r="AG146" s="129"/>
      <c r="AH146" s="129"/>
      <c r="AI146" s="129"/>
      <c r="AJ146" s="129"/>
      <c r="AK146" s="129"/>
      <c r="AL146" s="129"/>
      <c r="AM146" s="129"/>
      <c r="AN146" s="129"/>
      <c r="AO146" s="129"/>
      <c r="AP146" s="129"/>
      <c r="AQ146" s="129"/>
      <c r="AR146" s="129"/>
      <c r="AS146" s="129"/>
      <c r="AT146" s="129"/>
      <c r="AU146" s="129"/>
      <c r="AV146" s="129"/>
      <c r="AW146" s="129"/>
      <c r="AX146" s="129"/>
      <c r="AY146" s="129"/>
      <c r="AZ146" s="129"/>
      <c r="BA146" s="129"/>
      <c r="BB146" s="129"/>
      <c r="BC146" s="129"/>
      <c r="BD146" s="129"/>
      <c r="BE146" s="129"/>
      <c r="BF146" s="129"/>
      <c r="BG146" s="129"/>
      <c r="BH146" s="129"/>
      <c r="BI146" s="129"/>
      <c r="BJ146" s="129"/>
      <c r="BK146" s="129"/>
      <c r="BL146" s="129"/>
      <c r="BM146" s="129"/>
      <c r="BN146" s="129"/>
      <c r="BO146" s="129"/>
      <c r="BP146" s="129"/>
      <c r="BQ146" s="129"/>
      <c r="BR146" s="129"/>
      <c r="BS146" s="129"/>
      <c r="BT146" s="129"/>
      <c r="BU146" s="129"/>
      <c r="BV146" s="129"/>
      <c r="BW146" s="129"/>
      <c r="BX146" s="129"/>
      <c r="BY146" s="129"/>
      <c r="BZ146" s="129"/>
      <c r="CA146" s="129"/>
      <c r="CB146" s="129"/>
      <c r="CC146" s="129"/>
      <c r="CD146" s="129"/>
      <c r="CE146" s="129"/>
      <c r="CF146" s="129"/>
      <c r="CG146" s="129"/>
      <c r="CH146" s="129"/>
      <c r="CI146" s="129"/>
      <c r="CJ146" s="129"/>
      <c r="CK146" s="129"/>
      <c r="CL146" s="129"/>
      <c r="CM146" s="129"/>
      <c r="CN146" s="129"/>
      <c r="CO146" s="129"/>
      <c r="CP146" s="129"/>
      <c r="CQ146" s="129"/>
      <c r="CR146" s="129"/>
      <c r="CS146" s="129"/>
      <c r="CT146" s="129"/>
      <c r="CU146" s="129"/>
      <c r="CV146" s="129"/>
      <c r="CW146" s="129"/>
      <c r="CX146" s="129"/>
      <c r="CY146" s="129"/>
      <c r="CZ146" s="129"/>
      <c r="DA146" s="129"/>
      <c r="DB146" s="129"/>
      <c r="DC146" s="129"/>
      <c r="DD146" s="129"/>
      <c r="DE146" s="129"/>
      <c r="DF146" s="129"/>
      <c r="DG146" s="129"/>
      <c r="DH146" s="129"/>
      <c r="DI146" s="129"/>
      <c r="DJ146" s="129"/>
      <c r="DK146" s="129"/>
      <c r="DL146" s="129"/>
      <c r="DM146" s="129"/>
      <c r="DN146" s="129"/>
      <c r="DO146" s="129"/>
      <c r="DP146" s="129"/>
      <c r="DQ146" s="129"/>
      <c r="DR146" s="129"/>
      <c r="DS146" s="129"/>
      <c r="DT146" s="129"/>
      <c r="DU146" s="129"/>
      <c r="DV146" s="129"/>
      <c r="DW146" s="129"/>
      <c r="DX146" s="129"/>
      <c r="DY146" s="129"/>
      <c r="DZ146" s="129"/>
      <c r="EA146" s="129"/>
      <c r="EB146" s="129"/>
      <c r="EC146" s="129"/>
      <c r="ED146" s="129"/>
      <c r="EE146" s="129"/>
      <c r="EF146" s="129"/>
      <c r="EG146" s="129"/>
      <c r="EH146" s="129"/>
      <c r="EI146" s="129"/>
      <c r="EJ146" s="129"/>
      <c r="EK146" s="129"/>
      <c r="EL146" s="129"/>
      <c r="EM146" s="129"/>
      <c r="EN146" s="129"/>
      <c r="EO146" s="129"/>
      <c r="EP146" s="129"/>
      <c r="EQ146" s="129"/>
      <c r="ER146" s="129"/>
      <c r="ES146" s="129"/>
      <c r="ET146" s="129"/>
      <c r="EU146" s="129"/>
      <c r="EV146" s="129"/>
      <c r="EW146" s="129"/>
      <c r="EX146" s="129"/>
      <c r="EY146" s="129"/>
      <c r="EZ146" s="129"/>
      <c r="FA146" s="129"/>
      <c r="FB146" s="129"/>
      <c r="FC146" s="129"/>
      <c r="FD146" s="129"/>
      <c r="FE146" s="129"/>
      <c r="FF146" s="129"/>
      <c r="FG146" s="129"/>
      <c r="FH146" s="129"/>
      <c r="FI146" s="129"/>
      <c r="FJ146" s="129"/>
      <c r="FK146" s="129"/>
      <c r="FL146" s="129"/>
      <c r="FM146" s="129"/>
      <c r="FN146" s="129"/>
      <c r="FO146" s="129"/>
      <c r="FP146" s="129"/>
      <c r="FQ146" s="129"/>
      <c r="FR146" s="129"/>
      <c r="FS146" s="129"/>
      <c r="FT146" s="129"/>
      <c r="FU146" s="129"/>
      <c r="FV146" s="129"/>
      <c r="FW146" s="129"/>
      <c r="FX146" s="129"/>
      <c r="FY146" s="129"/>
      <c r="FZ146" s="129"/>
      <c r="GA146" s="129"/>
      <c r="GB146" s="129"/>
      <c r="GC146" s="129"/>
      <c r="GD146" s="129"/>
      <c r="GE146" s="129"/>
      <c r="GF146" s="129"/>
      <c r="GG146" s="129"/>
      <c r="GH146" s="129"/>
      <c r="GI146" s="129"/>
      <c r="GJ146" s="129"/>
      <c r="GK146" s="129"/>
      <c r="GL146" s="129"/>
      <c r="GM146" s="129"/>
      <c r="GN146" s="129"/>
      <c r="GO146" s="129"/>
      <c r="GP146" s="129"/>
      <c r="GQ146" s="129"/>
      <c r="GR146" s="129"/>
      <c r="GS146" s="129"/>
      <c r="GT146" s="129"/>
      <c r="GU146" s="129"/>
      <c r="GV146" s="129"/>
      <c r="GW146" s="129"/>
      <c r="GX146" s="129"/>
      <c r="GY146" s="129"/>
      <c r="GZ146" s="129"/>
      <c r="HA146" s="129"/>
      <c r="HB146" s="129"/>
      <c r="HC146" s="129"/>
      <c r="HD146" s="129"/>
      <c r="HE146" s="129"/>
      <c r="HF146" s="129"/>
      <c r="HG146" s="129"/>
      <c r="HH146" s="129"/>
      <c r="HI146" s="129"/>
      <c r="HJ146" s="129"/>
      <c r="HK146" s="129"/>
      <c r="HL146" s="129"/>
      <c r="HM146" s="129"/>
      <c r="HN146" s="129"/>
      <c r="HO146" s="129"/>
      <c r="HP146" s="129"/>
      <c r="HQ146" s="129"/>
      <c r="HR146" s="129"/>
      <c r="HS146" s="129"/>
      <c r="HT146" s="129"/>
      <c r="HU146" s="129"/>
      <c r="HV146" s="129"/>
      <c r="HW146" s="129"/>
      <c r="HX146" s="129"/>
      <c r="HY146" s="129"/>
      <c r="HZ146" s="129"/>
      <c r="IA146" s="129"/>
      <c r="IB146" s="129"/>
      <c r="IC146" s="129"/>
      <c r="ID146" s="129"/>
      <c r="IE146" s="129"/>
      <c r="IF146" s="129"/>
      <c r="IG146" s="129"/>
      <c r="IH146" s="129"/>
      <c r="II146" s="129"/>
      <c r="IJ146" s="129"/>
      <c r="IK146" s="129"/>
      <c r="IL146" s="129"/>
      <c r="IM146" s="129"/>
      <c r="IN146" s="129"/>
      <c r="IO146" s="129"/>
      <c r="IP146" s="129"/>
      <c r="IQ146" s="129"/>
      <c r="IR146" s="129"/>
      <c r="IS146" s="129"/>
      <c r="IT146" s="129"/>
      <c r="IU146" s="129"/>
      <c r="IV146" s="129"/>
      <c r="IW146" s="129"/>
      <c r="IX146" s="129"/>
      <c r="IY146" s="129"/>
    </row>
    <row r="147" spans="1:259" s="120" customFormat="1" ht="15" hidden="1" x14ac:dyDescent="0.3">
      <c r="A147" s="130"/>
      <c r="B147" s="137" t="e">
        <f>IF(B145=0,B146,B145)</f>
        <v>#REF!</v>
      </c>
      <c r="C147" s="137"/>
      <c r="D147" s="137" t="e">
        <f>IF(D145=0,D146,D145)</f>
        <v>#REF!</v>
      </c>
      <c r="E147" s="137" t="e">
        <f>IF(E145=0,E146,E145)</f>
        <v>#REF!</v>
      </c>
      <c r="F147" s="137"/>
      <c r="G147" s="137"/>
      <c r="H147" s="137" t="e">
        <f>IF(H145=0,H146,H145)</f>
        <v>#REF!</v>
      </c>
      <c r="I147" s="137" t="e">
        <f>IF(I145=0,I146,I145)</f>
        <v>#REF!</v>
      </c>
      <c r="J147" s="138"/>
      <c r="K147" s="138"/>
      <c r="L147" s="138"/>
      <c r="M147" s="138"/>
      <c r="N147" s="138"/>
      <c r="O147" s="138"/>
      <c r="P147" s="138"/>
      <c r="Q147" s="138"/>
      <c r="R147" s="138"/>
      <c r="S147" s="138"/>
      <c r="T147" s="138"/>
      <c r="U147" s="138"/>
      <c r="V147" s="133"/>
      <c r="W147" s="128"/>
      <c r="X147" s="129"/>
      <c r="Y147" s="129"/>
      <c r="Z147" s="129"/>
      <c r="AA147" s="129"/>
      <c r="AB147" s="129"/>
      <c r="AC147" s="129"/>
      <c r="AD147" s="129"/>
      <c r="AE147" s="129"/>
      <c r="AF147" s="129"/>
      <c r="AG147" s="129"/>
      <c r="AH147" s="129"/>
      <c r="AI147" s="129"/>
      <c r="AJ147" s="129"/>
      <c r="AK147" s="129"/>
      <c r="AL147" s="129"/>
      <c r="AM147" s="129"/>
      <c r="AN147" s="129"/>
      <c r="AO147" s="129"/>
      <c r="AP147" s="129"/>
      <c r="AQ147" s="129"/>
      <c r="AR147" s="129"/>
      <c r="AS147" s="129"/>
      <c r="AT147" s="129"/>
      <c r="AU147" s="129"/>
      <c r="AV147" s="129"/>
      <c r="AW147" s="129"/>
      <c r="AX147" s="129"/>
      <c r="AY147" s="129"/>
      <c r="AZ147" s="129"/>
      <c r="BA147" s="129"/>
      <c r="BB147" s="129"/>
      <c r="BC147" s="129"/>
      <c r="BD147" s="129"/>
      <c r="BE147" s="129"/>
      <c r="BF147" s="129"/>
      <c r="BG147" s="129"/>
      <c r="BH147" s="129"/>
      <c r="BI147" s="129"/>
      <c r="BJ147" s="129"/>
      <c r="BK147" s="129"/>
      <c r="BL147" s="129"/>
      <c r="BM147" s="129"/>
      <c r="BN147" s="129"/>
      <c r="BO147" s="129"/>
      <c r="BP147" s="129"/>
      <c r="BQ147" s="129"/>
      <c r="BR147" s="129"/>
      <c r="BS147" s="129"/>
      <c r="BT147" s="129"/>
      <c r="BU147" s="129"/>
      <c r="BV147" s="129"/>
      <c r="BW147" s="129"/>
      <c r="BX147" s="129"/>
      <c r="BY147" s="129"/>
      <c r="BZ147" s="129"/>
      <c r="CA147" s="129"/>
      <c r="CB147" s="129"/>
      <c r="CC147" s="129"/>
      <c r="CD147" s="129"/>
      <c r="CE147" s="129"/>
      <c r="CF147" s="129"/>
      <c r="CG147" s="129"/>
      <c r="CH147" s="129"/>
      <c r="CI147" s="129"/>
      <c r="CJ147" s="129"/>
      <c r="CK147" s="129"/>
      <c r="CL147" s="129"/>
      <c r="CM147" s="129"/>
      <c r="CN147" s="129"/>
      <c r="CO147" s="129"/>
      <c r="CP147" s="129"/>
      <c r="CQ147" s="129"/>
      <c r="CR147" s="129"/>
      <c r="CS147" s="129"/>
      <c r="CT147" s="129"/>
      <c r="CU147" s="129"/>
      <c r="CV147" s="129"/>
      <c r="CW147" s="129"/>
      <c r="CX147" s="129"/>
      <c r="CY147" s="129"/>
      <c r="CZ147" s="129"/>
      <c r="DA147" s="129"/>
      <c r="DB147" s="129"/>
      <c r="DC147" s="129"/>
      <c r="DD147" s="129"/>
      <c r="DE147" s="129"/>
      <c r="DF147" s="129"/>
      <c r="DG147" s="129"/>
      <c r="DH147" s="129"/>
      <c r="DI147" s="129"/>
      <c r="DJ147" s="129"/>
      <c r="DK147" s="129"/>
      <c r="DL147" s="129"/>
      <c r="DM147" s="129"/>
      <c r="DN147" s="129"/>
      <c r="DO147" s="129"/>
      <c r="DP147" s="129"/>
      <c r="DQ147" s="129"/>
      <c r="DR147" s="129"/>
      <c r="DS147" s="129"/>
      <c r="DT147" s="129"/>
      <c r="DU147" s="129"/>
      <c r="DV147" s="129"/>
      <c r="DW147" s="129"/>
      <c r="DX147" s="129"/>
      <c r="DY147" s="129"/>
      <c r="DZ147" s="129"/>
      <c r="EA147" s="129"/>
      <c r="EB147" s="129"/>
      <c r="EC147" s="129"/>
      <c r="ED147" s="129"/>
      <c r="EE147" s="129"/>
      <c r="EF147" s="129"/>
      <c r="EG147" s="129"/>
      <c r="EH147" s="129"/>
      <c r="EI147" s="129"/>
      <c r="EJ147" s="129"/>
      <c r="EK147" s="129"/>
      <c r="EL147" s="129"/>
      <c r="EM147" s="129"/>
      <c r="EN147" s="129"/>
      <c r="EO147" s="129"/>
      <c r="EP147" s="129"/>
      <c r="EQ147" s="129"/>
      <c r="ER147" s="129"/>
      <c r="ES147" s="129"/>
      <c r="ET147" s="129"/>
      <c r="EU147" s="129"/>
      <c r="EV147" s="129"/>
      <c r="EW147" s="129"/>
      <c r="EX147" s="129"/>
      <c r="EY147" s="129"/>
      <c r="EZ147" s="129"/>
      <c r="FA147" s="129"/>
      <c r="FB147" s="129"/>
      <c r="FC147" s="129"/>
      <c r="FD147" s="129"/>
      <c r="FE147" s="129"/>
      <c r="FF147" s="129"/>
      <c r="FG147" s="129"/>
      <c r="FH147" s="129"/>
      <c r="FI147" s="129"/>
      <c r="FJ147" s="129"/>
      <c r="FK147" s="129"/>
      <c r="FL147" s="129"/>
      <c r="FM147" s="129"/>
      <c r="FN147" s="129"/>
      <c r="FO147" s="129"/>
      <c r="FP147" s="129"/>
      <c r="FQ147" s="129"/>
      <c r="FR147" s="129"/>
      <c r="FS147" s="129"/>
      <c r="FT147" s="129"/>
      <c r="FU147" s="129"/>
      <c r="FV147" s="129"/>
      <c r="FW147" s="129"/>
      <c r="FX147" s="129"/>
      <c r="FY147" s="129"/>
      <c r="FZ147" s="129"/>
      <c r="GA147" s="129"/>
      <c r="GB147" s="129"/>
      <c r="GC147" s="129"/>
      <c r="GD147" s="129"/>
      <c r="GE147" s="129"/>
      <c r="GF147" s="129"/>
      <c r="GG147" s="129"/>
      <c r="GH147" s="129"/>
      <c r="GI147" s="129"/>
      <c r="GJ147" s="129"/>
      <c r="GK147" s="129"/>
      <c r="GL147" s="129"/>
      <c r="GM147" s="129"/>
      <c r="GN147" s="129"/>
      <c r="GO147" s="129"/>
      <c r="GP147" s="129"/>
      <c r="GQ147" s="129"/>
      <c r="GR147" s="129"/>
      <c r="GS147" s="129"/>
      <c r="GT147" s="129"/>
      <c r="GU147" s="129"/>
      <c r="GV147" s="129"/>
      <c r="GW147" s="129"/>
      <c r="GX147" s="129"/>
      <c r="GY147" s="129"/>
      <c r="GZ147" s="129"/>
      <c r="HA147" s="129"/>
      <c r="HB147" s="129"/>
      <c r="HC147" s="129"/>
      <c r="HD147" s="129"/>
      <c r="HE147" s="129"/>
      <c r="HF147" s="129"/>
      <c r="HG147" s="129"/>
      <c r="HH147" s="129"/>
      <c r="HI147" s="129"/>
      <c r="HJ147" s="129"/>
      <c r="HK147" s="129"/>
      <c r="HL147" s="129"/>
      <c r="HM147" s="129"/>
      <c r="HN147" s="129"/>
      <c r="HO147" s="129"/>
      <c r="HP147" s="129"/>
      <c r="HQ147" s="129"/>
      <c r="HR147" s="129"/>
      <c r="HS147" s="129"/>
      <c r="HT147" s="129"/>
      <c r="HU147" s="129"/>
      <c r="HV147" s="129"/>
      <c r="HW147" s="129"/>
      <c r="HX147" s="129"/>
      <c r="HY147" s="129"/>
      <c r="HZ147" s="129"/>
      <c r="IA147" s="129"/>
      <c r="IB147" s="129"/>
      <c r="IC147" s="129"/>
      <c r="ID147" s="129"/>
      <c r="IE147" s="129"/>
      <c r="IF147" s="129"/>
      <c r="IG147" s="129"/>
      <c r="IH147" s="129"/>
      <c r="II147" s="129"/>
      <c r="IJ147" s="129"/>
      <c r="IK147" s="129"/>
      <c r="IL147" s="129"/>
      <c r="IM147" s="129"/>
      <c r="IN147" s="129"/>
      <c r="IO147" s="129"/>
      <c r="IP147" s="129"/>
      <c r="IQ147" s="129"/>
      <c r="IR147" s="129"/>
      <c r="IS147" s="129"/>
      <c r="IT147" s="129"/>
      <c r="IU147" s="129"/>
      <c r="IV147" s="129"/>
      <c r="IW147" s="129"/>
      <c r="IX147" s="129"/>
      <c r="IY147" s="129"/>
    </row>
    <row r="148" spans="1:259" s="120" customFormat="1" ht="15" hidden="1" x14ac:dyDescent="0.3">
      <c r="A148" s="130"/>
      <c r="B148" s="138" t="e">
        <f>IF(B77=105,"Seratus Lima",IF(B77=106,"Seratus Enam",IF(B77=107,"Seratus Tujuh",IF(B77=108,"Seratus Delapan",IF(B77=109,"Seratus Sembilan",IF(B77=110,"Seratus Sepuluh",IF(B77=111,"Seratus Sebelas",IF(B77=112,"Seratus Dua Belas",0))))))))</f>
        <v>#REF!</v>
      </c>
      <c r="C148" s="138"/>
      <c r="D148" s="138" t="e">
        <f>IF(D77=105,"Seratus Lima",IF(D77=106,"Seratus Enam",IF(D77=107,"Seratus Tujuh",IF(D77=108,"Seratus Delapan",IF(D77=109,"Seratus Sembilan",IF(D77=110,"Seratus Sepuluh",IF(D77=111,"Seratus Sebelas",IF(D77=112,"Seratus Dua Belas",0))))))))</f>
        <v>#REF!</v>
      </c>
      <c r="E148" s="138" t="e">
        <f>IF(E77=105,"Seratus Lima",IF(E77=106,"Seratus Enam",IF(E77=107,"Seratus Tujuh",IF(E77=108,"Seratus Delapan",IF(E77=109,"Seratus Sembilan",IF(E77=110,"Seratus Sepuluh",IF(E77=111,"Seratus Sebelas",IF(E77=112,"Seratus Dua Belas",0))))))))</f>
        <v>#REF!</v>
      </c>
      <c r="F148" s="138"/>
      <c r="G148" s="138"/>
      <c r="H148" s="138" t="e">
        <f>IF(H77=105,"Seratus Lima",IF(H77=106,"Seratus Enam",IF(H77=107,"Seratus Tujuh",IF(H77=108,"Seratus Delapan",IF(H77=109,"Seratus Sembilan",IF(H77=110,"Seratus Sepuluh",IF(H77=111,"Seratus Sebelas",IF(H77=112,"Seratus Dua Belas",0))))))))</f>
        <v>#REF!</v>
      </c>
      <c r="I148" s="138" t="e">
        <f>IF(I77=105,"Seratus Lima",IF(I77=106,"Seratus Enam",IF(I77=107,"Seratus Tujuh",IF(I77=108,"Seratus Delapan",IF(I77=109,"Seratus Sembilan",IF(I77=110,"Seratus Sepuluh",IF(I77=111,"Seratus Sebelas",IF(I77=112,"Seratus Dua Belas",0))))))))</f>
        <v>#REF!</v>
      </c>
      <c r="J148" s="138"/>
      <c r="K148" s="138"/>
      <c r="L148" s="138"/>
      <c r="M148" s="138"/>
      <c r="N148" s="138"/>
      <c r="O148" s="138"/>
      <c r="P148" s="138"/>
      <c r="Q148" s="138"/>
      <c r="R148" s="138"/>
      <c r="S148" s="138"/>
      <c r="T148" s="138"/>
      <c r="U148" s="138"/>
      <c r="V148" s="133"/>
      <c r="W148" s="128"/>
      <c r="X148" s="129"/>
      <c r="Y148" s="129"/>
      <c r="Z148" s="129"/>
      <c r="AA148" s="129"/>
      <c r="AB148" s="129"/>
      <c r="AC148" s="129"/>
      <c r="AD148" s="129"/>
      <c r="AE148" s="129"/>
      <c r="AF148" s="129"/>
      <c r="AG148" s="129"/>
      <c r="AH148" s="129"/>
      <c r="AI148" s="129"/>
      <c r="AJ148" s="129"/>
      <c r="AK148" s="129"/>
      <c r="AL148" s="129"/>
      <c r="AM148" s="129"/>
      <c r="AN148" s="129"/>
      <c r="AO148" s="129"/>
      <c r="AP148" s="129"/>
      <c r="AQ148" s="129"/>
      <c r="AR148" s="129"/>
      <c r="AS148" s="129"/>
      <c r="AT148" s="129"/>
      <c r="AU148" s="129"/>
      <c r="AV148" s="129"/>
      <c r="AW148" s="129"/>
      <c r="AX148" s="129"/>
      <c r="AY148" s="129"/>
      <c r="AZ148" s="129"/>
      <c r="BA148" s="129"/>
      <c r="BB148" s="129"/>
      <c r="BC148" s="129"/>
      <c r="BD148" s="129"/>
      <c r="BE148" s="129"/>
      <c r="BF148" s="129"/>
      <c r="BG148" s="129"/>
      <c r="BH148" s="129"/>
      <c r="BI148" s="129"/>
      <c r="BJ148" s="129"/>
      <c r="BK148" s="129"/>
      <c r="BL148" s="129"/>
      <c r="BM148" s="129"/>
      <c r="BN148" s="129"/>
      <c r="BO148" s="129"/>
      <c r="BP148" s="129"/>
      <c r="BQ148" s="129"/>
      <c r="BR148" s="129"/>
      <c r="BS148" s="129"/>
      <c r="BT148" s="129"/>
      <c r="BU148" s="129"/>
      <c r="BV148" s="129"/>
      <c r="BW148" s="129"/>
      <c r="BX148" s="129"/>
      <c r="BY148" s="129"/>
      <c r="BZ148" s="129"/>
      <c r="CA148" s="129"/>
      <c r="CB148" s="129"/>
      <c r="CC148" s="129"/>
      <c r="CD148" s="129"/>
      <c r="CE148" s="129"/>
      <c r="CF148" s="129"/>
      <c r="CG148" s="129"/>
      <c r="CH148" s="129"/>
      <c r="CI148" s="129"/>
      <c r="CJ148" s="129"/>
      <c r="CK148" s="129"/>
      <c r="CL148" s="129"/>
      <c r="CM148" s="129"/>
      <c r="CN148" s="129"/>
      <c r="CO148" s="129"/>
      <c r="CP148" s="129"/>
      <c r="CQ148" s="129"/>
      <c r="CR148" s="129"/>
      <c r="CS148" s="129"/>
      <c r="CT148" s="129"/>
      <c r="CU148" s="129"/>
      <c r="CV148" s="129"/>
      <c r="CW148" s="129"/>
      <c r="CX148" s="129"/>
      <c r="CY148" s="129"/>
      <c r="CZ148" s="129"/>
      <c r="DA148" s="129"/>
      <c r="DB148" s="129"/>
      <c r="DC148" s="129"/>
      <c r="DD148" s="129"/>
      <c r="DE148" s="129"/>
      <c r="DF148" s="129"/>
      <c r="DG148" s="129"/>
      <c r="DH148" s="129"/>
      <c r="DI148" s="129"/>
      <c r="DJ148" s="129"/>
      <c r="DK148" s="129"/>
      <c r="DL148" s="129"/>
      <c r="DM148" s="129"/>
      <c r="DN148" s="129"/>
      <c r="DO148" s="129"/>
      <c r="DP148" s="129"/>
      <c r="DQ148" s="129"/>
      <c r="DR148" s="129"/>
      <c r="DS148" s="129"/>
      <c r="DT148" s="129"/>
      <c r="DU148" s="129"/>
      <c r="DV148" s="129"/>
      <c r="DW148" s="129"/>
      <c r="DX148" s="129"/>
      <c r="DY148" s="129"/>
      <c r="DZ148" s="129"/>
      <c r="EA148" s="129"/>
      <c r="EB148" s="129"/>
      <c r="EC148" s="129"/>
      <c r="ED148" s="129"/>
      <c r="EE148" s="129"/>
      <c r="EF148" s="129"/>
      <c r="EG148" s="129"/>
      <c r="EH148" s="129"/>
      <c r="EI148" s="129"/>
      <c r="EJ148" s="129"/>
      <c r="EK148" s="129"/>
      <c r="EL148" s="129"/>
      <c r="EM148" s="129"/>
      <c r="EN148" s="129"/>
      <c r="EO148" s="129"/>
      <c r="EP148" s="129"/>
      <c r="EQ148" s="129"/>
      <c r="ER148" s="129"/>
      <c r="ES148" s="129"/>
      <c r="ET148" s="129"/>
      <c r="EU148" s="129"/>
      <c r="EV148" s="129"/>
      <c r="EW148" s="129"/>
      <c r="EX148" s="129"/>
      <c r="EY148" s="129"/>
      <c r="EZ148" s="129"/>
      <c r="FA148" s="129"/>
      <c r="FB148" s="129"/>
      <c r="FC148" s="129"/>
      <c r="FD148" s="129"/>
      <c r="FE148" s="129"/>
      <c r="FF148" s="129"/>
      <c r="FG148" s="129"/>
      <c r="FH148" s="129"/>
      <c r="FI148" s="129"/>
      <c r="FJ148" s="129"/>
      <c r="FK148" s="129"/>
      <c r="FL148" s="129"/>
      <c r="FM148" s="129"/>
      <c r="FN148" s="129"/>
      <c r="FO148" s="129"/>
      <c r="FP148" s="129"/>
      <c r="FQ148" s="129"/>
      <c r="FR148" s="129"/>
      <c r="FS148" s="129"/>
      <c r="FT148" s="129"/>
      <c r="FU148" s="129"/>
      <c r="FV148" s="129"/>
      <c r="FW148" s="129"/>
      <c r="FX148" s="129"/>
      <c r="FY148" s="129"/>
      <c r="FZ148" s="129"/>
      <c r="GA148" s="129"/>
      <c r="GB148" s="129"/>
      <c r="GC148" s="129"/>
      <c r="GD148" s="129"/>
      <c r="GE148" s="129"/>
      <c r="GF148" s="129"/>
      <c r="GG148" s="129"/>
      <c r="GH148" s="129"/>
      <c r="GI148" s="129"/>
      <c r="GJ148" s="129"/>
      <c r="GK148" s="129"/>
      <c r="GL148" s="129"/>
      <c r="GM148" s="129"/>
      <c r="GN148" s="129"/>
      <c r="GO148" s="129"/>
      <c r="GP148" s="129"/>
      <c r="GQ148" s="129"/>
      <c r="GR148" s="129"/>
      <c r="GS148" s="129"/>
      <c r="GT148" s="129"/>
      <c r="GU148" s="129"/>
      <c r="GV148" s="129"/>
      <c r="GW148" s="129"/>
      <c r="GX148" s="129"/>
      <c r="GY148" s="129"/>
      <c r="GZ148" s="129"/>
      <c r="HA148" s="129"/>
      <c r="HB148" s="129"/>
      <c r="HC148" s="129"/>
      <c r="HD148" s="129"/>
      <c r="HE148" s="129"/>
      <c r="HF148" s="129"/>
      <c r="HG148" s="129"/>
      <c r="HH148" s="129"/>
      <c r="HI148" s="129"/>
      <c r="HJ148" s="129"/>
      <c r="HK148" s="129"/>
      <c r="HL148" s="129"/>
      <c r="HM148" s="129"/>
      <c r="HN148" s="129"/>
      <c r="HO148" s="129"/>
      <c r="HP148" s="129"/>
      <c r="HQ148" s="129"/>
      <c r="HR148" s="129"/>
      <c r="HS148" s="129"/>
      <c r="HT148" s="129"/>
      <c r="HU148" s="129"/>
      <c r="HV148" s="129"/>
      <c r="HW148" s="129"/>
      <c r="HX148" s="129"/>
      <c r="HY148" s="129"/>
      <c r="HZ148" s="129"/>
      <c r="IA148" s="129"/>
      <c r="IB148" s="129"/>
      <c r="IC148" s="129"/>
      <c r="ID148" s="129"/>
      <c r="IE148" s="129"/>
      <c r="IF148" s="129"/>
      <c r="IG148" s="129"/>
      <c r="IH148" s="129"/>
      <c r="II148" s="129"/>
      <c r="IJ148" s="129"/>
      <c r="IK148" s="129"/>
      <c r="IL148" s="129"/>
      <c r="IM148" s="129"/>
      <c r="IN148" s="129"/>
      <c r="IO148" s="129"/>
      <c r="IP148" s="129"/>
      <c r="IQ148" s="129"/>
      <c r="IR148" s="129"/>
      <c r="IS148" s="129"/>
      <c r="IT148" s="129"/>
      <c r="IU148" s="129"/>
      <c r="IV148" s="129"/>
      <c r="IW148" s="129"/>
      <c r="IX148" s="129"/>
      <c r="IY148" s="129"/>
    </row>
    <row r="149" spans="1:259" s="120" customFormat="1" ht="15" hidden="1" x14ac:dyDescent="0.3">
      <c r="A149" s="130"/>
      <c r="B149" s="137" t="e">
        <f>IF(B147=0,B148,B147)</f>
        <v>#REF!</v>
      </c>
      <c r="C149" s="137"/>
      <c r="D149" s="137" t="e">
        <f>IF(D147=0,D148,D147)</f>
        <v>#REF!</v>
      </c>
      <c r="E149" s="137" t="e">
        <f>IF(E147=0,E148,E147)</f>
        <v>#REF!</v>
      </c>
      <c r="F149" s="137"/>
      <c r="G149" s="137"/>
      <c r="H149" s="137" t="e">
        <f>IF(H147=0,H148,H147)</f>
        <v>#REF!</v>
      </c>
      <c r="I149" s="137" t="e">
        <f>IF(I147=0,I148,I147)</f>
        <v>#REF!</v>
      </c>
      <c r="J149" s="138"/>
      <c r="K149" s="138"/>
      <c r="L149" s="138"/>
      <c r="M149" s="138"/>
      <c r="N149" s="138"/>
      <c r="O149" s="138"/>
      <c r="P149" s="138"/>
      <c r="Q149" s="138"/>
      <c r="R149" s="138"/>
      <c r="S149" s="138"/>
      <c r="T149" s="138"/>
      <c r="U149" s="138"/>
      <c r="V149" s="133"/>
      <c r="W149" s="128"/>
      <c r="X149" s="129"/>
      <c r="Y149" s="129"/>
      <c r="Z149" s="129"/>
      <c r="AA149" s="129"/>
      <c r="AB149" s="129"/>
      <c r="AC149" s="129"/>
      <c r="AD149" s="129"/>
      <c r="AE149" s="129"/>
      <c r="AF149" s="129"/>
      <c r="AG149" s="129"/>
      <c r="AH149" s="129"/>
      <c r="AI149" s="129"/>
      <c r="AJ149" s="129"/>
      <c r="AK149" s="129"/>
      <c r="AL149" s="129"/>
      <c r="AM149" s="129"/>
      <c r="AN149" s="129"/>
      <c r="AO149" s="129"/>
      <c r="AP149" s="129"/>
      <c r="AQ149" s="129"/>
      <c r="AR149" s="129"/>
      <c r="AS149" s="129"/>
      <c r="AT149" s="129"/>
      <c r="AU149" s="129"/>
      <c r="AV149" s="129"/>
      <c r="AW149" s="129"/>
      <c r="AX149" s="129"/>
      <c r="AY149" s="129"/>
      <c r="AZ149" s="129"/>
      <c r="BA149" s="129"/>
      <c r="BB149" s="129"/>
      <c r="BC149" s="129"/>
      <c r="BD149" s="129"/>
      <c r="BE149" s="129"/>
      <c r="BF149" s="129"/>
      <c r="BG149" s="129"/>
      <c r="BH149" s="129"/>
      <c r="BI149" s="129"/>
      <c r="BJ149" s="129"/>
      <c r="BK149" s="129"/>
      <c r="BL149" s="129"/>
      <c r="BM149" s="129"/>
      <c r="BN149" s="129"/>
      <c r="BO149" s="129"/>
      <c r="BP149" s="129"/>
      <c r="BQ149" s="129"/>
      <c r="BR149" s="129"/>
      <c r="BS149" s="129"/>
      <c r="BT149" s="129"/>
      <c r="BU149" s="129"/>
      <c r="BV149" s="129"/>
      <c r="BW149" s="129"/>
      <c r="BX149" s="129"/>
      <c r="BY149" s="129"/>
      <c r="BZ149" s="129"/>
      <c r="CA149" s="129"/>
      <c r="CB149" s="129"/>
      <c r="CC149" s="129"/>
      <c r="CD149" s="129"/>
      <c r="CE149" s="129"/>
      <c r="CF149" s="129"/>
      <c r="CG149" s="129"/>
      <c r="CH149" s="129"/>
      <c r="CI149" s="129"/>
      <c r="CJ149" s="129"/>
      <c r="CK149" s="129"/>
      <c r="CL149" s="129"/>
      <c r="CM149" s="129"/>
      <c r="CN149" s="129"/>
      <c r="CO149" s="129"/>
      <c r="CP149" s="129"/>
      <c r="CQ149" s="129"/>
      <c r="CR149" s="129"/>
      <c r="CS149" s="129"/>
      <c r="CT149" s="129"/>
      <c r="CU149" s="129"/>
      <c r="CV149" s="129"/>
      <c r="CW149" s="129"/>
      <c r="CX149" s="129"/>
      <c r="CY149" s="129"/>
      <c r="CZ149" s="129"/>
      <c r="DA149" s="129"/>
      <c r="DB149" s="129"/>
      <c r="DC149" s="129"/>
      <c r="DD149" s="129"/>
      <c r="DE149" s="129"/>
      <c r="DF149" s="129"/>
      <c r="DG149" s="129"/>
      <c r="DH149" s="129"/>
      <c r="DI149" s="129"/>
      <c r="DJ149" s="129"/>
      <c r="DK149" s="129"/>
      <c r="DL149" s="129"/>
      <c r="DM149" s="129"/>
      <c r="DN149" s="129"/>
      <c r="DO149" s="129"/>
      <c r="DP149" s="129"/>
      <c r="DQ149" s="129"/>
      <c r="DR149" s="129"/>
      <c r="DS149" s="129"/>
      <c r="DT149" s="129"/>
      <c r="DU149" s="129"/>
      <c r="DV149" s="129"/>
      <c r="DW149" s="129"/>
      <c r="DX149" s="129"/>
      <c r="DY149" s="129"/>
      <c r="DZ149" s="129"/>
      <c r="EA149" s="129"/>
      <c r="EB149" s="129"/>
      <c r="EC149" s="129"/>
      <c r="ED149" s="129"/>
      <c r="EE149" s="129"/>
      <c r="EF149" s="129"/>
      <c r="EG149" s="129"/>
      <c r="EH149" s="129"/>
      <c r="EI149" s="129"/>
      <c r="EJ149" s="129"/>
      <c r="EK149" s="129"/>
      <c r="EL149" s="129"/>
      <c r="EM149" s="129"/>
      <c r="EN149" s="129"/>
      <c r="EO149" s="129"/>
      <c r="EP149" s="129"/>
      <c r="EQ149" s="129"/>
      <c r="ER149" s="129"/>
      <c r="ES149" s="129"/>
      <c r="ET149" s="129"/>
      <c r="EU149" s="129"/>
      <c r="EV149" s="129"/>
      <c r="EW149" s="129"/>
      <c r="EX149" s="129"/>
      <c r="EY149" s="129"/>
      <c r="EZ149" s="129"/>
      <c r="FA149" s="129"/>
      <c r="FB149" s="129"/>
      <c r="FC149" s="129"/>
      <c r="FD149" s="129"/>
      <c r="FE149" s="129"/>
      <c r="FF149" s="129"/>
      <c r="FG149" s="129"/>
      <c r="FH149" s="129"/>
      <c r="FI149" s="129"/>
      <c r="FJ149" s="129"/>
      <c r="FK149" s="129"/>
      <c r="FL149" s="129"/>
      <c r="FM149" s="129"/>
      <c r="FN149" s="129"/>
      <c r="FO149" s="129"/>
      <c r="FP149" s="129"/>
      <c r="FQ149" s="129"/>
      <c r="FR149" s="129"/>
      <c r="FS149" s="129"/>
      <c r="FT149" s="129"/>
      <c r="FU149" s="129"/>
      <c r="FV149" s="129"/>
      <c r="FW149" s="129"/>
      <c r="FX149" s="129"/>
      <c r="FY149" s="129"/>
      <c r="FZ149" s="129"/>
      <c r="GA149" s="129"/>
      <c r="GB149" s="129"/>
      <c r="GC149" s="129"/>
      <c r="GD149" s="129"/>
      <c r="GE149" s="129"/>
      <c r="GF149" s="129"/>
      <c r="GG149" s="129"/>
      <c r="GH149" s="129"/>
      <c r="GI149" s="129"/>
      <c r="GJ149" s="129"/>
      <c r="GK149" s="129"/>
      <c r="GL149" s="129"/>
      <c r="GM149" s="129"/>
      <c r="GN149" s="129"/>
      <c r="GO149" s="129"/>
      <c r="GP149" s="129"/>
      <c r="GQ149" s="129"/>
      <c r="GR149" s="129"/>
      <c r="GS149" s="129"/>
      <c r="GT149" s="129"/>
      <c r="GU149" s="129"/>
      <c r="GV149" s="129"/>
      <c r="GW149" s="129"/>
      <c r="GX149" s="129"/>
      <c r="GY149" s="129"/>
      <c r="GZ149" s="129"/>
      <c r="HA149" s="129"/>
      <c r="HB149" s="129"/>
      <c r="HC149" s="129"/>
      <c r="HD149" s="129"/>
      <c r="HE149" s="129"/>
      <c r="HF149" s="129"/>
      <c r="HG149" s="129"/>
      <c r="HH149" s="129"/>
      <c r="HI149" s="129"/>
      <c r="HJ149" s="129"/>
      <c r="HK149" s="129"/>
      <c r="HL149" s="129"/>
      <c r="HM149" s="129"/>
      <c r="HN149" s="129"/>
      <c r="HO149" s="129"/>
      <c r="HP149" s="129"/>
      <c r="HQ149" s="129"/>
      <c r="HR149" s="129"/>
      <c r="HS149" s="129"/>
      <c r="HT149" s="129"/>
      <c r="HU149" s="129"/>
      <c r="HV149" s="129"/>
      <c r="HW149" s="129"/>
      <c r="HX149" s="129"/>
      <c r="HY149" s="129"/>
      <c r="HZ149" s="129"/>
      <c r="IA149" s="129"/>
      <c r="IB149" s="129"/>
      <c r="IC149" s="129"/>
      <c r="ID149" s="129"/>
      <c r="IE149" s="129"/>
      <c r="IF149" s="129"/>
      <c r="IG149" s="129"/>
      <c r="IH149" s="129"/>
      <c r="II149" s="129"/>
      <c r="IJ149" s="129"/>
      <c r="IK149" s="129"/>
      <c r="IL149" s="129"/>
      <c r="IM149" s="129"/>
      <c r="IN149" s="129"/>
      <c r="IO149" s="129"/>
      <c r="IP149" s="129"/>
      <c r="IQ149" s="129"/>
      <c r="IR149" s="129"/>
      <c r="IS149" s="129"/>
      <c r="IT149" s="129"/>
      <c r="IU149" s="129"/>
      <c r="IV149" s="129"/>
      <c r="IW149" s="129"/>
      <c r="IX149" s="129"/>
      <c r="IY149" s="129"/>
    </row>
    <row r="150" spans="1:259" s="120" customFormat="1" ht="15" hidden="1" x14ac:dyDescent="0.3">
      <c r="A150" s="130"/>
      <c r="B150" s="138" t="e">
        <f>IF(B77=113,"Seratus Tiga Belas",IF(B77=114,"Seratus Empat Belas",IF(B77=115,"Seratus Lima Belas",IF(B77=116,"Seratus Enam Belas",IF(B77=117,"Seratus Tujuh Belas",IF(B77=118,"Seratus Delapan Belas",IF(B77=119,"Seratus Sembilan Belas",IF(B77=120,"Seratus Dua Puluh",0))))))))</f>
        <v>#REF!</v>
      </c>
      <c r="C150" s="138"/>
      <c r="D150" s="138" t="e">
        <f>IF(D77=113,"Seratus Tiga Belas",IF(D77=114,"Seratus Empat Belas",IF(D77=115,"Seratus Lima Belas",IF(D77=116,"Seratus Enam Belas",IF(D77=117,"Seratus Tujuh Belas",IF(D77=118,"Seratus Delapan Belas",IF(D77=119,"Seratus Sembilan Belas",IF(D77=120,"Seratus Dua Puluh",0))))))))</f>
        <v>#REF!</v>
      </c>
      <c r="E150" s="138" t="e">
        <f>IF(E77=113,"Seratus Tiga Belas",IF(E77=114,"Seratus Empat Belas",IF(E77=115,"Seratus Lima Belas",IF(E77=116,"Seratus Enam Belas",IF(E77=117,"Seratus Tujuh Belas",IF(E77=118,"Seratus Delapan Belas",IF(E77=119,"Seratus Sembilan Belas",IF(E77=120,"Seratus Dua Puluh",0))))))))</f>
        <v>#REF!</v>
      </c>
      <c r="F150" s="138"/>
      <c r="G150" s="138"/>
      <c r="H150" s="138" t="e">
        <f>IF(H77=113,"Seratus Tiga Belas",IF(H77=114,"Seratus Empat Belas",IF(H77=115,"Seratus Lima Belas",IF(H77=116,"Seratus Enam Belas",IF(H77=117,"Seratus Tujuh Belas",IF(H77=118,"Seratus Delapan Belas",IF(H77=119,"Seratus Sembilan Belas",IF(H77=120,"Seratus Dua Puluh",0))))))))</f>
        <v>#REF!</v>
      </c>
      <c r="I150" s="138" t="e">
        <f>IF(I77=113,"Seratus Tiga Belas",IF(I77=114,"Seratus Empat Belas",IF(I77=115,"Seratus Lima Belas",IF(I77=116,"Seratus Enam Belas",IF(I77=117,"Seratus Tujuh Belas",IF(I77=118,"Seratus Delapan Belas",IF(I77=119,"Seratus Sembilan Belas",IF(I77=120,"Seratus Dua Puluh",0))))))))</f>
        <v>#REF!</v>
      </c>
      <c r="J150" s="138"/>
      <c r="K150" s="138"/>
      <c r="L150" s="138"/>
      <c r="M150" s="138"/>
      <c r="N150" s="138"/>
      <c r="O150" s="138"/>
      <c r="P150" s="138"/>
      <c r="Q150" s="138"/>
      <c r="R150" s="138"/>
      <c r="S150" s="138"/>
      <c r="T150" s="138"/>
      <c r="U150" s="138"/>
      <c r="V150" s="133"/>
      <c r="W150" s="128"/>
      <c r="X150" s="129"/>
      <c r="Y150" s="129"/>
      <c r="Z150" s="129"/>
      <c r="AA150" s="129"/>
      <c r="AB150" s="129"/>
      <c r="AC150" s="129"/>
      <c r="AD150" s="129"/>
      <c r="AE150" s="129"/>
      <c r="AF150" s="129"/>
      <c r="AG150" s="129"/>
      <c r="AH150" s="129"/>
      <c r="AI150" s="129"/>
      <c r="AJ150" s="129"/>
      <c r="AK150" s="129"/>
      <c r="AL150" s="129"/>
      <c r="AM150" s="129"/>
      <c r="AN150" s="129"/>
      <c r="AO150" s="129"/>
      <c r="AP150" s="129"/>
      <c r="AQ150" s="129"/>
      <c r="AR150" s="129"/>
      <c r="AS150" s="129"/>
      <c r="AT150" s="129"/>
      <c r="AU150" s="129"/>
      <c r="AV150" s="129"/>
      <c r="AW150" s="129"/>
      <c r="AX150" s="129"/>
      <c r="AY150" s="129"/>
      <c r="AZ150" s="129"/>
      <c r="BA150" s="129"/>
      <c r="BB150" s="129"/>
      <c r="BC150" s="129"/>
      <c r="BD150" s="129"/>
      <c r="BE150" s="129"/>
      <c r="BF150" s="129"/>
      <c r="BG150" s="129"/>
      <c r="BH150" s="129"/>
      <c r="BI150" s="129"/>
      <c r="BJ150" s="129"/>
      <c r="BK150" s="129"/>
      <c r="BL150" s="129"/>
      <c r="BM150" s="129"/>
      <c r="BN150" s="129"/>
      <c r="BO150" s="129"/>
      <c r="BP150" s="129"/>
      <c r="BQ150" s="129"/>
      <c r="BR150" s="129"/>
      <c r="BS150" s="129"/>
      <c r="BT150" s="129"/>
      <c r="BU150" s="129"/>
      <c r="BV150" s="129"/>
      <c r="BW150" s="129"/>
      <c r="BX150" s="129"/>
      <c r="BY150" s="129"/>
      <c r="BZ150" s="129"/>
      <c r="CA150" s="129"/>
      <c r="CB150" s="129"/>
      <c r="CC150" s="129"/>
      <c r="CD150" s="129"/>
      <c r="CE150" s="129"/>
      <c r="CF150" s="129"/>
      <c r="CG150" s="129"/>
      <c r="CH150" s="129"/>
      <c r="CI150" s="129"/>
      <c r="CJ150" s="129"/>
      <c r="CK150" s="129"/>
      <c r="CL150" s="129"/>
      <c r="CM150" s="129"/>
      <c r="CN150" s="129"/>
      <c r="CO150" s="129"/>
      <c r="CP150" s="129"/>
      <c r="CQ150" s="129"/>
      <c r="CR150" s="129"/>
      <c r="CS150" s="129"/>
      <c r="CT150" s="129"/>
      <c r="CU150" s="129"/>
      <c r="CV150" s="129"/>
      <c r="CW150" s="129"/>
      <c r="CX150" s="129"/>
      <c r="CY150" s="129"/>
      <c r="CZ150" s="129"/>
      <c r="DA150" s="129"/>
      <c r="DB150" s="129"/>
      <c r="DC150" s="129"/>
      <c r="DD150" s="129"/>
      <c r="DE150" s="129"/>
      <c r="DF150" s="129"/>
      <c r="DG150" s="129"/>
      <c r="DH150" s="129"/>
      <c r="DI150" s="129"/>
      <c r="DJ150" s="129"/>
      <c r="DK150" s="129"/>
      <c r="DL150" s="129"/>
      <c r="DM150" s="129"/>
      <c r="DN150" s="129"/>
      <c r="DO150" s="129"/>
      <c r="DP150" s="129"/>
      <c r="DQ150" s="129"/>
      <c r="DR150" s="129"/>
      <c r="DS150" s="129"/>
      <c r="DT150" s="129"/>
      <c r="DU150" s="129"/>
      <c r="DV150" s="129"/>
      <c r="DW150" s="129"/>
      <c r="DX150" s="129"/>
      <c r="DY150" s="129"/>
      <c r="DZ150" s="129"/>
      <c r="EA150" s="129"/>
      <c r="EB150" s="129"/>
      <c r="EC150" s="129"/>
      <c r="ED150" s="129"/>
      <c r="EE150" s="129"/>
      <c r="EF150" s="129"/>
      <c r="EG150" s="129"/>
      <c r="EH150" s="129"/>
      <c r="EI150" s="129"/>
      <c r="EJ150" s="129"/>
      <c r="EK150" s="129"/>
      <c r="EL150" s="129"/>
      <c r="EM150" s="129"/>
      <c r="EN150" s="129"/>
      <c r="EO150" s="129"/>
      <c r="EP150" s="129"/>
      <c r="EQ150" s="129"/>
      <c r="ER150" s="129"/>
      <c r="ES150" s="129"/>
      <c r="ET150" s="129"/>
      <c r="EU150" s="129"/>
      <c r="EV150" s="129"/>
      <c r="EW150" s="129"/>
      <c r="EX150" s="129"/>
      <c r="EY150" s="129"/>
      <c r="EZ150" s="129"/>
      <c r="FA150" s="129"/>
      <c r="FB150" s="129"/>
      <c r="FC150" s="129"/>
      <c r="FD150" s="129"/>
      <c r="FE150" s="129"/>
      <c r="FF150" s="129"/>
      <c r="FG150" s="129"/>
      <c r="FH150" s="129"/>
      <c r="FI150" s="129"/>
      <c r="FJ150" s="129"/>
      <c r="FK150" s="129"/>
      <c r="FL150" s="129"/>
      <c r="FM150" s="129"/>
      <c r="FN150" s="129"/>
      <c r="FO150" s="129"/>
      <c r="FP150" s="129"/>
      <c r="FQ150" s="129"/>
      <c r="FR150" s="129"/>
      <c r="FS150" s="129"/>
      <c r="FT150" s="129"/>
      <c r="FU150" s="129"/>
      <c r="FV150" s="129"/>
      <c r="FW150" s="129"/>
      <c r="FX150" s="129"/>
      <c r="FY150" s="129"/>
      <c r="FZ150" s="129"/>
      <c r="GA150" s="129"/>
      <c r="GB150" s="129"/>
      <c r="GC150" s="129"/>
      <c r="GD150" s="129"/>
      <c r="GE150" s="129"/>
      <c r="GF150" s="129"/>
      <c r="GG150" s="129"/>
      <c r="GH150" s="129"/>
      <c r="GI150" s="129"/>
      <c r="GJ150" s="129"/>
      <c r="GK150" s="129"/>
      <c r="GL150" s="129"/>
      <c r="GM150" s="129"/>
      <c r="GN150" s="129"/>
      <c r="GO150" s="129"/>
      <c r="GP150" s="129"/>
      <c r="GQ150" s="129"/>
      <c r="GR150" s="129"/>
      <c r="GS150" s="129"/>
      <c r="GT150" s="129"/>
      <c r="GU150" s="129"/>
      <c r="GV150" s="129"/>
      <c r="GW150" s="129"/>
      <c r="GX150" s="129"/>
      <c r="GY150" s="129"/>
      <c r="GZ150" s="129"/>
      <c r="HA150" s="129"/>
      <c r="HB150" s="129"/>
      <c r="HC150" s="129"/>
      <c r="HD150" s="129"/>
      <c r="HE150" s="129"/>
      <c r="HF150" s="129"/>
      <c r="HG150" s="129"/>
      <c r="HH150" s="129"/>
      <c r="HI150" s="129"/>
      <c r="HJ150" s="129"/>
      <c r="HK150" s="129"/>
      <c r="HL150" s="129"/>
      <c r="HM150" s="129"/>
      <c r="HN150" s="129"/>
      <c r="HO150" s="129"/>
      <c r="HP150" s="129"/>
      <c r="HQ150" s="129"/>
      <c r="HR150" s="129"/>
      <c r="HS150" s="129"/>
      <c r="HT150" s="129"/>
      <c r="HU150" s="129"/>
      <c r="HV150" s="129"/>
      <c r="HW150" s="129"/>
      <c r="HX150" s="129"/>
      <c r="HY150" s="129"/>
      <c r="HZ150" s="129"/>
      <c r="IA150" s="129"/>
      <c r="IB150" s="129"/>
      <c r="IC150" s="129"/>
      <c r="ID150" s="129"/>
      <c r="IE150" s="129"/>
      <c r="IF150" s="129"/>
      <c r="IG150" s="129"/>
      <c r="IH150" s="129"/>
      <c r="II150" s="129"/>
      <c r="IJ150" s="129"/>
      <c r="IK150" s="129"/>
      <c r="IL150" s="129"/>
      <c r="IM150" s="129"/>
      <c r="IN150" s="129"/>
      <c r="IO150" s="129"/>
      <c r="IP150" s="129"/>
      <c r="IQ150" s="129"/>
      <c r="IR150" s="129"/>
      <c r="IS150" s="129"/>
      <c r="IT150" s="129"/>
      <c r="IU150" s="129"/>
      <c r="IV150" s="129"/>
      <c r="IW150" s="129"/>
      <c r="IX150" s="129"/>
      <c r="IY150" s="129"/>
    </row>
    <row r="151" spans="1:259" s="120" customFormat="1" ht="15" hidden="1" x14ac:dyDescent="0.3">
      <c r="A151" s="130"/>
      <c r="B151" s="137" t="e">
        <f>IF(B149=0,B150,B149)</f>
        <v>#REF!</v>
      </c>
      <c r="C151" s="137"/>
      <c r="D151" s="137" t="e">
        <f>IF(D149=0,D150,D149)</f>
        <v>#REF!</v>
      </c>
      <c r="E151" s="137" t="e">
        <f>IF(E149=0,E150,E149)</f>
        <v>#REF!</v>
      </c>
      <c r="F151" s="137"/>
      <c r="G151" s="137"/>
      <c r="H151" s="137" t="e">
        <f>IF(H149=0,H150,H149)</f>
        <v>#REF!</v>
      </c>
      <c r="I151" s="137" t="e">
        <f>IF(I149=0,I150,I149)</f>
        <v>#REF!</v>
      </c>
      <c r="J151" s="138"/>
      <c r="K151" s="138"/>
      <c r="L151" s="138"/>
      <c r="M151" s="138"/>
      <c r="N151" s="138"/>
      <c r="O151" s="138"/>
      <c r="P151" s="138"/>
      <c r="Q151" s="138"/>
      <c r="R151" s="138"/>
      <c r="S151" s="138"/>
      <c r="T151" s="138"/>
      <c r="U151" s="138"/>
      <c r="V151" s="133"/>
      <c r="W151" s="128"/>
      <c r="X151" s="129"/>
      <c r="Y151" s="129"/>
      <c r="Z151" s="129"/>
      <c r="AA151" s="129"/>
      <c r="AB151" s="129"/>
      <c r="AC151" s="129"/>
      <c r="AD151" s="129"/>
      <c r="AE151" s="129"/>
      <c r="AF151" s="129"/>
      <c r="AG151" s="129"/>
      <c r="AH151" s="129"/>
      <c r="AI151" s="129"/>
      <c r="AJ151" s="129"/>
      <c r="AK151" s="129"/>
      <c r="AL151" s="129"/>
      <c r="AM151" s="129"/>
      <c r="AN151" s="129"/>
      <c r="AO151" s="129"/>
      <c r="AP151" s="129"/>
      <c r="AQ151" s="129"/>
      <c r="AR151" s="129"/>
      <c r="AS151" s="129"/>
      <c r="AT151" s="129"/>
      <c r="AU151" s="129"/>
      <c r="AV151" s="129"/>
      <c r="AW151" s="129"/>
      <c r="AX151" s="129"/>
      <c r="AY151" s="129"/>
      <c r="AZ151" s="129"/>
      <c r="BA151" s="129"/>
      <c r="BB151" s="129"/>
      <c r="BC151" s="129"/>
      <c r="BD151" s="129"/>
      <c r="BE151" s="129"/>
      <c r="BF151" s="129"/>
      <c r="BG151" s="129"/>
      <c r="BH151" s="129"/>
      <c r="BI151" s="129"/>
      <c r="BJ151" s="129"/>
      <c r="BK151" s="129"/>
      <c r="BL151" s="129"/>
      <c r="BM151" s="129"/>
      <c r="BN151" s="129"/>
      <c r="BO151" s="129"/>
      <c r="BP151" s="129"/>
      <c r="BQ151" s="129"/>
      <c r="BR151" s="129"/>
      <c r="BS151" s="129"/>
      <c r="BT151" s="129"/>
      <c r="BU151" s="129"/>
      <c r="BV151" s="129"/>
      <c r="BW151" s="129"/>
      <c r="BX151" s="129"/>
      <c r="BY151" s="129"/>
      <c r="BZ151" s="129"/>
      <c r="CA151" s="129"/>
      <c r="CB151" s="129"/>
      <c r="CC151" s="129"/>
      <c r="CD151" s="129"/>
      <c r="CE151" s="129"/>
      <c r="CF151" s="129"/>
      <c r="CG151" s="129"/>
      <c r="CH151" s="129"/>
      <c r="CI151" s="129"/>
      <c r="CJ151" s="129"/>
      <c r="CK151" s="129"/>
      <c r="CL151" s="129"/>
      <c r="CM151" s="129"/>
      <c r="CN151" s="129"/>
      <c r="CO151" s="129"/>
      <c r="CP151" s="129"/>
      <c r="CQ151" s="129"/>
      <c r="CR151" s="129"/>
      <c r="CS151" s="129"/>
      <c r="CT151" s="129"/>
      <c r="CU151" s="129"/>
      <c r="CV151" s="129"/>
      <c r="CW151" s="129"/>
      <c r="CX151" s="129"/>
      <c r="CY151" s="129"/>
      <c r="CZ151" s="129"/>
      <c r="DA151" s="129"/>
      <c r="DB151" s="129"/>
      <c r="DC151" s="129"/>
      <c r="DD151" s="129"/>
      <c r="DE151" s="129"/>
      <c r="DF151" s="129"/>
      <c r="DG151" s="129"/>
      <c r="DH151" s="129"/>
      <c r="DI151" s="129"/>
      <c r="DJ151" s="129"/>
      <c r="DK151" s="129"/>
      <c r="DL151" s="129"/>
      <c r="DM151" s="129"/>
      <c r="DN151" s="129"/>
      <c r="DO151" s="129"/>
      <c r="DP151" s="129"/>
      <c r="DQ151" s="129"/>
      <c r="DR151" s="129"/>
      <c r="DS151" s="129"/>
      <c r="DT151" s="129"/>
      <c r="DU151" s="129"/>
      <c r="DV151" s="129"/>
      <c r="DW151" s="129"/>
      <c r="DX151" s="129"/>
      <c r="DY151" s="129"/>
      <c r="DZ151" s="129"/>
      <c r="EA151" s="129"/>
      <c r="EB151" s="129"/>
      <c r="EC151" s="129"/>
      <c r="ED151" s="129"/>
      <c r="EE151" s="129"/>
      <c r="EF151" s="129"/>
      <c r="EG151" s="129"/>
      <c r="EH151" s="129"/>
      <c r="EI151" s="129"/>
      <c r="EJ151" s="129"/>
      <c r="EK151" s="129"/>
      <c r="EL151" s="129"/>
      <c r="EM151" s="129"/>
      <c r="EN151" s="129"/>
      <c r="EO151" s="129"/>
      <c r="EP151" s="129"/>
      <c r="EQ151" s="129"/>
      <c r="ER151" s="129"/>
      <c r="ES151" s="129"/>
      <c r="ET151" s="129"/>
      <c r="EU151" s="129"/>
      <c r="EV151" s="129"/>
      <c r="EW151" s="129"/>
      <c r="EX151" s="129"/>
      <c r="EY151" s="129"/>
      <c r="EZ151" s="129"/>
      <c r="FA151" s="129"/>
      <c r="FB151" s="129"/>
      <c r="FC151" s="129"/>
      <c r="FD151" s="129"/>
      <c r="FE151" s="129"/>
      <c r="FF151" s="129"/>
      <c r="FG151" s="129"/>
      <c r="FH151" s="129"/>
      <c r="FI151" s="129"/>
      <c r="FJ151" s="129"/>
      <c r="FK151" s="129"/>
      <c r="FL151" s="129"/>
      <c r="FM151" s="129"/>
      <c r="FN151" s="129"/>
      <c r="FO151" s="129"/>
      <c r="FP151" s="129"/>
      <c r="FQ151" s="129"/>
      <c r="FR151" s="129"/>
      <c r="FS151" s="129"/>
      <c r="FT151" s="129"/>
      <c r="FU151" s="129"/>
      <c r="FV151" s="129"/>
      <c r="FW151" s="129"/>
      <c r="FX151" s="129"/>
      <c r="FY151" s="129"/>
      <c r="FZ151" s="129"/>
      <c r="GA151" s="129"/>
      <c r="GB151" s="129"/>
      <c r="GC151" s="129"/>
      <c r="GD151" s="129"/>
      <c r="GE151" s="129"/>
      <c r="GF151" s="129"/>
      <c r="GG151" s="129"/>
      <c r="GH151" s="129"/>
      <c r="GI151" s="129"/>
      <c r="GJ151" s="129"/>
      <c r="GK151" s="129"/>
      <c r="GL151" s="129"/>
      <c r="GM151" s="129"/>
      <c r="GN151" s="129"/>
      <c r="GO151" s="129"/>
      <c r="GP151" s="129"/>
      <c r="GQ151" s="129"/>
      <c r="GR151" s="129"/>
      <c r="GS151" s="129"/>
      <c r="GT151" s="129"/>
      <c r="GU151" s="129"/>
      <c r="GV151" s="129"/>
      <c r="GW151" s="129"/>
      <c r="GX151" s="129"/>
      <c r="GY151" s="129"/>
      <c r="GZ151" s="129"/>
      <c r="HA151" s="129"/>
      <c r="HB151" s="129"/>
      <c r="HC151" s="129"/>
      <c r="HD151" s="129"/>
      <c r="HE151" s="129"/>
      <c r="HF151" s="129"/>
      <c r="HG151" s="129"/>
      <c r="HH151" s="129"/>
      <c r="HI151" s="129"/>
      <c r="HJ151" s="129"/>
      <c r="HK151" s="129"/>
      <c r="HL151" s="129"/>
      <c r="HM151" s="129"/>
      <c r="HN151" s="129"/>
      <c r="HO151" s="129"/>
      <c r="HP151" s="129"/>
      <c r="HQ151" s="129"/>
      <c r="HR151" s="129"/>
      <c r="HS151" s="129"/>
      <c r="HT151" s="129"/>
      <c r="HU151" s="129"/>
      <c r="HV151" s="129"/>
      <c r="HW151" s="129"/>
      <c r="HX151" s="129"/>
      <c r="HY151" s="129"/>
      <c r="HZ151" s="129"/>
      <c r="IA151" s="129"/>
      <c r="IB151" s="129"/>
      <c r="IC151" s="129"/>
      <c r="ID151" s="129"/>
      <c r="IE151" s="129"/>
      <c r="IF151" s="129"/>
      <c r="IG151" s="129"/>
      <c r="IH151" s="129"/>
      <c r="II151" s="129"/>
      <c r="IJ151" s="129"/>
      <c r="IK151" s="129"/>
      <c r="IL151" s="129"/>
      <c r="IM151" s="129"/>
      <c r="IN151" s="129"/>
      <c r="IO151" s="129"/>
      <c r="IP151" s="129"/>
      <c r="IQ151" s="129"/>
      <c r="IR151" s="129"/>
      <c r="IS151" s="129"/>
      <c r="IT151" s="129"/>
      <c r="IU151" s="129"/>
      <c r="IV151" s="129"/>
      <c r="IW151" s="129"/>
      <c r="IX151" s="129"/>
      <c r="IY151" s="129"/>
    </row>
    <row r="152" spans="1:259" s="120" customFormat="1" ht="15" hidden="1" x14ac:dyDescent="0.3">
      <c r="A152" s="130"/>
      <c r="B152" s="138" t="e">
        <f>IF(B77=121,"Seratus Dua Puluh Satu",IF(B77=122,"Seratus Dua Puluh Dua",IF(B77=123,"Seratus Dua Puluh Tiga",IF(B77=124,"Seratus Dua Puluh Empat",IF(B77=125,"Seratus Dua Puluh Lima",IF(B77=126,"Seratus Dua Puluh Enam",IF(B77=127,"Seratus Dua Puluh Tujuh",IF(B77=128,"Seratus Dua Puluh Delapan",0))))))))</f>
        <v>#REF!</v>
      </c>
      <c r="C152" s="138"/>
      <c r="D152" s="138" t="e">
        <f>IF(D77=121,"Seratus Dua Puluh Satu",IF(D77=122,"Seratus Dua Puluh Dua",IF(D77=123,"Seratus Dua Puluh Tiga",IF(D77=124,"Seratus Dua Puluh Empat",IF(D77=125,"Seratus Dua Puluh Lima",IF(D77=126,"Seratus Dua Puluh Enam",IF(D77=127,"Seratus Dua Puluh Tujuh",IF(D77=128,"Seratus Dua Puluh Delapan",0))))))))</f>
        <v>#REF!</v>
      </c>
      <c r="E152" s="138" t="e">
        <f>IF(E77=121,"Seratus Dua Puluh Satu",IF(E77=122,"Seratus Dua Puluh Dua",IF(E77=123,"Seratus Dua Puluh Tiga",IF(E77=124,"Seratus Dua Puluh Empat",IF(E77=125,"Seratus Dua Puluh Lima",IF(E77=126,"Seratus Dua Puluh Enam",IF(E77=127,"Seratus Dua Puluh Tujuh",IF(E77=128,"Seratus Dua Puluh Delapan",0))))))))</f>
        <v>#REF!</v>
      </c>
      <c r="F152" s="138"/>
      <c r="G152" s="138"/>
      <c r="H152" s="138" t="e">
        <f>IF(H77=121,"Seratus Dua Puluh Satu",IF(H77=122,"Seratus Dua Puluh Dua",IF(H77=123,"Seratus Dua Puluh Tiga",IF(H77=124,"Seratus Dua Puluh Empat",IF(H77=125,"Seratus Dua Puluh Lima",IF(H77=126,"Seratus Dua Puluh Enam",IF(H77=127,"Seratus Dua Puluh Tujuh",IF(H77=128,"Seratus Dua Puluh Delapan",0))))))))</f>
        <v>#REF!</v>
      </c>
      <c r="I152" s="138" t="e">
        <f>IF(I77=121,"Seratus Dua Puluh Satu",IF(I77=122,"Seratus Dua Puluh Dua",IF(I77=123,"Seratus Dua Puluh Tiga",IF(I77=124,"Seratus Dua Puluh Empat",IF(I77=125,"Seratus Dua Puluh Lima",IF(I77=126,"Seratus Dua Puluh Enam",IF(I77=127,"Seratus Dua Puluh Tujuh",IF(I77=128,"Seratus Dua Puluh Delapan",0))))))))</f>
        <v>#REF!</v>
      </c>
      <c r="J152" s="138"/>
      <c r="K152" s="138"/>
      <c r="L152" s="138"/>
      <c r="M152" s="138"/>
      <c r="N152" s="138"/>
      <c r="O152" s="138"/>
      <c r="P152" s="138"/>
      <c r="Q152" s="138"/>
      <c r="R152" s="138"/>
      <c r="S152" s="138"/>
      <c r="T152" s="138"/>
      <c r="U152" s="138"/>
      <c r="V152" s="133"/>
      <c r="W152" s="128"/>
      <c r="X152" s="129"/>
      <c r="Y152" s="129"/>
      <c r="Z152" s="129"/>
      <c r="AA152" s="129"/>
      <c r="AB152" s="129"/>
      <c r="AC152" s="129"/>
      <c r="AD152" s="129"/>
      <c r="AE152" s="129"/>
      <c r="AF152" s="129"/>
      <c r="AG152" s="129"/>
      <c r="AH152" s="129"/>
      <c r="AI152" s="129"/>
      <c r="AJ152" s="129"/>
      <c r="AK152" s="129"/>
      <c r="AL152" s="129"/>
      <c r="AM152" s="129"/>
      <c r="AN152" s="129"/>
      <c r="AO152" s="129"/>
      <c r="AP152" s="129"/>
      <c r="AQ152" s="129"/>
      <c r="AR152" s="129"/>
      <c r="AS152" s="129"/>
      <c r="AT152" s="129"/>
      <c r="AU152" s="129"/>
      <c r="AV152" s="129"/>
      <c r="AW152" s="129"/>
      <c r="AX152" s="129"/>
      <c r="AY152" s="129"/>
      <c r="AZ152" s="129"/>
      <c r="BA152" s="129"/>
      <c r="BB152" s="129"/>
      <c r="BC152" s="129"/>
      <c r="BD152" s="129"/>
      <c r="BE152" s="129"/>
      <c r="BF152" s="129"/>
      <c r="BG152" s="129"/>
      <c r="BH152" s="129"/>
      <c r="BI152" s="129"/>
      <c r="BJ152" s="129"/>
      <c r="BK152" s="129"/>
      <c r="BL152" s="129"/>
      <c r="BM152" s="129"/>
      <c r="BN152" s="129"/>
      <c r="BO152" s="129"/>
      <c r="BP152" s="129"/>
      <c r="BQ152" s="129"/>
      <c r="BR152" s="129"/>
      <c r="BS152" s="129"/>
      <c r="BT152" s="129"/>
      <c r="BU152" s="129"/>
      <c r="BV152" s="129"/>
      <c r="BW152" s="129"/>
      <c r="BX152" s="129"/>
      <c r="BY152" s="129"/>
      <c r="BZ152" s="129"/>
      <c r="CA152" s="129"/>
      <c r="CB152" s="129"/>
      <c r="CC152" s="129"/>
      <c r="CD152" s="129"/>
      <c r="CE152" s="129"/>
      <c r="CF152" s="129"/>
      <c r="CG152" s="129"/>
      <c r="CH152" s="129"/>
      <c r="CI152" s="129"/>
      <c r="CJ152" s="129"/>
      <c r="CK152" s="129"/>
      <c r="CL152" s="129"/>
      <c r="CM152" s="129"/>
      <c r="CN152" s="129"/>
      <c r="CO152" s="129"/>
      <c r="CP152" s="129"/>
      <c r="CQ152" s="129"/>
      <c r="CR152" s="129"/>
      <c r="CS152" s="129"/>
      <c r="CT152" s="129"/>
      <c r="CU152" s="129"/>
      <c r="CV152" s="129"/>
      <c r="CW152" s="129"/>
      <c r="CX152" s="129"/>
      <c r="CY152" s="129"/>
      <c r="CZ152" s="129"/>
      <c r="DA152" s="129"/>
      <c r="DB152" s="129"/>
      <c r="DC152" s="129"/>
      <c r="DD152" s="129"/>
      <c r="DE152" s="129"/>
      <c r="DF152" s="129"/>
      <c r="DG152" s="129"/>
      <c r="DH152" s="129"/>
      <c r="DI152" s="129"/>
      <c r="DJ152" s="129"/>
      <c r="DK152" s="129"/>
      <c r="DL152" s="129"/>
      <c r="DM152" s="129"/>
      <c r="DN152" s="129"/>
      <c r="DO152" s="129"/>
      <c r="DP152" s="129"/>
      <c r="DQ152" s="129"/>
      <c r="DR152" s="129"/>
      <c r="DS152" s="129"/>
      <c r="DT152" s="129"/>
      <c r="DU152" s="129"/>
      <c r="DV152" s="129"/>
      <c r="DW152" s="129"/>
      <c r="DX152" s="129"/>
      <c r="DY152" s="129"/>
      <c r="DZ152" s="129"/>
      <c r="EA152" s="129"/>
      <c r="EB152" s="129"/>
      <c r="EC152" s="129"/>
      <c r="ED152" s="129"/>
      <c r="EE152" s="129"/>
      <c r="EF152" s="129"/>
      <c r="EG152" s="129"/>
      <c r="EH152" s="129"/>
      <c r="EI152" s="129"/>
      <c r="EJ152" s="129"/>
      <c r="EK152" s="129"/>
      <c r="EL152" s="129"/>
      <c r="EM152" s="129"/>
      <c r="EN152" s="129"/>
      <c r="EO152" s="129"/>
      <c r="EP152" s="129"/>
      <c r="EQ152" s="129"/>
      <c r="ER152" s="129"/>
      <c r="ES152" s="129"/>
      <c r="ET152" s="129"/>
      <c r="EU152" s="129"/>
      <c r="EV152" s="129"/>
      <c r="EW152" s="129"/>
      <c r="EX152" s="129"/>
      <c r="EY152" s="129"/>
      <c r="EZ152" s="129"/>
      <c r="FA152" s="129"/>
      <c r="FB152" s="129"/>
      <c r="FC152" s="129"/>
      <c r="FD152" s="129"/>
      <c r="FE152" s="129"/>
      <c r="FF152" s="129"/>
      <c r="FG152" s="129"/>
      <c r="FH152" s="129"/>
      <c r="FI152" s="129"/>
      <c r="FJ152" s="129"/>
      <c r="FK152" s="129"/>
      <c r="FL152" s="129"/>
      <c r="FM152" s="129"/>
      <c r="FN152" s="129"/>
      <c r="FO152" s="129"/>
      <c r="FP152" s="129"/>
      <c r="FQ152" s="129"/>
      <c r="FR152" s="129"/>
      <c r="FS152" s="129"/>
      <c r="FT152" s="129"/>
      <c r="FU152" s="129"/>
      <c r="FV152" s="129"/>
      <c r="FW152" s="129"/>
      <c r="FX152" s="129"/>
      <c r="FY152" s="129"/>
      <c r="FZ152" s="129"/>
      <c r="GA152" s="129"/>
      <c r="GB152" s="129"/>
      <c r="GC152" s="129"/>
      <c r="GD152" s="129"/>
      <c r="GE152" s="129"/>
      <c r="GF152" s="129"/>
      <c r="GG152" s="129"/>
      <c r="GH152" s="129"/>
      <c r="GI152" s="129"/>
      <c r="GJ152" s="129"/>
      <c r="GK152" s="129"/>
      <c r="GL152" s="129"/>
      <c r="GM152" s="129"/>
      <c r="GN152" s="129"/>
      <c r="GO152" s="129"/>
      <c r="GP152" s="129"/>
      <c r="GQ152" s="129"/>
      <c r="GR152" s="129"/>
      <c r="GS152" s="129"/>
      <c r="GT152" s="129"/>
      <c r="GU152" s="129"/>
      <c r="GV152" s="129"/>
      <c r="GW152" s="129"/>
      <c r="GX152" s="129"/>
      <c r="GY152" s="129"/>
      <c r="GZ152" s="129"/>
      <c r="HA152" s="129"/>
      <c r="HB152" s="129"/>
      <c r="HC152" s="129"/>
      <c r="HD152" s="129"/>
      <c r="HE152" s="129"/>
      <c r="HF152" s="129"/>
      <c r="HG152" s="129"/>
      <c r="HH152" s="129"/>
      <c r="HI152" s="129"/>
      <c r="HJ152" s="129"/>
      <c r="HK152" s="129"/>
      <c r="HL152" s="129"/>
      <c r="HM152" s="129"/>
      <c r="HN152" s="129"/>
      <c r="HO152" s="129"/>
      <c r="HP152" s="129"/>
      <c r="HQ152" s="129"/>
      <c r="HR152" s="129"/>
      <c r="HS152" s="129"/>
      <c r="HT152" s="129"/>
      <c r="HU152" s="129"/>
      <c r="HV152" s="129"/>
      <c r="HW152" s="129"/>
      <c r="HX152" s="129"/>
      <c r="HY152" s="129"/>
      <c r="HZ152" s="129"/>
      <c r="IA152" s="129"/>
      <c r="IB152" s="129"/>
      <c r="IC152" s="129"/>
      <c r="ID152" s="129"/>
      <c r="IE152" s="129"/>
      <c r="IF152" s="129"/>
      <c r="IG152" s="129"/>
      <c r="IH152" s="129"/>
      <c r="II152" s="129"/>
      <c r="IJ152" s="129"/>
      <c r="IK152" s="129"/>
      <c r="IL152" s="129"/>
      <c r="IM152" s="129"/>
      <c r="IN152" s="129"/>
      <c r="IO152" s="129"/>
      <c r="IP152" s="129"/>
      <c r="IQ152" s="129"/>
      <c r="IR152" s="129"/>
      <c r="IS152" s="129"/>
      <c r="IT152" s="129"/>
      <c r="IU152" s="129"/>
      <c r="IV152" s="129"/>
      <c r="IW152" s="129"/>
      <c r="IX152" s="129"/>
      <c r="IY152" s="129"/>
    </row>
    <row r="153" spans="1:259" s="120" customFormat="1" ht="15" hidden="1" x14ac:dyDescent="0.3">
      <c r="A153" s="130"/>
      <c r="B153" s="137" t="e">
        <f>IF(B151=0,B152,B151)</f>
        <v>#REF!</v>
      </c>
      <c r="C153" s="137"/>
      <c r="D153" s="137" t="e">
        <f>IF(D151=0,D152,D151)</f>
        <v>#REF!</v>
      </c>
      <c r="E153" s="137" t="e">
        <f>IF(E151=0,E152,E151)</f>
        <v>#REF!</v>
      </c>
      <c r="F153" s="137"/>
      <c r="G153" s="137"/>
      <c r="H153" s="137" t="e">
        <f>IF(H151=0,H152,H151)</f>
        <v>#REF!</v>
      </c>
      <c r="I153" s="137" t="e">
        <f>IF(I151=0,I152,I151)</f>
        <v>#REF!</v>
      </c>
      <c r="J153" s="138"/>
      <c r="K153" s="138"/>
      <c r="L153" s="138"/>
      <c r="M153" s="138"/>
      <c r="N153" s="138"/>
      <c r="O153" s="138"/>
      <c r="P153" s="138"/>
      <c r="Q153" s="138"/>
      <c r="R153" s="138"/>
      <c r="S153" s="138"/>
      <c r="T153" s="138"/>
      <c r="U153" s="138"/>
      <c r="V153" s="133"/>
      <c r="W153" s="128"/>
      <c r="X153" s="129"/>
      <c r="Y153" s="129"/>
      <c r="Z153" s="129"/>
      <c r="AA153" s="129"/>
      <c r="AB153" s="129"/>
      <c r="AC153" s="129"/>
      <c r="AD153" s="129"/>
      <c r="AE153" s="129"/>
      <c r="AF153" s="129"/>
      <c r="AG153" s="129"/>
      <c r="AH153" s="129"/>
      <c r="AI153" s="129"/>
      <c r="AJ153" s="129"/>
      <c r="AK153" s="129"/>
      <c r="AL153" s="129"/>
      <c r="AM153" s="129"/>
      <c r="AN153" s="129"/>
      <c r="AO153" s="129"/>
      <c r="AP153" s="129"/>
      <c r="AQ153" s="129"/>
      <c r="AR153" s="129"/>
      <c r="AS153" s="129"/>
      <c r="AT153" s="129"/>
      <c r="AU153" s="129"/>
      <c r="AV153" s="129"/>
      <c r="AW153" s="129"/>
      <c r="AX153" s="129"/>
      <c r="AY153" s="129"/>
      <c r="AZ153" s="129"/>
      <c r="BA153" s="129"/>
      <c r="BB153" s="129"/>
      <c r="BC153" s="129"/>
      <c r="BD153" s="129"/>
      <c r="BE153" s="129"/>
      <c r="BF153" s="129"/>
      <c r="BG153" s="129"/>
      <c r="BH153" s="129"/>
      <c r="BI153" s="129"/>
      <c r="BJ153" s="129"/>
      <c r="BK153" s="129"/>
      <c r="BL153" s="129"/>
      <c r="BM153" s="129"/>
      <c r="BN153" s="129"/>
      <c r="BO153" s="129"/>
      <c r="BP153" s="129"/>
      <c r="BQ153" s="129"/>
      <c r="BR153" s="129"/>
      <c r="BS153" s="129"/>
      <c r="BT153" s="129"/>
      <c r="BU153" s="129"/>
      <c r="BV153" s="129"/>
      <c r="BW153" s="129"/>
      <c r="BX153" s="129"/>
      <c r="BY153" s="129"/>
      <c r="BZ153" s="129"/>
      <c r="CA153" s="129"/>
      <c r="CB153" s="129"/>
      <c r="CC153" s="129"/>
      <c r="CD153" s="129"/>
      <c r="CE153" s="129"/>
      <c r="CF153" s="129"/>
      <c r="CG153" s="129"/>
      <c r="CH153" s="129"/>
      <c r="CI153" s="129"/>
      <c r="CJ153" s="129"/>
      <c r="CK153" s="129"/>
      <c r="CL153" s="129"/>
      <c r="CM153" s="129"/>
      <c r="CN153" s="129"/>
      <c r="CO153" s="129"/>
      <c r="CP153" s="129"/>
      <c r="CQ153" s="129"/>
      <c r="CR153" s="129"/>
      <c r="CS153" s="129"/>
      <c r="CT153" s="129"/>
      <c r="CU153" s="129"/>
      <c r="CV153" s="129"/>
      <c r="CW153" s="129"/>
      <c r="CX153" s="129"/>
      <c r="CY153" s="129"/>
      <c r="CZ153" s="129"/>
      <c r="DA153" s="129"/>
      <c r="DB153" s="129"/>
      <c r="DC153" s="129"/>
      <c r="DD153" s="129"/>
      <c r="DE153" s="129"/>
      <c r="DF153" s="129"/>
      <c r="DG153" s="129"/>
      <c r="DH153" s="129"/>
      <c r="DI153" s="129"/>
      <c r="DJ153" s="129"/>
      <c r="DK153" s="129"/>
      <c r="DL153" s="129"/>
      <c r="DM153" s="129"/>
      <c r="DN153" s="129"/>
      <c r="DO153" s="129"/>
      <c r="DP153" s="129"/>
      <c r="DQ153" s="129"/>
      <c r="DR153" s="129"/>
      <c r="DS153" s="129"/>
      <c r="DT153" s="129"/>
      <c r="DU153" s="129"/>
      <c r="DV153" s="129"/>
      <c r="DW153" s="129"/>
      <c r="DX153" s="129"/>
      <c r="DY153" s="129"/>
      <c r="DZ153" s="129"/>
      <c r="EA153" s="129"/>
      <c r="EB153" s="129"/>
      <c r="EC153" s="129"/>
      <c r="ED153" s="129"/>
      <c r="EE153" s="129"/>
      <c r="EF153" s="129"/>
      <c r="EG153" s="129"/>
      <c r="EH153" s="129"/>
      <c r="EI153" s="129"/>
      <c r="EJ153" s="129"/>
      <c r="EK153" s="129"/>
      <c r="EL153" s="129"/>
      <c r="EM153" s="129"/>
      <c r="EN153" s="129"/>
      <c r="EO153" s="129"/>
      <c r="EP153" s="129"/>
      <c r="EQ153" s="129"/>
      <c r="ER153" s="129"/>
      <c r="ES153" s="129"/>
      <c r="ET153" s="129"/>
      <c r="EU153" s="129"/>
      <c r="EV153" s="129"/>
      <c r="EW153" s="129"/>
      <c r="EX153" s="129"/>
      <c r="EY153" s="129"/>
      <c r="EZ153" s="129"/>
      <c r="FA153" s="129"/>
      <c r="FB153" s="129"/>
      <c r="FC153" s="129"/>
      <c r="FD153" s="129"/>
      <c r="FE153" s="129"/>
      <c r="FF153" s="129"/>
      <c r="FG153" s="129"/>
      <c r="FH153" s="129"/>
      <c r="FI153" s="129"/>
      <c r="FJ153" s="129"/>
      <c r="FK153" s="129"/>
      <c r="FL153" s="129"/>
      <c r="FM153" s="129"/>
      <c r="FN153" s="129"/>
      <c r="FO153" s="129"/>
      <c r="FP153" s="129"/>
      <c r="FQ153" s="129"/>
      <c r="FR153" s="129"/>
      <c r="FS153" s="129"/>
      <c r="FT153" s="129"/>
      <c r="FU153" s="129"/>
      <c r="FV153" s="129"/>
      <c r="FW153" s="129"/>
      <c r="FX153" s="129"/>
      <c r="FY153" s="129"/>
      <c r="FZ153" s="129"/>
      <c r="GA153" s="129"/>
      <c r="GB153" s="129"/>
      <c r="GC153" s="129"/>
      <c r="GD153" s="129"/>
      <c r="GE153" s="129"/>
      <c r="GF153" s="129"/>
      <c r="GG153" s="129"/>
      <c r="GH153" s="129"/>
      <c r="GI153" s="129"/>
      <c r="GJ153" s="129"/>
      <c r="GK153" s="129"/>
      <c r="GL153" s="129"/>
      <c r="GM153" s="129"/>
      <c r="GN153" s="129"/>
      <c r="GO153" s="129"/>
      <c r="GP153" s="129"/>
      <c r="GQ153" s="129"/>
      <c r="GR153" s="129"/>
      <c r="GS153" s="129"/>
      <c r="GT153" s="129"/>
      <c r="GU153" s="129"/>
      <c r="GV153" s="129"/>
      <c r="GW153" s="129"/>
      <c r="GX153" s="129"/>
      <c r="GY153" s="129"/>
      <c r="GZ153" s="129"/>
      <c r="HA153" s="129"/>
      <c r="HB153" s="129"/>
      <c r="HC153" s="129"/>
      <c r="HD153" s="129"/>
      <c r="HE153" s="129"/>
      <c r="HF153" s="129"/>
      <c r="HG153" s="129"/>
      <c r="HH153" s="129"/>
      <c r="HI153" s="129"/>
      <c r="HJ153" s="129"/>
      <c r="HK153" s="129"/>
      <c r="HL153" s="129"/>
      <c r="HM153" s="129"/>
      <c r="HN153" s="129"/>
      <c r="HO153" s="129"/>
      <c r="HP153" s="129"/>
      <c r="HQ153" s="129"/>
      <c r="HR153" s="129"/>
      <c r="HS153" s="129"/>
      <c r="HT153" s="129"/>
      <c r="HU153" s="129"/>
      <c r="HV153" s="129"/>
      <c r="HW153" s="129"/>
      <c r="HX153" s="129"/>
      <c r="HY153" s="129"/>
      <c r="HZ153" s="129"/>
      <c r="IA153" s="129"/>
      <c r="IB153" s="129"/>
      <c r="IC153" s="129"/>
      <c r="ID153" s="129"/>
      <c r="IE153" s="129"/>
      <c r="IF153" s="129"/>
      <c r="IG153" s="129"/>
      <c r="IH153" s="129"/>
      <c r="II153" s="129"/>
      <c r="IJ153" s="129"/>
      <c r="IK153" s="129"/>
      <c r="IL153" s="129"/>
      <c r="IM153" s="129"/>
      <c r="IN153" s="129"/>
      <c r="IO153" s="129"/>
      <c r="IP153" s="129"/>
      <c r="IQ153" s="129"/>
      <c r="IR153" s="129"/>
      <c r="IS153" s="129"/>
      <c r="IT153" s="129"/>
      <c r="IU153" s="129"/>
      <c r="IV153" s="129"/>
      <c r="IW153" s="129"/>
      <c r="IX153" s="129"/>
      <c r="IY153" s="129"/>
    </row>
    <row r="154" spans="1:259" s="120" customFormat="1" ht="15" hidden="1" x14ac:dyDescent="0.3">
      <c r="A154" s="130"/>
      <c r="B154" s="138" t="e">
        <f>IF(B77=129,"Seratus Dua Puluh Sembilan",IF(B77=130,"Seratus Tiga Puluh",IF(B77=131,"Seratus Tiga Puluh Satu",IF(B77=132,"Seratus Tiga Puluh Dua",IF(B77=133,"Seratus Tiga Puluh Tiga",IF(B77=134,"Seratus Tiga Puluh Empat",IF(B77=135,"Seratus Tiga Puluh Lima",IF(B77=136,"Seratus Tiga Puluh Enam",0))))))))</f>
        <v>#REF!</v>
      </c>
      <c r="C154" s="138"/>
      <c r="D154" s="138" t="e">
        <f>IF(D77=129,"Seratus Dua Puluh Sembilan",IF(D77=130,"Seratus Tiga Puluh",IF(D77=131,"Seratus Tiga Puluh Satu",IF(D77=132,"Seratus Tiga Puluh Dua",IF(D77=133,"Seratus Tiga Puluh Tiga",IF(D77=134,"Seratus Tiga Puluh Empat",IF(D77=135,"Seratus Tiga Puluh Lima",IF(D77=136,"Seratus Tiga Puluh Enam",0))))))))</f>
        <v>#REF!</v>
      </c>
      <c r="E154" s="138" t="e">
        <f>IF(E77=129,"Seratus Dua Puluh Sembilan",IF(E77=130,"Seratus Tiga Puluh",IF(E77=131,"Seratus Tiga Puluh Satu",IF(E77=132,"Seratus Tiga Puluh Dua",IF(E77=133,"Seratus Tiga Puluh Tiga",IF(E77=134,"Seratus Tiga Puluh Empat",IF(E77=135,"Seratus Tiga Puluh Lima",IF(E77=136,"Seratus Tiga Puluh Enam",0))))))))</f>
        <v>#REF!</v>
      </c>
      <c r="F154" s="138"/>
      <c r="G154" s="138"/>
      <c r="H154" s="138" t="e">
        <f>IF(H77=129,"Seratus Dua Puluh Sembilan",IF(H77=130,"Seratus Tiga Puluh",IF(H77=131,"Seratus Tiga Puluh Satu",IF(H77=132,"Seratus Tiga Puluh Dua",IF(H77=133,"Seratus Tiga Puluh Tiga",IF(H77=134,"Seratus Tiga Puluh Empat",IF(H77=135,"Seratus Tiga Puluh Lima",IF(H77=136,"Seratus Tiga Puluh Enam",0))))))))</f>
        <v>#REF!</v>
      </c>
      <c r="I154" s="138" t="e">
        <f>IF(I77=129,"Seratus Dua Puluh Sembilan",IF(I77=130,"Seratus Tiga Puluh",IF(I77=131,"Seratus Tiga Puluh Satu",IF(I77=132,"Seratus Tiga Puluh Dua",IF(I77=133,"Seratus Tiga Puluh Tiga",IF(I77=134,"Seratus Tiga Puluh Empat",IF(I77=135,"Seratus Tiga Puluh Lima",IF(I77=136,"Seratus Tiga Puluh Enam",0))))))))</f>
        <v>#REF!</v>
      </c>
      <c r="J154" s="138"/>
      <c r="K154" s="138"/>
      <c r="L154" s="138"/>
      <c r="M154" s="138"/>
      <c r="N154" s="138"/>
      <c r="O154" s="138"/>
      <c r="P154" s="138"/>
      <c r="Q154" s="138"/>
      <c r="R154" s="138"/>
      <c r="S154" s="138"/>
      <c r="T154" s="138"/>
      <c r="U154" s="138"/>
      <c r="V154" s="133"/>
      <c r="W154" s="128"/>
      <c r="X154" s="129"/>
      <c r="Y154" s="129"/>
      <c r="Z154" s="129"/>
      <c r="AA154" s="129"/>
      <c r="AB154" s="129"/>
      <c r="AC154" s="129"/>
      <c r="AD154" s="129"/>
      <c r="AE154" s="129"/>
      <c r="AF154" s="129"/>
      <c r="AG154" s="129"/>
      <c r="AH154" s="129"/>
      <c r="AI154" s="129"/>
      <c r="AJ154" s="129"/>
      <c r="AK154" s="129"/>
      <c r="AL154" s="129"/>
      <c r="AM154" s="129"/>
      <c r="AN154" s="129"/>
      <c r="AO154" s="129"/>
      <c r="AP154" s="129"/>
      <c r="AQ154" s="129"/>
      <c r="AR154" s="129"/>
      <c r="AS154" s="129"/>
      <c r="AT154" s="129"/>
      <c r="AU154" s="129"/>
      <c r="AV154" s="129"/>
      <c r="AW154" s="129"/>
      <c r="AX154" s="129"/>
      <c r="AY154" s="129"/>
      <c r="AZ154" s="129"/>
      <c r="BA154" s="129"/>
      <c r="BB154" s="129"/>
      <c r="BC154" s="129"/>
      <c r="BD154" s="129"/>
      <c r="BE154" s="129"/>
      <c r="BF154" s="129"/>
      <c r="BG154" s="129"/>
      <c r="BH154" s="129"/>
      <c r="BI154" s="129"/>
      <c r="BJ154" s="129"/>
      <c r="BK154" s="129"/>
      <c r="BL154" s="129"/>
      <c r="BM154" s="129"/>
      <c r="BN154" s="129"/>
      <c r="BO154" s="129"/>
      <c r="BP154" s="129"/>
      <c r="BQ154" s="129"/>
      <c r="BR154" s="129"/>
      <c r="BS154" s="129"/>
      <c r="BT154" s="129"/>
      <c r="BU154" s="129"/>
      <c r="BV154" s="129"/>
      <c r="BW154" s="129"/>
      <c r="BX154" s="129"/>
      <c r="BY154" s="129"/>
      <c r="BZ154" s="129"/>
      <c r="CA154" s="129"/>
      <c r="CB154" s="129"/>
      <c r="CC154" s="129"/>
      <c r="CD154" s="129"/>
      <c r="CE154" s="129"/>
      <c r="CF154" s="129"/>
      <c r="CG154" s="129"/>
      <c r="CH154" s="129"/>
      <c r="CI154" s="129"/>
      <c r="CJ154" s="129"/>
      <c r="CK154" s="129"/>
      <c r="CL154" s="129"/>
      <c r="CM154" s="129"/>
      <c r="CN154" s="129"/>
      <c r="CO154" s="129"/>
      <c r="CP154" s="129"/>
      <c r="CQ154" s="129"/>
      <c r="CR154" s="129"/>
      <c r="CS154" s="129"/>
      <c r="CT154" s="129"/>
      <c r="CU154" s="129"/>
      <c r="CV154" s="129"/>
      <c r="CW154" s="129"/>
      <c r="CX154" s="129"/>
      <c r="CY154" s="129"/>
      <c r="CZ154" s="129"/>
      <c r="DA154" s="129"/>
      <c r="DB154" s="129"/>
      <c r="DC154" s="129"/>
      <c r="DD154" s="129"/>
      <c r="DE154" s="129"/>
      <c r="DF154" s="129"/>
      <c r="DG154" s="129"/>
      <c r="DH154" s="129"/>
      <c r="DI154" s="129"/>
      <c r="DJ154" s="129"/>
      <c r="DK154" s="129"/>
      <c r="DL154" s="129"/>
      <c r="DM154" s="129"/>
      <c r="DN154" s="129"/>
      <c r="DO154" s="129"/>
      <c r="DP154" s="129"/>
      <c r="DQ154" s="129"/>
      <c r="DR154" s="129"/>
      <c r="DS154" s="129"/>
      <c r="DT154" s="129"/>
      <c r="DU154" s="129"/>
      <c r="DV154" s="129"/>
      <c r="DW154" s="129"/>
      <c r="DX154" s="129"/>
      <c r="DY154" s="129"/>
      <c r="DZ154" s="129"/>
      <c r="EA154" s="129"/>
      <c r="EB154" s="129"/>
      <c r="EC154" s="129"/>
      <c r="ED154" s="129"/>
      <c r="EE154" s="129"/>
      <c r="EF154" s="129"/>
      <c r="EG154" s="129"/>
      <c r="EH154" s="129"/>
      <c r="EI154" s="129"/>
      <c r="EJ154" s="129"/>
      <c r="EK154" s="129"/>
      <c r="EL154" s="129"/>
      <c r="EM154" s="129"/>
      <c r="EN154" s="129"/>
      <c r="EO154" s="129"/>
      <c r="EP154" s="129"/>
      <c r="EQ154" s="129"/>
      <c r="ER154" s="129"/>
      <c r="ES154" s="129"/>
      <c r="ET154" s="129"/>
      <c r="EU154" s="129"/>
      <c r="EV154" s="129"/>
      <c r="EW154" s="129"/>
      <c r="EX154" s="129"/>
      <c r="EY154" s="129"/>
      <c r="EZ154" s="129"/>
      <c r="FA154" s="129"/>
      <c r="FB154" s="129"/>
      <c r="FC154" s="129"/>
      <c r="FD154" s="129"/>
      <c r="FE154" s="129"/>
      <c r="FF154" s="129"/>
      <c r="FG154" s="129"/>
      <c r="FH154" s="129"/>
      <c r="FI154" s="129"/>
      <c r="FJ154" s="129"/>
      <c r="FK154" s="129"/>
      <c r="FL154" s="129"/>
      <c r="FM154" s="129"/>
      <c r="FN154" s="129"/>
      <c r="FO154" s="129"/>
      <c r="FP154" s="129"/>
      <c r="FQ154" s="129"/>
      <c r="FR154" s="129"/>
      <c r="FS154" s="129"/>
      <c r="FT154" s="129"/>
      <c r="FU154" s="129"/>
      <c r="FV154" s="129"/>
      <c r="FW154" s="129"/>
      <c r="FX154" s="129"/>
      <c r="FY154" s="129"/>
      <c r="FZ154" s="129"/>
      <c r="GA154" s="129"/>
      <c r="GB154" s="129"/>
      <c r="GC154" s="129"/>
      <c r="GD154" s="129"/>
      <c r="GE154" s="129"/>
      <c r="GF154" s="129"/>
      <c r="GG154" s="129"/>
      <c r="GH154" s="129"/>
      <c r="GI154" s="129"/>
      <c r="GJ154" s="129"/>
      <c r="GK154" s="129"/>
      <c r="GL154" s="129"/>
      <c r="GM154" s="129"/>
      <c r="GN154" s="129"/>
      <c r="GO154" s="129"/>
      <c r="GP154" s="129"/>
      <c r="GQ154" s="129"/>
      <c r="GR154" s="129"/>
      <c r="GS154" s="129"/>
      <c r="GT154" s="129"/>
      <c r="GU154" s="129"/>
      <c r="GV154" s="129"/>
      <c r="GW154" s="129"/>
      <c r="GX154" s="129"/>
      <c r="GY154" s="129"/>
      <c r="GZ154" s="129"/>
      <c r="HA154" s="129"/>
      <c r="HB154" s="129"/>
      <c r="HC154" s="129"/>
      <c r="HD154" s="129"/>
      <c r="HE154" s="129"/>
      <c r="HF154" s="129"/>
      <c r="HG154" s="129"/>
      <c r="HH154" s="129"/>
      <c r="HI154" s="129"/>
      <c r="HJ154" s="129"/>
      <c r="HK154" s="129"/>
      <c r="HL154" s="129"/>
      <c r="HM154" s="129"/>
      <c r="HN154" s="129"/>
      <c r="HO154" s="129"/>
      <c r="HP154" s="129"/>
      <c r="HQ154" s="129"/>
      <c r="HR154" s="129"/>
      <c r="HS154" s="129"/>
      <c r="HT154" s="129"/>
      <c r="HU154" s="129"/>
      <c r="HV154" s="129"/>
      <c r="HW154" s="129"/>
      <c r="HX154" s="129"/>
      <c r="HY154" s="129"/>
      <c r="HZ154" s="129"/>
      <c r="IA154" s="129"/>
      <c r="IB154" s="129"/>
      <c r="IC154" s="129"/>
      <c r="ID154" s="129"/>
      <c r="IE154" s="129"/>
      <c r="IF154" s="129"/>
      <c r="IG154" s="129"/>
      <c r="IH154" s="129"/>
      <c r="II154" s="129"/>
      <c r="IJ154" s="129"/>
      <c r="IK154" s="129"/>
      <c r="IL154" s="129"/>
      <c r="IM154" s="129"/>
      <c r="IN154" s="129"/>
      <c r="IO154" s="129"/>
      <c r="IP154" s="129"/>
      <c r="IQ154" s="129"/>
      <c r="IR154" s="129"/>
      <c r="IS154" s="129"/>
      <c r="IT154" s="129"/>
      <c r="IU154" s="129"/>
      <c r="IV154" s="129"/>
      <c r="IW154" s="129"/>
      <c r="IX154" s="129"/>
      <c r="IY154" s="129"/>
    </row>
    <row r="155" spans="1:259" s="120" customFormat="1" ht="15" hidden="1" x14ac:dyDescent="0.3">
      <c r="A155" s="130"/>
      <c r="B155" s="137" t="e">
        <f>IF(B153=0,B154,B153)</f>
        <v>#REF!</v>
      </c>
      <c r="C155" s="137"/>
      <c r="D155" s="137" t="e">
        <f>IF(D153=0,D154,D153)</f>
        <v>#REF!</v>
      </c>
      <c r="E155" s="137" t="e">
        <f>IF(E153=0,E154,E153)</f>
        <v>#REF!</v>
      </c>
      <c r="F155" s="137"/>
      <c r="G155" s="137"/>
      <c r="H155" s="137" t="e">
        <f>IF(H153=0,H154,H153)</f>
        <v>#REF!</v>
      </c>
      <c r="I155" s="137" t="e">
        <f>IF(I153=0,I154,I153)</f>
        <v>#REF!</v>
      </c>
      <c r="J155" s="138"/>
      <c r="K155" s="138"/>
      <c r="L155" s="138"/>
      <c r="M155" s="138"/>
      <c r="N155" s="138"/>
      <c r="O155" s="138"/>
      <c r="P155" s="138"/>
      <c r="Q155" s="138"/>
      <c r="R155" s="138"/>
      <c r="S155" s="138"/>
      <c r="T155" s="138"/>
      <c r="U155" s="138"/>
      <c r="V155" s="133"/>
      <c r="W155" s="128"/>
      <c r="X155" s="129"/>
      <c r="Y155" s="129"/>
      <c r="Z155" s="129"/>
      <c r="AA155" s="129"/>
      <c r="AB155" s="129"/>
      <c r="AC155" s="129"/>
      <c r="AD155" s="129"/>
      <c r="AE155" s="129"/>
      <c r="AF155" s="129"/>
      <c r="AG155" s="129"/>
      <c r="AH155" s="129"/>
      <c r="AI155" s="129"/>
      <c r="AJ155" s="129"/>
      <c r="AK155" s="129"/>
      <c r="AL155" s="129"/>
      <c r="AM155" s="129"/>
      <c r="AN155" s="129"/>
      <c r="AO155" s="129"/>
      <c r="AP155" s="129"/>
      <c r="AQ155" s="129"/>
      <c r="AR155" s="129"/>
      <c r="AS155" s="129"/>
      <c r="AT155" s="129"/>
      <c r="AU155" s="129"/>
      <c r="AV155" s="129"/>
      <c r="AW155" s="129"/>
      <c r="AX155" s="129"/>
      <c r="AY155" s="129"/>
      <c r="AZ155" s="129"/>
      <c r="BA155" s="129"/>
      <c r="BB155" s="129"/>
      <c r="BC155" s="129"/>
      <c r="BD155" s="129"/>
      <c r="BE155" s="129"/>
      <c r="BF155" s="129"/>
      <c r="BG155" s="129"/>
      <c r="BH155" s="129"/>
      <c r="BI155" s="129"/>
      <c r="BJ155" s="129"/>
      <c r="BK155" s="129"/>
      <c r="BL155" s="129"/>
      <c r="BM155" s="129"/>
      <c r="BN155" s="129"/>
      <c r="BO155" s="129"/>
      <c r="BP155" s="129"/>
      <c r="BQ155" s="129"/>
      <c r="BR155" s="129"/>
      <c r="BS155" s="129"/>
      <c r="BT155" s="129"/>
      <c r="BU155" s="129"/>
      <c r="BV155" s="129"/>
      <c r="BW155" s="129"/>
      <c r="BX155" s="129"/>
      <c r="BY155" s="129"/>
      <c r="BZ155" s="129"/>
      <c r="CA155" s="129"/>
      <c r="CB155" s="129"/>
      <c r="CC155" s="129"/>
      <c r="CD155" s="129"/>
      <c r="CE155" s="129"/>
      <c r="CF155" s="129"/>
      <c r="CG155" s="129"/>
      <c r="CH155" s="129"/>
      <c r="CI155" s="129"/>
      <c r="CJ155" s="129"/>
      <c r="CK155" s="129"/>
      <c r="CL155" s="129"/>
      <c r="CM155" s="129"/>
      <c r="CN155" s="129"/>
      <c r="CO155" s="129"/>
      <c r="CP155" s="129"/>
      <c r="CQ155" s="129"/>
      <c r="CR155" s="129"/>
      <c r="CS155" s="129"/>
      <c r="CT155" s="129"/>
      <c r="CU155" s="129"/>
      <c r="CV155" s="129"/>
      <c r="CW155" s="129"/>
      <c r="CX155" s="129"/>
      <c r="CY155" s="129"/>
      <c r="CZ155" s="129"/>
      <c r="DA155" s="129"/>
      <c r="DB155" s="129"/>
      <c r="DC155" s="129"/>
      <c r="DD155" s="129"/>
      <c r="DE155" s="129"/>
      <c r="DF155" s="129"/>
      <c r="DG155" s="129"/>
      <c r="DH155" s="129"/>
      <c r="DI155" s="129"/>
      <c r="DJ155" s="129"/>
      <c r="DK155" s="129"/>
      <c r="DL155" s="129"/>
      <c r="DM155" s="129"/>
      <c r="DN155" s="129"/>
      <c r="DO155" s="129"/>
      <c r="DP155" s="129"/>
      <c r="DQ155" s="129"/>
      <c r="DR155" s="129"/>
      <c r="DS155" s="129"/>
      <c r="DT155" s="129"/>
      <c r="DU155" s="129"/>
      <c r="DV155" s="129"/>
      <c r="DW155" s="129"/>
      <c r="DX155" s="129"/>
      <c r="DY155" s="129"/>
      <c r="DZ155" s="129"/>
      <c r="EA155" s="129"/>
      <c r="EB155" s="129"/>
      <c r="EC155" s="129"/>
      <c r="ED155" s="129"/>
      <c r="EE155" s="129"/>
      <c r="EF155" s="129"/>
      <c r="EG155" s="129"/>
      <c r="EH155" s="129"/>
      <c r="EI155" s="129"/>
      <c r="EJ155" s="129"/>
      <c r="EK155" s="129"/>
      <c r="EL155" s="129"/>
      <c r="EM155" s="129"/>
      <c r="EN155" s="129"/>
      <c r="EO155" s="129"/>
      <c r="EP155" s="129"/>
      <c r="EQ155" s="129"/>
      <c r="ER155" s="129"/>
      <c r="ES155" s="129"/>
      <c r="ET155" s="129"/>
      <c r="EU155" s="129"/>
      <c r="EV155" s="129"/>
      <c r="EW155" s="129"/>
      <c r="EX155" s="129"/>
      <c r="EY155" s="129"/>
      <c r="EZ155" s="129"/>
      <c r="FA155" s="129"/>
      <c r="FB155" s="129"/>
      <c r="FC155" s="129"/>
      <c r="FD155" s="129"/>
      <c r="FE155" s="129"/>
      <c r="FF155" s="129"/>
      <c r="FG155" s="129"/>
      <c r="FH155" s="129"/>
      <c r="FI155" s="129"/>
      <c r="FJ155" s="129"/>
      <c r="FK155" s="129"/>
      <c r="FL155" s="129"/>
      <c r="FM155" s="129"/>
      <c r="FN155" s="129"/>
      <c r="FO155" s="129"/>
      <c r="FP155" s="129"/>
      <c r="FQ155" s="129"/>
      <c r="FR155" s="129"/>
      <c r="FS155" s="129"/>
      <c r="FT155" s="129"/>
      <c r="FU155" s="129"/>
      <c r="FV155" s="129"/>
      <c r="FW155" s="129"/>
      <c r="FX155" s="129"/>
      <c r="FY155" s="129"/>
      <c r="FZ155" s="129"/>
      <c r="GA155" s="129"/>
      <c r="GB155" s="129"/>
      <c r="GC155" s="129"/>
      <c r="GD155" s="129"/>
      <c r="GE155" s="129"/>
      <c r="GF155" s="129"/>
      <c r="GG155" s="129"/>
      <c r="GH155" s="129"/>
      <c r="GI155" s="129"/>
      <c r="GJ155" s="129"/>
      <c r="GK155" s="129"/>
      <c r="GL155" s="129"/>
      <c r="GM155" s="129"/>
      <c r="GN155" s="129"/>
      <c r="GO155" s="129"/>
      <c r="GP155" s="129"/>
      <c r="GQ155" s="129"/>
      <c r="GR155" s="129"/>
      <c r="GS155" s="129"/>
      <c r="GT155" s="129"/>
      <c r="GU155" s="129"/>
      <c r="GV155" s="129"/>
      <c r="GW155" s="129"/>
      <c r="GX155" s="129"/>
      <c r="GY155" s="129"/>
      <c r="GZ155" s="129"/>
      <c r="HA155" s="129"/>
      <c r="HB155" s="129"/>
      <c r="HC155" s="129"/>
      <c r="HD155" s="129"/>
      <c r="HE155" s="129"/>
      <c r="HF155" s="129"/>
      <c r="HG155" s="129"/>
      <c r="HH155" s="129"/>
      <c r="HI155" s="129"/>
      <c r="HJ155" s="129"/>
      <c r="HK155" s="129"/>
      <c r="HL155" s="129"/>
      <c r="HM155" s="129"/>
      <c r="HN155" s="129"/>
      <c r="HO155" s="129"/>
      <c r="HP155" s="129"/>
      <c r="HQ155" s="129"/>
      <c r="HR155" s="129"/>
      <c r="HS155" s="129"/>
      <c r="HT155" s="129"/>
      <c r="HU155" s="129"/>
      <c r="HV155" s="129"/>
      <c r="HW155" s="129"/>
      <c r="HX155" s="129"/>
      <c r="HY155" s="129"/>
      <c r="HZ155" s="129"/>
      <c r="IA155" s="129"/>
      <c r="IB155" s="129"/>
      <c r="IC155" s="129"/>
      <c r="ID155" s="129"/>
      <c r="IE155" s="129"/>
      <c r="IF155" s="129"/>
      <c r="IG155" s="129"/>
      <c r="IH155" s="129"/>
      <c r="II155" s="129"/>
      <c r="IJ155" s="129"/>
      <c r="IK155" s="129"/>
      <c r="IL155" s="129"/>
      <c r="IM155" s="129"/>
      <c r="IN155" s="129"/>
      <c r="IO155" s="129"/>
      <c r="IP155" s="129"/>
      <c r="IQ155" s="129"/>
      <c r="IR155" s="129"/>
      <c r="IS155" s="129"/>
      <c r="IT155" s="129"/>
      <c r="IU155" s="129"/>
      <c r="IV155" s="129"/>
      <c r="IW155" s="129"/>
      <c r="IX155" s="129"/>
      <c r="IY155" s="129"/>
    </row>
    <row r="156" spans="1:259" s="120" customFormat="1" ht="15" hidden="1" x14ac:dyDescent="0.3">
      <c r="A156" s="130"/>
      <c r="B156" s="138" t="e">
        <f>IF(B77=137,"Seratus Tiga Puluh Tujuh",IF(B77=138,"Seratus Tiga Puluh Delapan",IF(B77=139,"Seratus Tiga Puluh Sembilan",IF(B77=140,"Seratus Empat Puluh",IF(B77=141,"Seratus Empat Puluh Satu",IF(B77=142,"Seratus Empat Puluh Dua",IF(B77=143,"Seratus Empat Puluh Tiga",IF(B77=144,"Seratus Empat Puluh Empat",0))))))))</f>
        <v>#REF!</v>
      </c>
      <c r="C156" s="138"/>
      <c r="D156" s="138" t="e">
        <f>IF(D77=137,"Seratus Tiga Puluh Tujuh",IF(D77=138,"Seratus Tiga Puluh Delapan",IF(D77=139,"Seratus Tiga Puluh Sembilan",IF(D77=140,"Seratus Empat Puluh",IF(D77=141,"Seratus Empat Puluh Satu",IF(D77=142,"Seratus Empat Puluh Dua",IF(D77=143,"Seratus Empat Puluh Tiga",IF(D77=144,"Seratus Empat Puluh Empat",0))))))))</f>
        <v>#REF!</v>
      </c>
      <c r="E156" s="138" t="e">
        <f>IF(E77=137,"Seratus Tiga Puluh Tujuh",IF(E77=138,"Seratus Tiga Puluh Delapan",IF(E77=139,"Seratus Tiga Puluh Sembilan",IF(E77=140,"Seratus Empat Puluh",IF(E77=141,"Seratus Empat Puluh Satu",IF(E77=142,"Seratus Empat Puluh Dua",IF(E77=143,"Seratus Empat Puluh Tiga",IF(E77=144,"Seratus Empat Puluh Empat",0))))))))</f>
        <v>#REF!</v>
      </c>
      <c r="F156" s="138"/>
      <c r="G156" s="138"/>
      <c r="H156" s="138" t="e">
        <f>IF(H77=137,"Seratus Tiga Puluh Tujuh",IF(H77=138,"Seratus Tiga Puluh Delapan",IF(H77=139,"Seratus Tiga Puluh Sembilan",IF(H77=140,"Seratus Empat Puluh",IF(H77=141,"Seratus Empat Puluh Satu",IF(H77=142,"Seratus Empat Puluh Dua",IF(H77=143,"Seratus Empat Puluh Tiga",IF(H77=144,"Seratus Empat Puluh Empat",0))))))))</f>
        <v>#REF!</v>
      </c>
      <c r="I156" s="138" t="e">
        <f>IF(I77=137,"Seratus Tiga Puluh Tujuh",IF(I77=138,"Seratus Tiga Puluh Delapan",IF(I77=139,"Seratus Tiga Puluh Sembilan",IF(I77=140,"Seratus Empat Puluh",IF(I77=141,"Seratus Empat Puluh Satu",IF(I77=142,"Seratus Empat Puluh Dua",IF(I77=143,"Seratus Empat Puluh Tiga",IF(I77=144,"Seratus Empat Puluh Empat",0))))))))</f>
        <v>#REF!</v>
      </c>
      <c r="J156" s="138"/>
      <c r="K156" s="138"/>
      <c r="L156" s="138"/>
      <c r="M156" s="138"/>
      <c r="N156" s="138"/>
      <c r="O156" s="138"/>
      <c r="P156" s="138"/>
      <c r="Q156" s="138"/>
      <c r="R156" s="138"/>
      <c r="S156" s="138"/>
      <c r="T156" s="138"/>
      <c r="U156" s="138"/>
      <c r="V156" s="133"/>
      <c r="W156" s="128"/>
      <c r="X156" s="129"/>
      <c r="Y156" s="129"/>
      <c r="Z156" s="129"/>
      <c r="AA156" s="129"/>
      <c r="AB156" s="129"/>
      <c r="AC156" s="129"/>
      <c r="AD156" s="129"/>
      <c r="AE156" s="129"/>
      <c r="AF156" s="129"/>
      <c r="AG156" s="129"/>
      <c r="AH156" s="129"/>
      <c r="AI156" s="129"/>
      <c r="AJ156" s="129"/>
      <c r="AK156" s="129"/>
      <c r="AL156" s="129"/>
      <c r="AM156" s="129"/>
      <c r="AN156" s="129"/>
      <c r="AO156" s="129"/>
      <c r="AP156" s="129"/>
      <c r="AQ156" s="129"/>
      <c r="AR156" s="129"/>
      <c r="AS156" s="129"/>
      <c r="AT156" s="129"/>
      <c r="AU156" s="129"/>
      <c r="AV156" s="129"/>
      <c r="AW156" s="129"/>
      <c r="AX156" s="129"/>
      <c r="AY156" s="129"/>
      <c r="AZ156" s="129"/>
      <c r="BA156" s="129"/>
      <c r="BB156" s="129"/>
      <c r="BC156" s="129"/>
      <c r="BD156" s="129"/>
      <c r="BE156" s="129"/>
      <c r="BF156" s="129"/>
      <c r="BG156" s="129"/>
      <c r="BH156" s="129"/>
      <c r="BI156" s="129"/>
      <c r="BJ156" s="129"/>
      <c r="BK156" s="129"/>
      <c r="BL156" s="129"/>
      <c r="BM156" s="129"/>
      <c r="BN156" s="129"/>
      <c r="BO156" s="129"/>
      <c r="BP156" s="129"/>
      <c r="BQ156" s="129"/>
      <c r="BR156" s="129"/>
      <c r="BS156" s="129"/>
      <c r="BT156" s="129"/>
      <c r="BU156" s="129"/>
      <c r="BV156" s="129"/>
      <c r="BW156" s="129"/>
      <c r="BX156" s="129"/>
      <c r="BY156" s="129"/>
      <c r="BZ156" s="129"/>
      <c r="CA156" s="129"/>
      <c r="CB156" s="129"/>
      <c r="CC156" s="129"/>
      <c r="CD156" s="129"/>
      <c r="CE156" s="129"/>
      <c r="CF156" s="129"/>
      <c r="CG156" s="129"/>
      <c r="CH156" s="129"/>
      <c r="CI156" s="129"/>
      <c r="CJ156" s="129"/>
      <c r="CK156" s="129"/>
      <c r="CL156" s="129"/>
      <c r="CM156" s="129"/>
      <c r="CN156" s="129"/>
      <c r="CO156" s="129"/>
      <c r="CP156" s="129"/>
      <c r="CQ156" s="129"/>
      <c r="CR156" s="129"/>
      <c r="CS156" s="129"/>
      <c r="CT156" s="129"/>
      <c r="CU156" s="129"/>
      <c r="CV156" s="129"/>
      <c r="CW156" s="129"/>
      <c r="CX156" s="129"/>
      <c r="CY156" s="129"/>
      <c r="CZ156" s="129"/>
      <c r="DA156" s="129"/>
      <c r="DB156" s="129"/>
      <c r="DC156" s="129"/>
      <c r="DD156" s="129"/>
      <c r="DE156" s="129"/>
      <c r="DF156" s="129"/>
      <c r="DG156" s="129"/>
      <c r="DH156" s="129"/>
      <c r="DI156" s="129"/>
      <c r="DJ156" s="129"/>
      <c r="DK156" s="129"/>
      <c r="DL156" s="129"/>
      <c r="DM156" s="129"/>
      <c r="DN156" s="129"/>
      <c r="DO156" s="129"/>
      <c r="DP156" s="129"/>
      <c r="DQ156" s="129"/>
      <c r="DR156" s="129"/>
      <c r="DS156" s="129"/>
      <c r="DT156" s="129"/>
      <c r="DU156" s="129"/>
      <c r="DV156" s="129"/>
      <c r="DW156" s="129"/>
      <c r="DX156" s="129"/>
      <c r="DY156" s="129"/>
      <c r="DZ156" s="129"/>
      <c r="EA156" s="129"/>
      <c r="EB156" s="129"/>
      <c r="EC156" s="129"/>
      <c r="ED156" s="129"/>
      <c r="EE156" s="129"/>
      <c r="EF156" s="129"/>
      <c r="EG156" s="129"/>
      <c r="EH156" s="129"/>
      <c r="EI156" s="129"/>
      <c r="EJ156" s="129"/>
      <c r="EK156" s="129"/>
      <c r="EL156" s="129"/>
      <c r="EM156" s="129"/>
      <c r="EN156" s="129"/>
      <c r="EO156" s="129"/>
      <c r="EP156" s="129"/>
      <c r="EQ156" s="129"/>
      <c r="ER156" s="129"/>
      <c r="ES156" s="129"/>
      <c r="ET156" s="129"/>
      <c r="EU156" s="129"/>
      <c r="EV156" s="129"/>
      <c r="EW156" s="129"/>
      <c r="EX156" s="129"/>
      <c r="EY156" s="129"/>
      <c r="EZ156" s="129"/>
      <c r="FA156" s="129"/>
      <c r="FB156" s="129"/>
      <c r="FC156" s="129"/>
      <c r="FD156" s="129"/>
      <c r="FE156" s="129"/>
      <c r="FF156" s="129"/>
      <c r="FG156" s="129"/>
      <c r="FH156" s="129"/>
      <c r="FI156" s="129"/>
      <c r="FJ156" s="129"/>
      <c r="FK156" s="129"/>
      <c r="FL156" s="129"/>
      <c r="FM156" s="129"/>
      <c r="FN156" s="129"/>
      <c r="FO156" s="129"/>
      <c r="FP156" s="129"/>
      <c r="FQ156" s="129"/>
      <c r="FR156" s="129"/>
      <c r="FS156" s="129"/>
      <c r="FT156" s="129"/>
      <c r="FU156" s="129"/>
      <c r="FV156" s="129"/>
      <c r="FW156" s="129"/>
      <c r="FX156" s="129"/>
      <c r="FY156" s="129"/>
      <c r="FZ156" s="129"/>
      <c r="GA156" s="129"/>
      <c r="GB156" s="129"/>
      <c r="GC156" s="129"/>
      <c r="GD156" s="129"/>
      <c r="GE156" s="129"/>
      <c r="GF156" s="129"/>
      <c r="GG156" s="129"/>
      <c r="GH156" s="129"/>
      <c r="GI156" s="129"/>
      <c r="GJ156" s="129"/>
      <c r="GK156" s="129"/>
      <c r="GL156" s="129"/>
      <c r="GM156" s="129"/>
      <c r="GN156" s="129"/>
      <c r="GO156" s="129"/>
      <c r="GP156" s="129"/>
      <c r="GQ156" s="129"/>
      <c r="GR156" s="129"/>
      <c r="GS156" s="129"/>
      <c r="GT156" s="129"/>
      <c r="GU156" s="129"/>
      <c r="GV156" s="129"/>
      <c r="GW156" s="129"/>
      <c r="GX156" s="129"/>
      <c r="GY156" s="129"/>
      <c r="GZ156" s="129"/>
      <c r="HA156" s="129"/>
      <c r="HB156" s="129"/>
      <c r="HC156" s="129"/>
      <c r="HD156" s="129"/>
      <c r="HE156" s="129"/>
      <c r="HF156" s="129"/>
      <c r="HG156" s="129"/>
      <c r="HH156" s="129"/>
      <c r="HI156" s="129"/>
      <c r="HJ156" s="129"/>
      <c r="HK156" s="129"/>
      <c r="HL156" s="129"/>
      <c r="HM156" s="129"/>
      <c r="HN156" s="129"/>
      <c r="HO156" s="129"/>
      <c r="HP156" s="129"/>
      <c r="HQ156" s="129"/>
      <c r="HR156" s="129"/>
      <c r="HS156" s="129"/>
      <c r="HT156" s="129"/>
      <c r="HU156" s="129"/>
      <c r="HV156" s="129"/>
      <c r="HW156" s="129"/>
      <c r="HX156" s="129"/>
      <c r="HY156" s="129"/>
      <c r="HZ156" s="129"/>
      <c r="IA156" s="129"/>
      <c r="IB156" s="129"/>
      <c r="IC156" s="129"/>
      <c r="ID156" s="129"/>
      <c r="IE156" s="129"/>
      <c r="IF156" s="129"/>
      <c r="IG156" s="129"/>
      <c r="IH156" s="129"/>
      <c r="II156" s="129"/>
      <c r="IJ156" s="129"/>
      <c r="IK156" s="129"/>
      <c r="IL156" s="129"/>
      <c r="IM156" s="129"/>
      <c r="IN156" s="129"/>
      <c r="IO156" s="129"/>
      <c r="IP156" s="129"/>
      <c r="IQ156" s="129"/>
      <c r="IR156" s="129"/>
      <c r="IS156" s="129"/>
      <c r="IT156" s="129"/>
      <c r="IU156" s="129"/>
      <c r="IV156" s="129"/>
      <c r="IW156" s="129"/>
      <c r="IX156" s="129"/>
      <c r="IY156" s="129"/>
    </row>
    <row r="157" spans="1:259" s="120" customFormat="1" ht="15" hidden="1" x14ac:dyDescent="0.3">
      <c r="A157" s="130"/>
      <c r="B157" s="137" t="e">
        <f>IF(B155=0,B156,B155)</f>
        <v>#REF!</v>
      </c>
      <c r="C157" s="137"/>
      <c r="D157" s="137" t="e">
        <f>IF(D155=0,D156,D155)</f>
        <v>#REF!</v>
      </c>
      <c r="E157" s="137" t="e">
        <f>IF(E155=0,E156,E155)</f>
        <v>#REF!</v>
      </c>
      <c r="F157" s="137"/>
      <c r="G157" s="137"/>
      <c r="H157" s="137" t="e">
        <f>IF(H155=0,H156,H155)</f>
        <v>#REF!</v>
      </c>
      <c r="I157" s="137" t="e">
        <f>IF(I155=0,I156,I155)</f>
        <v>#REF!</v>
      </c>
      <c r="J157" s="138"/>
      <c r="K157" s="138"/>
      <c r="L157" s="138"/>
      <c r="M157" s="138"/>
      <c r="N157" s="138"/>
      <c r="O157" s="138"/>
      <c r="P157" s="138"/>
      <c r="Q157" s="138"/>
      <c r="R157" s="138"/>
      <c r="S157" s="138"/>
      <c r="T157" s="138"/>
      <c r="U157" s="138"/>
      <c r="V157" s="133"/>
      <c r="W157" s="128"/>
      <c r="X157" s="129"/>
      <c r="Y157" s="129"/>
      <c r="Z157" s="129"/>
      <c r="AA157" s="129"/>
      <c r="AB157" s="129"/>
      <c r="AC157" s="129"/>
      <c r="AD157" s="129"/>
      <c r="AE157" s="129"/>
      <c r="AF157" s="129"/>
      <c r="AG157" s="129"/>
      <c r="AH157" s="129"/>
      <c r="AI157" s="129"/>
      <c r="AJ157" s="129"/>
      <c r="AK157" s="129"/>
      <c r="AL157" s="129"/>
      <c r="AM157" s="129"/>
      <c r="AN157" s="129"/>
      <c r="AO157" s="129"/>
      <c r="AP157" s="129"/>
      <c r="AQ157" s="129"/>
      <c r="AR157" s="129"/>
      <c r="AS157" s="129"/>
      <c r="AT157" s="129"/>
      <c r="AU157" s="129"/>
      <c r="AV157" s="129"/>
      <c r="AW157" s="129"/>
      <c r="AX157" s="129"/>
      <c r="AY157" s="129"/>
      <c r="AZ157" s="129"/>
      <c r="BA157" s="129"/>
      <c r="BB157" s="129"/>
      <c r="BC157" s="129"/>
      <c r="BD157" s="129"/>
      <c r="BE157" s="129"/>
      <c r="BF157" s="129"/>
      <c r="BG157" s="129"/>
      <c r="BH157" s="129"/>
      <c r="BI157" s="129"/>
      <c r="BJ157" s="129"/>
      <c r="BK157" s="129"/>
      <c r="BL157" s="129"/>
      <c r="BM157" s="129"/>
      <c r="BN157" s="129"/>
      <c r="BO157" s="129"/>
      <c r="BP157" s="129"/>
      <c r="BQ157" s="129"/>
      <c r="BR157" s="129"/>
      <c r="BS157" s="129"/>
      <c r="BT157" s="129"/>
      <c r="BU157" s="129"/>
      <c r="BV157" s="129"/>
      <c r="BW157" s="129"/>
      <c r="BX157" s="129"/>
      <c r="BY157" s="129"/>
      <c r="BZ157" s="129"/>
      <c r="CA157" s="129"/>
      <c r="CB157" s="129"/>
      <c r="CC157" s="129"/>
      <c r="CD157" s="129"/>
      <c r="CE157" s="129"/>
      <c r="CF157" s="129"/>
      <c r="CG157" s="129"/>
      <c r="CH157" s="129"/>
      <c r="CI157" s="129"/>
      <c r="CJ157" s="129"/>
      <c r="CK157" s="129"/>
      <c r="CL157" s="129"/>
      <c r="CM157" s="129"/>
      <c r="CN157" s="129"/>
      <c r="CO157" s="129"/>
      <c r="CP157" s="129"/>
      <c r="CQ157" s="129"/>
      <c r="CR157" s="129"/>
      <c r="CS157" s="129"/>
      <c r="CT157" s="129"/>
      <c r="CU157" s="129"/>
      <c r="CV157" s="129"/>
      <c r="CW157" s="129"/>
      <c r="CX157" s="129"/>
      <c r="CY157" s="129"/>
      <c r="CZ157" s="129"/>
      <c r="DA157" s="129"/>
      <c r="DB157" s="129"/>
      <c r="DC157" s="129"/>
      <c r="DD157" s="129"/>
      <c r="DE157" s="129"/>
      <c r="DF157" s="129"/>
      <c r="DG157" s="129"/>
      <c r="DH157" s="129"/>
      <c r="DI157" s="129"/>
      <c r="DJ157" s="129"/>
      <c r="DK157" s="129"/>
      <c r="DL157" s="129"/>
      <c r="DM157" s="129"/>
      <c r="DN157" s="129"/>
      <c r="DO157" s="129"/>
      <c r="DP157" s="129"/>
      <c r="DQ157" s="129"/>
      <c r="DR157" s="129"/>
      <c r="DS157" s="129"/>
      <c r="DT157" s="129"/>
      <c r="DU157" s="129"/>
      <c r="DV157" s="129"/>
      <c r="DW157" s="129"/>
      <c r="DX157" s="129"/>
      <c r="DY157" s="129"/>
      <c r="DZ157" s="129"/>
      <c r="EA157" s="129"/>
      <c r="EB157" s="129"/>
      <c r="EC157" s="129"/>
      <c r="ED157" s="129"/>
      <c r="EE157" s="129"/>
      <c r="EF157" s="129"/>
      <c r="EG157" s="129"/>
      <c r="EH157" s="129"/>
      <c r="EI157" s="129"/>
      <c r="EJ157" s="129"/>
      <c r="EK157" s="129"/>
      <c r="EL157" s="129"/>
      <c r="EM157" s="129"/>
      <c r="EN157" s="129"/>
      <c r="EO157" s="129"/>
      <c r="EP157" s="129"/>
      <c r="EQ157" s="129"/>
      <c r="ER157" s="129"/>
      <c r="ES157" s="129"/>
      <c r="ET157" s="129"/>
      <c r="EU157" s="129"/>
      <c r="EV157" s="129"/>
      <c r="EW157" s="129"/>
      <c r="EX157" s="129"/>
      <c r="EY157" s="129"/>
      <c r="EZ157" s="129"/>
      <c r="FA157" s="129"/>
      <c r="FB157" s="129"/>
      <c r="FC157" s="129"/>
      <c r="FD157" s="129"/>
      <c r="FE157" s="129"/>
      <c r="FF157" s="129"/>
      <c r="FG157" s="129"/>
      <c r="FH157" s="129"/>
      <c r="FI157" s="129"/>
      <c r="FJ157" s="129"/>
      <c r="FK157" s="129"/>
      <c r="FL157" s="129"/>
      <c r="FM157" s="129"/>
      <c r="FN157" s="129"/>
      <c r="FO157" s="129"/>
      <c r="FP157" s="129"/>
      <c r="FQ157" s="129"/>
      <c r="FR157" s="129"/>
      <c r="FS157" s="129"/>
      <c r="FT157" s="129"/>
      <c r="FU157" s="129"/>
      <c r="FV157" s="129"/>
      <c r="FW157" s="129"/>
      <c r="FX157" s="129"/>
      <c r="FY157" s="129"/>
      <c r="FZ157" s="129"/>
      <c r="GA157" s="129"/>
      <c r="GB157" s="129"/>
      <c r="GC157" s="129"/>
      <c r="GD157" s="129"/>
      <c r="GE157" s="129"/>
      <c r="GF157" s="129"/>
      <c r="GG157" s="129"/>
      <c r="GH157" s="129"/>
      <c r="GI157" s="129"/>
      <c r="GJ157" s="129"/>
      <c r="GK157" s="129"/>
      <c r="GL157" s="129"/>
      <c r="GM157" s="129"/>
      <c r="GN157" s="129"/>
      <c r="GO157" s="129"/>
      <c r="GP157" s="129"/>
      <c r="GQ157" s="129"/>
      <c r="GR157" s="129"/>
      <c r="GS157" s="129"/>
      <c r="GT157" s="129"/>
      <c r="GU157" s="129"/>
      <c r="GV157" s="129"/>
      <c r="GW157" s="129"/>
      <c r="GX157" s="129"/>
      <c r="GY157" s="129"/>
      <c r="GZ157" s="129"/>
      <c r="HA157" s="129"/>
      <c r="HB157" s="129"/>
      <c r="HC157" s="129"/>
      <c r="HD157" s="129"/>
      <c r="HE157" s="129"/>
      <c r="HF157" s="129"/>
      <c r="HG157" s="129"/>
      <c r="HH157" s="129"/>
      <c r="HI157" s="129"/>
      <c r="HJ157" s="129"/>
      <c r="HK157" s="129"/>
      <c r="HL157" s="129"/>
      <c r="HM157" s="129"/>
      <c r="HN157" s="129"/>
      <c r="HO157" s="129"/>
      <c r="HP157" s="129"/>
      <c r="HQ157" s="129"/>
      <c r="HR157" s="129"/>
      <c r="HS157" s="129"/>
      <c r="HT157" s="129"/>
      <c r="HU157" s="129"/>
      <c r="HV157" s="129"/>
      <c r="HW157" s="129"/>
      <c r="HX157" s="129"/>
      <c r="HY157" s="129"/>
      <c r="HZ157" s="129"/>
      <c r="IA157" s="129"/>
      <c r="IB157" s="129"/>
      <c r="IC157" s="129"/>
      <c r="ID157" s="129"/>
      <c r="IE157" s="129"/>
      <c r="IF157" s="129"/>
      <c r="IG157" s="129"/>
      <c r="IH157" s="129"/>
      <c r="II157" s="129"/>
      <c r="IJ157" s="129"/>
      <c r="IK157" s="129"/>
      <c r="IL157" s="129"/>
      <c r="IM157" s="129"/>
      <c r="IN157" s="129"/>
      <c r="IO157" s="129"/>
      <c r="IP157" s="129"/>
      <c r="IQ157" s="129"/>
      <c r="IR157" s="129"/>
      <c r="IS157" s="129"/>
      <c r="IT157" s="129"/>
      <c r="IU157" s="129"/>
      <c r="IV157" s="129"/>
      <c r="IW157" s="129"/>
      <c r="IX157" s="129"/>
      <c r="IY157" s="129"/>
    </row>
    <row r="158" spans="1:259" s="120" customFormat="1" ht="15" hidden="1" x14ac:dyDescent="0.3">
      <c r="A158" s="130"/>
      <c r="B158" s="138" t="e">
        <f>IF(B77=145,"Seratus Empat Puluh Lima",IF(B77=146,"Seratus Empat Puluh Enam",IF(B77=147,"Seratus Empat Puluh Tujuh",IF(B77=148,"Seratus Empat Puluh Delapan",IF(B77=149,"Seratus Empat Puluh Sembilan",IF(B77=150,"Seratus Lima Puluh",IF(B77=151,"Seratus Lima Puluh Satu",IF(B77=152,"Seratus Lima Puluh Dua",0))))))))</f>
        <v>#REF!</v>
      </c>
      <c r="C158" s="138"/>
      <c r="D158" s="138" t="e">
        <f>IF(D77=145,"Seratus Empat Puluh Lima",IF(D77=146,"Seratus Empat Puluh Enam",IF(D77=147,"Seratus Empat Puluh Tujuh",IF(D77=148,"Seratus Empat Puluh Delapan",IF(D77=149,"Seratus Empat Puluh Sembilan",IF(D77=150,"Seratus Lima Puluh",IF(D77=151,"Seratus Lima Puluh Satu",IF(D77=152,"Seratus Lima Puluh Dua",0))))))))</f>
        <v>#REF!</v>
      </c>
      <c r="E158" s="138" t="e">
        <f>IF(E77=145,"Seratus Empat Puluh Lima",IF(E77=146,"Seratus Empat Puluh Enam",IF(E77=147,"Seratus Empat Puluh Tujuh",IF(E77=148,"Seratus Empat Puluh Delapan",IF(E77=149,"Seratus Empat Puluh Sembilan",IF(E77=150,"Seratus Lima Puluh",IF(E77=151,"Seratus Lima Puluh Satu",IF(E77=152,"Seratus Lima Puluh Dua",0))))))))</f>
        <v>#REF!</v>
      </c>
      <c r="F158" s="138"/>
      <c r="G158" s="138"/>
      <c r="H158" s="138" t="e">
        <f>IF(H77=145,"Seratus Empat Puluh Lima",IF(H77=146,"Seratus Empat Puluh Enam",IF(H77=147,"Seratus Empat Puluh Tujuh",IF(H77=148,"Seratus Empat Puluh Delapan",IF(H77=149,"Seratus Empat Puluh Sembilan",IF(H77=150,"Seratus Lima Puluh",IF(H77=151,"Seratus Lima Puluh Satu",IF(H77=152,"Seratus Lima Puluh Dua",0))))))))</f>
        <v>#REF!</v>
      </c>
      <c r="I158" s="138" t="e">
        <f>IF(I77=145,"Seratus Empat Puluh Lima",IF(I77=146,"Seratus Empat Puluh Enam",IF(I77=147,"Seratus Empat Puluh Tujuh",IF(I77=148,"Seratus Empat Puluh Delapan",IF(I77=149,"Seratus Empat Puluh Sembilan",IF(I77=150,"Seratus Lima Puluh",IF(I77=151,"Seratus Lima Puluh Satu",IF(I77=152,"Seratus Lima Puluh Dua",0))))))))</f>
        <v>#REF!</v>
      </c>
      <c r="J158" s="138"/>
      <c r="K158" s="138"/>
      <c r="L158" s="138"/>
      <c r="M158" s="138"/>
      <c r="N158" s="138"/>
      <c r="O158" s="138"/>
      <c r="P158" s="138"/>
      <c r="Q158" s="138"/>
      <c r="R158" s="138"/>
      <c r="S158" s="138"/>
      <c r="T158" s="138"/>
      <c r="U158" s="138"/>
      <c r="V158" s="133"/>
      <c r="W158" s="128"/>
      <c r="X158" s="129"/>
      <c r="Y158" s="129"/>
      <c r="Z158" s="129"/>
      <c r="AA158" s="129"/>
      <c r="AB158" s="129"/>
      <c r="AC158" s="129"/>
      <c r="AD158" s="129"/>
      <c r="AE158" s="129"/>
      <c r="AF158" s="129"/>
      <c r="AG158" s="129"/>
      <c r="AH158" s="129"/>
      <c r="AI158" s="129"/>
      <c r="AJ158" s="129"/>
      <c r="AK158" s="129"/>
      <c r="AL158" s="129"/>
      <c r="AM158" s="129"/>
      <c r="AN158" s="129"/>
      <c r="AO158" s="129"/>
      <c r="AP158" s="129"/>
      <c r="AQ158" s="129"/>
      <c r="AR158" s="129"/>
      <c r="AS158" s="129"/>
      <c r="AT158" s="129"/>
      <c r="AU158" s="129"/>
      <c r="AV158" s="129"/>
      <c r="AW158" s="129"/>
      <c r="AX158" s="129"/>
      <c r="AY158" s="129"/>
      <c r="AZ158" s="129"/>
      <c r="BA158" s="129"/>
      <c r="BB158" s="129"/>
      <c r="BC158" s="129"/>
      <c r="BD158" s="129"/>
      <c r="BE158" s="129"/>
      <c r="BF158" s="129"/>
      <c r="BG158" s="129"/>
      <c r="BH158" s="129"/>
      <c r="BI158" s="129"/>
      <c r="BJ158" s="129"/>
      <c r="BK158" s="129"/>
      <c r="BL158" s="129"/>
      <c r="BM158" s="129"/>
      <c r="BN158" s="129"/>
      <c r="BO158" s="129"/>
      <c r="BP158" s="129"/>
      <c r="BQ158" s="129"/>
      <c r="BR158" s="129"/>
      <c r="BS158" s="129"/>
      <c r="BT158" s="129"/>
      <c r="BU158" s="129"/>
      <c r="BV158" s="129"/>
      <c r="BW158" s="129"/>
      <c r="BX158" s="129"/>
      <c r="BY158" s="129"/>
      <c r="BZ158" s="129"/>
      <c r="CA158" s="129"/>
      <c r="CB158" s="129"/>
      <c r="CC158" s="129"/>
      <c r="CD158" s="129"/>
      <c r="CE158" s="129"/>
      <c r="CF158" s="129"/>
      <c r="CG158" s="129"/>
      <c r="CH158" s="129"/>
      <c r="CI158" s="129"/>
      <c r="CJ158" s="129"/>
      <c r="CK158" s="129"/>
      <c r="CL158" s="129"/>
      <c r="CM158" s="129"/>
      <c r="CN158" s="129"/>
      <c r="CO158" s="129"/>
      <c r="CP158" s="129"/>
      <c r="CQ158" s="129"/>
      <c r="CR158" s="129"/>
      <c r="CS158" s="129"/>
      <c r="CT158" s="129"/>
      <c r="CU158" s="129"/>
      <c r="CV158" s="129"/>
      <c r="CW158" s="129"/>
      <c r="CX158" s="129"/>
      <c r="CY158" s="129"/>
      <c r="CZ158" s="129"/>
      <c r="DA158" s="129"/>
      <c r="DB158" s="129"/>
      <c r="DC158" s="129"/>
      <c r="DD158" s="129"/>
      <c r="DE158" s="129"/>
      <c r="DF158" s="129"/>
      <c r="DG158" s="129"/>
      <c r="DH158" s="129"/>
      <c r="DI158" s="129"/>
      <c r="DJ158" s="129"/>
      <c r="DK158" s="129"/>
      <c r="DL158" s="129"/>
      <c r="DM158" s="129"/>
      <c r="DN158" s="129"/>
      <c r="DO158" s="129"/>
      <c r="DP158" s="129"/>
      <c r="DQ158" s="129"/>
      <c r="DR158" s="129"/>
      <c r="DS158" s="129"/>
      <c r="DT158" s="129"/>
      <c r="DU158" s="129"/>
      <c r="DV158" s="129"/>
      <c r="DW158" s="129"/>
      <c r="DX158" s="129"/>
      <c r="DY158" s="129"/>
      <c r="DZ158" s="129"/>
      <c r="EA158" s="129"/>
      <c r="EB158" s="129"/>
      <c r="EC158" s="129"/>
      <c r="ED158" s="129"/>
      <c r="EE158" s="129"/>
      <c r="EF158" s="129"/>
      <c r="EG158" s="129"/>
      <c r="EH158" s="129"/>
      <c r="EI158" s="129"/>
      <c r="EJ158" s="129"/>
      <c r="EK158" s="129"/>
      <c r="EL158" s="129"/>
      <c r="EM158" s="129"/>
      <c r="EN158" s="129"/>
      <c r="EO158" s="129"/>
      <c r="EP158" s="129"/>
      <c r="EQ158" s="129"/>
      <c r="ER158" s="129"/>
      <c r="ES158" s="129"/>
      <c r="ET158" s="129"/>
      <c r="EU158" s="129"/>
      <c r="EV158" s="129"/>
      <c r="EW158" s="129"/>
      <c r="EX158" s="129"/>
      <c r="EY158" s="129"/>
      <c r="EZ158" s="129"/>
      <c r="FA158" s="129"/>
      <c r="FB158" s="129"/>
      <c r="FC158" s="129"/>
      <c r="FD158" s="129"/>
      <c r="FE158" s="129"/>
      <c r="FF158" s="129"/>
      <c r="FG158" s="129"/>
      <c r="FH158" s="129"/>
      <c r="FI158" s="129"/>
      <c r="FJ158" s="129"/>
      <c r="FK158" s="129"/>
      <c r="FL158" s="129"/>
      <c r="FM158" s="129"/>
      <c r="FN158" s="129"/>
      <c r="FO158" s="129"/>
      <c r="FP158" s="129"/>
      <c r="FQ158" s="129"/>
      <c r="FR158" s="129"/>
      <c r="FS158" s="129"/>
      <c r="FT158" s="129"/>
      <c r="FU158" s="129"/>
      <c r="FV158" s="129"/>
      <c r="FW158" s="129"/>
      <c r="FX158" s="129"/>
      <c r="FY158" s="129"/>
      <c r="FZ158" s="129"/>
      <c r="GA158" s="129"/>
      <c r="GB158" s="129"/>
      <c r="GC158" s="129"/>
      <c r="GD158" s="129"/>
      <c r="GE158" s="129"/>
      <c r="GF158" s="129"/>
      <c r="GG158" s="129"/>
      <c r="GH158" s="129"/>
      <c r="GI158" s="129"/>
      <c r="GJ158" s="129"/>
      <c r="GK158" s="129"/>
      <c r="GL158" s="129"/>
      <c r="GM158" s="129"/>
      <c r="GN158" s="129"/>
      <c r="GO158" s="129"/>
      <c r="GP158" s="129"/>
      <c r="GQ158" s="129"/>
      <c r="GR158" s="129"/>
      <c r="GS158" s="129"/>
      <c r="GT158" s="129"/>
      <c r="GU158" s="129"/>
      <c r="GV158" s="129"/>
      <c r="GW158" s="129"/>
      <c r="GX158" s="129"/>
      <c r="GY158" s="129"/>
      <c r="GZ158" s="129"/>
      <c r="HA158" s="129"/>
      <c r="HB158" s="129"/>
      <c r="HC158" s="129"/>
      <c r="HD158" s="129"/>
      <c r="HE158" s="129"/>
      <c r="HF158" s="129"/>
      <c r="HG158" s="129"/>
      <c r="HH158" s="129"/>
      <c r="HI158" s="129"/>
      <c r="HJ158" s="129"/>
      <c r="HK158" s="129"/>
      <c r="HL158" s="129"/>
      <c r="HM158" s="129"/>
      <c r="HN158" s="129"/>
      <c r="HO158" s="129"/>
      <c r="HP158" s="129"/>
      <c r="HQ158" s="129"/>
      <c r="HR158" s="129"/>
      <c r="HS158" s="129"/>
      <c r="HT158" s="129"/>
      <c r="HU158" s="129"/>
      <c r="HV158" s="129"/>
      <c r="HW158" s="129"/>
      <c r="HX158" s="129"/>
      <c r="HY158" s="129"/>
      <c r="HZ158" s="129"/>
      <c r="IA158" s="129"/>
      <c r="IB158" s="129"/>
      <c r="IC158" s="129"/>
      <c r="ID158" s="129"/>
      <c r="IE158" s="129"/>
      <c r="IF158" s="129"/>
      <c r="IG158" s="129"/>
      <c r="IH158" s="129"/>
      <c r="II158" s="129"/>
      <c r="IJ158" s="129"/>
      <c r="IK158" s="129"/>
      <c r="IL158" s="129"/>
      <c r="IM158" s="129"/>
      <c r="IN158" s="129"/>
      <c r="IO158" s="129"/>
      <c r="IP158" s="129"/>
      <c r="IQ158" s="129"/>
      <c r="IR158" s="129"/>
      <c r="IS158" s="129"/>
      <c r="IT158" s="129"/>
      <c r="IU158" s="129"/>
      <c r="IV158" s="129"/>
      <c r="IW158" s="129"/>
      <c r="IX158" s="129"/>
      <c r="IY158" s="129"/>
    </row>
    <row r="159" spans="1:259" s="120" customFormat="1" ht="15" hidden="1" x14ac:dyDescent="0.3">
      <c r="A159" s="130"/>
      <c r="B159" s="137" t="e">
        <f>IF(B157=0,B158,B157)</f>
        <v>#REF!</v>
      </c>
      <c r="C159" s="137"/>
      <c r="D159" s="137" t="e">
        <f>IF(D157=0,D158,D157)</f>
        <v>#REF!</v>
      </c>
      <c r="E159" s="137" t="e">
        <f>IF(E157=0,E158,E157)</f>
        <v>#REF!</v>
      </c>
      <c r="F159" s="137"/>
      <c r="G159" s="137"/>
      <c r="H159" s="137" t="e">
        <f>IF(H157=0,H158,H157)</f>
        <v>#REF!</v>
      </c>
      <c r="I159" s="137" t="e">
        <f>IF(I157=0,I158,I157)</f>
        <v>#REF!</v>
      </c>
      <c r="J159" s="138"/>
      <c r="K159" s="138"/>
      <c r="L159" s="138"/>
      <c r="M159" s="138"/>
      <c r="N159" s="138"/>
      <c r="O159" s="138"/>
      <c r="P159" s="138"/>
      <c r="Q159" s="138"/>
      <c r="R159" s="138"/>
      <c r="S159" s="138"/>
      <c r="T159" s="138"/>
      <c r="U159" s="138"/>
      <c r="V159" s="133"/>
      <c r="W159" s="128"/>
      <c r="X159" s="129"/>
      <c r="Y159" s="129"/>
      <c r="Z159" s="129"/>
      <c r="AA159" s="129"/>
      <c r="AB159" s="129"/>
      <c r="AC159" s="129"/>
      <c r="AD159" s="129"/>
      <c r="AE159" s="129"/>
      <c r="AF159" s="129"/>
      <c r="AG159" s="129"/>
      <c r="AH159" s="129"/>
      <c r="AI159" s="129"/>
      <c r="AJ159" s="129"/>
      <c r="AK159" s="129"/>
      <c r="AL159" s="129"/>
      <c r="AM159" s="129"/>
      <c r="AN159" s="129"/>
      <c r="AO159" s="129"/>
      <c r="AP159" s="129"/>
      <c r="AQ159" s="129"/>
      <c r="AR159" s="129"/>
      <c r="AS159" s="129"/>
      <c r="AT159" s="129"/>
      <c r="AU159" s="129"/>
      <c r="AV159" s="129"/>
      <c r="AW159" s="129"/>
      <c r="AX159" s="129"/>
      <c r="AY159" s="129"/>
      <c r="AZ159" s="129"/>
      <c r="BA159" s="129"/>
      <c r="BB159" s="129"/>
      <c r="BC159" s="129"/>
      <c r="BD159" s="129"/>
      <c r="BE159" s="129"/>
      <c r="BF159" s="129"/>
      <c r="BG159" s="129"/>
      <c r="BH159" s="129"/>
      <c r="BI159" s="129"/>
      <c r="BJ159" s="129"/>
      <c r="BK159" s="129"/>
      <c r="BL159" s="129"/>
      <c r="BM159" s="129"/>
      <c r="BN159" s="129"/>
      <c r="BO159" s="129"/>
      <c r="BP159" s="129"/>
      <c r="BQ159" s="129"/>
      <c r="BR159" s="129"/>
      <c r="BS159" s="129"/>
      <c r="BT159" s="129"/>
      <c r="BU159" s="129"/>
      <c r="BV159" s="129"/>
      <c r="BW159" s="129"/>
      <c r="BX159" s="129"/>
      <c r="BY159" s="129"/>
      <c r="BZ159" s="129"/>
      <c r="CA159" s="129"/>
      <c r="CB159" s="129"/>
      <c r="CC159" s="129"/>
      <c r="CD159" s="129"/>
      <c r="CE159" s="129"/>
      <c r="CF159" s="129"/>
      <c r="CG159" s="129"/>
      <c r="CH159" s="129"/>
      <c r="CI159" s="129"/>
      <c r="CJ159" s="129"/>
      <c r="CK159" s="129"/>
      <c r="CL159" s="129"/>
      <c r="CM159" s="129"/>
      <c r="CN159" s="129"/>
      <c r="CO159" s="129"/>
      <c r="CP159" s="129"/>
      <c r="CQ159" s="129"/>
      <c r="CR159" s="129"/>
      <c r="CS159" s="129"/>
      <c r="CT159" s="129"/>
      <c r="CU159" s="129"/>
      <c r="CV159" s="129"/>
      <c r="CW159" s="129"/>
      <c r="CX159" s="129"/>
      <c r="CY159" s="129"/>
      <c r="CZ159" s="129"/>
      <c r="DA159" s="129"/>
      <c r="DB159" s="129"/>
      <c r="DC159" s="129"/>
      <c r="DD159" s="129"/>
      <c r="DE159" s="129"/>
      <c r="DF159" s="129"/>
      <c r="DG159" s="129"/>
      <c r="DH159" s="129"/>
      <c r="DI159" s="129"/>
      <c r="DJ159" s="129"/>
      <c r="DK159" s="129"/>
      <c r="DL159" s="129"/>
      <c r="DM159" s="129"/>
      <c r="DN159" s="129"/>
      <c r="DO159" s="129"/>
      <c r="DP159" s="129"/>
      <c r="DQ159" s="129"/>
      <c r="DR159" s="129"/>
      <c r="DS159" s="129"/>
      <c r="DT159" s="129"/>
      <c r="DU159" s="129"/>
      <c r="DV159" s="129"/>
      <c r="DW159" s="129"/>
      <c r="DX159" s="129"/>
      <c r="DY159" s="129"/>
      <c r="DZ159" s="129"/>
      <c r="EA159" s="129"/>
      <c r="EB159" s="129"/>
      <c r="EC159" s="129"/>
      <c r="ED159" s="129"/>
      <c r="EE159" s="129"/>
      <c r="EF159" s="129"/>
      <c r="EG159" s="129"/>
      <c r="EH159" s="129"/>
      <c r="EI159" s="129"/>
      <c r="EJ159" s="129"/>
      <c r="EK159" s="129"/>
      <c r="EL159" s="129"/>
      <c r="EM159" s="129"/>
      <c r="EN159" s="129"/>
      <c r="EO159" s="129"/>
      <c r="EP159" s="129"/>
      <c r="EQ159" s="129"/>
      <c r="ER159" s="129"/>
      <c r="ES159" s="129"/>
      <c r="ET159" s="129"/>
      <c r="EU159" s="129"/>
      <c r="EV159" s="129"/>
      <c r="EW159" s="129"/>
      <c r="EX159" s="129"/>
      <c r="EY159" s="129"/>
      <c r="EZ159" s="129"/>
      <c r="FA159" s="129"/>
      <c r="FB159" s="129"/>
      <c r="FC159" s="129"/>
      <c r="FD159" s="129"/>
      <c r="FE159" s="129"/>
      <c r="FF159" s="129"/>
      <c r="FG159" s="129"/>
      <c r="FH159" s="129"/>
      <c r="FI159" s="129"/>
      <c r="FJ159" s="129"/>
      <c r="FK159" s="129"/>
      <c r="FL159" s="129"/>
      <c r="FM159" s="129"/>
      <c r="FN159" s="129"/>
      <c r="FO159" s="129"/>
      <c r="FP159" s="129"/>
      <c r="FQ159" s="129"/>
      <c r="FR159" s="129"/>
      <c r="FS159" s="129"/>
      <c r="FT159" s="129"/>
      <c r="FU159" s="129"/>
      <c r="FV159" s="129"/>
      <c r="FW159" s="129"/>
      <c r="FX159" s="129"/>
      <c r="FY159" s="129"/>
      <c r="FZ159" s="129"/>
      <c r="GA159" s="129"/>
      <c r="GB159" s="129"/>
      <c r="GC159" s="129"/>
      <c r="GD159" s="129"/>
      <c r="GE159" s="129"/>
      <c r="GF159" s="129"/>
      <c r="GG159" s="129"/>
      <c r="GH159" s="129"/>
      <c r="GI159" s="129"/>
      <c r="GJ159" s="129"/>
      <c r="GK159" s="129"/>
      <c r="GL159" s="129"/>
      <c r="GM159" s="129"/>
      <c r="GN159" s="129"/>
      <c r="GO159" s="129"/>
      <c r="GP159" s="129"/>
      <c r="GQ159" s="129"/>
      <c r="GR159" s="129"/>
      <c r="GS159" s="129"/>
      <c r="GT159" s="129"/>
      <c r="GU159" s="129"/>
      <c r="GV159" s="129"/>
      <c r="GW159" s="129"/>
      <c r="GX159" s="129"/>
      <c r="GY159" s="129"/>
      <c r="GZ159" s="129"/>
      <c r="HA159" s="129"/>
      <c r="HB159" s="129"/>
      <c r="HC159" s="129"/>
      <c r="HD159" s="129"/>
      <c r="HE159" s="129"/>
      <c r="HF159" s="129"/>
      <c r="HG159" s="129"/>
      <c r="HH159" s="129"/>
      <c r="HI159" s="129"/>
      <c r="HJ159" s="129"/>
      <c r="HK159" s="129"/>
      <c r="HL159" s="129"/>
      <c r="HM159" s="129"/>
      <c r="HN159" s="129"/>
      <c r="HO159" s="129"/>
      <c r="HP159" s="129"/>
      <c r="HQ159" s="129"/>
      <c r="HR159" s="129"/>
      <c r="HS159" s="129"/>
      <c r="HT159" s="129"/>
      <c r="HU159" s="129"/>
      <c r="HV159" s="129"/>
      <c r="HW159" s="129"/>
      <c r="HX159" s="129"/>
      <c r="HY159" s="129"/>
      <c r="HZ159" s="129"/>
      <c r="IA159" s="129"/>
      <c r="IB159" s="129"/>
      <c r="IC159" s="129"/>
      <c r="ID159" s="129"/>
      <c r="IE159" s="129"/>
      <c r="IF159" s="129"/>
      <c r="IG159" s="129"/>
      <c r="IH159" s="129"/>
      <c r="II159" s="129"/>
      <c r="IJ159" s="129"/>
      <c r="IK159" s="129"/>
      <c r="IL159" s="129"/>
      <c r="IM159" s="129"/>
      <c r="IN159" s="129"/>
      <c r="IO159" s="129"/>
      <c r="IP159" s="129"/>
      <c r="IQ159" s="129"/>
      <c r="IR159" s="129"/>
      <c r="IS159" s="129"/>
      <c r="IT159" s="129"/>
      <c r="IU159" s="129"/>
      <c r="IV159" s="129"/>
      <c r="IW159" s="129"/>
      <c r="IX159" s="129"/>
      <c r="IY159" s="129"/>
    </row>
    <row r="160" spans="1:259" s="120" customFormat="1" ht="15" hidden="1" x14ac:dyDescent="0.3">
      <c r="A160" s="130"/>
      <c r="B160" s="138" t="e">
        <f>IF(B77=153,"Seratus Lima Puluh Tiga",IF(B77=154,"Seratus Lima Puluh Empat",IF(B77=155,"Seratus Lima Puluh Lima",IF(B77=156,"Seratus Lima Puluh Enam",IF(B77=157,"Seratus Lima Puluh Tujuh",IF(B77=158,"Seratus Lima Puluh Delapan",IF(B77=159,"Seratus Lima Puluh Sembilan",IF(B77=160,"Seratus Enam Puluh",0))))))))</f>
        <v>#REF!</v>
      </c>
      <c r="C160" s="138"/>
      <c r="D160" s="138" t="e">
        <f>IF(D77=153,"Seratus Lima Puluh Tiga",IF(D77=154,"Seratus Lima Puluh Empat",IF(D77=155,"Seratus Lima Puluh Lima",IF(D77=156,"Seratus Lima Puluh Enam",IF(D77=157,"Seratus Lima Puluh Tujuh",IF(D77=158,"Seratus Lima Puluh Delapan",IF(D77=159,"Seratus Lima Puluh Sembilan",IF(D77=160,"Seratus Enam Puluh",0))))))))</f>
        <v>#REF!</v>
      </c>
      <c r="E160" s="138" t="e">
        <f>IF(E77=153,"Seratus Lima Puluh Tiga",IF(E77=154,"Seratus Lima Puluh Empat",IF(E77=155,"Seratus Lima Puluh Lima",IF(E77=156,"Seratus Lima Puluh Enam",IF(E77=157,"Seratus Lima Puluh Tujuh",IF(E77=158,"Seratus Lima Puluh Delapan",IF(E77=159,"Seratus Lima Puluh Sembilan",IF(E77=160,"Seratus Enam Puluh",0))))))))</f>
        <v>#REF!</v>
      </c>
      <c r="F160" s="138"/>
      <c r="G160" s="138"/>
      <c r="H160" s="138" t="e">
        <f>IF(H77=153,"Seratus Lima Puluh Tiga",IF(H77=154,"Seratus Lima Puluh Empat",IF(H77=155,"Seratus Lima Puluh Lima",IF(H77=156,"Seratus Lima Puluh Enam",IF(H77=157,"Seratus Lima Puluh Tujuh",IF(H77=158,"Seratus Lima Puluh Delapan",IF(H77=159,"Seratus Lima Puluh Sembilan",IF(H77=160,"Seratus Enam Puluh",0))))))))</f>
        <v>#REF!</v>
      </c>
      <c r="I160" s="138" t="e">
        <f>IF(I77=153,"Seratus Lima Puluh Tiga",IF(I77=154,"Seratus Lima Puluh Empat",IF(I77=155,"Seratus Lima Puluh Lima",IF(I77=156,"Seratus Lima Puluh Enam",IF(I77=157,"Seratus Lima Puluh Tujuh",IF(I77=158,"Seratus Lima Puluh Delapan",IF(I77=159,"Seratus Lima Puluh Sembilan",IF(I77=160,"Seratus Enam Puluh",0))))))))</f>
        <v>#REF!</v>
      </c>
      <c r="J160" s="138"/>
      <c r="K160" s="138"/>
      <c r="L160" s="138"/>
      <c r="M160" s="138"/>
      <c r="N160" s="138"/>
      <c r="O160" s="138"/>
      <c r="P160" s="138"/>
      <c r="Q160" s="138"/>
      <c r="R160" s="138"/>
      <c r="S160" s="138"/>
      <c r="T160" s="138"/>
      <c r="U160" s="138"/>
      <c r="V160" s="133"/>
      <c r="W160" s="128"/>
      <c r="X160" s="129"/>
      <c r="Y160" s="129"/>
      <c r="Z160" s="129"/>
      <c r="AA160" s="129"/>
      <c r="AB160" s="129"/>
      <c r="AC160" s="129"/>
      <c r="AD160" s="129"/>
      <c r="AE160" s="129"/>
      <c r="AF160" s="129"/>
      <c r="AG160" s="129"/>
      <c r="AH160" s="129"/>
      <c r="AI160" s="129"/>
      <c r="AJ160" s="129"/>
      <c r="AK160" s="129"/>
      <c r="AL160" s="129"/>
      <c r="AM160" s="129"/>
      <c r="AN160" s="129"/>
      <c r="AO160" s="129"/>
      <c r="AP160" s="129"/>
      <c r="AQ160" s="129"/>
      <c r="AR160" s="129"/>
      <c r="AS160" s="129"/>
      <c r="AT160" s="129"/>
      <c r="AU160" s="129"/>
      <c r="AV160" s="129"/>
      <c r="AW160" s="129"/>
      <c r="AX160" s="129"/>
      <c r="AY160" s="129"/>
      <c r="AZ160" s="129"/>
      <c r="BA160" s="129"/>
      <c r="BB160" s="129"/>
      <c r="BC160" s="129"/>
      <c r="BD160" s="129"/>
      <c r="BE160" s="129"/>
      <c r="BF160" s="129"/>
      <c r="BG160" s="129"/>
      <c r="BH160" s="129"/>
      <c r="BI160" s="129"/>
      <c r="BJ160" s="129"/>
      <c r="BK160" s="129"/>
      <c r="BL160" s="129"/>
      <c r="BM160" s="129"/>
      <c r="BN160" s="129"/>
      <c r="BO160" s="129"/>
      <c r="BP160" s="129"/>
      <c r="BQ160" s="129"/>
      <c r="BR160" s="129"/>
      <c r="BS160" s="129"/>
      <c r="BT160" s="129"/>
      <c r="BU160" s="129"/>
      <c r="BV160" s="129"/>
      <c r="BW160" s="129"/>
      <c r="BX160" s="129"/>
      <c r="BY160" s="129"/>
      <c r="BZ160" s="129"/>
      <c r="CA160" s="129"/>
      <c r="CB160" s="129"/>
      <c r="CC160" s="129"/>
      <c r="CD160" s="129"/>
      <c r="CE160" s="129"/>
      <c r="CF160" s="129"/>
      <c r="CG160" s="129"/>
      <c r="CH160" s="129"/>
      <c r="CI160" s="129"/>
      <c r="CJ160" s="129"/>
      <c r="CK160" s="129"/>
      <c r="CL160" s="129"/>
      <c r="CM160" s="129"/>
      <c r="CN160" s="129"/>
      <c r="CO160" s="129"/>
      <c r="CP160" s="129"/>
      <c r="CQ160" s="129"/>
      <c r="CR160" s="129"/>
      <c r="CS160" s="129"/>
      <c r="CT160" s="129"/>
      <c r="CU160" s="129"/>
      <c r="CV160" s="129"/>
      <c r="CW160" s="129"/>
      <c r="CX160" s="129"/>
      <c r="CY160" s="129"/>
      <c r="CZ160" s="129"/>
      <c r="DA160" s="129"/>
      <c r="DB160" s="129"/>
      <c r="DC160" s="129"/>
      <c r="DD160" s="129"/>
      <c r="DE160" s="129"/>
      <c r="DF160" s="129"/>
      <c r="DG160" s="129"/>
      <c r="DH160" s="129"/>
      <c r="DI160" s="129"/>
      <c r="DJ160" s="129"/>
      <c r="DK160" s="129"/>
      <c r="DL160" s="129"/>
      <c r="DM160" s="129"/>
      <c r="DN160" s="129"/>
      <c r="DO160" s="129"/>
      <c r="DP160" s="129"/>
      <c r="DQ160" s="129"/>
      <c r="DR160" s="129"/>
      <c r="DS160" s="129"/>
      <c r="DT160" s="129"/>
      <c r="DU160" s="129"/>
      <c r="DV160" s="129"/>
      <c r="DW160" s="129"/>
      <c r="DX160" s="129"/>
      <c r="DY160" s="129"/>
      <c r="DZ160" s="129"/>
      <c r="EA160" s="129"/>
      <c r="EB160" s="129"/>
      <c r="EC160" s="129"/>
      <c r="ED160" s="129"/>
      <c r="EE160" s="129"/>
      <c r="EF160" s="129"/>
      <c r="EG160" s="129"/>
      <c r="EH160" s="129"/>
      <c r="EI160" s="129"/>
      <c r="EJ160" s="129"/>
      <c r="EK160" s="129"/>
      <c r="EL160" s="129"/>
      <c r="EM160" s="129"/>
      <c r="EN160" s="129"/>
      <c r="EO160" s="129"/>
      <c r="EP160" s="129"/>
      <c r="EQ160" s="129"/>
      <c r="ER160" s="129"/>
      <c r="ES160" s="129"/>
      <c r="ET160" s="129"/>
      <c r="EU160" s="129"/>
      <c r="EV160" s="129"/>
      <c r="EW160" s="129"/>
      <c r="EX160" s="129"/>
      <c r="EY160" s="129"/>
      <c r="EZ160" s="129"/>
      <c r="FA160" s="129"/>
      <c r="FB160" s="129"/>
      <c r="FC160" s="129"/>
      <c r="FD160" s="129"/>
      <c r="FE160" s="129"/>
      <c r="FF160" s="129"/>
      <c r="FG160" s="129"/>
      <c r="FH160" s="129"/>
      <c r="FI160" s="129"/>
      <c r="FJ160" s="129"/>
      <c r="FK160" s="129"/>
      <c r="FL160" s="129"/>
      <c r="FM160" s="129"/>
      <c r="FN160" s="129"/>
      <c r="FO160" s="129"/>
      <c r="FP160" s="129"/>
      <c r="FQ160" s="129"/>
      <c r="FR160" s="129"/>
      <c r="FS160" s="129"/>
      <c r="FT160" s="129"/>
      <c r="FU160" s="129"/>
      <c r="FV160" s="129"/>
      <c r="FW160" s="129"/>
      <c r="FX160" s="129"/>
      <c r="FY160" s="129"/>
      <c r="FZ160" s="129"/>
      <c r="GA160" s="129"/>
      <c r="GB160" s="129"/>
      <c r="GC160" s="129"/>
      <c r="GD160" s="129"/>
      <c r="GE160" s="129"/>
      <c r="GF160" s="129"/>
      <c r="GG160" s="129"/>
      <c r="GH160" s="129"/>
      <c r="GI160" s="129"/>
      <c r="GJ160" s="129"/>
      <c r="GK160" s="129"/>
      <c r="GL160" s="129"/>
      <c r="GM160" s="129"/>
      <c r="GN160" s="129"/>
      <c r="GO160" s="129"/>
      <c r="GP160" s="129"/>
      <c r="GQ160" s="129"/>
      <c r="GR160" s="129"/>
      <c r="GS160" s="129"/>
      <c r="GT160" s="129"/>
      <c r="GU160" s="129"/>
      <c r="GV160" s="129"/>
      <c r="GW160" s="129"/>
      <c r="GX160" s="129"/>
      <c r="GY160" s="129"/>
      <c r="GZ160" s="129"/>
      <c r="HA160" s="129"/>
      <c r="HB160" s="129"/>
      <c r="HC160" s="129"/>
      <c r="HD160" s="129"/>
      <c r="HE160" s="129"/>
      <c r="HF160" s="129"/>
      <c r="HG160" s="129"/>
      <c r="HH160" s="129"/>
      <c r="HI160" s="129"/>
      <c r="HJ160" s="129"/>
      <c r="HK160" s="129"/>
      <c r="HL160" s="129"/>
      <c r="HM160" s="129"/>
      <c r="HN160" s="129"/>
      <c r="HO160" s="129"/>
      <c r="HP160" s="129"/>
      <c r="HQ160" s="129"/>
      <c r="HR160" s="129"/>
      <c r="HS160" s="129"/>
      <c r="HT160" s="129"/>
      <c r="HU160" s="129"/>
      <c r="HV160" s="129"/>
      <c r="HW160" s="129"/>
      <c r="HX160" s="129"/>
      <c r="HY160" s="129"/>
      <c r="HZ160" s="129"/>
      <c r="IA160" s="129"/>
      <c r="IB160" s="129"/>
      <c r="IC160" s="129"/>
      <c r="ID160" s="129"/>
      <c r="IE160" s="129"/>
      <c r="IF160" s="129"/>
      <c r="IG160" s="129"/>
      <c r="IH160" s="129"/>
      <c r="II160" s="129"/>
      <c r="IJ160" s="129"/>
      <c r="IK160" s="129"/>
      <c r="IL160" s="129"/>
      <c r="IM160" s="129"/>
      <c r="IN160" s="129"/>
      <c r="IO160" s="129"/>
      <c r="IP160" s="129"/>
      <c r="IQ160" s="129"/>
      <c r="IR160" s="129"/>
      <c r="IS160" s="129"/>
      <c r="IT160" s="129"/>
      <c r="IU160" s="129"/>
      <c r="IV160" s="129"/>
      <c r="IW160" s="129"/>
      <c r="IX160" s="129"/>
      <c r="IY160" s="129"/>
    </row>
    <row r="161" spans="1:259" s="120" customFormat="1" ht="15" hidden="1" x14ac:dyDescent="0.3">
      <c r="A161" s="130"/>
      <c r="B161" s="137" t="e">
        <f>IF(B159=0,B160,B159)</f>
        <v>#REF!</v>
      </c>
      <c r="C161" s="137"/>
      <c r="D161" s="137" t="e">
        <f>IF(D159=0,D160,D159)</f>
        <v>#REF!</v>
      </c>
      <c r="E161" s="137" t="e">
        <f>IF(E159=0,E160,E159)</f>
        <v>#REF!</v>
      </c>
      <c r="F161" s="137"/>
      <c r="G161" s="137"/>
      <c r="H161" s="137" t="e">
        <f>IF(H159=0,H160,H159)</f>
        <v>#REF!</v>
      </c>
      <c r="I161" s="137" t="e">
        <f>IF(I159=0,I160,I159)</f>
        <v>#REF!</v>
      </c>
      <c r="J161" s="138"/>
      <c r="K161" s="138"/>
      <c r="L161" s="138"/>
      <c r="M161" s="138"/>
      <c r="N161" s="138"/>
      <c r="O161" s="138"/>
      <c r="P161" s="138"/>
      <c r="Q161" s="138"/>
      <c r="R161" s="138"/>
      <c r="S161" s="138"/>
      <c r="T161" s="138"/>
      <c r="U161" s="138"/>
      <c r="V161" s="133"/>
      <c r="W161" s="128"/>
      <c r="X161" s="129"/>
      <c r="Y161" s="129"/>
      <c r="Z161" s="129"/>
      <c r="AA161" s="129"/>
      <c r="AB161" s="129"/>
      <c r="AC161" s="129"/>
      <c r="AD161" s="129"/>
      <c r="AE161" s="129"/>
      <c r="AF161" s="129"/>
      <c r="AG161" s="129"/>
      <c r="AH161" s="129"/>
      <c r="AI161" s="129"/>
      <c r="AJ161" s="129"/>
      <c r="AK161" s="129"/>
      <c r="AL161" s="129"/>
      <c r="AM161" s="129"/>
      <c r="AN161" s="129"/>
      <c r="AO161" s="129"/>
      <c r="AP161" s="129"/>
      <c r="AQ161" s="129"/>
      <c r="AR161" s="129"/>
      <c r="AS161" s="129"/>
      <c r="AT161" s="129"/>
      <c r="AU161" s="129"/>
      <c r="AV161" s="129"/>
      <c r="AW161" s="129"/>
      <c r="AX161" s="129"/>
      <c r="AY161" s="129"/>
      <c r="AZ161" s="129"/>
      <c r="BA161" s="129"/>
      <c r="BB161" s="129"/>
      <c r="BC161" s="129"/>
      <c r="BD161" s="129"/>
      <c r="BE161" s="129"/>
      <c r="BF161" s="129"/>
      <c r="BG161" s="129"/>
      <c r="BH161" s="129"/>
      <c r="BI161" s="129"/>
      <c r="BJ161" s="129"/>
      <c r="BK161" s="129"/>
      <c r="BL161" s="129"/>
      <c r="BM161" s="129"/>
      <c r="BN161" s="129"/>
      <c r="BO161" s="129"/>
      <c r="BP161" s="129"/>
      <c r="BQ161" s="129"/>
      <c r="BR161" s="129"/>
      <c r="BS161" s="129"/>
      <c r="BT161" s="129"/>
      <c r="BU161" s="129"/>
      <c r="BV161" s="129"/>
      <c r="BW161" s="129"/>
      <c r="BX161" s="129"/>
      <c r="BY161" s="129"/>
      <c r="BZ161" s="129"/>
      <c r="CA161" s="129"/>
      <c r="CB161" s="129"/>
      <c r="CC161" s="129"/>
      <c r="CD161" s="129"/>
      <c r="CE161" s="129"/>
      <c r="CF161" s="129"/>
      <c r="CG161" s="129"/>
      <c r="CH161" s="129"/>
      <c r="CI161" s="129"/>
      <c r="CJ161" s="129"/>
      <c r="CK161" s="129"/>
      <c r="CL161" s="129"/>
      <c r="CM161" s="129"/>
      <c r="CN161" s="129"/>
      <c r="CO161" s="129"/>
      <c r="CP161" s="129"/>
      <c r="CQ161" s="129"/>
      <c r="CR161" s="129"/>
      <c r="CS161" s="129"/>
      <c r="CT161" s="129"/>
      <c r="CU161" s="129"/>
      <c r="CV161" s="129"/>
      <c r="CW161" s="129"/>
      <c r="CX161" s="129"/>
      <c r="CY161" s="129"/>
      <c r="CZ161" s="129"/>
      <c r="DA161" s="129"/>
      <c r="DB161" s="129"/>
      <c r="DC161" s="129"/>
      <c r="DD161" s="129"/>
      <c r="DE161" s="129"/>
      <c r="DF161" s="129"/>
      <c r="DG161" s="129"/>
      <c r="DH161" s="129"/>
      <c r="DI161" s="129"/>
      <c r="DJ161" s="129"/>
      <c r="DK161" s="129"/>
      <c r="DL161" s="129"/>
      <c r="DM161" s="129"/>
      <c r="DN161" s="129"/>
      <c r="DO161" s="129"/>
      <c r="DP161" s="129"/>
      <c r="DQ161" s="129"/>
      <c r="DR161" s="129"/>
      <c r="DS161" s="129"/>
      <c r="DT161" s="129"/>
      <c r="DU161" s="129"/>
      <c r="DV161" s="129"/>
      <c r="DW161" s="129"/>
      <c r="DX161" s="129"/>
      <c r="DY161" s="129"/>
      <c r="DZ161" s="129"/>
      <c r="EA161" s="129"/>
      <c r="EB161" s="129"/>
      <c r="EC161" s="129"/>
      <c r="ED161" s="129"/>
      <c r="EE161" s="129"/>
      <c r="EF161" s="129"/>
      <c r="EG161" s="129"/>
      <c r="EH161" s="129"/>
      <c r="EI161" s="129"/>
      <c r="EJ161" s="129"/>
      <c r="EK161" s="129"/>
      <c r="EL161" s="129"/>
      <c r="EM161" s="129"/>
      <c r="EN161" s="129"/>
      <c r="EO161" s="129"/>
      <c r="EP161" s="129"/>
      <c r="EQ161" s="129"/>
      <c r="ER161" s="129"/>
      <c r="ES161" s="129"/>
      <c r="ET161" s="129"/>
      <c r="EU161" s="129"/>
      <c r="EV161" s="129"/>
      <c r="EW161" s="129"/>
      <c r="EX161" s="129"/>
      <c r="EY161" s="129"/>
      <c r="EZ161" s="129"/>
      <c r="FA161" s="129"/>
      <c r="FB161" s="129"/>
      <c r="FC161" s="129"/>
      <c r="FD161" s="129"/>
      <c r="FE161" s="129"/>
      <c r="FF161" s="129"/>
      <c r="FG161" s="129"/>
      <c r="FH161" s="129"/>
      <c r="FI161" s="129"/>
      <c r="FJ161" s="129"/>
      <c r="FK161" s="129"/>
      <c r="FL161" s="129"/>
      <c r="FM161" s="129"/>
      <c r="FN161" s="129"/>
      <c r="FO161" s="129"/>
      <c r="FP161" s="129"/>
      <c r="FQ161" s="129"/>
      <c r="FR161" s="129"/>
      <c r="FS161" s="129"/>
      <c r="FT161" s="129"/>
      <c r="FU161" s="129"/>
      <c r="FV161" s="129"/>
      <c r="FW161" s="129"/>
      <c r="FX161" s="129"/>
      <c r="FY161" s="129"/>
      <c r="FZ161" s="129"/>
      <c r="GA161" s="129"/>
      <c r="GB161" s="129"/>
      <c r="GC161" s="129"/>
      <c r="GD161" s="129"/>
      <c r="GE161" s="129"/>
      <c r="GF161" s="129"/>
      <c r="GG161" s="129"/>
      <c r="GH161" s="129"/>
      <c r="GI161" s="129"/>
      <c r="GJ161" s="129"/>
      <c r="GK161" s="129"/>
      <c r="GL161" s="129"/>
      <c r="GM161" s="129"/>
      <c r="GN161" s="129"/>
      <c r="GO161" s="129"/>
      <c r="GP161" s="129"/>
      <c r="GQ161" s="129"/>
      <c r="GR161" s="129"/>
      <c r="GS161" s="129"/>
      <c r="GT161" s="129"/>
      <c r="GU161" s="129"/>
      <c r="GV161" s="129"/>
      <c r="GW161" s="129"/>
      <c r="GX161" s="129"/>
      <c r="GY161" s="129"/>
      <c r="GZ161" s="129"/>
      <c r="HA161" s="129"/>
      <c r="HB161" s="129"/>
      <c r="HC161" s="129"/>
      <c r="HD161" s="129"/>
      <c r="HE161" s="129"/>
      <c r="HF161" s="129"/>
      <c r="HG161" s="129"/>
      <c r="HH161" s="129"/>
      <c r="HI161" s="129"/>
      <c r="HJ161" s="129"/>
      <c r="HK161" s="129"/>
      <c r="HL161" s="129"/>
      <c r="HM161" s="129"/>
      <c r="HN161" s="129"/>
      <c r="HO161" s="129"/>
      <c r="HP161" s="129"/>
      <c r="HQ161" s="129"/>
      <c r="HR161" s="129"/>
      <c r="HS161" s="129"/>
      <c r="HT161" s="129"/>
      <c r="HU161" s="129"/>
      <c r="HV161" s="129"/>
      <c r="HW161" s="129"/>
      <c r="HX161" s="129"/>
      <c r="HY161" s="129"/>
      <c r="HZ161" s="129"/>
      <c r="IA161" s="129"/>
      <c r="IB161" s="129"/>
      <c r="IC161" s="129"/>
      <c r="ID161" s="129"/>
      <c r="IE161" s="129"/>
      <c r="IF161" s="129"/>
      <c r="IG161" s="129"/>
      <c r="IH161" s="129"/>
      <c r="II161" s="129"/>
      <c r="IJ161" s="129"/>
      <c r="IK161" s="129"/>
      <c r="IL161" s="129"/>
      <c r="IM161" s="129"/>
      <c r="IN161" s="129"/>
      <c r="IO161" s="129"/>
      <c r="IP161" s="129"/>
      <c r="IQ161" s="129"/>
      <c r="IR161" s="129"/>
      <c r="IS161" s="129"/>
      <c r="IT161" s="129"/>
      <c r="IU161" s="129"/>
      <c r="IV161" s="129"/>
      <c r="IW161" s="129"/>
      <c r="IX161" s="129"/>
      <c r="IY161" s="129"/>
    </row>
    <row r="162" spans="1:259" s="120" customFormat="1" ht="15" hidden="1" x14ac:dyDescent="0.3">
      <c r="A162" s="130"/>
      <c r="B162" s="138" t="e">
        <f>IF(B77=161,"Seratus Enam Puluh Satu",IF(B77=162,"Seratus Enam Puluh Dua",IF(B77=163,"Seratus Enam Puluh Tiga",IF(B77=164,"Seratus Enam Puluh Empat",IF(B77=165,"Seratus Enam Puluh Lima",IF(B77=166,"Seratus Enam Puluh Enam",IF(B77=167,"Seratus Enam Puluh Tujuh",IF(B77=168,"Seratus Enam Puluh Delapan",0))))))))</f>
        <v>#REF!</v>
      </c>
      <c r="C162" s="138"/>
      <c r="D162" s="138" t="e">
        <f>IF(D77=161,"Seratus Enam Puluh Satu",IF(D77=162,"Seratus Enam Puluh Dua",IF(D77=163,"Seratus Enam Puluh Tiga",IF(D77=164,"Seratus Enam Puluh Empat",IF(D77=165,"Seratus Enam Puluh Lima",IF(D77=166,"Seratus Enam Puluh Enam",IF(D77=167,"Seratus Enam Puluh Tujuh",IF(D77=168,"Seratus Enam Puluh Delapan",0))))))))</f>
        <v>#REF!</v>
      </c>
      <c r="E162" s="138" t="e">
        <f>IF(E77=161,"Seratus Enam Puluh Satu",IF(E77=162,"Seratus Enam Puluh Dua",IF(E77=163,"Seratus Enam Puluh Tiga",IF(E77=164,"Seratus Enam Puluh Empat",IF(E77=165,"Seratus Enam Puluh Lima",IF(E77=166,"Seratus Enam Puluh Enam",IF(E77=167,"Seratus Enam Puluh Tujuh",IF(E77=168,"Seratus Enam Puluh Delapan",0))))))))</f>
        <v>#REF!</v>
      </c>
      <c r="F162" s="138"/>
      <c r="G162" s="138"/>
      <c r="H162" s="138" t="e">
        <f>IF(H77=161,"Seratus Enam Puluh Satu",IF(H77=162,"Seratus Enam Puluh Dua",IF(H77=163,"Seratus Enam Puluh Tiga",IF(H77=164,"Seratus Enam Puluh Empat",IF(H77=165,"Seratus Enam Puluh Lima",IF(H77=166,"Seratus Enam Puluh Enam",IF(H77=167,"Seratus Enam Puluh Tujuh",IF(H77=168,"Seratus Enam Puluh Delapan",0))))))))</f>
        <v>#REF!</v>
      </c>
      <c r="I162" s="138" t="e">
        <f>IF(I77=161,"Seratus Enam Puluh Satu",IF(I77=162,"Seratus Enam Puluh Dua",IF(I77=163,"Seratus Enam Puluh Tiga",IF(I77=164,"Seratus Enam Puluh Empat",IF(I77=165,"Seratus Enam Puluh Lima",IF(I77=166,"Seratus Enam Puluh Enam",IF(I77=167,"Seratus Enam Puluh Tujuh",IF(I77=168,"Seratus Enam Puluh Delapan",0))))))))</f>
        <v>#REF!</v>
      </c>
      <c r="J162" s="138"/>
      <c r="K162" s="138"/>
      <c r="L162" s="138"/>
      <c r="M162" s="138"/>
      <c r="N162" s="138"/>
      <c r="O162" s="138"/>
      <c r="P162" s="138"/>
      <c r="Q162" s="138"/>
      <c r="R162" s="138"/>
      <c r="S162" s="138"/>
      <c r="T162" s="138"/>
      <c r="U162" s="138"/>
      <c r="V162" s="133"/>
      <c r="W162" s="128"/>
      <c r="X162" s="129"/>
      <c r="Y162" s="129"/>
      <c r="Z162" s="129"/>
      <c r="AA162" s="129"/>
      <c r="AB162" s="129"/>
      <c r="AC162" s="129"/>
      <c r="AD162" s="129"/>
      <c r="AE162" s="129"/>
      <c r="AF162" s="129"/>
      <c r="AG162" s="129"/>
      <c r="AH162" s="129"/>
      <c r="AI162" s="129"/>
      <c r="AJ162" s="129"/>
      <c r="AK162" s="129"/>
      <c r="AL162" s="129"/>
      <c r="AM162" s="129"/>
      <c r="AN162" s="129"/>
      <c r="AO162" s="129"/>
      <c r="AP162" s="129"/>
      <c r="AQ162" s="129"/>
      <c r="AR162" s="129"/>
      <c r="AS162" s="129"/>
      <c r="AT162" s="129"/>
      <c r="AU162" s="129"/>
      <c r="AV162" s="129"/>
      <c r="AW162" s="129"/>
      <c r="AX162" s="129"/>
      <c r="AY162" s="129"/>
      <c r="AZ162" s="129"/>
      <c r="BA162" s="129"/>
      <c r="BB162" s="129"/>
      <c r="BC162" s="129"/>
      <c r="BD162" s="129"/>
      <c r="BE162" s="129"/>
      <c r="BF162" s="129"/>
      <c r="BG162" s="129"/>
      <c r="BH162" s="129"/>
      <c r="BI162" s="129"/>
      <c r="BJ162" s="129"/>
      <c r="BK162" s="129"/>
      <c r="BL162" s="129"/>
      <c r="BM162" s="129"/>
      <c r="BN162" s="129"/>
      <c r="BO162" s="129"/>
      <c r="BP162" s="129"/>
      <c r="BQ162" s="129"/>
      <c r="BR162" s="129"/>
      <c r="BS162" s="129"/>
      <c r="BT162" s="129"/>
      <c r="BU162" s="129"/>
      <c r="BV162" s="129"/>
      <c r="BW162" s="129"/>
      <c r="BX162" s="129"/>
      <c r="BY162" s="129"/>
      <c r="BZ162" s="129"/>
      <c r="CA162" s="129"/>
      <c r="CB162" s="129"/>
      <c r="CC162" s="129"/>
      <c r="CD162" s="129"/>
      <c r="CE162" s="129"/>
      <c r="CF162" s="129"/>
      <c r="CG162" s="129"/>
      <c r="CH162" s="129"/>
      <c r="CI162" s="129"/>
      <c r="CJ162" s="129"/>
      <c r="CK162" s="129"/>
      <c r="CL162" s="129"/>
      <c r="CM162" s="129"/>
      <c r="CN162" s="129"/>
      <c r="CO162" s="129"/>
      <c r="CP162" s="129"/>
      <c r="CQ162" s="129"/>
      <c r="CR162" s="129"/>
      <c r="CS162" s="129"/>
      <c r="CT162" s="129"/>
      <c r="CU162" s="129"/>
      <c r="CV162" s="129"/>
      <c r="CW162" s="129"/>
      <c r="CX162" s="129"/>
      <c r="CY162" s="129"/>
      <c r="CZ162" s="129"/>
      <c r="DA162" s="129"/>
      <c r="DB162" s="129"/>
      <c r="DC162" s="129"/>
      <c r="DD162" s="129"/>
      <c r="DE162" s="129"/>
      <c r="DF162" s="129"/>
      <c r="DG162" s="129"/>
      <c r="DH162" s="129"/>
      <c r="DI162" s="129"/>
      <c r="DJ162" s="129"/>
      <c r="DK162" s="129"/>
      <c r="DL162" s="129"/>
      <c r="DM162" s="129"/>
      <c r="DN162" s="129"/>
      <c r="DO162" s="129"/>
      <c r="DP162" s="129"/>
      <c r="DQ162" s="129"/>
      <c r="DR162" s="129"/>
      <c r="DS162" s="129"/>
      <c r="DT162" s="129"/>
      <c r="DU162" s="129"/>
      <c r="DV162" s="129"/>
      <c r="DW162" s="129"/>
      <c r="DX162" s="129"/>
      <c r="DY162" s="129"/>
      <c r="DZ162" s="129"/>
      <c r="EA162" s="129"/>
      <c r="EB162" s="129"/>
      <c r="EC162" s="129"/>
      <c r="ED162" s="129"/>
      <c r="EE162" s="129"/>
      <c r="EF162" s="129"/>
      <c r="EG162" s="129"/>
      <c r="EH162" s="129"/>
      <c r="EI162" s="129"/>
      <c r="EJ162" s="129"/>
      <c r="EK162" s="129"/>
      <c r="EL162" s="129"/>
      <c r="EM162" s="129"/>
      <c r="EN162" s="129"/>
      <c r="EO162" s="129"/>
      <c r="EP162" s="129"/>
      <c r="EQ162" s="129"/>
      <c r="ER162" s="129"/>
      <c r="ES162" s="129"/>
      <c r="ET162" s="129"/>
      <c r="EU162" s="129"/>
      <c r="EV162" s="129"/>
      <c r="EW162" s="129"/>
      <c r="EX162" s="129"/>
      <c r="EY162" s="129"/>
      <c r="EZ162" s="129"/>
      <c r="FA162" s="129"/>
      <c r="FB162" s="129"/>
      <c r="FC162" s="129"/>
      <c r="FD162" s="129"/>
      <c r="FE162" s="129"/>
      <c r="FF162" s="129"/>
      <c r="FG162" s="129"/>
      <c r="FH162" s="129"/>
      <c r="FI162" s="129"/>
      <c r="FJ162" s="129"/>
      <c r="FK162" s="129"/>
      <c r="FL162" s="129"/>
      <c r="FM162" s="129"/>
      <c r="FN162" s="129"/>
      <c r="FO162" s="129"/>
      <c r="FP162" s="129"/>
      <c r="FQ162" s="129"/>
      <c r="FR162" s="129"/>
      <c r="FS162" s="129"/>
      <c r="FT162" s="129"/>
      <c r="FU162" s="129"/>
      <c r="FV162" s="129"/>
      <c r="FW162" s="129"/>
      <c r="FX162" s="129"/>
      <c r="FY162" s="129"/>
      <c r="FZ162" s="129"/>
      <c r="GA162" s="129"/>
      <c r="GB162" s="129"/>
      <c r="GC162" s="129"/>
      <c r="GD162" s="129"/>
      <c r="GE162" s="129"/>
      <c r="GF162" s="129"/>
      <c r="GG162" s="129"/>
      <c r="GH162" s="129"/>
      <c r="GI162" s="129"/>
      <c r="GJ162" s="129"/>
      <c r="GK162" s="129"/>
      <c r="GL162" s="129"/>
      <c r="GM162" s="129"/>
      <c r="GN162" s="129"/>
      <c r="GO162" s="129"/>
      <c r="GP162" s="129"/>
      <c r="GQ162" s="129"/>
      <c r="GR162" s="129"/>
      <c r="GS162" s="129"/>
      <c r="GT162" s="129"/>
      <c r="GU162" s="129"/>
      <c r="GV162" s="129"/>
      <c r="GW162" s="129"/>
      <c r="GX162" s="129"/>
      <c r="GY162" s="129"/>
      <c r="GZ162" s="129"/>
      <c r="HA162" s="129"/>
      <c r="HB162" s="129"/>
      <c r="HC162" s="129"/>
      <c r="HD162" s="129"/>
      <c r="HE162" s="129"/>
      <c r="HF162" s="129"/>
      <c r="HG162" s="129"/>
      <c r="HH162" s="129"/>
      <c r="HI162" s="129"/>
      <c r="HJ162" s="129"/>
      <c r="HK162" s="129"/>
      <c r="HL162" s="129"/>
      <c r="HM162" s="129"/>
      <c r="HN162" s="129"/>
      <c r="HO162" s="129"/>
      <c r="HP162" s="129"/>
      <c r="HQ162" s="129"/>
      <c r="HR162" s="129"/>
      <c r="HS162" s="129"/>
      <c r="HT162" s="129"/>
      <c r="HU162" s="129"/>
      <c r="HV162" s="129"/>
      <c r="HW162" s="129"/>
      <c r="HX162" s="129"/>
      <c r="HY162" s="129"/>
      <c r="HZ162" s="129"/>
      <c r="IA162" s="129"/>
      <c r="IB162" s="129"/>
      <c r="IC162" s="129"/>
      <c r="ID162" s="129"/>
      <c r="IE162" s="129"/>
      <c r="IF162" s="129"/>
      <c r="IG162" s="129"/>
      <c r="IH162" s="129"/>
      <c r="II162" s="129"/>
      <c r="IJ162" s="129"/>
      <c r="IK162" s="129"/>
      <c r="IL162" s="129"/>
      <c r="IM162" s="129"/>
      <c r="IN162" s="129"/>
      <c r="IO162" s="129"/>
      <c r="IP162" s="129"/>
      <c r="IQ162" s="129"/>
      <c r="IR162" s="129"/>
      <c r="IS162" s="129"/>
      <c r="IT162" s="129"/>
      <c r="IU162" s="129"/>
      <c r="IV162" s="129"/>
      <c r="IW162" s="129"/>
      <c r="IX162" s="129"/>
      <c r="IY162" s="129"/>
    </row>
    <row r="163" spans="1:259" s="120" customFormat="1" ht="15" hidden="1" x14ac:dyDescent="0.3">
      <c r="A163" s="130"/>
      <c r="B163" s="137" t="e">
        <f>IF(B161=0,B162,B161)</f>
        <v>#REF!</v>
      </c>
      <c r="C163" s="137"/>
      <c r="D163" s="137" t="e">
        <f>IF(D161=0,D162,D161)</f>
        <v>#REF!</v>
      </c>
      <c r="E163" s="137" t="e">
        <f>IF(E161=0,E162,E161)</f>
        <v>#REF!</v>
      </c>
      <c r="F163" s="137"/>
      <c r="G163" s="137"/>
      <c r="H163" s="137" t="e">
        <f>IF(H161=0,H162,H161)</f>
        <v>#REF!</v>
      </c>
      <c r="I163" s="137" t="e">
        <f>IF(I161=0,I162,I161)</f>
        <v>#REF!</v>
      </c>
      <c r="J163" s="138"/>
      <c r="K163" s="138"/>
      <c r="L163" s="138"/>
      <c r="M163" s="138"/>
      <c r="N163" s="138"/>
      <c r="O163" s="138"/>
      <c r="P163" s="138"/>
      <c r="Q163" s="138"/>
      <c r="R163" s="138"/>
      <c r="S163" s="138"/>
      <c r="T163" s="138"/>
      <c r="U163" s="138"/>
      <c r="V163" s="133"/>
      <c r="W163" s="128"/>
      <c r="X163" s="129"/>
      <c r="Y163" s="129"/>
      <c r="Z163" s="129"/>
      <c r="AA163" s="129"/>
      <c r="AB163" s="129"/>
      <c r="AC163" s="129"/>
      <c r="AD163" s="129"/>
      <c r="AE163" s="129"/>
      <c r="AF163" s="129"/>
      <c r="AG163" s="129"/>
      <c r="AH163" s="129"/>
      <c r="AI163" s="129"/>
      <c r="AJ163" s="129"/>
      <c r="AK163" s="129"/>
      <c r="AL163" s="129"/>
      <c r="AM163" s="129"/>
      <c r="AN163" s="129"/>
      <c r="AO163" s="129"/>
      <c r="AP163" s="129"/>
      <c r="AQ163" s="129"/>
      <c r="AR163" s="129"/>
      <c r="AS163" s="129"/>
      <c r="AT163" s="129"/>
      <c r="AU163" s="129"/>
      <c r="AV163" s="129"/>
      <c r="AW163" s="129"/>
      <c r="AX163" s="129"/>
      <c r="AY163" s="129"/>
      <c r="AZ163" s="129"/>
      <c r="BA163" s="129"/>
      <c r="BB163" s="129"/>
      <c r="BC163" s="129"/>
      <c r="BD163" s="129"/>
      <c r="BE163" s="129"/>
      <c r="BF163" s="129"/>
      <c r="BG163" s="129"/>
      <c r="BH163" s="129"/>
      <c r="BI163" s="129"/>
      <c r="BJ163" s="129"/>
      <c r="BK163" s="129"/>
      <c r="BL163" s="129"/>
      <c r="BM163" s="129"/>
      <c r="BN163" s="129"/>
      <c r="BO163" s="129"/>
      <c r="BP163" s="129"/>
      <c r="BQ163" s="129"/>
      <c r="BR163" s="129"/>
      <c r="BS163" s="129"/>
      <c r="BT163" s="129"/>
      <c r="BU163" s="129"/>
      <c r="BV163" s="129"/>
      <c r="BW163" s="129"/>
      <c r="BX163" s="129"/>
      <c r="BY163" s="129"/>
      <c r="BZ163" s="129"/>
      <c r="CA163" s="129"/>
      <c r="CB163" s="129"/>
      <c r="CC163" s="129"/>
      <c r="CD163" s="129"/>
      <c r="CE163" s="129"/>
      <c r="CF163" s="129"/>
      <c r="CG163" s="129"/>
      <c r="CH163" s="129"/>
      <c r="CI163" s="129"/>
      <c r="CJ163" s="129"/>
      <c r="CK163" s="129"/>
      <c r="CL163" s="129"/>
      <c r="CM163" s="129"/>
      <c r="CN163" s="129"/>
      <c r="CO163" s="129"/>
      <c r="CP163" s="129"/>
      <c r="CQ163" s="129"/>
      <c r="CR163" s="129"/>
      <c r="CS163" s="129"/>
      <c r="CT163" s="129"/>
      <c r="CU163" s="129"/>
      <c r="CV163" s="129"/>
      <c r="CW163" s="129"/>
      <c r="CX163" s="129"/>
      <c r="CY163" s="129"/>
      <c r="CZ163" s="129"/>
      <c r="DA163" s="129"/>
      <c r="DB163" s="129"/>
      <c r="DC163" s="129"/>
      <c r="DD163" s="129"/>
      <c r="DE163" s="129"/>
      <c r="DF163" s="129"/>
      <c r="DG163" s="129"/>
      <c r="DH163" s="129"/>
      <c r="DI163" s="129"/>
      <c r="DJ163" s="129"/>
      <c r="DK163" s="129"/>
      <c r="DL163" s="129"/>
      <c r="DM163" s="129"/>
      <c r="DN163" s="129"/>
      <c r="DO163" s="129"/>
      <c r="DP163" s="129"/>
      <c r="DQ163" s="129"/>
      <c r="DR163" s="129"/>
      <c r="DS163" s="129"/>
      <c r="DT163" s="129"/>
      <c r="DU163" s="129"/>
      <c r="DV163" s="129"/>
      <c r="DW163" s="129"/>
      <c r="DX163" s="129"/>
      <c r="DY163" s="129"/>
      <c r="DZ163" s="129"/>
      <c r="EA163" s="129"/>
      <c r="EB163" s="129"/>
      <c r="EC163" s="129"/>
      <c r="ED163" s="129"/>
      <c r="EE163" s="129"/>
      <c r="EF163" s="129"/>
      <c r="EG163" s="129"/>
      <c r="EH163" s="129"/>
      <c r="EI163" s="129"/>
      <c r="EJ163" s="129"/>
      <c r="EK163" s="129"/>
      <c r="EL163" s="129"/>
      <c r="EM163" s="129"/>
      <c r="EN163" s="129"/>
      <c r="EO163" s="129"/>
      <c r="EP163" s="129"/>
      <c r="EQ163" s="129"/>
      <c r="ER163" s="129"/>
      <c r="ES163" s="129"/>
      <c r="ET163" s="129"/>
      <c r="EU163" s="129"/>
      <c r="EV163" s="129"/>
      <c r="EW163" s="129"/>
      <c r="EX163" s="129"/>
      <c r="EY163" s="129"/>
      <c r="EZ163" s="129"/>
      <c r="FA163" s="129"/>
      <c r="FB163" s="129"/>
      <c r="FC163" s="129"/>
      <c r="FD163" s="129"/>
      <c r="FE163" s="129"/>
      <c r="FF163" s="129"/>
      <c r="FG163" s="129"/>
      <c r="FH163" s="129"/>
      <c r="FI163" s="129"/>
      <c r="FJ163" s="129"/>
      <c r="FK163" s="129"/>
      <c r="FL163" s="129"/>
      <c r="FM163" s="129"/>
      <c r="FN163" s="129"/>
      <c r="FO163" s="129"/>
      <c r="FP163" s="129"/>
      <c r="FQ163" s="129"/>
      <c r="FR163" s="129"/>
      <c r="FS163" s="129"/>
      <c r="FT163" s="129"/>
      <c r="FU163" s="129"/>
      <c r="FV163" s="129"/>
      <c r="FW163" s="129"/>
      <c r="FX163" s="129"/>
      <c r="FY163" s="129"/>
      <c r="FZ163" s="129"/>
      <c r="GA163" s="129"/>
      <c r="GB163" s="129"/>
      <c r="GC163" s="129"/>
      <c r="GD163" s="129"/>
      <c r="GE163" s="129"/>
      <c r="GF163" s="129"/>
      <c r="GG163" s="129"/>
      <c r="GH163" s="129"/>
      <c r="GI163" s="129"/>
      <c r="GJ163" s="129"/>
      <c r="GK163" s="129"/>
      <c r="GL163" s="129"/>
      <c r="GM163" s="129"/>
      <c r="GN163" s="129"/>
      <c r="GO163" s="129"/>
      <c r="GP163" s="129"/>
      <c r="GQ163" s="129"/>
      <c r="GR163" s="129"/>
      <c r="GS163" s="129"/>
      <c r="GT163" s="129"/>
      <c r="GU163" s="129"/>
      <c r="GV163" s="129"/>
      <c r="GW163" s="129"/>
      <c r="GX163" s="129"/>
      <c r="GY163" s="129"/>
      <c r="GZ163" s="129"/>
      <c r="HA163" s="129"/>
      <c r="HB163" s="129"/>
      <c r="HC163" s="129"/>
      <c r="HD163" s="129"/>
      <c r="HE163" s="129"/>
      <c r="HF163" s="129"/>
      <c r="HG163" s="129"/>
      <c r="HH163" s="129"/>
      <c r="HI163" s="129"/>
      <c r="HJ163" s="129"/>
      <c r="HK163" s="129"/>
      <c r="HL163" s="129"/>
      <c r="HM163" s="129"/>
      <c r="HN163" s="129"/>
      <c r="HO163" s="129"/>
      <c r="HP163" s="129"/>
      <c r="HQ163" s="129"/>
      <c r="HR163" s="129"/>
      <c r="HS163" s="129"/>
      <c r="HT163" s="129"/>
      <c r="HU163" s="129"/>
      <c r="HV163" s="129"/>
      <c r="HW163" s="129"/>
      <c r="HX163" s="129"/>
      <c r="HY163" s="129"/>
      <c r="HZ163" s="129"/>
      <c r="IA163" s="129"/>
      <c r="IB163" s="129"/>
      <c r="IC163" s="129"/>
      <c r="ID163" s="129"/>
      <c r="IE163" s="129"/>
      <c r="IF163" s="129"/>
      <c r="IG163" s="129"/>
      <c r="IH163" s="129"/>
      <c r="II163" s="129"/>
      <c r="IJ163" s="129"/>
      <c r="IK163" s="129"/>
      <c r="IL163" s="129"/>
      <c r="IM163" s="129"/>
      <c r="IN163" s="129"/>
      <c r="IO163" s="129"/>
      <c r="IP163" s="129"/>
      <c r="IQ163" s="129"/>
      <c r="IR163" s="129"/>
      <c r="IS163" s="129"/>
      <c r="IT163" s="129"/>
      <c r="IU163" s="129"/>
      <c r="IV163" s="129"/>
      <c r="IW163" s="129"/>
      <c r="IX163" s="129"/>
      <c r="IY163" s="129"/>
    </row>
    <row r="164" spans="1:259" s="120" customFormat="1" ht="15" hidden="1" x14ac:dyDescent="0.3">
      <c r="A164" s="130"/>
      <c r="B164" s="138" t="e">
        <f>IF(B77=169,"Seratus Enam Puluh Sembilan",IF(B77=170,"Seratus Tujuh Puluh",IF(B77=171,"Seratus Tujuh Puluh Satu",IF(B77=172,"Seratus Tujuh Puluh Dua",IF(B77=173,"Seratus Tujuh Puluh Tiga",IF(B77=174,"Seratus Tujuh Puluh Empat",IF(B77=175,"Seratus Tujuh Puluh Lima",IF(B77=176,"Seratus Tujuh Puluh Enam",0))))))))</f>
        <v>#REF!</v>
      </c>
      <c r="C164" s="138"/>
      <c r="D164" s="138" t="e">
        <f>IF(D77=169,"Seratus Enam Puluh Sembilan",IF(D77=170,"Seratus Tujuh Puluh",IF(D77=171,"Seratus Tujuh Puluh Satu",IF(D77=172,"Seratus Tujuh Puluh Dua",IF(D77=173,"Seratus Tujuh Puluh Tiga",IF(D77=174,"Seratus Tujuh Puluh Empat",IF(D77=175,"Seratus Tujuh Puluh Lima",IF(D77=176,"Seratus Tujuh Puluh Enam",0))))))))</f>
        <v>#REF!</v>
      </c>
      <c r="E164" s="138" t="e">
        <f>IF(E77=169,"Seratus Enam Puluh Sembilan",IF(E77=170,"Seratus Tujuh Puluh",IF(E77=171,"Seratus Tujuh Puluh Satu",IF(E77=172,"Seratus Tujuh Puluh Dua",IF(E77=173,"Seratus Tujuh Puluh Tiga",IF(E77=174,"Seratus Tujuh Puluh Empat",IF(E77=175,"Seratus Tujuh Puluh Lima",IF(E77=176,"Seratus Tujuh Puluh Enam",0))))))))</f>
        <v>#REF!</v>
      </c>
      <c r="F164" s="138"/>
      <c r="G164" s="138"/>
      <c r="H164" s="138" t="e">
        <f>IF(H77=169,"Seratus Enam Puluh Sembilan",IF(H77=170,"Seratus Tujuh Puluh",IF(H77=171,"Seratus Tujuh Puluh Satu",IF(H77=172,"Seratus Tujuh Puluh Dua",IF(H77=173,"Seratus Tujuh Puluh Tiga",IF(H77=174,"Seratus Tujuh Puluh Empat",IF(H77=175,"Seratus Tujuh Puluh Lima",IF(H77=176,"Seratus Tujuh Puluh Enam",0))))))))</f>
        <v>#REF!</v>
      </c>
      <c r="I164" s="138" t="e">
        <f>IF(I77=169,"Seratus Enam Puluh Sembilan",IF(I77=170,"Seratus Tujuh Puluh",IF(I77=171,"Seratus Tujuh Puluh Satu",IF(I77=172,"Seratus Tujuh Puluh Dua",IF(I77=173,"Seratus Tujuh Puluh Tiga",IF(I77=174,"Seratus Tujuh Puluh Empat",IF(I77=175,"Seratus Tujuh Puluh Lima",IF(I77=176,"Seratus Tujuh Puluh Enam",0))))))))</f>
        <v>#REF!</v>
      </c>
      <c r="J164" s="138"/>
      <c r="K164" s="138"/>
      <c r="L164" s="138"/>
      <c r="M164" s="138"/>
      <c r="N164" s="138"/>
      <c r="O164" s="138"/>
      <c r="P164" s="138"/>
      <c r="Q164" s="138"/>
      <c r="R164" s="138"/>
      <c r="S164" s="138"/>
      <c r="T164" s="138"/>
      <c r="U164" s="138"/>
      <c r="V164" s="133"/>
      <c r="W164" s="128"/>
      <c r="X164" s="129"/>
      <c r="Y164" s="129"/>
      <c r="Z164" s="129"/>
      <c r="AA164" s="129"/>
      <c r="AB164" s="129"/>
      <c r="AC164" s="129"/>
      <c r="AD164" s="129"/>
      <c r="AE164" s="129"/>
      <c r="AF164" s="129"/>
      <c r="AG164" s="129"/>
      <c r="AH164" s="129"/>
      <c r="AI164" s="129"/>
      <c r="AJ164" s="129"/>
      <c r="AK164" s="129"/>
      <c r="AL164" s="129"/>
      <c r="AM164" s="129"/>
      <c r="AN164" s="129"/>
      <c r="AO164" s="129"/>
      <c r="AP164" s="129"/>
      <c r="AQ164" s="129"/>
      <c r="AR164" s="129"/>
      <c r="AS164" s="129"/>
      <c r="AT164" s="129"/>
      <c r="AU164" s="129"/>
      <c r="AV164" s="129"/>
      <c r="AW164" s="129"/>
      <c r="AX164" s="129"/>
      <c r="AY164" s="129"/>
      <c r="AZ164" s="129"/>
      <c r="BA164" s="129"/>
      <c r="BB164" s="129"/>
      <c r="BC164" s="129"/>
      <c r="BD164" s="129"/>
      <c r="BE164" s="129"/>
      <c r="BF164" s="129"/>
      <c r="BG164" s="129"/>
      <c r="BH164" s="129"/>
      <c r="BI164" s="129"/>
      <c r="BJ164" s="129"/>
      <c r="BK164" s="129"/>
      <c r="BL164" s="129"/>
      <c r="BM164" s="129"/>
      <c r="BN164" s="129"/>
      <c r="BO164" s="129"/>
      <c r="BP164" s="129"/>
      <c r="BQ164" s="129"/>
      <c r="BR164" s="129"/>
      <c r="BS164" s="129"/>
      <c r="BT164" s="129"/>
      <c r="BU164" s="129"/>
      <c r="BV164" s="129"/>
      <c r="BW164" s="129"/>
      <c r="BX164" s="129"/>
      <c r="BY164" s="129"/>
      <c r="BZ164" s="129"/>
      <c r="CA164" s="129"/>
      <c r="CB164" s="129"/>
      <c r="CC164" s="129"/>
      <c r="CD164" s="129"/>
      <c r="CE164" s="129"/>
      <c r="CF164" s="129"/>
      <c r="CG164" s="129"/>
      <c r="CH164" s="129"/>
      <c r="CI164" s="129"/>
      <c r="CJ164" s="129"/>
      <c r="CK164" s="129"/>
      <c r="CL164" s="129"/>
      <c r="CM164" s="129"/>
      <c r="CN164" s="129"/>
      <c r="CO164" s="129"/>
      <c r="CP164" s="129"/>
      <c r="CQ164" s="129"/>
      <c r="CR164" s="129"/>
      <c r="CS164" s="129"/>
      <c r="CT164" s="129"/>
      <c r="CU164" s="129"/>
      <c r="CV164" s="129"/>
      <c r="CW164" s="129"/>
      <c r="CX164" s="129"/>
      <c r="CY164" s="129"/>
      <c r="CZ164" s="129"/>
      <c r="DA164" s="129"/>
      <c r="DB164" s="129"/>
      <c r="DC164" s="129"/>
      <c r="DD164" s="129"/>
      <c r="DE164" s="129"/>
      <c r="DF164" s="129"/>
      <c r="DG164" s="129"/>
      <c r="DH164" s="129"/>
      <c r="DI164" s="129"/>
      <c r="DJ164" s="129"/>
      <c r="DK164" s="129"/>
      <c r="DL164" s="129"/>
      <c r="DM164" s="129"/>
      <c r="DN164" s="129"/>
      <c r="DO164" s="129"/>
      <c r="DP164" s="129"/>
      <c r="DQ164" s="129"/>
      <c r="DR164" s="129"/>
      <c r="DS164" s="129"/>
      <c r="DT164" s="129"/>
      <c r="DU164" s="129"/>
      <c r="DV164" s="129"/>
      <c r="DW164" s="129"/>
      <c r="DX164" s="129"/>
      <c r="DY164" s="129"/>
      <c r="DZ164" s="129"/>
      <c r="EA164" s="129"/>
      <c r="EB164" s="129"/>
      <c r="EC164" s="129"/>
      <c r="ED164" s="129"/>
      <c r="EE164" s="129"/>
      <c r="EF164" s="129"/>
      <c r="EG164" s="129"/>
      <c r="EH164" s="129"/>
      <c r="EI164" s="129"/>
      <c r="EJ164" s="129"/>
      <c r="EK164" s="129"/>
      <c r="EL164" s="129"/>
      <c r="EM164" s="129"/>
      <c r="EN164" s="129"/>
      <c r="EO164" s="129"/>
      <c r="EP164" s="129"/>
      <c r="EQ164" s="129"/>
      <c r="ER164" s="129"/>
      <c r="ES164" s="129"/>
      <c r="ET164" s="129"/>
      <c r="EU164" s="129"/>
      <c r="EV164" s="129"/>
      <c r="EW164" s="129"/>
      <c r="EX164" s="129"/>
      <c r="EY164" s="129"/>
      <c r="EZ164" s="129"/>
      <c r="FA164" s="129"/>
      <c r="FB164" s="129"/>
      <c r="FC164" s="129"/>
      <c r="FD164" s="129"/>
      <c r="FE164" s="129"/>
      <c r="FF164" s="129"/>
      <c r="FG164" s="129"/>
      <c r="FH164" s="129"/>
      <c r="FI164" s="129"/>
      <c r="FJ164" s="129"/>
      <c r="FK164" s="129"/>
      <c r="FL164" s="129"/>
      <c r="FM164" s="129"/>
      <c r="FN164" s="129"/>
      <c r="FO164" s="129"/>
      <c r="FP164" s="129"/>
      <c r="FQ164" s="129"/>
      <c r="FR164" s="129"/>
      <c r="FS164" s="129"/>
      <c r="FT164" s="129"/>
      <c r="FU164" s="129"/>
      <c r="FV164" s="129"/>
      <c r="FW164" s="129"/>
      <c r="FX164" s="129"/>
      <c r="FY164" s="129"/>
      <c r="FZ164" s="129"/>
      <c r="GA164" s="129"/>
      <c r="GB164" s="129"/>
      <c r="GC164" s="129"/>
      <c r="GD164" s="129"/>
      <c r="GE164" s="129"/>
      <c r="GF164" s="129"/>
      <c r="GG164" s="129"/>
      <c r="GH164" s="129"/>
      <c r="GI164" s="129"/>
      <c r="GJ164" s="129"/>
      <c r="GK164" s="129"/>
      <c r="GL164" s="129"/>
      <c r="GM164" s="129"/>
      <c r="GN164" s="129"/>
      <c r="GO164" s="129"/>
      <c r="GP164" s="129"/>
      <c r="GQ164" s="129"/>
      <c r="GR164" s="129"/>
      <c r="GS164" s="129"/>
      <c r="GT164" s="129"/>
      <c r="GU164" s="129"/>
      <c r="GV164" s="129"/>
      <c r="GW164" s="129"/>
      <c r="GX164" s="129"/>
      <c r="GY164" s="129"/>
      <c r="GZ164" s="129"/>
      <c r="HA164" s="129"/>
      <c r="HB164" s="129"/>
      <c r="HC164" s="129"/>
      <c r="HD164" s="129"/>
      <c r="HE164" s="129"/>
      <c r="HF164" s="129"/>
      <c r="HG164" s="129"/>
      <c r="HH164" s="129"/>
      <c r="HI164" s="129"/>
      <c r="HJ164" s="129"/>
      <c r="HK164" s="129"/>
      <c r="HL164" s="129"/>
      <c r="HM164" s="129"/>
      <c r="HN164" s="129"/>
      <c r="HO164" s="129"/>
      <c r="HP164" s="129"/>
      <c r="HQ164" s="129"/>
      <c r="HR164" s="129"/>
      <c r="HS164" s="129"/>
      <c r="HT164" s="129"/>
      <c r="HU164" s="129"/>
      <c r="HV164" s="129"/>
      <c r="HW164" s="129"/>
      <c r="HX164" s="129"/>
      <c r="HY164" s="129"/>
      <c r="HZ164" s="129"/>
      <c r="IA164" s="129"/>
      <c r="IB164" s="129"/>
      <c r="IC164" s="129"/>
      <c r="ID164" s="129"/>
      <c r="IE164" s="129"/>
      <c r="IF164" s="129"/>
      <c r="IG164" s="129"/>
      <c r="IH164" s="129"/>
      <c r="II164" s="129"/>
      <c r="IJ164" s="129"/>
      <c r="IK164" s="129"/>
      <c r="IL164" s="129"/>
      <c r="IM164" s="129"/>
      <c r="IN164" s="129"/>
      <c r="IO164" s="129"/>
      <c r="IP164" s="129"/>
      <c r="IQ164" s="129"/>
      <c r="IR164" s="129"/>
      <c r="IS164" s="129"/>
      <c r="IT164" s="129"/>
      <c r="IU164" s="129"/>
      <c r="IV164" s="129"/>
      <c r="IW164" s="129"/>
      <c r="IX164" s="129"/>
      <c r="IY164" s="129"/>
    </row>
    <row r="165" spans="1:259" s="120" customFormat="1" ht="15" hidden="1" x14ac:dyDescent="0.3">
      <c r="A165" s="130"/>
      <c r="B165" s="137" t="e">
        <f>IF(B163=0,B164,B163)</f>
        <v>#REF!</v>
      </c>
      <c r="C165" s="137"/>
      <c r="D165" s="137" t="e">
        <f>IF(D163=0,D164,D163)</f>
        <v>#REF!</v>
      </c>
      <c r="E165" s="137" t="e">
        <f>IF(E163=0,E164,E163)</f>
        <v>#REF!</v>
      </c>
      <c r="F165" s="137"/>
      <c r="G165" s="137"/>
      <c r="H165" s="137" t="e">
        <f>IF(H163=0,H164,H163)</f>
        <v>#REF!</v>
      </c>
      <c r="I165" s="137" t="e">
        <f>IF(I163=0,I164,I163)</f>
        <v>#REF!</v>
      </c>
      <c r="J165" s="138"/>
      <c r="K165" s="138"/>
      <c r="L165" s="138"/>
      <c r="M165" s="138"/>
      <c r="N165" s="138"/>
      <c r="O165" s="138"/>
      <c r="P165" s="138"/>
      <c r="Q165" s="138"/>
      <c r="R165" s="138"/>
      <c r="S165" s="138"/>
      <c r="T165" s="138"/>
      <c r="U165" s="138"/>
      <c r="V165" s="133"/>
      <c r="W165" s="128"/>
      <c r="X165" s="129"/>
      <c r="Y165" s="129"/>
      <c r="Z165" s="129"/>
      <c r="AA165" s="129"/>
      <c r="AB165" s="129"/>
      <c r="AC165" s="129"/>
      <c r="AD165" s="129"/>
      <c r="AE165" s="129"/>
      <c r="AF165" s="129"/>
      <c r="AG165" s="129"/>
      <c r="AH165" s="129"/>
      <c r="AI165" s="129"/>
      <c r="AJ165" s="129"/>
      <c r="AK165" s="129"/>
      <c r="AL165" s="129"/>
      <c r="AM165" s="129"/>
      <c r="AN165" s="129"/>
      <c r="AO165" s="129"/>
      <c r="AP165" s="129"/>
      <c r="AQ165" s="129"/>
      <c r="AR165" s="129"/>
      <c r="AS165" s="129"/>
      <c r="AT165" s="129"/>
      <c r="AU165" s="129"/>
      <c r="AV165" s="129"/>
      <c r="AW165" s="129"/>
      <c r="AX165" s="129"/>
      <c r="AY165" s="129"/>
      <c r="AZ165" s="129"/>
      <c r="BA165" s="129"/>
      <c r="BB165" s="129"/>
      <c r="BC165" s="129"/>
      <c r="BD165" s="129"/>
      <c r="BE165" s="129"/>
      <c r="BF165" s="129"/>
      <c r="BG165" s="129"/>
      <c r="BH165" s="129"/>
      <c r="BI165" s="129"/>
      <c r="BJ165" s="129"/>
      <c r="BK165" s="129"/>
      <c r="BL165" s="129"/>
      <c r="BM165" s="129"/>
      <c r="BN165" s="129"/>
      <c r="BO165" s="129"/>
      <c r="BP165" s="129"/>
      <c r="BQ165" s="129"/>
      <c r="BR165" s="129"/>
      <c r="BS165" s="129"/>
      <c r="BT165" s="129"/>
      <c r="BU165" s="129"/>
      <c r="BV165" s="129"/>
      <c r="BW165" s="129"/>
      <c r="BX165" s="129"/>
      <c r="BY165" s="129"/>
      <c r="BZ165" s="129"/>
      <c r="CA165" s="129"/>
      <c r="CB165" s="129"/>
      <c r="CC165" s="129"/>
      <c r="CD165" s="129"/>
      <c r="CE165" s="129"/>
      <c r="CF165" s="129"/>
      <c r="CG165" s="129"/>
      <c r="CH165" s="129"/>
      <c r="CI165" s="129"/>
      <c r="CJ165" s="129"/>
      <c r="CK165" s="129"/>
      <c r="CL165" s="129"/>
      <c r="CM165" s="129"/>
      <c r="CN165" s="129"/>
      <c r="CO165" s="129"/>
      <c r="CP165" s="129"/>
      <c r="CQ165" s="129"/>
      <c r="CR165" s="129"/>
      <c r="CS165" s="129"/>
      <c r="CT165" s="129"/>
      <c r="CU165" s="129"/>
      <c r="CV165" s="129"/>
      <c r="CW165" s="129"/>
      <c r="CX165" s="129"/>
      <c r="CY165" s="129"/>
      <c r="CZ165" s="129"/>
      <c r="DA165" s="129"/>
      <c r="DB165" s="129"/>
      <c r="DC165" s="129"/>
      <c r="DD165" s="129"/>
      <c r="DE165" s="129"/>
      <c r="DF165" s="129"/>
      <c r="DG165" s="129"/>
      <c r="DH165" s="129"/>
      <c r="DI165" s="129"/>
      <c r="DJ165" s="129"/>
      <c r="DK165" s="129"/>
      <c r="DL165" s="129"/>
      <c r="DM165" s="129"/>
      <c r="DN165" s="129"/>
      <c r="DO165" s="129"/>
      <c r="DP165" s="129"/>
      <c r="DQ165" s="129"/>
      <c r="DR165" s="129"/>
      <c r="DS165" s="129"/>
      <c r="DT165" s="129"/>
      <c r="DU165" s="129"/>
      <c r="DV165" s="129"/>
      <c r="DW165" s="129"/>
      <c r="DX165" s="129"/>
      <c r="DY165" s="129"/>
      <c r="DZ165" s="129"/>
      <c r="EA165" s="129"/>
      <c r="EB165" s="129"/>
      <c r="EC165" s="129"/>
      <c r="ED165" s="129"/>
      <c r="EE165" s="129"/>
      <c r="EF165" s="129"/>
      <c r="EG165" s="129"/>
      <c r="EH165" s="129"/>
      <c r="EI165" s="129"/>
      <c r="EJ165" s="129"/>
      <c r="EK165" s="129"/>
      <c r="EL165" s="129"/>
      <c r="EM165" s="129"/>
      <c r="EN165" s="129"/>
      <c r="EO165" s="129"/>
      <c r="EP165" s="129"/>
      <c r="EQ165" s="129"/>
      <c r="ER165" s="129"/>
      <c r="ES165" s="129"/>
      <c r="ET165" s="129"/>
      <c r="EU165" s="129"/>
      <c r="EV165" s="129"/>
      <c r="EW165" s="129"/>
      <c r="EX165" s="129"/>
      <c r="EY165" s="129"/>
      <c r="EZ165" s="129"/>
      <c r="FA165" s="129"/>
      <c r="FB165" s="129"/>
      <c r="FC165" s="129"/>
      <c r="FD165" s="129"/>
      <c r="FE165" s="129"/>
      <c r="FF165" s="129"/>
      <c r="FG165" s="129"/>
      <c r="FH165" s="129"/>
      <c r="FI165" s="129"/>
      <c r="FJ165" s="129"/>
      <c r="FK165" s="129"/>
      <c r="FL165" s="129"/>
      <c r="FM165" s="129"/>
      <c r="FN165" s="129"/>
      <c r="FO165" s="129"/>
      <c r="FP165" s="129"/>
      <c r="FQ165" s="129"/>
      <c r="FR165" s="129"/>
      <c r="FS165" s="129"/>
      <c r="FT165" s="129"/>
      <c r="FU165" s="129"/>
      <c r="FV165" s="129"/>
      <c r="FW165" s="129"/>
      <c r="FX165" s="129"/>
      <c r="FY165" s="129"/>
      <c r="FZ165" s="129"/>
      <c r="GA165" s="129"/>
      <c r="GB165" s="129"/>
      <c r="GC165" s="129"/>
      <c r="GD165" s="129"/>
      <c r="GE165" s="129"/>
      <c r="GF165" s="129"/>
      <c r="GG165" s="129"/>
      <c r="GH165" s="129"/>
      <c r="GI165" s="129"/>
      <c r="GJ165" s="129"/>
      <c r="GK165" s="129"/>
      <c r="GL165" s="129"/>
      <c r="GM165" s="129"/>
      <c r="GN165" s="129"/>
      <c r="GO165" s="129"/>
      <c r="GP165" s="129"/>
      <c r="GQ165" s="129"/>
      <c r="GR165" s="129"/>
      <c r="GS165" s="129"/>
      <c r="GT165" s="129"/>
      <c r="GU165" s="129"/>
      <c r="GV165" s="129"/>
      <c r="GW165" s="129"/>
      <c r="GX165" s="129"/>
      <c r="GY165" s="129"/>
      <c r="GZ165" s="129"/>
      <c r="HA165" s="129"/>
      <c r="HB165" s="129"/>
      <c r="HC165" s="129"/>
      <c r="HD165" s="129"/>
      <c r="HE165" s="129"/>
      <c r="HF165" s="129"/>
      <c r="HG165" s="129"/>
      <c r="HH165" s="129"/>
      <c r="HI165" s="129"/>
      <c r="HJ165" s="129"/>
      <c r="HK165" s="129"/>
      <c r="HL165" s="129"/>
      <c r="HM165" s="129"/>
      <c r="HN165" s="129"/>
      <c r="HO165" s="129"/>
      <c r="HP165" s="129"/>
      <c r="HQ165" s="129"/>
      <c r="HR165" s="129"/>
      <c r="HS165" s="129"/>
      <c r="HT165" s="129"/>
      <c r="HU165" s="129"/>
      <c r="HV165" s="129"/>
      <c r="HW165" s="129"/>
      <c r="HX165" s="129"/>
      <c r="HY165" s="129"/>
      <c r="HZ165" s="129"/>
      <c r="IA165" s="129"/>
      <c r="IB165" s="129"/>
      <c r="IC165" s="129"/>
      <c r="ID165" s="129"/>
      <c r="IE165" s="129"/>
      <c r="IF165" s="129"/>
      <c r="IG165" s="129"/>
      <c r="IH165" s="129"/>
      <c r="II165" s="129"/>
      <c r="IJ165" s="129"/>
      <c r="IK165" s="129"/>
      <c r="IL165" s="129"/>
      <c r="IM165" s="129"/>
      <c r="IN165" s="129"/>
      <c r="IO165" s="129"/>
      <c r="IP165" s="129"/>
      <c r="IQ165" s="129"/>
      <c r="IR165" s="129"/>
      <c r="IS165" s="129"/>
      <c r="IT165" s="129"/>
      <c r="IU165" s="129"/>
      <c r="IV165" s="129"/>
      <c r="IW165" s="129"/>
      <c r="IX165" s="129"/>
      <c r="IY165" s="129"/>
    </row>
    <row r="166" spans="1:259" s="120" customFormat="1" ht="15" hidden="1" x14ac:dyDescent="0.3">
      <c r="A166" s="130"/>
      <c r="B166" s="138" t="e">
        <f>IF(B77=177,"Seratus Tujuh Puluh Tujuh",IF(B77=178,"Seratus Tujuh Puluh Delapan",IF(B77=179,"Seratus Tujuh Puluh Sembilan",IF(B77=180,"Seratus Delapan Puluh",IF(B77=181,"Seratus Delapan Puluh Satu",IF(B77=182,"Seratus Delapan Puluh Dua",IF(B77=183,"Seratus Delapan Puluh Tiga",IF(B77=184,"Seratus Delapan Puluh Empat",0))))))))</f>
        <v>#REF!</v>
      </c>
      <c r="C166" s="138"/>
      <c r="D166" s="138" t="e">
        <f>IF(D77=177,"Seratus Tujuh Puluh Tujuh",IF(D77=178,"Seratus Tujuh Puluh Delapan",IF(D77=179,"Seratus Tujuh Puluh Sembilan",IF(D77=180,"Seratus Delapan Puluh",IF(D77=181,"Seratus Delapan Puluh Satu",IF(D77=182,"Seratus Delapan Puluh Dua",IF(D77=183,"Seratus Delapan Puluh Tiga",IF(D77=184,"Seratus Delapan Puluh Empat",0))))))))</f>
        <v>#REF!</v>
      </c>
      <c r="E166" s="138" t="e">
        <f>IF(E77=177,"Seratus Tujuh Puluh Tujuh",IF(E77=178,"Seratus Tujuh Puluh Delapan",IF(E77=179,"Seratus Tujuh Puluh Sembilan",IF(E77=180,"Seratus Delapan Puluh",IF(E77=181,"Seratus Delapan Puluh Satu",IF(E77=182,"Seratus Delapan Puluh Dua",IF(E77=183,"Seratus Delapan Puluh Tiga",IF(E77=184,"Seratus Delapan Puluh Empat",0))))))))</f>
        <v>#REF!</v>
      </c>
      <c r="F166" s="138"/>
      <c r="G166" s="138"/>
      <c r="H166" s="138" t="e">
        <f>IF(H77=177,"Seratus Tujuh Puluh Tujuh",IF(H77=178,"Seratus Tujuh Puluh Delapan",IF(H77=179,"Seratus Tujuh Puluh Sembilan",IF(H77=180,"Seratus Delapan Puluh",IF(H77=181,"Seratus Delapan Puluh Satu",IF(H77=182,"Seratus Delapan Puluh Dua",IF(H77=183,"Seratus Delapan Puluh Tiga",IF(H77=184,"Seratus Delapan Puluh Empat",0))))))))</f>
        <v>#REF!</v>
      </c>
      <c r="I166" s="138" t="e">
        <f>IF(I77=177,"Seratus Tujuh Puluh Tujuh",IF(I77=178,"Seratus Tujuh Puluh Delapan",IF(I77=179,"Seratus Tujuh Puluh Sembilan",IF(I77=180,"Seratus Delapan Puluh",IF(I77=181,"Seratus Delapan Puluh Satu",IF(I77=182,"Seratus Delapan Puluh Dua",IF(I77=183,"Seratus Delapan Puluh Tiga",IF(I77=184,"Seratus Delapan Puluh Empat",0))))))))</f>
        <v>#REF!</v>
      </c>
      <c r="J166" s="138"/>
      <c r="K166" s="138"/>
      <c r="L166" s="138"/>
      <c r="M166" s="138"/>
      <c r="N166" s="138"/>
      <c r="O166" s="138"/>
      <c r="P166" s="138"/>
      <c r="Q166" s="138"/>
      <c r="R166" s="138"/>
      <c r="S166" s="138"/>
      <c r="T166" s="138"/>
      <c r="U166" s="138"/>
      <c r="V166" s="133"/>
      <c r="W166" s="128"/>
      <c r="X166" s="129"/>
      <c r="Y166" s="129"/>
      <c r="Z166" s="129"/>
      <c r="AA166" s="129"/>
      <c r="AB166" s="129"/>
      <c r="AC166" s="129"/>
      <c r="AD166" s="129"/>
      <c r="AE166" s="129"/>
      <c r="AF166" s="129"/>
      <c r="AG166" s="129"/>
      <c r="AH166" s="129"/>
      <c r="AI166" s="129"/>
      <c r="AJ166" s="129"/>
      <c r="AK166" s="129"/>
      <c r="AL166" s="129"/>
      <c r="AM166" s="129"/>
      <c r="AN166" s="129"/>
      <c r="AO166" s="129"/>
      <c r="AP166" s="129"/>
      <c r="AQ166" s="129"/>
      <c r="AR166" s="129"/>
      <c r="AS166" s="129"/>
      <c r="AT166" s="129"/>
      <c r="AU166" s="129"/>
      <c r="AV166" s="129"/>
      <c r="AW166" s="129"/>
      <c r="AX166" s="129"/>
      <c r="AY166" s="129"/>
      <c r="AZ166" s="129"/>
      <c r="BA166" s="129"/>
      <c r="BB166" s="129"/>
      <c r="BC166" s="129"/>
      <c r="BD166" s="129"/>
      <c r="BE166" s="129"/>
      <c r="BF166" s="129"/>
      <c r="BG166" s="129"/>
      <c r="BH166" s="129"/>
      <c r="BI166" s="129"/>
      <c r="BJ166" s="129"/>
      <c r="BK166" s="129"/>
      <c r="BL166" s="129"/>
      <c r="BM166" s="129"/>
      <c r="BN166" s="129"/>
      <c r="BO166" s="129"/>
      <c r="BP166" s="129"/>
      <c r="BQ166" s="129"/>
      <c r="BR166" s="129"/>
      <c r="BS166" s="129"/>
      <c r="BT166" s="129"/>
      <c r="BU166" s="129"/>
      <c r="BV166" s="129"/>
      <c r="BW166" s="129"/>
      <c r="BX166" s="129"/>
      <c r="BY166" s="129"/>
      <c r="BZ166" s="129"/>
      <c r="CA166" s="129"/>
      <c r="CB166" s="129"/>
      <c r="CC166" s="129"/>
      <c r="CD166" s="129"/>
      <c r="CE166" s="129"/>
      <c r="CF166" s="129"/>
      <c r="CG166" s="129"/>
      <c r="CH166" s="129"/>
      <c r="CI166" s="129"/>
      <c r="CJ166" s="129"/>
      <c r="CK166" s="129"/>
      <c r="CL166" s="129"/>
      <c r="CM166" s="129"/>
      <c r="CN166" s="129"/>
      <c r="CO166" s="129"/>
      <c r="CP166" s="129"/>
      <c r="CQ166" s="129"/>
      <c r="CR166" s="129"/>
      <c r="CS166" s="129"/>
      <c r="CT166" s="129"/>
      <c r="CU166" s="129"/>
      <c r="CV166" s="129"/>
      <c r="CW166" s="129"/>
      <c r="CX166" s="129"/>
      <c r="CY166" s="129"/>
      <c r="CZ166" s="129"/>
      <c r="DA166" s="129"/>
      <c r="DB166" s="129"/>
      <c r="DC166" s="129"/>
      <c r="DD166" s="129"/>
      <c r="DE166" s="129"/>
      <c r="DF166" s="129"/>
      <c r="DG166" s="129"/>
      <c r="DH166" s="129"/>
      <c r="DI166" s="129"/>
      <c r="DJ166" s="129"/>
      <c r="DK166" s="129"/>
      <c r="DL166" s="129"/>
      <c r="DM166" s="129"/>
      <c r="DN166" s="129"/>
      <c r="DO166" s="129"/>
      <c r="DP166" s="129"/>
      <c r="DQ166" s="129"/>
      <c r="DR166" s="129"/>
      <c r="DS166" s="129"/>
      <c r="DT166" s="129"/>
      <c r="DU166" s="129"/>
      <c r="DV166" s="129"/>
      <c r="DW166" s="129"/>
      <c r="DX166" s="129"/>
      <c r="DY166" s="129"/>
      <c r="DZ166" s="129"/>
      <c r="EA166" s="129"/>
      <c r="EB166" s="129"/>
      <c r="EC166" s="129"/>
      <c r="ED166" s="129"/>
      <c r="EE166" s="129"/>
      <c r="EF166" s="129"/>
      <c r="EG166" s="129"/>
      <c r="EH166" s="129"/>
      <c r="EI166" s="129"/>
      <c r="EJ166" s="129"/>
      <c r="EK166" s="129"/>
      <c r="EL166" s="129"/>
      <c r="EM166" s="129"/>
      <c r="EN166" s="129"/>
      <c r="EO166" s="129"/>
      <c r="EP166" s="129"/>
      <c r="EQ166" s="129"/>
      <c r="ER166" s="129"/>
      <c r="ES166" s="129"/>
      <c r="ET166" s="129"/>
      <c r="EU166" s="129"/>
      <c r="EV166" s="129"/>
      <c r="EW166" s="129"/>
      <c r="EX166" s="129"/>
      <c r="EY166" s="129"/>
      <c r="EZ166" s="129"/>
      <c r="FA166" s="129"/>
      <c r="FB166" s="129"/>
      <c r="FC166" s="129"/>
      <c r="FD166" s="129"/>
      <c r="FE166" s="129"/>
      <c r="FF166" s="129"/>
      <c r="FG166" s="129"/>
      <c r="FH166" s="129"/>
      <c r="FI166" s="129"/>
      <c r="FJ166" s="129"/>
      <c r="FK166" s="129"/>
      <c r="FL166" s="129"/>
      <c r="FM166" s="129"/>
      <c r="FN166" s="129"/>
      <c r="FO166" s="129"/>
      <c r="FP166" s="129"/>
      <c r="FQ166" s="129"/>
      <c r="FR166" s="129"/>
      <c r="FS166" s="129"/>
      <c r="FT166" s="129"/>
      <c r="FU166" s="129"/>
      <c r="FV166" s="129"/>
      <c r="FW166" s="129"/>
      <c r="FX166" s="129"/>
      <c r="FY166" s="129"/>
      <c r="FZ166" s="129"/>
      <c r="GA166" s="129"/>
      <c r="GB166" s="129"/>
      <c r="GC166" s="129"/>
      <c r="GD166" s="129"/>
      <c r="GE166" s="129"/>
      <c r="GF166" s="129"/>
      <c r="GG166" s="129"/>
      <c r="GH166" s="129"/>
      <c r="GI166" s="129"/>
      <c r="GJ166" s="129"/>
      <c r="GK166" s="129"/>
      <c r="GL166" s="129"/>
      <c r="GM166" s="129"/>
      <c r="GN166" s="129"/>
      <c r="GO166" s="129"/>
      <c r="GP166" s="129"/>
      <c r="GQ166" s="129"/>
      <c r="GR166" s="129"/>
      <c r="GS166" s="129"/>
      <c r="GT166" s="129"/>
      <c r="GU166" s="129"/>
      <c r="GV166" s="129"/>
      <c r="GW166" s="129"/>
      <c r="GX166" s="129"/>
      <c r="GY166" s="129"/>
      <c r="GZ166" s="129"/>
      <c r="HA166" s="129"/>
      <c r="HB166" s="129"/>
      <c r="HC166" s="129"/>
      <c r="HD166" s="129"/>
      <c r="HE166" s="129"/>
      <c r="HF166" s="129"/>
      <c r="HG166" s="129"/>
      <c r="HH166" s="129"/>
      <c r="HI166" s="129"/>
      <c r="HJ166" s="129"/>
      <c r="HK166" s="129"/>
      <c r="HL166" s="129"/>
      <c r="HM166" s="129"/>
      <c r="HN166" s="129"/>
      <c r="HO166" s="129"/>
      <c r="HP166" s="129"/>
      <c r="HQ166" s="129"/>
      <c r="HR166" s="129"/>
      <c r="HS166" s="129"/>
      <c r="HT166" s="129"/>
      <c r="HU166" s="129"/>
      <c r="HV166" s="129"/>
      <c r="HW166" s="129"/>
      <c r="HX166" s="129"/>
      <c r="HY166" s="129"/>
      <c r="HZ166" s="129"/>
      <c r="IA166" s="129"/>
      <c r="IB166" s="129"/>
      <c r="IC166" s="129"/>
      <c r="ID166" s="129"/>
      <c r="IE166" s="129"/>
      <c r="IF166" s="129"/>
      <c r="IG166" s="129"/>
      <c r="IH166" s="129"/>
      <c r="II166" s="129"/>
      <c r="IJ166" s="129"/>
      <c r="IK166" s="129"/>
      <c r="IL166" s="129"/>
      <c r="IM166" s="129"/>
      <c r="IN166" s="129"/>
      <c r="IO166" s="129"/>
      <c r="IP166" s="129"/>
      <c r="IQ166" s="129"/>
      <c r="IR166" s="129"/>
      <c r="IS166" s="129"/>
      <c r="IT166" s="129"/>
      <c r="IU166" s="129"/>
      <c r="IV166" s="129"/>
      <c r="IW166" s="129"/>
      <c r="IX166" s="129"/>
      <c r="IY166" s="129"/>
    </row>
    <row r="167" spans="1:259" s="120" customFormat="1" ht="15" hidden="1" x14ac:dyDescent="0.3">
      <c r="A167" s="130"/>
      <c r="B167" s="137" t="e">
        <f>IF(B165=0,B166,B165)</f>
        <v>#REF!</v>
      </c>
      <c r="C167" s="137"/>
      <c r="D167" s="137" t="e">
        <f>IF(D165=0,D166,D165)</f>
        <v>#REF!</v>
      </c>
      <c r="E167" s="137" t="e">
        <f>IF(E165=0,E166,E165)</f>
        <v>#REF!</v>
      </c>
      <c r="F167" s="137"/>
      <c r="G167" s="137"/>
      <c r="H167" s="137" t="e">
        <f>IF(H165=0,H166,H165)</f>
        <v>#REF!</v>
      </c>
      <c r="I167" s="137" t="e">
        <f>IF(I165=0,I166,I165)</f>
        <v>#REF!</v>
      </c>
      <c r="J167" s="138"/>
      <c r="K167" s="138"/>
      <c r="L167" s="138"/>
      <c r="M167" s="138"/>
      <c r="N167" s="138"/>
      <c r="O167" s="138"/>
      <c r="P167" s="138"/>
      <c r="Q167" s="138"/>
      <c r="R167" s="138"/>
      <c r="S167" s="138"/>
      <c r="T167" s="138"/>
      <c r="U167" s="138"/>
      <c r="V167" s="133"/>
      <c r="W167" s="128"/>
      <c r="X167" s="129"/>
      <c r="Y167" s="129"/>
      <c r="Z167" s="129"/>
      <c r="AA167" s="129"/>
      <c r="AB167" s="129"/>
      <c r="AC167" s="129"/>
      <c r="AD167" s="129"/>
      <c r="AE167" s="129"/>
      <c r="AF167" s="129"/>
      <c r="AG167" s="129"/>
      <c r="AH167" s="129"/>
      <c r="AI167" s="129"/>
      <c r="AJ167" s="129"/>
      <c r="AK167" s="129"/>
      <c r="AL167" s="129"/>
      <c r="AM167" s="129"/>
      <c r="AN167" s="129"/>
      <c r="AO167" s="129"/>
      <c r="AP167" s="129"/>
      <c r="AQ167" s="129"/>
      <c r="AR167" s="129"/>
      <c r="AS167" s="129"/>
      <c r="AT167" s="129"/>
      <c r="AU167" s="129"/>
      <c r="AV167" s="129"/>
      <c r="AW167" s="129"/>
      <c r="AX167" s="129"/>
      <c r="AY167" s="129"/>
      <c r="AZ167" s="129"/>
      <c r="BA167" s="129"/>
      <c r="BB167" s="129"/>
      <c r="BC167" s="129"/>
      <c r="BD167" s="129"/>
      <c r="BE167" s="129"/>
      <c r="BF167" s="129"/>
      <c r="BG167" s="129"/>
      <c r="BH167" s="129"/>
      <c r="BI167" s="129"/>
      <c r="BJ167" s="129"/>
      <c r="BK167" s="129"/>
      <c r="BL167" s="129"/>
      <c r="BM167" s="129"/>
      <c r="BN167" s="129"/>
      <c r="BO167" s="129"/>
      <c r="BP167" s="129"/>
      <c r="BQ167" s="129"/>
      <c r="BR167" s="129"/>
      <c r="BS167" s="129"/>
      <c r="BT167" s="129"/>
      <c r="BU167" s="129"/>
      <c r="BV167" s="129"/>
      <c r="BW167" s="129"/>
      <c r="BX167" s="129"/>
      <c r="BY167" s="129"/>
      <c r="BZ167" s="129"/>
      <c r="CA167" s="129"/>
      <c r="CB167" s="129"/>
      <c r="CC167" s="129"/>
      <c r="CD167" s="129"/>
      <c r="CE167" s="129"/>
      <c r="CF167" s="129"/>
      <c r="CG167" s="129"/>
      <c r="CH167" s="129"/>
      <c r="CI167" s="129"/>
      <c r="CJ167" s="129"/>
      <c r="CK167" s="129"/>
      <c r="CL167" s="129"/>
      <c r="CM167" s="129"/>
      <c r="CN167" s="129"/>
      <c r="CO167" s="129"/>
      <c r="CP167" s="129"/>
      <c r="CQ167" s="129"/>
      <c r="CR167" s="129"/>
      <c r="CS167" s="129"/>
      <c r="CT167" s="129"/>
      <c r="CU167" s="129"/>
      <c r="CV167" s="129"/>
      <c r="CW167" s="129"/>
      <c r="CX167" s="129"/>
      <c r="CY167" s="129"/>
      <c r="CZ167" s="129"/>
      <c r="DA167" s="129"/>
      <c r="DB167" s="129"/>
      <c r="DC167" s="129"/>
      <c r="DD167" s="129"/>
      <c r="DE167" s="129"/>
      <c r="DF167" s="129"/>
      <c r="DG167" s="129"/>
      <c r="DH167" s="129"/>
      <c r="DI167" s="129"/>
      <c r="DJ167" s="129"/>
      <c r="DK167" s="129"/>
      <c r="DL167" s="129"/>
      <c r="DM167" s="129"/>
      <c r="DN167" s="129"/>
      <c r="DO167" s="129"/>
      <c r="DP167" s="129"/>
      <c r="DQ167" s="129"/>
      <c r="DR167" s="129"/>
      <c r="DS167" s="129"/>
      <c r="DT167" s="129"/>
      <c r="DU167" s="129"/>
      <c r="DV167" s="129"/>
      <c r="DW167" s="129"/>
      <c r="DX167" s="129"/>
      <c r="DY167" s="129"/>
      <c r="DZ167" s="129"/>
      <c r="EA167" s="129"/>
      <c r="EB167" s="129"/>
      <c r="EC167" s="129"/>
      <c r="ED167" s="129"/>
      <c r="EE167" s="129"/>
      <c r="EF167" s="129"/>
      <c r="EG167" s="129"/>
      <c r="EH167" s="129"/>
      <c r="EI167" s="129"/>
      <c r="EJ167" s="129"/>
      <c r="EK167" s="129"/>
      <c r="EL167" s="129"/>
      <c r="EM167" s="129"/>
      <c r="EN167" s="129"/>
      <c r="EO167" s="129"/>
      <c r="EP167" s="129"/>
      <c r="EQ167" s="129"/>
      <c r="ER167" s="129"/>
      <c r="ES167" s="129"/>
      <c r="ET167" s="129"/>
      <c r="EU167" s="129"/>
      <c r="EV167" s="129"/>
      <c r="EW167" s="129"/>
      <c r="EX167" s="129"/>
      <c r="EY167" s="129"/>
      <c r="EZ167" s="129"/>
      <c r="FA167" s="129"/>
      <c r="FB167" s="129"/>
      <c r="FC167" s="129"/>
      <c r="FD167" s="129"/>
      <c r="FE167" s="129"/>
      <c r="FF167" s="129"/>
      <c r="FG167" s="129"/>
      <c r="FH167" s="129"/>
      <c r="FI167" s="129"/>
      <c r="FJ167" s="129"/>
      <c r="FK167" s="129"/>
      <c r="FL167" s="129"/>
      <c r="FM167" s="129"/>
      <c r="FN167" s="129"/>
      <c r="FO167" s="129"/>
      <c r="FP167" s="129"/>
      <c r="FQ167" s="129"/>
      <c r="FR167" s="129"/>
      <c r="FS167" s="129"/>
      <c r="FT167" s="129"/>
      <c r="FU167" s="129"/>
      <c r="FV167" s="129"/>
      <c r="FW167" s="129"/>
      <c r="FX167" s="129"/>
      <c r="FY167" s="129"/>
      <c r="FZ167" s="129"/>
      <c r="GA167" s="129"/>
      <c r="GB167" s="129"/>
      <c r="GC167" s="129"/>
      <c r="GD167" s="129"/>
      <c r="GE167" s="129"/>
      <c r="GF167" s="129"/>
      <c r="GG167" s="129"/>
      <c r="GH167" s="129"/>
      <c r="GI167" s="129"/>
      <c r="GJ167" s="129"/>
      <c r="GK167" s="129"/>
      <c r="GL167" s="129"/>
      <c r="GM167" s="129"/>
      <c r="GN167" s="129"/>
      <c r="GO167" s="129"/>
      <c r="GP167" s="129"/>
      <c r="GQ167" s="129"/>
      <c r="GR167" s="129"/>
      <c r="GS167" s="129"/>
      <c r="GT167" s="129"/>
      <c r="GU167" s="129"/>
      <c r="GV167" s="129"/>
      <c r="GW167" s="129"/>
      <c r="GX167" s="129"/>
      <c r="GY167" s="129"/>
      <c r="GZ167" s="129"/>
      <c r="HA167" s="129"/>
      <c r="HB167" s="129"/>
      <c r="HC167" s="129"/>
      <c r="HD167" s="129"/>
      <c r="HE167" s="129"/>
      <c r="HF167" s="129"/>
      <c r="HG167" s="129"/>
      <c r="HH167" s="129"/>
      <c r="HI167" s="129"/>
      <c r="HJ167" s="129"/>
      <c r="HK167" s="129"/>
      <c r="HL167" s="129"/>
      <c r="HM167" s="129"/>
      <c r="HN167" s="129"/>
      <c r="HO167" s="129"/>
      <c r="HP167" s="129"/>
      <c r="HQ167" s="129"/>
      <c r="HR167" s="129"/>
      <c r="HS167" s="129"/>
      <c r="HT167" s="129"/>
      <c r="HU167" s="129"/>
      <c r="HV167" s="129"/>
      <c r="HW167" s="129"/>
      <c r="HX167" s="129"/>
      <c r="HY167" s="129"/>
      <c r="HZ167" s="129"/>
      <c r="IA167" s="129"/>
      <c r="IB167" s="129"/>
      <c r="IC167" s="129"/>
      <c r="ID167" s="129"/>
      <c r="IE167" s="129"/>
      <c r="IF167" s="129"/>
      <c r="IG167" s="129"/>
      <c r="IH167" s="129"/>
      <c r="II167" s="129"/>
      <c r="IJ167" s="129"/>
      <c r="IK167" s="129"/>
      <c r="IL167" s="129"/>
      <c r="IM167" s="129"/>
      <c r="IN167" s="129"/>
      <c r="IO167" s="129"/>
      <c r="IP167" s="129"/>
      <c r="IQ167" s="129"/>
      <c r="IR167" s="129"/>
      <c r="IS167" s="129"/>
      <c r="IT167" s="129"/>
      <c r="IU167" s="129"/>
      <c r="IV167" s="129"/>
      <c r="IW167" s="129"/>
      <c r="IX167" s="129"/>
      <c r="IY167" s="129"/>
    </row>
    <row r="168" spans="1:259" s="120" customFormat="1" ht="15" hidden="1" x14ac:dyDescent="0.3">
      <c r="A168" s="130"/>
      <c r="B168" s="138" t="e">
        <f>IF(B77=185,"Seratus Delapan Puluh Lima",IF(B77=186,"Seratus Delapan Puluh Enam",IF(B77=187,"Seratus Delapan Puluh Tujuh",IF(B77=188,"Seratus Delapan Puluh Delapan",IF(B77=189,"Seratus Delapan Puluh Sembilan",IF(B77=190,"Seratus Sembilan Puluh",IF(B77=191,"Seratus Sembilan Puluh Satu",IF(B77=192,"Seratus Sembilan Puluh Dua",0))))))))</f>
        <v>#REF!</v>
      </c>
      <c r="C168" s="138"/>
      <c r="D168" s="138" t="e">
        <f>IF(D77=185,"Seratus Delapan Puluh Lima",IF(D77=186,"Seratus Delapan Puluh Enam",IF(D77=187,"Seratus Delapan Puluh Tujuh",IF(D77=188,"Seratus Delapan Puluh Delapan",IF(D77=189,"Seratus Delapan Puluh Sembilan",IF(D77=190,"Seratus Sembilan Puluh",IF(D77=191,"Seratus Sembilan Puluh Satu",IF(D77=192,"Seratus Sembilan Puluh Dua",0))))))))</f>
        <v>#REF!</v>
      </c>
      <c r="E168" s="138" t="e">
        <f>IF(E77=185,"Seratus Delapan Puluh Lima",IF(E77=186,"Seratus Delapan Puluh Enam",IF(E77=187,"Seratus Delapan Puluh Tujuh",IF(E77=188,"Seratus Delapan Puluh Delapan",IF(E77=189,"Seratus Delapan Puluh Sembilan",IF(E77=190,"Seratus Sembilan Puluh",IF(E77=191,"Seratus Sembilan Puluh Satu",IF(E77=192,"Seratus Sembilan Puluh Dua",0))))))))</f>
        <v>#REF!</v>
      </c>
      <c r="F168" s="138"/>
      <c r="G168" s="138"/>
      <c r="H168" s="138" t="e">
        <f>IF(H77=185,"Seratus Delapan Puluh Lima",IF(H77=186,"Seratus Delapan Puluh Enam",IF(H77=187,"Seratus Delapan Puluh Tujuh",IF(H77=188,"Seratus Delapan Puluh Delapan",IF(H77=189,"Seratus Delapan Puluh Sembilan",IF(H77=190,"Seratus Sembilan Puluh",IF(H77=191,"Seratus Sembilan Puluh Satu",IF(H77=192,"Seratus Sembilan Puluh Dua",0))))))))</f>
        <v>#REF!</v>
      </c>
      <c r="I168" s="138" t="e">
        <f>IF(I77=185,"Seratus Delapan Puluh Lima",IF(I77=186,"Seratus Delapan Puluh Enam",IF(I77=187,"Seratus Delapan Puluh Tujuh",IF(I77=188,"Seratus Delapan Puluh Delapan",IF(I77=189,"Seratus Delapan Puluh Sembilan",IF(I77=190,"Seratus Sembilan Puluh",IF(I77=191,"Seratus Sembilan Puluh Satu",IF(I77=192,"Seratus Sembilan Puluh Dua",0))))))))</f>
        <v>#REF!</v>
      </c>
      <c r="J168" s="138"/>
      <c r="K168" s="138"/>
      <c r="L168" s="138"/>
      <c r="M168" s="138"/>
      <c r="N168" s="138"/>
      <c r="O168" s="138"/>
      <c r="P168" s="138"/>
      <c r="Q168" s="138"/>
      <c r="R168" s="138"/>
      <c r="S168" s="138"/>
      <c r="T168" s="138"/>
      <c r="U168" s="138"/>
      <c r="V168" s="133"/>
      <c r="W168" s="128"/>
      <c r="X168" s="129"/>
      <c r="Y168" s="129"/>
      <c r="Z168" s="129"/>
      <c r="AA168" s="129"/>
      <c r="AB168" s="129"/>
      <c r="AC168" s="129"/>
      <c r="AD168" s="129"/>
      <c r="AE168" s="129"/>
      <c r="AF168" s="129"/>
      <c r="AG168" s="129"/>
      <c r="AH168" s="129"/>
      <c r="AI168" s="129"/>
      <c r="AJ168" s="129"/>
      <c r="AK168" s="129"/>
      <c r="AL168" s="129"/>
      <c r="AM168" s="129"/>
      <c r="AN168" s="129"/>
      <c r="AO168" s="129"/>
      <c r="AP168" s="129"/>
      <c r="AQ168" s="129"/>
      <c r="AR168" s="129"/>
      <c r="AS168" s="129"/>
      <c r="AT168" s="129"/>
      <c r="AU168" s="129"/>
      <c r="AV168" s="129"/>
      <c r="AW168" s="129"/>
      <c r="AX168" s="129"/>
      <c r="AY168" s="129"/>
      <c r="AZ168" s="129"/>
      <c r="BA168" s="129"/>
      <c r="BB168" s="129"/>
      <c r="BC168" s="129"/>
      <c r="BD168" s="129"/>
      <c r="BE168" s="129"/>
      <c r="BF168" s="129"/>
      <c r="BG168" s="129"/>
      <c r="BH168" s="129"/>
      <c r="BI168" s="129"/>
      <c r="BJ168" s="129"/>
      <c r="BK168" s="129"/>
      <c r="BL168" s="129"/>
      <c r="BM168" s="129"/>
      <c r="BN168" s="129"/>
      <c r="BO168" s="129"/>
      <c r="BP168" s="129"/>
      <c r="BQ168" s="129"/>
      <c r="BR168" s="129"/>
      <c r="BS168" s="129"/>
      <c r="BT168" s="129"/>
      <c r="BU168" s="129"/>
      <c r="BV168" s="129"/>
      <c r="BW168" s="129"/>
      <c r="BX168" s="129"/>
      <c r="BY168" s="129"/>
      <c r="BZ168" s="129"/>
      <c r="CA168" s="129"/>
      <c r="CB168" s="129"/>
      <c r="CC168" s="129"/>
      <c r="CD168" s="129"/>
      <c r="CE168" s="129"/>
      <c r="CF168" s="129"/>
      <c r="CG168" s="129"/>
      <c r="CH168" s="129"/>
      <c r="CI168" s="129"/>
      <c r="CJ168" s="129"/>
      <c r="CK168" s="129"/>
      <c r="CL168" s="129"/>
      <c r="CM168" s="129"/>
      <c r="CN168" s="129"/>
      <c r="CO168" s="129"/>
      <c r="CP168" s="129"/>
      <c r="CQ168" s="129"/>
      <c r="CR168" s="129"/>
      <c r="CS168" s="129"/>
      <c r="CT168" s="129"/>
      <c r="CU168" s="129"/>
      <c r="CV168" s="129"/>
      <c r="CW168" s="129"/>
      <c r="CX168" s="129"/>
      <c r="CY168" s="129"/>
      <c r="CZ168" s="129"/>
      <c r="DA168" s="129"/>
      <c r="DB168" s="129"/>
      <c r="DC168" s="129"/>
      <c r="DD168" s="129"/>
      <c r="DE168" s="129"/>
      <c r="DF168" s="129"/>
      <c r="DG168" s="129"/>
      <c r="DH168" s="129"/>
      <c r="DI168" s="129"/>
      <c r="DJ168" s="129"/>
      <c r="DK168" s="129"/>
      <c r="DL168" s="129"/>
      <c r="DM168" s="129"/>
      <c r="DN168" s="129"/>
      <c r="DO168" s="129"/>
      <c r="DP168" s="129"/>
      <c r="DQ168" s="129"/>
      <c r="DR168" s="129"/>
      <c r="DS168" s="129"/>
      <c r="DT168" s="129"/>
      <c r="DU168" s="129"/>
      <c r="DV168" s="129"/>
      <c r="DW168" s="129"/>
      <c r="DX168" s="129"/>
      <c r="DY168" s="129"/>
      <c r="DZ168" s="129"/>
      <c r="EA168" s="129"/>
      <c r="EB168" s="129"/>
      <c r="EC168" s="129"/>
      <c r="ED168" s="129"/>
      <c r="EE168" s="129"/>
      <c r="EF168" s="129"/>
      <c r="EG168" s="129"/>
      <c r="EH168" s="129"/>
      <c r="EI168" s="129"/>
      <c r="EJ168" s="129"/>
      <c r="EK168" s="129"/>
      <c r="EL168" s="129"/>
      <c r="EM168" s="129"/>
      <c r="EN168" s="129"/>
      <c r="EO168" s="129"/>
      <c r="EP168" s="129"/>
      <c r="EQ168" s="129"/>
      <c r="ER168" s="129"/>
      <c r="ES168" s="129"/>
      <c r="ET168" s="129"/>
      <c r="EU168" s="129"/>
      <c r="EV168" s="129"/>
      <c r="EW168" s="129"/>
      <c r="EX168" s="129"/>
      <c r="EY168" s="129"/>
      <c r="EZ168" s="129"/>
      <c r="FA168" s="129"/>
      <c r="FB168" s="129"/>
      <c r="FC168" s="129"/>
      <c r="FD168" s="129"/>
      <c r="FE168" s="129"/>
      <c r="FF168" s="129"/>
      <c r="FG168" s="129"/>
      <c r="FH168" s="129"/>
      <c r="FI168" s="129"/>
      <c r="FJ168" s="129"/>
      <c r="FK168" s="129"/>
      <c r="FL168" s="129"/>
      <c r="FM168" s="129"/>
      <c r="FN168" s="129"/>
      <c r="FO168" s="129"/>
      <c r="FP168" s="129"/>
      <c r="FQ168" s="129"/>
      <c r="FR168" s="129"/>
      <c r="FS168" s="129"/>
      <c r="FT168" s="129"/>
      <c r="FU168" s="129"/>
      <c r="FV168" s="129"/>
      <c r="FW168" s="129"/>
      <c r="FX168" s="129"/>
      <c r="FY168" s="129"/>
      <c r="FZ168" s="129"/>
      <c r="GA168" s="129"/>
      <c r="GB168" s="129"/>
      <c r="GC168" s="129"/>
      <c r="GD168" s="129"/>
      <c r="GE168" s="129"/>
      <c r="GF168" s="129"/>
      <c r="GG168" s="129"/>
      <c r="GH168" s="129"/>
      <c r="GI168" s="129"/>
      <c r="GJ168" s="129"/>
      <c r="GK168" s="129"/>
      <c r="GL168" s="129"/>
      <c r="GM168" s="129"/>
      <c r="GN168" s="129"/>
      <c r="GO168" s="129"/>
      <c r="GP168" s="129"/>
      <c r="GQ168" s="129"/>
      <c r="GR168" s="129"/>
      <c r="GS168" s="129"/>
      <c r="GT168" s="129"/>
      <c r="GU168" s="129"/>
      <c r="GV168" s="129"/>
      <c r="GW168" s="129"/>
      <c r="GX168" s="129"/>
      <c r="GY168" s="129"/>
      <c r="GZ168" s="129"/>
      <c r="HA168" s="129"/>
      <c r="HB168" s="129"/>
      <c r="HC168" s="129"/>
      <c r="HD168" s="129"/>
      <c r="HE168" s="129"/>
      <c r="HF168" s="129"/>
      <c r="HG168" s="129"/>
      <c r="HH168" s="129"/>
      <c r="HI168" s="129"/>
      <c r="HJ168" s="129"/>
      <c r="HK168" s="129"/>
      <c r="HL168" s="129"/>
      <c r="HM168" s="129"/>
      <c r="HN168" s="129"/>
      <c r="HO168" s="129"/>
      <c r="HP168" s="129"/>
      <c r="HQ168" s="129"/>
      <c r="HR168" s="129"/>
      <c r="HS168" s="129"/>
      <c r="HT168" s="129"/>
      <c r="HU168" s="129"/>
      <c r="HV168" s="129"/>
      <c r="HW168" s="129"/>
      <c r="HX168" s="129"/>
      <c r="HY168" s="129"/>
      <c r="HZ168" s="129"/>
      <c r="IA168" s="129"/>
      <c r="IB168" s="129"/>
      <c r="IC168" s="129"/>
      <c r="ID168" s="129"/>
      <c r="IE168" s="129"/>
      <c r="IF168" s="129"/>
      <c r="IG168" s="129"/>
      <c r="IH168" s="129"/>
      <c r="II168" s="129"/>
      <c r="IJ168" s="129"/>
      <c r="IK168" s="129"/>
      <c r="IL168" s="129"/>
      <c r="IM168" s="129"/>
      <c r="IN168" s="129"/>
      <c r="IO168" s="129"/>
      <c r="IP168" s="129"/>
      <c r="IQ168" s="129"/>
      <c r="IR168" s="129"/>
      <c r="IS168" s="129"/>
      <c r="IT168" s="129"/>
      <c r="IU168" s="129"/>
      <c r="IV168" s="129"/>
      <c r="IW168" s="129"/>
      <c r="IX168" s="129"/>
      <c r="IY168" s="129"/>
    </row>
    <row r="169" spans="1:259" s="120" customFormat="1" ht="15" hidden="1" x14ac:dyDescent="0.3">
      <c r="A169" s="130"/>
      <c r="B169" s="137" t="e">
        <f>IF(B167=0,B168,B167)</f>
        <v>#REF!</v>
      </c>
      <c r="C169" s="137"/>
      <c r="D169" s="137" t="e">
        <f>IF(D167=0,D168,D167)</f>
        <v>#REF!</v>
      </c>
      <c r="E169" s="137" t="e">
        <f>IF(E167=0,E168,E167)</f>
        <v>#REF!</v>
      </c>
      <c r="F169" s="137"/>
      <c r="G169" s="137"/>
      <c r="H169" s="137" t="e">
        <f>IF(H167=0,H168,H167)</f>
        <v>#REF!</v>
      </c>
      <c r="I169" s="137" t="e">
        <f>IF(I167=0,I168,I167)</f>
        <v>#REF!</v>
      </c>
      <c r="J169" s="138"/>
      <c r="K169" s="138"/>
      <c r="L169" s="138"/>
      <c r="M169" s="138"/>
      <c r="N169" s="138"/>
      <c r="O169" s="138"/>
      <c r="P169" s="138"/>
      <c r="Q169" s="138"/>
      <c r="R169" s="138"/>
      <c r="S169" s="138"/>
      <c r="T169" s="138"/>
      <c r="U169" s="138"/>
      <c r="V169" s="133"/>
      <c r="W169" s="128"/>
      <c r="X169" s="129"/>
      <c r="Y169" s="129"/>
      <c r="Z169" s="129"/>
      <c r="AA169" s="129"/>
      <c r="AB169" s="129"/>
      <c r="AC169" s="129"/>
      <c r="AD169" s="129"/>
      <c r="AE169" s="129"/>
      <c r="AF169" s="129"/>
      <c r="AG169" s="129"/>
      <c r="AH169" s="129"/>
      <c r="AI169" s="129"/>
      <c r="AJ169" s="129"/>
      <c r="AK169" s="129"/>
      <c r="AL169" s="129"/>
      <c r="AM169" s="129"/>
      <c r="AN169" s="129"/>
      <c r="AO169" s="129"/>
      <c r="AP169" s="129"/>
      <c r="AQ169" s="129"/>
      <c r="AR169" s="129"/>
      <c r="AS169" s="129"/>
      <c r="AT169" s="129"/>
      <c r="AU169" s="129"/>
      <c r="AV169" s="129"/>
      <c r="AW169" s="129"/>
      <c r="AX169" s="129"/>
      <c r="AY169" s="129"/>
      <c r="AZ169" s="129"/>
      <c r="BA169" s="129"/>
      <c r="BB169" s="129"/>
      <c r="BC169" s="129"/>
      <c r="BD169" s="129"/>
      <c r="BE169" s="129"/>
      <c r="BF169" s="129"/>
      <c r="BG169" s="129"/>
      <c r="BH169" s="129"/>
      <c r="BI169" s="129"/>
      <c r="BJ169" s="129"/>
      <c r="BK169" s="129"/>
      <c r="BL169" s="129"/>
      <c r="BM169" s="129"/>
      <c r="BN169" s="129"/>
      <c r="BO169" s="129"/>
      <c r="BP169" s="129"/>
      <c r="BQ169" s="129"/>
      <c r="BR169" s="129"/>
      <c r="BS169" s="129"/>
      <c r="BT169" s="129"/>
      <c r="BU169" s="129"/>
      <c r="BV169" s="129"/>
      <c r="BW169" s="129"/>
      <c r="BX169" s="129"/>
      <c r="BY169" s="129"/>
      <c r="BZ169" s="129"/>
      <c r="CA169" s="129"/>
      <c r="CB169" s="129"/>
      <c r="CC169" s="129"/>
      <c r="CD169" s="129"/>
      <c r="CE169" s="129"/>
      <c r="CF169" s="129"/>
      <c r="CG169" s="129"/>
      <c r="CH169" s="129"/>
      <c r="CI169" s="129"/>
      <c r="CJ169" s="129"/>
      <c r="CK169" s="129"/>
      <c r="CL169" s="129"/>
      <c r="CM169" s="129"/>
      <c r="CN169" s="129"/>
      <c r="CO169" s="129"/>
      <c r="CP169" s="129"/>
      <c r="CQ169" s="129"/>
      <c r="CR169" s="129"/>
      <c r="CS169" s="129"/>
      <c r="CT169" s="129"/>
      <c r="CU169" s="129"/>
      <c r="CV169" s="129"/>
      <c r="CW169" s="129"/>
      <c r="CX169" s="129"/>
      <c r="CY169" s="129"/>
      <c r="CZ169" s="129"/>
      <c r="DA169" s="129"/>
      <c r="DB169" s="129"/>
      <c r="DC169" s="129"/>
      <c r="DD169" s="129"/>
      <c r="DE169" s="129"/>
      <c r="DF169" s="129"/>
      <c r="DG169" s="129"/>
      <c r="DH169" s="129"/>
      <c r="DI169" s="129"/>
      <c r="DJ169" s="129"/>
      <c r="DK169" s="129"/>
      <c r="DL169" s="129"/>
      <c r="DM169" s="129"/>
      <c r="DN169" s="129"/>
      <c r="DO169" s="129"/>
      <c r="DP169" s="129"/>
      <c r="DQ169" s="129"/>
      <c r="DR169" s="129"/>
      <c r="DS169" s="129"/>
      <c r="DT169" s="129"/>
      <c r="DU169" s="129"/>
      <c r="DV169" s="129"/>
      <c r="DW169" s="129"/>
      <c r="DX169" s="129"/>
      <c r="DY169" s="129"/>
      <c r="DZ169" s="129"/>
      <c r="EA169" s="129"/>
      <c r="EB169" s="129"/>
      <c r="EC169" s="129"/>
      <c r="ED169" s="129"/>
      <c r="EE169" s="129"/>
      <c r="EF169" s="129"/>
      <c r="EG169" s="129"/>
      <c r="EH169" s="129"/>
      <c r="EI169" s="129"/>
      <c r="EJ169" s="129"/>
      <c r="EK169" s="129"/>
      <c r="EL169" s="129"/>
      <c r="EM169" s="129"/>
      <c r="EN169" s="129"/>
      <c r="EO169" s="129"/>
      <c r="EP169" s="129"/>
      <c r="EQ169" s="129"/>
      <c r="ER169" s="129"/>
      <c r="ES169" s="129"/>
      <c r="ET169" s="129"/>
      <c r="EU169" s="129"/>
      <c r="EV169" s="129"/>
      <c r="EW169" s="129"/>
      <c r="EX169" s="129"/>
      <c r="EY169" s="129"/>
      <c r="EZ169" s="129"/>
      <c r="FA169" s="129"/>
      <c r="FB169" s="129"/>
      <c r="FC169" s="129"/>
      <c r="FD169" s="129"/>
      <c r="FE169" s="129"/>
      <c r="FF169" s="129"/>
      <c r="FG169" s="129"/>
      <c r="FH169" s="129"/>
      <c r="FI169" s="129"/>
      <c r="FJ169" s="129"/>
      <c r="FK169" s="129"/>
      <c r="FL169" s="129"/>
      <c r="FM169" s="129"/>
      <c r="FN169" s="129"/>
      <c r="FO169" s="129"/>
      <c r="FP169" s="129"/>
      <c r="FQ169" s="129"/>
      <c r="FR169" s="129"/>
      <c r="FS169" s="129"/>
      <c r="FT169" s="129"/>
      <c r="FU169" s="129"/>
      <c r="FV169" s="129"/>
      <c r="FW169" s="129"/>
      <c r="FX169" s="129"/>
      <c r="FY169" s="129"/>
      <c r="FZ169" s="129"/>
      <c r="GA169" s="129"/>
      <c r="GB169" s="129"/>
      <c r="GC169" s="129"/>
      <c r="GD169" s="129"/>
      <c r="GE169" s="129"/>
      <c r="GF169" s="129"/>
      <c r="GG169" s="129"/>
      <c r="GH169" s="129"/>
      <c r="GI169" s="129"/>
      <c r="GJ169" s="129"/>
      <c r="GK169" s="129"/>
      <c r="GL169" s="129"/>
      <c r="GM169" s="129"/>
      <c r="GN169" s="129"/>
      <c r="GO169" s="129"/>
      <c r="GP169" s="129"/>
      <c r="GQ169" s="129"/>
      <c r="GR169" s="129"/>
      <c r="GS169" s="129"/>
      <c r="GT169" s="129"/>
      <c r="GU169" s="129"/>
      <c r="GV169" s="129"/>
      <c r="GW169" s="129"/>
      <c r="GX169" s="129"/>
      <c r="GY169" s="129"/>
      <c r="GZ169" s="129"/>
      <c r="HA169" s="129"/>
      <c r="HB169" s="129"/>
      <c r="HC169" s="129"/>
      <c r="HD169" s="129"/>
      <c r="HE169" s="129"/>
      <c r="HF169" s="129"/>
      <c r="HG169" s="129"/>
      <c r="HH169" s="129"/>
      <c r="HI169" s="129"/>
      <c r="HJ169" s="129"/>
      <c r="HK169" s="129"/>
      <c r="HL169" s="129"/>
      <c r="HM169" s="129"/>
      <c r="HN169" s="129"/>
      <c r="HO169" s="129"/>
      <c r="HP169" s="129"/>
      <c r="HQ169" s="129"/>
      <c r="HR169" s="129"/>
      <c r="HS169" s="129"/>
      <c r="HT169" s="129"/>
      <c r="HU169" s="129"/>
      <c r="HV169" s="129"/>
      <c r="HW169" s="129"/>
      <c r="HX169" s="129"/>
      <c r="HY169" s="129"/>
      <c r="HZ169" s="129"/>
      <c r="IA169" s="129"/>
      <c r="IB169" s="129"/>
      <c r="IC169" s="129"/>
      <c r="ID169" s="129"/>
      <c r="IE169" s="129"/>
      <c r="IF169" s="129"/>
      <c r="IG169" s="129"/>
      <c r="IH169" s="129"/>
      <c r="II169" s="129"/>
      <c r="IJ169" s="129"/>
      <c r="IK169" s="129"/>
      <c r="IL169" s="129"/>
      <c r="IM169" s="129"/>
      <c r="IN169" s="129"/>
      <c r="IO169" s="129"/>
      <c r="IP169" s="129"/>
      <c r="IQ169" s="129"/>
      <c r="IR169" s="129"/>
      <c r="IS169" s="129"/>
      <c r="IT169" s="129"/>
      <c r="IU169" s="129"/>
      <c r="IV169" s="129"/>
      <c r="IW169" s="129"/>
      <c r="IX169" s="129"/>
      <c r="IY169" s="129"/>
    </row>
    <row r="170" spans="1:259" s="120" customFormat="1" ht="15" hidden="1" x14ac:dyDescent="0.3">
      <c r="A170" s="130"/>
      <c r="B170" s="138" t="e">
        <f>IF(B77=193,"Seratus Sembilan Puluh Tiga",IF(B77=194,"Seratus Sembilan Puluh Empat",IF(B77=195,"Seratus Sembilan Puluh Lima",IF(B77=196,"Seratus Sembilan Puluh Enam",IF(B77=197,"Seratus Sembilan Puluh Tujuh",IF(B77=198,"Seratus Sembilan Puluh Delapan",IF(B77=199,"Seratus Sembilan Puluh Sembilan",IF(B77=200,"Dua Ratus",0))))))))</f>
        <v>#REF!</v>
      </c>
      <c r="C170" s="138"/>
      <c r="D170" s="138" t="e">
        <f>IF(D77=193,"Seratus Sembilan Puluh Tiga",IF(D77=194,"Seratus Sembilan Puluh Empat",IF(D77=195,"Seratus Sembilan Puluh Lima",IF(D77=196,"Seratus Sembilan Puluh Enam",IF(D77=197,"Seratus Sembilan Puluh Tujuh",IF(D77=198,"Seratus Sembilan Puluh Delapan",IF(D77=199,"Seratus Sembilan Puluh Sembilan",IF(D77=200,"Dua Ratus",0))))))))</f>
        <v>#REF!</v>
      </c>
      <c r="E170" s="138" t="e">
        <f>IF(E77=193,"Seratus Sembilan Puluh Tiga",IF(E77=194,"Seratus Sembilan Puluh Empat",IF(E77=195,"Seratus Sembilan Puluh Lima",IF(E77=196,"Seratus Sembilan Puluh Enam",IF(E77=197,"Seratus Sembilan Puluh Tujuh",IF(E77=198,"Seratus Sembilan Puluh Delapan",IF(E77=199,"Seratus Sembilan Puluh Sembilan",IF(E77=200,"Dua Ratus",0))))))))</f>
        <v>#REF!</v>
      </c>
      <c r="F170" s="138"/>
      <c r="G170" s="138"/>
      <c r="H170" s="138" t="e">
        <f>IF(H77=193,"Seratus Sembilan Puluh Tiga",IF(H77=194,"Seratus Sembilan Puluh Empat",IF(H77=195,"Seratus Sembilan Puluh Lima",IF(H77=196,"Seratus Sembilan Puluh Enam",IF(H77=197,"Seratus Sembilan Puluh Tujuh",IF(H77=198,"Seratus Sembilan Puluh Delapan",IF(H77=199,"Seratus Sembilan Puluh Sembilan",IF(H77=200,"Dua Ratus",0))))))))</f>
        <v>#REF!</v>
      </c>
      <c r="I170" s="138" t="e">
        <f>IF(I77=193,"Seratus Sembilan Puluh Tiga",IF(I77=194,"Seratus Sembilan Puluh Empat",IF(I77=195,"Seratus Sembilan Puluh Lima",IF(I77=196,"Seratus Sembilan Puluh Enam",IF(I77=197,"Seratus Sembilan Puluh Tujuh",IF(I77=198,"Seratus Sembilan Puluh Delapan",IF(I77=199,"Seratus Sembilan Puluh Sembilan",IF(I77=200,"Dua Ratus",0))))))))</f>
        <v>#REF!</v>
      </c>
      <c r="J170" s="138"/>
      <c r="K170" s="138"/>
      <c r="L170" s="138"/>
      <c r="M170" s="138"/>
      <c r="N170" s="138"/>
      <c r="O170" s="138"/>
      <c r="P170" s="138"/>
      <c r="Q170" s="138"/>
      <c r="R170" s="138"/>
      <c r="S170" s="138"/>
      <c r="T170" s="138"/>
      <c r="U170" s="138"/>
      <c r="V170" s="133"/>
      <c r="W170" s="128"/>
      <c r="X170" s="129"/>
      <c r="Y170" s="129"/>
      <c r="Z170" s="129"/>
      <c r="AA170" s="129"/>
      <c r="AB170" s="129"/>
      <c r="AC170" s="129"/>
      <c r="AD170" s="129"/>
      <c r="AE170" s="129"/>
      <c r="AF170" s="129"/>
      <c r="AG170" s="129"/>
      <c r="AH170" s="129"/>
      <c r="AI170" s="129"/>
      <c r="AJ170" s="129"/>
      <c r="AK170" s="129"/>
      <c r="AL170" s="129"/>
      <c r="AM170" s="129"/>
      <c r="AN170" s="129"/>
      <c r="AO170" s="129"/>
      <c r="AP170" s="129"/>
      <c r="AQ170" s="129"/>
      <c r="AR170" s="129"/>
      <c r="AS170" s="129"/>
      <c r="AT170" s="129"/>
      <c r="AU170" s="129"/>
      <c r="AV170" s="129"/>
      <c r="AW170" s="129"/>
      <c r="AX170" s="129"/>
      <c r="AY170" s="129"/>
      <c r="AZ170" s="129"/>
      <c r="BA170" s="129"/>
      <c r="BB170" s="129"/>
      <c r="BC170" s="129"/>
      <c r="BD170" s="129"/>
      <c r="BE170" s="129"/>
      <c r="BF170" s="129"/>
      <c r="BG170" s="129"/>
      <c r="BH170" s="129"/>
      <c r="BI170" s="129"/>
      <c r="BJ170" s="129"/>
      <c r="BK170" s="129"/>
      <c r="BL170" s="129"/>
      <c r="BM170" s="129"/>
      <c r="BN170" s="129"/>
      <c r="BO170" s="129"/>
      <c r="BP170" s="129"/>
      <c r="BQ170" s="129"/>
      <c r="BR170" s="129"/>
      <c r="BS170" s="129"/>
      <c r="BT170" s="129"/>
      <c r="BU170" s="129"/>
      <c r="BV170" s="129"/>
      <c r="BW170" s="129"/>
      <c r="BX170" s="129"/>
      <c r="BY170" s="129"/>
      <c r="BZ170" s="129"/>
      <c r="CA170" s="129"/>
      <c r="CB170" s="129"/>
      <c r="CC170" s="129"/>
      <c r="CD170" s="129"/>
      <c r="CE170" s="129"/>
      <c r="CF170" s="129"/>
      <c r="CG170" s="129"/>
      <c r="CH170" s="129"/>
      <c r="CI170" s="129"/>
      <c r="CJ170" s="129"/>
      <c r="CK170" s="129"/>
      <c r="CL170" s="129"/>
      <c r="CM170" s="129"/>
      <c r="CN170" s="129"/>
      <c r="CO170" s="129"/>
      <c r="CP170" s="129"/>
      <c r="CQ170" s="129"/>
      <c r="CR170" s="129"/>
      <c r="CS170" s="129"/>
      <c r="CT170" s="129"/>
      <c r="CU170" s="129"/>
      <c r="CV170" s="129"/>
      <c r="CW170" s="129"/>
      <c r="CX170" s="129"/>
      <c r="CY170" s="129"/>
      <c r="CZ170" s="129"/>
      <c r="DA170" s="129"/>
      <c r="DB170" s="129"/>
      <c r="DC170" s="129"/>
      <c r="DD170" s="129"/>
      <c r="DE170" s="129"/>
      <c r="DF170" s="129"/>
      <c r="DG170" s="129"/>
      <c r="DH170" s="129"/>
      <c r="DI170" s="129"/>
      <c r="DJ170" s="129"/>
      <c r="DK170" s="129"/>
      <c r="DL170" s="129"/>
      <c r="DM170" s="129"/>
      <c r="DN170" s="129"/>
      <c r="DO170" s="129"/>
      <c r="DP170" s="129"/>
      <c r="DQ170" s="129"/>
      <c r="DR170" s="129"/>
      <c r="DS170" s="129"/>
      <c r="DT170" s="129"/>
      <c r="DU170" s="129"/>
      <c r="DV170" s="129"/>
      <c r="DW170" s="129"/>
      <c r="DX170" s="129"/>
      <c r="DY170" s="129"/>
      <c r="DZ170" s="129"/>
      <c r="EA170" s="129"/>
      <c r="EB170" s="129"/>
      <c r="EC170" s="129"/>
      <c r="ED170" s="129"/>
      <c r="EE170" s="129"/>
      <c r="EF170" s="129"/>
      <c r="EG170" s="129"/>
      <c r="EH170" s="129"/>
      <c r="EI170" s="129"/>
      <c r="EJ170" s="129"/>
      <c r="EK170" s="129"/>
      <c r="EL170" s="129"/>
      <c r="EM170" s="129"/>
      <c r="EN170" s="129"/>
      <c r="EO170" s="129"/>
      <c r="EP170" s="129"/>
      <c r="EQ170" s="129"/>
      <c r="ER170" s="129"/>
      <c r="ES170" s="129"/>
      <c r="ET170" s="129"/>
      <c r="EU170" s="129"/>
      <c r="EV170" s="129"/>
      <c r="EW170" s="129"/>
      <c r="EX170" s="129"/>
      <c r="EY170" s="129"/>
      <c r="EZ170" s="129"/>
      <c r="FA170" s="129"/>
      <c r="FB170" s="129"/>
      <c r="FC170" s="129"/>
      <c r="FD170" s="129"/>
      <c r="FE170" s="129"/>
      <c r="FF170" s="129"/>
      <c r="FG170" s="129"/>
      <c r="FH170" s="129"/>
      <c r="FI170" s="129"/>
      <c r="FJ170" s="129"/>
      <c r="FK170" s="129"/>
      <c r="FL170" s="129"/>
      <c r="FM170" s="129"/>
      <c r="FN170" s="129"/>
      <c r="FO170" s="129"/>
      <c r="FP170" s="129"/>
      <c r="FQ170" s="129"/>
      <c r="FR170" s="129"/>
      <c r="FS170" s="129"/>
      <c r="FT170" s="129"/>
      <c r="FU170" s="129"/>
      <c r="FV170" s="129"/>
      <c r="FW170" s="129"/>
      <c r="FX170" s="129"/>
      <c r="FY170" s="129"/>
      <c r="FZ170" s="129"/>
      <c r="GA170" s="129"/>
      <c r="GB170" s="129"/>
      <c r="GC170" s="129"/>
      <c r="GD170" s="129"/>
      <c r="GE170" s="129"/>
      <c r="GF170" s="129"/>
      <c r="GG170" s="129"/>
      <c r="GH170" s="129"/>
      <c r="GI170" s="129"/>
      <c r="GJ170" s="129"/>
      <c r="GK170" s="129"/>
      <c r="GL170" s="129"/>
      <c r="GM170" s="129"/>
      <c r="GN170" s="129"/>
      <c r="GO170" s="129"/>
      <c r="GP170" s="129"/>
      <c r="GQ170" s="129"/>
      <c r="GR170" s="129"/>
      <c r="GS170" s="129"/>
      <c r="GT170" s="129"/>
      <c r="GU170" s="129"/>
      <c r="GV170" s="129"/>
      <c r="GW170" s="129"/>
      <c r="GX170" s="129"/>
      <c r="GY170" s="129"/>
      <c r="GZ170" s="129"/>
      <c r="HA170" s="129"/>
      <c r="HB170" s="129"/>
      <c r="HC170" s="129"/>
      <c r="HD170" s="129"/>
      <c r="HE170" s="129"/>
      <c r="HF170" s="129"/>
      <c r="HG170" s="129"/>
      <c r="HH170" s="129"/>
      <c r="HI170" s="129"/>
      <c r="HJ170" s="129"/>
      <c r="HK170" s="129"/>
      <c r="HL170" s="129"/>
      <c r="HM170" s="129"/>
      <c r="HN170" s="129"/>
      <c r="HO170" s="129"/>
      <c r="HP170" s="129"/>
      <c r="HQ170" s="129"/>
      <c r="HR170" s="129"/>
      <c r="HS170" s="129"/>
      <c r="HT170" s="129"/>
      <c r="HU170" s="129"/>
      <c r="HV170" s="129"/>
      <c r="HW170" s="129"/>
      <c r="HX170" s="129"/>
      <c r="HY170" s="129"/>
      <c r="HZ170" s="129"/>
      <c r="IA170" s="129"/>
      <c r="IB170" s="129"/>
      <c r="IC170" s="129"/>
      <c r="ID170" s="129"/>
      <c r="IE170" s="129"/>
      <c r="IF170" s="129"/>
      <c r="IG170" s="129"/>
      <c r="IH170" s="129"/>
      <c r="II170" s="129"/>
      <c r="IJ170" s="129"/>
      <c r="IK170" s="129"/>
      <c r="IL170" s="129"/>
      <c r="IM170" s="129"/>
      <c r="IN170" s="129"/>
      <c r="IO170" s="129"/>
      <c r="IP170" s="129"/>
      <c r="IQ170" s="129"/>
      <c r="IR170" s="129"/>
      <c r="IS170" s="129"/>
      <c r="IT170" s="129"/>
      <c r="IU170" s="129"/>
      <c r="IV170" s="129"/>
      <c r="IW170" s="129"/>
      <c r="IX170" s="129"/>
      <c r="IY170" s="129"/>
    </row>
    <row r="171" spans="1:259" s="120" customFormat="1" ht="15" hidden="1" x14ac:dyDescent="0.3">
      <c r="A171" s="130"/>
      <c r="B171" s="137" t="e">
        <f>IF(B169=0,B170,B169)</f>
        <v>#REF!</v>
      </c>
      <c r="C171" s="137"/>
      <c r="D171" s="137" t="e">
        <f>IF(D169=0,D170,D169)</f>
        <v>#REF!</v>
      </c>
      <c r="E171" s="137" t="e">
        <f>IF(E169=0,E170,E169)</f>
        <v>#REF!</v>
      </c>
      <c r="F171" s="137"/>
      <c r="G171" s="137"/>
      <c r="H171" s="137" t="e">
        <f>IF(H169=0,H170,H169)</f>
        <v>#REF!</v>
      </c>
      <c r="I171" s="137" t="e">
        <f>IF(I169=0,I170,I169)</f>
        <v>#REF!</v>
      </c>
      <c r="J171" s="138"/>
      <c r="K171" s="138"/>
      <c r="L171" s="138"/>
      <c r="M171" s="138"/>
      <c r="N171" s="138"/>
      <c r="O171" s="138"/>
      <c r="P171" s="138"/>
      <c r="Q171" s="138"/>
      <c r="R171" s="138"/>
      <c r="S171" s="138"/>
      <c r="T171" s="138"/>
      <c r="U171" s="138"/>
      <c r="V171" s="133"/>
      <c r="W171" s="128"/>
      <c r="X171" s="129"/>
      <c r="Y171" s="129"/>
      <c r="Z171" s="129"/>
      <c r="AA171" s="129"/>
      <c r="AB171" s="129"/>
      <c r="AC171" s="129"/>
      <c r="AD171" s="129"/>
      <c r="AE171" s="129"/>
      <c r="AF171" s="129"/>
      <c r="AG171" s="129"/>
      <c r="AH171" s="129"/>
      <c r="AI171" s="129"/>
      <c r="AJ171" s="129"/>
      <c r="AK171" s="129"/>
      <c r="AL171" s="129"/>
      <c r="AM171" s="129"/>
      <c r="AN171" s="129"/>
      <c r="AO171" s="129"/>
      <c r="AP171" s="129"/>
      <c r="AQ171" s="129"/>
      <c r="AR171" s="129"/>
      <c r="AS171" s="129"/>
      <c r="AT171" s="129"/>
      <c r="AU171" s="129"/>
      <c r="AV171" s="129"/>
      <c r="AW171" s="129"/>
      <c r="AX171" s="129"/>
      <c r="AY171" s="129"/>
      <c r="AZ171" s="129"/>
      <c r="BA171" s="129"/>
      <c r="BB171" s="129"/>
      <c r="BC171" s="129"/>
      <c r="BD171" s="129"/>
      <c r="BE171" s="129"/>
      <c r="BF171" s="129"/>
      <c r="BG171" s="129"/>
      <c r="BH171" s="129"/>
      <c r="BI171" s="129"/>
      <c r="BJ171" s="129"/>
      <c r="BK171" s="129"/>
      <c r="BL171" s="129"/>
      <c r="BM171" s="129"/>
      <c r="BN171" s="129"/>
      <c r="BO171" s="129"/>
      <c r="BP171" s="129"/>
      <c r="BQ171" s="129"/>
      <c r="BR171" s="129"/>
      <c r="BS171" s="129"/>
      <c r="BT171" s="129"/>
      <c r="BU171" s="129"/>
      <c r="BV171" s="129"/>
      <c r="BW171" s="129"/>
      <c r="BX171" s="129"/>
      <c r="BY171" s="129"/>
      <c r="BZ171" s="129"/>
      <c r="CA171" s="129"/>
      <c r="CB171" s="129"/>
      <c r="CC171" s="129"/>
      <c r="CD171" s="129"/>
      <c r="CE171" s="129"/>
      <c r="CF171" s="129"/>
      <c r="CG171" s="129"/>
      <c r="CH171" s="129"/>
      <c r="CI171" s="129"/>
      <c r="CJ171" s="129"/>
      <c r="CK171" s="129"/>
      <c r="CL171" s="129"/>
      <c r="CM171" s="129"/>
      <c r="CN171" s="129"/>
      <c r="CO171" s="129"/>
      <c r="CP171" s="129"/>
      <c r="CQ171" s="129"/>
      <c r="CR171" s="129"/>
      <c r="CS171" s="129"/>
      <c r="CT171" s="129"/>
      <c r="CU171" s="129"/>
      <c r="CV171" s="129"/>
      <c r="CW171" s="129"/>
      <c r="CX171" s="129"/>
      <c r="CY171" s="129"/>
      <c r="CZ171" s="129"/>
      <c r="DA171" s="129"/>
      <c r="DB171" s="129"/>
      <c r="DC171" s="129"/>
      <c r="DD171" s="129"/>
      <c r="DE171" s="129"/>
      <c r="DF171" s="129"/>
      <c r="DG171" s="129"/>
      <c r="DH171" s="129"/>
      <c r="DI171" s="129"/>
      <c r="DJ171" s="129"/>
      <c r="DK171" s="129"/>
      <c r="DL171" s="129"/>
      <c r="DM171" s="129"/>
      <c r="DN171" s="129"/>
      <c r="DO171" s="129"/>
      <c r="DP171" s="129"/>
      <c r="DQ171" s="129"/>
      <c r="DR171" s="129"/>
      <c r="DS171" s="129"/>
      <c r="DT171" s="129"/>
      <c r="DU171" s="129"/>
      <c r="DV171" s="129"/>
      <c r="DW171" s="129"/>
      <c r="DX171" s="129"/>
      <c r="DY171" s="129"/>
      <c r="DZ171" s="129"/>
      <c r="EA171" s="129"/>
      <c r="EB171" s="129"/>
      <c r="EC171" s="129"/>
      <c r="ED171" s="129"/>
      <c r="EE171" s="129"/>
      <c r="EF171" s="129"/>
      <c r="EG171" s="129"/>
      <c r="EH171" s="129"/>
      <c r="EI171" s="129"/>
      <c r="EJ171" s="129"/>
      <c r="EK171" s="129"/>
      <c r="EL171" s="129"/>
      <c r="EM171" s="129"/>
      <c r="EN171" s="129"/>
      <c r="EO171" s="129"/>
      <c r="EP171" s="129"/>
      <c r="EQ171" s="129"/>
      <c r="ER171" s="129"/>
      <c r="ES171" s="129"/>
      <c r="ET171" s="129"/>
      <c r="EU171" s="129"/>
      <c r="EV171" s="129"/>
      <c r="EW171" s="129"/>
      <c r="EX171" s="129"/>
      <c r="EY171" s="129"/>
      <c r="EZ171" s="129"/>
      <c r="FA171" s="129"/>
      <c r="FB171" s="129"/>
      <c r="FC171" s="129"/>
      <c r="FD171" s="129"/>
      <c r="FE171" s="129"/>
      <c r="FF171" s="129"/>
      <c r="FG171" s="129"/>
      <c r="FH171" s="129"/>
      <c r="FI171" s="129"/>
      <c r="FJ171" s="129"/>
      <c r="FK171" s="129"/>
      <c r="FL171" s="129"/>
      <c r="FM171" s="129"/>
      <c r="FN171" s="129"/>
      <c r="FO171" s="129"/>
      <c r="FP171" s="129"/>
      <c r="FQ171" s="129"/>
      <c r="FR171" s="129"/>
      <c r="FS171" s="129"/>
      <c r="FT171" s="129"/>
      <c r="FU171" s="129"/>
      <c r="FV171" s="129"/>
      <c r="FW171" s="129"/>
      <c r="FX171" s="129"/>
      <c r="FY171" s="129"/>
      <c r="FZ171" s="129"/>
      <c r="GA171" s="129"/>
      <c r="GB171" s="129"/>
      <c r="GC171" s="129"/>
      <c r="GD171" s="129"/>
      <c r="GE171" s="129"/>
      <c r="GF171" s="129"/>
      <c r="GG171" s="129"/>
      <c r="GH171" s="129"/>
      <c r="GI171" s="129"/>
      <c r="GJ171" s="129"/>
      <c r="GK171" s="129"/>
      <c r="GL171" s="129"/>
      <c r="GM171" s="129"/>
      <c r="GN171" s="129"/>
      <c r="GO171" s="129"/>
      <c r="GP171" s="129"/>
      <c r="GQ171" s="129"/>
      <c r="GR171" s="129"/>
      <c r="GS171" s="129"/>
      <c r="GT171" s="129"/>
      <c r="GU171" s="129"/>
      <c r="GV171" s="129"/>
      <c r="GW171" s="129"/>
      <c r="GX171" s="129"/>
      <c r="GY171" s="129"/>
      <c r="GZ171" s="129"/>
      <c r="HA171" s="129"/>
      <c r="HB171" s="129"/>
      <c r="HC171" s="129"/>
      <c r="HD171" s="129"/>
      <c r="HE171" s="129"/>
      <c r="HF171" s="129"/>
      <c r="HG171" s="129"/>
      <c r="HH171" s="129"/>
      <c r="HI171" s="129"/>
      <c r="HJ171" s="129"/>
      <c r="HK171" s="129"/>
      <c r="HL171" s="129"/>
      <c r="HM171" s="129"/>
      <c r="HN171" s="129"/>
      <c r="HO171" s="129"/>
      <c r="HP171" s="129"/>
      <c r="HQ171" s="129"/>
      <c r="HR171" s="129"/>
      <c r="HS171" s="129"/>
      <c r="HT171" s="129"/>
      <c r="HU171" s="129"/>
      <c r="HV171" s="129"/>
      <c r="HW171" s="129"/>
      <c r="HX171" s="129"/>
      <c r="HY171" s="129"/>
      <c r="HZ171" s="129"/>
      <c r="IA171" s="129"/>
      <c r="IB171" s="129"/>
      <c r="IC171" s="129"/>
      <c r="ID171" s="129"/>
      <c r="IE171" s="129"/>
      <c r="IF171" s="129"/>
      <c r="IG171" s="129"/>
      <c r="IH171" s="129"/>
      <c r="II171" s="129"/>
      <c r="IJ171" s="129"/>
      <c r="IK171" s="129"/>
      <c r="IL171" s="129"/>
      <c r="IM171" s="129"/>
      <c r="IN171" s="129"/>
      <c r="IO171" s="129"/>
      <c r="IP171" s="129"/>
      <c r="IQ171" s="129"/>
      <c r="IR171" s="129"/>
      <c r="IS171" s="129"/>
      <c r="IT171" s="129"/>
      <c r="IU171" s="129"/>
      <c r="IV171" s="129"/>
      <c r="IW171" s="129"/>
      <c r="IX171" s="129"/>
      <c r="IY171" s="129"/>
    </row>
    <row r="172" spans="1:259" s="120" customFormat="1" ht="15" hidden="1" x14ac:dyDescent="0.3">
      <c r="A172" s="130"/>
      <c r="B172" s="138" t="e">
        <f>IF(B77=201,"Dua Ratus Satu",IF(B77=202,"Dua Ratus Dua",IF(B77=203,"Dua Ratus Tiga",IF(B77=204,"Dua Ratus Empat",IF(B77=205,"Dua Ratus Lima",IF(B77=206,"Dua Ratus Enam",IF(B77=207,"Dua Ratus Tujuh",IF(B77=208,"Dua Ratus Delapan",0))))))))</f>
        <v>#REF!</v>
      </c>
      <c r="C172" s="138"/>
      <c r="D172" s="138" t="e">
        <f>IF(D77=201,"Dua Ratus Satu",IF(D77=202,"Dua Ratus Dua",IF(D77=203,"Dua Ratus Tiga",IF(D77=204,"Dua Ratus Empat",IF(D77=205,"Dua Ratus Lima",IF(D77=206,"Dua Ratus Enam",IF(D77=207,"Dua Ratus Tujuh",IF(D77=208,"Dua Ratus Delapan",0))))))))</f>
        <v>#REF!</v>
      </c>
      <c r="E172" s="138" t="e">
        <f>IF(E77=201,"Dua Ratus Satu",IF(E77=202,"Dua Ratus Dua",IF(E77=203,"Dua Ratus Tiga",IF(E77=204,"Dua Ratus Empat",IF(E77=205,"Dua Ratus Lima",IF(E77=206,"Dua Ratus Enam",IF(E77=207,"Dua Ratus Tujuh",IF(E77=208,"Dua Ratus Delapan",0))))))))</f>
        <v>#REF!</v>
      </c>
      <c r="F172" s="138"/>
      <c r="G172" s="138"/>
      <c r="H172" s="138" t="e">
        <f>IF(H77=201,"Dua Ratus Satu",IF(H77=202,"Dua Ratus Dua",IF(H77=203,"Dua Ratus Tiga",IF(H77=204,"Dua Ratus Empat",IF(H77=205,"Dua Ratus Lima",IF(H77=206,"Dua Ratus Enam",IF(H77=207,"Dua Ratus Tujuh",IF(H77=208,"Dua Ratus Delapan",0))))))))</f>
        <v>#REF!</v>
      </c>
      <c r="I172" s="138" t="e">
        <f>IF(I77=201,"Dua Ratus Satu",IF(I77=202,"Dua Ratus Dua",IF(I77=203,"Dua Ratus Tiga",IF(I77=204,"Dua Ratus Empat",IF(I77=205,"Dua Ratus Lima",IF(I77=206,"Dua Ratus Enam",IF(I77=207,"Dua Ratus Tujuh",IF(I77=208,"Dua Ratus Delapan",0))))))))</f>
        <v>#REF!</v>
      </c>
      <c r="J172" s="138"/>
      <c r="K172" s="138"/>
      <c r="L172" s="138"/>
      <c r="M172" s="138"/>
      <c r="N172" s="138"/>
      <c r="O172" s="138"/>
      <c r="P172" s="138"/>
      <c r="Q172" s="138"/>
      <c r="R172" s="138"/>
      <c r="S172" s="138"/>
      <c r="T172" s="138"/>
      <c r="U172" s="138"/>
      <c r="V172" s="133"/>
      <c r="W172" s="128"/>
      <c r="X172" s="129"/>
      <c r="Y172" s="129"/>
      <c r="Z172" s="129"/>
      <c r="AA172" s="129"/>
      <c r="AB172" s="129"/>
      <c r="AC172" s="129"/>
      <c r="AD172" s="129"/>
      <c r="AE172" s="129"/>
      <c r="AF172" s="129"/>
      <c r="AG172" s="129"/>
      <c r="AH172" s="129"/>
      <c r="AI172" s="129"/>
      <c r="AJ172" s="129"/>
      <c r="AK172" s="129"/>
      <c r="AL172" s="129"/>
      <c r="AM172" s="129"/>
      <c r="AN172" s="129"/>
      <c r="AO172" s="129"/>
      <c r="AP172" s="129"/>
      <c r="AQ172" s="129"/>
      <c r="AR172" s="129"/>
      <c r="AS172" s="129"/>
      <c r="AT172" s="129"/>
      <c r="AU172" s="129"/>
      <c r="AV172" s="129"/>
      <c r="AW172" s="129"/>
      <c r="AX172" s="129"/>
      <c r="AY172" s="129"/>
      <c r="AZ172" s="129"/>
      <c r="BA172" s="129"/>
      <c r="BB172" s="129"/>
      <c r="BC172" s="129"/>
      <c r="BD172" s="129"/>
      <c r="BE172" s="129"/>
      <c r="BF172" s="129"/>
      <c r="BG172" s="129"/>
      <c r="BH172" s="129"/>
      <c r="BI172" s="129"/>
      <c r="BJ172" s="129"/>
      <c r="BK172" s="129"/>
      <c r="BL172" s="129"/>
      <c r="BM172" s="129"/>
      <c r="BN172" s="129"/>
      <c r="BO172" s="129"/>
      <c r="BP172" s="129"/>
      <c r="BQ172" s="129"/>
      <c r="BR172" s="129"/>
      <c r="BS172" s="129"/>
      <c r="BT172" s="129"/>
      <c r="BU172" s="129"/>
      <c r="BV172" s="129"/>
      <c r="BW172" s="129"/>
      <c r="BX172" s="129"/>
      <c r="BY172" s="129"/>
      <c r="BZ172" s="129"/>
      <c r="CA172" s="129"/>
      <c r="CB172" s="129"/>
      <c r="CC172" s="129"/>
      <c r="CD172" s="129"/>
      <c r="CE172" s="129"/>
      <c r="CF172" s="129"/>
      <c r="CG172" s="129"/>
      <c r="CH172" s="129"/>
      <c r="CI172" s="129"/>
      <c r="CJ172" s="129"/>
      <c r="CK172" s="129"/>
      <c r="CL172" s="129"/>
      <c r="CM172" s="129"/>
      <c r="CN172" s="129"/>
      <c r="CO172" s="129"/>
      <c r="CP172" s="129"/>
      <c r="CQ172" s="129"/>
      <c r="CR172" s="129"/>
      <c r="CS172" s="129"/>
      <c r="CT172" s="129"/>
      <c r="CU172" s="129"/>
      <c r="CV172" s="129"/>
      <c r="CW172" s="129"/>
      <c r="CX172" s="129"/>
      <c r="CY172" s="129"/>
      <c r="CZ172" s="129"/>
      <c r="DA172" s="129"/>
      <c r="DB172" s="129"/>
      <c r="DC172" s="129"/>
      <c r="DD172" s="129"/>
      <c r="DE172" s="129"/>
      <c r="DF172" s="129"/>
      <c r="DG172" s="129"/>
      <c r="DH172" s="129"/>
      <c r="DI172" s="129"/>
      <c r="DJ172" s="129"/>
      <c r="DK172" s="129"/>
      <c r="DL172" s="129"/>
      <c r="DM172" s="129"/>
      <c r="DN172" s="129"/>
      <c r="DO172" s="129"/>
      <c r="DP172" s="129"/>
      <c r="DQ172" s="129"/>
      <c r="DR172" s="129"/>
      <c r="DS172" s="129"/>
      <c r="DT172" s="129"/>
      <c r="DU172" s="129"/>
      <c r="DV172" s="129"/>
      <c r="DW172" s="129"/>
      <c r="DX172" s="129"/>
      <c r="DY172" s="129"/>
      <c r="DZ172" s="129"/>
      <c r="EA172" s="129"/>
      <c r="EB172" s="129"/>
      <c r="EC172" s="129"/>
      <c r="ED172" s="129"/>
      <c r="EE172" s="129"/>
      <c r="EF172" s="129"/>
      <c r="EG172" s="129"/>
      <c r="EH172" s="129"/>
      <c r="EI172" s="129"/>
      <c r="EJ172" s="129"/>
      <c r="EK172" s="129"/>
      <c r="EL172" s="129"/>
      <c r="EM172" s="129"/>
      <c r="EN172" s="129"/>
      <c r="EO172" s="129"/>
      <c r="EP172" s="129"/>
      <c r="EQ172" s="129"/>
      <c r="ER172" s="129"/>
      <c r="ES172" s="129"/>
      <c r="ET172" s="129"/>
      <c r="EU172" s="129"/>
      <c r="EV172" s="129"/>
      <c r="EW172" s="129"/>
      <c r="EX172" s="129"/>
      <c r="EY172" s="129"/>
      <c r="EZ172" s="129"/>
      <c r="FA172" s="129"/>
      <c r="FB172" s="129"/>
      <c r="FC172" s="129"/>
      <c r="FD172" s="129"/>
      <c r="FE172" s="129"/>
      <c r="FF172" s="129"/>
      <c r="FG172" s="129"/>
      <c r="FH172" s="129"/>
      <c r="FI172" s="129"/>
      <c r="FJ172" s="129"/>
      <c r="FK172" s="129"/>
      <c r="FL172" s="129"/>
      <c r="FM172" s="129"/>
      <c r="FN172" s="129"/>
      <c r="FO172" s="129"/>
      <c r="FP172" s="129"/>
      <c r="FQ172" s="129"/>
      <c r="FR172" s="129"/>
      <c r="FS172" s="129"/>
      <c r="FT172" s="129"/>
      <c r="FU172" s="129"/>
      <c r="FV172" s="129"/>
      <c r="FW172" s="129"/>
      <c r="FX172" s="129"/>
      <c r="FY172" s="129"/>
      <c r="FZ172" s="129"/>
      <c r="GA172" s="129"/>
      <c r="GB172" s="129"/>
      <c r="GC172" s="129"/>
      <c r="GD172" s="129"/>
      <c r="GE172" s="129"/>
      <c r="GF172" s="129"/>
      <c r="GG172" s="129"/>
      <c r="GH172" s="129"/>
      <c r="GI172" s="129"/>
      <c r="GJ172" s="129"/>
      <c r="GK172" s="129"/>
      <c r="GL172" s="129"/>
      <c r="GM172" s="129"/>
      <c r="GN172" s="129"/>
      <c r="GO172" s="129"/>
      <c r="GP172" s="129"/>
      <c r="GQ172" s="129"/>
      <c r="GR172" s="129"/>
      <c r="GS172" s="129"/>
      <c r="GT172" s="129"/>
      <c r="GU172" s="129"/>
      <c r="GV172" s="129"/>
      <c r="GW172" s="129"/>
      <c r="GX172" s="129"/>
      <c r="GY172" s="129"/>
      <c r="GZ172" s="129"/>
      <c r="HA172" s="129"/>
      <c r="HB172" s="129"/>
      <c r="HC172" s="129"/>
      <c r="HD172" s="129"/>
      <c r="HE172" s="129"/>
      <c r="HF172" s="129"/>
      <c r="HG172" s="129"/>
      <c r="HH172" s="129"/>
      <c r="HI172" s="129"/>
      <c r="HJ172" s="129"/>
      <c r="HK172" s="129"/>
      <c r="HL172" s="129"/>
      <c r="HM172" s="129"/>
      <c r="HN172" s="129"/>
      <c r="HO172" s="129"/>
      <c r="HP172" s="129"/>
      <c r="HQ172" s="129"/>
      <c r="HR172" s="129"/>
      <c r="HS172" s="129"/>
      <c r="HT172" s="129"/>
      <c r="HU172" s="129"/>
      <c r="HV172" s="129"/>
      <c r="HW172" s="129"/>
      <c r="HX172" s="129"/>
      <c r="HY172" s="129"/>
      <c r="HZ172" s="129"/>
      <c r="IA172" s="129"/>
      <c r="IB172" s="129"/>
      <c r="IC172" s="129"/>
      <c r="ID172" s="129"/>
      <c r="IE172" s="129"/>
      <c r="IF172" s="129"/>
      <c r="IG172" s="129"/>
      <c r="IH172" s="129"/>
      <c r="II172" s="129"/>
      <c r="IJ172" s="129"/>
      <c r="IK172" s="129"/>
      <c r="IL172" s="129"/>
      <c r="IM172" s="129"/>
      <c r="IN172" s="129"/>
      <c r="IO172" s="129"/>
      <c r="IP172" s="129"/>
      <c r="IQ172" s="129"/>
      <c r="IR172" s="129"/>
      <c r="IS172" s="129"/>
      <c r="IT172" s="129"/>
      <c r="IU172" s="129"/>
      <c r="IV172" s="129"/>
      <c r="IW172" s="129"/>
      <c r="IX172" s="129"/>
      <c r="IY172" s="129"/>
    </row>
    <row r="173" spans="1:259" s="120" customFormat="1" ht="15" hidden="1" x14ac:dyDescent="0.3">
      <c r="A173" s="130"/>
      <c r="B173" s="137" t="e">
        <f>IF(B171=0,B172,B171)</f>
        <v>#REF!</v>
      </c>
      <c r="C173" s="137"/>
      <c r="D173" s="137" t="e">
        <f>IF(D171=0,D172,D171)</f>
        <v>#REF!</v>
      </c>
      <c r="E173" s="137" t="e">
        <f>IF(E171=0,E172,E171)</f>
        <v>#REF!</v>
      </c>
      <c r="F173" s="137"/>
      <c r="G173" s="137"/>
      <c r="H173" s="137" t="e">
        <f>IF(H171=0,H172,H171)</f>
        <v>#REF!</v>
      </c>
      <c r="I173" s="137" t="e">
        <f>IF(I171=0,I172,I171)</f>
        <v>#REF!</v>
      </c>
      <c r="J173" s="138"/>
      <c r="K173" s="138"/>
      <c r="L173" s="138"/>
      <c r="M173" s="138"/>
      <c r="N173" s="138"/>
      <c r="O173" s="138"/>
      <c r="P173" s="138"/>
      <c r="Q173" s="138"/>
      <c r="R173" s="138"/>
      <c r="S173" s="138"/>
      <c r="T173" s="138"/>
      <c r="U173" s="138"/>
      <c r="V173" s="133"/>
      <c r="W173" s="128"/>
      <c r="X173" s="129"/>
      <c r="Y173" s="129"/>
      <c r="Z173" s="129"/>
      <c r="AA173" s="129"/>
      <c r="AB173" s="129"/>
      <c r="AC173" s="129"/>
      <c r="AD173" s="129"/>
      <c r="AE173" s="129"/>
      <c r="AF173" s="129"/>
      <c r="AG173" s="129"/>
      <c r="AH173" s="129"/>
      <c r="AI173" s="129"/>
      <c r="AJ173" s="129"/>
      <c r="AK173" s="129"/>
      <c r="AL173" s="129"/>
      <c r="AM173" s="129"/>
      <c r="AN173" s="129"/>
      <c r="AO173" s="129"/>
      <c r="AP173" s="129"/>
      <c r="AQ173" s="129"/>
      <c r="AR173" s="129"/>
      <c r="AS173" s="129"/>
      <c r="AT173" s="129"/>
      <c r="AU173" s="129"/>
      <c r="AV173" s="129"/>
      <c r="AW173" s="129"/>
      <c r="AX173" s="129"/>
      <c r="AY173" s="129"/>
      <c r="AZ173" s="129"/>
      <c r="BA173" s="129"/>
      <c r="BB173" s="129"/>
      <c r="BC173" s="129"/>
      <c r="BD173" s="129"/>
      <c r="BE173" s="129"/>
      <c r="BF173" s="129"/>
      <c r="BG173" s="129"/>
      <c r="BH173" s="129"/>
      <c r="BI173" s="129"/>
      <c r="BJ173" s="129"/>
      <c r="BK173" s="129"/>
      <c r="BL173" s="129"/>
      <c r="BM173" s="129"/>
      <c r="BN173" s="129"/>
      <c r="BO173" s="129"/>
      <c r="BP173" s="129"/>
      <c r="BQ173" s="129"/>
      <c r="BR173" s="129"/>
      <c r="BS173" s="129"/>
      <c r="BT173" s="129"/>
      <c r="BU173" s="129"/>
      <c r="BV173" s="129"/>
      <c r="BW173" s="129"/>
      <c r="BX173" s="129"/>
      <c r="BY173" s="129"/>
      <c r="BZ173" s="129"/>
      <c r="CA173" s="129"/>
      <c r="CB173" s="129"/>
      <c r="CC173" s="129"/>
      <c r="CD173" s="129"/>
      <c r="CE173" s="129"/>
      <c r="CF173" s="129"/>
      <c r="CG173" s="129"/>
      <c r="CH173" s="129"/>
      <c r="CI173" s="129"/>
      <c r="CJ173" s="129"/>
      <c r="CK173" s="129"/>
      <c r="CL173" s="129"/>
      <c r="CM173" s="129"/>
      <c r="CN173" s="129"/>
      <c r="CO173" s="129"/>
      <c r="CP173" s="129"/>
      <c r="CQ173" s="129"/>
      <c r="CR173" s="129"/>
      <c r="CS173" s="129"/>
      <c r="CT173" s="129"/>
      <c r="CU173" s="129"/>
      <c r="CV173" s="129"/>
      <c r="CW173" s="129"/>
      <c r="CX173" s="129"/>
      <c r="CY173" s="129"/>
      <c r="CZ173" s="129"/>
      <c r="DA173" s="129"/>
      <c r="DB173" s="129"/>
      <c r="DC173" s="129"/>
      <c r="DD173" s="129"/>
      <c r="DE173" s="129"/>
      <c r="DF173" s="129"/>
      <c r="DG173" s="129"/>
      <c r="DH173" s="129"/>
      <c r="DI173" s="129"/>
      <c r="DJ173" s="129"/>
      <c r="DK173" s="129"/>
      <c r="DL173" s="129"/>
      <c r="DM173" s="129"/>
      <c r="DN173" s="129"/>
      <c r="DO173" s="129"/>
      <c r="DP173" s="129"/>
      <c r="DQ173" s="129"/>
      <c r="DR173" s="129"/>
      <c r="DS173" s="129"/>
      <c r="DT173" s="129"/>
      <c r="DU173" s="129"/>
      <c r="DV173" s="129"/>
      <c r="DW173" s="129"/>
      <c r="DX173" s="129"/>
      <c r="DY173" s="129"/>
      <c r="DZ173" s="129"/>
      <c r="EA173" s="129"/>
      <c r="EB173" s="129"/>
      <c r="EC173" s="129"/>
      <c r="ED173" s="129"/>
      <c r="EE173" s="129"/>
      <c r="EF173" s="129"/>
      <c r="EG173" s="129"/>
      <c r="EH173" s="129"/>
      <c r="EI173" s="129"/>
      <c r="EJ173" s="129"/>
      <c r="EK173" s="129"/>
      <c r="EL173" s="129"/>
      <c r="EM173" s="129"/>
      <c r="EN173" s="129"/>
      <c r="EO173" s="129"/>
      <c r="EP173" s="129"/>
      <c r="EQ173" s="129"/>
      <c r="ER173" s="129"/>
      <c r="ES173" s="129"/>
      <c r="ET173" s="129"/>
      <c r="EU173" s="129"/>
      <c r="EV173" s="129"/>
      <c r="EW173" s="129"/>
      <c r="EX173" s="129"/>
      <c r="EY173" s="129"/>
      <c r="EZ173" s="129"/>
      <c r="FA173" s="129"/>
      <c r="FB173" s="129"/>
      <c r="FC173" s="129"/>
      <c r="FD173" s="129"/>
      <c r="FE173" s="129"/>
      <c r="FF173" s="129"/>
      <c r="FG173" s="129"/>
      <c r="FH173" s="129"/>
      <c r="FI173" s="129"/>
      <c r="FJ173" s="129"/>
      <c r="FK173" s="129"/>
      <c r="FL173" s="129"/>
      <c r="FM173" s="129"/>
      <c r="FN173" s="129"/>
      <c r="FO173" s="129"/>
      <c r="FP173" s="129"/>
      <c r="FQ173" s="129"/>
      <c r="FR173" s="129"/>
      <c r="FS173" s="129"/>
      <c r="FT173" s="129"/>
      <c r="FU173" s="129"/>
      <c r="FV173" s="129"/>
      <c r="FW173" s="129"/>
      <c r="FX173" s="129"/>
      <c r="FY173" s="129"/>
      <c r="FZ173" s="129"/>
      <c r="GA173" s="129"/>
      <c r="GB173" s="129"/>
      <c r="GC173" s="129"/>
      <c r="GD173" s="129"/>
      <c r="GE173" s="129"/>
      <c r="GF173" s="129"/>
      <c r="GG173" s="129"/>
      <c r="GH173" s="129"/>
      <c r="GI173" s="129"/>
      <c r="GJ173" s="129"/>
      <c r="GK173" s="129"/>
      <c r="GL173" s="129"/>
      <c r="GM173" s="129"/>
      <c r="GN173" s="129"/>
      <c r="GO173" s="129"/>
      <c r="GP173" s="129"/>
      <c r="GQ173" s="129"/>
      <c r="GR173" s="129"/>
      <c r="GS173" s="129"/>
      <c r="GT173" s="129"/>
      <c r="GU173" s="129"/>
      <c r="GV173" s="129"/>
      <c r="GW173" s="129"/>
      <c r="GX173" s="129"/>
      <c r="GY173" s="129"/>
      <c r="GZ173" s="129"/>
      <c r="HA173" s="129"/>
      <c r="HB173" s="129"/>
      <c r="HC173" s="129"/>
      <c r="HD173" s="129"/>
      <c r="HE173" s="129"/>
      <c r="HF173" s="129"/>
      <c r="HG173" s="129"/>
      <c r="HH173" s="129"/>
      <c r="HI173" s="129"/>
      <c r="HJ173" s="129"/>
      <c r="HK173" s="129"/>
      <c r="HL173" s="129"/>
      <c r="HM173" s="129"/>
      <c r="HN173" s="129"/>
      <c r="HO173" s="129"/>
      <c r="HP173" s="129"/>
      <c r="HQ173" s="129"/>
      <c r="HR173" s="129"/>
      <c r="HS173" s="129"/>
      <c r="HT173" s="129"/>
      <c r="HU173" s="129"/>
      <c r="HV173" s="129"/>
      <c r="HW173" s="129"/>
      <c r="HX173" s="129"/>
      <c r="HY173" s="129"/>
      <c r="HZ173" s="129"/>
      <c r="IA173" s="129"/>
      <c r="IB173" s="129"/>
      <c r="IC173" s="129"/>
      <c r="ID173" s="129"/>
      <c r="IE173" s="129"/>
      <c r="IF173" s="129"/>
      <c r="IG173" s="129"/>
      <c r="IH173" s="129"/>
      <c r="II173" s="129"/>
      <c r="IJ173" s="129"/>
      <c r="IK173" s="129"/>
      <c r="IL173" s="129"/>
      <c r="IM173" s="129"/>
      <c r="IN173" s="129"/>
      <c r="IO173" s="129"/>
      <c r="IP173" s="129"/>
      <c r="IQ173" s="129"/>
      <c r="IR173" s="129"/>
      <c r="IS173" s="129"/>
      <c r="IT173" s="129"/>
      <c r="IU173" s="129"/>
      <c r="IV173" s="129"/>
      <c r="IW173" s="129"/>
      <c r="IX173" s="129"/>
      <c r="IY173" s="129"/>
    </row>
    <row r="174" spans="1:259" s="120" customFormat="1" ht="15" hidden="1" x14ac:dyDescent="0.3">
      <c r="A174" s="130"/>
      <c r="B174" s="138" t="e">
        <f>IF(B77=209,"Dua Ratus Sembilan",IF(B77=210,"Dua Ratus Sepuluh",IF(B77=211,"Dua Ratus Sebelas",IF(B77=212,"Dua Ratus Dua Belas",IF(B77=213,"Dua Ratus Tiga Belas",IF(B77=214,"Dua Ratus Empat Belas",IF(B77=215,"Dua Ratus Lima Belas",IF(B77=216,"Dua Ratus Enam Belas",0))))))))</f>
        <v>#REF!</v>
      </c>
      <c r="C174" s="138"/>
      <c r="D174" s="138" t="e">
        <f>IF(D77=209,"Dua Ratus Sembilan",IF(D77=210,"Dua Ratus Sepuluh",IF(D77=211,"Dua Ratus Sebelas",IF(D77=212,"Dua Ratus Dua Belas",IF(D77=213,"Dua Ratus Tiga Belas",IF(D77=214,"Dua Ratus Empat Belas",IF(D77=215,"Dua Ratus Lima Belas",IF(D77=216,"Dua Ratus Enam Belas",0))))))))</f>
        <v>#REF!</v>
      </c>
      <c r="E174" s="138" t="e">
        <f>IF(E77=209,"Dua Ratus Sembilan",IF(E77=210,"Dua Ratus Sepuluh",IF(E77=211,"Dua Ratus Sebelas",IF(E77=212,"Dua Ratus Dua Belas",IF(E77=213,"Dua Ratus Tiga Belas",IF(E77=214,"Dua Ratus Empat Belas",IF(E77=215,"Dua Ratus Lima Belas",IF(E77=216,"Dua Ratus Enam Belas",0))))))))</f>
        <v>#REF!</v>
      </c>
      <c r="F174" s="138"/>
      <c r="G174" s="138"/>
      <c r="H174" s="138" t="e">
        <f>IF(H77=209,"Dua Ratus Sembilan",IF(H77=210,"Dua Ratus Sepuluh",IF(H77=211,"Dua Ratus Sebelas",IF(H77=212,"Dua Ratus Dua Belas",IF(H77=213,"Dua Ratus Tiga Belas",IF(H77=214,"Dua Ratus Empat Belas",IF(H77=215,"Dua Ratus Lima Belas",IF(H77=216,"Dua Ratus Enam Belas",0))))))))</f>
        <v>#REF!</v>
      </c>
      <c r="I174" s="138" t="e">
        <f>IF(I77=209,"Dua Ratus Sembilan",IF(I77=210,"Dua Ratus Sepuluh",IF(I77=211,"Dua Ratus Sebelas",IF(I77=212,"Dua Ratus Dua Belas",IF(I77=213,"Dua Ratus Tiga Belas",IF(I77=214,"Dua Ratus Empat Belas",IF(I77=215,"Dua Ratus Lima Belas",IF(I77=216,"Dua Ratus Enam Belas",0))))))))</f>
        <v>#REF!</v>
      </c>
      <c r="J174" s="138"/>
      <c r="K174" s="138"/>
      <c r="L174" s="138"/>
      <c r="M174" s="138"/>
      <c r="N174" s="138"/>
      <c r="O174" s="138"/>
      <c r="P174" s="138"/>
      <c r="Q174" s="138"/>
      <c r="R174" s="138"/>
      <c r="S174" s="138"/>
      <c r="T174" s="138"/>
      <c r="U174" s="138"/>
      <c r="V174" s="133"/>
      <c r="W174" s="128"/>
      <c r="X174" s="129"/>
      <c r="Y174" s="129"/>
      <c r="Z174" s="129"/>
      <c r="AA174" s="129"/>
      <c r="AB174" s="129"/>
      <c r="AC174" s="129"/>
      <c r="AD174" s="129"/>
      <c r="AE174" s="129"/>
      <c r="AF174" s="129"/>
      <c r="AG174" s="129"/>
      <c r="AH174" s="129"/>
      <c r="AI174" s="129"/>
      <c r="AJ174" s="129"/>
      <c r="AK174" s="129"/>
      <c r="AL174" s="129"/>
      <c r="AM174" s="129"/>
      <c r="AN174" s="129"/>
      <c r="AO174" s="129"/>
      <c r="AP174" s="129"/>
      <c r="AQ174" s="129"/>
      <c r="AR174" s="129"/>
      <c r="AS174" s="129"/>
      <c r="AT174" s="129"/>
      <c r="AU174" s="129"/>
      <c r="AV174" s="129"/>
      <c r="AW174" s="129"/>
      <c r="AX174" s="129"/>
      <c r="AY174" s="129"/>
      <c r="AZ174" s="129"/>
      <c r="BA174" s="129"/>
      <c r="BB174" s="129"/>
      <c r="BC174" s="129"/>
      <c r="BD174" s="129"/>
      <c r="BE174" s="129"/>
      <c r="BF174" s="129"/>
      <c r="BG174" s="129"/>
      <c r="BH174" s="129"/>
      <c r="BI174" s="129"/>
      <c r="BJ174" s="129"/>
      <c r="BK174" s="129"/>
      <c r="BL174" s="129"/>
      <c r="BM174" s="129"/>
      <c r="BN174" s="129"/>
      <c r="BO174" s="129"/>
      <c r="BP174" s="129"/>
      <c r="BQ174" s="129"/>
      <c r="BR174" s="129"/>
      <c r="BS174" s="129"/>
      <c r="BT174" s="129"/>
      <c r="BU174" s="129"/>
      <c r="BV174" s="129"/>
      <c r="BW174" s="129"/>
      <c r="BX174" s="129"/>
      <c r="BY174" s="129"/>
      <c r="BZ174" s="129"/>
      <c r="CA174" s="129"/>
      <c r="CB174" s="129"/>
      <c r="CC174" s="129"/>
      <c r="CD174" s="129"/>
      <c r="CE174" s="129"/>
      <c r="CF174" s="129"/>
      <c r="CG174" s="129"/>
      <c r="CH174" s="129"/>
      <c r="CI174" s="129"/>
      <c r="CJ174" s="129"/>
      <c r="CK174" s="129"/>
      <c r="CL174" s="129"/>
      <c r="CM174" s="129"/>
      <c r="CN174" s="129"/>
      <c r="CO174" s="129"/>
      <c r="CP174" s="129"/>
      <c r="CQ174" s="129"/>
      <c r="CR174" s="129"/>
      <c r="CS174" s="129"/>
      <c r="CT174" s="129"/>
      <c r="CU174" s="129"/>
      <c r="CV174" s="129"/>
      <c r="CW174" s="129"/>
      <c r="CX174" s="129"/>
      <c r="CY174" s="129"/>
      <c r="CZ174" s="129"/>
      <c r="DA174" s="129"/>
      <c r="DB174" s="129"/>
      <c r="DC174" s="129"/>
      <c r="DD174" s="129"/>
      <c r="DE174" s="129"/>
      <c r="DF174" s="129"/>
      <c r="DG174" s="129"/>
      <c r="DH174" s="129"/>
      <c r="DI174" s="129"/>
      <c r="DJ174" s="129"/>
      <c r="DK174" s="129"/>
      <c r="DL174" s="129"/>
      <c r="DM174" s="129"/>
      <c r="DN174" s="129"/>
      <c r="DO174" s="129"/>
      <c r="DP174" s="129"/>
      <c r="DQ174" s="129"/>
      <c r="DR174" s="129"/>
      <c r="DS174" s="129"/>
      <c r="DT174" s="129"/>
      <c r="DU174" s="129"/>
      <c r="DV174" s="129"/>
      <c r="DW174" s="129"/>
      <c r="DX174" s="129"/>
      <c r="DY174" s="129"/>
      <c r="DZ174" s="129"/>
      <c r="EA174" s="129"/>
      <c r="EB174" s="129"/>
      <c r="EC174" s="129"/>
      <c r="ED174" s="129"/>
      <c r="EE174" s="129"/>
      <c r="EF174" s="129"/>
      <c r="EG174" s="129"/>
      <c r="EH174" s="129"/>
      <c r="EI174" s="129"/>
      <c r="EJ174" s="129"/>
      <c r="EK174" s="129"/>
      <c r="EL174" s="129"/>
      <c r="EM174" s="129"/>
      <c r="EN174" s="129"/>
      <c r="EO174" s="129"/>
      <c r="EP174" s="129"/>
      <c r="EQ174" s="129"/>
      <c r="ER174" s="129"/>
      <c r="ES174" s="129"/>
      <c r="ET174" s="129"/>
      <c r="EU174" s="129"/>
      <c r="EV174" s="129"/>
      <c r="EW174" s="129"/>
      <c r="EX174" s="129"/>
      <c r="EY174" s="129"/>
      <c r="EZ174" s="129"/>
      <c r="FA174" s="129"/>
      <c r="FB174" s="129"/>
      <c r="FC174" s="129"/>
      <c r="FD174" s="129"/>
      <c r="FE174" s="129"/>
      <c r="FF174" s="129"/>
      <c r="FG174" s="129"/>
      <c r="FH174" s="129"/>
      <c r="FI174" s="129"/>
      <c r="FJ174" s="129"/>
      <c r="FK174" s="129"/>
      <c r="FL174" s="129"/>
      <c r="FM174" s="129"/>
      <c r="FN174" s="129"/>
      <c r="FO174" s="129"/>
      <c r="FP174" s="129"/>
      <c r="FQ174" s="129"/>
      <c r="FR174" s="129"/>
      <c r="FS174" s="129"/>
      <c r="FT174" s="129"/>
      <c r="FU174" s="129"/>
      <c r="FV174" s="129"/>
      <c r="FW174" s="129"/>
      <c r="FX174" s="129"/>
      <c r="FY174" s="129"/>
      <c r="FZ174" s="129"/>
      <c r="GA174" s="129"/>
      <c r="GB174" s="129"/>
      <c r="GC174" s="129"/>
      <c r="GD174" s="129"/>
      <c r="GE174" s="129"/>
      <c r="GF174" s="129"/>
      <c r="GG174" s="129"/>
      <c r="GH174" s="129"/>
      <c r="GI174" s="129"/>
      <c r="GJ174" s="129"/>
      <c r="GK174" s="129"/>
      <c r="GL174" s="129"/>
      <c r="GM174" s="129"/>
      <c r="GN174" s="129"/>
      <c r="GO174" s="129"/>
      <c r="GP174" s="129"/>
      <c r="GQ174" s="129"/>
      <c r="GR174" s="129"/>
      <c r="GS174" s="129"/>
      <c r="GT174" s="129"/>
      <c r="GU174" s="129"/>
      <c r="GV174" s="129"/>
      <c r="GW174" s="129"/>
      <c r="GX174" s="129"/>
      <c r="GY174" s="129"/>
      <c r="GZ174" s="129"/>
      <c r="HA174" s="129"/>
      <c r="HB174" s="129"/>
      <c r="HC174" s="129"/>
      <c r="HD174" s="129"/>
      <c r="HE174" s="129"/>
      <c r="HF174" s="129"/>
      <c r="HG174" s="129"/>
      <c r="HH174" s="129"/>
      <c r="HI174" s="129"/>
      <c r="HJ174" s="129"/>
      <c r="HK174" s="129"/>
      <c r="HL174" s="129"/>
      <c r="HM174" s="129"/>
      <c r="HN174" s="129"/>
      <c r="HO174" s="129"/>
      <c r="HP174" s="129"/>
      <c r="HQ174" s="129"/>
      <c r="HR174" s="129"/>
      <c r="HS174" s="129"/>
      <c r="HT174" s="129"/>
      <c r="HU174" s="129"/>
      <c r="HV174" s="129"/>
      <c r="HW174" s="129"/>
      <c r="HX174" s="129"/>
      <c r="HY174" s="129"/>
      <c r="HZ174" s="129"/>
      <c r="IA174" s="129"/>
      <c r="IB174" s="129"/>
      <c r="IC174" s="129"/>
      <c r="ID174" s="129"/>
      <c r="IE174" s="129"/>
      <c r="IF174" s="129"/>
      <c r="IG174" s="129"/>
      <c r="IH174" s="129"/>
      <c r="II174" s="129"/>
      <c r="IJ174" s="129"/>
      <c r="IK174" s="129"/>
      <c r="IL174" s="129"/>
      <c r="IM174" s="129"/>
      <c r="IN174" s="129"/>
      <c r="IO174" s="129"/>
      <c r="IP174" s="129"/>
      <c r="IQ174" s="129"/>
      <c r="IR174" s="129"/>
      <c r="IS174" s="129"/>
      <c r="IT174" s="129"/>
      <c r="IU174" s="129"/>
      <c r="IV174" s="129"/>
      <c r="IW174" s="129"/>
      <c r="IX174" s="129"/>
      <c r="IY174" s="129"/>
    </row>
    <row r="175" spans="1:259" s="120" customFormat="1" ht="15" hidden="1" x14ac:dyDescent="0.3">
      <c r="A175" s="130"/>
      <c r="B175" s="137" t="e">
        <f>IF(B173=0,B174,B173)</f>
        <v>#REF!</v>
      </c>
      <c r="C175" s="137"/>
      <c r="D175" s="137" t="e">
        <f>IF(D173=0,D174,D173)</f>
        <v>#REF!</v>
      </c>
      <c r="E175" s="137" t="e">
        <f>IF(E173=0,E174,E173)</f>
        <v>#REF!</v>
      </c>
      <c r="F175" s="137"/>
      <c r="G175" s="137"/>
      <c r="H175" s="137" t="e">
        <f>IF(H173=0,H174,H173)</f>
        <v>#REF!</v>
      </c>
      <c r="I175" s="137" t="e">
        <f>IF(I173=0,I174,I173)</f>
        <v>#REF!</v>
      </c>
      <c r="J175" s="138"/>
      <c r="K175" s="138"/>
      <c r="L175" s="138"/>
      <c r="M175" s="138"/>
      <c r="N175" s="138"/>
      <c r="O175" s="138"/>
      <c r="P175" s="138"/>
      <c r="Q175" s="138"/>
      <c r="R175" s="138"/>
      <c r="S175" s="138"/>
      <c r="T175" s="138"/>
      <c r="U175" s="138"/>
      <c r="V175" s="133"/>
      <c r="W175" s="128"/>
      <c r="X175" s="129"/>
      <c r="Y175" s="129"/>
      <c r="Z175" s="129"/>
      <c r="AA175" s="129"/>
      <c r="AB175" s="129"/>
      <c r="AC175" s="129"/>
      <c r="AD175" s="129"/>
      <c r="AE175" s="129"/>
      <c r="AF175" s="129"/>
      <c r="AG175" s="129"/>
      <c r="AH175" s="129"/>
      <c r="AI175" s="129"/>
      <c r="AJ175" s="129"/>
      <c r="AK175" s="129"/>
      <c r="AL175" s="129"/>
      <c r="AM175" s="129"/>
      <c r="AN175" s="129"/>
      <c r="AO175" s="129"/>
      <c r="AP175" s="129"/>
      <c r="AQ175" s="129"/>
      <c r="AR175" s="129"/>
      <c r="AS175" s="129"/>
      <c r="AT175" s="129"/>
      <c r="AU175" s="129"/>
      <c r="AV175" s="129"/>
      <c r="AW175" s="129"/>
      <c r="AX175" s="129"/>
      <c r="AY175" s="129"/>
      <c r="AZ175" s="129"/>
      <c r="BA175" s="129"/>
      <c r="BB175" s="129"/>
      <c r="BC175" s="129"/>
      <c r="BD175" s="129"/>
      <c r="BE175" s="129"/>
      <c r="BF175" s="129"/>
      <c r="BG175" s="129"/>
      <c r="BH175" s="129"/>
      <c r="BI175" s="129"/>
      <c r="BJ175" s="129"/>
      <c r="BK175" s="129"/>
      <c r="BL175" s="129"/>
      <c r="BM175" s="129"/>
      <c r="BN175" s="129"/>
      <c r="BO175" s="129"/>
      <c r="BP175" s="129"/>
      <c r="BQ175" s="129"/>
      <c r="BR175" s="129"/>
      <c r="BS175" s="129"/>
      <c r="BT175" s="129"/>
      <c r="BU175" s="129"/>
      <c r="BV175" s="129"/>
      <c r="BW175" s="129"/>
      <c r="BX175" s="129"/>
      <c r="BY175" s="129"/>
      <c r="BZ175" s="129"/>
      <c r="CA175" s="129"/>
      <c r="CB175" s="129"/>
      <c r="CC175" s="129"/>
      <c r="CD175" s="129"/>
      <c r="CE175" s="129"/>
      <c r="CF175" s="129"/>
      <c r="CG175" s="129"/>
      <c r="CH175" s="129"/>
      <c r="CI175" s="129"/>
      <c r="CJ175" s="129"/>
      <c r="CK175" s="129"/>
      <c r="CL175" s="129"/>
      <c r="CM175" s="129"/>
      <c r="CN175" s="129"/>
      <c r="CO175" s="129"/>
      <c r="CP175" s="129"/>
      <c r="CQ175" s="129"/>
      <c r="CR175" s="129"/>
      <c r="CS175" s="129"/>
      <c r="CT175" s="129"/>
      <c r="CU175" s="129"/>
      <c r="CV175" s="129"/>
      <c r="CW175" s="129"/>
      <c r="CX175" s="129"/>
      <c r="CY175" s="129"/>
      <c r="CZ175" s="129"/>
      <c r="DA175" s="129"/>
      <c r="DB175" s="129"/>
      <c r="DC175" s="129"/>
      <c r="DD175" s="129"/>
      <c r="DE175" s="129"/>
      <c r="DF175" s="129"/>
      <c r="DG175" s="129"/>
      <c r="DH175" s="129"/>
      <c r="DI175" s="129"/>
      <c r="DJ175" s="129"/>
      <c r="DK175" s="129"/>
      <c r="DL175" s="129"/>
      <c r="DM175" s="129"/>
      <c r="DN175" s="129"/>
      <c r="DO175" s="129"/>
      <c r="DP175" s="129"/>
      <c r="DQ175" s="129"/>
      <c r="DR175" s="129"/>
      <c r="DS175" s="129"/>
      <c r="DT175" s="129"/>
      <c r="DU175" s="129"/>
      <c r="DV175" s="129"/>
      <c r="DW175" s="129"/>
      <c r="DX175" s="129"/>
      <c r="DY175" s="129"/>
      <c r="DZ175" s="129"/>
      <c r="EA175" s="129"/>
      <c r="EB175" s="129"/>
      <c r="EC175" s="129"/>
      <c r="ED175" s="129"/>
      <c r="EE175" s="129"/>
      <c r="EF175" s="129"/>
      <c r="EG175" s="129"/>
      <c r="EH175" s="129"/>
      <c r="EI175" s="129"/>
      <c r="EJ175" s="129"/>
      <c r="EK175" s="129"/>
      <c r="EL175" s="129"/>
      <c r="EM175" s="129"/>
      <c r="EN175" s="129"/>
      <c r="EO175" s="129"/>
      <c r="EP175" s="129"/>
      <c r="EQ175" s="129"/>
      <c r="ER175" s="129"/>
      <c r="ES175" s="129"/>
      <c r="ET175" s="129"/>
      <c r="EU175" s="129"/>
      <c r="EV175" s="129"/>
      <c r="EW175" s="129"/>
      <c r="EX175" s="129"/>
      <c r="EY175" s="129"/>
      <c r="EZ175" s="129"/>
      <c r="FA175" s="129"/>
      <c r="FB175" s="129"/>
      <c r="FC175" s="129"/>
      <c r="FD175" s="129"/>
      <c r="FE175" s="129"/>
      <c r="FF175" s="129"/>
      <c r="FG175" s="129"/>
      <c r="FH175" s="129"/>
      <c r="FI175" s="129"/>
      <c r="FJ175" s="129"/>
      <c r="FK175" s="129"/>
      <c r="FL175" s="129"/>
      <c r="FM175" s="129"/>
      <c r="FN175" s="129"/>
      <c r="FO175" s="129"/>
      <c r="FP175" s="129"/>
      <c r="FQ175" s="129"/>
      <c r="FR175" s="129"/>
      <c r="FS175" s="129"/>
      <c r="FT175" s="129"/>
      <c r="FU175" s="129"/>
      <c r="FV175" s="129"/>
      <c r="FW175" s="129"/>
      <c r="FX175" s="129"/>
      <c r="FY175" s="129"/>
      <c r="FZ175" s="129"/>
      <c r="GA175" s="129"/>
      <c r="GB175" s="129"/>
      <c r="GC175" s="129"/>
      <c r="GD175" s="129"/>
      <c r="GE175" s="129"/>
      <c r="GF175" s="129"/>
      <c r="GG175" s="129"/>
      <c r="GH175" s="129"/>
      <c r="GI175" s="129"/>
      <c r="GJ175" s="129"/>
      <c r="GK175" s="129"/>
      <c r="GL175" s="129"/>
      <c r="GM175" s="129"/>
      <c r="GN175" s="129"/>
      <c r="GO175" s="129"/>
      <c r="GP175" s="129"/>
      <c r="GQ175" s="129"/>
      <c r="GR175" s="129"/>
      <c r="GS175" s="129"/>
      <c r="GT175" s="129"/>
      <c r="GU175" s="129"/>
      <c r="GV175" s="129"/>
      <c r="GW175" s="129"/>
      <c r="GX175" s="129"/>
      <c r="GY175" s="129"/>
      <c r="GZ175" s="129"/>
      <c r="HA175" s="129"/>
      <c r="HB175" s="129"/>
      <c r="HC175" s="129"/>
      <c r="HD175" s="129"/>
      <c r="HE175" s="129"/>
      <c r="HF175" s="129"/>
      <c r="HG175" s="129"/>
      <c r="HH175" s="129"/>
      <c r="HI175" s="129"/>
      <c r="HJ175" s="129"/>
      <c r="HK175" s="129"/>
      <c r="HL175" s="129"/>
      <c r="HM175" s="129"/>
      <c r="HN175" s="129"/>
      <c r="HO175" s="129"/>
      <c r="HP175" s="129"/>
      <c r="HQ175" s="129"/>
      <c r="HR175" s="129"/>
      <c r="HS175" s="129"/>
      <c r="HT175" s="129"/>
      <c r="HU175" s="129"/>
      <c r="HV175" s="129"/>
      <c r="HW175" s="129"/>
      <c r="HX175" s="129"/>
      <c r="HY175" s="129"/>
      <c r="HZ175" s="129"/>
      <c r="IA175" s="129"/>
      <c r="IB175" s="129"/>
      <c r="IC175" s="129"/>
      <c r="ID175" s="129"/>
      <c r="IE175" s="129"/>
      <c r="IF175" s="129"/>
      <c r="IG175" s="129"/>
      <c r="IH175" s="129"/>
      <c r="II175" s="129"/>
      <c r="IJ175" s="129"/>
      <c r="IK175" s="129"/>
      <c r="IL175" s="129"/>
      <c r="IM175" s="129"/>
      <c r="IN175" s="129"/>
      <c r="IO175" s="129"/>
      <c r="IP175" s="129"/>
      <c r="IQ175" s="129"/>
      <c r="IR175" s="129"/>
      <c r="IS175" s="129"/>
      <c r="IT175" s="129"/>
      <c r="IU175" s="129"/>
      <c r="IV175" s="129"/>
      <c r="IW175" s="129"/>
      <c r="IX175" s="129"/>
      <c r="IY175" s="129"/>
    </row>
    <row r="176" spans="1:259" s="120" customFormat="1" ht="15" hidden="1" x14ac:dyDescent="0.3">
      <c r="A176" s="130"/>
      <c r="B176" s="138" t="e">
        <f>IF(B77=217,"Dua Ratus Tujuh Belas",IF(B77=218,"Dua Ratus Delapan Belas",IF(B77=219,"Dua Ratus Sembilan Belas",IF(B77=220,"Dua Ratus Dua Puluh",IF(B77=221,"Dua Ratus Dua Puluh Satu",IF(B77=222,"Dua Ratus Dua Puluh Dua",IF(B77=223,"Dua Ratus Dua Puluh Tiga",IF(B77=224,"Dua Ratus Dua Puluh Empat",0))))))))</f>
        <v>#REF!</v>
      </c>
      <c r="C176" s="138"/>
      <c r="D176" s="138" t="e">
        <f>IF(D77=217,"Dua Ratus Tujuh Belas",IF(D77=218,"Dua Ratus Delapan Belas",IF(D77=219,"Dua Ratus Sembilan Belas",IF(D77=220,"Dua Ratus Dua Puluh",IF(D77=221,"Dua Ratus Dua Puluh Satu",IF(D77=222,"Dua Ratus Dua Puluh Dua",IF(D77=223,"Dua Ratus Dua Puluh Tiga",IF(D77=224,"Dua Ratus Dua Puluh Empat",0))))))))</f>
        <v>#REF!</v>
      </c>
      <c r="E176" s="138" t="e">
        <f>IF(E77=217,"Dua Ratus Tujuh Belas",IF(E77=218,"Dua Ratus Delapan Belas",IF(E77=219,"Dua Ratus Sembilan Belas",IF(E77=220,"Dua Ratus Dua Puluh",IF(E77=221,"Dua Ratus Dua Puluh Satu",IF(E77=222,"Dua Ratus Dua Puluh Dua",IF(E77=223,"Dua Ratus Dua Puluh Tiga",IF(E77=224,"Dua Ratus Dua Puluh Empat",0))))))))</f>
        <v>#REF!</v>
      </c>
      <c r="F176" s="138"/>
      <c r="G176" s="138"/>
      <c r="H176" s="138" t="e">
        <f>IF(H77=217,"Dua Ratus Tujuh Belas",IF(H77=218,"Dua Ratus Delapan Belas",IF(H77=219,"Dua Ratus Sembilan Belas",IF(H77=220,"Dua Ratus Dua Puluh",IF(H77=221,"Dua Ratus Dua Puluh Satu",IF(H77=222,"Dua Ratus Dua Puluh Dua",IF(H77=223,"Dua Ratus Dua Puluh Tiga",IF(H77=224,"Dua Ratus Dua Puluh Empat",0))))))))</f>
        <v>#REF!</v>
      </c>
      <c r="I176" s="138" t="e">
        <f>IF(I77=217,"Dua Ratus Tujuh Belas",IF(I77=218,"Dua Ratus Delapan Belas",IF(I77=219,"Dua Ratus Sembilan Belas",IF(I77=220,"Dua Ratus Dua Puluh",IF(I77=221,"Dua Ratus Dua Puluh Satu",IF(I77=222,"Dua Ratus Dua Puluh Dua",IF(I77=223,"Dua Ratus Dua Puluh Tiga",IF(I77=224,"Dua Ratus Dua Puluh Empat",0))))))))</f>
        <v>#REF!</v>
      </c>
      <c r="J176" s="138"/>
      <c r="K176" s="138"/>
      <c r="L176" s="138"/>
      <c r="M176" s="138"/>
      <c r="N176" s="138"/>
      <c r="O176" s="138"/>
      <c r="P176" s="138"/>
      <c r="Q176" s="138"/>
      <c r="R176" s="138"/>
      <c r="S176" s="138"/>
      <c r="T176" s="138"/>
      <c r="U176" s="138"/>
      <c r="V176" s="133"/>
      <c r="W176" s="128"/>
      <c r="X176" s="129"/>
      <c r="Y176" s="129"/>
      <c r="Z176" s="129"/>
      <c r="AA176" s="129"/>
      <c r="AB176" s="129"/>
      <c r="AC176" s="129"/>
      <c r="AD176" s="129"/>
      <c r="AE176" s="129"/>
      <c r="AF176" s="129"/>
      <c r="AG176" s="129"/>
      <c r="AH176" s="129"/>
      <c r="AI176" s="129"/>
      <c r="AJ176" s="129"/>
      <c r="AK176" s="129"/>
      <c r="AL176" s="129"/>
      <c r="AM176" s="129"/>
      <c r="AN176" s="129"/>
      <c r="AO176" s="129"/>
      <c r="AP176" s="129"/>
      <c r="AQ176" s="129"/>
      <c r="AR176" s="129"/>
      <c r="AS176" s="129"/>
      <c r="AT176" s="129"/>
      <c r="AU176" s="129"/>
      <c r="AV176" s="129"/>
      <c r="AW176" s="129"/>
      <c r="AX176" s="129"/>
      <c r="AY176" s="129"/>
      <c r="AZ176" s="129"/>
      <c r="BA176" s="129"/>
      <c r="BB176" s="129"/>
      <c r="BC176" s="129"/>
      <c r="BD176" s="129"/>
      <c r="BE176" s="129"/>
      <c r="BF176" s="129"/>
      <c r="BG176" s="129"/>
      <c r="BH176" s="129"/>
      <c r="BI176" s="129"/>
      <c r="BJ176" s="129"/>
      <c r="BK176" s="129"/>
      <c r="BL176" s="129"/>
      <c r="BM176" s="129"/>
      <c r="BN176" s="129"/>
      <c r="BO176" s="129"/>
      <c r="BP176" s="129"/>
      <c r="BQ176" s="129"/>
      <c r="BR176" s="129"/>
      <c r="BS176" s="129"/>
      <c r="BT176" s="129"/>
      <c r="BU176" s="129"/>
      <c r="BV176" s="129"/>
      <c r="BW176" s="129"/>
      <c r="BX176" s="129"/>
      <c r="BY176" s="129"/>
      <c r="BZ176" s="129"/>
      <c r="CA176" s="129"/>
      <c r="CB176" s="129"/>
      <c r="CC176" s="129"/>
      <c r="CD176" s="129"/>
      <c r="CE176" s="129"/>
      <c r="CF176" s="129"/>
      <c r="CG176" s="129"/>
      <c r="CH176" s="129"/>
      <c r="CI176" s="129"/>
      <c r="CJ176" s="129"/>
      <c r="CK176" s="129"/>
      <c r="CL176" s="129"/>
      <c r="CM176" s="129"/>
      <c r="CN176" s="129"/>
      <c r="CO176" s="129"/>
      <c r="CP176" s="129"/>
      <c r="CQ176" s="129"/>
      <c r="CR176" s="129"/>
      <c r="CS176" s="129"/>
      <c r="CT176" s="129"/>
      <c r="CU176" s="129"/>
      <c r="CV176" s="129"/>
      <c r="CW176" s="129"/>
      <c r="CX176" s="129"/>
      <c r="CY176" s="129"/>
      <c r="CZ176" s="129"/>
      <c r="DA176" s="129"/>
      <c r="DB176" s="129"/>
      <c r="DC176" s="129"/>
      <c r="DD176" s="129"/>
      <c r="DE176" s="129"/>
      <c r="DF176" s="129"/>
      <c r="DG176" s="129"/>
      <c r="DH176" s="129"/>
      <c r="DI176" s="129"/>
      <c r="DJ176" s="129"/>
      <c r="DK176" s="129"/>
      <c r="DL176" s="129"/>
      <c r="DM176" s="129"/>
      <c r="DN176" s="129"/>
      <c r="DO176" s="129"/>
      <c r="DP176" s="129"/>
      <c r="DQ176" s="129"/>
      <c r="DR176" s="129"/>
      <c r="DS176" s="129"/>
      <c r="DT176" s="129"/>
      <c r="DU176" s="129"/>
      <c r="DV176" s="129"/>
      <c r="DW176" s="129"/>
      <c r="DX176" s="129"/>
      <c r="DY176" s="129"/>
      <c r="DZ176" s="129"/>
      <c r="EA176" s="129"/>
      <c r="EB176" s="129"/>
      <c r="EC176" s="129"/>
      <c r="ED176" s="129"/>
      <c r="EE176" s="129"/>
      <c r="EF176" s="129"/>
      <c r="EG176" s="129"/>
      <c r="EH176" s="129"/>
      <c r="EI176" s="129"/>
      <c r="EJ176" s="129"/>
      <c r="EK176" s="129"/>
      <c r="EL176" s="129"/>
      <c r="EM176" s="129"/>
      <c r="EN176" s="129"/>
      <c r="EO176" s="129"/>
      <c r="EP176" s="129"/>
      <c r="EQ176" s="129"/>
      <c r="ER176" s="129"/>
      <c r="ES176" s="129"/>
      <c r="ET176" s="129"/>
      <c r="EU176" s="129"/>
      <c r="EV176" s="129"/>
      <c r="EW176" s="129"/>
      <c r="EX176" s="129"/>
      <c r="EY176" s="129"/>
      <c r="EZ176" s="129"/>
      <c r="FA176" s="129"/>
      <c r="FB176" s="129"/>
      <c r="FC176" s="129"/>
      <c r="FD176" s="129"/>
      <c r="FE176" s="129"/>
      <c r="FF176" s="129"/>
      <c r="FG176" s="129"/>
      <c r="FH176" s="129"/>
      <c r="FI176" s="129"/>
      <c r="FJ176" s="129"/>
      <c r="FK176" s="129"/>
      <c r="FL176" s="129"/>
      <c r="FM176" s="129"/>
      <c r="FN176" s="129"/>
      <c r="FO176" s="129"/>
      <c r="FP176" s="129"/>
      <c r="FQ176" s="129"/>
      <c r="FR176" s="129"/>
      <c r="FS176" s="129"/>
      <c r="FT176" s="129"/>
      <c r="FU176" s="129"/>
      <c r="FV176" s="129"/>
      <c r="FW176" s="129"/>
      <c r="FX176" s="129"/>
      <c r="FY176" s="129"/>
      <c r="FZ176" s="129"/>
      <c r="GA176" s="129"/>
      <c r="GB176" s="129"/>
      <c r="GC176" s="129"/>
      <c r="GD176" s="129"/>
      <c r="GE176" s="129"/>
      <c r="GF176" s="129"/>
      <c r="GG176" s="129"/>
      <c r="GH176" s="129"/>
      <c r="GI176" s="129"/>
      <c r="GJ176" s="129"/>
      <c r="GK176" s="129"/>
      <c r="GL176" s="129"/>
      <c r="GM176" s="129"/>
      <c r="GN176" s="129"/>
      <c r="GO176" s="129"/>
      <c r="GP176" s="129"/>
      <c r="GQ176" s="129"/>
      <c r="GR176" s="129"/>
      <c r="GS176" s="129"/>
      <c r="GT176" s="129"/>
      <c r="GU176" s="129"/>
      <c r="GV176" s="129"/>
      <c r="GW176" s="129"/>
      <c r="GX176" s="129"/>
      <c r="GY176" s="129"/>
      <c r="GZ176" s="129"/>
      <c r="HA176" s="129"/>
      <c r="HB176" s="129"/>
      <c r="HC176" s="129"/>
      <c r="HD176" s="129"/>
      <c r="HE176" s="129"/>
      <c r="HF176" s="129"/>
      <c r="HG176" s="129"/>
      <c r="HH176" s="129"/>
      <c r="HI176" s="129"/>
      <c r="HJ176" s="129"/>
      <c r="HK176" s="129"/>
      <c r="HL176" s="129"/>
      <c r="HM176" s="129"/>
      <c r="HN176" s="129"/>
      <c r="HO176" s="129"/>
      <c r="HP176" s="129"/>
      <c r="HQ176" s="129"/>
      <c r="HR176" s="129"/>
      <c r="HS176" s="129"/>
      <c r="HT176" s="129"/>
      <c r="HU176" s="129"/>
      <c r="HV176" s="129"/>
      <c r="HW176" s="129"/>
      <c r="HX176" s="129"/>
      <c r="HY176" s="129"/>
      <c r="HZ176" s="129"/>
      <c r="IA176" s="129"/>
      <c r="IB176" s="129"/>
      <c r="IC176" s="129"/>
      <c r="ID176" s="129"/>
      <c r="IE176" s="129"/>
      <c r="IF176" s="129"/>
      <c r="IG176" s="129"/>
      <c r="IH176" s="129"/>
      <c r="II176" s="129"/>
      <c r="IJ176" s="129"/>
      <c r="IK176" s="129"/>
      <c r="IL176" s="129"/>
      <c r="IM176" s="129"/>
      <c r="IN176" s="129"/>
      <c r="IO176" s="129"/>
      <c r="IP176" s="129"/>
      <c r="IQ176" s="129"/>
      <c r="IR176" s="129"/>
      <c r="IS176" s="129"/>
      <c r="IT176" s="129"/>
      <c r="IU176" s="129"/>
      <c r="IV176" s="129"/>
      <c r="IW176" s="129"/>
      <c r="IX176" s="129"/>
      <c r="IY176" s="129"/>
    </row>
    <row r="177" spans="1:259" s="120" customFormat="1" ht="15" hidden="1" x14ac:dyDescent="0.3">
      <c r="A177" s="130"/>
      <c r="B177" s="137" t="e">
        <f>IF(B175=0,B176,B175)</f>
        <v>#REF!</v>
      </c>
      <c r="C177" s="137"/>
      <c r="D177" s="137" t="e">
        <f>IF(D175=0,D176,D175)</f>
        <v>#REF!</v>
      </c>
      <c r="E177" s="137" t="e">
        <f>IF(E175=0,E176,E175)</f>
        <v>#REF!</v>
      </c>
      <c r="F177" s="137"/>
      <c r="G177" s="137"/>
      <c r="H177" s="137" t="e">
        <f>IF(H175=0,H176,H175)</f>
        <v>#REF!</v>
      </c>
      <c r="I177" s="137" t="e">
        <f>IF(I175=0,I176,I175)</f>
        <v>#REF!</v>
      </c>
      <c r="J177" s="138"/>
      <c r="K177" s="138"/>
      <c r="L177" s="138"/>
      <c r="M177" s="138"/>
      <c r="N177" s="138"/>
      <c r="O177" s="138"/>
      <c r="P177" s="138"/>
      <c r="Q177" s="138"/>
      <c r="R177" s="138"/>
      <c r="S177" s="138"/>
      <c r="T177" s="138"/>
      <c r="U177" s="138"/>
      <c r="V177" s="133"/>
      <c r="W177" s="128"/>
      <c r="X177" s="129"/>
      <c r="Y177" s="129"/>
      <c r="Z177" s="129"/>
      <c r="AA177" s="129"/>
      <c r="AB177" s="129"/>
      <c r="AC177" s="129"/>
      <c r="AD177" s="129"/>
      <c r="AE177" s="129"/>
      <c r="AF177" s="129"/>
      <c r="AG177" s="129"/>
      <c r="AH177" s="129"/>
      <c r="AI177" s="129"/>
      <c r="AJ177" s="129"/>
      <c r="AK177" s="129"/>
      <c r="AL177" s="129"/>
      <c r="AM177" s="129"/>
      <c r="AN177" s="129"/>
      <c r="AO177" s="129"/>
      <c r="AP177" s="129"/>
      <c r="AQ177" s="129"/>
      <c r="AR177" s="129"/>
      <c r="AS177" s="129"/>
      <c r="AT177" s="129"/>
      <c r="AU177" s="129"/>
      <c r="AV177" s="129"/>
      <c r="AW177" s="129"/>
      <c r="AX177" s="129"/>
      <c r="AY177" s="129"/>
      <c r="AZ177" s="129"/>
      <c r="BA177" s="129"/>
      <c r="BB177" s="129"/>
      <c r="BC177" s="129"/>
      <c r="BD177" s="129"/>
      <c r="BE177" s="129"/>
      <c r="BF177" s="129"/>
      <c r="BG177" s="129"/>
      <c r="BH177" s="129"/>
      <c r="BI177" s="129"/>
      <c r="BJ177" s="129"/>
      <c r="BK177" s="129"/>
      <c r="BL177" s="129"/>
      <c r="BM177" s="129"/>
      <c r="BN177" s="129"/>
      <c r="BO177" s="129"/>
      <c r="BP177" s="129"/>
      <c r="BQ177" s="129"/>
      <c r="BR177" s="129"/>
      <c r="BS177" s="129"/>
      <c r="BT177" s="129"/>
      <c r="BU177" s="129"/>
      <c r="BV177" s="129"/>
      <c r="BW177" s="129"/>
      <c r="BX177" s="129"/>
      <c r="BY177" s="129"/>
      <c r="BZ177" s="129"/>
      <c r="CA177" s="129"/>
      <c r="CB177" s="129"/>
      <c r="CC177" s="129"/>
      <c r="CD177" s="129"/>
      <c r="CE177" s="129"/>
      <c r="CF177" s="129"/>
      <c r="CG177" s="129"/>
      <c r="CH177" s="129"/>
      <c r="CI177" s="129"/>
      <c r="CJ177" s="129"/>
      <c r="CK177" s="129"/>
      <c r="CL177" s="129"/>
      <c r="CM177" s="129"/>
      <c r="CN177" s="129"/>
      <c r="CO177" s="129"/>
      <c r="CP177" s="129"/>
      <c r="CQ177" s="129"/>
      <c r="CR177" s="129"/>
      <c r="CS177" s="129"/>
      <c r="CT177" s="129"/>
      <c r="CU177" s="129"/>
      <c r="CV177" s="129"/>
      <c r="CW177" s="129"/>
      <c r="CX177" s="129"/>
      <c r="CY177" s="129"/>
      <c r="CZ177" s="129"/>
      <c r="DA177" s="129"/>
      <c r="DB177" s="129"/>
      <c r="DC177" s="129"/>
      <c r="DD177" s="129"/>
      <c r="DE177" s="129"/>
      <c r="DF177" s="129"/>
      <c r="DG177" s="129"/>
      <c r="DH177" s="129"/>
      <c r="DI177" s="129"/>
      <c r="DJ177" s="129"/>
      <c r="DK177" s="129"/>
      <c r="DL177" s="129"/>
      <c r="DM177" s="129"/>
      <c r="DN177" s="129"/>
      <c r="DO177" s="129"/>
      <c r="DP177" s="129"/>
      <c r="DQ177" s="129"/>
      <c r="DR177" s="129"/>
      <c r="DS177" s="129"/>
      <c r="DT177" s="129"/>
      <c r="DU177" s="129"/>
      <c r="DV177" s="129"/>
      <c r="DW177" s="129"/>
      <c r="DX177" s="129"/>
      <c r="DY177" s="129"/>
      <c r="DZ177" s="129"/>
      <c r="EA177" s="129"/>
      <c r="EB177" s="129"/>
      <c r="EC177" s="129"/>
      <c r="ED177" s="129"/>
      <c r="EE177" s="129"/>
      <c r="EF177" s="129"/>
      <c r="EG177" s="129"/>
      <c r="EH177" s="129"/>
      <c r="EI177" s="129"/>
      <c r="EJ177" s="129"/>
      <c r="EK177" s="129"/>
      <c r="EL177" s="129"/>
      <c r="EM177" s="129"/>
      <c r="EN177" s="129"/>
      <c r="EO177" s="129"/>
      <c r="EP177" s="129"/>
      <c r="EQ177" s="129"/>
      <c r="ER177" s="129"/>
      <c r="ES177" s="129"/>
      <c r="ET177" s="129"/>
      <c r="EU177" s="129"/>
      <c r="EV177" s="129"/>
      <c r="EW177" s="129"/>
      <c r="EX177" s="129"/>
      <c r="EY177" s="129"/>
      <c r="EZ177" s="129"/>
      <c r="FA177" s="129"/>
      <c r="FB177" s="129"/>
      <c r="FC177" s="129"/>
      <c r="FD177" s="129"/>
      <c r="FE177" s="129"/>
      <c r="FF177" s="129"/>
      <c r="FG177" s="129"/>
      <c r="FH177" s="129"/>
      <c r="FI177" s="129"/>
      <c r="FJ177" s="129"/>
      <c r="FK177" s="129"/>
      <c r="FL177" s="129"/>
      <c r="FM177" s="129"/>
      <c r="FN177" s="129"/>
      <c r="FO177" s="129"/>
      <c r="FP177" s="129"/>
      <c r="FQ177" s="129"/>
      <c r="FR177" s="129"/>
      <c r="FS177" s="129"/>
      <c r="FT177" s="129"/>
      <c r="FU177" s="129"/>
      <c r="FV177" s="129"/>
      <c r="FW177" s="129"/>
      <c r="FX177" s="129"/>
      <c r="FY177" s="129"/>
      <c r="FZ177" s="129"/>
      <c r="GA177" s="129"/>
      <c r="GB177" s="129"/>
      <c r="GC177" s="129"/>
      <c r="GD177" s="129"/>
      <c r="GE177" s="129"/>
      <c r="GF177" s="129"/>
      <c r="GG177" s="129"/>
      <c r="GH177" s="129"/>
      <c r="GI177" s="129"/>
      <c r="GJ177" s="129"/>
      <c r="GK177" s="129"/>
      <c r="GL177" s="129"/>
      <c r="GM177" s="129"/>
      <c r="GN177" s="129"/>
      <c r="GO177" s="129"/>
      <c r="GP177" s="129"/>
      <c r="GQ177" s="129"/>
      <c r="GR177" s="129"/>
      <c r="GS177" s="129"/>
      <c r="GT177" s="129"/>
      <c r="GU177" s="129"/>
      <c r="GV177" s="129"/>
      <c r="GW177" s="129"/>
      <c r="GX177" s="129"/>
      <c r="GY177" s="129"/>
      <c r="GZ177" s="129"/>
      <c r="HA177" s="129"/>
      <c r="HB177" s="129"/>
      <c r="HC177" s="129"/>
      <c r="HD177" s="129"/>
      <c r="HE177" s="129"/>
      <c r="HF177" s="129"/>
      <c r="HG177" s="129"/>
      <c r="HH177" s="129"/>
      <c r="HI177" s="129"/>
      <c r="HJ177" s="129"/>
      <c r="HK177" s="129"/>
      <c r="HL177" s="129"/>
      <c r="HM177" s="129"/>
      <c r="HN177" s="129"/>
      <c r="HO177" s="129"/>
      <c r="HP177" s="129"/>
      <c r="HQ177" s="129"/>
      <c r="HR177" s="129"/>
      <c r="HS177" s="129"/>
      <c r="HT177" s="129"/>
      <c r="HU177" s="129"/>
      <c r="HV177" s="129"/>
      <c r="HW177" s="129"/>
      <c r="HX177" s="129"/>
      <c r="HY177" s="129"/>
      <c r="HZ177" s="129"/>
      <c r="IA177" s="129"/>
      <c r="IB177" s="129"/>
      <c r="IC177" s="129"/>
      <c r="ID177" s="129"/>
      <c r="IE177" s="129"/>
      <c r="IF177" s="129"/>
      <c r="IG177" s="129"/>
      <c r="IH177" s="129"/>
      <c r="II177" s="129"/>
      <c r="IJ177" s="129"/>
      <c r="IK177" s="129"/>
      <c r="IL177" s="129"/>
      <c r="IM177" s="129"/>
      <c r="IN177" s="129"/>
      <c r="IO177" s="129"/>
      <c r="IP177" s="129"/>
      <c r="IQ177" s="129"/>
      <c r="IR177" s="129"/>
      <c r="IS177" s="129"/>
      <c r="IT177" s="129"/>
      <c r="IU177" s="129"/>
      <c r="IV177" s="129"/>
      <c r="IW177" s="129"/>
      <c r="IX177" s="129"/>
      <c r="IY177" s="129"/>
    </row>
    <row r="178" spans="1:259" s="120" customFormat="1" ht="15" hidden="1" x14ac:dyDescent="0.3">
      <c r="A178" s="130"/>
      <c r="B178" s="138" t="e">
        <f>IF(B77=225,"Dua Ratus Dua Puluh Lima",IF(B77=226,"Dua Ratus Dua Puluh Enam",IF(B77=227,"Dua Ratus Dua Puluh Tujuh",IF(B77=228,"Dua Ratus Dua Puluh Delapan",IF(B77=229,"Dua Ratus Dua Puluh Sembilan",IF(B77=230,"Dua Ratus Tiga Puluh",IF(B77=231,"Dua Ratus Tiga Puluh Satu",IF(B77=232,"Dua Ratus Tiga Puluh Dua",0))))))))</f>
        <v>#REF!</v>
      </c>
      <c r="C178" s="138"/>
      <c r="D178" s="138" t="e">
        <f>IF(D77=225,"Dua Ratus Dua Puluh Lima",IF(D77=226,"Dua Ratus Dua Puluh Enam",IF(D77=227,"Dua Ratus Dua Puluh Tujuh",IF(D77=228,"Dua Ratus Dua Puluh Delapan",IF(D77=229,"Dua Ratus Dua Puluh Sembilan",IF(D77=230,"Dua Ratus Tiga Puluh",IF(D77=231,"Dua Ratus Tiga Puluh Satu",IF(D77=232,"Dua Ratus Tiga Puluh Dua",0))))))))</f>
        <v>#REF!</v>
      </c>
      <c r="E178" s="138" t="e">
        <f>IF(E77=225,"Dua Ratus Dua Puluh Lima",IF(E77=226,"Dua Ratus Dua Puluh Enam",IF(E77=227,"Dua Ratus Dua Puluh Tujuh",IF(E77=228,"Dua Ratus Dua Puluh Delapan",IF(E77=229,"Dua Ratus Dua Puluh Sembilan",IF(E77=230,"Dua Ratus Tiga Puluh",IF(E77=231,"Dua Ratus Tiga Puluh Satu",IF(E77=232,"Dua Ratus Tiga Puluh Dua",0))))))))</f>
        <v>#REF!</v>
      </c>
      <c r="F178" s="138"/>
      <c r="G178" s="138"/>
      <c r="H178" s="138" t="e">
        <f>IF(H77=225,"Dua Ratus Dua Puluh Lima",IF(H77=226,"Dua Ratus Dua Puluh Enam",IF(H77=227,"Dua Ratus Dua Puluh Tujuh",IF(H77=228,"Dua Ratus Dua Puluh Delapan",IF(H77=229,"Dua Ratus Dua Puluh Sembilan",IF(H77=230,"Dua Ratus Tiga Puluh",IF(H77=231,"Dua Ratus Tiga Puluh Satu",IF(H77=232,"Dua Ratus Tiga Puluh Dua",0))))))))</f>
        <v>#REF!</v>
      </c>
      <c r="I178" s="138" t="e">
        <f>IF(I77=225,"Dua Ratus Dua Puluh Lima",IF(I77=226,"Dua Ratus Dua Puluh Enam",IF(I77=227,"Dua Ratus Dua Puluh Tujuh",IF(I77=228,"Dua Ratus Dua Puluh Delapan",IF(I77=229,"Dua Ratus Dua Puluh Sembilan",IF(I77=230,"Dua Ratus Tiga Puluh",IF(I77=231,"Dua Ratus Tiga Puluh Satu",IF(I77=232,"Dua Ratus Tiga Puluh Dua",0))))))))</f>
        <v>#REF!</v>
      </c>
      <c r="J178" s="138"/>
      <c r="K178" s="138"/>
      <c r="L178" s="138"/>
      <c r="M178" s="138"/>
      <c r="N178" s="138"/>
      <c r="O178" s="138"/>
      <c r="P178" s="138"/>
      <c r="Q178" s="138"/>
      <c r="R178" s="138"/>
      <c r="S178" s="138"/>
      <c r="T178" s="138"/>
      <c r="U178" s="138"/>
      <c r="V178" s="133"/>
      <c r="W178" s="128"/>
      <c r="X178" s="129"/>
      <c r="Y178" s="129"/>
      <c r="Z178" s="129"/>
      <c r="AA178" s="129"/>
      <c r="AB178" s="129"/>
      <c r="AC178" s="129"/>
      <c r="AD178" s="129"/>
      <c r="AE178" s="129"/>
      <c r="AF178" s="129"/>
      <c r="AG178" s="129"/>
      <c r="AH178" s="129"/>
      <c r="AI178" s="129"/>
      <c r="AJ178" s="129"/>
      <c r="AK178" s="129"/>
      <c r="AL178" s="129"/>
      <c r="AM178" s="129"/>
      <c r="AN178" s="129"/>
      <c r="AO178" s="129"/>
      <c r="AP178" s="129"/>
      <c r="AQ178" s="129"/>
      <c r="AR178" s="129"/>
      <c r="AS178" s="129"/>
      <c r="AT178" s="129"/>
      <c r="AU178" s="129"/>
      <c r="AV178" s="129"/>
      <c r="AW178" s="129"/>
      <c r="AX178" s="129"/>
      <c r="AY178" s="129"/>
      <c r="AZ178" s="129"/>
      <c r="BA178" s="129"/>
      <c r="BB178" s="129"/>
      <c r="BC178" s="129"/>
      <c r="BD178" s="129"/>
      <c r="BE178" s="129"/>
      <c r="BF178" s="129"/>
      <c r="BG178" s="129"/>
      <c r="BH178" s="129"/>
      <c r="BI178" s="129"/>
      <c r="BJ178" s="129"/>
      <c r="BK178" s="129"/>
      <c r="BL178" s="129"/>
      <c r="BM178" s="129"/>
      <c r="BN178" s="129"/>
      <c r="BO178" s="129"/>
      <c r="BP178" s="129"/>
      <c r="BQ178" s="129"/>
      <c r="BR178" s="129"/>
      <c r="BS178" s="129"/>
      <c r="BT178" s="129"/>
      <c r="BU178" s="129"/>
      <c r="BV178" s="129"/>
      <c r="BW178" s="129"/>
      <c r="BX178" s="129"/>
      <c r="BY178" s="129"/>
      <c r="BZ178" s="129"/>
      <c r="CA178" s="129"/>
      <c r="CB178" s="129"/>
      <c r="CC178" s="129"/>
      <c r="CD178" s="129"/>
      <c r="CE178" s="129"/>
      <c r="CF178" s="129"/>
      <c r="CG178" s="129"/>
      <c r="CH178" s="129"/>
      <c r="CI178" s="129"/>
      <c r="CJ178" s="129"/>
      <c r="CK178" s="129"/>
      <c r="CL178" s="129"/>
      <c r="CM178" s="129"/>
      <c r="CN178" s="129"/>
      <c r="CO178" s="129"/>
      <c r="CP178" s="129"/>
      <c r="CQ178" s="129"/>
      <c r="CR178" s="129"/>
      <c r="CS178" s="129"/>
      <c r="CT178" s="129"/>
      <c r="CU178" s="129"/>
      <c r="CV178" s="129"/>
      <c r="CW178" s="129"/>
      <c r="CX178" s="129"/>
      <c r="CY178" s="129"/>
      <c r="CZ178" s="129"/>
      <c r="DA178" s="129"/>
      <c r="DB178" s="129"/>
      <c r="DC178" s="129"/>
      <c r="DD178" s="129"/>
      <c r="DE178" s="129"/>
      <c r="DF178" s="129"/>
      <c r="DG178" s="129"/>
      <c r="DH178" s="129"/>
      <c r="DI178" s="129"/>
      <c r="DJ178" s="129"/>
      <c r="DK178" s="129"/>
      <c r="DL178" s="129"/>
      <c r="DM178" s="129"/>
      <c r="DN178" s="129"/>
      <c r="DO178" s="129"/>
      <c r="DP178" s="129"/>
      <c r="DQ178" s="129"/>
      <c r="DR178" s="129"/>
      <c r="DS178" s="129"/>
      <c r="DT178" s="129"/>
      <c r="DU178" s="129"/>
      <c r="DV178" s="129"/>
      <c r="DW178" s="129"/>
      <c r="DX178" s="129"/>
      <c r="DY178" s="129"/>
      <c r="DZ178" s="129"/>
      <c r="EA178" s="129"/>
      <c r="EB178" s="129"/>
      <c r="EC178" s="129"/>
      <c r="ED178" s="129"/>
      <c r="EE178" s="129"/>
      <c r="EF178" s="129"/>
      <c r="EG178" s="129"/>
      <c r="EH178" s="129"/>
      <c r="EI178" s="129"/>
      <c r="EJ178" s="129"/>
      <c r="EK178" s="129"/>
      <c r="EL178" s="129"/>
      <c r="EM178" s="129"/>
      <c r="EN178" s="129"/>
      <c r="EO178" s="129"/>
      <c r="EP178" s="129"/>
      <c r="EQ178" s="129"/>
      <c r="ER178" s="129"/>
      <c r="ES178" s="129"/>
      <c r="ET178" s="129"/>
      <c r="EU178" s="129"/>
      <c r="EV178" s="129"/>
      <c r="EW178" s="129"/>
      <c r="EX178" s="129"/>
      <c r="EY178" s="129"/>
      <c r="EZ178" s="129"/>
      <c r="FA178" s="129"/>
      <c r="FB178" s="129"/>
      <c r="FC178" s="129"/>
      <c r="FD178" s="129"/>
      <c r="FE178" s="129"/>
      <c r="FF178" s="129"/>
      <c r="FG178" s="129"/>
      <c r="FH178" s="129"/>
      <c r="FI178" s="129"/>
      <c r="FJ178" s="129"/>
      <c r="FK178" s="129"/>
      <c r="FL178" s="129"/>
      <c r="FM178" s="129"/>
      <c r="FN178" s="129"/>
      <c r="FO178" s="129"/>
      <c r="FP178" s="129"/>
      <c r="FQ178" s="129"/>
      <c r="FR178" s="129"/>
      <c r="FS178" s="129"/>
      <c r="FT178" s="129"/>
      <c r="FU178" s="129"/>
      <c r="FV178" s="129"/>
      <c r="FW178" s="129"/>
      <c r="FX178" s="129"/>
      <c r="FY178" s="129"/>
      <c r="FZ178" s="129"/>
      <c r="GA178" s="129"/>
      <c r="GB178" s="129"/>
      <c r="GC178" s="129"/>
      <c r="GD178" s="129"/>
      <c r="GE178" s="129"/>
      <c r="GF178" s="129"/>
      <c r="GG178" s="129"/>
      <c r="GH178" s="129"/>
      <c r="GI178" s="129"/>
      <c r="GJ178" s="129"/>
      <c r="GK178" s="129"/>
      <c r="GL178" s="129"/>
      <c r="GM178" s="129"/>
      <c r="GN178" s="129"/>
      <c r="GO178" s="129"/>
      <c r="GP178" s="129"/>
      <c r="GQ178" s="129"/>
      <c r="GR178" s="129"/>
      <c r="GS178" s="129"/>
      <c r="GT178" s="129"/>
      <c r="GU178" s="129"/>
      <c r="GV178" s="129"/>
      <c r="GW178" s="129"/>
      <c r="GX178" s="129"/>
      <c r="GY178" s="129"/>
      <c r="GZ178" s="129"/>
      <c r="HA178" s="129"/>
      <c r="HB178" s="129"/>
      <c r="HC178" s="129"/>
      <c r="HD178" s="129"/>
      <c r="HE178" s="129"/>
      <c r="HF178" s="129"/>
      <c r="HG178" s="129"/>
      <c r="HH178" s="129"/>
      <c r="HI178" s="129"/>
      <c r="HJ178" s="129"/>
      <c r="HK178" s="129"/>
      <c r="HL178" s="129"/>
      <c r="HM178" s="129"/>
      <c r="HN178" s="129"/>
      <c r="HO178" s="129"/>
      <c r="HP178" s="129"/>
      <c r="HQ178" s="129"/>
      <c r="HR178" s="129"/>
      <c r="HS178" s="129"/>
      <c r="HT178" s="129"/>
      <c r="HU178" s="129"/>
      <c r="HV178" s="129"/>
      <c r="HW178" s="129"/>
      <c r="HX178" s="129"/>
      <c r="HY178" s="129"/>
      <c r="HZ178" s="129"/>
      <c r="IA178" s="129"/>
      <c r="IB178" s="129"/>
      <c r="IC178" s="129"/>
      <c r="ID178" s="129"/>
      <c r="IE178" s="129"/>
      <c r="IF178" s="129"/>
      <c r="IG178" s="129"/>
      <c r="IH178" s="129"/>
      <c r="II178" s="129"/>
      <c r="IJ178" s="129"/>
      <c r="IK178" s="129"/>
      <c r="IL178" s="129"/>
      <c r="IM178" s="129"/>
      <c r="IN178" s="129"/>
      <c r="IO178" s="129"/>
      <c r="IP178" s="129"/>
      <c r="IQ178" s="129"/>
      <c r="IR178" s="129"/>
      <c r="IS178" s="129"/>
      <c r="IT178" s="129"/>
      <c r="IU178" s="129"/>
      <c r="IV178" s="129"/>
      <c r="IW178" s="129"/>
      <c r="IX178" s="129"/>
      <c r="IY178" s="129"/>
    </row>
    <row r="179" spans="1:259" s="120" customFormat="1" ht="15" hidden="1" x14ac:dyDescent="0.3">
      <c r="A179" s="130"/>
      <c r="B179" s="137" t="e">
        <f>IF(B177=0,B178,B177)</f>
        <v>#REF!</v>
      </c>
      <c r="C179" s="137"/>
      <c r="D179" s="137" t="e">
        <f>IF(D177=0,D178,D177)</f>
        <v>#REF!</v>
      </c>
      <c r="E179" s="137" t="e">
        <f>IF(E177=0,E178,E177)</f>
        <v>#REF!</v>
      </c>
      <c r="F179" s="137"/>
      <c r="G179" s="137"/>
      <c r="H179" s="137" t="e">
        <f>IF(H177=0,H178,H177)</f>
        <v>#REF!</v>
      </c>
      <c r="I179" s="137" t="e">
        <f>IF(I177=0,I178,I177)</f>
        <v>#REF!</v>
      </c>
      <c r="J179" s="138"/>
      <c r="K179" s="138"/>
      <c r="L179" s="138"/>
      <c r="M179" s="138"/>
      <c r="N179" s="138"/>
      <c r="O179" s="138"/>
      <c r="P179" s="138"/>
      <c r="Q179" s="138"/>
      <c r="R179" s="138"/>
      <c r="S179" s="138"/>
      <c r="T179" s="138"/>
      <c r="U179" s="138"/>
      <c r="V179" s="133"/>
      <c r="W179" s="128"/>
      <c r="X179" s="129"/>
      <c r="Y179" s="129"/>
      <c r="Z179" s="129"/>
      <c r="AA179" s="129"/>
      <c r="AB179" s="129"/>
      <c r="AC179" s="129"/>
      <c r="AD179" s="129"/>
      <c r="AE179" s="129"/>
      <c r="AF179" s="129"/>
      <c r="AG179" s="129"/>
      <c r="AH179" s="129"/>
      <c r="AI179" s="129"/>
      <c r="AJ179" s="129"/>
      <c r="AK179" s="129"/>
      <c r="AL179" s="129"/>
      <c r="AM179" s="129"/>
      <c r="AN179" s="129"/>
      <c r="AO179" s="129"/>
      <c r="AP179" s="129"/>
      <c r="AQ179" s="129"/>
      <c r="AR179" s="129"/>
      <c r="AS179" s="129"/>
      <c r="AT179" s="129"/>
      <c r="AU179" s="129"/>
      <c r="AV179" s="129"/>
      <c r="AW179" s="129"/>
      <c r="AX179" s="129"/>
      <c r="AY179" s="129"/>
      <c r="AZ179" s="129"/>
      <c r="BA179" s="129"/>
      <c r="BB179" s="129"/>
      <c r="BC179" s="129"/>
      <c r="BD179" s="129"/>
      <c r="BE179" s="129"/>
      <c r="BF179" s="129"/>
      <c r="BG179" s="129"/>
      <c r="BH179" s="129"/>
      <c r="BI179" s="129"/>
      <c r="BJ179" s="129"/>
      <c r="BK179" s="129"/>
      <c r="BL179" s="129"/>
      <c r="BM179" s="129"/>
      <c r="BN179" s="129"/>
      <c r="BO179" s="129"/>
      <c r="BP179" s="129"/>
      <c r="BQ179" s="129"/>
      <c r="BR179" s="129"/>
      <c r="BS179" s="129"/>
      <c r="BT179" s="129"/>
      <c r="BU179" s="129"/>
      <c r="BV179" s="129"/>
      <c r="BW179" s="129"/>
      <c r="BX179" s="129"/>
      <c r="BY179" s="129"/>
      <c r="BZ179" s="129"/>
      <c r="CA179" s="129"/>
      <c r="CB179" s="129"/>
      <c r="CC179" s="129"/>
      <c r="CD179" s="129"/>
      <c r="CE179" s="129"/>
      <c r="CF179" s="129"/>
      <c r="CG179" s="129"/>
      <c r="CH179" s="129"/>
      <c r="CI179" s="129"/>
      <c r="CJ179" s="129"/>
      <c r="CK179" s="129"/>
      <c r="CL179" s="129"/>
      <c r="CM179" s="129"/>
      <c r="CN179" s="129"/>
      <c r="CO179" s="129"/>
      <c r="CP179" s="129"/>
      <c r="CQ179" s="129"/>
      <c r="CR179" s="129"/>
      <c r="CS179" s="129"/>
      <c r="CT179" s="129"/>
      <c r="CU179" s="129"/>
      <c r="CV179" s="129"/>
      <c r="CW179" s="129"/>
      <c r="CX179" s="129"/>
      <c r="CY179" s="129"/>
      <c r="CZ179" s="129"/>
      <c r="DA179" s="129"/>
      <c r="DB179" s="129"/>
      <c r="DC179" s="129"/>
      <c r="DD179" s="129"/>
      <c r="DE179" s="129"/>
      <c r="DF179" s="129"/>
      <c r="DG179" s="129"/>
      <c r="DH179" s="129"/>
      <c r="DI179" s="129"/>
      <c r="DJ179" s="129"/>
      <c r="DK179" s="129"/>
      <c r="DL179" s="129"/>
      <c r="DM179" s="129"/>
      <c r="DN179" s="129"/>
      <c r="DO179" s="129"/>
      <c r="DP179" s="129"/>
      <c r="DQ179" s="129"/>
      <c r="DR179" s="129"/>
      <c r="DS179" s="129"/>
      <c r="DT179" s="129"/>
      <c r="DU179" s="129"/>
      <c r="DV179" s="129"/>
      <c r="DW179" s="129"/>
      <c r="DX179" s="129"/>
      <c r="DY179" s="129"/>
      <c r="DZ179" s="129"/>
      <c r="EA179" s="129"/>
      <c r="EB179" s="129"/>
      <c r="EC179" s="129"/>
      <c r="ED179" s="129"/>
      <c r="EE179" s="129"/>
      <c r="EF179" s="129"/>
      <c r="EG179" s="129"/>
      <c r="EH179" s="129"/>
      <c r="EI179" s="129"/>
      <c r="EJ179" s="129"/>
      <c r="EK179" s="129"/>
      <c r="EL179" s="129"/>
      <c r="EM179" s="129"/>
      <c r="EN179" s="129"/>
      <c r="EO179" s="129"/>
      <c r="EP179" s="129"/>
      <c r="EQ179" s="129"/>
      <c r="ER179" s="129"/>
      <c r="ES179" s="129"/>
      <c r="ET179" s="129"/>
      <c r="EU179" s="129"/>
      <c r="EV179" s="129"/>
      <c r="EW179" s="129"/>
      <c r="EX179" s="129"/>
      <c r="EY179" s="129"/>
      <c r="EZ179" s="129"/>
      <c r="FA179" s="129"/>
      <c r="FB179" s="129"/>
      <c r="FC179" s="129"/>
      <c r="FD179" s="129"/>
      <c r="FE179" s="129"/>
      <c r="FF179" s="129"/>
      <c r="FG179" s="129"/>
      <c r="FH179" s="129"/>
      <c r="FI179" s="129"/>
      <c r="FJ179" s="129"/>
      <c r="FK179" s="129"/>
      <c r="FL179" s="129"/>
      <c r="FM179" s="129"/>
      <c r="FN179" s="129"/>
      <c r="FO179" s="129"/>
      <c r="FP179" s="129"/>
      <c r="FQ179" s="129"/>
      <c r="FR179" s="129"/>
      <c r="FS179" s="129"/>
      <c r="FT179" s="129"/>
      <c r="FU179" s="129"/>
      <c r="FV179" s="129"/>
      <c r="FW179" s="129"/>
      <c r="FX179" s="129"/>
      <c r="FY179" s="129"/>
      <c r="FZ179" s="129"/>
      <c r="GA179" s="129"/>
      <c r="GB179" s="129"/>
      <c r="GC179" s="129"/>
      <c r="GD179" s="129"/>
      <c r="GE179" s="129"/>
      <c r="GF179" s="129"/>
      <c r="GG179" s="129"/>
      <c r="GH179" s="129"/>
      <c r="GI179" s="129"/>
      <c r="GJ179" s="129"/>
      <c r="GK179" s="129"/>
      <c r="GL179" s="129"/>
      <c r="GM179" s="129"/>
      <c r="GN179" s="129"/>
      <c r="GO179" s="129"/>
      <c r="GP179" s="129"/>
      <c r="GQ179" s="129"/>
      <c r="GR179" s="129"/>
      <c r="GS179" s="129"/>
      <c r="GT179" s="129"/>
      <c r="GU179" s="129"/>
      <c r="GV179" s="129"/>
      <c r="GW179" s="129"/>
      <c r="GX179" s="129"/>
      <c r="GY179" s="129"/>
      <c r="GZ179" s="129"/>
      <c r="HA179" s="129"/>
      <c r="HB179" s="129"/>
      <c r="HC179" s="129"/>
      <c r="HD179" s="129"/>
      <c r="HE179" s="129"/>
      <c r="HF179" s="129"/>
      <c r="HG179" s="129"/>
      <c r="HH179" s="129"/>
      <c r="HI179" s="129"/>
      <c r="HJ179" s="129"/>
      <c r="HK179" s="129"/>
      <c r="HL179" s="129"/>
      <c r="HM179" s="129"/>
      <c r="HN179" s="129"/>
      <c r="HO179" s="129"/>
      <c r="HP179" s="129"/>
      <c r="HQ179" s="129"/>
      <c r="HR179" s="129"/>
      <c r="HS179" s="129"/>
      <c r="HT179" s="129"/>
      <c r="HU179" s="129"/>
      <c r="HV179" s="129"/>
      <c r="HW179" s="129"/>
      <c r="HX179" s="129"/>
      <c r="HY179" s="129"/>
      <c r="HZ179" s="129"/>
      <c r="IA179" s="129"/>
      <c r="IB179" s="129"/>
      <c r="IC179" s="129"/>
      <c r="ID179" s="129"/>
      <c r="IE179" s="129"/>
      <c r="IF179" s="129"/>
      <c r="IG179" s="129"/>
      <c r="IH179" s="129"/>
      <c r="II179" s="129"/>
      <c r="IJ179" s="129"/>
      <c r="IK179" s="129"/>
      <c r="IL179" s="129"/>
      <c r="IM179" s="129"/>
      <c r="IN179" s="129"/>
      <c r="IO179" s="129"/>
      <c r="IP179" s="129"/>
      <c r="IQ179" s="129"/>
      <c r="IR179" s="129"/>
      <c r="IS179" s="129"/>
      <c r="IT179" s="129"/>
      <c r="IU179" s="129"/>
      <c r="IV179" s="129"/>
      <c r="IW179" s="129"/>
      <c r="IX179" s="129"/>
      <c r="IY179" s="129"/>
    </row>
    <row r="180" spans="1:259" s="120" customFormat="1" ht="15" hidden="1" x14ac:dyDescent="0.3">
      <c r="A180" s="130"/>
      <c r="B180" s="138" t="e">
        <f>IF(B77=233,"Dua Ratus Tiga Puluh Tiga",IF(B77=234,"Dua Ratus Tiga Puluh Empat",IF(B77=235,"Dua Ratus Tiga Puluh Lima",IF(B77=236,"Dua Ratus Tiga Puluh Enam",IF(B77=237,"Dua Ratus Tiga Puluh Tujuh",IF(B77=238,"Dua Ratus Tiga Puluh Delapan",IF(B77=239,"Dua Ratus Tiga Puluh Sembilan",IF(B77=240,"Dua Ratus Empat Puluh",0))))))))</f>
        <v>#REF!</v>
      </c>
      <c r="C180" s="138"/>
      <c r="D180" s="138" t="e">
        <f>IF(D77=233,"Dua Ratus Tiga Puluh Tiga",IF(D77=234,"Dua Ratus Tiga Puluh Empat",IF(D77=235,"Dua Ratus Tiga Puluh Lima",IF(D77=236,"Dua Ratus Tiga Puluh Enam",IF(D77=237,"Dua Ratus Tiga Puluh Tujuh",IF(D77=238,"Dua Ratus Tiga Puluh Delapan",IF(D77=239,"Dua Ratus Tiga Puluh Sembilan",IF(D77=240,"Dua Ratus Empat Puluh",0))))))))</f>
        <v>#REF!</v>
      </c>
      <c r="E180" s="138" t="e">
        <f>IF(E77=233,"Dua Ratus Tiga Puluh Tiga",IF(E77=234,"Dua Ratus Tiga Puluh Empat",IF(E77=235,"Dua Ratus Tiga Puluh Lima",IF(E77=236,"Dua Ratus Tiga Puluh Enam",IF(E77=237,"Dua Ratus Tiga Puluh Tujuh",IF(E77=238,"Dua Ratus Tiga Puluh Delapan",IF(E77=239,"Dua Ratus Tiga Puluh Sembilan",IF(E77=240,"Dua Ratus Empat Puluh",0))))))))</f>
        <v>#REF!</v>
      </c>
      <c r="F180" s="138"/>
      <c r="G180" s="138"/>
      <c r="H180" s="138" t="e">
        <f>IF(H77=233,"Dua Ratus Tiga Puluh Tiga",IF(H77=234,"Dua Ratus Tiga Puluh Empat",IF(H77=235,"Dua Ratus Tiga Puluh Lima",IF(H77=236,"Dua Ratus Tiga Puluh Enam",IF(H77=237,"Dua Ratus Tiga Puluh Tujuh",IF(H77=238,"Dua Ratus Tiga Puluh Delapan",IF(H77=239,"Dua Ratus Tiga Puluh Sembilan",IF(H77=240,"Dua Ratus Empat Puluh",0))))))))</f>
        <v>#REF!</v>
      </c>
      <c r="I180" s="138" t="e">
        <f>IF(I77=233,"Dua Ratus Tiga Puluh Tiga",IF(I77=234,"Dua Ratus Tiga Puluh Empat",IF(I77=235,"Dua Ratus Tiga Puluh Lima",IF(I77=236,"Dua Ratus Tiga Puluh Enam",IF(I77=237,"Dua Ratus Tiga Puluh Tujuh",IF(I77=238,"Dua Ratus Tiga Puluh Delapan",IF(I77=239,"Dua Ratus Tiga Puluh Sembilan",IF(I77=240,"Dua Ratus Empat Puluh",0))))))))</f>
        <v>#REF!</v>
      </c>
      <c r="J180" s="138"/>
      <c r="K180" s="138"/>
      <c r="L180" s="138"/>
      <c r="M180" s="138"/>
      <c r="N180" s="138"/>
      <c r="O180" s="138"/>
      <c r="P180" s="138"/>
      <c r="Q180" s="138"/>
      <c r="R180" s="138"/>
      <c r="S180" s="138"/>
      <c r="T180" s="138"/>
      <c r="U180" s="138"/>
      <c r="V180" s="133"/>
      <c r="W180" s="128"/>
      <c r="X180" s="129"/>
      <c r="Y180" s="129"/>
      <c r="Z180" s="129"/>
      <c r="AA180" s="129"/>
      <c r="AB180" s="129"/>
      <c r="AC180" s="129"/>
      <c r="AD180" s="129"/>
      <c r="AE180" s="129"/>
      <c r="AF180" s="129"/>
      <c r="AG180" s="129"/>
      <c r="AH180" s="129"/>
      <c r="AI180" s="129"/>
      <c r="AJ180" s="129"/>
      <c r="AK180" s="129"/>
      <c r="AL180" s="129"/>
      <c r="AM180" s="129"/>
      <c r="AN180" s="129"/>
      <c r="AO180" s="129"/>
      <c r="AP180" s="129"/>
      <c r="AQ180" s="129"/>
      <c r="AR180" s="129"/>
      <c r="AS180" s="129"/>
      <c r="AT180" s="129"/>
      <c r="AU180" s="129"/>
      <c r="AV180" s="129"/>
      <c r="AW180" s="129"/>
      <c r="AX180" s="129"/>
      <c r="AY180" s="129"/>
      <c r="AZ180" s="129"/>
      <c r="BA180" s="129"/>
      <c r="BB180" s="129"/>
      <c r="BC180" s="129"/>
      <c r="BD180" s="129"/>
      <c r="BE180" s="129"/>
      <c r="BF180" s="129"/>
      <c r="BG180" s="129"/>
      <c r="BH180" s="129"/>
      <c r="BI180" s="129"/>
      <c r="BJ180" s="129"/>
      <c r="BK180" s="129"/>
      <c r="BL180" s="129"/>
      <c r="BM180" s="129"/>
      <c r="BN180" s="129"/>
      <c r="BO180" s="129"/>
      <c r="BP180" s="129"/>
      <c r="BQ180" s="129"/>
      <c r="BR180" s="129"/>
      <c r="BS180" s="129"/>
      <c r="BT180" s="129"/>
      <c r="BU180" s="129"/>
      <c r="BV180" s="129"/>
      <c r="BW180" s="129"/>
      <c r="BX180" s="129"/>
      <c r="BY180" s="129"/>
      <c r="BZ180" s="129"/>
      <c r="CA180" s="129"/>
      <c r="CB180" s="129"/>
      <c r="CC180" s="129"/>
      <c r="CD180" s="129"/>
      <c r="CE180" s="129"/>
      <c r="CF180" s="129"/>
      <c r="CG180" s="129"/>
      <c r="CH180" s="129"/>
      <c r="CI180" s="129"/>
      <c r="CJ180" s="129"/>
      <c r="CK180" s="129"/>
      <c r="CL180" s="129"/>
      <c r="CM180" s="129"/>
      <c r="CN180" s="129"/>
      <c r="CO180" s="129"/>
      <c r="CP180" s="129"/>
      <c r="CQ180" s="129"/>
      <c r="CR180" s="129"/>
      <c r="CS180" s="129"/>
      <c r="CT180" s="129"/>
      <c r="CU180" s="129"/>
      <c r="CV180" s="129"/>
      <c r="CW180" s="129"/>
      <c r="CX180" s="129"/>
      <c r="CY180" s="129"/>
      <c r="CZ180" s="129"/>
      <c r="DA180" s="129"/>
      <c r="DB180" s="129"/>
      <c r="DC180" s="129"/>
      <c r="DD180" s="129"/>
      <c r="DE180" s="129"/>
      <c r="DF180" s="129"/>
      <c r="DG180" s="129"/>
      <c r="DH180" s="129"/>
      <c r="DI180" s="129"/>
      <c r="DJ180" s="129"/>
      <c r="DK180" s="129"/>
      <c r="DL180" s="129"/>
      <c r="DM180" s="129"/>
      <c r="DN180" s="129"/>
      <c r="DO180" s="129"/>
      <c r="DP180" s="129"/>
      <c r="DQ180" s="129"/>
      <c r="DR180" s="129"/>
      <c r="DS180" s="129"/>
      <c r="DT180" s="129"/>
      <c r="DU180" s="129"/>
      <c r="DV180" s="129"/>
      <c r="DW180" s="129"/>
      <c r="DX180" s="129"/>
      <c r="DY180" s="129"/>
      <c r="DZ180" s="129"/>
      <c r="EA180" s="129"/>
      <c r="EB180" s="129"/>
      <c r="EC180" s="129"/>
      <c r="ED180" s="129"/>
      <c r="EE180" s="129"/>
      <c r="EF180" s="129"/>
      <c r="EG180" s="129"/>
      <c r="EH180" s="129"/>
      <c r="EI180" s="129"/>
      <c r="EJ180" s="129"/>
      <c r="EK180" s="129"/>
      <c r="EL180" s="129"/>
      <c r="EM180" s="129"/>
      <c r="EN180" s="129"/>
      <c r="EO180" s="129"/>
      <c r="EP180" s="129"/>
      <c r="EQ180" s="129"/>
      <c r="ER180" s="129"/>
      <c r="ES180" s="129"/>
      <c r="ET180" s="129"/>
      <c r="EU180" s="129"/>
      <c r="EV180" s="129"/>
      <c r="EW180" s="129"/>
      <c r="EX180" s="129"/>
      <c r="EY180" s="129"/>
      <c r="EZ180" s="129"/>
      <c r="FA180" s="129"/>
      <c r="FB180" s="129"/>
      <c r="FC180" s="129"/>
      <c r="FD180" s="129"/>
      <c r="FE180" s="129"/>
      <c r="FF180" s="129"/>
      <c r="FG180" s="129"/>
      <c r="FH180" s="129"/>
      <c r="FI180" s="129"/>
      <c r="FJ180" s="129"/>
      <c r="FK180" s="129"/>
      <c r="FL180" s="129"/>
      <c r="FM180" s="129"/>
      <c r="FN180" s="129"/>
      <c r="FO180" s="129"/>
      <c r="FP180" s="129"/>
      <c r="FQ180" s="129"/>
      <c r="FR180" s="129"/>
      <c r="FS180" s="129"/>
      <c r="FT180" s="129"/>
      <c r="FU180" s="129"/>
      <c r="FV180" s="129"/>
      <c r="FW180" s="129"/>
      <c r="FX180" s="129"/>
      <c r="FY180" s="129"/>
      <c r="FZ180" s="129"/>
      <c r="GA180" s="129"/>
      <c r="GB180" s="129"/>
      <c r="GC180" s="129"/>
      <c r="GD180" s="129"/>
      <c r="GE180" s="129"/>
      <c r="GF180" s="129"/>
      <c r="GG180" s="129"/>
      <c r="GH180" s="129"/>
      <c r="GI180" s="129"/>
      <c r="GJ180" s="129"/>
      <c r="GK180" s="129"/>
      <c r="GL180" s="129"/>
      <c r="GM180" s="129"/>
      <c r="GN180" s="129"/>
      <c r="GO180" s="129"/>
      <c r="GP180" s="129"/>
      <c r="GQ180" s="129"/>
      <c r="GR180" s="129"/>
      <c r="GS180" s="129"/>
      <c r="GT180" s="129"/>
      <c r="GU180" s="129"/>
      <c r="GV180" s="129"/>
      <c r="GW180" s="129"/>
      <c r="GX180" s="129"/>
      <c r="GY180" s="129"/>
      <c r="GZ180" s="129"/>
      <c r="HA180" s="129"/>
      <c r="HB180" s="129"/>
      <c r="HC180" s="129"/>
      <c r="HD180" s="129"/>
      <c r="HE180" s="129"/>
      <c r="HF180" s="129"/>
      <c r="HG180" s="129"/>
      <c r="HH180" s="129"/>
      <c r="HI180" s="129"/>
      <c r="HJ180" s="129"/>
      <c r="HK180" s="129"/>
      <c r="HL180" s="129"/>
      <c r="HM180" s="129"/>
      <c r="HN180" s="129"/>
      <c r="HO180" s="129"/>
      <c r="HP180" s="129"/>
      <c r="HQ180" s="129"/>
      <c r="HR180" s="129"/>
      <c r="HS180" s="129"/>
      <c r="HT180" s="129"/>
      <c r="HU180" s="129"/>
      <c r="HV180" s="129"/>
      <c r="HW180" s="129"/>
      <c r="HX180" s="129"/>
      <c r="HY180" s="129"/>
      <c r="HZ180" s="129"/>
      <c r="IA180" s="129"/>
      <c r="IB180" s="129"/>
      <c r="IC180" s="129"/>
      <c r="ID180" s="129"/>
      <c r="IE180" s="129"/>
      <c r="IF180" s="129"/>
      <c r="IG180" s="129"/>
      <c r="IH180" s="129"/>
      <c r="II180" s="129"/>
      <c r="IJ180" s="129"/>
      <c r="IK180" s="129"/>
      <c r="IL180" s="129"/>
      <c r="IM180" s="129"/>
      <c r="IN180" s="129"/>
      <c r="IO180" s="129"/>
      <c r="IP180" s="129"/>
      <c r="IQ180" s="129"/>
      <c r="IR180" s="129"/>
      <c r="IS180" s="129"/>
      <c r="IT180" s="129"/>
      <c r="IU180" s="129"/>
      <c r="IV180" s="129"/>
      <c r="IW180" s="129"/>
      <c r="IX180" s="129"/>
      <c r="IY180" s="129"/>
    </row>
    <row r="181" spans="1:259" s="120" customFormat="1" ht="15" hidden="1" x14ac:dyDescent="0.3">
      <c r="A181" s="130"/>
      <c r="B181" s="137" t="e">
        <f>IF(B179=0,B180,B179)</f>
        <v>#REF!</v>
      </c>
      <c r="C181" s="137"/>
      <c r="D181" s="137" t="e">
        <f>IF(D179=0,D180,D179)</f>
        <v>#REF!</v>
      </c>
      <c r="E181" s="137" t="e">
        <f>IF(E179=0,E180,E179)</f>
        <v>#REF!</v>
      </c>
      <c r="F181" s="137"/>
      <c r="G181" s="137"/>
      <c r="H181" s="137" t="e">
        <f>IF(H179=0,H180,H179)</f>
        <v>#REF!</v>
      </c>
      <c r="I181" s="137" t="e">
        <f>IF(I179=0,I180,I179)</f>
        <v>#REF!</v>
      </c>
      <c r="J181" s="138"/>
      <c r="K181" s="138"/>
      <c r="L181" s="138"/>
      <c r="M181" s="138"/>
      <c r="N181" s="138"/>
      <c r="O181" s="138"/>
      <c r="P181" s="138"/>
      <c r="Q181" s="138"/>
      <c r="R181" s="138"/>
      <c r="S181" s="138"/>
      <c r="T181" s="138"/>
      <c r="U181" s="138"/>
      <c r="V181" s="133"/>
      <c r="W181" s="128"/>
      <c r="X181" s="129"/>
      <c r="Y181" s="129"/>
      <c r="Z181" s="129"/>
      <c r="AA181" s="129"/>
      <c r="AB181" s="129"/>
      <c r="AC181" s="129"/>
      <c r="AD181" s="129"/>
      <c r="AE181" s="129"/>
      <c r="AF181" s="129"/>
      <c r="AG181" s="129"/>
      <c r="AH181" s="129"/>
      <c r="AI181" s="129"/>
      <c r="AJ181" s="129"/>
      <c r="AK181" s="129"/>
      <c r="AL181" s="129"/>
      <c r="AM181" s="129"/>
      <c r="AN181" s="129"/>
      <c r="AO181" s="129"/>
      <c r="AP181" s="129"/>
      <c r="AQ181" s="129"/>
      <c r="AR181" s="129"/>
      <c r="AS181" s="129"/>
      <c r="AT181" s="129"/>
      <c r="AU181" s="129"/>
      <c r="AV181" s="129"/>
      <c r="AW181" s="129"/>
      <c r="AX181" s="129"/>
      <c r="AY181" s="129"/>
      <c r="AZ181" s="129"/>
      <c r="BA181" s="129"/>
      <c r="BB181" s="129"/>
      <c r="BC181" s="129"/>
      <c r="BD181" s="129"/>
      <c r="BE181" s="129"/>
      <c r="BF181" s="129"/>
      <c r="BG181" s="129"/>
      <c r="BH181" s="129"/>
      <c r="BI181" s="129"/>
      <c r="BJ181" s="129"/>
      <c r="BK181" s="129"/>
      <c r="BL181" s="129"/>
      <c r="BM181" s="129"/>
      <c r="BN181" s="129"/>
      <c r="BO181" s="129"/>
      <c r="BP181" s="129"/>
      <c r="BQ181" s="129"/>
      <c r="BR181" s="129"/>
      <c r="BS181" s="129"/>
      <c r="BT181" s="129"/>
      <c r="BU181" s="129"/>
      <c r="BV181" s="129"/>
      <c r="BW181" s="129"/>
      <c r="BX181" s="129"/>
      <c r="BY181" s="129"/>
      <c r="BZ181" s="129"/>
      <c r="CA181" s="129"/>
      <c r="CB181" s="129"/>
      <c r="CC181" s="129"/>
      <c r="CD181" s="129"/>
      <c r="CE181" s="129"/>
      <c r="CF181" s="129"/>
      <c r="CG181" s="129"/>
      <c r="CH181" s="129"/>
      <c r="CI181" s="129"/>
      <c r="CJ181" s="129"/>
      <c r="CK181" s="129"/>
      <c r="CL181" s="129"/>
      <c r="CM181" s="129"/>
      <c r="CN181" s="129"/>
      <c r="CO181" s="129"/>
      <c r="CP181" s="129"/>
      <c r="CQ181" s="129"/>
      <c r="CR181" s="129"/>
      <c r="CS181" s="129"/>
      <c r="CT181" s="129"/>
      <c r="CU181" s="129"/>
      <c r="CV181" s="129"/>
      <c r="CW181" s="129"/>
      <c r="CX181" s="129"/>
      <c r="CY181" s="129"/>
      <c r="CZ181" s="129"/>
      <c r="DA181" s="129"/>
      <c r="DB181" s="129"/>
      <c r="DC181" s="129"/>
      <c r="DD181" s="129"/>
      <c r="DE181" s="129"/>
      <c r="DF181" s="129"/>
      <c r="DG181" s="129"/>
      <c r="DH181" s="129"/>
      <c r="DI181" s="129"/>
      <c r="DJ181" s="129"/>
      <c r="DK181" s="129"/>
      <c r="DL181" s="129"/>
      <c r="DM181" s="129"/>
      <c r="DN181" s="129"/>
      <c r="DO181" s="129"/>
      <c r="DP181" s="129"/>
      <c r="DQ181" s="129"/>
      <c r="DR181" s="129"/>
      <c r="DS181" s="129"/>
      <c r="DT181" s="129"/>
      <c r="DU181" s="129"/>
      <c r="DV181" s="129"/>
      <c r="DW181" s="129"/>
      <c r="DX181" s="129"/>
      <c r="DY181" s="129"/>
      <c r="DZ181" s="129"/>
      <c r="EA181" s="129"/>
      <c r="EB181" s="129"/>
      <c r="EC181" s="129"/>
      <c r="ED181" s="129"/>
      <c r="EE181" s="129"/>
      <c r="EF181" s="129"/>
      <c r="EG181" s="129"/>
      <c r="EH181" s="129"/>
      <c r="EI181" s="129"/>
      <c r="EJ181" s="129"/>
      <c r="EK181" s="129"/>
      <c r="EL181" s="129"/>
      <c r="EM181" s="129"/>
      <c r="EN181" s="129"/>
      <c r="EO181" s="129"/>
      <c r="EP181" s="129"/>
      <c r="EQ181" s="129"/>
      <c r="ER181" s="129"/>
      <c r="ES181" s="129"/>
      <c r="ET181" s="129"/>
      <c r="EU181" s="129"/>
      <c r="EV181" s="129"/>
      <c r="EW181" s="129"/>
      <c r="EX181" s="129"/>
      <c r="EY181" s="129"/>
      <c r="EZ181" s="129"/>
      <c r="FA181" s="129"/>
      <c r="FB181" s="129"/>
      <c r="FC181" s="129"/>
      <c r="FD181" s="129"/>
      <c r="FE181" s="129"/>
      <c r="FF181" s="129"/>
      <c r="FG181" s="129"/>
      <c r="FH181" s="129"/>
      <c r="FI181" s="129"/>
      <c r="FJ181" s="129"/>
      <c r="FK181" s="129"/>
      <c r="FL181" s="129"/>
      <c r="FM181" s="129"/>
      <c r="FN181" s="129"/>
      <c r="FO181" s="129"/>
      <c r="FP181" s="129"/>
      <c r="FQ181" s="129"/>
      <c r="FR181" s="129"/>
      <c r="FS181" s="129"/>
      <c r="FT181" s="129"/>
      <c r="FU181" s="129"/>
      <c r="FV181" s="129"/>
      <c r="FW181" s="129"/>
      <c r="FX181" s="129"/>
      <c r="FY181" s="129"/>
      <c r="FZ181" s="129"/>
      <c r="GA181" s="129"/>
      <c r="GB181" s="129"/>
      <c r="GC181" s="129"/>
      <c r="GD181" s="129"/>
      <c r="GE181" s="129"/>
      <c r="GF181" s="129"/>
      <c r="GG181" s="129"/>
      <c r="GH181" s="129"/>
      <c r="GI181" s="129"/>
      <c r="GJ181" s="129"/>
      <c r="GK181" s="129"/>
      <c r="GL181" s="129"/>
      <c r="GM181" s="129"/>
      <c r="GN181" s="129"/>
      <c r="GO181" s="129"/>
      <c r="GP181" s="129"/>
      <c r="GQ181" s="129"/>
      <c r="GR181" s="129"/>
      <c r="GS181" s="129"/>
      <c r="GT181" s="129"/>
      <c r="GU181" s="129"/>
      <c r="GV181" s="129"/>
      <c r="GW181" s="129"/>
      <c r="GX181" s="129"/>
      <c r="GY181" s="129"/>
      <c r="GZ181" s="129"/>
      <c r="HA181" s="129"/>
      <c r="HB181" s="129"/>
      <c r="HC181" s="129"/>
      <c r="HD181" s="129"/>
      <c r="HE181" s="129"/>
      <c r="HF181" s="129"/>
      <c r="HG181" s="129"/>
      <c r="HH181" s="129"/>
      <c r="HI181" s="129"/>
      <c r="HJ181" s="129"/>
      <c r="HK181" s="129"/>
      <c r="HL181" s="129"/>
      <c r="HM181" s="129"/>
      <c r="HN181" s="129"/>
      <c r="HO181" s="129"/>
      <c r="HP181" s="129"/>
      <c r="HQ181" s="129"/>
      <c r="HR181" s="129"/>
      <c r="HS181" s="129"/>
      <c r="HT181" s="129"/>
      <c r="HU181" s="129"/>
      <c r="HV181" s="129"/>
      <c r="HW181" s="129"/>
      <c r="HX181" s="129"/>
      <c r="HY181" s="129"/>
      <c r="HZ181" s="129"/>
      <c r="IA181" s="129"/>
      <c r="IB181" s="129"/>
      <c r="IC181" s="129"/>
      <c r="ID181" s="129"/>
      <c r="IE181" s="129"/>
      <c r="IF181" s="129"/>
      <c r="IG181" s="129"/>
      <c r="IH181" s="129"/>
      <c r="II181" s="129"/>
      <c r="IJ181" s="129"/>
      <c r="IK181" s="129"/>
      <c r="IL181" s="129"/>
      <c r="IM181" s="129"/>
      <c r="IN181" s="129"/>
      <c r="IO181" s="129"/>
      <c r="IP181" s="129"/>
      <c r="IQ181" s="129"/>
      <c r="IR181" s="129"/>
      <c r="IS181" s="129"/>
      <c r="IT181" s="129"/>
      <c r="IU181" s="129"/>
      <c r="IV181" s="129"/>
      <c r="IW181" s="129"/>
      <c r="IX181" s="129"/>
      <c r="IY181" s="129"/>
    </row>
    <row r="182" spans="1:259" s="120" customFormat="1" ht="15" hidden="1" x14ac:dyDescent="0.3">
      <c r="A182" s="130"/>
      <c r="B182" s="138" t="e">
        <f>IF(B77=241,"Dua Ratus Empat Puluh Satu",IF(B77=242,"Dua Ratus Empat Puluh Dua",IF(B77=243,"Dua Ratus Empat Puluh Tiga",IF(B77=244,"Dua Ratus Empat Puluh Empat",IF(B77=245,"Dua Ratus Empat Puluh Lima",IF(B77=246,"Dua Ratus Empat Puluh Enam",IF(B77=247,"Dua Ratus Empat Puluh Tujuh",IF(B77=248,"Dua Ratus Empat Puluh Delapan",0))))))))</f>
        <v>#REF!</v>
      </c>
      <c r="C182" s="138"/>
      <c r="D182" s="138" t="e">
        <f>IF(D77=241,"Dua Ratus Empat Puluh Satu",IF(D77=242,"Dua Ratus Empat Puluh Dua",IF(D77=243,"Dua Ratus Empat Puluh Tiga",IF(D77=244,"Dua Ratus Empat Puluh Empat",IF(D77=245,"Dua Ratus Empat Puluh Lima",IF(D77=246,"Dua Ratus Empat Puluh Enam",IF(D77=247,"Dua Ratus Empat Puluh Tujuh",IF(D77=248,"Dua Ratus Empat Puluh Delapan",0))))))))</f>
        <v>#REF!</v>
      </c>
      <c r="E182" s="138" t="e">
        <f>IF(E77=241,"Dua Ratus Empat Puluh Satu",IF(E77=242,"Dua Ratus Empat Puluh Dua",IF(E77=243,"Dua Ratus Empat Puluh Tiga",IF(E77=244,"Dua Ratus Empat Puluh Empat",IF(E77=245,"Dua Ratus Empat Puluh Lima",IF(E77=246,"Dua Ratus Empat Puluh Enam",IF(E77=247,"Dua Ratus Empat Puluh Tujuh",IF(E77=248,"Dua Ratus Empat Puluh Delapan",0))))))))</f>
        <v>#REF!</v>
      </c>
      <c r="F182" s="138"/>
      <c r="G182" s="138"/>
      <c r="H182" s="138" t="e">
        <f>IF(H77=241,"Dua Ratus Empat Puluh Satu",IF(H77=242,"Dua Ratus Empat Puluh Dua",IF(H77=243,"Dua Ratus Empat Puluh Tiga",IF(H77=244,"Dua Ratus Empat Puluh Empat",IF(H77=245,"Dua Ratus Empat Puluh Lima",IF(H77=246,"Dua Ratus Empat Puluh Enam",IF(H77=247,"Dua Ratus Empat Puluh Tujuh",IF(H77=248,"Dua Ratus Empat Puluh Delapan",0))))))))</f>
        <v>#REF!</v>
      </c>
      <c r="I182" s="138" t="e">
        <f>IF(I77=241,"Dua Ratus Empat Puluh Satu",IF(I77=242,"Dua Ratus Empat Puluh Dua",IF(I77=243,"Dua Ratus Empat Puluh Tiga",IF(I77=244,"Dua Ratus Empat Puluh Empat",IF(I77=245,"Dua Ratus Empat Puluh Lima",IF(I77=246,"Dua Ratus Empat Puluh Enam",IF(I77=247,"Dua Ratus Empat Puluh Tujuh",IF(I77=248,"Dua Ratus Empat Puluh Delapan",0))))))))</f>
        <v>#REF!</v>
      </c>
      <c r="J182" s="138"/>
      <c r="K182" s="138"/>
      <c r="L182" s="138"/>
      <c r="M182" s="138"/>
      <c r="N182" s="138"/>
      <c r="O182" s="138"/>
      <c r="P182" s="138"/>
      <c r="Q182" s="138"/>
      <c r="R182" s="138"/>
      <c r="S182" s="138"/>
      <c r="T182" s="138"/>
      <c r="U182" s="138"/>
      <c r="V182" s="133"/>
      <c r="W182" s="128"/>
      <c r="X182" s="129"/>
      <c r="Y182" s="129"/>
      <c r="Z182" s="129"/>
      <c r="AA182" s="129"/>
      <c r="AB182" s="129"/>
      <c r="AC182" s="129"/>
      <c r="AD182" s="129"/>
      <c r="AE182" s="129"/>
      <c r="AF182" s="129"/>
      <c r="AG182" s="129"/>
      <c r="AH182" s="129"/>
      <c r="AI182" s="129"/>
      <c r="AJ182" s="129"/>
      <c r="AK182" s="129"/>
      <c r="AL182" s="129"/>
      <c r="AM182" s="129"/>
      <c r="AN182" s="129"/>
      <c r="AO182" s="129"/>
      <c r="AP182" s="129"/>
      <c r="AQ182" s="129"/>
      <c r="AR182" s="129"/>
      <c r="AS182" s="129"/>
      <c r="AT182" s="129"/>
      <c r="AU182" s="129"/>
      <c r="AV182" s="129"/>
      <c r="AW182" s="129"/>
      <c r="AX182" s="129"/>
      <c r="AY182" s="129"/>
      <c r="AZ182" s="129"/>
      <c r="BA182" s="129"/>
      <c r="BB182" s="129"/>
      <c r="BC182" s="129"/>
      <c r="BD182" s="129"/>
      <c r="BE182" s="129"/>
      <c r="BF182" s="129"/>
      <c r="BG182" s="129"/>
      <c r="BH182" s="129"/>
      <c r="BI182" s="129"/>
      <c r="BJ182" s="129"/>
      <c r="BK182" s="129"/>
      <c r="BL182" s="129"/>
      <c r="BM182" s="129"/>
      <c r="BN182" s="129"/>
      <c r="BO182" s="129"/>
      <c r="BP182" s="129"/>
      <c r="BQ182" s="129"/>
      <c r="BR182" s="129"/>
      <c r="BS182" s="129"/>
      <c r="BT182" s="129"/>
      <c r="BU182" s="129"/>
      <c r="BV182" s="129"/>
      <c r="BW182" s="129"/>
      <c r="BX182" s="129"/>
      <c r="BY182" s="129"/>
      <c r="BZ182" s="129"/>
      <c r="CA182" s="129"/>
      <c r="CB182" s="129"/>
      <c r="CC182" s="129"/>
      <c r="CD182" s="129"/>
      <c r="CE182" s="129"/>
      <c r="CF182" s="129"/>
      <c r="CG182" s="129"/>
      <c r="CH182" s="129"/>
      <c r="CI182" s="129"/>
      <c r="CJ182" s="129"/>
      <c r="CK182" s="129"/>
      <c r="CL182" s="129"/>
      <c r="CM182" s="129"/>
      <c r="CN182" s="129"/>
      <c r="CO182" s="129"/>
      <c r="CP182" s="129"/>
      <c r="CQ182" s="129"/>
      <c r="CR182" s="129"/>
      <c r="CS182" s="129"/>
      <c r="CT182" s="129"/>
      <c r="CU182" s="129"/>
      <c r="CV182" s="129"/>
      <c r="CW182" s="129"/>
      <c r="CX182" s="129"/>
      <c r="CY182" s="129"/>
      <c r="CZ182" s="129"/>
      <c r="DA182" s="129"/>
      <c r="DB182" s="129"/>
      <c r="DC182" s="129"/>
      <c r="DD182" s="129"/>
      <c r="DE182" s="129"/>
      <c r="DF182" s="129"/>
      <c r="DG182" s="129"/>
      <c r="DH182" s="129"/>
      <c r="DI182" s="129"/>
      <c r="DJ182" s="129"/>
      <c r="DK182" s="129"/>
      <c r="DL182" s="129"/>
      <c r="DM182" s="129"/>
      <c r="DN182" s="129"/>
      <c r="DO182" s="129"/>
      <c r="DP182" s="129"/>
      <c r="DQ182" s="129"/>
      <c r="DR182" s="129"/>
      <c r="DS182" s="129"/>
      <c r="DT182" s="129"/>
      <c r="DU182" s="129"/>
      <c r="DV182" s="129"/>
      <c r="DW182" s="129"/>
      <c r="DX182" s="129"/>
      <c r="DY182" s="129"/>
      <c r="DZ182" s="129"/>
      <c r="EA182" s="129"/>
      <c r="EB182" s="129"/>
      <c r="EC182" s="129"/>
      <c r="ED182" s="129"/>
      <c r="EE182" s="129"/>
      <c r="EF182" s="129"/>
      <c r="EG182" s="129"/>
      <c r="EH182" s="129"/>
      <c r="EI182" s="129"/>
      <c r="EJ182" s="129"/>
      <c r="EK182" s="129"/>
      <c r="EL182" s="129"/>
      <c r="EM182" s="129"/>
      <c r="EN182" s="129"/>
      <c r="EO182" s="129"/>
      <c r="EP182" s="129"/>
      <c r="EQ182" s="129"/>
      <c r="ER182" s="129"/>
      <c r="ES182" s="129"/>
      <c r="ET182" s="129"/>
      <c r="EU182" s="129"/>
      <c r="EV182" s="129"/>
      <c r="EW182" s="129"/>
      <c r="EX182" s="129"/>
      <c r="EY182" s="129"/>
      <c r="EZ182" s="129"/>
      <c r="FA182" s="129"/>
      <c r="FB182" s="129"/>
      <c r="FC182" s="129"/>
      <c r="FD182" s="129"/>
      <c r="FE182" s="129"/>
      <c r="FF182" s="129"/>
      <c r="FG182" s="129"/>
      <c r="FH182" s="129"/>
      <c r="FI182" s="129"/>
      <c r="FJ182" s="129"/>
      <c r="FK182" s="129"/>
      <c r="FL182" s="129"/>
      <c r="FM182" s="129"/>
      <c r="FN182" s="129"/>
      <c r="FO182" s="129"/>
      <c r="FP182" s="129"/>
      <c r="FQ182" s="129"/>
      <c r="FR182" s="129"/>
      <c r="FS182" s="129"/>
      <c r="FT182" s="129"/>
      <c r="FU182" s="129"/>
      <c r="FV182" s="129"/>
      <c r="FW182" s="129"/>
      <c r="FX182" s="129"/>
      <c r="FY182" s="129"/>
      <c r="FZ182" s="129"/>
      <c r="GA182" s="129"/>
      <c r="GB182" s="129"/>
      <c r="GC182" s="129"/>
      <c r="GD182" s="129"/>
      <c r="GE182" s="129"/>
      <c r="GF182" s="129"/>
      <c r="GG182" s="129"/>
      <c r="GH182" s="129"/>
      <c r="GI182" s="129"/>
      <c r="GJ182" s="129"/>
      <c r="GK182" s="129"/>
      <c r="GL182" s="129"/>
      <c r="GM182" s="129"/>
      <c r="GN182" s="129"/>
      <c r="GO182" s="129"/>
      <c r="GP182" s="129"/>
      <c r="GQ182" s="129"/>
      <c r="GR182" s="129"/>
      <c r="GS182" s="129"/>
      <c r="GT182" s="129"/>
      <c r="GU182" s="129"/>
      <c r="GV182" s="129"/>
      <c r="GW182" s="129"/>
      <c r="GX182" s="129"/>
      <c r="GY182" s="129"/>
      <c r="GZ182" s="129"/>
      <c r="HA182" s="129"/>
      <c r="HB182" s="129"/>
      <c r="HC182" s="129"/>
      <c r="HD182" s="129"/>
      <c r="HE182" s="129"/>
      <c r="HF182" s="129"/>
      <c r="HG182" s="129"/>
      <c r="HH182" s="129"/>
      <c r="HI182" s="129"/>
      <c r="HJ182" s="129"/>
      <c r="HK182" s="129"/>
      <c r="HL182" s="129"/>
      <c r="HM182" s="129"/>
      <c r="HN182" s="129"/>
      <c r="HO182" s="129"/>
      <c r="HP182" s="129"/>
      <c r="HQ182" s="129"/>
      <c r="HR182" s="129"/>
      <c r="HS182" s="129"/>
      <c r="HT182" s="129"/>
      <c r="HU182" s="129"/>
      <c r="HV182" s="129"/>
      <c r="HW182" s="129"/>
      <c r="HX182" s="129"/>
      <c r="HY182" s="129"/>
      <c r="HZ182" s="129"/>
      <c r="IA182" s="129"/>
      <c r="IB182" s="129"/>
      <c r="IC182" s="129"/>
      <c r="ID182" s="129"/>
      <c r="IE182" s="129"/>
      <c r="IF182" s="129"/>
      <c r="IG182" s="129"/>
      <c r="IH182" s="129"/>
      <c r="II182" s="129"/>
      <c r="IJ182" s="129"/>
      <c r="IK182" s="129"/>
      <c r="IL182" s="129"/>
      <c r="IM182" s="129"/>
      <c r="IN182" s="129"/>
      <c r="IO182" s="129"/>
      <c r="IP182" s="129"/>
      <c r="IQ182" s="129"/>
      <c r="IR182" s="129"/>
      <c r="IS182" s="129"/>
      <c r="IT182" s="129"/>
      <c r="IU182" s="129"/>
      <c r="IV182" s="129"/>
      <c r="IW182" s="129"/>
      <c r="IX182" s="129"/>
      <c r="IY182" s="129"/>
    </row>
    <row r="183" spans="1:259" s="120" customFormat="1" ht="15" hidden="1" x14ac:dyDescent="0.3">
      <c r="A183" s="130"/>
      <c r="B183" s="137" t="e">
        <f>IF(B181=0,B182,B181)</f>
        <v>#REF!</v>
      </c>
      <c r="C183" s="137"/>
      <c r="D183" s="137" t="e">
        <f>IF(D181=0,D182,D181)</f>
        <v>#REF!</v>
      </c>
      <c r="E183" s="137" t="e">
        <f>IF(E181=0,E182,E181)</f>
        <v>#REF!</v>
      </c>
      <c r="F183" s="137"/>
      <c r="G183" s="137"/>
      <c r="H183" s="137" t="e">
        <f>IF(H181=0,H182,H181)</f>
        <v>#REF!</v>
      </c>
      <c r="I183" s="137" t="e">
        <f>IF(I181=0,I182,I181)</f>
        <v>#REF!</v>
      </c>
      <c r="J183" s="138"/>
      <c r="K183" s="138"/>
      <c r="L183" s="138"/>
      <c r="M183" s="138"/>
      <c r="N183" s="138"/>
      <c r="O183" s="138"/>
      <c r="P183" s="138"/>
      <c r="Q183" s="138"/>
      <c r="R183" s="138"/>
      <c r="S183" s="138"/>
      <c r="T183" s="138"/>
      <c r="U183" s="138"/>
      <c r="V183" s="133"/>
      <c r="W183" s="128"/>
      <c r="X183" s="129"/>
      <c r="Y183" s="129"/>
      <c r="Z183" s="129"/>
      <c r="AA183" s="129"/>
      <c r="AB183" s="129"/>
      <c r="AC183" s="129"/>
      <c r="AD183" s="129"/>
      <c r="AE183" s="129"/>
      <c r="AF183" s="129"/>
      <c r="AG183" s="129"/>
      <c r="AH183" s="129"/>
      <c r="AI183" s="129"/>
      <c r="AJ183" s="129"/>
      <c r="AK183" s="129"/>
      <c r="AL183" s="129"/>
      <c r="AM183" s="129"/>
      <c r="AN183" s="129"/>
      <c r="AO183" s="129"/>
      <c r="AP183" s="129"/>
      <c r="AQ183" s="129"/>
      <c r="AR183" s="129"/>
      <c r="AS183" s="129"/>
      <c r="AT183" s="129"/>
      <c r="AU183" s="129"/>
      <c r="AV183" s="129"/>
      <c r="AW183" s="129"/>
      <c r="AX183" s="129"/>
      <c r="AY183" s="129"/>
      <c r="AZ183" s="129"/>
      <c r="BA183" s="129"/>
      <c r="BB183" s="129"/>
      <c r="BC183" s="129"/>
      <c r="BD183" s="129"/>
      <c r="BE183" s="129"/>
      <c r="BF183" s="129"/>
      <c r="BG183" s="129"/>
      <c r="BH183" s="129"/>
      <c r="BI183" s="129"/>
      <c r="BJ183" s="129"/>
      <c r="BK183" s="129"/>
      <c r="BL183" s="129"/>
      <c r="BM183" s="129"/>
      <c r="BN183" s="129"/>
      <c r="BO183" s="129"/>
      <c r="BP183" s="129"/>
      <c r="BQ183" s="129"/>
      <c r="BR183" s="129"/>
      <c r="BS183" s="129"/>
      <c r="BT183" s="129"/>
      <c r="BU183" s="129"/>
      <c r="BV183" s="129"/>
      <c r="BW183" s="129"/>
      <c r="BX183" s="129"/>
      <c r="BY183" s="129"/>
      <c r="BZ183" s="129"/>
      <c r="CA183" s="129"/>
      <c r="CB183" s="129"/>
      <c r="CC183" s="129"/>
      <c r="CD183" s="129"/>
      <c r="CE183" s="129"/>
      <c r="CF183" s="129"/>
      <c r="CG183" s="129"/>
      <c r="CH183" s="129"/>
      <c r="CI183" s="129"/>
      <c r="CJ183" s="129"/>
      <c r="CK183" s="129"/>
      <c r="CL183" s="129"/>
      <c r="CM183" s="129"/>
      <c r="CN183" s="129"/>
      <c r="CO183" s="129"/>
      <c r="CP183" s="129"/>
      <c r="CQ183" s="129"/>
      <c r="CR183" s="129"/>
      <c r="CS183" s="129"/>
      <c r="CT183" s="129"/>
      <c r="CU183" s="129"/>
      <c r="CV183" s="129"/>
      <c r="CW183" s="129"/>
      <c r="CX183" s="129"/>
      <c r="CY183" s="129"/>
      <c r="CZ183" s="129"/>
      <c r="DA183" s="129"/>
      <c r="DB183" s="129"/>
      <c r="DC183" s="129"/>
      <c r="DD183" s="129"/>
      <c r="DE183" s="129"/>
      <c r="DF183" s="129"/>
      <c r="DG183" s="129"/>
      <c r="DH183" s="129"/>
      <c r="DI183" s="129"/>
      <c r="DJ183" s="129"/>
      <c r="DK183" s="129"/>
      <c r="DL183" s="129"/>
      <c r="DM183" s="129"/>
      <c r="DN183" s="129"/>
      <c r="DO183" s="129"/>
      <c r="DP183" s="129"/>
      <c r="DQ183" s="129"/>
      <c r="DR183" s="129"/>
      <c r="DS183" s="129"/>
      <c r="DT183" s="129"/>
      <c r="DU183" s="129"/>
      <c r="DV183" s="129"/>
      <c r="DW183" s="129"/>
      <c r="DX183" s="129"/>
      <c r="DY183" s="129"/>
      <c r="DZ183" s="129"/>
      <c r="EA183" s="129"/>
      <c r="EB183" s="129"/>
      <c r="EC183" s="129"/>
      <c r="ED183" s="129"/>
      <c r="EE183" s="129"/>
      <c r="EF183" s="129"/>
      <c r="EG183" s="129"/>
      <c r="EH183" s="129"/>
      <c r="EI183" s="129"/>
      <c r="EJ183" s="129"/>
      <c r="EK183" s="129"/>
      <c r="EL183" s="129"/>
      <c r="EM183" s="129"/>
      <c r="EN183" s="129"/>
      <c r="EO183" s="129"/>
      <c r="EP183" s="129"/>
      <c r="EQ183" s="129"/>
      <c r="ER183" s="129"/>
      <c r="ES183" s="129"/>
      <c r="ET183" s="129"/>
      <c r="EU183" s="129"/>
      <c r="EV183" s="129"/>
      <c r="EW183" s="129"/>
      <c r="EX183" s="129"/>
      <c r="EY183" s="129"/>
      <c r="EZ183" s="129"/>
      <c r="FA183" s="129"/>
      <c r="FB183" s="129"/>
      <c r="FC183" s="129"/>
      <c r="FD183" s="129"/>
      <c r="FE183" s="129"/>
      <c r="FF183" s="129"/>
      <c r="FG183" s="129"/>
      <c r="FH183" s="129"/>
      <c r="FI183" s="129"/>
      <c r="FJ183" s="129"/>
      <c r="FK183" s="129"/>
      <c r="FL183" s="129"/>
      <c r="FM183" s="129"/>
      <c r="FN183" s="129"/>
      <c r="FO183" s="129"/>
      <c r="FP183" s="129"/>
      <c r="FQ183" s="129"/>
      <c r="FR183" s="129"/>
      <c r="FS183" s="129"/>
      <c r="FT183" s="129"/>
      <c r="FU183" s="129"/>
      <c r="FV183" s="129"/>
      <c r="FW183" s="129"/>
      <c r="FX183" s="129"/>
      <c r="FY183" s="129"/>
      <c r="FZ183" s="129"/>
      <c r="GA183" s="129"/>
      <c r="GB183" s="129"/>
      <c r="GC183" s="129"/>
      <c r="GD183" s="129"/>
      <c r="GE183" s="129"/>
      <c r="GF183" s="129"/>
      <c r="GG183" s="129"/>
      <c r="GH183" s="129"/>
      <c r="GI183" s="129"/>
      <c r="GJ183" s="129"/>
      <c r="GK183" s="129"/>
      <c r="GL183" s="129"/>
      <c r="GM183" s="129"/>
      <c r="GN183" s="129"/>
      <c r="GO183" s="129"/>
      <c r="GP183" s="129"/>
      <c r="GQ183" s="129"/>
      <c r="GR183" s="129"/>
      <c r="GS183" s="129"/>
      <c r="GT183" s="129"/>
      <c r="GU183" s="129"/>
      <c r="GV183" s="129"/>
      <c r="GW183" s="129"/>
      <c r="GX183" s="129"/>
      <c r="GY183" s="129"/>
      <c r="GZ183" s="129"/>
      <c r="HA183" s="129"/>
      <c r="HB183" s="129"/>
      <c r="HC183" s="129"/>
      <c r="HD183" s="129"/>
      <c r="HE183" s="129"/>
      <c r="HF183" s="129"/>
      <c r="HG183" s="129"/>
      <c r="HH183" s="129"/>
      <c r="HI183" s="129"/>
      <c r="HJ183" s="129"/>
      <c r="HK183" s="129"/>
      <c r="HL183" s="129"/>
      <c r="HM183" s="129"/>
      <c r="HN183" s="129"/>
      <c r="HO183" s="129"/>
      <c r="HP183" s="129"/>
      <c r="HQ183" s="129"/>
      <c r="HR183" s="129"/>
      <c r="HS183" s="129"/>
      <c r="HT183" s="129"/>
      <c r="HU183" s="129"/>
      <c r="HV183" s="129"/>
      <c r="HW183" s="129"/>
      <c r="HX183" s="129"/>
      <c r="HY183" s="129"/>
      <c r="HZ183" s="129"/>
      <c r="IA183" s="129"/>
      <c r="IB183" s="129"/>
      <c r="IC183" s="129"/>
      <c r="ID183" s="129"/>
      <c r="IE183" s="129"/>
      <c r="IF183" s="129"/>
      <c r="IG183" s="129"/>
      <c r="IH183" s="129"/>
      <c r="II183" s="129"/>
      <c r="IJ183" s="129"/>
      <c r="IK183" s="129"/>
      <c r="IL183" s="129"/>
      <c r="IM183" s="129"/>
      <c r="IN183" s="129"/>
      <c r="IO183" s="129"/>
      <c r="IP183" s="129"/>
      <c r="IQ183" s="129"/>
      <c r="IR183" s="129"/>
      <c r="IS183" s="129"/>
      <c r="IT183" s="129"/>
      <c r="IU183" s="129"/>
      <c r="IV183" s="129"/>
      <c r="IW183" s="129"/>
      <c r="IX183" s="129"/>
      <c r="IY183" s="129"/>
    </row>
    <row r="184" spans="1:259" s="120" customFormat="1" ht="15" hidden="1" x14ac:dyDescent="0.3">
      <c r="A184" s="130"/>
      <c r="B184" s="138" t="e">
        <f>IF(B77=249,"Dua Ratus Empat Puluh Sembilan",IF(B77=250,"Dua Ratus Lima Puluh",IF(B77=251,"Dua Ratus Lima Puluh Satu",IF(B77=252,"Dua Ratus Lima Puluh Dua",IF(B77=253,"Dua Ratus Lima Puluh Tiga",IF(B77=254,"Dua Ratus Lima Puluh Empat",IF(B77=255,"Dua Ratus Lima Puluh Lima",IF(B77=256,"Dua Ratus Lima Puluh Enam",0))))))))</f>
        <v>#REF!</v>
      </c>
      <c r="C184" s="138"/>
      <c r="D184" s="138" t="e">
        <f>IF(D77=249,"Dua Ratus Empat Puluh Sembilan",IF(D77=250,"Dua Ratus Lima Puluh",IF(D77=251,"Dua Ratus Lima Puluh Satu",IF(D77=252,"Dua Ratus Lima Puluh Dua",IF(D77=253,"Dua Ratus Lima Puluh Tiga",IF(D77=254,"Dua Ratus Lima Puluh Empat",IF(D77=255,"Dua Ratus Lima Puluh Lima",IF(D77=256,"Dua Ratus Lima Puluh Enam",0))))))))</f>
        <v>#REF!</v>
      </c>
      <c r="E184" s="138" t="e">
        <f>IF(E77=249,"Dua Ratus Empat Puluh Sembilan",IF(E77=250,"Dua Ratus Lima Puluh",IF(E77=251,"Dua Ratus Lima Puluh Satu",IF(E77=252,"Dua Ratus Lima Puluh Dua",IF(E77=253,"Dua Ratus Lima Puluh Tiga",IF(E77=254,"Dua Ratus Lima Puluh Empat",IF(E77=255,"Dua Ratus Lima Puluh Lima",IF(E77=256,"Dua Ratus Lima Puluh Enam",0))))))))</f>
        <v>#REF!</v>
      </c>
      <c r="F184" s="138"/>
      <c r="G184" s="138"/>
      <c r="H184" s="138" t="e">
        <f>IF(H77=249,"Dua Ratus Empat Puluh Sembilan",IF(H77=250,"Dua Ratus Lima Puluh",IF(H77=251,"Dua Ratus Lima Puluh Satu",IF(H77=252,"Dua Ratus Lima Puluh Dua",IF(H77=253,"Dua Ratus Lima Puluh Tiga",IF(H77=254,"Dua Ratus Lima Puluh Empat",IF(H77=255,"Dua Ratus Lima Puluh Lima",IF(H77=256,"Dua Ratus Lima Puluh Enam",0))))))))</f>
        <v>#REF!</v>
      </c>
      <c r="I184" s="138" t="e">
        <f>IF(I77=249,"Dua Ratus Empat Puluh Sembilan",IF(I77=250,"Dua Ratus Lima Puluh",IF(I77=251,"Dua Ratus Lima Puluh Satu",IF(I77=252,"Dua Ratus Lima Puluh Dua",IF(I77=253,"Dua Ratus Lima Puluh Tiga",IF(I77=254,"Dua Ratus Lima Puluh Empat",IF(I77=255,"Dua Ratus Lima Puluh Lima",IF(I77=256,"Dua Ratus Lima Puluh Enam",0))))))))</f>
        <v>#REF!</v>
      </c>
      <c r="J184" s="138"/>
      <c r="K184" s="138"/>
      <c r="L184" s="138"/>
      <c r="M184" s="138"/>
      <c r="N184" s="138"/>
      <c r="O184" s="138"/>
      <c r="P184" s="138"/>
      <c r="Q184" s="138"/>
      <c r="R184" s="138"/>
      <c r="S184" s="138"/>
      <c r="T184" s="138"/>
      <c r="U184" s="138"/>
      <c r="V184" s="133"/>
      <c r="W184" s="128"/>
      <c r="X184" s="129"/>
      <c r="Y184" s="129"/>
      <c r="Z184" s="129"/>
      <c r="AA184" s="129"/>
      <c r="AB184" s="129"/>
      <c r="AC184" s="129"/>
      <c r="AD184" s="129"/>
      <c r="AE184" s="129"/>
      <c r="AF184" s="129"/>
      <c r="AG184" s="129"/>
      <c r="AH184" s="129"/>
      <c r="AI184" s="129"/>
      <c r="AJ184" s="129"/>
      <c r="AK184" s="129"/>
      <c r="AL184" s="129"/>
      <c r="AM184" s="129"/>
      <c r="AN184" s="129"/>
      <c r="AO184" s="129"/>
      <c r="AP184" s="129"/>
      <c r="AQ184" s="129"/>
      <c r="AR184" s="129"/>
      <c r="AS184" s="129"/>
      <c r="AT184" s="129"/>
      <c r="AU184" s="129"/>
      <c r="AV184" s="129"/>
      <c r="AW184" s="129"/>
      <c r="AX184" s="129"/>
      <c r="AY184" s="129"/>
      <c r="AZ184" s="129"/>
      <c r="BA184" s="129"/>
      <c r="BB184" s="129"/>
      <c r="BC184" s="129"/>
      <c r="BD184" s="129"/>
      <c r="BE184" s="129"/>
      <c r="BF184" s="129"/>
      <c r="BG184" s="129"/>
      <c r="BH184" s="129"/>
      <c r="BI184" s="129"/>
      <c r="BJ184" s="129"/>
      <c r="BK184" s="129"/>
      <c r="BL184" s="129"/>
      <c r="BM184" s="129"/>
      <c r="BN184" s="129"/>
      <c r="BO184" s="129"/>
      <c r="BP184" s="129"/>
      <c r="BQ184" s="129"/>
      <c r="BR184" s="129"/>
      <c r="BS184" s="129"/>
      <c r="BT184" s="129"/>
      <c r="BU184" s="129"/>
      <c r="BV184" s="129"/>
      <c r="BW184" s="129"/>
      <c r="BX184" s="129"/>
      <c r="BY184" s="129"/>
      <c r="BZ184" s="129"/>
      <c r="CA184" s="129"/>
      <c r="CB184" s="129"/>
      <c r="CC184" s="129"/>
      <c r="CD184" s="129"/>
      <c r="CE184" s="129"/>
      <c r="CF184" s="129"/>
      <c r="CG184" s="129"/>
      <c r="CH184" s="129"/>
      <c r="CI184" s="129"/>
      <c r="CJ184" s="129"/>
      <c r="CK184" s="129"/>
      <c r="CL184" s="129"/>
      <c r="CM184" s="129"/>
      <c r="CN184" s="129"/>
      <c r="CO184" s="129"/>
      <c r="CP184" s="129"/>
      <c r="CQ184" s="129"/>
      <c r="CR184" s="129"/>
      <c r="CS184" s="129"/>
      <c r="CT184" s="129"/>
      <c r="CU184" s="129"/>
      <c r="CV184" s="129"/>
      <c r="CW184" s="129"/>
      <c r="CX184" s="129"/>
      <c r="CY184" s="129"/>
      <c r="CZ184" s="129"/>
      <c r="DA184" s="129"/>
      <c r="DB184" s="129"/>
      <c r="DC184" s="129"/>
      <c r="DD184" s="129"/>
      <c r="DE184" s="129"/>
      <c r="DF184" s="129"/>
      <c r="DG184" s="129"/>
      <c r="DH184" s="129"/>
      <c r="DI184" s="129"/>
      <c r="DJ184" s="129"/>
      <c r="DK184" s="129"/>
      <c r="DL184" s="129"/>
      <c r="DM184" s="129"/>
      <c r="DN184" s="129"/>
      <c r="DO184" s="129"/>
      <c r="DP184" s="129"/>
      <c r="DQ184" s="129"/>
      <c r="DR184" s="129"/>
      <c r="DS184" s="129"/>
      <c r="DT184" s="129"/>
      <c r="DU184" s="129"/>
      <c r="DV184" s="129"/>
      <c r="DW184" s="129"/>
      <c r="DX184" s="129"/>
      <c r="DY184" s="129"/>
      <c r="DZ184" s="129"/>
      <c r="EA184" s="129"/>
      <c r="EB184" s="129"/>
      <c r="EC184" s="129"/>
      <c r="ED184" s="129"/>
      <c r="EE184" s="129"/>
      <c r="EF184" s="129"/>
      <c r="EG184" s="129"/>
      <c r="EH184" s="129"/>
      <c r="EI184" s="129"/>
      <c r="EJ184" s="129"/>
      <c r="EK184" s="129"/>
      <c r="EL184" s="129"/>
      <c r="EM184" s="129"/>
      <c r="EN184" s="129"/>
      <c r="EO184" s="129"/>
      <c r="EP184" s="129"/>
      <c r="EQ184" s="129"/>
      <c r="ER184" s="129"/>
      <c r="ES184" s="129"/>
      <c r="ET184" s="129"/>
      <c r="EU184" s="129"/>
      <c r="EV184" s="129"/>
      <c r="EW184" s="129"/>
      <c r="EX184" s="129"/>
      <c r="EY184" s="129"/>
      <c r="EZ184" s="129"/>
      <c r="FA184" s="129"/>
      <c r="FB184" s="129"/>
      <c r="FC184" s="129"/>
      <c r="FD184" s="129"/>
      <c r="FE184" s="129"/>
      <c r="FF184" s="129"/>
      <c r="FG184" s="129"/>
      <c r="FH184" s="129"/>
      <c r="FI184" s="129"/>
      <c r="FJ184" s="129"/>
      <c r="FK184" s="129"/>
      <c r="FL184" s="129"/>
      <c r="FM184" s="129"/>
      <c r="FN184" s="129"/>
      <c r="FO184" s="129"/>
      <c r="FP184" s="129"/>
      <c r="FQ184" s="129"/>
      <c r="FR184" s="129"/>
      <c r="FS184" s="129"/>
      <c r="FT184" s="129"/>
      <c r="FU184" s="129"/>
      <c r="FV184" s="129"/>
      <c r="FW184" s="129"/>
      <c r="FX184" s="129"/>
      <c r="FY184" s="129"/>
      <c r="FZ184" s="129"/>
      <c r="GA184" s="129"/>
      <c r="GB184" s="129"/>
      <c r="GC184" s="129"/>
      <c r="GD184" s="129"/>
      <c r="GE184" s="129"/>
      <c r="GF184" s="129"/>
      <c r="GG184" s="129"/>
      <c r="GH184" s="129"/>
      <c r="GI184" s="129"/>
      <c r="GJ184" s="129"/>
      <c r="GK184" s="129"/>
      <c r="GL184" s="129"/>
      <c r="GM184" s="129"/>
      <c r="GN184" s="129"/>
      <c r="GO184" s="129"/>
      <c r="GP184" s="129"/>
      <c r="GQ184" s="129"/>
      <c r="GR184" s="129"/>
      <c r="GS184" s="129"/>
      <c r="GT184" s="129"/>
      <c r="GU184" s="129"/>
      <c r="GV184" s="129"/>
      <c r="GW184" s="129"/>
      <c r="GX184" s="129"/>
      <c r="GY184" s="129"/>
      <c r="GZ184" s="129"/>
      <c r="HA184" s="129"/>
      <c r="HB184" s="129"/>
      <c r="HC184" s="129"/>
      <c r="HD184" s="129"/>
      <c r="HE184" s="129"/>
      <c r="HF184" s="129"/>
      <c r="HG184" s="129"/>
      <c r="HH184" s="129"/>
      <c r="HI184" s="129"/>
      <c r="HJ184" s="129"/>
      <c r="HK184" s="129"/>
      <c r="HL184" s="129"/>
      <c r="HM184" s="129"/>
      <c r="HN184" s="129"/>
      <c r="HO184" s="129"/>
      <c r="HP184" s="129"/>
      <c r="HQ184" s="129"/>
      <c r="HR184" s="129"/>
      <c r="HS184" s="129"/>
      <c r="HT184" s="129"/>
      <c r="HU184" s="129"/>
      <c r="HV184" s="129"/>
      <c r="HW184" s="129"/>
      <c r="HX184" s="129"/>
      <c r="HY184" s="129"/>
      <c r="HZ184" s="129"/>
      <c r="IA184" s="129"/>
      <c r="IB184" s="129"/>
      <c r="IC184" s="129"/>
      <c r="ID184" s="129"/>
      <c r="IE184" s="129"/>
      <c r="IF184" s="129"/>
      <c r="IG184" s="129"/>
      <c r="IH184" s="129"/>
      <c r="II184" s="129"/>
      <c r="IJ184" s="129"/>
      <c r="IK184" s="129"/>
      <c r="IL184" s="129"/>
      <c r="IM184" s="129"/>
      <c r="IN184" s="129"/>
      <c r="IO184" s="129"/>
      <c r="IP184" s="129"/>
      <c r="IQ184" s="129"/>
      <c r="IR184" s="129"/>
      <c r="IS184" s="129"/>
      <c r="IT184" s="129"/>
      <c r="IU184" s="129"/>
      <c r="IV184" s="129"/>
      <c r="IW184" s="129"/>
      <c r="IX184" s="129"/>
      <c r="IY184" s="129"/>
    </row>
    <row r="185" spans="1:259" s="120" customFormat="1" ht="15" hidden="1" x14ac:dyDescent="0.3">
      <c r="A185" s="130"/>
      <c r="B185" s="137" t="e">
        <f>IF(B183=0,B184,B183)</f>
        <v>#REF!</v>
      </c>
      <c r="C185" s="137"/>
      <c r="D185" s="137" t="e">
        <f>IF(D183=0,D184,D183)</f>
        <v>#REF!</v>
      </c>
      <c r="E185" s="137" t="e">
        <f>IF(E183=0,E184,E183)</f>
        <v>#REF!</v>
      </c>
      <c r="F185" s="137"/>
      <c r="G185" s="137"/>
      <c r="H185" s="137" t="e">
        <f>IF(H183=0,H184,H183)</f>
        <v>#REF!</v>
      </c>
      <c r="I185" s="137" t="e">
        <f>IF(I183=0,I184,I183)</f>
        <v>#REF!</v>
      </c>
      <c r="J185" s="138"/>
      <c r="K185" s="138"/>
      <c r="L185" s="138"/>
      <c r="M185" s="138"/>
      <c r="N185" s="138"/>
      <c r="O185" s="138"/>
      <c r="P185" s="138"/>
      <c r="Q185" s="138"/>
      <c r="R185" s="138"/>
      <c r="S185" s="138"/>
      <c r="T185" s="138"/>
      <c r="U185" s="138"/>
      <c r="V185" s="133"/>
      <c r="W185" s="128"/>
      <c r="X185" s="129"/>
      <c r="Y185" s="129"/>
      <c r="Z185" s="129"/>
      <c r="AA185" s="129"/>
      <c r="AB185" s="129"/>
      <c r="AC185" s="129"/>
      <c r="AD185" s="129"/>
      <c r="AE185" s="129"/>
      <c r="AF185" s="129"/>
      <c r="AG185" s="129"/>
      <c r="AH185" s="129"/>
      <c r="AI185" s="129"/>
      <c r="AJ185" s="129"/>
      <c r="AK185" s="129"/>
      <c r="AL185" s="129"/>
      <c r="AM185" s="129"/>
      <c r="AN185" s="129"/>
      <c r="AO185" s="129"/>
      <c r="AP185" s="129"/>
      <c r="AQ185" s="129"/>
      <c r="AR185" s="129"/>
      <c r="AS185" s="129"/>
      <c r="AT185" s="129"/>
      <c r="AU185" s="129"/>
      <c r="AV185" s="129"/>
      <c r="AW185" s="129"/>
      <c r="AX185" s="129"/>
      <c r="AY185" s="129"/>
      <c r="AZ185" s="129"/>
      <c r="BA185" s="129"/>
      <c r="BB185" s="129"/>
      <c r="BC185" s="129"/>
      <c r="BD185" s="129"/>
      <c r="BE185" s="129"/>
      <c r="BF185" s="129"/>
      <c r="BG185" s="129"/>
      <c r="BH185" s="129"/>
      <c r="BI185" s="129"/>
      <c r="BJ185" s="129"/>
      <c r="BK185" s="129"/>
      <c r="BL185" s="129"/>
      <c r="BM185" s="129"/>
      <c r="BN185" s="129"/>
      <c r="BO185" s="129"/>
      <c r="BP185" s="129"/>
      <c r="BQ185" s="129"/>
      <c r="BR185" s="129"/>
      <c r="BS185" s="129"/>
      <c r="BT185" s="129"/>
      <c r="BU185" s="129"/>
      <c r="BV185" s="129"/>
      <c r="BW185" s="129"/>
      <c r="BX185" s="129"/>
      <c r="BY185" s="129"/>
      <c r="BZ185" s="129"/>
      <c r="CA185" s="129"/>
      <c r="CB185" s="129"/>
      <c r="CC185" s="129"/>
      <c r="CD185" s="129"/>
      <c r="CE185" s="129"/>
      <c r="CF185" s="129"/>
      <c r="CG185" s="129"/>
      <c r="CH185" s="129"/>
      <c r="CI185" s="129"/>
      <c r="CJ185" s="129"/>
      <c r="CK185" s="129"/>
      <c r="CL185" s="129"/>
      <c r="CM185" s="129"/>
      <c r="CN185" s="129"/>
      <c r="CO185" s="129"/>
      <c r="CP185" s="129"/>
      <c r="CQ185" s="129"/>
      <c r="CR185" s="129"/>
      <c r="CS185" s="129"/>
      <c r="CT185" s="129"/>
      <c r="CU185" s="129"/>
      <c r="CV185" s="129"/>
      <c r="CW185" s="129"/>
      <c r="CX185" s="129"/>
      <c r="CY185" s="129"/>
      <c r="CZ185" s="129"/>
      <c r="DA185" s="129"/>
      <c r="DB185" s="129"/>
      <c r="DC185" s="129"/>
      <c r="DD185" s="129"/>
      <c r="DE185" s="129"/>
      <c r="DF185" s="129"/>
      <c r="DG185" s="129"/>
      <c r="DH185" s="129"/>
      <c r="DI185" s="129"/>
      <c r="DJ185" s="129"/>
      <c r="DK185" s="129"/>
      <c r="DL185" s="129"/>
      <c r="DM185" s="129"/>
      <c r="DN185" s="129"/>
      <c r="DO185" s="129"/>
      <c r="DP185" s="129"/>
      <c r="DQ185" s="129"/>
      <c r="DR185" s="129"/>
      <c r="DS185" s="129"/>
      <c r="DT185" s="129"/>
      <c r="DU185" s="129"/>
      <c r="DV185" s="129"/>
      <c r="DW185" s="129"/>
      <c r="DX185" s="129"/>
      <c r="DY185" s="129"/>
      <c r="DZ185" s="129"/>
      <c r="EA185" s="129"/>
      <c r="EB185" s="129"/>
      <c r="EC185" s="129"/>
      <c r="ED185" s="129"/>
      <c r="EE185" s="129"/>
      <c r="EF185" s="129"/>
      <c r="EG185" s="129"/>
      <c r="EH185" s="129"/>
      <c r="EI185" s="129"/>
      <c r="EJ185" s="129"/>
      <c r="EK185" s="129"/>
      <c r="EL185" s="129"/>
      <c r="EM185" s="129"/>
      <c r="EN185" s="129"/>
      <c r="EO185" s="129"/>
      <c r="EP185" s="129"/>
      <c r="EQ185" s="129"/>
      <c r="ER185" s="129"/>
      <c r="ES185" s="129"/>
      <c r="ET185" s="129"/>
      <c r="EU185" s="129"/>
      <c r="EV185" s="129"/>
      <c r="EW185" s="129"/>
      <c r="EX185" s="129"/>
      <c r="EY185" s="129"/>
      <c r="EZ185" s="129"/>
      <c r="FA185" s="129"/>
      <c r="FB185" s="129"/>
      <c r="FC185" s="129"/>
      <c r="FD185" s="129"/>
      <c r="FE185" s="129"/>
      <c r="FF185" s="129"/>
      <c r="FG185" s="129"/>
      <c r="FH185" s="129"/>
      <c r="FI185" s="129"/>
      <c r="FJ185" s="129"/>
      <c r="FK185" s="129"/>
      <c r="FL185" s="129"/>
      <c r="FM185" s="129"/>
      <c r="FN185" s="129"/>
      <c r="FO185" s="129"/>
      <c r="FP185" s="129"/>
      <c r="FQ185" s="129"/>
      <c r="FR185" s="129"/>
      <c r="FS185" s="129"/>
      <c r="FT185" s="129"/>
      <c r="FU185" s="129"/>
      <c r="FV185" s="129"/>
      <c r="FW185" s="129"/>
      <c r="FX185" s="129"/>
      <c r="FY185" s="129"/>
      <c r="FZ185" s="129"/>
      <c r="GA185" s="129"/>
      <c r="GB185" s="129"/>
      <c r="GC185" s="129"/>
      <c r="GD185" s="129"/>
      <c r="GE185" s="129"/>
      <c r="GF185" s="129"/>
      <c r="GG185" s="129"/>
      <c r="GH185" s="129"/>
      <c r="GI185" s="129"/>
      <c r="GJ185" s="129"/>
      <c r="GK185" s="129"/>
      <c r="GL185" s="129"/>
      <c r="GM185" s="129"/>
      <c r="GN185" s="129"/>
      <c r="GO185" s="129"/>
      <c r="GP185" s="129"/>
      <c r="GQ185" s="129"/>
      <c r="GR185" s="129"/>
      <c r="GS185" s="129"/>
      <c r="GT185" s="129"/>
      <c r="GU185" s="129"/>
      <c r="GV185" s="129"/>
      <c r="GW185" s="129"/>
      <c r="GX185" s="129"/>
      <c r="GY185" s="129"/>
      <c r="GZ185" s="129"/>
      <c r="HA185" s="129"/>
      <c r="HB185" s="129"/>
      <c r="HC185" s="129"/>
      <c r="HD185" s="129"/>
      <c r="HE185" s="129"/>
      <c r="HF185" s="129"/>
      <c r="HG185" s="129"/>
      <c r="HH185" s="129"/>
      <c r="HI185" s="129"/>
      <c r="HJ185" s="129"/>
      <c r="HK185" s="129"/>
      <c r="HL185" s="129"/>
      <c r="HM185" s="129"/>
      <c r="HN185" s="129"/>
      <c r="HO185" s="129"/>
      <c r="HP185" s="129"/>
      <c r="HQ185" s="129"/>
      <c r="HR185" s="129"/>
      <c r="HS185" s="129"/>
      <c r="HT185" s="129"/>
      <c r="HU185" s="129"/>
      <c r="HV185" s="129"/>
      <c r="HW185" s="129"/>
      <c r="HX185" s="129"/>
      <c r="HY185" s="129"/>
      <c r="HZ185" s="129"/>
      <c r="IA185" s="129"/>
      <c r="IB185" s="129"/>
      <c r="IC185" s="129"/>
      <c r="ID185" s="129"/>
      <c r="IE185" s="129"/>
      <c r="IF185" s="129"/>
      <c r="IG185" s="129"/>
      <c r="IH185" s="129"/>
      <c r="II185" s="129"/>
      <c r="IJ185" s="129"/>
      <c r="IK185" s="129"/>
      <c r="IL185" s="129"/>
      <c r="IM185" s="129"/>
      <c r="IN185" s="129"/>
      <c r="IO185" s="129"/>
      <c r="IP185" s="129"/>
      <c r="IQ185" s="129"/>
      <c r="IR185" s="129"/>
      <c r="IS185" s="129"/>
      <c r="IT185" s="129"/>
      <c r="IU185" s="129"/>
      <c r="IV185" s="129"/>
      <c r="IW185" s="129"/>
      <c r="IX185" s="129"/>
      <c r="IY185" s="129"/>
    </row>
    <row r="186" spans="1:259" s="120" customFormat="1" ht="15" hidden="1" x14ac:dyDescent="0.3">
      <c r="A186" s="130"/>
      <c r="B186" s="138" t="e">
        <f>IF(B77=257,"Dua Ratus Lima Puluh Tujuh",IF(B77=258,"Dua Ratus Lima Puluh Delapan",IF(B77=259,"Dua Ratus Lima Puluh Sembilan",IF(B77=260,"Dua Ratus Enam Puluh",IF(B77=261,"Dua Ratus Enam Puluh Satu",IF(B77=262,"Dua Ratus Enam Puluh Dua",IF(B77=263,"Dua Ratus Enam Puluh Tiga",IF(B77=264,"Dua Ratus Enam Puluh Empat",0))))))))</f>
        <v>#REF!</v>
      </c>
      <c r="C186" s="138"/>
      <c r="D186" s="138" t="e">
        <f>IF(D77=257,"Dua Ratus Lima Puluh Tujuh",IF(D77=258,"Dua Ratus Lima Puluh Delapan",IF(D77=259,"Dua Ratus Lima Puluh Sembilan",IF(D77=260,"Dua Ratus Enam Puluh",IF(D77=261,"Dua Ratus Enam Puluh Satu",IF(D77=262,"Dua Ratus Enam Puluh Dua",IF(D77=263,"Dua Ratus Enam Puluh Tiga",IF(D77=264,"Dua Ratus Enam Puluh Empat",0))))))))</f>
        <v>#REF!</v>
      </c>
      <c r="E186" s="138" t="e">
        <f>IF(E77=257,"Dua Ratus Lima Puluh Tujuh",IF(E77=258,"Dua Ratus Lima Puluh Delapan",IF(E77=259,"Dua Ratus Lima Puluh Sembilan",IF(E77=260,"Dua Ratus Enam Puluh",IF(E77=261,"Dua Ratus Enam Puluh Satu",IF(E77=262,"Dua Ratus Enam Puluh Dua",IF(E77=263,"Dua Ratus Enam Puluh Tiga",IF(E77=264,"Dua Ratus Enam Puluh Empat",0))))))))</f>
        <v>#REF!</v>
      </c>
      <c r="F186" s="138"/>
      <c r="G186" s="138"/>
      <c r="H186" s="138" t="e">
        <f>IF(H77=257,"Dua Ratus Lima Puluh Tujuh",IF(H77=258,"Dua Ratus Lima Puluh Delapan",IF(H77=259,"Dua Ratus Lima Puluh Sembilan",IF(H77=260,"Dua Ratus Enam Puluh",IF(H77=261,"Dua Ratus Enam Puluh Satu",IF(H77=262,"Dua Ratus Enam Puluh Dua",IF(H77=263,"Dua Ratus Enam Puluh Tiga",IF(H77=264,"Dua Ratus Enam Puluh Empat",0))))))))</f>
        <v>#REF!</v>
      </c>
      <c r="I186" s="138" t="e">
        <f>IF(I77=257,"Dua Ratus Lima Puluh Tujuh",IF(I77=258,"Dua Ratus Lima Puluh Delapan",IF(I77=259,"Dua Ratus Lima Puluh Sembilan",IF(I77=260,"Dua Ratus Enam Puluh",IF(I77=261,"Dua Ratus Enam Puluh Satu",IF(I77=262,"Dua Ratus Enam Puluh Dua",IF(I77=263,"Dua Ratus Enam Puluh Tiga",IF(I77=264,"Dua Ratus Enam Puluh Empat",0))))))))</f>
        <v>#REF!</v>
      </c>
      <c r="J186" s="138"/>
      <c r="K186" s="138"/>
      <c r="L186" s="138"/>
      <c r="M186" s="138"/>
      <c r="N186" s="138"/>
      <c r="O186" s="138"/>
      <c r="P186" s="138"/>
      <c r="Q186" s="138"/>
      <c r="R186" s="138"/>
      <c r="S186" s="138"/>
      <c r="T186" s="138"/>
      <c r="U186" s="138"/>
      <c r="V186" s="133"/>
      <c r="W186" s="128"/>
      <c r="X186" s="129"/>
      <c r="Y186" s="129"/>
      <c r="Z186" s="129"/>
      <c r="AA186" s="129"/>
      <c r="AB186" s="129"/>
      <c r="AC186" s="129"/>
      <c r="AD186" s="129"/>
      <c r="AE186" s="129"/>
      <c r="AF186" s="129"/>
      <c r="AG186" s="129"/>
      <c r="AH186" s="129"/>
      <c r="AI186" s="129"/>
      <c r="AJ186" s="129"/>
      <c r="AK186" s="129"/>
      <c r="AL186" s="129"/>
      <c r="AM186" s="129"/>
      <c r="AN186" s="129"/>
      <c r="AO186" s="129"/>
      <c r="AP186" s="129"/>
      <c r="AQ186" s="129"/>
      <c r="AR186" s="129"/>
      <c r="AS186" s="129"/>
      <c r="AT186" s="129"/>
      <c r="AU186" s="129"/>
      <c r="AV186" s="129"/>
      <c r="AW186" s="129"/>
      <c r="AX186" s="129"/>
      <c r="AY186" s="129"/>
      <c r="AZ186" s="129"/>
      <c r="BA186" s="129"/>
      <c r="BB186" s="129"/>
      <c r="BC186" s="129"/>
      <c r="BD186" s="129"/>
      <c r="BE186" s="129"/>
      <c r="BF186" s="129"/>
      <c r="BG186" s="129"/>
      <c r="BH186" s="129"/>
      <c r="BI186" s="129"/>
      <c r="BJ186" s="129"/>
      <c r="BK186" s="129"/>
      <c r="BL186" s="129"/>
      <c r="BM186" s="129"/>
      <c r="BN186" s="129"/>
      <c r="BO186" s="129"/>
      <c r="BP186" s="129"/>
      <c r="BQ186" s="129"/>
      <c r="BR186" s="129"/>
      <c r="BS186" s="129"/>
      <c r="BT186" s="129"/>
      <c r="BU186" s="129"/>
      <c r="BV186" s="129"/>
      <c r="BW186" s="129"/>
      <c r="BX186" s="129"/>
      <c r="BY186" s="129"/>
      <c r="BZ186" s="129"/>
      <c r="CA186" s="129"/>
      <c r="CB186" s="129"/>
      <c r="CC186" s="129"/>
      <c r="CD186" s="129"/>
      <c r="CE186" s="129"/>
      <c r="CF186" s="129"/>
      <c r="CG186" s="129"/>
      <c r="CH186" s="129"/>
      <c r="CI186" s="129"/>
      <c r="CJ186" s="129"/>
      <c r="CK186" s="129"/>
      <c r="CL186" s="129"/>
      <c r="CM186" s="129"/>
      <c r="CN186" s="129"/>
      <c r="CO186" s="129"/>
      <c r="CP186" s="129"/>
      <c r="CQ186" s="129"/>
      <c r="CR186" s="129"/>
      <c r="CS186" s="129"/>
      <c r="CT186" s="129"/>
      <c r="CU186" s="129"/>
      <c r="CV186" s="129"/>
      <c r="CW186" s="129"/>
      <c r="CX186" s="129"/>
      <c r="CY186" s="129"/>
      <c r="CZ186" s="129"/>
      <c r="DA186" s="129"/>
      <c r="DB186" s="129"/>
      <c r="DC186" s="129"/>
      <c r="DD186" s="129"/>
      <c r="DE186" s="129"/>
      <c r="DF186" s="129"/>
      <c r="DG186" s="129"/>
      <c r="DH186" s="129"/>
      <c r="DI186" s="129"/>
      <c r="DJ186" s="129"/>
      <c r="DK186" s="129"/>
      <c r="DL186" s="129"/>
      <c r="DM186" s="129"/>
      <c r="DN186" s="129"/>
      <c r="DO186" s="129"/>
      <c r="DP186" s="129"/>
      <c r="DQ186" s="129"/>
      <c r="DR186" s="129"/>
      <c r="DS186" s="129"/>
      <c r="DT186" s="129"/>
      <c r="DU186" s="129"/>
      <c r="DV186" s="129"/>
      <c r="DW186" s="129"/>
      <c r="DX186" s="129"/>
      <c r="DY186" s="129"/>
      <c r="DZ186" s="129"/>
      <c r="EA186" s="129"/>
      <c r="EB186" s="129"/>
      <c r="EC186" s="129"/>
      <c r="ED186" s="129"/>
      <c r="EE186" s="129"/>
      <c r="EF186" s="129"/>
      <c r="EG186" s="129"/>
      <c r="EH186" s="129"/>
      <c r="EI186" s="129"/>
      <c r="EJ186" s="129"/>
      <c r="EK186" s="129"/>
      <c r="EL186" s="129"/>
      <c r="EM186" s="129"/>
      <c r="EN186" s="129"/>
      <c r="EO186" s="129"/>
      <c r="EP186" s="129"/>
      <c r="EQ186" s="129"/>
      <c r="ER186" s="129"/>
      <c r="ES186" s="129"/>
      <c r="ET186" s="129"/>
      <c r="EU186" s="129"/>
      <c r="EV186" s="129"/>
      <c r="EW186" s="129"/>
      <c r="EX186" s="129"/>
      <c r="EY186" s="129"/>
      <c r="EZ186" s="129"/>
      <c r="FA186" s="129"/>
      <c r="FB186" s="129"/>
      <c r="FC186" s="129"/>
      <c r="FD186" s="129"/>
      <c r="FE186" s="129"/>
      <c r="FF186" s="129"/>
      <c r="FG186" s="129"/>
      <c r="FH186" s="129"/>
      <c r="FI186" s="129"/>
      <c r="FJ186" s="129"/>
      <c r="FK186" s="129"/>
      <c r="FL186" s="129"/>
      <c r="FM186" s="129"/>
      <c r="FN186" s="129"/>
      <c r="FO186" s="129"/>
      <c r="FP186" s="129"/>
      <c r="FQ186" s="129"/>
      <c r="FR186" s="129"/>
      <c r="FS186" s="129"/>
      <c r="FT186" s="129"/>
      <c r="FU186" s="129"/>
      <c r="FV186" s="129"/>
      <c r="FW186" s="129"/>
      <c r="FX186" s="129"/>
      <c r="FY186" s="129"/>
      <c r="FZ186" s="129"/>
      <c r="GA186" s="129"/>
      <c r="GB186" s="129"/>
      <c r="GC186" s="129"/>
      <c r="GD186" s="129"/>
      <c r="GE186" s="129"/>
      <c r="GF186" s="129"/>
      <c r="GG186" s="129"/>
      <c r="GH186" s="129"/>
      <c r="GI186" s="129"/>
      <c r="GJ186" s="129"/>
      <c r="GK186" s="129"/>
      <c r="GL186" s="129"/>
      <c r="GM186" s="129"/>
      <c r="GN186" s="129"/>
      <c r="GO186" s="129"/>
      <c r="GP186" s="129"/>
      <c r="GQ186" s="129"/>
      <c r="GR186" s="129"/>
      <c r="GS186" s="129"/>
      <c r="GT186" s="129"/>
      <c r="GU186" s="129"/>
      <c r="GV186" s="129"/>
      <c r="GW186" s="129"/>
      <c r="GX186" s="129"/>
      <c r="GY186" s="129"/>
      <c r="GZ186" s="129"/>
      <c r="HA186" s="129"/>
      <c r="HB186" s="129"/>
      <c r="HC186" s="129"/>
      <c r="HD186" s="129"/>
      <c r="HE186" s="129"/>
      <c r="HF186" s="129"/>
      <c r="HG186" s="129"/>
      <c r="HH186" s="129"/>
      <c r="HI186" s="129"/>
      <c r="HJ186" s="129"/>
      <c r="HK186" s="129"/>
      <c r="HL186" s="129"/>
      <c r="HM186" s="129"/>
      <c r="HN186" s="129"/>
      <c r="HO186" s="129"/>
      <c r="HP186" s="129"/>
      <c r="HQ186" s="129"/>
      <c r="HR186" s="129"/>
      <c r="HS186" s="129"/>
      <c r="HT186" s="129"/>
      <c r="HU186" s="129"/>
      <c r="HV186" s="129"/>
      <c r="HW186" s="129"/>
      <c r="HX186" s="129"/>
      <c r="HY186" s="129"/>
      <c r="HZ186" s="129"/>
      <c r="IA186" s="129"/>
      <c r="IB186" s="129"/>
      <c r="IC186" s="129"/>
      <c r="ID186" s="129"/>
      <c r="IE186" s="129"/>
      <c r="IF186" s="129"/>
      <c r="IG186" s="129"/>
      <c r="IH186" s="129"/>
      <c r="II186" s="129"/>
      <c r="IJ186" s="129"/>
      <c r="IK186" s="129"/>
      <c r="IL186" s="129"/>
      <c r="IM186" s="129"/>
      <c r="IN186" s="129"/>
      <c r="IO186" s="129"/>
      <c r="IP186" s="129"/>
      <c r="IQ186" s="129"/>
      <c r="IR186" s="129"/>
      <c r="IS186" s="129"/>
      <c r="IT186" s="129"/>
      <c r="IU186" s="129"/>
      <c r="IV186" s="129"/>
      <c r="IW186" s="129"/>
      <c r="IX186" s="129"/>
      <c r="IY186" s="129"/>
    </row>
    <row r="187" spans="1:259" s="120" customFormat="1" ht="15" hidden="1" x14ac:dyDescent="0.3">
      <c r="A187" s="130"/>
      <c r="B187" s="137" t="e">
        <f>IF(B185=0,B186,B185)</f>
        <v>#REF!</v>
      </c>
      <c r="C187" s="137"/>
      <c r="D187" s="137" t="e">
        <f>IF(D185=0,D186,D185)</f>
        <v>#REF!</v>
      </c>
      <c r="E187" s="137" t="e">
        <f>IF(E185=0,E186,E185)</f>
        <v>#REF!</v>
      </c>
      <c r="F187" s="137"/>
      <c r="G187" s="137"/>
      <c r="H187" s="137" t="e">
        <f>IF(H185=0,H186,H185)</f>
        <v>#REF!</v>
      </c>
      <c r="I187" s="137" t="e">
        <f>IF(I185=0,I186,I185)</f>
        <v>#REF!</v>
      </c>
      <c r="J187" s="138"/>
      <c r="K187" s="138"/>
      <c r="L187" s="138"/>
      <c r="M187" s="138"/>
      <c r="N187" s="138"/>
      <c r="O187" s="138"/>
      <c r="P187" s="138"/>
      <c r="Q187" s="138"/>
      <c r="R187" s="138"/>
      <c r="S187" s="138"/>
      <c r="T187" s="138"/>
      <c r="U187" s="138"/>
      <c r="V187" s="133"/>
      <c r="W187" s="128"/>
      <c r="X187" s="129"/>
      <c r="Y187" s="129"/>
      <c r="Z187" s="129"/>
      <c r="AA187" s="129"/>
      <c r="AB187" s="129"/>
      <c r="AC187" s="129"/>
      <c r="AD187" s="129"/>
      <c r="AE187" s="129"/>
      <c r="AF187" s="129"/>
      <c r="AG187" s="129"/>
      <c r="AH187" s="129"/>
      <c r="AI187" s="129"/>
      <c r="AJ187" s="129"/>
      <c r="AK187" s="129"/>
      <c r="AL187" s="129"/>
      <c r="AM187" s="129"/>
      <c r="AN187" s="129"/>
      <c r="AO187" s="129"/>
      <c r="AP187" s="129"/>
      <c r="AQ187" s="129"/>
      <c r="AR187" s="129"/>
      <c r="AS187" s="129"/>
      <c r="AT187" s="129"/>
      <c r="AU187" s="129"/>
      <c r="AV187" s="129"/>
      <c r="AW187" s="129"/>
      <c r="AX187" s="129"/>
      <c r="AY187" s="129"/>
      <c r="AZ187" s="129"/>
      <c r="BA187" s="129"/>
      <c r="BB187" s="129"/>
      <c r="BC187" s="129"/>
      <c r="BD187" s="129"/>
      <c r="BE187" s="129"/>
      <c r="BF187" s="129"/>
      <c r="BG187" s="129"/>
      <c r="BH187" s="129"/>
      <c r="BI187" s="129"/>
      <c r="BJ187" s="129"/>
      <c r="BK187" s="129"/>
      <c r="BL187" s="129"/>
      <c r="BM187" s="129"/>
      <c r="BN187" s="129"/>
      <c r="BO187" s="129"/>
      <c r="BP187" s="129"/>
      <c r="BQ187" s="129"/>
      <c r="BR187" s="129"/>
      <c r="BS187" s="129"/>
      <c r="BT187" s="129"/>
      <c r="BU187" s="129"/>
      <c r="BV187" s="129"/>
      <c r="BW187" s="129"/>
      <c r="BX187" s="129"/>
      <c r="BY187" s="129"/>
      <c r="BZ187" s="129"/>
      <c r="CA187" s="129"/>
      <c r="CB187" s="129"/>
      <c r="CC187" s="129"/>
      <c r="CD187" s="129"/>
      <c r="CE187" s="129"/>
      <c r="CF187" s="129"/>
      <c r="CG187" s="129"/>
      <c r="CH187" s="129"/>
      <c r="CI187" s="129"/>
      <c r="CJ187" s="129"/>
      <c r="CK187" s="129"/>
      <c r="CL187" s="129"/>
      <c r="CM187" s="129"/>
      <c r="CN187" s="129"/>
      <c r="CO187" s="129"/>
      <c r="CP187" s="129"/>
      <c r="CQ187" s="129"/>
      <c r="CR187" s="129"/>
      <c r="CS187" s="129"/>
      <c r="CT187" s="129"/>
      <c r="CU187" s="129"/>
      <c r="CV187" s="129"/>
      <c r="CW187" s="129"/>
      <c r="CX187" s="129"/>
      <c r="CY187" s="129"/>
      <c r="CZ187" s="129"/>
      <c r="DA187" s="129"/>
      <c r="DB187" s="129"/>
      <c r="DC187" s="129"/>
      <c r="DD187" s="129"/>
      <c r="DE187" s="129"/>
      <c r="DF187" s="129"/>
      <c r="DG187" s="129"/>
      <c r="DH187" s="129"/>
      <c r="DI187" s="129"/>
      <c r="DJ187" s="129"/>
      <c r="DK187" s="129"/>
      <c r="DL187" s="129"/>
      <c r="DM187" s="129"/>
      <c r="DN187" s="129"/>
      <c r="DO187" s="129"/>
      <c r="DP187" s="129"/>
      <c r="DQ187" s="129"/>
      <c r="DR187" s="129"/>
      <c r="DS187" s="129"/>
      <c r="DT187" s="129"/>
      <c r="DU187" s="129"/>
      <c r="DV187" s="129"/>
      <c r="DW187" s="129"/>
      <c r="DX187" s="129"/>
      <c r="DY187" s="129"/>
      <c r="DZ187" s="129"/>
      <c r="EA187" s="129"/>
      <c r="EB187" s="129"/>
      <c r="EC187" s="129"/>
      <c r="ED187" s="129"/>
      <c r="EE187" s="129"/>
      <c r="EF187" s="129"/>
      <c r="EG187" s="129"/>
      <c r="EH187" s="129"/>
      <c r="EI187" s="129"/>
      <c r="EJ187" s="129"/>
      <c r="EK187" s="129"/>
      <c r="EL187" s="129"/>
      <c r="EM187" s="129"/>
      <c r="EN187" s="129"/>
      <c r="EO187" s="129"/>
      <c r="EP187" s="129"/>
      <c r="EQ187" s="129"/>
      <c r="ER187" s="129"/>
      <c r="ES187" s="129"/>
      <c r="ET187" s="129"/>
      <c r="EU187" s="129"/>
      <c r="EV187" s="129"/>
      <c r="EW187" s="129"/>
      <c r="EX187" s="129"/>
      <c r="EY187" s="129"/>
      <c r="EZ187" s="129"/>
      <c r="FA187" s="129"/>
      <c r="FB187" s="129"/>
      <c r="FC187" s="129"/>
      <c r="FD187" s="129"/>
      <c r="FE187" s="129"/>
      <c r="FF187" s="129"/>
      <c r="FG187" s="129"/>
      <c r="FH187" s="129"/>
      <c r="FI187" s="129"/>
      <c r="FJ187" s="129"/>
      <c r="FK187" s="129"/>
      <c r="FL187" s="129"/>
      <c r="FM187" s="129"/>
      <c r="FN187" s="129"/>
      <c r="FO187" s="129"/>
      <c r="FP187" s="129"/>
      <c r="FQ187" s="129"/>
      <c r="FR187" s="129"/>
      <c r="FS187" s="129"/>
      <c r="FT187" s="129"/>
      <c r="FU187" s="129"/>
      <c r="FV187" s="129"/>
      <c r="FW187" s="129"/>
      <c r="FX187" s="129"/>
      <c r="FY187" s="129"/>
      <c r="FZ187" s="129"/>
      <c r="GA187" s="129"/>
      <c r="GB187" s="129"/>
      <c r="GC187" s="129"/>
      <c r="GD187" s="129"/>
      <c r="GE187" s="129"/>
      <c r="GF187" s="129"/>
      <c r="GG187" s="129"/>
      <c r="GH187" s="129"/>
      <c r="GI187" s="129"/>
      <c r="GJ187" s="129"/>
      <c r="GK187" s="129"/>
      <c r="GL187" s="129"/>
      <c r="GM187" s="129"/>
      <c r="GN187" s="129"/>
      <c r="GO187" s="129"/>
      <c r="GP187" s="129"/>
      <c r="GQ187" s="129"/>
      <c r="GR187" s="129"/>
      <c r="GS187" s="129"/>
      <c r="GT187" s="129"/>
      <c r="GU187" s="129"/>
      <c r="GV187" s="129"/>
      <c r="GW187" s="129"/>
      <c r="GX187" s="129"/>
      <c r="GY187" s="129"/>
      <c r="GZ187" s="129"/>
      <c r="HA187" s="129"/>
      <c r="HB187" s="129"/>
      <c r="HC187" s="129"/>
      <c r="HD187" s="129"/>
      <c r="HE187" s="129"/>
      <c r="HF187" s="129"/>
      <c r="HG187" s="129"/>
      <c r="HH187" s="129"/>
      <c r="HI187" s="129"/>
      <c r="HJ187" s="129"/>
      <c r="HK187" s="129"/>
      <c r="HL187" s="129"/>
      <c r="HM187" s="129"/>
      <c r="HN187" s="129"/>
      <c r="HO187" s="129"/>
      <c r="HP187" s="129"/>
      <c r="HQ187" s="129"/>
      <c r="HR187" s="129"/>
      <c r="HS187" s="129"/>
      <c r="HT187" s="129"/>
      <c r="HU187" s="129"/>
      <c r="HV187" s="129"/>
      <c r="HW187" s="129"/>
      <c r="HX187" s="129"/>
      <c r="HY187" s="129"/>
      <c r="HZ187" s="129"/>
      <c r="IA187" s="129"/>
      <c r="IB187" s="129"/>
      <c r="IC187" s="129"/>
      <c r="ID187" s="129"/>
      <c r="IE187" s="129"/>
      <c r="IF187" s="129"/>
      <c r="IG187" s="129"/>
      <c r="IH187" s="129"/>
      <c r="II187" s="129"/>
      <c r="IJ187" s="129"/>
      <c r="IK187" s="129"/>
      <c r="IL187" s="129"/>
      <c r="IM187" s="129"/>
      <c r="IN187" s="129"/>
      <c r="IO187" s="129"/>
      <c r="IP187" s="129"/>
      <c r="IQ187" s="129"/>
      <c r="IR187" s="129"/>
      <c r="IS187" s="129"/>
      <c r="IT187" s="129"/>
      <c r="IU187" s="129"/>
      <c r="IV187" s="129"/>
      <c r="IW187" s="129"/>
      <c r="IX187" s="129"/>
      <c r="IY187" s="129"/>
    </row>
    <row r="188" spans="1:259" s="120" customFormat="1" ht="15" hidden="1" x14ac:dyDescent="0.3">
      <c r="A188" s="130"/>
      <c r="B188" s="138" t="e">
        <f>IF(B77=265,"Dua Ratus Enam Puluh Lima",IF(B77=266,"Dua Ratus Enam Puluh Enam",IF(B77=267,"Dua Ratus Enam Puluh Tujuh",IF(B77=268,"Dua Ratus Enam Puluh Delapan",IF(B77=269,"Dua Ratus Enam Puluh Sembilan",IF(B77=270,"Dua Ratus Tujuh Puluh",IF(B77=271,"Dua Ratus Tujuh Puluh Satu",IF(B77=272,"Dua Ratus Tujuh Puluh Dua",0))))))))</f>
        <v>#REF!</v>
      </c>
      <c r="C188" s="138"/>
      <c r="D188" s="138" t="e">
        <f>IF(D77=265,"Dua Ratus Enam Puluh Lima",IF(D77=266,"Dua Ratus Enam Puluh Enam",IF(D77=267,"Dua Ratus Enam Puluh Tujuh",IF(D77=268,"Dua Ratus Enam Puluh Delapan",IF(D77=269,"Dua Ratus Enam Puluh Sembilan",IF(D77=270,"Dua Ratus Tujuh Puluh",IF(D77=271,"Dua Ratus Tujuh Puluh Satu",IF(D77=272,"Dua Ratus Tujuh Puluh Dua",0))))))))</f>
        <v>#REF!</v>
      </c>
      <c r="E188" s="138" t="e">
        <f>IF(E77=265,"Dua Ratus Enam Puluh Lima",IF(E77=266,"Dua Ratus Enam Puluh Enam",IF(E77=267,"Dua Ratus Enam Puluh Tujuh",IF(E77=268,"Dua Ratus Enam Puluh Delapan",IF(E77=269,"Dua Ratus Enam Puluh Sembilan",IF(E77=270,"Dua Ratus Tujuh Puluh",IF(E77=271,"Dua Ratus Tujuh Puluh Satu",IF(E77=272,"Dua Ratus Tujuh Puluh Dua",0))))))))</f>
        <v>#REF!</v>
      </c>
      <c r="F188" s="138"/>
      <c r="G188" s="138"/>
      <c r="H188" s="138" t="e">
        <f>IF(H77=265,"Dua Ratus Enam Puluh Lima",IF(H77=266,"Dua Ratus Enam Puluh Enam",IF(H77=267,"Dua Ratus Enam Puluh Tujuh",IF(H77=268,"Dua Ratus Enam Puluh Delapan",IF(H77=269,"Dua Ratus Enam Puluh Sembilan",IF(H77=270,"Dua Ratus Tujuh Puluh",IF(H77=271,"Dua Ratus Tujuh Puluh Satu",IF(H77=272,"Dua Ratus Tujuh Puluh Dua",0))))))))</f>
        <v>#REF!</v>
      </c>
      <c r="I188" s="138" t="e">
        <f>IF(I77=265,"Dua Ratus Enam Puluh Lima",IF(I77=266,"Dua Ratus Enam Puluh Enam",IF(I77=267,"Dua Ratus Enam Puluh Tujuh",IF(I77=268,"Dua Ratus Enam Puluh Delapan",IF(I77=269,"Dua Ratus Enam Puluh Sembilan",IF(I77=270,"Dua Ratus Tujuh Puluh",IF(I77=271,"Dua Ratus Tujuh Puluh Satu",IF(I77=272,"Dua Ratus Tujuh Puluh Dua",0))))))))</f>
        <v>#REF!</v>
      </c>
      <c r="J188" s="138"/>
      <c r="K188" s="138"/>
      <c r="L188" s="138"/>
      <c r="M188" s="138"/>
      <c r="N188" s="138"/>
      <c r="O188" s="138"/>
      <c r="P188" s="138"/>
      <c r="Q188" s="138"/>
      <c r="R188" s="138"/>
      <c r="S188" s="138"/>
      <c r="T188" s="138"/>
      <c r="U188" s="138"/>
      <c r="V188" s="133"/>
      <c r="W188" s="128"/>
      <c r="X188" s="129"/>
      <c r="Y188" s="129"/>
      <c r="Z188" s="129"/>
      <c r="AA188" s="129"/>
      <c r="AB188" s="129"/>
      <c r="AC188" s="129"/>
      <c r="AD188" s="129"/>
      <c r="AE188" s="129"/>
      <c r="AF188" s="129"/>
      <c r="AG188" s="129"/>
      <c r="AH188" s="129"/>
      <c r="AI188" s="129"/>
      <c r="AJ188" s="129"/>
      <c r="AK188" s="129"/>
      <c r="AL188" s="129"/>
      <c r="AM188" s="129"/>
      <c r="AN188" s="129"/>
      <c r="AO188" s="129"/>
      <c r="AP188" s="129"/>
      <c r="AQ188" s="129"/>
      <c r="AR188" s="129"/>
      <c r="AS188" s="129"/>
      <c r="AT188" s="129"/>
      <c r="AU188" s="129"/>
      <c r="AV188" s="129"/>
      <c r="AW188" s="129"/>
      <c r="AX188" s="129"/>
      <c r="AY188" s="129"/>
      <c r="AZ188" s="129"/>
      <c r="BA188" s="129"/>
      <c r="BB188" s="129"/>
      <c r="BC188" s="129"/>
      <c r="BD188" s="129"/>
      <c r="BE188" s="129"/>
      <c r="BF188" s="129"/>
      <c r="BG188" s="129"/>
      <c r="BH188" s="129"/>
      <c r="BI188" s="129"/>
      <c r="BJ188" s="129"/>
      <c r="BK188" s="129"/>
      <c r="BL188" s="129"/>
      <c r="BM188" s="129"/>
      <c r="BN188" s="129"/>
      <c r="BO188" s="129"/>
      <c r="BP188" s="129"/>
      <c r="BQ188" s="129"/>
      <c r="BR188" s="129"/>
      <c r="BS188" s="129"/>
      <c r="BT188" s="129"/>
      <c r="BU188" s="129"/>
      <c r="BV188" s="129"/>
      <c r="BW188" s="129"/>
      <c r="BX188" s="129"/>
      <c r="BY188" s="129"/>
      <c r="BZ188" s="129"/>
      <c r="CA188" s="129"/>
      <c r="CB188" s="129"/>
      <c r="CC188" s="129"/>
      <c r="CD188" s="129"/>
      <c r="CE188" s="129"/>
      <c r="CF188" s="129"/>
      <c r="CG188" s="129"/>
      <c r="CH188" s="129"/>
      <c r="CI188" s="129"/>
      <c r="CJ188" s="129"/>
      <c r="CK188" s="129"/>
      <c r="CL188" s="129"/>
      <c r="CM188" s="129"/>
      <c r="CN188" s="129"/>
      <c r="CO188" s="129"/>
      <c r="CP188" s="129"/>
      <c r="CQ188" s="129"/>
      <c r="CR188" s="129"/>
      <c r="CS188" s="129"/>
      <c r="CT188" s="129"/>
      <c r="CU188" s="129"/>
      <c r="CV188" s="129"/>
      <c r="CW188" s="129"/>
      <c r="CX188" s="129"/>
      <c r="CY188" s="129"/>
      <c r="CZ188" s="129"/>
      <c r="DA188" s="129"/>
      <c r="DB188" s="129"/>
      <c r="DC188" s="129"/>
      <c r="DD188" s="129"/>
      <c r="DE188" s="129"/>
      <c r="DF188" s="129"/>
      <c r="DG188" s="129"/>
      <c r="DH188" s="129"/>
      <c r="DI188" s="129"/>
      <c r="DJ188" s="129"/>
      <c r="DK188" s="129"/>
      <c r="DL188" s="129"/>
      <c r="DM188" s="129"/>
      <c r="DN188" s="129"/>
      <c r="DO188" s="129"/>
      <c r="DP188" s="129"/>
      <c r="DQ188" s="129"/>
      <c r="DR188" s="129"/>
      <c r="DS188" s="129"/>
      <c r="DT188" s="129"/>
      <c r="DU188" s="129"/>
      <c r="DV188" s="129"/>
      <c r="DW188" s="129"/>
      <c r="DX188" s="129"/>
      <c r="DY188" s="129"/>
      <c r="DZ188" s="129"/>
      <c r="EA188" s="129"/>
      <c r="EB188" s="129"/>
      <c r="EC188" s="129"/>
      <c r="ED188" s="129"/>
      <c r="EE188" s="129"/>
      <c r="EF188" s="129"/>
      <c r="EG188" s="129"/>
      <c r="EH188" s="129"/>
      <c r="EI188" s="129"/>
      <c r="EJ188" s="129"/>
      <c r="EK188" s="129"/>
      <c r="EL188" s="129"/>
      <c r="EM188" s="129"/>
      <c r="EN188" s="129"/>
      <c r="EO188" s="129"/>
      <c r="EP188" s="129"/>
      <c r="EQ188" s="129"/>
      <c r="ER188" s="129"/>
      <c r="ES188" s="129"/>
      <c r="ET188" s="129"/>
      <c r="EU188" s="129"/>
      <c r="EV188" s="129"/>
      <c r="EW188" s="129"/>
      <c r="EX188" s="129"/>
      <c r="EY188" s="129"/>
      <c r="EZ188" s="129"/>
      <c r="FA188" s="129"/>
      <c r="FB188" s="129"/>
      <c r="FC188" s="129"/>
      <c r="FD188" s="129"/>
      <c r="FE188" s="129"/>
      <c r="FF188" s="129"/>
      <c r="FG188" s="129"/>
      <c r="FH188" s="129"/>
      <c r="FI188" s="129"/>
      <c r="FJ188" s="129"/>
      <c r="FK188" s="129"/>
      <c r="FL188" s="129"/>
      <c r="FM188" s="129"/>
      <c r="FN188" s="129"/>
      <c r="FO188" s="129"/>
      <c r="FP188" s="129"/>
      <c r="FQ188" s="129"/>
      <c r="FR188" s="129"/>
      <c r="FS188" s="129"/>
      <c r="FT188" s="129"/>
      <c r="FU188" s="129"/>
      <c r="FV188" s="129"/>
      <c r="FW188" s="129"/>
      <c r="FX188" s="129"/>
      <c r="FY188" s="129"/>
      <c r="FZ188" s="129"/>
      <c r="GA188" s="129"/>
      <c r="GB188" s="129"/>
      <c r="GC188" s="129"/>
      <c r="GD188" s="129"/>
      <c r="GE188" s="129"/>
      <c r="GF188" s="129"/>
      <c r="GG188" s="129"/>
      <c r="GH188" s="129"/>
      <c r="GI188" s="129"/>
      <c r="GJ188" s="129"/>
      <c r="GK188" s="129"/>
      <c r="GL188" s="129"/>
      <c r="GM188" s="129"/>
      <c r="GN188" s="129"/>
      <c r="GO188" s="129"/>
      <c r="GP188" s="129"/>
      <c r="GQ188" s="129"/>
      <c r="GR188" s="129"/>
      <c r="GS188" s="129"/>
      <c r="GT188" s="129"/>
      <c r="GU188" s="129"/>
      <c r="GV188" s="129"/>
      <c r="GW188" s="129"/>
      <c r="GX188" s="129"/>
      <c r="GY188" s="129"/>
      <c r="GZ188" s="129"/>
      <c r="HA188" s="129"/>
      <c r="HB188" s="129"/>
      <c r="HC188" s="129"/>
      <c r="HD188" s="129"/>
      <c r="HE188" s="129"/>
      <c r="HF188" s="129"/>
      <c r="HG188" s="129"/>
      <c r="HH188" s="129"/>
      <c r="HI188" s="129"/>
      <c r="HJ188" s="129"/>
      <c r="HK188" s="129"/>
      <c r="HL188" s="129"/>
      <c r="HM188" s="129"/>
      <c r="HN188" s="129"/>
      <c r="HO188" s="129"/>
      <c r="HP188" s="129"/>
      <c r="HQ188" s="129"/>
      <c r="HR188" s="129"/>
      <c r="HS188" s="129"/>
      <c r="HT188" s="129"/>
      <c r="HU188" s="129"/>
      <c r="HV188" s="129"/>
      <c r="HW188" s="129"/>
      <c r="HX188" s="129"/>
      <c r="HY188" s="129"/>
      <c r="HZ188" s="129"/>
      <c r="IA188" s="129"/>
      <c r="IB188" s="129"/>
      <c r="IC188" s="129"/>
      <c r="ID188" s="129"/>
      <c r="IE188" s="129"/>
      <c r="IF188" s="129"/>
      <c r="IG188" s="129"/>
      <c r="IH188" s="129"/>
      <c r="II188" s="129"/>
      <c r="IJ188" s="129"/>
      <c r="IK188" s="129"/>
      <c r="IL188" s="129"/>
      <c r="IM188" s="129"/>
      <c r="IN188" s="129"/>
      <c r="IO188" s="129"/>
      <c r="IP188" s="129"/>
      <c r="IQ188" s="129"/>
      <c r="IR188" s="129"/>
      <c r="IS188" s="129"/>
      <c r="IT188" s="129"/>
      <c r="IU188" s="129"/>
      <c r="IV188" s="129"/>
      <c r="IW188" s="129"/>
      <c r="IX188" s="129"/>
      <c r="IY188" s="129"/>
    </row>
    <row r="189" spans="1:259" s="120" customFormat="1" ht="15" hidden="1" x14ac:dyDescent="0.3">
      <c r="A189" s="130"/>
      <c r="B189" s="137" t="e">
        <f>IF(B187=0,B188,B187)</f>
        <v>#REF!</v>
      </c>
      <c r="C189" s="137"/>
      <c r="D189" s="137" t="e">
        <f>IF(D187=0,D188,D187)</f>
        <v>#REF!</v>
      </c>
      <c r="E189" s="137" t="e">
        <f>IF(E187=0,E188,E187)</f>
        <v>#REF!</v>
      </c>
      <c r="F189" s="137"/>
      <c r="G189" s="137"/>
      <c r="H189" s="137" t="e">
        <f>IF(H187=0,H188,H187)</f>
        <v>#REF!</v>
      </c>
      <c r="I189" s="137" t="e">
        <f>IF(I187=0,I188,I187)</f>
        <v>#REF!</v>
      </c>
      <c r="J189" s="138"/>
      <c r="K189" s="138"/>
      <c r="L189" s="138"/>
      <c r="M189" s="138"/>
      <c r="N189" s="138"/>
      <c r="O189" s="138"/>
      <c r="P189" s="138"/>
      <c r="Q189" s="138"/>
      <c r="R189" s="138"/>
      <c r="S189" s="138"/>
      <c r="T189" s="138"/>
      <c r="U189" s="138"/>
      <c r="V189" s="133"/>
      <c r="W189" s="128"/>
      <c r="X189" s="129"/>
      <c r="Y189" s="129"/>
      <c r="Z189" s="129"/>
      <c r="AA189" s="129"/>
      <c r="AB189" s="129"/>
      <c r="AC189" s="129"/>
      <c r="AD189" s="129"/>
      <c r="AE189" s="129"/>
      <c r="AF189" s="129"/>
      <c r="AG189" s="129"/>
      <c r="AH189" s="129"/>
      <c r="AI189" s="129"/>
      <c r="AJ189" s="129"/>
      <c r="AK189" s="129"/>
      <c r="AL189" s="129"/>
      <c r="AM189" s="129"/>
      <c r="AN189" s="129"/>
      <c r="AO189" s="129"/>
      <c r="AP189" s="129"/>
      <c r="AQ189" s="129"/>
      <c r="AR189" s="129"/>
      <c r="AS189" s="129"/>
      <c r="AT189" s="129"/>
      <c r="AU189" s="129"/>
      <c r="AV189" s="129"/>
      <c r="AW189" s="129"/>
      <c r="AX189" s="129"/>
      <c r="AY189" s="129"/>
      <c r="AZ189" s="129"/>
      <c r="BA189" s="129"/>
      <c r="BB189" s="129"/>
      <c r="BC189" s="129"/>
      <c r="BD189" s="129"/>
      <c r="BE189" s="129"/>
      <c r="BF189" s="129"/>
      <c r="BG189" s="129"/>
      <c r="BH189" s="129"/>
      <c r="BI189" s="129"/>
      <c r="BJ189" s="129"/>
      <c r="BK189" s="129"/>
      <c r="BL189" s="129"/>
      <c r="BM189" s="129"/>
      <c r="BN189" s="129"/>
      <c r="BO189" s="129"/>
      <c r="BP189" s="129"/>
      <c r="BQ189" s="129"/>
      <c r="BR189" s="129"/>
      <c r="BS189" s="129"/>
      <c r="BT189" s="129"/>
      <c r="BU189" s="129"/>
      <c r="BV189" s="129"/>
      <c r="BW189" s="129"/>
      <c r="BX189" s="129"/>
      <c r="BY189" s="129"/>
      <c r="BZ189" s="129"/>
      <c r="CA189" s="129"/>
      <c r="CB189" s="129"/>
      <c r="CC189" s="129"/>
      <c r="CD189" s="129"/>
      <c r="CE189" s="129"/>
      <c r="CF189" s="129"/>
      <c r="CG189" s="129"/>
      <c r="CH189" s="129"/>
      <c r="CI189" s="129"/>
      <c r="CJ189" s="129"/>
      <c r="CK189" s="129"/>
      <c r="CL189" s="129"/>
      <c r="CM189" s="129"/>
      <c r="CN189" s="129"/>
      <c r="CO189" s="129"/>
      <c r="CP189" s="129"/>
      <c r="CQ189" s="129"/>
      <c r="CR189" s="129"/>
      <c r="CS189" s="129"/>
      <c r="CT189" s="129"/>
      <c r="CU189" s="129"/>
      <c r="CV189" s="129"/>
      <c r="CW189" s="129"/>
      <c r="CX189" s="129"/>
      <c r="CY189" s="129"/>
      <c r="CZ189" s="129"/>
      <c r="DA189" s="129"/>
      <c r="DB189" s="129"/>
      <c r="DC189" s="129"/>
      <c r="DD189" s="129"/>
      <c r="DE189" s="129"/>
      <c r="DF189" s="129"/>
      <c r="DG189" s="129"/>
      <c r="DH189" s="129"/>
      <c r="DI189" s="129"/>
      <c r="DJ189" s="129"/>
      <c r="DK189" s="129"/>
      <c r="DL189" s="129"/>
      <c r="DM189" s="129"/>
      <c r="DN189" s="129"/>
      <c r="DO189" s="129"/>
      <c r="DP189" s="129"/>
      <c r="DQ189" s="129"/>
      <c r="DR189" s="129"/>
      <c r="DS189" s="129"/>
      <c r="DT189" s="129"/>
      <c r="DU189" s="129"/>
      <c r="DV189" s="129"/>
      <c r="DW189" s="129"/>
      <c r="DX189" s="129"/>
      <c r="DY189" s="129"/>
      <c r="DZ189" s="129"/>
      <c r="EA189" s="129"/>
      <c r="EB189" s="129"/>
      <c r="EC189" s="129"/>
      <c r="ED189" s="129"/>
      <c r="EE189" s="129"/>
      <c r="EF189" s="129"/>
      <c r="EG189" s="129"/>
      <c r="EH189" s="129"/>
      <c r="EI189" s="129"/>
      <c r="EJ189" s="129"/>
      <c r="EK189" s="129"/>
      <c r="EL189" s="129"/>
      <c r="EM189" s="129"/>
      <c r="EN189" s="129"/>
      <c r="EO189" s="129"/>
      <c r="EP189" s="129"/>
      <c r="EQ189" s="129"/>
      <c r="ER189" s="129"/>
      <c r="ES189" s="129"/>
      <c r="ET189" s="129"/>
      <c r="EU189" s="129"/>
      <c r="EV189" s="129"/>
      <c r="EW189" s="129"/>
      <c r="EX189" s="129"/>
      <c r="EY189" s="129"/>
      <c r="EZ189" s="129"/>
      <c r="FA189" s="129"/>
      <c r="FB189" s="129"/>
      <c r="FC189" s="129"/>
      <c r="FD189" s="129"/>
      <c r="FE189" s="129"/>
      <c r="FF189" s="129"/>
      <c r="FG189" s="129"/>
      <c r="FH189" s="129"/>
      <c r="FI189" s="129"/>
      <c r="FJ189" s="129"/>
      <c r="FK189" s="129"/>
      <c r="FL189" s="129"/>
      <c r="FM189" s="129"/>
      <c r="FN189" s="129"/>
      <c r="FO189" s="129"/>
      <c r="FP189" s="129"/>
      <c r="FQ189" s="129"/>
      <c r="FR189" s="129"/>
      <c r="FS189" s="129"/>
      <c r="FT189" s="129"/>
      <c r="FU189" s="129"/>
      <c r="FV189" s="129"/>
      <c r="FW189" s="129"/>
      <c r="FX189" s="129"/>
      <c r="FY189" s="129"/>
      <c r="FZ189" s="129"/>
      <c r="GA189" s="129"/>
      <c r="GB189" s="129"/>
      <c r="GC189" s="129"/>
      <c r="GD189" s="129"/>
      <c r="GE189" s="129"/>
      <c r="GF189" s="129"/>
      <c r="GG189" s="129"/>
      <c r="GH189" s="129"/>
      <c r="GI189" s="129"/>
      <c r="GJ189" s="129"/>
      <c r="GK189" s="129"/>
      <c r="GL189" s="129"/>
      <c r="GM189" s="129"/>
      <c r="GN189" s="129"/>
      <c r="GO189" s="129"/>
      <c r="GP189" s="129"/>
      <c r="GQ189" s="129"/>
      <c r="GR189" s="129"/>
      <c r="GS189" s="129"/>
      <c r="GT189" s="129"/>
      <c r="GU189" s="129"/>
      <c r="GV189" s="129"/>
      <c r="GW189" s="129"/>
      <c r="GX189" s="129"/>
      <c r="GY189" s="129"/>
      <c r="GZ189" s="129"/>
      <c r="HA189" s="129"/>
      <c r="HB189" s="129"/>
      <c r="HC189" s="129"/>
      <c r="HD189" s="129"/>
      <c r="HE189" s="129"/>
      <c r="HF189" s="129"/>
      <c r="HG189" s="129"/>
      <c r="HH189" s="129"/>
      <c r="HI189" s="129"/>
      <c r="HJ189" s="129"/>
      <c r="HK189" s="129"/>
      <c r="HL189" s="129"/>
      <c r="HM189" s="129"/>
      <c r="HN189" s="129"/>
      <c r="HO189" s="129"/>
      <c r="HP189" s="129"/>
      <c r="HQ189" s="129"/>
      <c r="HR189" s="129"/>
      <c r="HS189" s="129"/>
      <c r="HT189" s="129"/>
      <c r="HU189" s="129"/>
      <c r="HV189" s="129"/>
      <c r="HW189" s="129"/>
      <c r="HX189" s="129"/>
      <c r="HY189" s="129"/>
      <c r="HZ189" s="129"/>
      <c r="IA189" s="129"/>
      <c r="IB189" s="129"/>
      <c r="IC189" s="129"/>
      <c r="ID189" s="129"/>
      <c r="IE189" s="129"/>
      <c r="IF189" s="129"/>
      <c r="IG189" s="129"/>
      <c r="IH189" s="129"/>
      <c r="II189" s="129"/>
      <c r="IJ189" s="129"/>
      <c r="IK189" s="129"/>
      <c r="IL189" s="129"/>
      <c r="IM189" s="129"/>
      <c r="IN189" s="129"/>
      <c r="IO189" s="129"/>
      <c r="IP189" s="129"/>
      <c r="IQ189" s="129"/>
      <c r="IR189" s="129"/>
      <c r="IS189" s="129"/>
      <c r="IT189" s="129"/>
      <c r="IU189" s="129"/>
      <c r="IV189" s="129"/>
      <c r="IW189" s="129"/>
      <c r="IX189" s="129"/>
      <c r="IY189" s="129"/>
    </row>
    <row r="190" spans="1:259" s="120" customFormat="1" ht="15" hidden="1" x14ac:dyDescent="0.3">
      <c r="A190" s="130"/>
      <c r="B190" s="138" t="e">
        <f>IF(B77=273,"Dua Ratus Tujuh Puluh Tiga",IF(B77=274,"Dua Ratus Tujuh Puluh Empat",IF(B77=275,"Dua Ratus Tujuh Puluh Lima",IF(B77=276,"Dua Ratus Tujuh Puluh Enam",IF(B77=277,"Dua Ratus Tujuh Puluh Tujuh",IF(B77=278,"Dua Ratus Tujuh Puluh Delapan",IF(B77=279,"Dua Ratus Tujuh Puluh Sembilan",IF(B77=280,"Dua Ratus Delapan Puluh",0))))))))</f>
        <v>#REF!</v>
      </c>
      <c r="C190" s="138"/>
      <c r="D190" s="138" t="e">
        <f>IF(D77=273,"Dua Ratus Tujuh Puluh Tiga",IF(D77=274,"Dua Ratus Tujuh Puluh Empat",IF(D77=275,"Dua Ratus Tujuh Puluh Lima",IF(D77=276,"Dua Ratus Tujuh Puluh Enam",IF(D77=277,"Dua Ratus Tujuh Puluh Tujuh",IF(D77=278,"Dua Ratus Tujuh Puluh Delapan",IF(D77=279,"Dua Ratus Tujuh Puluh Sembilan",IF(D77=280,"Dua Ratus Delapan Puluh",0))))))))</f>
        <v>#REF!</v>
      </c>
      <c r="E190" s="138" t="e">
        <f>IF(E77=273,"Dua Ratus Tujuh Puluh Tiga",IF(E77=274,"Dua Ratus Tujuh Puluh Empat",IF(E77=275,"Dua Ratus Tujuh Puluh Lima",IF(E77=276,"Dua Ratus Tujuh Puluh Enam",IF(E77=277,"Dua Ratus Tujuh Puluh Tujuh",IF(E77=278,"Dua Ratus Tujuh Puluh Delapan",IF(E77=279,"Dua Ratus Tujuh Puluh Sembilan",IF(E77=280,"Dua Ratus Delapan Puluh",0))))))))</f>
        <v>#REF!</v>
      </c>
      <c r="F190" s="138"/>
      <c r="G190" s="138"/>
      <c r="H190" s="138" t="e">
        <f>IF(H77=273,"Dua Ratus Tujuh Puluh Tiga",IF(H77=274,"Dua Ratus Tujuh Puluh Empat",IF(H77=275,"Dua Ratus Tujuh Puluh Lima",IF(H77=276,"Dua Ratus Tujuh Puluh Enam",IF(H77=277,"Dua Ratus Tujuh Puluh Tujuh",IF(H77=278,"Dua Ratus Tujuh Puluh Delapan",IF(H77=279,"Dua Ratus Tujuh Puluh Sembilan",IF(H77=280,"Dua Ratus Delapan Puluh",0))))))))</f>
        <v>#REF!</v>
      </c>
      <c r="I190" s="138" t="e">
        <f>IF(I77=273,"Dua Ratus Tujuh Puluh Tiga",IF(I77=274,"Dua Ratus Tujuh Puluh Empat",IF(I77=275,"Dua Ratus Tujuh Puluh Lima",IF(I77=276,"Dua Ratus Tujuh Puluh Enam",IF(I77=277,"Dua Ratus Tujuh Puluh Tujuh",IF(I77=278,"Dua Ratus Tujuh Puluh Delapan",IF(I77=279,"Dua Ratus Tujuh Puluh Sembilan",IF(I77=280,"Dua Ratus Delapan Puluh",0))))))))</f>
        <v>#REF!</v>
      </c>
      <c r="J190" s="138"/>
      <c r="K190" s="138"/>
      <c r="L190" s="138"/>
      <c r="M190" s="138"/>
      <c r="N190" s="138"/>
      <c r="O190" s="138"/>
      <c r="P190" s="138"/>
      <c r="Q190" s="138"/>
      <c r="R190" s="138"/>
      <c r="S190" s="138"/>
      <c r="T190" s="138"/>
      <c r="U190" s="138"/>
      <c r="V190" s="133"/>
      <c r="W190" s="128"/>
      <c r="X190" s="129"/>
      <c r="Y190" s="129"/>
      <c r="Z190" s="129"/>
      <c r="AA190" s="129"/>
      <c r="AB190" s="129"/>
      <c r="AC190" s="129"/>
      <c r="AD190" s="129"/>
      <c r="AE190" s="129"/>
      <c r="AF190" s="129"/>
      <c r="AG190" s="129"/>
      <c r="AH190" s="129"/>
      <c r="AI190" s="129"/>
      <c r="AJ190" s="129"/>
      <c r="AK190" s="129"/>
      <c r="AL190" s="129"/>
      <c r="AM190" s="129"/>
      <c r="AN190" s="129"/>
      <c r="AO190" s="129"/>
      <c r="AP190" s="129"/>
      <c r="AQ190" s="129"/>
      <c r="AR190" s="129"/>
      <c r="AS190" s="129"/>
      <c r="AT190" s="129"/>
      <c r="AU190" s="129"/>
      <c r="AV190" s="129"/>
      <c r="AW190" s="129"/>
      <c r="AX190" s="129"/>
      <c r="AY190" s="129"/>
      <c r="AZ190" s="129"/>
      <c r="BA190" s="129"/>
      <c r="BB190" s="129"/>
      <c r="BC190" s="129"/>
      <c r="BD190" s="129"/>
      <c r="BE190" s="129"/>
      <c r="BF190" s="129"/>
      <c r="BG190" s="129"/>
      <c r="BH190" s="129"/>
      <c r="BI190" s="129"/>
      <c r="BJ190" s="129"/>
      <c r="BK190" s="129"/>
      <c r="BL190" s="129"/>
      <c r="BM190" s="129"/>
      <c r="BN190" s="129"/>
      <c r="BO190" s="129"/>
      <c r="BP190" s="129"/>
      <c r="BQ190" s="129"/>
      <c r="BR190" s="129"/>
      <c r="BS190" s="129"/>
      <c r="BT190" s="129"/>
      <c r="BU190" s="129"/>
      <c r="BV190" s="129"/>
      <c r="BW190" s="129"/>
      <c r="BX190" s="129"/>
      <c r="BY190" s="129"/>
      <c r="BZ190" s="129"/>
      <c r="CA190" s="129"/>
      <c r="CB190" s="129"/>
      <c r="CC190" s="129"/>
      <c r="CD190" s="129"/>
      <c r="CE190" s="129"/>
      <c r="CF190" s="129"/>
      <c r="CG190" s="129"/>
      <c r="CH190" s="129"/>
      <c r="CI190" s="129"/>
      <c r="CJ190" s="129"/>
      <c r="CK190" s="129"/>
      <c r="CL190" s="129"/>
      <c r="CM190" s="129"/>
      <c r="CN190" s="129"/>
      <c r="CO190" s="129"/>
      <c r="CP190" s="129"/>
      <c r="CQ190" s="129"/>
      <c r="CR190" s="129"/>
      <c r="CS190" s="129"/>
      <c r="CT190" s="129"/>
      <c r="CU190" s="129"/>
      <c r="CV190" s="129"/>
      <c r="CW190" s="129"/>
      <c r="CX190" s="129"/>
      <c r="CY190" s="129"/>
      <c r="CZ190" s="129"/>
      <c r="DA190" s="129"/>
      <c r="DB190" s="129"/>
      <c r="DC190" s="129"/>
      <c r="DD190" s="129"/>
      <c r="DE190" s="129"/>
      <c r="DF190" s="129"/>
      <c r="DG190" s="129"/>
      <c r="DH190" s="129"/>
      <c r="DI190" s="129"/>
      <c r="DJ190" s="129"/>
      <c r="DK190" s="129"/>
      <c r="DL190" s="129"/>
      <c r="DM190" s="129"/>
      <c r="DN190" s="129"/>
      <c r="DO190" s="129"/>
      <c r="DP190" s="129"/>
      <c r="DQ190" s="129"/>
      <c r="DR190" s="129"/>
      <c r="DS190" s="129"/>
      <c r="DT190" s="129"/>
      <c r="DU190" s="129"/>
      <c r="DV190" s="129"/>
      <c r="DW190" s="129"/>
      <c r="DX190" s="129"/>
      <c r="DY190" s="129"/>
      <c r="DZ190" s="129"/>
      <c r="EA190" s="129"/>
      <c r="EB190" s="129"/>
      <c r="EC190" s="129"/>
      <c r="ED190" s="129"/>
      <c r="EE190" s="129"/>
      <c r="EF190" s="129"/>
      <c r="EG190" s="129"/>
      <c r="EH190" s="129"/>
      <c r="EI190" s="129"/>
      <c r="EJ190" s="129"/>
      <c r="EK190" s="129"/>
      <c r="EL190" s="129"/>
      <c r="EM190" s="129"/>
      <c r="EN190" s="129"/>
      <c r="EO190" s="129"/>
      <c r="EP190" s="129"/>
      <c r="EQ190" s="129"/>
      <c r="ER190" s="129"/>
      <c r="ES190" s="129"/>
      <c r="ET190" s="129"/>
      <c r="EU190" s="129"/>
      <c r="EV190" s="129"/>
      <c r="EW190" s="129"/>
      <c r="EX190" s="129"/>
      <c r="EY190" s="129"/>
      <c r="EZ190" s="129"/>
      <c r="FA190" s="129"/>
      <c r="FB190" s="129"/>
      <c r="FC190" s="129"/>
      <c r="FD190" s="129"/>
      <c r="FE190" s="129"/>
      <c r="FF190" s="129"/>
      <c r="FG190" s="129"/>
      <c r="FH190" s="129"/>
      <c r="FI190" s="129"/>
      <c r="FJ190" s="129"/>
      <c r="FK190" s="129"/>
      <c r="FL190" s="129"/>
      <c r="FM190" s="129"/>
      <c r="FN190" s="129"/>
      <c r="FO190" s="129"/>
      <c r="FP190" s="129"/>
      <c r="FQ190" s="129"/>
      <c r="FR190" s="129"/>
      <c r="FS190" s="129"/>
      <c r="FT190" s="129"/>
      <c r="FU190" s="129"/>
      <c r="FV190" s="129"/>
      <c r="FW190" s="129"/>
      <c r="FX190" s="129"/>
      <c r="FY190" s="129"/>
      <c r="FZ190" s="129"/>
      <c r="GA190" s="129"/>
      <c r="GB190" s="129"/>
      <c r="GC190" s="129"/>
      <c r="GD190" s="129"/>
      <c r="GE190" s="129"/>
      <c r="GF190" s="129"/>
      <c r="GG190" s="129"/>
      <c r="GH190" s="129"/>
      <c r="GI190" s="129"/>
      <c r="GJ190" s="129"/>
      <c r="GK190" s="129"/>
      <c r="GL190" s="129"/>
      <c r="GM190" s="129"/>
      <c r="GN190" s="129"/>
      <c r="GO190" s="129"/>
      <c r="GP190" s="129"/>
      <c r="GQ190" s="129"/>
      <c r="GR190" s="129"/>
      <c r="GS190" s="129"/>
      <c r="GT190" s="129"/>
      <c r="GU190" s="129"/>
      <c r="GV190" s="129"/>
      <c r="GW190" s="129"/>
      <c r="GX190" s="129"/>
      <c r="GY190" s="129"/>
      <c r="GZ190" s="129"/>
      <c r="HA190" s="129"/>
      <c r="HB190" s="129"/>
      <c r="HC190" s="129"/>
      <c r="HD190" s="129"/>
      <c r="HE190" s="129"/>
      <c r="HF190" s="129"/>
      <c r="HG190" s="129"/>
      <c r="HH190" s="129"/>
      <c r="HI190" s="129"/>
      <c r="HJ190" s="129"/>
      <c r="HK190" s="129"/>
      <c r="HL190" s="129"/>
      <c r="HM190" s="129"/>
      <c r="HN190" s="129"/>
      <c r="HO190" s="129"/>
      <c r="HP190" s="129"/>
      <c r="HQ190" s="129"/>
      <c r="HR190" s="129"/>
      <c r="HS190" s="129"/>
      <c r="HT190" s="129"/>
      <c r="HU190" s="129"/>
      <c r="HV190" s="129"/>
      <c r="HW190" s="129"/>
      <c r="HX190" s="129"/>
      <c r="HY190" s="129"/>
      <c r="HZ190" s="129"/>
      <c r="IA190" s="129"/>
      <c r="IB190" s="129"/>
      <c r="IC190" s="129"/>
      <c r="ID190" s="129"/>
      <c r="IE190" s="129"/>
      <c r="IF190" s="129"/>
      <c r="IG190" s="129"/>
      <c r="IH190" s="129"/>
      <c r="II190" s="129"/>
      <c r="IJ190" s="129"/>
      <c r="IK190" s="129"/>
      <c r="IL190" s="129"/>
      <c r="IM190" s="129"/>
      <c r="IN190" s="129"/>
      <c r="IO190" s="129"/>
      <c r="IP190" s="129"/>
      <c r="IQ190" s="129"/>
      <c r="IR190" s="129"/>
      <c r="IS190" s="129"/>
      <c r="IT190" s="129"/>
      <c r="IU190" s="129"/>
      <c r="IV190" s="129"/>
      <c r="IW190" s="129"/>
      <c r="IX190" s="129"/>
      <c r="IY190" s="129"/>
    </row>
    <row r="191" spans="1:259" s="120" customFormat="1" ht="15" hidden="1" x14ac:dyDescent="0.3">
      <c r="A191" s="130"/>
      <c r="B191" s="137" t="e">
        <f>IF(B189=0,B190,B189)</f>
        <v>#REF!</v>
      </c>
      <c r="C191" s="137"/>
      <c r="D191" s="137" t="e">
        <f>IF(D189=0,D190,D189)</f>
        <v>#REF!</v>
      </c>
      <c r="E191" s="137" t="e">
        <f>IF(E189=0,E190,E189)</f>
        <v>#REF!</v>
      </c>
      <c r="F191" s="137"/>
      <c r="G191" s="137"/>
      <c r="H191" s="137" t="e">
        <f>IF(H189=0,H190,H189)</f>
        <v>#REF!</v>
      </c>
      <c r="I191" s="137" t="e">
        <f>IF(I189=0,I190,I189)</f>
        <v>#REF!</v>
      </c>
      <c r="J191" s="138"/>
      <c r="K191" s="138"/>
      <c r="L191" s="138"/>
      <c r="M191" s="138"/>
      <c r="N191" s="138"/>
      <c r="O191" s="138"/>
      <c r="P191" s="138"/>
      <c r="Q191" s="138"/>
      <c r="R191" s="138"/>
      <c r="S191" s="138"/>
      <c r="T191" s="138"/>
      <c r="U191" s="138"/>
      <c r="V191" s="133"/>
      <c r="W191" s="128"/>
      <c r="X191" s="129"/>
      <c r="Y191" s="129"/>
      <c r="Z191" s="129"/>
      <c r="AA191" s="129"/>
      <c r="AB191" s="129"/>
      <c r="AC191" s="129"/>
      <c r="AD191" s="129"/>
      <c r="AE191" s="129"/>
      <c r="AF191" s="129"/>
      <c r="AG191" s="129"/>
      <c r="AH191" s="129"/>
      <c r="AI191" s="129"/>
      <c r="AJ191" s="129"/>
      <c r="AK191" s="129"/>
      <c r="AL191" s="129"/>
      <c r="AM191" s="129"/>
      <c r="AN191" s="129"/>
      <c r="AO191" s="129"/>
      <c r="AP191" s="129"/>
      <c r="AQ191" s="129"/>
      <c r="AR191" s="129"/>
      <c r="AS191" s="129"/>
      <c r="AT191" s="129"/>
      <c r="AU191" s="129"/>
      <c r="AV191" s="129"/>
      <c r="AW191" s="129"/>
      <c r="AX191" s="129"/>
      <c r="AY191" s="129"/>
      <c r="AZ191" s="129"/>
      <c r="BA191" s="129"/>
      <c r="BB191" s="129"/>
      <c r="BC191" s="129"/>
      <c r="BD191" s="129"/>
      <c r="BE191" s="129"/>
      <c r="BF191" s="129"/>
      <c r="BG191" s="129"/>
      <c r="BH191" s="129"/>
      <c r="BI191" s="129"/>
      <c r="BJ191" s="129"/>
      <c r="BK191" s="129"/>
      <c r="BL191" s="129"/>
      <c r="BM191" s="129"/>
      <c r="BN191" s="129"/>
      <c r="BO191" s="129"/>
      <c r="BP191" s="129"/>
      <c r="BQ191" s="129"/>
      <c r="BR191" s="129"/>
      <c r="BS191" s="129"/>
      <c r="BT191" s="129"/>
      <c r="BU191" s="129"/>
      <c r="BV191" s="129"/>
      <c r="BW191" s="129"/>
      <c r="BX191" s="129"/>
      <c r="BY191" s="129"/>
      <c r="BZ191" s="129"/>
      <c r="CA191" s="129"/>
      <c r="CB191" s="129"/>
      <c r="CC191" s="129"/>
      <c r="CD191" s="129"/>
      <c r="CE191" s="129"/>
      <c r="CF191" s="129"/>
      <c r="CG191" s="129"/>
      <c r="CH191" s="129"/>
      <c r="CI191" s="129"/>
      <c r="CJ191" s="129"/>
      <c r="CK191" s="129"/>
      <c r="CL191" s="129"/>
      <c r="CM191" s="129"/>
      <c r="CN191" s="129"/>
      <c r="CO191" s="129"/>
      <c r="CP191" s="129"/>
      <c r="CQ191" s="129"/>
      <c r="CR191" s="129"/>
      <c r="CS191" s="129"/>
      <c r="CT191" s="129"/>
      <c r="CU191" s="129"/>
      <c r="CV191" s="129"/>
      <c r="CW191" s="129"/>
      <c r="CX191" s="129"/>
      <c r="CY191" s="129"/>
      <c r="CZ191" s="129"/>
      <c r="DA191" s="129"/>
      <c r="DB191" s="129"/>
      <c r="DC191" s="129"/>
      <c r="DD191" s="129"/>
      <c r="DE191" s="129"/>
      <c r="DF191" s="129"/>
      <c r="DG191" s="129"/>
      <c r="DH191" s="129"/>
      <c r="DI191" s="129"/>
      <c r="DJ191" s="129"/>
      <c r="DK191" s="129"/>
      <c r="DL191" s="129"/>
      <c r="DM191" s="129"/>
      <c r="DN191" s="129"/>
      <c r="DO191" s="129"/>
      <c r="DP191" s="129"/>
      <c r="DQ191" s="129"/>
      <c r="DR191" s="129"/>
      <c r="DS191" s="129"/>
      <c r="DT191" s="129"/>
      <c r="DU191" s="129"/>
      <c r="DV191" s="129"/>
      <c r="DW191" s="129"/>
      <c r="DX191" s="129"/>
      <c r="DY191" s="129"/>
      <c r="DZ191" s="129"/>
      <c r="EA191" s="129"/>
      <c r="EB191" s="129"/>
      <c r="EC191" s="129"/>
      <c r="ED191" s="129"/>
      <c r="EE191" s="129"/>
      <c r="EF191" s="129"/>
      <c r="EG191" s="129"/>
      <c r="EH191" s="129"/>
      <c r="EI191" s="129"/>
      <c r="EJ191" s="129"/>
      <c r="EK191" s="129"/>
      <c r="EL191" s="129"/>
      <c r="EM191" s="129"/>
      <c r="EN191" s="129"/>
      <c r="EO191" s="129"/>
      <c r="EP191" s="129"/>
      <c r="EQ191" s="129"/>
      <c r="ER191" s="129"/>
      <c r="ES191" s="129"/>
      <c r="ET191" s="129"/>
      <c r="EU191" s="129"/>
      <c r="EV191" s="129"/>
      <c r="EW191" s="129"/>
      <c r="EX191" s="129"/>
      <c r="EY191" s="129"/>
      <c r="EZ191" s="129"/>
      <c r="FA191" s="129"/>
      <c r="FB191" s="129"/>
      <c r="FC191" s="129"/>
      <c r="FD191" s="129"/>
      <c r="FE191" s="129"/>
      <c r="FF191" s="129"/>
      <c r="FG191" s="129"/>
      <c r="FH191" s="129"/>
      <c r="FI191" s="129"/>
      <c r="FJ191" s="129"/>
      <c r="FK191" s="129"/>
      <c r="FL191" s="129"/>
      <c r="FM191" s="129"/>
      <c r="FN191" s="129"/>
      <c r="FO191" s="129"/>
      <c r="FP191" s="129"/>
      <c r="FQ191" s="129"/>
      <c r="FR191" s="129"/>
      <c r="FS191" s="129"/>
      <c r="FT191" s="129"/>
      <c r="FU191" s="129"/>
      <c r="FV191" s="129"/>
      <c r="FW191" s="129"/>
      <c r="FX191" s="129"/>
      <c r="FY191" s="129"/>
      <c r="FZ191" s="129"/>
      <c r="GA191" s="129"/>
      <c r="GB191" s="129"/>
      <c r="GC191" s="129"/>
      <c r="GD191" s="129"/>
      <c r="GE191" s="129"/>
      <c r="GF191" s="129"/>
      <c r="GG191" s="129"/>
      <c r="GH191" s="129"/>
      <c r="GI191" s="129"/>
      <c r="GJ191" s="129"/>
      <c r="GK191" s="129"/>
      <c r="GL191" s="129"/>
      <c r="GM191" s="129"/>
      <c r="GN191" s="129"/>
      <c r="GO191" s="129"/>
      <c r="GP191" s="129"/>
      <c r="GQ191" s="129"/>
      <c r="GR191" s="129"/>
      <c r="GS191" s="129"/>
      <c r="GT191" s="129"/>
      <c r="GU191" s="129"/>
      <c r="GV191" s="129"/>
      <c r="GW191" s="129"/>
      <c r="GX191" s="129"/>
      <c r="GY191" s="129"/>
      <c r="GZ191" s="129"/>
      <c r="HA191" s="129"/>
      <c r="HB191" s="129"/>
      <c r="HC191" s="129"/>
      <c r="HD191" s="129"/>
      <c r="HE191" s="129"/>
      <c r="HF191" s="129"/>
      <c r="HG191" s="129"/>
      <c r="HH191" s="129"/>
      <c r="HI191" s="129"/>
      <c r="HJ191" s="129"/>
      <c r="HK191" s="129"/>
      <c r="HL191" s="129"/>
      <c r="HM191" s="129"/>
      <c r="HN191" s="129"/>
      <c r="HO191" s="129"/>
      <c r="HP191" s="129"/>
      <c r="HQ191" s="129"/>
      <c r="HR191" s="129"/>
      <c r="HS191" s="129"/>
      <c r="HT191" s="129"/>
      <c r="HU191" s="129"/>
      <c r="HV191" s="129"/>
      <c r="HW191" s="129"/>
      <c r="HX191" s="129"/>
      <c r="HY191" s="129"/>
      <c r="HZ191" s="129"/>
      <c r="IA191" s="129"/>
      <c r="IB191" s="129"/>
      <c r="IC191" s="129"/>
      <c r="ID191" s="129"/>
      <c r="IE191" s="129"/>
      <c r="IF191" s="129"/>
      <c r="IG191" s="129"/>
      <c r="IH191" s="129"/>
      <c r="II191" s="129"/>
      <c r="IJ191" s="129"/>
      <c r="IK191" s="129"/>
      <c r="IL191" s="129"/>
      <c r="IM191" s="129"/>
      <c r="IN191" s="129"/>
      <c r="IO191" s="129"/>
      <c r="IP191" s="129"/>
      <c r="IQ191" s="129"/>
      <c r="IR191" s="129"/>
      <c r="IS191" s="129"/>
      <c r="IT191" s="129"/>
      <c r="IU191" s="129"/>
      <c r="IV191" s="129"/>
      <c r="IW191" s="129"/>
      <c r="IX191" s="129"/>
      <c r="IY191" s="129"/>
    </row>
    <row r="192" spans="1:259" s="120" customFormat="1" ht="15" hidden="1" x14ac:dyDescent="0.3">
      <c r="A192" s="130"/>
      <c r="B192" s="138" t="e">
        <f>IF(B77=281,"Dua Ratus Delapan Puluh Satu",IF(B77=282,"Dua Ratus Delapan Puluh Dua",IF(B77=283,"Dua Ratus Delapan Puluh Tiga",IF(B77=284,"Dua Ratus Delapan Puluh Empat",IF(B77=285,"Dua Ratus Delapan Puluh Lima",IF(B77=286,"Dua Ratus Delapan Puluh Enam",IF(B77=287,"Dua Ratus Delapan Puluh Tujuh",IF(B77=288,"Dua Ratus Delapan Puluh Delapan",0))))))))</f>
        <v>#REF!</v>
      </c>
      <c r="C192" s="138"/>
      <c r="D192" s="138" t="e">
        <f>IF(D77=281,"Dua Ratus Delapan Puluh Satu",IF(D77=282,"Dua Ratus Delapan Puluh Dua",IF(D77=283,"Dua Ratus Delapan Puluh Tiga",IF(D77=284,"Dua Ratus Delapan Puluh Empat",IF(D77=285,"Dua Ratus Delapan Puluh Lima",IF(D77=286,"Dua Ratus Delapan Puluh Enam",IF(D77=287,"Dua Ratus Delapan Puluh Tujuh",IF(D77=288,"Dua Ratus Delapan Puluh Delapan",0))))))))</f>
        <v>#REF!</v>
      </c>
      <c r="E192" s="138" t="e">
        <f>IF(E77=281,"Dua Ratus Delapan Puluh Satu",IF(E77=282,"Dua Ratus Delapan Puluh Dua",IF(E77=283,"Dua Ratus Delapan Puluh Tiga",IF(E77=284,"Dua Ratus Delapan Puluh Empat",IF(E77=285,"Dua Ratus Delapan Puluh Lima",IF(E77=286,"Dua Ratus Delapan Puluh Enam",IF(E77=287,"Dua Ratus Delapan Puluh Tujuh",IF(E77=288,"Dua Ratus Delapan Puluh Delapan",0))))))))</f>
        <v>#REF!</v>
      </c>
      <c r="F192" s="138"/>
      <c r="G192" s="138"/>
      <c r="H192" s="138" t="e">
        <f>IF(H77=281,"Dua Ratus Delapan Puluh Satu",IF(H77=282,"Dua Ratus Delapan Puluh Dua",IF(H77=283,"Dua Ratus Delapan Puluh Tiga",IF(H77=284,"Dua Ratus Delapan Puluh Empat",IF(H77=285,"Dua Ratus Delapan Puluh Lima",IF(H77=286,"Dua Ratus Delapan Puluh Enam",IF(H77=287,"Dua Ratus Delapan Puluh Tujuh",IF(H77=288,"Dua Ratus Delapan Puluh Delapan",0))))))))</f>
        <v>#REF!</v>
      </c>
      <c r="I192" s="138" t="e">
        <f>IF(I77=281,"Dua Ratus Delapan Puluh Satu",IF(I77=282,"Dua Ratus Delapan Puluh Dua",IF(I77=283,"Dua Ratus Delapan Puluh Tiga",IF(I77=284,"Dua Ratus Delapan Puluh Empat",IF(I77=285,"Dua Ratus Delapan Puluh Lima",IF(I77=286,"Dua Ratus Delapan Puluh Enam",IF(I77=287,"Dua Ratus Delapan Puluh Tujuh",IF(I77=288,"Dua Ratus Delapan Puluh Delapan",0))))))))</f>
        <v>#REF!</v>
      </c>
      <c r="J192" s="138"/>
      <c r="K192" s="138"/>
      <c r="L192" s="138"/>
      <c r="M192" s="138"/>
      <c r="N192" s="138"/>
      <c r="O192" s="138"/>
      <c r="P192" s="138"/>
      <c r="Q192" s="138"/>
      <c r="R192" s="138"/>
      <c r="S192" s="138"/>
      <c r="T192" s="138"/>
      <c r="U192" s="138"/>
      <c r="V192" s="133"/>
      <c r="W192" s="128"/>
      <c r="X192" s="129"/>
      <c r="Y192" s="129"/>
      <c r="Z192" s="129"/>
      <c r="AA192" s="129"/>
      <c r="AB192" s="129"/>
      <c r="AC192" s="129"/>
      <c r="AD192" s="129"/>
      <c r="AE192" s="129"/>
      <c r="AF192" s="129"/>
      <c r="AG192" s="129"/>
      <c r="AH192" s="129"/>
      <c r="AI192" s="129"/>
      <c r="AJ192" s="129"/>
      <c r="AK192" s="129"/>
      <c r="AL192" s="129"/>
      <c r="AM192" s="129"/>
      <c r="AN192" s="129"/>
      <c r="AO192" s="129"/>
      <c r="AP192" s="129"/>
      <c r="AQ192" s="129"/>
      <c r="AR192" s="129"/>
      <c r="AS192" s="129"/>
      <c r="AT192" s="129"/>
      <c r="AU192" s="129"/>
      <c r="AV192" s="129"/>
      <c r="AW192" s="129"/>
      <c r="AX192" s="129"/>
      <c r="AY192" s="129"/>
      <c r="AZ192" s="129"/>
      <c r="BA192" s="129"/>
      <c r="BB192" s="129"/>
      <c r="BC192" s="129"/>
      <c r="BD192" s="129"/>
      <c r="BE192" s="129"/>
      <c r="BF192" s="129"/>
      <c r="BG192" s="129"/>
      <c r="BH192" s="129"/>
      <c r="BI192" s="129"/>
      <c r="BJ192" s="129"/>
      <c r="BK192" s="129"/>
      <c r="BL192" s="129"/>
      <c r="BM192" s="129"/>
      <c r="BN192" s="129"/>
      <c r="BO192" s="129"/>
      <c r="BP192" s="129"/>
      <c r="BQ192" s="129"/>
      <c r="BR192" s="129"/>
      <c r="BS192" s="129"/>
      <c r="BT192" s="129"/>
      <c r="BU192" s="129"/>
      <c r="BV192" s="129"/>
      <c r="BW192" s="129"/>
      <c r="BX192" s="129"/>
      <c r="BY192" s="129"/>
      <c r="BZ192" s="129"/>
      <c r="CA192" s="129"/>
      <c r="CB192" s="129"/>
      <c r="CC192" s="129"/>
      <c r="CD192" s="129"/>
      <c r="CE192" s="129"/>
      <c r="CF192" s="129"/>
      <c r="CG192" s="129"/>
      <c r="CH192" s="129"/>
      <c r="CI192" s="129"/>
      <c r="CJ192" s="129"/>
      <c r="CK192" s="129"/>
      <c r="CL192" s="129"/>
      <c r="CM192" s="129"/>
      <c r="CN192" s="129"/>
      <c r="CO192" s="129"/>
      <c r="CP192" s="129"/>
      <c r="CQ192" s="129"/>
      <c r="CR192" s="129"/>
      <c r="CS192" s="129"/>
      <c r="CT192" s="129"/>
      <c r="CU192" s="129"/>
      <c r="CV192" s="129"/>
      <c r="CW192" s="129"/>
      <c r="CX192" s="129"/>
      <c r="CY192" s="129"/>
      <c r="CZ192" s="129"/>
      <c r="DA192" s="129"/>
      <c r="DB192" s="129"/>
      <c r="DC192" s="129"/>
      <c r="DD192" s="129"/>
      <c r="DE192" s="129"/>
      <c r="DF192" s="129"/>
      <c r="DG192" s="129"/>
      <c r="DH192" s="129"/>
      <c r="DI192" s="129"/>
      <c r="DJ192" s="129"/>
      <c r="DK192" s="129"/>
      <c r="DL192" s="129"/>
      <c r="DM192" s="129"/>
      <c r="DN192" s="129"/>
      <c r="DO192" s="129"/>
      <c r="DP192" s="129"/>
      <c r="DQ192" s="129"/>
      <c r="DR192" s="129"/>
      <c r="DS192" s="129"/>
      <c r="DT192" s="129"/>
      <c r="DU192" s="129"/>
      <c r="DV192" s="129"/>
      <c r="DW192" s="129"/>
      <c r="DX192" s="129"/>
      <c r="DY192" s="129"/>
      <c r="DZ192" s="129"/>
      <c r="EA192" s="129"/>
      <c r="EB192" s="129"/>
      <c r="EC192" s="129"/>
      <c r="ED192" s="129"/>
      <c r="EE192" s="129"/>
      <c r="EF192" s="129"/>
      <c r="EG192" s="129"/>
      <c r="EH192" s="129"/>
      <c r="EI192" s="129"/>
      <c r="EJ192" s="129"/>
      <c r="EK192" s="129"/>
      <c r="EL192" s="129"/>
      <c r="EM192" s="129"/>
      <c r="EN192" s="129"/>
      <c r="EO192" s="129"/>
      <c r="EP192" s="129"/>
      <c r="EQ192" s="129"/>
      <c r="ER192" s="129"/>
      <c r="ES192" s="129"/>
      <c r="ET192" s="129"/>
      <c r="EU192" s="129"/>
      <c r="EV192" s="129"/>
      <c r="EW192" s="129"/>
      <c r="EX192" s="129"/>
      <c r="EY192" s="129"/>
      <c r="EZ192" s="129"/>
      <c r="FA192" s="129"/>
      <c r="FB192" s="129"/>
      <c r="FC192" s="129"/>
      <c r="FD192" s="129"/>
      <c r="FE192" s="129"/>
      <c r="FF192" s="129"/>
      <c r="FG192" s="129"/>
      <c r="FH192" s="129"/>
      <c r="FI192" s="129"/>
      <c r="FJ192" s="129"/>
      <c r="FK192" s="129"/>
      <c r="FL192" s="129"/>
      <c r="FM192" s="129"/>
      <c r="FN192" s="129"/>
      <c r="FO192" s="129"/>
      <c r="FP192" s="129"/>
      <c r="FQ192" s="129"/>
      <c r="FR192" s="129"/>
      <c r="FS192" s="129"/>
      <c r="FT192" s="129"/>
      <c r="FU192" s="129"/>
      <c r="FV192" s="129"/>
      <c r="FW192" s="129"/>
      <c r="FX192" s="129"/>
      <c r="FY192" s="129"/>
      <c r="FZ192" s="129"/>
      <c r="GA192" s="129"/>
      <c r="GB192" s="129"/>
      <c r="GC192" s="129"/>
      <c r="GD192" s="129"/>
      <c r="GE192" s="129"/>
      <c r="GF192" s="129"/>
      <c r="GG192" s="129"/>
      <c r="GH192" s="129"/>
      <c r="GI192" s="129"/>
      <c r="GJ192" s="129"/>
      <c r="GK192" s="129"/>
      <c r="GL192" s="129"/>
      <c r="GM192" s="129"/>
      <c r="GN192" s="129"/>
      <c r="GO192" s="129"/>
      <c r="GP192" s="129"/>
      <c r="GQ192" s="129"/>
      <c r="GR192" s="129"/>
      <c r="GS192" s="129"/>
      <c r="GT192" s="129"/>
      <c r="GU192" s="129"/>
      <c r="GV192" s="129"/>
      <c r="GW192" s="129"/>
      <c r="GX192" s="129"/>
      <c r="GY192" s="129"/>
      <c r="GZ192" s="129"/>
      <c r="HA192" s="129"/>
      <c r="HB192" s="129"/>
      <c r="HC192" s="129"/>
      <c r="HD192" s="129"/>
      <c r="HE192" s="129"/>
      <c r="HF192" s="129"/>
      <c r="HG192" s="129"/>
      <c r="HH192" s="129"/>
      <c r="HI192" s="129"/>
      <c r="HJ192" s="129"/>
      <c r="HK192" s="129"/>
      <c r="HL192" s="129"/>
      <c r="HM192" s="129"/>
      <c r="HN192" s="129"/>
      <c r="HO192" s="129"/>
      <c r="HP192" s="129"/>
      <c r="HQ192" s="129"/>
      <c r="HR192" s="129"/>
      <c r="HS192" s="129"/>
      <c r="HT192" s="129"/>
      <c r="HU192" s="129"/>
      <c r="HV192" s="129"/>
      <c r="HW192" s="129"/>
      <c r="HX192" s="129"/>
      <c r="HY192" s="129"/>
      <c r="HZ192" s="129"/>
      <c r="IA192" s="129"/>
      <c r="IB192" s="129"/>
      <c r="IC192" s="129"/>
      <c r="ID192" s="129"/>
      <c r="IE192" s="129"/>
      <c r="IF192" s="129"/>
      <c r="IG192" s="129"/>
      <c r="IH192" s="129"/>
      <c r="II192" s="129"/>
      <c r="IJ192" s="129"/>
      <c r="IK192" s="129"/>
      <c r="IL192" s="129"/>
      <c r="IM192" s="129"/>
      <c r="IN192" s="129"/>
      <c r="IO192" s="129"/>
      <c r="IP192" s="129"/>
      <c r="IQ192" s="129"/>
      <c r="IR192" s="129"/>
      <c r="IS192" s="129"/>
      <c r="IT192" s="129"/>
      <c r="IU192" s="129"/>
      <c r="IV192" s="129"/>
      <c r="IW192" s="129"/>
      <c r="IX192" s="129"/>
      <c r="IY192" s="129"/>
    </row>
    <row r="193" spans="1:259" s="120" customFormat="1" ht="15" hidden="1" x14ac:dyDescent="0.3">
      <c r="A193" s="130"/>
      <c r="B193" s="137" t="e">
        <f>IF(B191=0,B192,B191)</f>
        <v>#REF!</v>
      </c>
      <c r="C193" s="137"/>
      <c r="D193" s="137" t="e">
        <f>IF(D191=0,D192,D191)</f>
        <v>#REF!</v>
      </c>
      <c r="E193" s="137" t="e">
        <f>IF(E191=0,E192,E191)</f>
        <v>#REF!</v>
      </c>
      <c r="F193" s="137"/>
      <c r="G193" s="137"/>
      <c r="H193" s="137" t="e">
        <f>IF(H191=0,H192,H191)</f>
        <v>#REF!</v>
      </c>
      <c r="I193" s="137" t="e">
        <f>IF(I191=0,I192,I191)</f>
        <v>#REF!</v>
      </c>
      <c r="J193" s="138"/>
      <c r="K193" s="138"/>
      <c r="L193" s="138"/>
      <c r="M193" s="138"/>
      <c r="N193" s="138"/>
      <c r="O193" s="138"/>
      <c r="P193" s="138"/>
      <c r="Q193" s="138"/>
      <c r="R193" s="138"/>
      <c r="S193" s="138"/>
      <c r="T193" s="138"/>
      <c r="U193" s="138"/>
      <c r="V193" s="133"/>
      <c r="W193" s="128"/>
      <c r="X193" s="129"/>
      <c r="Y193" s="129"/>
      <c r="Z193" s="129"/>
      <c r="AA193" s="129"/>
      <c r="AB193" s="129"/>
      <c r="AC193" s="129"/>
      <c r="AD193" s="129"/>
      <c r="AE193" s="129"/>
      <c r="AF193" s="129"/>
      <c r="AG193" s="129"/>
      <c r="AH193" s="129"/>
      <c r="AI193" s="129"/>
      <c r="AJ193" s="129"/>
      <c r="AK193" s="129"/>
      <c r="AL193" s="129"/>
      <c r="AM193" s="129"/>
      <c r="AN193" s="129"/>
      <c r="AO193" s="129"/>
      <c r="AP193" s="129"/>
      <c r="AQ193" s="129"/>
      <c r="AR193" s="129"/>
      <c r="AS193" s="129"/>
      <c r="AT193" s="129"/>
      <c r="AU193" s="129"/>
      <c r="AV193" s="129"/>
      <c r="AW193" s="129"/>
      <c r="AX193" s="129"/>
      <c r="AY193" s="129"/>
      <c r="AZ193" s="129"/>
      <c r="BA193" s="129"/>
      <c r="BB193" s="129"/>
      <c r="BC193" s="129"/>
      <c r="BD193" s="129"/>
      <c r="BE193" s="129"/>
      <c r="BF193" s="129"/>
      <c r="BG193" s="129"/>
      <c r="BH193" s="129"/>
      <c r="BI193" s="129"/>
      <c r="BJ193" s="129"/>
      <c r="BK193" s="129"/>
      <c r="BL193" s="129"/>
      <c r="BM193" s="129"/>
      <c r="BN193" s="129"/>
      <c r="BO193" s="129"/>
      <c r="BP193" s="129"/>
      <c r="BQ193" s="129"/>
      <c r="BR193" s="129"/>
      <c r="BS193" s="129"/>
      <c r="BT193" s="129"/>
      <c r="BU193" s="129"/>
      <c r="BV193" s="129"/>
      <c r="BW193" s="129"/>
      <c r="BX193" s="129"/>
      <c r="BY193" s="129"/>
      <c r="BZ193" s="129"/>
      <c r="CA193" s="129"/>
      <c r="CB193" s="129"/>
      <c r="CC193" s="129"/>
      <c r="CD193" s="129"/>
      <c r="CE193" s="129"/>
      <c r="CF193" s="129"/>
      <c r="CG193" s="129"/>
      <c r="CH193" s="129"/>
      <c r="CI193" s="129"/>
      <c r="CJ193" s="129"/>
      <c r="CK193" s="129"/>
      <c r="CL193" s="129"/>
      <c r="CM193" s="129"/>
      <c r="CN193" s="129"/>
      <c r="CO193" s="129"/>
      <c r="CP193" s="129"/>
      <c r="CQ193" s="129"/>
      <c r="CR193" s="129"/>
      <c r="CS193" s="129"/>
      <c r="CT193" s="129"/>
      <c r="CU193" s="129"/>
      <c r="CV193" s="129"/>
      <c r="CW193" s="129"/>
      <c r="CX193" s="129"/>
      <c r="CY193" s="129"/>
      <c r="CZ193" s="129"/>
      <c r="DA193" s="129"/>
      <c r="DB193" s="129"/>
      <c r="DC193" s="129"/>
      <c r="DD193" s="129"/>
      <c r="DE193" s="129"/>
      <c r="DF193" s="129"/>
      <c r="DG193" s="129"/>
      <c r="DH193" s="129"/>
      <c r="DI193" s="129"/>
      <c r="DJ193" s="129"/>
      <c r="DK193" s="129"/>
      <c r="DL193" s="129"/>
      <c r="DM193" s="129"/>
      <c r="DN193" s="129"/>
      <c r="DO193" s="129"/>
      <c r="DP193" s="129"/>
      <c r="DQ193" s="129"/>
      <c r="DR193" s="129"/>
      <c r="DS193" s="129"/>
      <c r="DT193" s="129"/>
      <c r="DU193" s="129"/>
      <c r="DV193" s="129"/>
      <c r="DW193" s="129"/>
      <c r="DX193" s="129"/>
      <c r="DY193" s="129"/>
      <c r="DZ193" s="129"/>
      <c r="EA193" s="129"/>
      <c r="EB193" s="129"/>
      <c r="EC193" s="129"/>
      <c r="ED193" s="129"/>
      <c r="EE193" s="129"/>
      <c r="EF193" s="129"/>
      <c r="EG193" s="129"/>
      <c r="EH193" s="129"/>
      <c r="EI193" s="129"/>
      <c r="EJ193" s="129"/>
      <c r="EK193" s="129"/>
      <c r="EL193" s="129"/>
      <c r="EM193" s="129"/>
      <c r="EN193" s="129"/>
      <c r="EO193" s="129"/>
      <c r="EP193" s="129"/>
      <c r="EQ193" s="129"/>
      <c r="ER193" s="129"/>
      <c r="ES193" s="129"/>
      <c r="ET193" s="129"/>
      <c r="EU193" s="129"/>
      <c r="EV193" s="129"/>
      <c r="EW193" s="129"/>
      <c r="EX193" s="129"/>
      <c r="EY193" s="129"/>
      <c r="EZ193" s="129"/>
      <c r="FA193" s="129"/>
      <c r="FB193" s="129"/>
      <c r="FC193" s="129"/>
      <c r="FD193" s="129"/>
      <c r="FE193" s="129"/>
      <c r="FF193" s="129"/>
      <c r="FG193" s="129"/>
      <c r="FH193" s="129"/>
      <c r="FI193" s="129"/>
      <c r="FJ193" s="129"/>
      <c r="FK193" s="129"/>
      <c r="FL193" s="129"/>
      <c r="FM193" s="129"/>
      <c r="FN193" s="129"/>
      <c r="FO193" s="129"/>
      <c r="FP193" s="129"/>
      <c r="FQ193" s="129"/>
      <c r="FR193" s="129"/>
      <c r="FS193" s="129"/>
      <c r="FT193" s="129"/>
      <c r="FU193" s="129"/>
      <c r="FV193" s="129"/>
      <c r="FW193" s="129"/>
      <c r="FX193" s="129"/>
      <c r="FY193" s="129"/>
      <c r="FZ193" s="129"/>
      <c r="GA193" s="129"/>
      <c r="GB193" s="129"/>
      <c r="GC193" s="129"/>
      <c r="GD193" s="129"/>
      <c r="GE193" s="129"/>
      <c r="GF193" s="129"/>
      <c r="GG193" s="129"/>
      <c r="GH193" s="129"/>
      <c r="GI193" s="129"/>
      <c r="GJ193" s="129"/>
      <c r="GK193" s="129"/>
      <c r="GL193" s="129"/>
      <c r="GM193" s="129"/>
      <c r="GN193" s="129"/>
      <c r="GO193" s="129"/>
      <c r="GP193" s="129"/>
      <c r="GQ193" s="129"/>
      <c r="GR193" s="129"/>
      <c r="GS193" s="129"/>
      <c r="GT193" s="129"/>
      <c r="GU193" s="129"/>
      <c r="GV193" s="129"/>
      <c r="GW193" s="129"/>
      <c r="GX193" s="129"/>
      <c r="GY193" s="129"/>
      <c r="GZ193" s="129"/>
      <c r="HA193" s="129"/>
      <c r="HB193" s="129"/>
      <c r="HC193" s="129"/>
      <c r="HD193" s="129"/>
      <c r="HE193" s="129"/>
      <c r="HF193" s="129"/>
      <c r="HG193" s="129"/>
      <c r="HH193" s="129"/>
      <c r="HI193" s="129"/>
      <c r="HJ193" s="129"/>
      <c r="HK193" s="129"/>
      <c r="HL193" s="129"/>
      <c r="HM193" s="129"/>
      <c r="HN193" s="129"/>
      <c r="HO193" s="129"/>
      <c r="HP193" s="129"/>
      <c r="HQ193" s="129"/>
      <c r="HR193" s="129"/>
      <c r="HS193" s="129"/>
      <c r="HT193" s="129"/>
      <c r="HU193" s="129"/>
      <c r="HV193" s="129"/>
      <c r="HW193" s="129"/>
      <c r="HX193" s="129"/>
      <c r="HY193" s="129"/>
      <c r="HZ193" s="129"/>
      <c r="IA193" s="129"/>
      <c r="IB193" s="129"/>
      <c r="IC193" s="129"/>
      <c r="ID193" s="129"/>
      <c r="IE193" s="129"/>
      <c r="IF193" s="129"/>
      <c r="IG193" s="129"/>
      <c r="IH193" s="129"/>
      <c r="II193" s="129"/>
      <c r="IJ193" s="129"/>
      <c r="IK193" s="129"/>
      <c r="IL193" s="129"/>
      <c r="IM193" s="129"/>
      <c r="IN193" s="129"/>
      <c r="IO193" s="129"/>
      <c r="IP193" s="129"/>
      <c r="IQ193" s="129"/>
      <c r="IR193" s="129"/>
      <c r="IS193" s="129"/>
      <c r="IT193" s="129"/>
      <c r="IU193" s="129"/>
      <c r="IV193" s="129"/>
      <c r="IW193" s="129"/>
      <c r="IX193" s="129"/>
      <c r="IY193" s="129"/>
    </row>
    <row r="194" spans="1:259" s="120" customFormat="1" ht="15" hidden="1" x14ac:dyDescent="0.3">
      <c r="A194" s="130"/>
      <c r="B194" s="138" t="e">
        <f>IF(B77=289,"Dua Ratus Delapan Puluh Sembilan",IF(B77=290,"Dua Ratus Sembilan Puluh",IF(B77=291,"Dua Ratus Sembilan Puluh Satu",IF(B77=292,"Dua Ratus Sembilan Puluh Dua",IF(B77=293,"Dua Ratus Sembilan Puluh Tiga",IF(B77=294,"Dua Ratus Sembilan Puluh Empat",IF(B77=295,"Dua Ratus Sembilan Puluh Lima",IF(B77=296,"Dua Ratus Sembilan Puluh Enam",0))))))))</f>
        <v>#REF!</v>
      </c>
      <c r="C194" s="138"/>
      <c r="D194" s="138" t="e">
        <f>IF(D77=289,"Dua Ratus Delapan Puluh Sembilan",IF(D77=290,"Dua Ratus Sembilan Puluh",IF(D77=291,"Dua Ratus Sembilan Puluh Satu",IF(D77=292,"Dua Ratus Sembilan Puluh Dua",IF(D77=293,"Dua Ratus Sembilan Puluh Tiga",IF(D77=294,"Dua Ratus Sembilan Puluh Empat",IF(D77=295,"Dua Ratus Sembilan Puluh Lima",IF(D77=296,"Dua Ratus Sembilan Puluh Enam",0))))))))</f>
        <v>#REF!</v>
      </c>
      <c r="E194" s="138" t="e">
        <f>IF(E77=289,"Dua Ratus Delapan Puluh Sembilan",IF(E77=290,"Dua Ratus Sembilan Puluh",IF(E77=291,"Dua Ratus Sembilan Puluh Satu",IF(E77=292,"Dua Ratus Sembilan Puluh Dua",IF(E77=293,"Dua Ratus Sembilan Puluh Tiga",IF(E77=294,"Dua Ratus Sembilan Puluh Empat",IF(E77=295,"Dua Ratus Sembilan Puluh Lima",IF(E77=296,"Dua Ratus Sembilan Puluh Enam",0))))))))</f>
        <v>#REF!</v>
      </c>
      <c r="F194" s="138"/>
      <c r="G194" s="138"/>
      <c r="H194" s="138" t="e">
        <f>IF(H77=289,"Dua Ratus Delapan Puluh Sembilan",IF(H77=290,"Dua Ratus Sembilan Puluh",IF(H77=291,"Dua Ratus Sembilan Puluh Satu",IF(H77=292,"Dua Ratus Sembilan Puluh Dua",IF(H77=293,"Dua Ratus Sembilan Puluh Tiga",IF(H77=294,"Dua Ratus Sembilan Puluh Empat",IF(H77=295,"Dua Ratus Sembilan Puluh Lima",IF(H77=296,"Dua Ratus Sembilan Puluh Enam",0))))))))</f>
        <v>#REF!</v>
      </c>
      <c r="I194" s="138" t="e">
        <f>IF(I77=289,"Dua Ratus Delapan Puluh Sembilan",IF(I77=290,"Dua Ratus Sembilan Puluh",IF(I77=291,"Dua Ratus Sembilan Puluh Satu",IF(I77=292,"Dua Ratus Sembilan Puluh Dua",IF(I77=293,"Dua Ratus Sembilan Puluh Tiga",IF(I77=294,"Dua Ratus Sembilan Puluh Empat",IF(I77=295,"Dua Ratus Sembilan Puluh Lima",IF(I77=296,"Dua Ratus Sembilan Puluh Enam",0))))))))</f>
        <v>#REF!</v>
      </c>
      <c r="J194" s="138"/>
      <c r="K194" s="138"/>
      <c r="L194" s="138"/>
      <c r="M194" s="138"/>
      <c r="N194" s="138"/>
      <c r="O194" s="138"/>
      <c r="P194" s="138"/>
      <c r="Q194" s="138"/>
      <c r="R194" s="138"/>
      <c r="S194" s="138"/>
      <c r="T194" s="138"/>
      <c r="U194" s="138"/>
      <c r="V194" s="133"/>
      <c r="W194" s="128"/>
      <c r="X194" s="129"/>
      <c r="Y194" s="129"/>
      <c r="Z194" s="129"/>
      <c r="AA194" s="129"/>
      <c r="AB194" s="129"/>
      <c r="AC194" s="129"/>
      <c r="AD194" s="129"/>
      <c r="AE194" s="129"/>
      <c r="AF194" s="129"/>
      <c r="AG194" s="129"/>
      <c r="AH194" s="129"/>
      <c r="AI194" s="129"/>
      <c r="AJ194" s="129"/>
      <c r="AK194" s="129"/>
      <c r="AL194" s="129"/>
      <c r="AM194" s="129"/>
      <c r="AN194" s="129"/>
      <c r="AO194" s="129"/>
      <c r="AP194" s="129"/>
      <c r="AQ194" s="129"/>
      <c r="AR194" s="129"/>
      <c r="AS194" s="129"/>
      <c r="AT194" s="129"/>
      <c r="AU194" s="129"/>
      <c r="AV194" s="129"/>
      <c r="AW194" s="129"/>
      <c r="AX194" s="129"/>
      <c r="AY194" s="129"/>
      <c r="AZ194" s="129"/>
      <c r="BA194" s="129"/>
      <c r="BB194" s="129"/>
      <c r="BC194" s="129"/>
      <c r="BD194" s="129"/>
      <c r="BE194" s="129"/>
      <c r="BF194" s="129"/>
      <c r="BG194" s="129"/>
      <c r="BH194" s="129"/>
      <c r="BI194" s="129"/>
      <c r="BJ194" s="129"/>
      <c r="BK194" s="129"/>
      <c r="BL194" s="129"/>
      <c r="BM194" s="129"/>
      <c r="BN194" s="129"/>
      <c r="BO194" s="129"/>
      <c r="BP194" s="129"/>
      <c r="BQ194" s="129"/>
      <c r="BR194" s="129"/>
      <c r="BS194" s="129"/>
      <c r="BT194" s="129"/>
      <c r="BU194" s="129"/>
      <c r="BV194" s="129"/>
      <c r="BW194" s="129"/>
      <c r="BX194" s="129"/>
      <c r="BY194" s="129"/>
      <c r="BZ194" s="129"/>
      <c r="CA194" s="129"/>
      <c r="CB194" s="129"/>
      <c r="CC194" s="129"/>
      <c r="CD194" s="129"/>
      <c r="CE194" s="129"/>
      <c r="CF194" s="129"/>
      <c r="CG194" s="129"/>
      <c r="CH194" s="129"/>
      <c r="CI194" s="129"/>
      <c r="CJ194" s="129"/>
      <c r="CK194" s="129"/>
      <c r="CL194" s="129"/>
      <c r="CM194" s="129"/>
      <c r="CN194" s="129"/>
      <c r="CO194" s="129"/>
      <c r="CP194" s="129"/>
      <c r="CQ194" s="129"/>
      <c r="CR194" s="129"/>
      <c r="CS194" s="129"/>
      <c r="CT194" s="129"/>
      <c r="CU194" s="129"/>
      <c r="CV194" s="129"/>
      <c r="CW194" s="129"/>
      <c r="CX194" s="129"/>
      <c r="CY194" s="129"/>
      <c r="CZ194" s="129"/>
      <c r="DA194" s="129"/>
      <c r="DB194" s="129"/>
      <c r="DC194" s="129"/>
      <c r="DD194" s="129"/>
      <c r="DE194" s="129"/>
      <c r="DF194" s="129"/>
      <c r="DG194" s="129"/>
      <c r="DH194" s="129"/>
      <c r="DI194" s="129"/>
      <c r="DJ194" s="129"/>
      <c r="DK194" s="129"/>
      <c r="DL194" s="129"/>
      <c r="DM194" s="129"/>
      <c r="DN194" s="129"/>
      <c r="DO194" s="129"/>
      <c r="DP194" s="129"/>
      <c r="DQ194" s="129"/>
      <c r="DR194" s="129"/>
      <c r="DS194" s="129"/>
      <c r="DT194" s="129"/>
      <c r="DU194" s="129"/>
      <c r="DV194" s="129"/>
      <c r="DW194" s="129"/>
      <c r="DX194" s="129"/>
      <c r="DY194" s="129"/>
      <c r="DZ194" s="129"/>
      <c r="EA194" s="129"/>
      <c r="EB194" s="129"/>
      <c r="EC194" s="129"/>
      <c r="ED194" s="129"/>
      <c r="EE194" s="129"/>
      <c r="EF194" s="129"/>
      <c r="EG194" s="129"/>
      <c r="EH194" s="129"/>
      <c r="EI194" s="129"/>
      <c r="EJ194" s="129"/>
      <c r="EK194" s="129"/>
      <c r="EL194" s="129"/>
      <c r="EM194" s="129"/>
      <c r="EN194" s="129"/>
      <c r="EO194" s="129"/>
      <c r="EP194" s="129"/>
      <c r="EQ194" s="129"/>
      <c r="ER194" s="129"/>
      <c r="ES194" s="129"/>
      <c r="ET194" s="129"/>
      <c r="EU194" s="129"/>
      <c r="EV194" s="129"/>
      <c r="EW194" s="129"/>
      <c r="EX194" s="129"/>
      <c r="EY194" s="129"/>
      <c r="EZ194" s="129"/>
      <c r="FA194" s="129"/>
      <c r="FB194" s="129"/>
      <c r="FC194" s="129"/>
      <c r="FD194" s="129"/>
      <c r="FE194" s="129"/>
      <c r="FF194" s="129"/>
      <c r="FG194" s="129"/>
      <c r="FH194" s="129"/>
      <c r="FI194" s="129"/>
      <c r="FJ194" s="129"/>
      <c r="FK194" s="129"/>
      <c r="FL194" s="129"/>
      <c r="FM194" s="129"/>
      <c r="FN194" s="129"/>
      <c r="FO194" s="129"/>
      <c r="FP194" s="129"/>
      <c r="FQ194" s="129"/>
      <c r="FR194" s="129"/>
      <c r="FS194" s="129"/>
      <c r="FT194" s="129"/>
      <c r="FU194" s="129"/>
      <c r="FV194" s="129"/>
      <c r="FW194" s="129"/>
      <c r="FX194" s="129"/>
      <c r="FY194" s="129"/>
      <c r="FZ194" s="129"/>
      <c r="GA194" s="129"/>
      <c r="GB194" s="129"/>
      <c r="GC194" s="129"/>
      <c r="GD194" s="129"/>
      <c r="GE194" s="129"/>
      <c r="GF194" s="129"/>
      <c r="GG194" s="129"/>
      <c r="GH194" s="129"/>
      <c r="GI194" s="129"/>
      <c r="GJ194" s="129"/>
      <c r="GK194" s="129"/>
      <c r="GL194" s="129"/>
      <c r="GM194" s="129"/>
      <c r="GN194" s="129"/>
      <c r="GO194" s="129"/>
      <c r="GP194" s="129"/>
      <c r="GQ194" s="129"/>
      <c r="GR194" s="129"/>
      <c r="GS194" s="129"/>
      <c r="GT194" s="129"/>
      <c r="GU194" s="129"/>
      <c r="GV194" s="129"/>
      <c r="GW194" s="129"/>
      <c r="GX194" s="129"/>
      <c r="GY194" s="129"/>
      <c r="GZ194" s="129"/>
      <c r="HA194" s="129"/>
      <c r="HB194" s="129"/>
      <c r="HC194" s="129"/>
      <c r="HD194" s="129"/>
      <c r="HE194" s="129"/>
      <c r="HF194" s="129"/>
      <c r="HG194" s="129"/>
      <c r="HH194" s="129"/>
      <c r="HI194" s="129"/>
      <c r="HJ194" s="129"/>
      <c r="HK194" s="129"/>
      <c r="HL194" s="129"/>
      <c r="HM194" s="129"/>
      <c r="HN194" s="129"/>
      <c r="HO194" s="129"/>
      <c r="HP194" s="129"/>
      <c r="HQ194" s="129"/>
      <c r="HR194" s="129"/>
      <c r="HS194" s="129"/>
      <c r="HT194" s="129"/>
      <c r="HU194" s="129"/>
      <c r="HV194" s="129"/>
      <c r="HW194" s="129"/>
      <c r="HX194" s="129"/>
      <c r="HY194" s="129"/>
      <c r="HZ194" s="129"/>
      <c r="IA194" s="129"/>
      <c r="IB194" s="129"/>
      <c r="IC194" s="129"/>
      <c r="ID194" s="129"/>
      <c r="IE194" s="129"/>
      <c r="IF194" s="129"/>
      <c r="IG194" s="129"/>
      <c r="IH194" s="129"/>
      <c r="II194" s="129"/>
      <c r="IJ194" s="129"/>
      <c r="IK194" s="129"/>
      <c r="IL194" s="129"/>
      <c r="IM194" s="129"/>
      <c r="IN194" s="129"/>
      <c r="IO194" s="129"/>
      <c r="IP194" s="129"/>
      <c r="IQ194" s="129"/>
      <c r="IR194" s="129"/>
      <c r="IS194" s="129"/>
      <c r="IT194" s="129"/>
      <c r="IU194" s="129"/>
      <c r="IV194" s="129"/>
      <c r="IW194" s="129"/>
      <c r="IX194" s="129"/>
      <c r="IY194" s="129"/>
    </row>
    <row r="195" spans="1:259" s="120" customFormat="1" ht="15" hidden="1" x14ac:dyDescent="0.3">
      <c r="A195" s="130"/>
      <c r="B195" s="137" t="e">
        <f>IF(B193=0,B194,B193)</f>
        <v>#REF!</v>
      </c>
      <c r="C195" s="137"/>
      <c r="D195" s="137" t="e">
        <f>IF(D193=0,D194,D193)</f>
        <v>#REF!</v>
      </c>
      <c r="E195" s="137" t="e">
        <f>IF(E193=0,E194,E193)</f>
        <v>#REF!</v>
      </c>
      <c r="F195" s="137"/>
      <c r="G195" s="137"/>
      <c r="H195" s="137" t="e">
        <f>IF(H193=0,H194,H193)</f>
        <v>#REF!</v>
      </c>
      <c r="I195" s="137" t="e">
        <f>IF(I193=0,I194,I193)</f>
        <v>#REF!</v>
      </c>
      <c r="J195" s="138"/>
      <c r="K195" s="138"/>
      <c r="L195" s="138"/>
      <c r="M195" s="138"/>
      <c r="N195" s="138"/>
      <c r="O195" s="138"/>
      <c r="P195" s="138"/>
      <c r="Q195" s="138"/>
      <c r="R195" s="138"/>
      <c r="S195" s="138"/>
      <c r="T195" s="138"/>
      <c r="U195" s="138"/>
      <c r="V195" s="133"/>
      <c r="W195" s="128"/>
      <c r="X195" s="129"/>
      <c r="Y195" s="129"/>
      <c r="Z195" s="129"/>
      <c r="AA195" s="129"/>
      <c r="AB195" s="129"/>
      <c r="AC195" s="129"/>
      <c r="AD195" s="129"/>
      <c r="AE195" s="129"/>
      <c r="AF195" s="129"/>
      <c r="AG195" s="129"/>
      <c r="AH195" s="129"/>
      <c r="AI195" s="129"/>
      <c r="AJ195" s="129"/>
      <c r="AK195" s="129"/>
      <c r="AL195" s="129"/>
      <c r="AM195" s="129"/>
      <c r="AN195" s="129"/>
      <c r="AO195" s="129"/>
      <c r="AP195" s="129"/>
      <c r="AQ195" s="129"/>
      <c r="AR195" s="129"/>
      <c r="AS195" s="129"/>
      <c r="AT195" s="129"/>
      <c r="AU195" s="129"/>
      <c r="AV195" s="129"/>
      <c r="AW195" s="129"/>
      <c r="AX195" s="129"/>
      <c r="AY195" s="129"/>
      <c r="AZ195" s="129"/>
      <c r="BA195" s="129"/>
      <c r="BB195" s="129"/>
      <c r="BC195" s="129"/>
      <c r="BD195" s="129"/>
      <c r="BE195" s="129"/>
      <c r="BF195" s="129"/>
      <c r="BG195" s="129"/>
      <c r="BH195" s="129"/>
      <c r="BI195" s="129"/>
      <c r="BJ195" s="129"/>
      <c r="BK195" s="129"/>
      <c r="BL195" s="129"/>
      <c r="BM195" s="129"/>
      <c r="BN195" s="129"/>
      <c r="BO195" s="129"/>
      <c r="BP195" s="129"/>
      <c r="BQ195" s="129"/>
      <c r="BR195" s="129"/>
      <c r="BS195" s="129"/>
      <c r="BT195" s="129"/>
      <c r="BU195" s="129"/>
      <c r="BV195" s="129"/>
      <c r="BW195" s="129"/>
      <c r="BX195" s="129"/>
      <c r="BY195" s="129"/>
      <c r="BZ195" s="129"/>
      <c r="CA195" s="129"/>
      <c r="CB195" s="129"/>
      <c r="CC195" s="129"/>
      <c r="CD195" s="129"/>
      <c r="CE195" s="129"/>
      <c r="CF195" s="129"/>
      <c r="CG195" s="129"/>
      <c r="CH195" s="129"/>
      <c r="CI195" s="129"/>
      <c r="CJ195" s="129"/>
      <c r="CK195" s="129"/>
      <c r="CL195" s="129"/>
      <c r="CM195" s="129"/>
      <c r="CN195" s="129"/>
      <c r="CO195" s="129"/>
      <c r="CP195" s="129"/>
      <c r="CQ195" s="129"/>
      <c r="CR195" s="129"/>
      <c r="CS195" s="129"/>
      <c r="CT195" s="129"/>
      <c r="CU195" s="129"/>
      <c r="CV195" s="129"/>
      <c r="CW195" s="129"/>
      <c r="CX195" s="129"/>
      <c r="CY195" s="129"/>
      <c r="CZ195" s="129"/>
      <c r="DA195" s="129"/>
      <c r="DB195" s="129"/>
      <c r="DC195" s="129"/>
      <c r="DD195" s="129"/>
      <c r="DE195" s="129"/>
      <c r="DF195" s="129"/>
      <c r="DG195" s="129"/>
      <c r="DH195" s="129"/>
      <c r="DI195" s="129"/>
      <c r="DJ195" s="129"/>
      <c r="DK195" s="129"/>
      <c r="DL195" s="129"/>
      <c r="DM195" s="129"/>
      <c r="DN195" s="129"/>
      <c r="DO195" s="129"/>
      <c r="DP195" s="129"/>
      <c r="DQ195" s="129"/>
      <c r="DR195" s="129"/>
      <c r="DS195" s="129"/>
      <c r="DT195" s="129"/>
      <c r="DU195" s="129"/>
      <c r="DV195" s="129"/>
      <c r="DW195" s="129"/>
      <c r="DX195" s="129"/>
      <c r="DY195" s="129"/>
      <c r="DZ195" s="129"/>
      <c r="EA195" s="129"/>
      <c r="EB195" s="129"/>
      <c r="EC195" s="129"/>
      <c r="ED195" s="129"/>
      <c r="EE195" s="129"/>
      <c r="EF195" s="129"/>
      <c r="EG195" s="129"/>
      <c r="EH195" s="129"/>
      <c r="EI195" s="129"/>
      <c r="EJ195" s="129"/>
      <c r="EK195" s="129"/>
      <c r="EL195" s="129"/>
      <c r="EM195" s="129"/>
      <c r="EN195" s="129"/>
      <c r="EO195" s="129"/>
      <c r="EP195" s="129"/>
      <c r="EQ195" s="129"/>
      <c r="ER195" s="129"/>
      <c r="ES195" s="129"/>
      <c r="ET195" s="129"/>
      <c r="EU195" s="129"/>
      <c r="EV195" s="129"/>
      <c r="EW195" s="129"/>
      <c r="EX195" s="129"/>
      <c r="EY195" s="129"/>
      <c r="EZ195" s="129"/>
      <c r="FA195" s="129"/>
      <c r="FB195" s="129"/>
      <c r="FC195" s="129"/>
      <c r="FD195" s="129"/>
      <c r="FE195" s="129"/>
      <c r="FF195" s="129"/>
      <c r="FG195" s="129"/>
      <c r="FH195" s="129"/>
      <c r="FI195" s="129"/>
      <c r="FJ195" s="129"/>
      <c r="FK195" s="129"/>
      <c r="FL195" s="129"/>
      <c r="FM195" s="129"/>
      <c r="FN195" s="129"/>
      <c r="FO195" s="129"/>
      <c r="FP195" s="129"/>
      <c r="FQ195" s="129"/>
      <c r="FR195" s="129"/>
      <c r="FS195" s="129"/>
      <c r="FT195" s="129"/>
      <c r="FU195" s="129"/>
      <c r="FV195" s="129"/>
      <c r="FW195" s="129"/>
      <c r="FX195" s="129"/>
      <c r="FY195" s="129"/>
      <c r="FZ195" s="129"/>
      <c r="GA195" s="129"/>
      <c r="GB195" s="129"/>
      <c r="GC195" s="129"/>
      <c r="GD195" s="129"/>
      <c r="GE195" s="129"/>
      <c r="GF195" s="129"/>
      <c r="GG195" s="129"/>
      <c r="GH195" s="129"/>
      <c r="GI195" s="129"/>
      <c r="GJ195" s="129"/>
      <c r="GK195" s="129"/>
      <c r="GL195" s="129"/>
      <c r="GM195" s="129"/>
      <c r="GN195" s="129"/>
      <c r="GO195" s="129"/>
      <c r="GP195" s="129"/>
      <c r="GQ195" s="129"/>
      <c r="GR195" s="129"/>
      <c r="GS195" s="129"/>
      <c r="GT195" s="129"/>
      <c r="GU195" s="129"/>
      <c r="GV195" s="129"/>
      <c r="GW195" s="129"/>
      <c r="GX195" s="129"/>
      <c r="GY195" s="129"/>
      <c r="GZ195" s="129"/>
      <c r="HA195" s="129"/>
      <c r="HB195" s="129"/>
      <c r="HC195" s="129"/>
      <c r="HD195" s="129"/>
      <c r="HE195" s="129"/>
      <c r="HF195" s="129"/>
      <c r="HG195" s="129"/>
      <c r="HH195" s="129"/>
      <c r="HI195" s="129"/>
      <c r="HJ195" s="129"/>
      <c r="HK195" s="129"/>
      <c r="HL195" s="129"/>
      <c r="HM195" s="129"/>
      <c r="HN195" s="129"/>
      <c r="HO195" s="129"/>
      <c r="HP195" s="129"/>
      <c r="HQ195" s="129"/>
      <c r="HR195" s="129"/>
      <c r="HS195" s="129"/>
      <c r="HT195" s="129"/>
      <c r="HU195" s="129"/>
      <c r="HV195" s="129"/>
      <c r="HW195" s="129"/>
      <c r="HX195" s="129"/>
      <c r="HY195" s="129"/>
      <c r="HZ195" s="129"/>
      <c r="IA195" s="129"/>
      <c r="IB195" s="129"/>
      <c r="IC195" s="129"/>
      <c r="ID195" s="129"/>
      <c r="IE195" s="129"/>
      <c r="IF195" s="129"/>
      <c r="IG195" s="129"/>
      <c r="IH195" s="129"/>
      <c r="II195" s="129"/>
      <c r="IJ195" s="129"/>
      <c r="IK195" s="129"/>
      <c r="IL195" s="129"/>
      <c r="IM195" s="129"/>
      <c r="IN195" s="129"/>
      <c r="IO195" s="129"/>
      <c r="IP195" s="129"/>
      <c r="IQ195" s="129"/>
      <c r="IR195" s="129"/>
      <c r="IS195" s="129"/>
      <c r="IT195" s="129"/>
      <c r="IU195" s="129"/>
      <c r="IV195" s="129"/>
      <c r="IW195" s="129"/>
      <c r="IX195" s="129"/>
      <c r="IY195" s="129"/>
    </row>
    <row r="196" spans="1:259" s="120" customFormat="1" ht="15" hidden="1" x14ac:dyDescent="0.3">
      <c r="A196" s="130"/>
      <c r="B196" s="138" t="e">
        <f>IF(B77=297,"Dua Ratus Sembilan Puluh Tujuh",IF(B77=298,"Dua Ratus Sembilan Puluh Delapan",IF(B77=299,"Dua Ratus Sembilan Puluh Sembilan",IF(B77=300,"Tiga Ratus",IF(B77=301,"Tiga Ratus Satu",IF(B77=302,"Tiga Ratus Dua",IF(B77=303,"Tiga Ratus Tiga",IF(B77=304,"Tiga Ratus Empat",0))))))))</f>
        <v>#REF!</v>
      </c>
      <c r="C196" s="138"/>
      <c r="D196" s="138" t="e">
        <f>IF(D77=297,"Dua Ratus Sembilan Puluh Tujuh",IF(D77=298,"Dua Ratus Sembilan Puluh Delapan",IF(D77=299,"Dua Ratus Sembilan Puluh Sembilan",IF(D77=300,"Tiga Ratus",IF(D77=301,"Tiga Ratus Satu",IF(D77=302,"Tiga Ratus Dua",IF(D77=303,"Tiga Ratus Tiga",IF(D77=304,"Tiga Ratus Empat",0))))))))</f>
        <v>#REF!</v>
      </c>
      <c r="E196" s="138" t="e">
        <f>IF(E77=297,"Dua Ratus Sembilan Puluh Tujuh",IF(E77=298,"Dua Ratus Sembilan Puluh Delapan",IF(E77=299,"Dua Ratus Sembilan Puluh Sembilan",IF(E77=300,"Tiga Ratus",IF(E77=301,"Tiga Ratus Satu",IF(E77=302,"Tiga Ratus Dua",IF(E77=303,"Tiga Ratus Tiga",IF(E77=304,"Tiga Ratus Empat",0))))))))</f>
        <v>#REF!</v>
      </c>
      <c r="F196" s="138"/>
      <c r="G196" s="138"/>
      <c r="H196" s="138" t="e">
        <f>IF(H77=297,"Dua Ratus Sembilan Puluh Tujuh",IF(H77=298,"Dua Ratus Sembilan Puluh Delapan",IF(H77=299,"Dua Ratus Sembilan Puluh Sembilan",IF(H77=300,"Tiga Ratus",IF(H77=301,"Tiga Ratus Satu",IF(H77=302,"Tiga Ratus Dua",IF(H77=303,"Tiga Ratus Tiga",IF(H77=304,"Tiga Ratus Empat",0))))))))</f>
        <v>#REF!</v>
      </c>
      <c r="I196" s="138" t="e">
        <f>IF(I77=297,"Dua Ratus Sembilan Puluh Tujuh",IF(I77=298,"Dua Ratus Sembilan Puluh Delapan",IF(I77=299,"Dua Ratus Sembilan Puluh Sembilan",IF(I77=300,"Tiga Ratus",IF(I77=301,"Tiga Ratus Satu",IF(I77=302,"Tiga Ratus Dua",IF(I77=303,"Tiga Ratus Tiga",IF(I77=304,"Tiga Ratus Empat",0))))))))</f>
        <v>#REF!</v>
      </c>
      <c r="J196" s="138"/>
      <c r="K196" s="138"/>
      <c r="L196" s="138"/>
      <c r="M196" s="138"/>
      <c r="N196" s="138"/>
      <c r="O196" s="138"/>
      <c r="P196" s="138"/>
      <c r="Q196" s="138"/>
      <c r="R196" s="138"/>
      <c r="S196" s="138"/>
      <c r="T196" s="138"/>
      <c r="U196" s="138"/>
      <c r="V196" s="133"/>
      <c r="W196" s="128"/>
      <c r="X196" s="129"/>
      <c r="Y196" s="129"/>
      <c r="Z196" s="129"/>
      <c r="AA196" s="129"/>
      <c r="AB196" s="129"/>
      <c r="AC196" s="129"/>
      <c r="AD196" s="129"/>
      <c r="AE196" s="129"/>
      <c r="AF196" s="129"/>
      <c r="AG196" s="129"/>
      <c r="AH196" s="129"/>
      <c r="AI196" s="129"/>
      <c r="AJ196" s="129"/>
      <c r="AK196" s="129"/>
      <c r="AL196" s="129"/>
      <c r="AM196" s="129"/>
      <c r="AN196" s="129"/>
      <c r="AO196" s="129"/>
      <c r="AP196" s="129"/>
      <c r="AQ196" s="129"/>
      <c r="AR196" s="129"/>
      <c r="AS196" s="129"/>
      <c r="AT196" s="129"/>
      <c r="AU196" s="129"/>
      <c r="AV196" s="129"/>
      <c r="AW196" s="129"/>
      <c r="AX196" s="129"/>
      <c r="AY196" s="129"/>
      <c r="AZ196" s="129"/>
      <c r="BA196" s="129"/>
      <c r="BB196" s="129"/>
      <c r="BC196" s="129"/>
      <c r="BD196" s="129"/>
      <c r="BE196" s="129"/>
      <c r="BF196" s="129"/>
      <c r="BG196" s="129"/>
      <c r="BH196" s="129"/>
      <c r="BI196" s="129"/>
      <c r="BJ196" s="129"/>
      <c r="BK196" s="129"/>
      <c r="BL196" s="129"/>
      <c r="BM196" s="129"/>
      <c r="BN196" s="129"/>
      <c r="BO196" s="129"/>
      <c r="BP196" s="129"/>
      <c r="BQ196" s="129"/>
      <c r="BR196" s="129"/>
      <c r="BS196" s="129"/>
      <c r="BT196" s="129"/>
      <c r="BU196" s="129"/>
      <c r="BV196" s="129"/>
      <c r="BW196" s="129"/>
      <c r="BX196" s="129"/>
      <c r="BY196" s="129"/>
      <c r="BZ196" s="129"/>
      <c r="CA196" s="129"/>
      <c r="CB196" s="129"/>
      <c r="CC196" s="129"/>
      <c r="CD196" s="129"/>
      <c r="CE196" s="129"/>
      <c r="CF196" s="129"/>
      <c r="CG196" s="129"/>
      <c r="CH196" s="129"/>
      <c r="CI196" s="129"/>
      <c r="CJ196" s="129"/>
      <c r="CK196" s="129"/>
      <c r="CL196" s="129"/>
      <c r="CM196" s="129"/>
      <c r="CN196" s="129"/>
      <c r="CO196" s="129"/>
      <c r="CP196" s="129"/>
      <c r="CQ196" s="129"/>
      <c r="CR196" s="129"/>
      <c r="CS196" s="129"/>
      <c r="CT196" s="129"/>
      <c r="CU196" s="129"/>
      <c r="CV196" s="129"/>
      <c r="CW196" s="129"/>
      <c r="CX196" s="129"/>
      <c r="CY196" s="129"/>
      <c r="CZ196" s="129"/>
      <c r="DA196" s="129"/>
      <c r="DB196" s="129"/>
      <c r="DC196" s="129"/>
      <c r="DD196" s="129"/>
      <c r="DE196" s="129"/>
      <c r="DF196" s="129"/>
      <c r="DG196" s="129"/>
      <c r="DH196" s="129"/>
      <c r="DI196" s="129"/>
      <c r="DJ196" s="129"/>
      <c r="DK196" s="129"/>
      <c r="DL196" s="129"/>
      <c r="DM196" s="129"/>
      <c r="DN196" s="129"/>
      <c r="DO196" s="129"/>
      <c r="DP196" s="129"/>
      <c r="DQ196" s="129"/>
      <c r="DR196" s="129"/>
      <c r="DS196" s="129"/>
      <c r="DT196" s="129"/>
      <c r="DU196" s="129"/>
      <c r="DV196" s="129"/>
      <c r="DW196" s="129"/>
      <c r="DX196" s="129"/>
      <c r="DY196" s="129"/>
      <c r="DZ196" s="129"/>
      <c r="EA196" s="129"/>
      <c r="EB196" s="129"/>
      <c r="EC196" s="129"/>
      <c r="ED196" s="129"/>
      <c r="EE196" s="129"/>
      <c r="EF196" s="129"/>
      <c r="EG196" s="129"/>
      <c r="EH196" s="129"/>
      <c r="EI196" s="129"/>
      <c r="EJ196" s="129"/>
      <c r="EK196" s="129"/>
      <c r="EL196" s="129"/>
      <c r="EM196" s="129"/>
      <c r="EN196" s="129"/>
      <c r="EO196" s="129"/>
      <c r="EP196" s="129"/>
      <c r="EQ196" s="129"/>
      <c r="ER196" s="129"/>
      <c r="ES196" s="129"/>
      <c r="ET196" s="129"/>
      <c r="EU196" s="129"/>
      <c r="EV196" s="129"/>
      <c r="EW196" s="129"/>
      <c r="EX196" s="129"/>
      <c r="EY196" s="129"/>
      <c r="EZ196" s="129"/>
      <c r="FA196" s="129"/>
      <c r="FB196" s="129"/>
      <c r="FC196" s="129"/>
      <c r="FD196" s="129"/>
      <c r="FE196" s="129"/>
      <c r="FF196" s="129"/>
      <c r="FG196" s="129"/>
      <c r="FH196" s="129"/>
      <c r="FI196" s="129"/>
      <c r="FJ196" s="129"/>
      <c r="FK196" s="129"/>
      <c r="FL196" s="129"/>
      <c r="FM196" s="129"/>
      <c r="FN196" s="129"/>
      <c r="FO196" s="129"/>
      <c r="FP196" s="129"/>
      <c r="FQ196" s="129"/>
      <c r="FR196" s="129"/>
      <c r="FS196" s="129"/>
      <c r="FT196" s="129"/>
      <c r="FU196" s="129"/>
      <c r="FV196" s="129"/>
      <c r="FW196" s="129"/>
      <c r="FX196" s="129"/>
      <c r="FY196" s="129"/>
      <c r="FZ196" s="129"/>
      <c r="GA196" s="129"/>
      <c r="GB196" s="129"/>
      <c r="GC196" s="129"/>
      <c r="GD196" s="129"/>
      <c r="GE196" s="129"/>
      <c r="GF196" s="129"/>
      <c r="GG196" s="129"/>
      <c r="GH196" s="129"/>
      <c r="GI196" s="129"/>
      <c r="GJ196" s="129"/>
      <c r="GK196" s="129"/>
      <c r="GL196" s="129"/>
      <c r="GM196" s="129"/>
      <c r="GN196" s="129"/>
      <c r="GO196" s="129"/>
      <c r="GP196" s="129"/>
      <c r="GQ196" s="129"/>
      <c r="GR196" s="129"/>
      <c r="GS196" s="129"/>
      <c r="GT196" s="129"/>
      <c r="GU196" s="129"/>
      <c r="GV196" s="129"/>
      <c r="GW196" s="129"/>
      <c r="GX196" s="129"/>
      <c r="GY196" s="129"/>
      <c r="GZ196" s="129"/>
      <c r="HA196" s="129"/>
      <c r="HB196" s="129"/>
      <c r="HC196" s="129"/>
      <c r="HD196" s="129"/>
      <c r="HE196" s="129"/>
      <c r="HF196" s="129"/>
      <c r="HG196" s="129"/>
      <c r="HH196" s="129"/>
      <c r="HI196" s="129"/>
      <c r="HJ196" s="129"/>
      <c r="HK196" s="129"/>
      <c r="HL196" s="129"/>
      <c r="HM196" s="129"/>
      <c r="HN196" s="129"/>
      <c r="HO196" s="129"/>
      <c r="HP196" s="129"/>
      <c r="HQ196" s="129"/>
      <c r="HR196" s="129"/>
      <c r="HS196" s="129"/>
      <c r="HT196" s="129"/>
      <c r="HU196" s="129"/>
      <c r="HV196" s="129"/>
      <c r="HW196" s="129"/>
      <c r="HX196" s="129"/>
      <c r="HY196" s="129"/>
      <c r="HZ196" s="129"/>
      <c r="IA196" s="129"/>
      <c r="IB196" s="129"/>
      <c r="IC196" s="129"/>
      <c r="ID196" s="129"/>
      <c r="IE196" s="129"/>
      <c r="IF196" s="129"/>
      <c r="IG196" s="129"/>
      <c r="IH196" s="129"/>
      <c r="II196" s="129"/>
      <c r="IJ196" s="129"/>
      <c r="IK196" s="129"/>
      <c r="IL196" s="129"/>
      <c r="IM196" s="129"/>
      <c r="IN196" s="129"/>
      <c r="IO196" s="129"/>
      <c r="IP196" s="129"/>
      <c r="IQ196" s="129"/>
      <c r="IR196" s="129"/>
      <c r="IS196" s="129"/>
      <c r="IT196" s="129"/>
      <c r="IU196" s="129"/>
      <c r="IV196" s="129"/>
      <c r="IW196" s="129"/>
      <c r="IX196" s="129"/>
      <c r="IY196" s="129"/>
    </row>
    <row r="197" spans="1:259" s="120" customFormat="1" ht="15" hidden="1" x14ac:dyDescent="0.3">
      <c r="A197" s="130"/>
      <c r="B197" s="137" t="e">
        <f>IF(B195=0,B196,B195)</f>
        <v>#REF!</v>
      </c>
      <c r="C197" s="137"/>
      <c r="D197" s="137" t="e">
        <f>IF(D195=0,D196,D195)</f>
        <v>#REF!</v>
      </c>
      <c r="E197" s="137" t="e">
        <f>IF(E195=0,E196,E195)</f>
        <v>#REF!</v>
      </c>
      <c r="F197" s="137"/>
      <c r="G197" s="137"/>
      <c r="H197" s="137" t="e">
        <f>IF(H195=0,H196,H195)</f>
        <v>#REF!</v>
      </c>
      <c r="I197" s="137" t="e">
        <f>IF(I195=0,I196,I195)</f>
        <v>#REF!</v>
      </c>
      <c r="J197" s="138"/>
      <c r="K197" s="138"/>
      <c r="L197" s="138"/>
      <c r="M197" s="138"/>
      <c r="N197" s="138"/>
      <c r="O197" s="138"/>
      <c r="P197" s="138"/>
      <c r="Q197" s="138"/>
      <c r="R197" s="138"/>
      <c r="S197" s="138"/>
      <c r="T197" s="138"/>
      <c r="U197" s="138"/>
      <c r="V197" s="133"/>
      <c r="W197" s="128"/>
      <c r="X197" s="129"/>
      <c r="Y197" s="129"/>
      <c r="Z197" s="129"/>
      <c r="AA197" s="129"/>
      <c r="AB197" s="129"/>
      <c r="AC197" s="129"/>
      <c r="AD197" s="129"/>
      <c r="AE197" s="129"/>
      <c r="AF197" s="129"/>
      <c r="AG197" s="129"/>
      <c r="AH197" s="129"/>
      <c r="AI197" s="129"/>
      <c r="AJ197" s="129"/>
      <c r="AK197" s="129"/>
      <c r="AL197" s="129"/>
      <c r="AM197" s="129"/>
      <c r="AN197" s="129"/>
      <c r="AO197" s="129"/>
      <c r="AP197" s="129"/>
      <c r="AQ197" s="129"/>
      <c r="AR197" s="129"/>
      <c r="AS197" s="129"/>
      <c r="AT197" s="129"/>
      <c r="AU197" s="129"/>
      <c r="AV197" s="129"/>
      <c r="AW197" s="129"/>
      <c r="AX197" s="129"/>
      <c r="AY197" s="129"/>
      <c r="AZ197" s="129"/>
      <c r="BA197" s="129"/>
      <c r="BB197" s="129"/>
      <c r="BC197" s="129"/>
      <c r="BD197" s="129"/>
      <c r="BE197" s="129"/>
      <c r="BF197" s="129"/>
      <c r="BG197" s="129"/>
      <c r="BH197" s="129"/>
      <c r="BI197" s="129"/>
      <c r="BJ197" s="129"/>
      <c r="BK197" s="129"/>
      <c r="BL197" s="129"/>
      <c r="BM197" s="129"/>
      <c r="BN197" s="129"/>
      <c r="BO197" s="129"/>
      <c r="BP197" s="129"/>
      <c r="BQ197" s="129"/>
      <c r="BR197" s="129"/>
      <c r="BS197" s="129"/>
      <c r="BT197" s="129"/>
      <c r="BU197" s="129"/>
      <c r="BV197" s="129"/>
      <c r="BW197" s="129"/>
      <c r="BX197" s="129"/>
      <c r="BY197" s="129"/>
      <c r="BZ197" s="129"/>
      <c r="CA197" s="129"/>
      <c r="CB197" s="129"/>
      <c r="CC197" s="129"/>
      <c r="CD197" s="129"/>
      <c r="CE197" s="129"/>
      <c r="CF197" s="129"/>
      <c r="CG197" s="129"/>
      <c r="CH197" s="129"/>
      <c r="CI197" s="129"/>
      <c r="CJ197" s="129"/>
      <c r="CK197" s="129"/>
      <c r="CL197" s="129"/>
      <c r="CM197" s="129"/>
      <c r="CN197" s="129"/>
      <c r="CO197" s="129"/>
      <c r="CP197" s="129"/>
      <c r="CQ197" s="129"/>
      <c r="CR197" s="129"/>
      <c r="CS197" s="129"/>
      <c r="CT197" s="129"/>
      <c r="CU197" s="129"/>
      <c r="CV197" s="129"/>
      <c r="CW197" s="129"/>
      <c r="CX197" s="129"/>
      <c r="CY197" s="129"/>
      <c r="CZ197" s="129"/>
      <c r="DA197" s="129"/>
      <c r="DB197" s="129"/>
      <c r="DC197" s="129"/>
      <c r="DD197" s="129"/>
      <c r="DE197" s="129"/>
      <c r="DF197" s="129"/>
      <c r="DG197" s="129"/>
      <c r="DH197" s="129"/>
      <c r="DI197" s="129"/>
      <c r="DJ197" s="129"/>
      <c r="DK197" s="129"/>
      <c r="DL197" s="129"/>
      <c r="DM197" s="129"/>
      <c r="DN197" s="129"/>
      <c r="DO197" s="129"/>
      <c r="DP197" s="129"/>
      <c r="DQ197" s="129"/>
      <c r="DR197" s="129"/>
      <c r="DS197" s="129"/>
      <c r="DT197" s="129"/>
      <c r="DU197" s="129"/>
      <c r="DV197" s="129"/>
      <c r="DW197" s="129"/>
      <c r="DX197" s="129"/>
      <c r="DY197" s="129"/>
      <c r="DZ197" s="129"/>
      <c r="EA197" s="129"/>
      <c r="EB197" s="129"/>
      <c r="EC197" s="129"/>
      <c r="ED197" s="129"/>
      <c r="EE197" s="129"/>
      <c r="EF197" s="129"/>
      <c r="EG197" s="129"/>
      <c r="EH197" s="129"/>
      <c r="EI197" s="129"/>
      <c r="EJ197" s="129"/>
      <c r="EK197" s="129"/>
      <c r="EL197" s="129"/>
      <c r="EM197" s="129"/>
      <c r="EN197" s="129"/>
      <c r="EO197" s="129"/>
      <c r="EP197" s="129"/>
      <c r="EQ197" s="129"/>
      <c r="ER197" s="129"/>
      <c r="ES197" s="129"/>
      <c r="ET197" s="129"/>
      <c r="EU197" s="129"/>
      <c r="EV197" s="129"/>
      <c r="EW197" s="129"/>
      <c r="EX197" s="129"/>
      <c r="EY197" s="129"/>
      <c r="EZ197" s="129"/>
      <c r="FA197" s="129"/>
      <c r="FB197" s="129"/>
      <c r="FC197" s="129"/>
      <c r="FD197" s="129"/>
      <c r="FE197" s="129"/>
      <c r="FF197" s="129"/>
      <c r="FG197" s="129"/>
      <c r="FH197" s="129"/>
      <c r="FI197" s="129"/>
      <c r="FJ197" s="129"/>
      <c r="FK197" s="129"/>
      <c r="FL197" s="129"/>
      <c r="FM197" s="129"/>
      <c r="FN197" s="129"/>
      <c r="FO197" s="129"/>
      <c r="FP197" s="129"/>
      <c r="FQ197" s="129"/>
      <c r="FR197" s="129"/>
      <c r="FS197" s="129"/>
      <c r="FT197" s="129"/>
      <c r="FU197" s="129"/>
      <c r="FV197" s="129"/>
      <c r="FW197" s="129"/>
      <c r="FX197" s="129"/>
      <c r="FY197" s="129"/>
      <c r="FZ197" s="129"/>
      <c r="GA197" s="129"/>
      <c r="GB197" s="129"/>
      <c r="GC197" s="129"/>
      <c r="GD197" s="129"/>
      <c r="GE197" s="129"/>
      <c r="GF197" s="129"/>
      <c r="GG197" s="129"/>
      <c r="GH197" s="129"/>
      <c r="GI197" s="129"/>
      <c r="GJ197" s="129"/>
      <c r="GK197" s="129"/>
      <c r="GL197" s="129"/>
      <c r="GM197" s="129"/>
      <c r="GN197" s="129"/>
      <c r="GO197" s="129"/>
      <c r="GP197" s="129"/>
      <c r="GQ197" s="129"/>
      <c r="GR197" s="129"/>
      <c r="GS197" s="129"/>
      <c r="GT197" s="129"/>
      <c r="GU197" s="129"/>
      <c r="GV197" s="129"/>
      <c r="GW197" s="129"/>
      <c r="GX197" s="129"/>
      <c r="GY197" s="129"/>
      <c r="GZ197" s="129"/>
      <c r="HA197" s="129"/>
      <c r="HB197" s="129"/>
      <c r="HC197" s="129"/>
      <c r="HD197" s="129"/>
      <c r="HE197" s="129"/>
      <c r="HF197" s="129"/>
      <c r="HG197" s="129"/>
      <c r="HH197" s="129"/>
      <c r="HI197" s="129"/>
      <c r="HJ197" s="129"/>
      <c r="HK197" s="129"/>
      <c r="HL197" s="129"/>
      <c r="HM197" s="129"/>
      <c r="HN197" s="129"/>
      <c r="HO197" s="129"/>
      <c r="HP197" s="129"/>
      <c r="HQ197" s="129"/>
      <c r="HR197" s="129"/>
      <c r="HS197" s="129"/>
      <c r="HT197" s="129"/>
      <c r="HU197" s="129"/>
      <c r="HV197" s="129"/>
      <c r="HW197" s="129"/>
      <c r="HX197" s="129"/>
      <c r="HY197" s="129"/>
      <c r="HZ197" s="129"/>
      <c r="IA197" s="129"/>
      <c r="IB197" s="129"/>
      <c r="IC197" s="129"/>
      <c r="ID197" s="129"/>
      <c r="IE197" s="129"/>
      <c r="IF197" s="129"/>
      <c r="IG197" s="129"/>
      <c r="IH197" s="129"/>
      <c r="II197" s="129"/>
      <c r="IJ197" s="129"/>
      <c r="IK197" s="129"/>
      <c r="IL197" s="129"/>
      <c r="IM197" s="129"/>
      <c r="IN197" s="129"/>
      <c r="IO197" s="129"/>
      <c r="IP197" s="129"/>
      <c r="IQ197" s="129"/>
      <c r="IR197" s="129"/>
      <c r="IS197" s="129"/>
      <c r="IT197" s="129"/>
      <c r="IU197" s="129"/>
      <c r="IV197" s="129"/>
      <c r="IW197" s="129"/>
      <c r="IX197" s="129"/>
      <c r="IY197" s="129"/>
    </row>
    <row r="198" spans="1:259" s="120" customFormat="1" ht="15" hidden="1" x14ac:dyDescent="0.3">
      <c r="A198" s="130"/>
      <c r="B198" s="138" t="e">
        <f>IF(B77=305,"Tiga Ratus Lima",IF(B77=306,"Tiga Ratus Enam",IF(B77=307,"Tiga Ratus Tujuh",IF(B77=308,"Tiga Ratus Delapan",IF(B77=309,"Tiga Ratus Sembilan",IF(B77=310,"Tiga Ratus Sepuluh",IF(B77=311,"Tiga Ratus Sebelas",IF(B77=312,"Tiga Ratus Dua Belas",0))))))))</f>
        <v>#REF!</v>
      </c>
      <c r="C198" s="138"/>
      <c r="D198" s="138" t="e">
        <f>IF(D77=305,"Tiga Ratus Lima",IF(D77=306,"Tiga Ratus Enam",IF(D77=307,"Tiga Ratus Tujuh",IF(D77=308,"Tiga Ratus Delapan",IF(D77=309,"Tiga Ratus Sembilan",IF(D77=310,"Tiga Ratus Sepuluh",IF(D77=311,"Tiga Ratus Sebelas",IF(D77=312,"Tiga Ratus Dua Belas",0))))))))</f>
        <v>#REF!</v>
      </c>
      <c r="E198" s="138" t="e">
        <f>IF(E77=305,"Tiga Ratus Lima",IF(E77=306,"Tiga Ratus Enam",IF(E77=307,"Tiga Ratus Tujuh",IF(E77=308,"Tiga Ratus Delapan",IF(E77=309,"Tiga Ratus Sembilan",IF(E77=310,"Tiga Ratus Sepuluh",IF(E77=311,"Tiga Ratus Sebelas",IF(E77=312,"Tiga Ratus Dua Belas",0))))))))</f>
        <v>#REF!</v>
      </c>
      <c r="F198" s="138"/>
      <c r="G198" s="138"/>
      <c r="H198" s="138" t="e">
        <f>IF(H77=305,"Tiga Ratus Lima",IF(H77=306,"Tiga Ratus Enam",IF(H77=307,"Tiga Ratus Tujuh",IF(H77=308,"Tiga Ratus Delapan",IF(H77=309,"Tiga Ratus Sembilan",IF(H77=310,"Tiga Ratus Sepuluh",IF(H77=311,"Tiga Ratus Sebelas",IF(H77=312,"Tiga Ratus Dua Belas",0))))))))</f>
        <v>#REF!</v>
      </c>
      <c r="I198" s="138" t="e">
        <f>IF(I77=305,"Tiga Ratus Lima",IF(I77=306,"Tiga Ratus Enam",IF(I77=307,"Tiga Ratus Tujuh",IF(I77=308,"Tiga Ratus Delapan",IF(I77=309,"Tiga Ratus Sembilan",IF(I77=310,"Tiga Ratus Sepuluh",IF(I77=311,"Tiga Ratus Sebelas",IF(I77=312,"Tiga Ratus Dua Belas",0))))))))</f>
        <v>#REF!</v>
      </c>
      <c r="J198" s="138"/>
      <c r="K198" s="138"/>
      <c r="L198" s="138"/>
      <c r="M198" s="138"/>
      <c r="N198" s="138"/>
      <c r="O198" s="138"/>
      <c r="P198" s="138"/>
      <c r="Q198" s="138"/>
      <c r="R198" s="138"/>
      <c r="S198" s="138"/>
      <c r="T198" s="138"/>
      <c r="U198" s="138"/>
      <c r="V198" s="133"/>
      <c r="W198" s="128"/>
      <c r="X198" s="129"/>
      <c r="Y198" s="129"/>
      <c r="Z198" s="129"/>
      <c r="AA198" s="129"/>
      <c r="AB198" s="129"/>
      <c r="AC198" s="129"/>
      <c r="AD198" s="129"/>
      <c r="AE198" s="129"/>
      <c r="AF198" s="129"/>
      <c r="AG198" s="129"/>
      <c r="AH198" s="129"/>
      <c r="AI198" s="129"/>
      <c r="AJ198" s="129"/>
      <c r="AK198" s="129"/>
      <c r="AL198" s="129"/>
      <c r="AM198" s="129"/>
      <c r="AN198" s="129"/>
      <c r="AO198" s="129"/>
      <c r="AP198" s="129"/>
      <c r="AQ198" s="129"/>
      <c r="AR198" s="129"/>
      <c r="AS198" s="129"/>
      <c r="AT198" s="129"/>
      <c r="AU198" s="129"/>
      <c r="AV198" s="129"/>
      <c r="AW198" s="129"/>
      <c r="AX198" s="129"/>
      <c r="AY198" s="129"/>
      <c r="AZ198" s="129"/>
      <c r="BA198" s="129"/>
      <c r="BB198" s="129"/>
      <c r="BC198" s="129"/>
      <c r="BD198" s="129"/>
      <c r="BE198" s="129"/>
      <c r="BF198" s="129"/>
      <c r="BG198" s="129"/>
      <c r="BH198" s="129"/>
      <c r="BI198" s="129"/>
      <c r="BJ198" s="129"/>
      <c r="BK198" s="129"/>
      <c r="BL198" s="129"/>
      <c r="BM198" s="129"/>
      <c r="BN198" s="129"/>
      <c r="BO198" s="129"/>
      <c r="BP198" s="129"/>
      <c r="BQ198" s="129"/>
      <c r="BR198" s="129"/>
      <c r="BS198" s="129"/>
      <c r="BT198" s="129"/>
      <c r="BU198" s="129"/>
      <c r="BV198" s="129"/>
      <c r="BW198" s="129"/>
      <c r="BX198" s="129"/>
      <c r="BY198" s="129"/>
      <c r="BZ198" s="129"/>
      <c r="CA198" s="129"/>
      <c r="CB198" s="129"/>
      <c r="CC198" s="129"/>
      <c r="CD198" s="129"/>
      <c r="CE198" s="129"/>
      <c r="CF198" s="129"/>
      <c r="CG198" s="129"/>
      <c r="CH198" s="129"/>
      <c r="CI198" s="129"/>
      <c r="CJ198" s="129"/>
      <c r="CK198" s="129"/>
      <c r="CL198" s="129"/>
      <c r="CM198" s="129"/>
      <c r="CN198" s="129"/>
      <c r="CO198" s="129"/>
      <c r="CP198" s="129"/>
      <c r="CQ198" s="129"/>
      <c r="CR198" s="129"/>
      <c r="CS198" s="129"/>
      <c r="CT198" s="129"/>
      <c r="CU198" s="129"/>
      <c r="CV198" s="129"/>
      <c r="CW198" s="129"/>
      <c r="CX198" s="129"/>
      <c r="CY198" s="129"/>
      <c r="CZ198" s="129"/>
      <c r="DA198" s="129"/>
      <c r="DB198" s="129"/>
      <c r="DC198" s="129"/>
      <c r="DD198" s="129"/>
      <c r="DE198" s="129"/>
      <c r="DF198" s="129"/>
      <c r="DG198" s="129"/>
      <c r="DH198" s="129"/>
      <c r="DI198" s="129"/>
      <c r="DJ198" s="129"/>
      <c r="DK198" s="129"/>
      <c r="DL198" s="129"/>
      <c r="DM198" s="129"/>
      <c r="DN198" s="129"/>
      <c r="DO198" s="129"/>
      <c r="DP198" s="129"/>
      <c r="DQ198" s="129"/>
      <c r="DR198" s="129"/>
      <c r="DS198" s="129"/>
      <c r="DT198" s="129"/>
      <c r="DU198" s="129"/>
      <c r="DV198" s="129"/>
      <c r="DW198" s="129"/>
      <c r="DX198" s="129"/>
      <c r="DY198" s="129"/>
      <c r="DZ198" s="129"/>
      <c r="EA198" s="129"/>
      <c r="EB198" s="129"/>
      <c r="EC198" s="129"/>
      <c r="ED198" s="129"/>
      <c r="EE198" s="129"/>
      <c r="EF198" s="129"/>
      <c r="EG198" s="129"/>
      <c r="EH198" s="129"/>
      <c r="EI198" s="129"/>
      <c r="EJ198" s="129"/>
      <c r="EK198" s="129"/>
      <c r="EL198" s="129"/>
      <c r="EM198" s="129"/>
      <c r="EN198" s="129"/>
      <c r="EO198" s="129"/>
      <c r="EP198" s="129"/>
      <c r="EQ198" s="129"/>
      <c r="ER198" s="129"/>
      <c r="ES198" s="129"/>
      <c r="ET198" s="129"/>
      <c r="EU198" s="129"/>
      <c r="EV198" s="129"/>
      <c r="EW198" s="129"/>
      <c r="EX198" s="129"/>
      <c r="EY198" s="129"/>
      <c r="EZ198" s="129"/>
      <c r="FA198" s="129"/>
      <c r="FB198" s="129"/>
      <c r="FC198" s="129"/>
      <c r="FD198" s="129"/>
      <c r="FE198" s="129"/>
      <c r="FF198" s="129"/>
      <c r="FG198" s="129"/>
      <c r="FH198" s="129"/>
      <c r="FI198" s="129"/>
      <c r="FJ198" s="129"/>
      <c r="FK198" s="129"/>
      <c r="FL198" s="129"/>
      <c r="FM198" s="129"/>
      <c r="FN198" s="129"/>
      <c r="FO198" s="129"/>
      <c r="FP198" s="129"/>
      <c r="FQ198" s="129"/>
      <c r="FR198" s="129"/>
      <c r="FS198" s="129"/>
      <c r="FT198" s="129"/>
      <c r="FU198" s="129"/>
      <c r="FV198" s="129"/>
      <c r="FW198" s="129"/>
      <c r="FX198" s="129"/>
      <c r="FY198" s="129"/>
      <c r="FZ198" s="129"/>
      <c r="GA198" s="129"/>
      <c r="GB198" s="129"/>
      <c r="GC198" s="129"/>
      <c r="GD198" s="129"/>
      <c r="GE198" s="129"/>
      <c r="GF198" s="129"/>
      <c r="GG198" s="129"/>
      <c r="GH198" s="129"/>
      <c r="GI198" s="129"/>
      <c r="GJ198" s="129"/>
      <c r="GK198" s="129"/>
      <c r="GL198" s="129"/>
      <c r="GM198" s="129"/>
      <c r="GN198" s="129"/>
      <c r="GO198" s="129"/>
      <c r="GP198" s="129"/>
      <c r="GQ198" s="129"/>
      <c r="GR198" s="129"/>
      <c r="GS198" s="129"/>
      <c r="GT198" s="129"/>
      <c r="GU198" s="129"/>
      <c r="GV198" s="129"/>
      <c r="GW198" s="129"/>
      <c r="GX198" s="129"/>
      <c r="GY198" s="129"/>
      <c r="GZ198" s="129"/>
      <c r="HA198" s="129"/>
      <c r="HB198" s="129"/>
      <c r="HC198" s="129"/>
      <c r="HD198" s="129"/>
      <c r="HE198" s="129"/>
      <c r="HF198" s="129"/>
      <c r="HG198" s="129"/>
      <c r="HH198" s="129"/>
      <c r="HI198" s="129"/>
      <c r="HJ198" s="129"/>
      <c r="HK198" s="129"/>
      <c r="HL198" s="129"/>
      <c r="HM198" s="129"/>
      <c r="HN198" s="129"/>
      <c r="HO198" s="129"/>
      <c r="HP198" s="129"/>
      <c r="HQ198" s="129"/>
      <c r="HR198" s="129"/>
      <c r="HS198" s="129"/>
      <c r="HT198" s="129"/>
      <c r="HU198" s="129"/>
      <c r="HV198" s="129"/>
      <c r="HW198" s="129"/>
      <c r="HX198" s="129"/>
      <c r="HY198" s="129"/>
      <c r="HZ198" s="129"/>
      <c r="IA198" s="129"/>
      <c r="IB198" s="129"/>
      <c r="IC198" s="129"/>
      <c r="ID198" s="129"/>
      <c r="IE198" s="129"/>
      <c r="IF198" s="129"/>
      <c r="IG198" s="129"/>
      <c r="IH198" s="129"/>
      <c r="II198" s="129"/>
      <c r="IJ198" s="129"/>
      <c r="IK198" s="129"/>
      <c r="IL198" s="129"/>
      <c r="IM198" s="129"/>
      <c r="IN198" s="129"/>
      <c r="IO198" s="129"/>
      <c r="IP198" s="129"/>
      <c r="IQ198" s="129"/>
      <c r="IR198" s="129"/>
      <c r="IS198" s="129"/>
      <c r="IT198" s="129"/>
      <c r="IU198" s="129"/>
      <c r="IV198" s="129"/>
      <c r="IW198" s="129"/>
      <c r="IX198" s="129"/>
      <c r="IY198" s="129"/>
    </row>
    <row r="199" spans="1:259" s="120" customFormat="1" ht="15" hidden="1" x14ac:dyDescent="0.3">
      <c r="A199" s="130"/>
      <c r="B199" s="137" t="e">
        <f>IF(B197=0,B198,B197)</f>
        <v>#REF!</v>
      </c>
      <c r="C199" s="137"/>
      <c r="D199" s="137" t="e">
        <f>IF(D197=0,D198,D197)</f>
        <v>#REF!</v>
      </c>
      <c r="E199" s="137" t="e">
        <f>IF(E197=0,E198,E197)</f>
        <v>#REF!</v>
      </c>
      <c r="F199" s="137"/>
      <c r="G199" s="137"/>
      <c r="H199" s="137" t="e">
        <f>IF(H197=0,H198,H197)</f>
        <v>#REF!</v>
      </c>
      <c r="I199" s="137" t="e">
        <f>IF(I197=0,I198,I197)</f>
        <v>#REF!</v>
      </c>
      <c r="J199" s="138"/>
      <c r="K199" s="138"/>
      <c r="L199" s="138"/>
      <c r="M199" s="138"/>
      <c r="N199" s="138"/>
      <c r="O199" s="138"/>
      <c r="P199" s="138"/>
      <c r="Q199" s="138"/>
      <c r="R199" s="138"/>
      <c r="S199" s="138"/>
      <c r="T199" s="138"/>
      <c r="U199" s="138"/>
      <c r="V199" s="133"/>
      <c r="W199" s="128"/>
      <c r="X199" s="129"/>
      <c r="Y199" s="129"/>
      <c r="Z199" s="129"/>
      <c r="AA199" s="129"/>
      <c r="AB199" s="129"/>
      <c r="AC199" s="129"/>
      <c r="AD199" s="129"/>
      <c r="AE199" s="129"/>
      <c r="AF199" s="129"/>
      <c r="AG199" s="129"/>
      <c r="AH199" s="129"/>
      <c r="AI199" s="129"/>
      <c r="AJ199" s="129"/>
      <c r="AK199" s="129"/>
      <c r="AL199" s="129"/>
      <c r="AM199" s="129"/>
      <c r="AN199" s="129"/>
      <c r="AO199" s="129"/>
      <c r="AP199" s="129"/>
      <c r="AQ199" s="129"/>
      <c r="AR199" s="129"/>
      <c r="AS199" s="129"/>
      <c r="AT199" s="129"/>
      <c r="AU199" s="129"/>
      <c r="AV199" s="129"/>
      <c r="AW199" s="129"/>
      <c r="AX199" s="129"/>
      <c r="AY199" s="129"/>
      <c r="AZ199" s="129"/>
      <c r="BA199" s="129"/>
      <c r="BB199" s="129"/>
      <c r="BC199" s="129"/>
      <c r="BD199" s="129"/>
      <c r="BE199" s="129"/>
      <c r="BF199" s="129"/>
      <c r="BG199" s="129"/>
      <c r="BH199" s="129"/>
      <c r="BI199" s="129"/>
      <c r="BJ199" s="129"/>
      <c r="BK199" s="129"/>
      <c r="BL199" s="129"/>
      <c r="BM199" s="129"/>
      <c r="BN199" s="129"/>
      <c r="BO199" s="129"/>
      <c r="BP199" s="129"/>
      <c r="BQ199" s="129"/>
      <c r="BR199" s="129"/>
      <c r="BS199" s="129"/>
      <c r="BT199" s="129"/>
      <c r="BU199" s="129"/>
      <c r="BV199" s="129"/>
      <c r="BW199" s="129"/>
      <c r="BX199" s="129"/>
      <c r="BY199" s="129"/>
      <c r="BZ199" s="129"/>
      <c r="CA199" s="129"/>
      <c r="CB199" s="129"/>
      <c r="CC199" s="129"/>
      <c r="CD199" s="129"/>
      <c r="CE199" s="129"/>
      <c r="CF199" s="129"/>
      <c r="CG199" s="129"/>
      <c r="CH199" s="129"/>
      <c r="CI199" s="129"/>
      <c r="CJ199" s="129"/>
      <c r="CK199" s="129"/>
      <c r="CL199" s="129"/>
      <c r="CM199" s="129"/>
      <c r="CN199" s="129"/>
      <c r="CO199" s="129"/>
      <c r="CP199" s="129"/>
      <c r="CQ199" s="129"/>
      <c r="CR199" s="129"/>
      <c r="CS199" s="129"/>
      <c r="CT199" s="129"/>
      <c r="CU199" s="129"/>
      <c r="CV199" s="129"/>
      <c r="CW199" s="129"/>
      <c r="CX199" s="129"/>
      <c r="CY199" s="129"/>
      <c r="CZ199" s="129"/>
      <c r="DA199" s="129"/>
      <c r="DB199" s="129"/>
      <c r="DC199" s="129"/>
      <c r="DD199" s="129"/>
      <c r="DE199" s="129"/>
      <c r="DF199" s="129"/>
      <c r="DG199" s="129"/>
      <c r="DH199" s="129"/>
      <c r="DI199" s="129"/>
      <c r="DJ199" s="129"/>
      <c r="DK199" s="129"/>
      <c r="DL199" s="129"/>
      <c r="DM199" s="129"/>
      <c r="DN199" s="129"/>
      <c r="DO199" s="129"/>
      <c r="DP199" s="129"/>
      <c r="DQ199" s="129"/>
      <c r="DR199" s="129"/>
      <c r="DS199" s="129"/>
      <c r="DT199" s="129"/>
      <c r="DU199" s="129"/>
      <c r="DV199" s="129"/>
      <c r="DW199" s="129"/>
      <c r="DX199" s="129"/>
      <c r="DY199" s="129"/>
      <c r="DZ199" s="129"/>
      <c r="EA199" s="129"/>
      <c r="EB199" s="129"/>
      <c r="EC199" s="129"/>
      <c r="ED199" s="129"/>
      <c r="EE199" s="129"/>
      <c r="EF199" s="129"/>
      <c r="EG199" s="129"/>
      <c r="EH199" s="129"/>
      <c r="EI199" s="129"/>
      <c r="EJ199" s="129"/>
      <c r="EK199" s="129"/>
      <c r="EL199" s="129"/>
      <c r="EM199" s="129"/>
      <c r="EN199" s="129"/>
      <c r="EO199" s="129"/>
      <c r="EP199" s="129"/>
      <c r="EQ199" s="129"/>
      <c r="ER199" s="129"/>
      <c r="ES199" s="129"/>
      <c r="ET199" s="129"/>
      <c r="EU199" s="129"/>
      <c r="EV199" s="129"/>
      <c r="EW199" s="129"/>
      <c r="EX199" s="129"/>
      <c r="EY199" s="129"/>
      <c r="EZ199" s="129"/>
      <c r="FA199" s="129"/>
      <c r="FB199" s="129"/>
      <c r="FC199" s="129"/>
      <c r="FD199" s="129"/>
      <c r="FE199" s="129"/>
      <c r="FF199" s="129"/>
      <c r="FG199" s="129"/>
      <c r="FH199" s="129"/>
      <c r="FI199" s="129"/>
      <c r="FJ199" s="129"/>
      <c r="FK199" s="129"/>
      <c r="FL199" s="129"/>
      <c r="FM199" s="129"/>
      <c r="FN199" s="129"/>
      <c r="FO199" s="129"/>
      <c r="FP199" s="129"/>
      <c r="FQ199" s="129"/>
      <c r="FR199" s="129"/>
      <c r="FS199" s="129"/>
      <c r="FT199" s="129"/>
      <c r="FU199" s="129"/>
      <c r="FV199" s="129"/>
      <c r="FW199" s="129"/>
      <c r="FX199" s="129"/>
      <c r="FY199" s="129"/>
      <c r="FZ199" s="129"/>
      <c r="GA199" s="129"/>
      <c r="GB199" s="129"/>
      <c r="GC199" s="129"/>
      <c r="GD199" s="129"/>
      <c r="GE199" s="129"/>
      <c r="GF199" s="129"/>
      <c r="GG199" s="129"/>
      <c r="GH199" s="129"/>
      <c r="GI199" s="129"/>
      <c r="GJ199" s="129"/>
      <c r="GK199" s="129"/>
      <c r="GL199" s="129"/>
      <c r="GM199" s="129"/>
      <c r="GN199" s="129"/>
      <c r="GO199" s="129"/>
      <c r="GP199" s="129"/>
      <c r="GQ199" s="129"/>
      <c r="GR199" s="129"/>
      <c r="GS199" s="129"/>
      <c r="GT199" s="129"/>
      <c r="GU199" s="129"/>
      <c r="GV199" s="129"/>
      <c r="GW199" s="129"/>
      <c r="GX199" s="129"/>
      <c r="GY199" s="129"/>
      <c r="GZ199" s="129"/>
      <c r="HA199" s="129"/>
      <c r="HB199" s="129"/>
      <c r="HC199" s="129"/>
      <c r="HD199" s="129"/>
      <c r="HE199" s="129"/>
      <c r="HF199" s="129"/>
      <c r="HG199" s="129"/>
      <c r="HH199" s="129"/>
      <c r="HI199" s="129"/>
      <c r="HJ199" s="129"/>
      <c r="HK199" s="129"/>
      <c r="HL199" s="129"/>
      <c r="HM199" s="129"/>
      <c r="HN199" s="129"/>
      <c r="HO199" s="129"/>
      <c r="HP199" s="129"/>
      <c r="HQ199" s="129"/>
      <c r="HR199" s="129"/>
      <c r="HS199" s="129"/>
      <c r="HT199" s="129"/>
      <c r="HU199" s="129"/>
      <c r="HV199" s="129"/>
      <c r="HW199" s="129"/>
      <c r="HX199" s="129"/>
      <c r="HY199" s="129"/>
      <c r="HZ199" s="129"/>
      <c r="IA199" s="129"/>
      <c r="IB199" s="129"/>
      <c r="IC199" s="129"/>
      <c r="ID199" s="129"/>
      <c r="IE199" s="129"/>
      <c r="IF199" s="129"/>
      <c r="IG199" s="129"/>
      <c r="IH199" s="129"/>
      <c r="II199" s="129"/>
      <c r="IJ199" s="129"/>
      <c r="IK199" s="129"/>
      <c r="IL199" s="129"/>
      <c r="IM199" s="129"/>
      <c r="IN199" s="129"/>
      <c r="IO199" s="129"/>
      <c r="IP199" s="129"/>
      <c r="IQ199" s="129"/>
      <c r="IR199" s="129"/>
      <c r="IS199" s="129"/>
      <c r="IT199" s="129"/>
      <c r="IU199" s="129"/>
      <c r="IV199" s="129"/>
      <c r="IW199" s="129"/>
      <c r="IX199" s="129"/>
      <c r="IY199" s="129"/>
    </row>
    <row r="200" spans="1:259" s="120" customFormat="1" ht="15" hidden="1" x14ac:dyDescent="0.3">
      <c r="A200" s="130"/>
      <c r="B200" s="138" t="e">
        <f>IF(B77=313,"Tiga Ratus Tiga Belas",IF(B77=314,"Tiga Ratus Empat Belas",IF(B77=315,"Tiga Ratus Lima Belas",IF(B77=316,"Tiga Ratus Enam Belas",IF(B77=317,"Tiga Ratus Tujuh Belas",IF(B77=318,"Tiga Ratus Delapan Belas",IF(B77=319,"Tiga Ratus Sembilan Belas",IF(B77=320,"Tiga Ratus Dua Puluh",0))))))))</f>
        <v>#REF!</v>
      </c>
      <c r="C200" s="138"/>
      <c r="D200" s="138" t="e">
        <f>IF(D77=313,"Tiga Ratus Tiga Belas",IF(D77=314,"Tiga Ratus Empat Belas",IF(D77=315,"Tiga Ratus Lima Belas",IF(D77=316,"Tiga Ratus Enam Belas",IF(D77=317,"Tiga Ratus Tujuh Belas",IF(D77=318,"Tiga Ratus Delapan Belas",IF(D77=319,"Tiga Ratus Sembilan Belas",IF(D77=320,"Tiga Ratus Dua Puluh",0))))))))</f>
        <v>#REF!</v>
      </c>
      <c r="E200" s="138" t="e">
        <f>IF(E77=313,"Tiga Ratus Tiga Belas",IF(E77=314,"Tiga Ratus Empat Belas",IF(E77=315,"Tiga Ratus Lima Belas",IF(E77=316,"Tiga Ratus Enam Belas",IF(E77=317,"Tiga Ratus Tujuh Belas",IF(E77=318,"Tiga Ratus Delapan Belas",IF(E77=319,"Tiga Ratus Sembilan Belas",IF(E77=320,"Tiga Ratus Dua Puluh",0))))))))</f>
        <v>#REF!</v>
      </c>
      <c r="F200" s="138"/>
      <c r="G200" s="138"/>
      <c r="H200" s="138" t="e">
        <f>IF(H77=313,"Tiga Ratus Tiga Belas",IF(H77=314,"Tiga Ratus Empat Belas",IF(H77=315,"Tiga Ratus Lima Belas",IF(H77=316,"Tiga Ratus Enam Belas",IF(H77=317,"Tiga Ratus Tujuh Belas",IF(H77=318,"Tiga Ratus Delapan Belas",IF(H77=319,"Tiga Ratus Sembilan Belas",IF(H77=320,"Tiga Ratus Dua Puluh",0))))))))</f>
        <v>#REF!</v>
      </c>
      <c r="I200" s="138" t="e">
        <f>IF(I77=313,"Tiga Ratus Tiga Belas",IF(I77=314,"Tiga Ratus Empat Belas",IF(I77=315,"Tiga Ratus Lima Belas",IF(I77=316,"Tiga Ratus Enam Belas",IF(I77=317,"Tiga Ratus Tujuh Belas",IF(I77=318,"Tiga Ratus Delapan Belas",IF(I77=319,"Tiga Ratus Sembilan Belas",IF(I77=320,"Tiga Ratus Dua Puluh",0))))))))</f>
        <v>#REF!</v>
      </c>
      <c r="J200" s="138"/>
      <c r="K200" s="138"/>
      <c r="L200" s="138"/>
      <c r="M200" s="138"/>
      <c r="N200" s="138"/>
      <c r="O200" s="138"/>
      <c r="P200" s="138"/>
      <c r="Q200" s="138"/>
      <c r="R200" s="138"/>
      <c r="S200" s="138"/>
      <c r="T200" s="138"/>
      <c r="U200" s="138"/>
      <c r="V200" s="133"/>
      <c r="W200" s="128"/>
      <c r="X200" s="129"/>
      <c r="Y200" s="129"/>
      <c r="Z200" s="129"/>
      <c r="AA200" s="129"/>
      <c r="AB200" s="129"/>
      <c r="AC200" s="129"/>
      <c r="AD200" s="129"/>
      <c r="AE200" s="129"/>
      <c r="AF200" s="129"/>
      <c r="AG200" s="129"/>
      <c r="AH200" s="129"/>
      <c r="AI200" s="129"/>
      <c r="AJ200" s="129"/>
      <c r="AK200" s="129"/>
      <c r="AL200" s="129"/>
      <c r="AM200" s="129"/>
      <c r="AN200" s="129"/>
      <c r="AO200" s="129"/>
      <c r="AP200" s="129"/>
      <c r="AQ200" s="129"/>
      <c r="AR200" s="129"/>
      <c r="AS200" s="129"/>
      <c r="AT200" s="129"/>
      <c r="AU200" s="129"/>
      <c r="AV200" s="129"/>
      <c r="AW200" s="129"/>
      <c r="AX200" s="129"/>
      <c r="AY200" s="129"/>
      <c r="AZ200" s="129"/>
      <c r="BA200" s="129"/>
      <c r="BB200" s="129"/>
      <c r="BC200" s="129"/>
      <c r="BD200" s="129"/>
      <c r="BE200" s="129"/>
      <c r="BF200" s="129"/>
      <c r="BG200" s="129"/>
      <c r="BH200" s="129"/>
      <c r="BI200" s="129"/>
      <c r="BJ200" s="129"/>
      <c r="BK200" s="129"/>
      <c r="BL200" s="129"/>
      <c r="BM200" s="129"/>
      <c r="BN200" s="129"/>
      <c r="BO200" s="129"/>
      <c r="BP200" s="129"/>
      <c r="BQ200" s="129"/>
      <c r="BR200" s="129"/>
      <c r="BS200" s="129"/>
      <c r="BT200" s="129"/>
      <c r="BU200" s="129"/>
      <c r="BV200" s="129"/>
      <c r="BW200" s="129"/>
      <c r="BX200" s="129"/>
      <c r="BY200" s="129"/>
      <c r="BZ200" s="129"/>
      <c r="CA200" s="129"/>
      <c r="CB200" s="129"/>
      <c r="CC200" s="129"/>
      <c r="CD200" s="129"/>
      <c r="CE200" s="129"/>
      <c r="CF200" s="129"/>
      <c r="CG200" s="129"/>
      <c r="CH200" s="129"/>
      <c r="CI200" s="129"/>
      <c r="CJ200" s="129"/>
      <c r="CK200" s="129"/>
      <c r="CL200" s="129"/>
      <c r="CM200" s="129"/>
      <c r="CN200" s="129"/>
      <c r="CO200" s="129"/>
      <c r="CP200" s="129"/>
      <c r="CQ200" s="129"/>
      <c r="CR200" s="129"/>
      <c r="CS200" s="129"/>
      <c r="CT200" s="129"/>
      <c r="CU200" s="129"/>
      <c r="CV200" s="129"/>
      <c r="CW200" s="129"/>
      <c r="CX200" s="129"/>
      <c r="CY200" s="129"/>
      <c r="CZ200" s="129"/>
      <c r="DA200" s="129"/>
      <c r="DB200" s="129"/>
      <c r="DC200" s="129"/>
      <c r="DD200" s="129"/>
      <c r="DE200" s="129"/>
      <c r="DF200" s="129"/>
      <c r="DG200" s="129"/>
      <c r="DH200" s="129"/>
      <c r="DI200" s="129"/>
      <c r="DJ200" s="129"/>
      <c r="DK200" s="129"/>
      <c r="DL200" s="129"/>
      <c r="DM200" s="129"/>
      <c r="DN200" s="129"/>
      <c r="DO200" s="129"/>
      <c r="DP200" s="129"/>
      <c r="DQ200" s="129"/>
      <c r="DR200" s="129"/>
      <c r="DS200" s="129"/>
      <c r="DT200" s="129"/>
      <c r="DU200" s="129"/>
      <c r="DV200" s="129"/>
      <c r="DW200" s="129"/>
      <c r="DX200" s="129"/>
      <c r="DY200" s="129"/>
      <c r="DZ200" s="129"/>
      <c r="EA200" s="129"/>
      <c r="EB200" s="129"/>
      <c r="EC200" s="129"/>
      <c r="ED200" s="129"/>
      <c r="EE200" s="129"/>
      <c r="EF200" s="129"/>
      <c r="EG200" s="129"/>
      <c r="EH200" s="129"/>
      <c r="EI200" s="129"/>
      <c r="EJ200" s="129"/>
      <c r="EK200" s="129"/>
      <c r="EL200" s="129"/>
      <c r="EM200" s="129"/>
      <c r="EN200" s="129"/>
      <c r="EO200" s="129"/>
      <c r="EP200" s="129"/>
      <c r="EQ200" s="129"/>
      <c r="ER200" s="129"/>
      <c r="ES200" s="129"/>
      <c r="ET200" s="129"/>
      <c r="EU200" s="129"/>
      <c r="EV200" s="129"/>
      <c r="EW200" s="129"/>
      <c r="EX200" s="129"/>
      <c r="EY200" s="129"/>
      <c r="EZ200" s="129"/>
      <c r="FA200" s="129"/>
      <c r="FB200" s="129"/>
      <c r="FC200" s="129"/>
      <c r="FD200" s="129"/>
      <c r="FE200" s="129"/>
      <c r="FF200" s="129"/>
      <c r="FG200" s="129"/>
      <c r="FH200" s="129"/>
      <c r="FI200" s="129"/>
      <c r="FJ200" s="129"/>
      <c r="FK200" s="129"/>
      <c r="FL200" s="129"/>
      <c r="FM200" s="129"/>
      <c r="FN200" s="129"/>
      <c r="FO200" s="129"/>
      <c r="FP200" s="129"/>
      <c r="FQ200" s="129"/>
      <c r="FR200" s="129"/>
      <c r="FS200" s="129"/>
      <c r="FT200" s="129"/>
      <c r="FU200" s="129"/>
      <c r="FV200" s="129"/>
      <c r="FW200" s="129"/>
      <c r="FX200" s="129"/>
      <c r="FY200" s="129"/>
      <c r="FZ200" s="129"/>
      <c r="GA200" s="129"/>
      <c r="GB200" s="129"/>
      <c r="GC200" s="129"/>
      <c r="GD200" s="129"/>
      <c r="GE200" s="129"/>
      <c r="GF200" s="129"/>
      <c r="GG200" s="129"/>
      <c r="GH200" s="129"/>
      <c r="GI200" s="129"/>
      <c r="GJ200" s="129"/>
      <c r="GK200" s="129"/>
      <c r="GL200" s="129"/>
      <c r="GM200" s="129"/>
      <c r="GN200" s="129"/>
      <c r="GO200" s="129"/>
      <c r="GP200" s="129"/>
      <c r="GQ200" s="129"/>
      <c r="GR200" s="129"/>
      <c r="GS200" s="129"/>
      <c r="GT200" s="129"/>
      <c r="GU200" s="129"/>
      <c r="GV200" s="129"/>
      <c r="GW200" s="129"/>
      <c r="GX200" s="129"/>
      <c r="GY200" s="129"/>
      <c r="GZ200" s="129"/>
      <c r="HA200" s="129"/>
      <c r="HB200" s="129"/>
      <c r="HC200" s="129"/>
      <c r="HD200" s="129"/>
      <c r="HE200" s="129"/>
      <c r="HF200" s="129"/>
      <c r="HG200" s="129"/>
      <c r="HH200" s="129"/>
      <c r="HI200" s="129"/>
      <c r="HJ200" s="129"/>
      <c r="HK200" s="129"/>
      <c r="HL200" s="129"/>
      <c r="HM200" s="129"/>
      <c r="HN200" s="129"/>
      <c r="HO200" s="129"/>
      <c r="HP200" s="129"/>
      <c r="HQ200" s="129"/>
      <c r="HR200" s="129"/>
      <c r="HS200" s="129"/>
      <c r="HT200" s="129"/>
      <c r="HU200" s="129"/>
      <c r="HV200" s="129"/>
      <c r="HW200" s="129"/>
      <c r="HX200" s="129"/>
      <c r="HY200" s="129"/>
      <c r="HZ200" s="129"/>
      <c r="IA200" s="129"/>
      <c r="IB200" s="129"/>
      <c r="IC200" s="129"/>
      <c r="ID200" s="129"/>
      <c r="IE200" s="129"/>
      <c r="IF200" s="129"/>
      <c r="IG200" s="129"/>
      <c r="IH200" s="129"/>
      <c r="II200" s="129"/>
      <c r="IJ200" s="129"/>
      <c r="IK200" s="129"/>
      <c r="IL200" s="129"/>
      <c r="IM200" s="129"/>
      <c r="IN200" s="129"/>
      <c r="IO200" s="129"/>
      <c r="IP200" s="129"/>
      <c r="IQ200" s="129"/>
      <c r="IR200" s="129"/>
      <c r="IS200" s="129"/>
      <c r="IT200" s="129"/>
      <c r="IU200" s="129"/>
      <c r="IV200" s="129"/>
      <c r="IW200" s="129"/>
      <c r="IX200" s="129"/>
      <c r="IY200" s="129"/>
    </row>
    <row r="201" spans="1:259" s="120" customFormat="1" ht="15" hidden="1" x14ac:dyDescent="0.3">
      <c r="A201" s="130"/>
      <c r="B201" s="137" t="e">
        <f>IF(B199=0,B200,B199)</f>
        <v>#REF!</v>
      </c>
      <c r="C201" s="137"/>
      <c r="D201" s="137" t="e">
        <f>IF(D199=0,D200,D199)</f>
        <v>#REF!</v>
      </c>
      <c r="E201" s="137" t="e">
        <f>IF(E199=0,E200,E199)</f>
        <v>#REF!</v>
      </c>
      <c r="F201" s="137"/>
      <c r="G201" s="137"/>
      <c r="H201" s="137" t="e">
        <f>IF(H199=0,H200,H199)</f>
        <v>#REF!</v>
      </c>
      <c r="I201" s="137" t="e">
        <f>IF(I199=0,I200,I199)</f>
        <v>#REF!</v>
      </c>
      <c r="J201" s="138"/>
      <c r="K201" s="138"/>
      <c r="L201" s="138"/>
      <c r="M201" s="138"/>
      <c r="N201" s="138"/>
      <c r="O201" s="138"/>
      <c r="P201" s="138"/>
      <c r="Q201" s="138"/>
      <c r="R201" s="138"/>
      <c r="S201" s="138"/>
      <c r="T201" s="138"/>
      <c r="U201" s="138"/>
      <c r="V201" s="133"/>
      <c r="W201" s="128"/>
      <c r="X201" s="129"/>
      <c r="Y201" s="129"/>
      <c r="Z201" s="129"/>
      <c r="AA201" s="129"/>
      <c r="AB201" s="129"/>
      <c r="AC201" s="129"/>
      <c r="AD201" s="129"/>
      <c r="AE201" s="129"/>
      <c r="AF201" s="129"/>
      <c r="AG201" s="129"/>
      <c r="AH201" s="129"/>
      <c r="AI201" s="129"/>
      <c r="AJ201" s="129"/>
      <c r="AK201" s="129"/>
      <c r="AL201" s="129"/>
      <c r="AM201" s="129"/>
      <c r="AN201" s="129"/>
      <c r="AO201" s="129"/>
      <c r="AP201" s="129"/>
      <c r="AQ201" s="129"/>
      <c r="AR201" s="129"/>
      <c r="AS201" s="129"/>
      <c r="AT201" s="129"/>
      <c r="AU201" s="129"/>
      <c r="AV201" s="129"/>
      <c r="AW201" s="129"/>
      <c r="AX201" s="129"/>
      <c r="AY201" s="129"/>
      <c r="AZ201" s="129"/>
      <c r="BA201" s="129"/>
      <c r="BB201" s="129"/>
      <c r="BC201" s="129"/>
      <c r="BD201" s="129"/>
      <c r="BE201" s="129"/>
      <c r="BF201" s="129"/>
      <c r="BG201" s="129"/>
      <c r="BH201" s="129"/>
      <c r="BI201" s="129"/>
      <c r="BJ201" s="129"/>
      <c r="BK201" s="129"/>
      <c r="BL201" s="129"/>
      <c r="BM201" s="129"/>
      <c r="BN201" s="129"/>
      <c r="BO201" s="129"/>
      <c r="BP201" s="129"/>
      <c r="BQ201" s="129"/>
      <c r="BR201" s="129"/>
      <c r="BS201" s="129"/>
      <c r="BT201" s="129"/>
      <c r="BU201" s="129"/>
      <c r="BV201" s="129"/>
      <c r="BW201" s="129"/>
      <c r="BX201" s="129"/>
      <c r="BY201" s="129"/>
      <c r="BZ201" s="129"/>
      <c r="CA201" s="129"/>
      <c r="CB201" s="129"/>
      <c r="CC201" s="129"/>
      <c r="CD201" s="129"/>
      <c r="CE201" s="129"/>
      <c r="CF201" s="129"/>
      <c r="CG201" s="129"/>
      <c r="CH201" s="129"/>
      <c r="CI201" s="129"/>
      <c r="CJ201" s="129"/>
      <c r="CK201" s="129"/>
      <c r="CL201" s="129"/>
      <c r="CM201" s="129"/>
      <c r="CN201" s="129"/>
      <c r="CO201" s="129"/>
      <c r="CP201" s="129"/>
      <c r="CQ201" s="129"/>
      <c r="CR201" s="129"/>
      <c r="CS201" s="129"/>
      <c r="CT201" s="129"/>
      <c r="CU201" s="129"/>
      <c r="CV201" s="129"/>
      <c r="CW201" s="129"/>
      <c r="CX201" s="129"/>
      <c r="CY201" s="129"/>
      <c r="CZ201" s="129"/>
      <c r="DA201" s="129"/>
      <c r="DB201" s="129"/>
      <c r="DC201" s="129"/>
      <c r="DD201" s="129"/>
      <c r="DE201" s="129"/>
      <c r="DF201" s="129"/>
      <c r="DG201" s="129"/>
      <c r="DH201" s="129"/>
      <c r="DI201" s="129"/>
      <c r="DJ201" s="129"/>
      <c r="DK201" s="129"/>
      <c r="DL201" s="129"/>
      <c r="DM201" s="129"/>
      <c r="DN201" s="129"/>
      <c r="DO201" s="129"/>
      <c r="DP201" s="129"/>
      <c r="DQ201" s="129"/>
      <c r="DR201" s="129"/>
      <c r="DS201" s="129"/>
      <c r="DT201" s="129"/>
      <c r="DU201" s="129"/>
      <c r="DV201" s="129"/>
      <c r="DW201" s="129"/>
      <c r="DX201" s="129"/>
      <c r="DY201" s="129"/>
      <c r="DZ201" s="129"/>
      <c r="EA201" s="129"/>
      <c r="EB201" s="129"/>
      <c r="EC201" s="129"/>
      <c r="ED201" s="129"/>
      <c r="EE201" s="129"/>
      <c r="EF201" s="129"/>
      <c r="EG201" s="129"/>
      <c r="EH201" s="129"/>
      <c r="EI201" s="129"/>
      <c r="EJ201" s="129"/>
      <c r="EK201" s="129"/>
      <c r="EL201" s="129"/>
      <c r="EM201" s="129"/>
      <c r="EN201" s="129"/>
      <c r="EO201" s="129"/>
      <c r="EP201" s="129"/>
      <c r="EQ201" s="129"/>
      <c r="ER201" s="129"/>
      <c r="ES201" s="129"/>
      <c r="ET201" s="129"/>
      <c r="EU201" s="129"/>
      <c r="EV201" s="129"/>
      <c r="EW201" s="129"/>
      <c r="EX201" s="129"/>
      <c r="EY201" s="129"/>
      <c r="EZ201" s="129"/>
      <c r="FA201" s="129"/>
      <c r="FB201" s="129"/>
      <c r="FC201" s="129"/>
      <c r="FD201" s="129"/>
      <c r="FE201" s="129"/>
      <c r="FF201" s="129"/>
      <c r="FG201" s="129"/>
      <c r="FH201" s="129"/>
      <c r="FI201" s="129"/>
      <c r="FJ201" s="129"/>
      <c r="FK201" s="129"/>
      <c r="FL201" s="129"/>
      <c r="FM201" s="129"/>
      <c r="FN201" s="129"/>
      <c r="FO201" s="129"/>
      <c r="FP201" s="129"/>
      <c r="FQ201" s="129"/>
      <c r="FR201" s="129"/>
      <c r="FS201" s="129"/>
      <c r="FT201" s="129"/>
      <c r="FU201" s="129"/>
      <c r="FV201" s="129"/>
      <c r="FW201" s="129"/>
      <c r="FX201" s="129"/>
      <c r="FY201" s="129"/>
      <c r="FZ201" s="129"/>
      <c r="GA201" s="129"/>
      <c r="GB201" s="129"/>
      <c r="GC201" s="129"/>
      <c r="GD201" s="129"/>
      <c r="GE201" s="129"/>
      <c r="GF201" s="129"/>
      <c r="GG201" s="129"/>
      <c r="GH201" s="129"/>
      <c r="GI201" s="129"/>
      <c r="GJ201" s="129"/>
      <c r="GK201" s="129"/>
      <c r="GL201" s="129"/>
      <c r="GM201" s="129"/>
      <c r="GN201" s="129"/>
      <c r="GO201" s="129"/>
      <c r="GP201" s="129"/>
      <c r="GQ201" s="129"/>
      <c r="GR201" s="129"/>
      <c r="GS201" s="129"/>
      <c r="GT201" s="129"/>
      <c r="GU201" s="129"/>
      <c r="GV201" s="129"/>
      <c r="GW201" s="129"/>
      <c r="GX201" s="129"/>
      <c r="GY201" s="129"/>
      <c r="GZ201" s="129"/>
      <c r="HA201" s="129"/>
      <c r="HB201" s="129"/>
      <c r="HC201" s="129"/>
      <c r="HD201" s="129"/>
      <c r="HE201" s="129"/>
      <c r="HF201" s="129"/>
      <c r="HG201" s="129"/>
      <c r="HH201" s="129"/>
      <c r="HI201" s="129"/>
      <c r="HJ201" s="129"/>
      <c r="HK201" s="129"/>
      <c r="HL201" s="129"/>
      <c r="HM201" s="129"/>
      <c r="HN201" s="129"/>
      <c r="HO201" s="129"/>
      <c r="HP201" s="129"/>
      <c r="HQ201" s="129"/>
      <c r="HR201" s="129"/>
      <c r="HS201" s="129"/>
      <c r="HT201" s="129"/>
      <c r="HU201" s="129"/>
      <c r="HV201" s="129"/>
      <c r="HW201" s="129"/>
      <c r="HX201" s="129"/>
      <c r="HY201" s="129"/>
      <c r="HZ201" s="129"/>
      <c r="IA201" s="129"/>
      <c r="IB201" s="129"/>
      <c r="IC201" s="129"/>
      <c r="ID201" s="129"/>
      <c r="IE201" s="129"/>
      <c r="IF201" s="129"/>
      <c r="IG201" s="129"/>
      <c r="IH201" s="129"/>
      <c r="II201" s="129"/>
      <c r="IJ201" s="129"/>
      <c r="IK201" s="129"/>
      <c r="IL201" s="129"/>
      <c r="IM201" s="129"/>
      <c r="IN201" s="129"/>
      <c r="IO201" s="129"/>
      <c r="IP201" s="129"/>
      <c r="IQ201" s="129"/>
      <c r="IR201" s="129"/>
      <c r="IS201" s="129"/>
      <c r="IT201" s="129"/>
      <c r="IU201" s="129"/>
      <c r="IV201" s="129"/>
      <c r="IW201" s="129"/>
      <c r="IX201" s="129"/>
      <c r="IY201" s="129"/>
    </row>
    <row r="202" spans="1:259" s="120" customFormat="1" ht="15" hidden="1" x14ac:dyDescent="0.3">
      <c r="A202" s="130"/>
      <c r="B202" s="138" t="e">
        <f>IF(B77=321,"Tiga Ratus Dua Puluh Satu",IF(B77=322,"Tiga Ratus Dua Puluh Dua",IF(B77=323,"Tiga Ratus Dua Puluh Tiga",IF(B77=324,"Tiga Ratus Dua Puluh Empat",IF(B77=325,"Tiga Ratus Dua Puluh Lima",IF(B77=326,"Tiga Ratus Dua Puluh Enam",IF(B77=327,"Tiga Ratus Dua Puluh Tujuh",IF(B77=328,"Tiga Ratus Dua Puluh Delapan",0))))))))</f>
        <v>#REF!</v>
      </c>
      <c r="C202" s="138"/>
      <c r="D202" s="138" t="e">
        <f>IF(D77=321,"Tiga Ratus Dua Puluh Satu",IF(D77=322,"Tiga Ratus Dua Puluh Dua",IF(D77=323,"Tiga Ratus Dua Puluh Tiga",IF(D77=324,"Tiga Ratus Dua Puluh Empat",IF(D77=325,"Tiga Ratus Dua Puluh Lima",IF(D77=326,"Tiga Ratus Dua Puluh Enam",IF(D77=327,"Tiga Ratus Dua Puluh Tujuh",IF(D77=328,"Tiga Ratus Dua Puluh Delapan",0))))))))</f>
        <v>#REF!</v>
      </c>
      <c r="E202" s="138" t="e">
        <f>IF(E77=321,"Tiga Ratus Dua Puluh Satu",IF(E77=322,"Tiga Ratus Dua Puluh Dua",IF(E77=323,"Tiga Ratus Dua Puluh Tiga",IF(E77=324,"Tiga Ratus Dua Puluh Empat",IF(E77=325,"Tiga Ratus Dua Puluh Lima",IF(E77=326,"Tiga Ratus Dua Puluh Enam",IF(E77=327,"Tiga Ratus Dua Puluh Tujuh",IF(E77=328,"Tiga Ratus Dua Puluh Delapan",0))))))))</f>
        <v>#REF!</v>
      </c>
      <c r="F202" s="138"/>
      <c r="G202" s="138"/>
      <c r="H202" s="138" t="e">
        <f>IF(H77=321,"Tiga Ratus Dua Puluh Satu",IF(H77=322,"Tiga Ratus Dua Puluh Dua",IF(H77=323,"Tiga Ratus Dua Puluh Tiga",IF(H77=324,"Tiga Ratus Dua Puluh Empat",IF(H77=325,"Tiga Ratus Dua Puluh Lima",IF(H77=326,"Tiga Ratus Dua Puluh Enam",IF(H77=327,"Tiga Ratus Dua Puluh Tujuh",IF(H77=328,"Tiga Ratus Dua Puluh Delapan",0))))))))</f>
        <v>#REF!</v>
      </c>
      <c r="I202" s="138" t="e">
        <f>IF(I77=321,"Tiga Ratus Dua Puluh Satu",IF(I77=322,"Tiga Ratus Dua Puluh Dua",IF(I77=323,"Tiga Ratus Dua Puluh Tiga",IF(I77=324,"Tiga Ratus Dua Puluh Empat",IF(I77=325,"Tiga Ratus Dua Puluh Lima",IF(I77=326,"Tiga Ratus Dua Puluh Enam",IF(I77=327,"Tiga Ratus Dua Puluh Tujuh",IF(I77=328,"Tiga Ratus Dua Puluh Delapan",0))))))))</f>
        <v>#REF!</v>
      </c>
      <c r="J202" s="138"/>
      <c r="K202" s="138"/>
      <c r="L202" s="138"/>
      <c r="M202" s="138"/>
      <c r="N202" s="138"/>
      <c r="O202" s="138"/>
      <c r="P202" s="138"/>
      <c r="Q202" s="138"/>
      <c r="R202" s="138"/>
      <c r="S202" s="138"/>
      <c r="T202" s="138"/>
      <c r="U202" s="138"/>
      <c r="V202" s="133"/>
      <c r="W202" s="128"/>
      <c r="X202" s="129"/>
      <c r="Y202" s="129"/>
      <c r="Z202" s="129"/>
      <c r="AA202" s="129"/>
      <c r="AB202" s="129"/>
      <c r="AC202" s="129"/>
      <c r="AD202" s="129"/>
      <c r="AE202" s="129"/>
      <c r="AF202" s="129"/>
      <c r="AG202" s="129"/>
      <c r="AH202" s="129"/>
      <c r="AI202" s="129"/>
      <c r="AJ202" s="129"/>
      <c r="AK202" s="129"/>
      <c r="AL202" s="129"/>
      <c r="AM202" s="129"/>
      <c r="AN202" s="129"/>
      <c r="AO202" s="129"/>
      <c r="AP202" s="129"/>
      <c r="AQ202" s="129"/>
      <c r="AR202" s="129"/>
      <c r="AS202" s="129"/>
      <c r="AT202" s="129"/>
      <c r="AU202" s="129"/>
      <c r="AV202" s="129"/>
      <c r="AW202" s="129"/>
      <c r="AX202" s="129"/>
      <c r="AY202" s="129"/>
      <c r="AZ202" s="129"/>
      <c r="BA202" s="129"/>
      <c r="BB202" s="129"/>
      <c r="BC202" s="129"/>
      <c r="BD202" s="129"/>
      <c r="BE202" s="129"/>
      <c r="BF202" s="129"/>
      <c r="BG202" s="129"/>
      <c r="BH202" s="129"/>
      <c r="BI202" s="129"/>
      <c r="BJ202" s="129"/>
      <c r="BK202" s="129"/>
      <c r="BL202" s="129"/>
      <c r="BM202" s="129"/>
      <c r="BN202" s="129"/>
      <c r="BO202" s="129"/>
      <c r="BP202" s="129"/>
      <c r="BQ202" s="129"/>
      <c r="BR202" s="129"/>
      <c r="BS202" s="129"/>
      <c r="BT202" s="129"/>
      <c r="BU202" s="129"/>
      <c r="BV202" s="129"/>
      <c r="BW202" s="129"/>
      <c r="BX202" s="129"/>
      <c r="BY202" s="129"/>
      <c r="BZ202" s="129"/>
      <c r="CA202" s="129"/>
      <c r="CB202" s="129"/>
      <c r="CC202" s="129"/>
      <c r="CD202" s="129"/>
      <c r="CE202" s="129"/>
      <c r="CF202" s="129"/>
      <c r="CG202" s="129"/>
      <c r="CH202" s="129"/>
      <c r="CI202" s="129"/>
      <c r="CJ202" s="129"/>
      <c r="CK202" s="129"/>
      <c r="CL202" s="129"/>
      <c r="CM202" s="129"/>
      <c r="CN202" s="129"/>
      <c r="CO202" s="129"/>
      <c r="CP202" s="129"/>
      <c r="CQ202" s="129"/>
      <c r="CR202" s="129"/>
      <c r="CS202" s="129"/>
      <c r="CT202" s="129"/>
      <c r="CU202" s="129"/>
      <c r="CV202" s="129"/>
      <c r="CW202" s="129"/>
      <c r="CX202" s="129"/>
      <c r="CY202" s="129"/>
      <c r="CZ202" s="129"/>
      <c r="DA202" s="129"/>
      <c r="DB202" s="129"/>
      <c r="DC202" s="129"/>
      <c r="DD202" s="129"/>
      <c r="DE202" s="129"/>
      <c r="DF202" s="129"/>
      <c r="DG202" s="129"/>
      <c r="DH202" s="129"/>
      <c r="DI202" s="129"/>
      <c r="DJ202" s="129"/>
      <c r="DK202" s="129"/>
      <c r="DL202" s="129"/>
      <c r="DM202" s="129"/>
      <c r="DN202" s="129"/>
      <c r="DO202" s="129"/>
      <c r="DP202" s="129"/>
      <c r="DQ202" s="129"/>
      <c r="DR202" s="129"/>
      <c r="DS202" s="129"/>
      <c r="DT202" s="129"/>
      <c r="DU202" s="129"/>
      <c r="DV202" s="129"/>
      <c r="DW202" s="129"/>
      <c r="DX202" s="129"/>
      <c r="DY202" s="129"/>
      <c r="DZ202" s="129"/>
      <c r="EA202" s="129"/>
      <c r="EB202" s="129"/>
      <c r="EC202" s="129"/>
      <c r="ED202" s="129"/>
      <c r="EE202" s="129"/>
      <c r="EF202" s="129"/>
      <c r="EG202" s="129"/>
      <c r="EH202" s="129"/>
      <c r="EI202" s="129"/>
      <c r="EJ202" s="129"/>
      <c r="EK202" s="129"/>
      <c r="EL202" s="129"/>
      <c r="EM202" s="129"/>
      <c r="EN202" s="129"/>
      <c r="EO202" s="129"/>
      <c r="EP202" s="129"/>
      <c r="EQ202" s="129"/>
      <c r="ER202" s="129"/>
      <c r="ES202" s="129"/>
      <c r="ET202" s="129"/>
      <c r="EU202" s="129"/>
      <c r="EV202" s="129"/>
      <c r="EW202" s="129"/>
      <c r="EX202" s="129"/>
      <c r="EY202" s="129"/>
      <c r="EZ202" s="129"/>
      <c r="FA202" s="129"/>
      <c r="FB202" s="129"/>
      <c r="FC202" s="129"/>
      <c r="FD202" s="129"/>
      <c r="FE202" s="129"/>
      <c r="FF202" s="129"/>
      <c r="FG202" s="129"/>
      <c r="FH202" s="129"/>
      <c r="FI202" s="129"/>
      <c r="FJ202" s="129"/>
      <c r="FK202" s="129"/>
      <c r="FL202" s="129"/>
      <c r="FM202" s="129"/>
      <c r="FN202" s="129"/>
      <c r="FO202" s="129"/>
      <c r="FP202" s="129"/>
      <c r="FQ202" s="129"/>
      <c r="FR202" s="129"/>
      <c r="FS202" s="129"/>
      <c r="FT202" s="129"/>
      <c r="FU202" s="129"/>
      <c r="FV202" s="129"/>
      <c r="FW202" s="129"/>
      <c r="FX202" s="129"/>
      <c r="FY202" s="129"/>
      <c r="FZ202" s="129"/>
      <c r="GA202" s="129"/>
      <c r="GB202" s="129"/>
      <c r="GC202" s="129"/>
      <c r="GD202" s="129"/>
      <c r="GE202" s="129"/>
      <c r="GF202" s="129"/>
      <c r="GG202" s="129"/>
      <c r="GH202" s="129"/>
      <c r="GI202" s="129"/>
      <c r="GJ202" s="129"/>
      <c r="GK202" s="129"/>
      <c r="GL202" s="129"/>
      <c r="GM202" s="129"/>
      <c r="GN202" s="129"/>
      <c r="GO202" s="129"/>
      <c r="GP202" s="129"/>
      <c r="GQ202" s="129"/>
      <c r="GR202" s="129"/>
      <c r="GS202" s="129"/>
      <c r="GT202" s="129"/>
      <c r="GU202" s="129"/>
      <c r="GV202" s="129"/>
      <c r="GW202" s="129"/>
      <c r="GX202" s="129"/>
      <c r="GY202" s="129"/>
      <c r="GZ202" s="129"/>
      <c r="HA202" s="129"/>
      <c r="HB202" s="129"/>
      <c r="HC202" s="129"/>
      <c r="HD202" s="129"/>
      <c r="HE202" s="129"/>
      <c r="HF202" s="129"/>
      <c r="HG202" s="129"/>
      <c r="HH202" s="129"/>
      <c r="HI202" s="129"/>
      <c r="HJ202" s="129"/>
      <c r="HK202" s="129"/>
      <c r="HL202" s="129"/>
      <c r="HM202" s="129"/>
      <c r="HN202" s="129"/>
      <c r="HO202" s="129"/>
      <c r="HP202" s="129"/>
      <c r="HQ202" s="129"/>
      <c r="HR202" s="129"/>
      <c r="HS202" s="129"/>
      <c r="HT202" s="129"/>
      <c r="HU202" s="129"/>
      <c r="HV202" s="129"/>
      <c r="HW202" s="129"/>
      <c r="HX202" s="129"/>
      <c r="HY202" s="129"/>
      <c r="HZ202" s="129"/>
      <c r="IA202" s="129"/>
      <c r="IB202" s="129"/>
      <c r="IC202" s="129"/>
      <c r="ID202" s="129"/>
      <c r="IE202" s="129"/>
      <c r="IF202" s="129"/>
      <c r="IG202" s="129"/>
      <c r="IH202" s="129"/>
      <c r="II202" s="129"/>
      <c r="IJ202" s="129"/>
      <c r="IK202" s="129"/>
      <c r="IL202" s="129"/>
      <c r="IM202" s="129"/>
      <c r="IN202" s="129"/>
      <c r="IO202" s="129"/>
      <c r="IP202" s="129"/>
      <c r="IQ202" s="129"/>
      <c r="IR202" s="129"/>
      <c r="IS202" s="129"/>
      <c r="IT202" s="129"/>
      <c r="IU202" s="129"/>
      <c r="IV202" s="129"/>
      <c r="IW202" s="129"/>
      <c r="IX202" s="129"/>
      <c r="IY202" s="129"/>
    </row>
    <row r="203" spans="1:259" s="120" customFormat="1" ht="15" hidden="1" x14ac:dyDescent="0.3">
      <c r="A203" s="130"/>
      <c r="B203" s="137" t="e">
        <f>IF(B201=0,B202,B201)</f>
        <v>#REF!</v>
      </c>
      <c r="C203" s="137"/>
      <c r="D203" s="137" t="e">
        <f>IF(D201=0,D202,D201)</f>
        <v>#REF!</v>
      </c>
      <c r="E203" s="137" t="e">
        <f>IF(E201=0,E202,E201)</f>
        <v>#REF!</v>
      </c>
      <c r="F203" s="137"/>
      <c r="G203" s="137"/>
      <c r="H203" s="137" t="e">
        <f>IF(H201=0,H202,H201)</f>
        <v>#REF!</v>
      </c>
      <c r="I203" s="137" t="e">
        <f>IF(I201=0,I202,I201)</f>
        <v>#REF!</v>
      </c>
      <c r="J203" s="138"/>
      <c r="K203" s="138"/>
      <c r="L203" s="138"/>
      <c r="M203" s="138"/>
      <c r="N203" s="138"/>
      <c r="O203" s="138"/>
      <c r="P203" s="138"/>
      <c r="Q203" s="138"/>
      <c r="R203" s="138"/>
      <c r="S203" s="138"/>
      <c r="T203" s="138"/>
      <c r="U203" s="138"/>
      <c r="V203" s="133"/>
      <c r="W203" s="128"/>
      <c r="X203" s="129"/>
      <c r="Y203" s="129"/>
      <c r="Z203" s="129"/>
      <c r="AA203" s="129"/>
      <c r="AB203" s="129"/>
      <c r="AC203" s="129"/>
      <c r="AD203" s="129"/>
      <c r="AE203" s="129"/>
      <c r="AF203" s="129"/>
      <c r="AG203" s="129"/>
      <c r="AH203" s="129"/>
      <c r="AI203" s="129"/>
      <c r="AJ203" s="129"/>
      <c r="AK203" s="129"/>
      <c r="AL203" s="129"/>
      <c r="AM203" s="129"/>
      <c r="AN203" s="129"/>
      <c r="AO203" s="129"/>
      <c r="AP203" s="129"/>
      <c r="AQ203" s="129"/>
      <c r="AR203" s="129"/>
      <c r="AS203" s="129"/>
      <c r="AT203" s="129"/>
      <c r="AU203" s="129"/>
      <c r="AV203" s="129"/>
      <c r="AW203" s="129"/>
      <c r="AX203" s="129"/>
      <c r="AY203" s="129"/>
      <c r="AZ203" s="129"/>
      <c r="BA203" s="129"/>
      <c r="BB203" s="129"/>
      <c r="BC203" s="129"/>
      <c r="BD203" s="129"/>
      <c r="BE203" s="129"/>
      <c r="BF203" s="129"/>
      <c r="BG203" s="129"/>
      <c r="BH203" s="129"/>
      <c r="BI203" s="129"/>
      <c r="BJ203" s="129"/>
      <c r="BK203" s="129"/>
      <c r="BL203" s="129"/>
      <c r="BM203" s="129"/>
      <c r="BN203" s="129"/>
      <c r="BO203" s="129"/>
      <c r="BP203" s="129"/>
      <c r="BQ203" s="129"/>
      <c r="BR203" s="129"/>
      <c r="BS203" s="129"/>
      <c r="BT203" s="129"/>
      <c r="BU203" s="129"/>
      <c r="BV203" s="129"/>
      <c r="BW203" s="129"/>
      <c r="BX203" s="129"/>
      <c r="BY203" s="129"/>
      <c r="BZ203" s="129"/>
      <c r="CA203" s="129"/>
      <c r="CB203" s="129"/>
      <c r="CC203" s="129"/>
      <c r="CD203" s="129"/>
      <c r="CE203" s="129"/>
      <c r="CF203" s="129"/>
      <c r="CG203" s="129"/>
      <c r="CH203" s="129"/>
      <c r="CI203" s="129"/>
      <c r="CJ203" s="129"/>
      <c r="CK203" s="129"/>
      <c r="CL203" s="129"/>
      <c r="CM203" s="129"/>
      <c r="CN203" s="129"/>
      <c r="CO203" s="129"/>
      <c r="CP203" s="129"/>
      <c r="CQ203" s="129"/>
      <c r="CR203" s="129"/>
      <c r="CS203" s="129"/>
      <c r="CT203" s="129"/>
      <c r="CU203" s="129"/>
      <c r="CV203" s="129"/>
      <c r="CW203" s="129"/>
      <c r="CX203" s="129"/>
      <c r="CY203" s="129"/>
      <c r="CZ203" s="129"/>
      <c r="DA203" s="129"/>
      <c r="DB203" s="129"/>
      <c r="DC203" s="129"/>
      <c r="DD203" s="129"/>
      <c r="DE203" s="129"/>
      <c r="DF203" s="129"/>
      <c r="DG203" s="129"/>
      <c r="DH203" s="129"/>
      <c r="DI203" s="129"/>
      <c r="DJ203" s="129"/>
      <c r="DK203" s="129"/>
      <c r="DL203" s="129"/>
      <c r="DM203" s="129"/>
      <c r="DN203" s="129"/>
      <c r="DO203" s="129"/>
      <c r="DP203" s="129"/>
      <c r="DQ203" s="129"/>
      <c r="DR203" s="129"/>
      <c r="DS203" s="129"/>
      <c r="DT203" s="129"/>
      <c r="DU203" s="129"/>
      <c r="DV203" s="129"/>
      <c r="DW203" s="129"/>
      <c r="DX203" s="129"/>
      <c r="DY203" s="129"/>
      <c r="DZ203" s="129"/>
      <c r="EA203" s="129"/>
      <c r="EB203" s="129"/>
      <c r="EC203" s="129"/>
      <c r="ED203" s="129"/>
      <c r="EE203" s="129"/>
      <c r="EF203" s="129"/>
      <c r="EG203" s="129"/>
      <c r="EH203" s="129"/>
      <c r="EI203" s="129"/>
      <c r="EJ203" s="129"/>
      <c r="EK203" s="129"/>
      <c r="EL203" s="129"/>
      <c r="EM203" s="129"/>
      <c r="EN203" s="129"/>
      <c r="EO203" s="129"/>
      <c r="EP203" s="129"/>
      <c r="EQ203" s="129"/>
      <c r="ER203" s="129"/>
      <c r="ES203" s="129"/>
      <c r="ET203" s="129"/>
      <c r="EU203" s="129"/>
      <c r="EV203" s="129"/>
      <c r="EW203" s="129"/>
      <c r="EX203" s="129"/>
      <c r="EY203" s="129"/>
      <c r="EZ203" s="129"/>
      <c r="FA203" s="129"/>
      <c r="FB203" s="129"/>
      <c r="FC203" s="129"/>
      <c r="FD203" s="129"/>
      <c r="FE203" s="129"/>
      <c r="FF203" s="129"/>
      <c r="FG203" s="129"/>
      <c r="FH203" s="129"/>
      <c r="FI203" s="129"/>
      <c r="FJ203" s="129"/>
      <c r="FK203" s="129"/>
      <c r="FL203" s="129"/>
      <c r="FM203" s="129"/>
      <c r="FN203" s="129"/>
      <c r="FO203" s="129"/>
      <c r="FP203" s="129"/>
      <c r="FQ203" s="129"/>
      <c r="FR203" s="129"/>
      <c r="FS203" s="129"/>
      <c r="FT203" s="129"/>
      <c r="FU203" s="129"/>
      <c r="FV203" s="129"/>
      <c r="FW203" s="129"/>
      <c r="FX203" s="129"/>
      <c r="FY203" s="129"/>
      <c r="FZ203" s="129"/>
      <c r="GA203" s="129"/>
      <c r="GB203" s="129"/>
      <c r="GC203" s="129"/>
      <c r="GD203" s="129"/>
      <c r="GE203" s="129"/>
      <c r="GF203" s="129"/>
      <c r="GG203" s="129"/>
      <c r="GH203" s="129"/>
      <c r="GI203" s="129"/>
      <c r="GJ203" s="129"/>
      <c r="GK203" s="129"/>
      <c r="GL203" s="129"/>
      <c r="GM203" s="129"/>
      <c r="GN203" s="129"/>
      <c r="GO203" s="129"/>
      <c r="GP203" s="129"/>
      <c r="GQ203" s="129"/>
      <c r="GR203" s="129"/>
      <c r="GS203" s="129"/>
      <c r="GT203" s="129"/>
      <c r="GU203" s="129"/>
      <c r="GV203" s="129"/>
      <c r="GW203" s="129"/>
      <c r="GX203" s="129"/>
      <c r="GY203" s="129"/>
      <c r="GZ203" s="129"/>
      <c r="HA203" s="129"/>
      <c r="HB203" s="129"/>
      <c r="HC203" s="129"/>
      <c r="HD203" s="129"/>
      <c r="HE203" s="129"/>
      <c r="HF203" s="129"/>
      <c r="HG203" s="129"/>
      <c r="HH203" s="129"/>
      <c r="HI203" s="129"/>
      <c r="HJ203" s="129"/>
      <c r="HK203" s="129"/>
      <c r="HL203" s="129"/>
      <c r="HM203" s="129"/>
      <c r="HN203" s="129"/>
      <c r="HO203" s="129"/>
      <c r="HP203" s="129"/>
      <c r="HQ203" s="129"/>
      <c r="HR203" s="129"/>
      <c r="HS203" s="129"/>
      <c r="HT203" s="129"/>
      <c r="HU203" s="129"/>
      <c r="HV203" s="129"/>
      <c r="HW203" s="129"/>
      <c r="HX203" s="129"/>
      <c r="HY203" s="129"/>
      <c r="HZ203" s="129"/>
      <c r="IA203" s="129"/>
      <c r="IB203" s="129"/>
      <c r="IC203" s="129"/>
      <c r="ID203" s="129"/>
      <c r="IE203" s="129"/>
      <c r="IF203" s="129"/>
      <c r="IG203" s="129"/>
      <c r="IH203" s="129"/>
      <c r="II203" s="129"/>
      <c r="IJ203" s="129"/>
      <c r="IK203" s="129"/>
      <c r="IL203" s="129"/>
      <c r="IM203" s="129"/>
      <c r="IN203" s="129"/>
      <c r="IO203" s="129"/>
      <c r="IP203" s="129"/>
      <c r="IQ203" s="129"/>
      <c r="IR203" s="129"/>
      <c r="IS203" s="129"/>
      <c r="IT203" s="129"/>
      <c r="IU203" s="129"/>
      <c r="IV203" s="129"/>
      <c r="IW203" s="129"/>
      <c r="IX203" s="129"/>
      <c r="IY203" s="129"/>
    </row>
    <row r="204" spans="1:259" s="120" customFormat="1" ht="15" hidden="1" x14ac:dyDescent="0.3">
      <c r="A204" s="130"/>
      <c r="B204" s="138" t="e">
        <f>IF(B77=329,"Tiga Ratus Dua Puluh Sembilan",IF(B77=330,"Tiga Ratus Tiga Puluh",IF(B77=331,"Tiga Ratus Tiga Puluh Satu",IF(B77=332,"Tiga Ratus Tiga Puluh Dua",IF(B77=333,"Tiga Ratus Tiga Puluh Tiga",IF(B77=334,"Tiga Ratus Tiga Puluh Empat",IF(B77=335,"Tiga Ratus Tiga Puluh Lima",IF(B77=336,"Tiga Ratus Tiga Puluh Enam",0))))))))</f>
        <v>#REF!</v>
      </c>
      <c r="C204" s="138"/>
      <c r="D204" s="138" t="e">
        <f>IF(D77=329,"Tiga Ratus Dua Puluh Sembilan",IF(D77=330,"Tiga Ratus Tiga Puluh",IF(D77=331,"Tiga Ratus Tiga Puluh Satu",IF(D77=332,"Tiga Ratus Tiga Puluh Dua",IF(D77=333,"Tiga Ratus Tiga Puluh Tiga",IF(D77=334,"Tiga Ratus Tiga Puluh Empat",IF(D77=335,"Tiga Ratus Tiga Puluh Lima",IF(D77=336,"Tiga Ratus Tiga Puluh Enam",0))))))))</f>
        <v>#REF!</v>
      </c>
      <c r="E204" s="138" t="e">
        <f>IF(E77=329,"Tiga Ratus Dua Puluh Sembilan",IF(E77=330,"Tiga Ratus Tiga Puluh",IF(E77=331,"Tiga Ratus Tiga Puluh Satu",IF(E77=332,"Tiga Ratus Tiga Puluh Dua",IF(E77=333,"Tiga Ratus Tiga Puluh Tiga",IF(E77=334,"Tiga Ratus Tiga Puluh Empat",IF(E77=335,"Tiga Ratus Tiga Puluh Lima",IF(E77=336,"Tiga Ratus Tiga Puluh Enam",0))))))))</f>
        <v>#REF!</v>
      </c>
      <c r="F204" s="138"/>
      <c r="G204" s="138"/>
      <c r="H204" s="138" t="e">
        <f>IF(H77=329,"Tiga Ratus Dua Puluh Sembilan",IF(H77=330,"Tiga Ratus Tiga Puluh",IF(H77=331,"Tiga Ratus Tiga Puluh Satu",IF(H77=332,"Tiga Ratus Tiga Puluh Dua",IF(H77=333,"Tiga Ratus Tiga Puluh Tiga",IF(H77=334,"Tiga Ratus Tiga Puluh Empat",IF(H77=335,"Tiga Ratus Tiga Puluh Lima",IF(H77=336,"Tiga Ratus Tiga Puluh Enam",0))))))))</f>
        <v>#REF!</v>
      </c>
      <c r="I204" s="138" t="e">
        <f>IF(I77=329,"Tiga Ratus Dua Puluh Sembilan",IF(I77=330,"Tiga Ratus Tiga Puluh",IF(I77=331,"Tiga Ratus Tiga Puluh Satu",IF(I77=332,"Tiga Ratus Tiga Puluh Dua",IF(I77=333,"Tiga Ratus Tiga Puluh Tiga",IF(I77=334,"Tiga Ratus Tiga Puluh Empat",IF(I77=335,"Tiga Ratus Tiga Puluh Lima",IF(I77=336,"Tiga Ratus Tiga Puluh Enam",0))))))))</f>
        <v>#REF!</v>
      </c>
      <c r="J204" s="138"/>
      <c r="K204" s="138"/>
      <c r="L204" s="138"/>
      <c r="M204" s="138"/>
      <c r="N204" s="138"/>
      <c r="O204" s="138"/>
      <c r="P204" s="138"/>
      <c r="Q204" s="138"/>
      <c r="R204" s="138"/>
      <c r="S204" s="138"/>
      <c r="T204" s="138"/>
      <c r="U204" s="138"/>
      <c r="V204" s="133"/>
      <c r="W204" s="128"/>
      <c r="X204" s="129"/>
      <c r="Y204" s="129"/>
      <c r="Z204" s="129"/>
      <c r="AA204" s="129"/>
      <c r="AB204" s="129"/>
      <c r="AC204" s="129"/>
      <c r="AD204" s="129"/>
      <c r="AE204" s="129"/>
      <c r="AF204" s="129"/>
      <c r="AG204" s="129"/>
      <c r="AH204" s="129"/>
      <c r="AI204" s="129"/>
      <c r="AJ204" s="129"/>
      <c r="AK204" s="129"/>
      <c r="AL204" s="129"/>
      <c r="AM204" s="129"/>
      <c r="AN204" s="129"/>
      <c r="AO204" s="129"/>
      <c r="AP204" s="129"/>
      <c r="AQ204" s="129"/>
      <c r="AR204" s="129"/>
      <c r="AS204" s="129"/>
      <c r="AT204" s="129"/>
      <c r="AU204" s="129"/>
      <c r="AV204" s="129"/>
      <c r="AW204" s="129"/>
      <c r="AX204" s="129"/>
      <c r="AY204" s="129"/>
      <c r="AZ204" s="129"/>
      <c r="BA204" s="129"/>
      <c r="BB204" s="129"/>
      <c r="BC204" s="129"/>
      <c r="BD204" s="129"/>
      <c r="BE204" s="129"/>
      <c r="BF204" s="129"/>
      <c r="BG204" s="129"/>
      <c r="BH204" s="129"/>
      <c r="BI204" s="129"/>
      <c r="BJ204" s="129"/>
      <c r="BK204" s="129"/>
      <c r="BL204" s="129"/>
      <c r="BM204" s="129"/>
      <c r="BN204" s="129"/>
      <c r="BO204" s="129"/>
      <c r="BP204" s="129"/>
      <c r="BQ204" s="129"/>
      <c r="BR204" s="129"/>
      <c r="BS204" s="129"/>
      <c r="BT204" s="129"/>
      <c r="BU204" s="129"/>
      <c r="BV204" s="129"/>
      <c r="BW204" s="129"/>
      <c r="BX204" s="129"/>
      <c r="BY204" s="129"/>
      <c r="BZ204" s="129"/>
      <c r="CA204" s="129"/>
      <c r="CB204" s="129"/>
      <c r="CC204" s="129"/>
      <c r="CD204" s="129"/>
      <c r="CE204" s="129"/>
      <c r="CF204" s="129"/>
      <c r="CG204" s="129"/>
      <c r="CH204" s="129"/>
      <c r="CI204" s="129"/>
      <c r="CJ204" s="129"/>
      <c r="CK204" s="129"/>
      <c r="CL204" s="129"/>
      <c r="CM204" s="129"/>
      <c r="CN204" s="129"/>
      <c r="CO204" s="129"/>
      <c r="CP204" s="129"/>
      <c r="CQ204" s="129"/>
      <c r="CR204" s="129"/>
      <c r="CS204" s="129"/>
      <c r="CT204" s="129"/>
      <c r="CU204" s="129"/>
      <c r="CV204" s="129"/>
      <c r="CW204" s="129"/>
      <c r="CX204" s="129"/>
      <c r="CY204" s="129"/>
      <c r="CZ204" s="129"/>
      <c r="DA204" s="129"/>
      <c r="DB204" s="129"/>
      <c r="DC204" s="129"/>
      <c r="DD204" s="129"/>
      <c r="DE204" s="129"/>
      <c r="DF204" s="129"/>
      <c r="DG204" s="129"/>
      <c r="DH204" s="129"/>
      <c r="DI204" s="129"/>
      <c r="DJ204" s="129"/>
      <c r="DK204" s="129"/>
      <c r="DL204" s="129"/>
      <c r="DM204" s="129"/>
      <c r="DN204" s="129"/>
      <c r="DO204" s="129"/>
      <c r="DP204" s="129"/>
      <c r="DQ204" s="129"/>
      <c r="DR204" s="129"/>
      <c r="DS204" s="129"/>
      <c r="DT204" s="129"/>
      <c r="DU204" s="129"/>
      <c r="DV204" s="129"/>
      <c r="DW204" s="129"/>
      <c r="DX204" s="129"/>
      <c r="DY204" s="129"/>
      <c r="DZ204" s="129"/>
      <c r="EA204" s="129"/>
      <c r="EB204" s="129"/>
      <c r="EC204" s="129"/>
      <c r="ED204" s="129"/>
      <c r="EE204" s="129"/>
      <c r="EF204" s="129"/>
      <c r="EG204" s="129"/>
      <c r="EH204" s="129"/>
      <c r="EI204" s="129"/>
      <c r="EJ204" s="129"/>
      <c r="EK204" s="129"/>
      <c r="EL204" s="129"/>
      <c r="EM204" s="129"/>
      <c r="EN204" s="129"/>
      <c r="EO204" s="129"/>
      <c r="EP204" s="129"/>
      <c r="EQ204" s="129"/>
      <c r="ER204" s="129"/>
      <c r="ES204" s="129"/>
      <c r="ET204" s="129"/>
      <c r="EU204" s="129"/>
      <c r="EV204" s="129"/>
      <c r="EW204" s="129"/>
      <c r="EX204" s="129"/>
      <c r="EY204" s="129"/>
      <c r="EZ204" s="129"/>
      <c r="FA204" s="129"/>
      <c r="FB204" s="129"/>
      <c r="FC204" s="129"/>
      <c r="FD204" s="129"/>
      <c r="FE204" s="129"/>
      <c r="FF204" s="129"/>
      <c r="FG204" s="129"/>
      <c r="FH204" s="129"/>
      <c r="FI204" s="129"/>
      <c r="FJ204" s="129"/>
      <c r="FK204" s="129"/>
      <c r="FL204" s="129"/>
      <c r="FM204" s="129"/>
      <c r="FN204" s="129"/>
      <c r="FO204" s="129"/>
      <c r="FP204" s="129"/>
      <c r="FQ204" s="129"/>
      <c r="FR204" s="129"/>
      <c r="FS204" s="129"/>
      <c r="FT204" s="129"/>
      <c r="FU204" s="129"/>
      <c r="FV204" s="129"/>
      <c r="FW204" s="129"/>
      <c r="FX204" s="129"/>
      <c r="FY204" s="129"/>
      <c r="FZ204" s="129"/>
      <c r="GA204" s="129"/>
      <c r="GB204" s="129"/>
      <c r="GC204" s="129"/>
      <c r="GD204" s="129"/>
      <c r="GE204" s="129"/>
      <c r="GF204" s="129"/>
      <c r="GG204" s="129"/>
      <c r="GH204" s="129"/>
      <c r="GI204" s="129"/>
      <c r="GJ204" s="129"/>
      <c r="GK204" s="129"/>
      <c r="GL204" s="129"/>
      <c r="GM204" s="129"/>
      <c r="GN204" s="129"/>
      <c r="GO204" s="129"/>
      <c r="GP204" s="129"/>
      <c r="GQ204" s="129"/>
      <c r="GR204" s="129"/>
      <c r="GS204" s="129"/>
      <c r="GT204" s="129"/>
      <c r="GU204" s="129"/>
      <c r="GV204" s="129"/>
      <c r="GW204" s="129"/>
      <c r="GX204" s="129"/>
      <c r="GY204" s="129"/>
      <c r="GZ204" s="129"/>
      <c r="HA204" s="129"/>
      <c r="HB204" s="129"/>
      <c r="HC204" s="129"/>
      <c r="HD204" s="129"/>
      <c r="HE204" s="129"/>
      <c r="HF204" s="129"/>
      <c r="HG204" s="129"/>
      <c r="HH204" s="129"/>
      <c r="HI204" s="129"/>
      <c r="HJ204" s="129"/>
      <c r="HK204" s="129"/>
      <c r="HL204" s="129"/>
      <c r="HM204" s="129"/>
      <c r="HN204" s="129"/>
      <c r="HO204" s="129"/>
      <c r="HP204" s="129"/>
      <c r="HQ204" s="129"/>
      <c r="HR204" s="129"/>
      <c r="HS204" s="129"/>
      <c r="HT204" s="129"/>
      <c r="HU204" s="129"/>
      <c r="HV204" s="129"/>
      <c r="HW204" s="129"/>
      <c r="HX204" s="129"/>
      <c r="HY204" s="129"/>
      <c r="HZ204" s="129"/>
      <c r="IA204" s="129"/>
      <c r="IB204" s="129"/>
      <c r="IC204" s="129"/>
      <c r="ID204" s="129"/>
      <c r="IE204" s="129"/>
      <c r="IF204" s="129"/>
      <c r="IG204" s="129"/>
      <c r="IH204" s="129"/>
      <c r="II204" s="129"/>
      <c r="IJ204" s="129"/>
      <c r="IK204" s="129"/>
      <c r="IL204" s="129"/>
      <c r="IM204" s="129"/>
      <c r="IN204" s="129"/>
      <c r="IO204" s="129"/>
      <c r="IP204" s="129"/>
      <c r="IQ204" s="129"/>
      <c r="IR204" s="129"/>
      <c r="IS204" s="129"/>
      <c r="IT204" s="129"/>
      <c r="IU204" s="129"/>
      <c r="IV204" s="129"/>
      <c r="IW204" s="129"/>
      <c r="IX204" s="129"/>
      <c r="IY204" s="129"/>
    </row>
    <row r="205" spans="1:259" s="120" customFormat="1" ht="15" hidden="1" x14ac:dyDescent="0.3">
      <c r="A205" s="130"/>
      <c r="B205" s="137" t="e">
        <f>IF(B203=0,B204,B203)</f>
        <v>#REF!</v>
      </c>
      <c r="C205" s="137"/>
      <c r="D205" s="137" t="e">
        <f>IF(D203=0,D204,D203)</f>
        <v>#REF!</v>
      </c>
      <c r="E205" s="137" t="e">
        <f>IF(E203=0,E204,E203)</f>
        <v>#REF!</v>
      </c>
      <c r="F205" s="137"/>
      <c r="G205" s="137"/>
      <c r="H205" s="137" t="e">
        <f>IF(H203=0,H204,H203)</f>
        <v>#REF!</v>
      </c>
      <c r="I205" s="137" t="e">
        <f>IF(I203=0,I204,I203)</f>
        <v>#REF!</v>
      </c>
      <c r="J205" s="138"/>
      <c r="K205" s="138"/>
      <c r="L205" s="138"/>
      <c r="M205" s="138"/>
      <c r="N205" s="138"/>
      <c r="O205" s="138"/>
      <c r="P205" s="138"/>
      <c r="Q205" s="138"/>
      <c r="R205" s="138"/>
      <c r="S205" s="138"/>
      <c r="T205" s="138"/>
      <c r="U205" s="138"/>
      <c r="V205" s="133"/>
      <c r="W205" s="128"/>
      <c r="X205" s="129"/>
      <c r="Y205" s="129"/>
      <c r="Z205" s="129"/>
      <c r="AA205" s="129"/>
      <c r="AB205" s="129"/>
      <c r="AC205" s="129"/>
      <c r="AD205" s="129"/>
      <c r="AE205" s="129"/>
      <c r="AF205" s="129"/>
      <c r="AG205" s="129"/>
      <c r="AH205" s="129"/>
      <c r="AI205" s="129"/>
      <c r="AJ205" s="129"/>
      <c r="AK205" s="129"/>
      <c r="AL205" s="129"/>
      <c r="AM205" s="129"/>
      <c r="AN205" s="129"/>
      <c r="AO205" s="129"/>
      <c r="AP205" s="129"/>
      <c r="AQ205" s="129"/>
      <c r="AR205" s="129"/>
      <c r="AS205" s="129"/>
      <c r="AT205" s="129"/>
      <c r="AU205" s="129"/>
      <c r="AV205" s="129"/>
      <c r="AW205" s="129"/>
      <c r="AX205" s="129"/>
      <c r="AY205" s="129"/>
      <c r="AZ205" s="129"/>
      <c r="BA205" s="129"/>
      <c r="BB205" s="129"/>
      <c r="BC205" s="129"/>
      <c r="BD205" s="129"/>
      <c r="BE205" s="129"/>
      <c r="BF205" s="129"/>
      <c r="BG205" s="129"/>
      <c r="BH205" s="129"/>
      <c r="BI205" s="129"/>
      <c r="BJ205" s="129"/>
      <c r="BK205" s="129"/>
      <c r="BL205" s="129"/>
      <c r="BM205" s="129"/>
      <c r="BN205" s="129"/>
      <c r="BO205" s="129"/>
      <c r="BP205" s="129"/>
      <c r="BQ205" s="129"/>
      <c r="BR205" s="129"/>
      <c r="BS205" s="129"/>
      <c r="BT205" s="129"/>
      <c r="BU205" s="129"/>
      <c r="BV205" s="129"/>
      <c r="BW205" s="129"/>
      <c r="BX205" s="129"/>
      <c r="BY205" s="129"/>
      <c r="BZ205" s="129"/>
      <c r="CA205" s="129"/>
      <c r="CB205" s="129"/>
      <c r="CC205" s="129"/>
      <c r="CD205" s="129"/>
      <c r="CE205" s="129"/>
      <c r="CF205" s="129"/>
      <c r="CG205" s="129"/>
      <c r="CH205" s="129"/>
      <c r="CI205" s="129"/>
      <c r="CJ205" s="129"/>
      <c r="CK205" s="129"/>
      <c r="CL205" s="129"/>
      <c r="CM205" s="129"/>
      <c r="CN205" s="129"/>
      <c r="CO205" s="129"/>
      <c r="CP205" s="129"/>
      <c r="CQ205" s="129"/>
      <c r="CR205" s="129"/>
      <c r="CS205" s="129"/>
      <c r="CT205" s="129"/>
      <c r="CU205" s="129"/>
      <c r="CV205" s="129"/>
      <c r="CW205" s="129"/>
      <c r="CX205" s="129"/>
      <c r="CY205" s="129"/>
      <c r="CZ205" s="129"/>
      <c r="DA205" s="129"/>
      <c r="DB205" s="129"/>
      <c r="DC205" s="129"/>
      <c r="DD205" s="129"/>
      <c r="DE205" s="129"/>
      <c r="DF205" s="129"/>
      <c r="DG205" s="129"/>
      <c r="DH205" s="129"/>
      <c r="DI205" s="129"/>
      <c r="DJ205" s="129"/>
      <c r="DK205" s="129"/>
      <c r="DL205" s="129"/>
      <c r="DM205" s="129"/>
      <c r="DN205" s="129"/>
      <c r="DO205" s="129"/>
      <c r="DP205" s="129"/>
      <c r="DQ205" s="129"/>
      <c r="DR205" s="129"/>
      <c r="DS205" s="129"/>
      <c r="DT205" s="129"/>
      <c r="DU205" s="129"/>
      <c r="DV205" s="129"/>
      <c r="DW205" s="129"/>
      <c r="DX205" s="129"/>
      <c r="DY205" s="129"/>
      <c r="DZ205" s="129"/>
      <c r="EA205" s="129"/>
      <c r="EB205" s="129"/>
      <c r="EC205" s="129"/>
      <c r="ED205" s="129"/>
      <c r="EE205" s="129"/>
      <c r="EF205" s="129"/>
      <c r="EG205" s="129"/>
      <c r="EH205" s="129"/>
      <c r="EI205" s="129"/>
      <c r="EJ205" s="129"/>
      <c r="EK205" s="129"/>
      <c r="EL205" s="129"/>
      <c r="EM205" s="129"/>
      <c r="EN205" s="129"/>
      <c r="EO205" s="129"/>
      <c r="EP205" s="129"/>
      <c r="EQ205" s="129"/>
      <c r="ER205" s="129"/>
      <c r="ES205" s="129"/>
      <c r="ET205" s="129"/>
      <c r="EU205" s="129"/>
      <c r="EV205" s="129"/>
      <c r="EW205" s="129"/>
      <c r="EX205" s="129"/>
      <c r="EY205" s="129"/>
      <c r="EZ205" s="129"/>
      <c r="FA205" s="129"/>
      <c r="FB205" s="129"/>
      <c r="FC205" s="129"/>
      <c r="FD205" s="129"/>
      <c r="FE205" s="129"/>
      <c r="FF205" s="129"/>
      <c r="FG205" s="129"/>
      <c r="FH205" s="129"/>
      <c r="FI205" s="129"/>
      <c r="FJ205" s="129"/>
      <c r="FK205" s="129"/>
      <c r="FL205" s="129"/>
      <c r="FM205" s="129"/>
      <c r="FN205" s="129"/>
      <c r="FO205" s="129"/>
      <c r="FP205" s="129"/>
      <c r="FQ205" s="129"/>
      <c r="FR205" s="129"/>
      <c r="FS205" s="129"/>
      <c r="FT205" s="129"/>
      <c r="FU205" s="129"/>
      <c r="FV205" s="129"/>
      <c r="FW205" s="129"/>
      <c r="FX205" s="129"/>
      <c r="FY205" s="129"/>
      <c r="FZ205" s="129"/>
      <c r="GA205" s="129"/>
      <c r="GB205" s="129"/>
      <c r="GC205" s="129"/>
      <c r="GD205" s="129"/>
      <c r="GE205" s="129"/>
      <c r="GF205" s="129"/>
      <c r="GG205" s="129"/>
      <c r="GH205" s="129"/>
      <c r="GI205" s="129"/>
      <c r="GJ205" s="129"/>
      <c r="GK205" s="129"/>
      <c r="GL205" s="129"/>
      <c r="GM205" s="129"/>
      <c r="GN205" s="129"/>
      <c r="GO205" s="129"/>
      <c r="GP205" s="129"/>
      <c r="GQ205" s="129"/>
      <c r="GR205" s="129"/>
      <c r="GS205" s="129"/>
      <c r="GT205" s="129"/>
      <c r="GU205" s="129"/>
      <c r="GV205" s="129"/>
      <c r="GW205" s="129"/>
      <c r="GX205" s="129"/>
      <c r="GY205" s="129"/>
      <c r="GZ205" s="129"/>
      <c r="HA205" s="129"/>
      <c r="HB205" s="129"/>
      <c r="HC205" s="129"/>
      <c r="HD205" s="129"/>
      <c r="HE205" s="129"/>
      <c r="HF205" s="129"/>
      <c r="HG205" s="129"/>
      <c r="HH205" s="129"/>
      <c r="HI205" s="129"/>
      <c r="HJ205" s="129"/>
      <c r="HK205" s="129"/>
      <c r="HL205" s="129"/>
      <c r="HM205" s="129"/>
      <c r="HN205" s="129"/>
      <c r="HO205" s="129"/>
      <c r="HP205" s="129"/>
      <c r="HQ205" s="129"/>
      <c r="HR205" s="129"/>
      <c r="HS205" s="129"/>
      <c r="HT205" s="129"/>
      <c r="HU205" s="129"/>
      <c r="HV205" s="129"/>
      <c r="HW205" s="129"/>
      <c r="HX205" s="129"/>
      <c r="HY205" s="129"/>
      <c r="HZ205" s="129"/>
      <c r="IA205" s="129"/>
      <c r="IB205" s="129"/>
      <c r="IC205" s="129"/>
      <c r="ID205" s="129"/>
      <c r="IE205" s="129"/>
      <c r="IF205" s="129"/>
      <c r="IG205" s="129"/>
      <c r="IH205" s="129"/>
      <c r="II205" s="129"/>
      <c r="IJ205" s="129"/>
      <c r="IK205" s="129"/>
      <c r="IL205" s="129"/>
      <c r="IM205" s="129"/>
      <c r="IN205" s="129"/>
      <c r="IO205" s="129"/>
      <c r="IP205" s="129"/>
      <c r="IQ205" s="129"/>
      <c r="IR205" s="129"/>
      <c r="IS205" s="129"/>
      <c r="IT205" s="129"/>
      <c r="IU205" s="129"/>
      <c r="IV205" s="129"/>
      <c r="IW205" s="129"/>
      <c r="IX205" s="129"/>
      <c r="IY205" s="129"/>
    </row>
    <row r="206" spans="1:259" s="120" customFormat="1" ht="15" hidden="1" x14ac:dyDescent="0.3">
      <c r="A206" s="130"/>
      <c r="B206" s="138" t="e">
        <f>IF(B77=337,"Tiga Ratus Tiga Puluh Tujuh",IF(B77=338,"Tiga Ratus Tiga Puluh Delapan",IF(B77=339,"Tiga Ratus Tiga Puluh Sembilan",IF(B77=340,"Tiga Ratus Empat Puluh",IF(B77=341,"Tiga Ratus Empat Puluh Satu",IF(B77=342,"Tiga Ratus Empat Puluh Dua",IF(B77=343,"Tiga Ratus Empat Puluh Tiga",IF(B77=344,"Tiga Ratus Empat Puluh Empat",0))))))))</f>
        <v>#REF!</v>
      </c>
      <c r="C206" s="138"/>
      <c r="D206" s="138" t="e">
        <f>IF(D77=337,"Tiga Ratus Tiga Puluh Tujuh",IF(D77=338,"Tiga Ratus Tiga Puluh Delapan",IF(D77=339,"Tiga Ratus Tiga Puluh Sembilan",IF(D77=340,"Tiga Ratus Empat Puluh",IF(D77=341,"Tiga Ratus Empat Puluh Satu",IF(D77=342,"Tiga Ratus Empat Puluh Dua",IF(D77=343,"Tiga Ratus Empat Puluh Tiga",IF(D77=344,"Tiga Ratus Empat Puluh Empat",0))))))))</f>
        <v>#REF!</v>
      </c>
      <c r="E206" s="138" t="e">
        <f>IF(E77=337,"Tiga Ratus Tiga Puluh Tujuh",IF(E77=338,"Tiga Ratus Tiga Puluh Delapan",IF(E77=339,"Tiga Ratus Tiga Puluh Sembilan",IF(E77=340,"Tiga Ratus Empat Puluh",IF(E77=341,"Tiga Ratus Empat Puluh Satu",IF(E77=342,"Tiga Ratus Empat Puluh Dua",IF(E77=343,"Tiga Ratus Empat Puluh Tiga",IF(E77=344,"Tiga Ratus Empat Puluh Empat",0))))))))</f>
        <v>#REF!</v>
      </c>
      <c r="F206" s="138"/>
      <c r="G206" s="138"/>
      <c r="H206" s="138" t="e">
        <f>IF(H77=337,"Tiga Ratus Tiga Puluh Tujuh",IF(H77=338,"Tiga Ratus Tiga Puluh Delapan",IF(H77=339,"Tiga Ratus Tiga Puluh Sembilan",IF(H77=340,"Tiga Ratus Empat Puluh",IF(H77=341,"Tiga Ratus Empat Puluh Satu",IF(H77=342,"Tiga Ratus Empat Puluh Dua",IF(H77=343,"Tiga Ratus Empat Puluh Tiga",IF(H77=344,"Tiga Ratus Empat Puluh Empat",0))))))))</f>
        <v>#REF!</v>
      </c>
      <c r="I206" s="138" t="e">
        <f>IF(I77=337,"Tiga Ratus Tiga Puluh Tujuh",IF(I77=338,"Tiga Ratus Tiga Puluh Delapan",IF(I77=339,"Tiga Ratus Tiga Puluh Sembilan",IF(I77=340,"Tiga Ratus Empat Puluh",IF(I77=341,"Tiga Ratus Empat Puluh Satu",IF(I77=342,"Tiga Ratus Empat Puluh Dua",IF(I77=343,"Tiga Ratus Empat Puluh Tiga",IF(I77=344,"Tiga Ratus Empat Puluh Empat",0))))))))</f>
        <v>#REF!</v>
      </c>
      <c r="J206" s="138"/>
      <c r="K206" s="138"/>
      <c r="L206" s="138"/>
      <c r="M206" s="138"/>
      <c r="N206" s="138"/>
      <c r="O206" s="138"/>
      <c r="P206" s="138"/>
      <c r="Q206" s="138"/>
      <c r="R206" s="138"/>
      <c r="S206" s="138"/>
      <c r="T206" s="138"/>
      <c r="U206" s="138"/>
      <c r="V206" s="133"/>
      <c r="W206" s="128"/>
      <c r="X206" s="129"/>
      <c r="Y206" s="129"/>
      <c r="Z206" s="129"/>
      <c r="AA206" s="129"/>
      <c r="AB206" s="129"/>
      <c r="AC206" s="129"/>
      <c r="AD206" s="129"/>
      <c r="AE206" s="129"/>
      <c r="AF206" s="129"/>
      <c r="AG206" s="129"/>
      <c r="AH206" s="129"/>
      <c r="AI206" s="129"/>
      <c r="AJ206" s="129"/>
      <c r="AK206" s="129"/>
      <c r="AL206" s="129"/>
      <c r="AM206" s="129"/>
      <c r="AN206" s="129"/>
      <c r="AO206" s="129"/>
      <c r="AP206" s="129"/>
      <c r="AQ206" s="129"/>
      <c r="AR206" s="129"/>
      <c r="AS206" s="129"/>
      <c r="AT206" s="129"/>
      <c r="AU206" s="129"/>
      <c r="AV206" s="129"/>
      <c r="AW206" s="129"/>
      <c r="AX206" s="129"/>
      <c r="AY206" s="129"/>
      <c r="AZ206" s="129"/>
      <c r="BA206" s="129"/>
      <c r="BB206" s="129"/>
      <c r="BC206" s="129"/>
      <c r="BD206" s="129"/>
      <c r="BE206" s="129"/>
      <c r="BF206" s="129"/>
      <c r="BG206" s="129"/>
      <c r="BH206" s="129"/>
      <c r="BI206" s="129"/>
      <c r="BJ206" s="129"/>
      <c r="BK206" s="129"/>
      <c r="BL206" s="129"/>
      <c r="BM206" s="129"/>
      <c r="BN206" s="129"/>
      <c r="BO206" s="129"/>
      <c r="BP206" s="129"/>
      <c r="BQ206" s="129"/>
      <c r="BR206" s="129"/>
      <c r="BS206" s="129"/>
      <c r="BT206" s="129"/>
      <c r="BU206" s="129"/>
      <c r="BV206" s="129"/>
      <c r="BW206" s="129"/>
      <c r="BX206" s="129"/>
      <c r="BY206" s="129"/>
      <c r="BZ206" s="129"/>
      <c r="CA206" s="129"/>
      <c r="CB206" s="129"/>
      <c r="CC206" s="129"/>
      <c r="CD206" s="129"/>
      <c r="CE206" s="129"/>
      <c r="CF206" s="129"/>
      <c r="CG206" s="129"/>
      <c r="CH206" s="129"/>
      <c r="CI206" s="129"/>
      <c r="CJ206" s="129"/>
      <c r="CK206" s="129"/>
      <c r="CL206" s="129"/>
      <c r="CM206" s="129"/>
      <c r="CN206" s="129"/>
      <c r="CO206" s="129"/>
      <c r="CP206" s="129"/>
      <c r="CQ206" s="129"/>
      <c r="CR206" s="129"/>
      <c r="CS206" s="129"/>
      <c r="CT206" s="129"/>
      <c r="CU206" s="129"/>
      <c r="CV206" s="129"/>
      <c r="CW206" s="129"/>
      <c r="CX206" s="129"/>
      <c r="CY206" s="129"/>
      <c r="CZ206" s="129"/>
      <c r="DA206" s="129"/>
      <c r="DB206" s="129"/>
      <c r="DC206" s="129"/>
      <c r="DD206" s="129"/>
      <c r="DE206" s="129"/>
      <c r="DF206" s="129"/>
      <c r="DG206" s="129"/>
      <c r="DH206" s="129"/>
      <c r="DI206" s="129"/>
      <c r="DJ206" s="129"/>
      <c r="DK206" s="129"/>
      <c r="DL206" s="129"/>
      <c r="DM206" s="129"/>
      <c r="DN206" s="129"/>
      <c r="DO206" s="129"/>
      <c r="DP206" s="129"/>
      <c r="DQ206" s="129"/>
      <c r="DR206" s="129"/>
      <c r="DS206" s="129"/>
      <c r="DT206" s="129"/>
      <c r="DU206" s="129"/>
      <c r="DV206" s="129"/>
      <c r="DW206" s="129"/>
      <c r="DX206" s="129"/>
      <c r="DY206" s="129"/>
      <c r="DZ206" s="129"/>
      <c r="EA206" s="129"/>
      <c r="EB206" s="129"/>
      <c r="EC206" s="129"/>
      <c r="ED206" s="129"/>
      <c r="EE206" s="129"/>
      <c r="EF206" s="129"/>
      <c r="EG206" s="129"/>
      <c r="EH206" s="129"/>
      <c r="EI206" s="129"/>
      <c r="EJ206" s="129"/>
      <c r="EK206" s="129"/>
      <c r="EL206" s="129"/>
      <c r="EM206" s="129"/>
      <c r="EN206" s="129"/>
      <c r="EO206" s="129"/>
      <c r="EP206" s="129"/>
      <c r="EQ206" s="129"/>
      <c r="ER206" s="129"/>
      <c r="ES206" s="129"/>
      <c r="ET206" s="129"/>
      <c r="EU206" s="129"/>
      <c r="EV206" s="129"/>
      <c r="EW206" s="129"/>
      <c r="EX206" s="129"/>
      <c r="EY206" s="129"/>
      <c r="EZ206" s="129"/>
      <c r="FA206" s="129"/>
      <c r="FB206" s="129"/>
      <c r="FC206" s="129"/>
      <c r="FD206" s="129"/>
      <c r="FE206" s="129"/>
      <c r="FF206" s="129"/>
      <c r="FG206" s="129"/>
      <c r="FH206" s="129"/>
      <c r="FI206" s="129"/>
      <c r="FJ206" s="129"/>
      <c r="FK206" s="129"/>
      <c r="FL206" s="129"/>
      <c r="FM206" s="129"/>
      <c r="FN206" s="129"/>
      <c r="FO206" s="129"/>
      <c r="FP206" s="129"/>
      <c r="FQ206" s="129"/>
      <c r="FR206" s="129"/>
      <c r="FS206" s="129"/>
      <c r="FT206" s="129"/>
      <c r="FU206" s="129"/>
      <c r="FV206" s="129"/>
      <c r="FW206" s="129"/>
      <c r="FX206" s="129"/>
      <c r="FY206" s="129"/>
      <c r="FZ206" s="129"/>
      <c r="GA206" s="129"/>
      <c r="GB206" s="129"/>
      <c r="GC206" s="129"/>
      <c r="GD206" s="129"/>
      <c r="GE206" s="129"/>
      <c r="GF206" s="129"/>
      <c r="GG206" s="129"/>
      <c r="GH206" s="129"/>
      <c r="GI206" s="129"/>
      <c r="GJ206" s="129"/>
      <c r="GK206" s="129"/>
      <c r="GL206" s="129"/>
      <c r="GM206" s="129"/>
      <c r="GN206" s="129"/>
      <c r="GO206" s="129"/>
      <c r="GP206" s="129"/>
      <c r="GQ206" s="129"/>
      <c r="GR206" s="129"/>
      <c r="GS206" s="129"/>
      <c r="GT206" s="129"/>
      <c r="GU206" s="129"/>
      <c r="GV206" s="129"/>
      <c r="GW206" s="129"/>
      <c r="GX206" s="129"/>
      <c r="GY206" s="129"/>
      <c r="GZ206" s="129"/>
      <c r="HA206" s="129"/>
      <c r="HB206" s="129"/>
      <c r="HC206" s="129"/>
      <c r="HD206" s="129"/>
      <c r="HE206" s="129"/>
      <c r="HF206" s="129"/>
      <c r="HG206" s="129"/>
      <c r="HH206" s="129"/>
      <c r="HI206" s="129"/>
      <c r="HJ206" s="129"/>
      <c r="HK206" s="129"/>
      <c r="HL206" s="129"/>
      <c r="HM206" s="129"/>
      <c r="HN206" s="129"/>
      <c r="HO206" s="129"/>
      <c r="HP206" s="129"/>
      <c r="HQ206" s="129"/>
      <c r="HR206" s="129"/>
      <c r="HS206" s="129"/>
      <c r="HT206" s="129"/>
      <c r="HU206" s="129"/>
      <c r="HV206" s="129"/>
      <c r="HW206" s="129"/>
      <c r="HX206" s="129"/>
      <c r="HY206" s="129"/>
      <c r="HZ206" s="129"/>
      <c r="IA206" s="129"/>
      <c r="IB206" s="129"/>
      <c r="IC206" s="129"/>
      <c r="ID206" s="129"/>
      <c r="IE206" s="129"/>
      <c r="IF206" s="129"/>
      <c r="IG206" s="129"/>
      <c r="IH206" s="129"/>
      <c r="II206" s="129"/>
      <c r="IJ206" s="129"/>
      <c r="IK206" s="129"/>
      <c r="IL206" s="129"/>
      <c r="IM206" s="129"/>
      <c r="IN206" s="129"/>
      <c r="IO206" s="129"/>
      <c r="IP206" s="129"/>
      <c r="IQ206" s="129"/>
      <c r="IR206" s="129"/>
      <c r="IS206" s="129"/>
      <c r="IT206" s="129"/>
      <c r="IU206" s="129"/>
      <c r="IV206" s="129"/>
      <c r="IW206" s="129"/>
      <c r="IX206" s="129"/>
      <c r="IY206" s="129"/>
    </row>
    <row r="207" spans="1:259" s="120" customFormat="1" ht="15" hidden="1" x14ac:dyDescent="0.3">
      <c r="A207" s="130"/>
      <c r="B207" s="137" t="e">
        <f>IF(B205=0,B206,B205)</f>
        <v>#REF!</v>
      </c>
      <c r="C207" s="137"/>
      <c r="D207" s="137" t="e">
        <f>IF(D205=0,D206,D205)</f>
        <v>#REF!</v>
      </c>
      <c r="E207" s="137" t="e">
        <f>IF(E205=0,E206,E205)</f>
        <v>#REF!</v>
      </c>
      <c r="F207" s="137"/>
      <c r="G207" s="137"/>
      <c r="H207" s="137" t="e">
        <f>IF(H205=0,H206,H205)</f>
        <v>#REF!</v>
      </c>
      <c r="I207" s="137" t="e">
        <f>IF(I205=0,I206,I205)</f>
        <v>#REF!</v>
      </c>
      <c r="J207" s="138"/>
      <c r="K207" s="138"/>
      <c r="L207" s="138"/>
      <c r="M207" s="138"/>
      <c r="N207" s="138"/>
      <c r="O207" s="138"/>
      <c r="P207" s="138"/>
      <c r="Q207" s="138"/>
      <c r="R207" s="138"/>
      <c r="S207" s="138"/>
      <c r="T207" s="138"/>
      <c r="U207" s="138"/>
      <c r="V207" s="133"/>
      <c r="W207" s="128"/>
      <c r="X207" s="129"/>
      <c r="Y207" s="129"/>
      <c r="Z207" s="129"/>
      <c r="AA207" s="129"/>
      <c r="AB207" s="129"/>
      <c r="AC207" s="129"/>
      <c r="AD207" s="129"/>
      <c r="AE207" s="129"/>
      <c r="AF207" s="129"/>
      <c r="AG207" s="129"/>
      <c r="AH207" s="129"/>
      <c r="AI207" s="129"/>
      <c r="AJ207" s="129"/>
      <c r="AK207" s="129"/>
      <c r="AL207" s="129"/>
      <c r="AM207" s="129"/>
      <c r="AN207" s="129"/>
      <c r="AO207" s="129"/>
      <c r="AP207" s="129"/>
      <c r="AQ207" s="129"/>
      <c r="AR207" s="129"/>
      <c r="AS207" s="129"/>
      <c r="AT207" s="129"/>
      <c r="AU207" s="129"/>
      <c r="AV207" s="129"/>
      <c r="AW207" s="129"/>
      <c r="AX207" s="129"/>
      <c r="AY207" s="129"/>
      <c r="AZ207" s="129"/>
      <c r="BA207" s="129"/>
      <c r="BB207" s="129"/>
      <c r="BC207" s="129"/>
      <c r="BD207" s="129"/>
      <c r="BE207" s="129"/>
      <c r="BF207" s="129"/>
      <c r="BG207" s="129"/>
      <c r="BH207" s="129"/>
      <c r="BI207" s="129"/>
      <c r="BJ207" s="129"/>
      <c r="BK207" s="129"/>
      <c r="BL207" s="129"/>
      <c r="BM207" s="129"/>
      <c r="BN207" s="129"/>
      <c r="BO207" s="129"/>
      <c r="BP207" s="129"/>
      <c r="BQ207" s="129"/>
      <c r="BR207" s="129"/>
      <c r="BS207" s="129"/>
      <c r="BT207" s="129"/>
      <c r="BU207" s="129"/>
      <c r="BV207" s="129"/>
      <c r="BW207" s="129"/>
      <c r="BX207" s="129"/>
      <c r="BY207" s="129"/>
      <c r="BZ207" s="129"/>
      <c r="CA207" s="129"/>
      <c r="CB207" s="129"/>
      <c r="CC207" s="129"/>
      <c r="CD207" s="129"/>
      <c r="CE207" s="129"/>
      <c r="CF207" s="129"/>
      <c r="CG207" s="129"/>
      <c r="CH207" s="129"/>
      <c r="CI207" s="129"/>
      <c r="CJ207" s="129"/>
      <c r="CK207" s="129"/>
      <c r="CL207" s="129"/>
      <c r="CM207" s="129"/>
      <c r="CN207" s="129"/>
      <c r="CO207" s="129"/>
      <c r="CP207" s="129"/>
      <c r="CQ207" s="129"/>
      <c r="CR207" s="129"/>
      <c r="CS207" s="129"/>
      <c r="CT207" s="129"/>
      <c r="CU207" s="129"/>
      <c r="CV207" s="129"/>
      <c r="CW207" s="129"/>
      <c r="CX207" s="129"/>
      <c r="CY207" s="129"/>
      <c r="CZ207" s="129"/>
      <c r="DA207" s="129"/>
      <c r="DB207" s="129"/>
      <c r="DC207" s="129"/>
      <c r="DD207" s="129"/>
      <c r="DE207" s="129"/>
      <c r="DF207" s="129"/>
      <c r="DG207" s="129"/>
      <c r="DH207" s="129"/>
      <c r="DI207" s="129"/>
      <c r="DJ207" s="129"/>
      <c r="DK207" s="129"/>
      <c r="DL207" s="129"/>
      <c r="DM207" s="129"/>
      <c r="DN207" s="129"/>
      <c r="DO207" s="129"/>
      <c r="DP207" s="129"/>
      <c r="DQ207" s="129"/>
      <c r="DR207" s="129"/>
      <c r="DS207" s="129"/>
      <c r="DT207" s="129"/>
      <c r="DU207" s="129"/>
      <c r="DV207" s="129"/>
      <c r="DW207" s="129"/>
      <c r="DX207" s="129"/>
      <c r="DY207" s="129"/>
      <c r="DZ207" s="129"/>
      <c r="EA207" s="129"/>
      <c r="EB207" s="129"/>
      <c r="EC207" s="129"/>
      <c r="ED207" s="129"/>
      <c r="EE207" s="129"/>
      <c r="EF207" s="129"/>
      <c r="EG207" s="129"/>
      <c r="EH207" s="129"/>
      <c r="EI207" s="129"/>
      <c r="EJ207" s="129"/>
      <c r="EK207" s="129"/>
      <c r="EL207" s="129"/>
      <c r="EM207" s="129"/>
      <c r="EN207" s="129"/>
      <c r="EO207" s="129"/>
      <c r="EP207" s="129"/>
      <c r="EQ207" s="129"/>
      <c r="ER207" s="129"/>
      <c r="ES207" s="129"/>
      <c r="ET207" s="129"/>
      <c r="EU207" s="129"/>
      <c r="EV207" s="129"/>
      <c r="EW207" s="129"/>
      <c r="EX207" s="129"/>
      <c r="EY207" s="129"/>
      <c r="EZ207" s="129"/>
      <c r="FA207" s="129"/>
      <c r="FB207" s="129"/>
      <c r="FC207" s="129"/>
      <c r="FD207" s="129"/>
      <c r="FE207" s="129"/>
      <c r="FF207" s="129"/>
      <c r="FG207" s="129"/>
      <c r="FH207" s="129"/>
      <c r="FI207" s="129"/>
      <c r="FJ207" s="129"/>
      <c r="FK207" s="129"/>
      <c r="FL207" s="129"/>
      <c r="FM207" s="129"/>
      <c r="FN207" s="129"/>
      <c r="FO207" s="129"/>
      <c r="FP207" s="129"/>
      <c r="FQ207" s="129"/>
      <c r="FR207" s="129"/>
      <c r="FS207" s="129"/>
      <c r="FT207" s="129"/>
      <c r="FU207" s="129"/>
      <c r="FV207" s="129"/>
      <c r="FW207" s="129"/>
      <c r="FX207" s="129"/>
      <c r="FY207" s="129"/>
      <c r="FZ207" s="129"/>
      <c r="GA207" s="129"/>
      <c r="GB207" s="129"/>
      <c r="GC207" s="129"/>
      <c r="GD207" s="129"/>
      <c r="GE207" s="129"/>
      <c r="GF207" s="129"/>
      <c r="GG207" s="129"/>
      <c r="GH207" s="129"/>
      <c r="GI207" s="129"/>
      <c r="GJ207" s="129"/>
      <c r="GK207" s="129"/>
      <c r="GL207" s="129"/>
      <c r="GM207" s="129"/>
      <c r="GN207" s="129"/>
      <c r="GO207" s="129"/>
      <c r="GP207" s="129"/>
      <c r="GQ207" s="129"/>
      <c r="GR207" s="129"/>
      <c r="GS207" s="129"/>
      <c r="GT207" s="129"/>
      <c r="GU207" s="129"/>
      <c r="GV207" s="129"/>
      <c r="GW207" s="129"/>
      <c r="GX207" s="129"/>
      <c r="GY207" s="129"/>
      <c r="GZ207" s="129"/>
      <c r="HA207" s="129"/>
      <c r="HB207" s="129"/>
      <c r="HC207" s="129"/>
      <c r="HD207" s="129"/>
      <c r="HE207" s="129"/>
      <c r="HF207" s="129"/>
      <c r="HG207" s="129"/>
      <c r="HH207" s="129"/>
      <c r="HI207" s="129"/>
      <c r="HJ207" s="129"/>
      <c r="HK207" s="129"/>
      <c r="HL207" s="129"/>
      <c r="HM207" s="129"/>
      <c r="HN207" s="129"/>
      <c r="HO207" s="129"/>
      <c r="HP207" s="129"/>
      <c r="HQ207" s="129"/>
      <c r="HR207" s="129"/>
      <c r="HS207" s="129"/>
      <c r="HT207" s="129"/>
      <c r="HU207" s="129"/>
      <c r="HV207" s="129"/>
      <c r="HW207" s="129"/>
      <c r="HX207" s="129"/>
      <c r="HY207" s="129"/>
      <c r="HZ207" s="129"/>
      <c r="IA207" s="129"/>
      <c r="IB207" s="129"/>
      <c r="IC207" s="129"/>
      <c r="ID207" s="129"/>
      <c r="IE207" s="129"/>
      <c r="IF207" s="129"/>
      <c r="IG207" s="129"/>
      <c r="IH207" s="129"/>
      <c r="II207" s="129"/>
      <c r="IJ207" s="129"/>
      <c r="IK207" s="129"/>
      <c r="IL207" s="129"/>
      <c r="IM207" s="129"/>
      <c r="IN207" s="129"/>
      <c r="IO207" s="129"/>
      <c r="IP207" s="129"/>
      <c r="IQ207" s="129"/>
      <c r="IR207" s="129"/>
      <c r="IS207" s="129"/>
      <c r="IT207" s="129"/>
      <c r="IU207" s="129"/>
      <c r="IV207" s="129"/>
      <c r="IW207" s="129"/>
      <c r="IX207" s="129"/>
      <c r="IY207" s="129"/>
    </row>
    <row r="208" spans="1:259" s="120" customFormat="1" ht="15" hidden="1" x14ac:dyDescent="0.3">
      <c r="A208" s="130"/>
      <c r="B208" s="138" t="e">
        <f>IF(B77=345,"Tiga Ratus Empat Puluh Lima",IF(B77=346,"Tiga Ratus Empat Puluh Enam",IF(B77=347,"Tiga Ratus Empat Puluh Tujuh",IF(B77=348,"Tiga Ratus Empat Puluh Delapan",IF(B77=349,"Tiga Ratus Empat Puluh Sembilan",IF(B77=350,"Tiga Ratus Lima Puluh",IF(B77=351,"Tiga Ratus Lima Puluh Satu",IF(B77=352,"Tiga Ratus Lima Puluh Dua",0))))))))</f>
        <v>#REF!</v>
      </c>
      <c r="C208" s="138"/>
      <c r="D208" s="138" t="e">
        <f>IF(D77=345,"Tiga Ratus Empat Puluh Lima",IF(D77=346,"Tiga Ratus Empat Puluh Enam",IF(D77=347,"Tiga Ratus Empat Puluh Tujuh",IF(D77=348,"Tiga Ratus Empat Puluh Delapan",IF(D77=349,"Tiga Ratus Empat Puluh Sembilan",IF(D77=350,"Tiga Ratus Lima Puluh",IF(D77=351,"Tiga Ratus Lima Puluh Satu",IF(D77=352,"Tiga Ratus Lima Puluh Dua",0))))))))</f>
        <v>#REF!</v>
      </c>
      <c r="E208" s="138" t="e">
        <f>IF(E77=345,"Tiga Ratus Empat Puluh Lima",IF(E77=346,"Tiga Ratus Empat Puluh Enam",IF(E77=347,"Tiga Ratus Empat Puluh Tujuh",IF(E77=348,"Tiga Ratus Empat Puluh Delapan",IF(E77=349,"Tiga Ratus Empat Puluh Sembilan",IF(E77=350,"Tiga Ratus Lima Puluh",IF(E77=351,"Tiga Ratus Lima Puluh Satu",IF(E77=352,"Tiga Ratus Lima Puluh Dua",0))))))))</f>
        <v>#REF!</v>
      </c>
      <c r="F208" s="138"/>
      <c r="G208" s="138"/>
      <c r="H208" s="138" t="e">
        <f>IF(H77=345,"Tiga Ratus Empat Puluh Lima",IF(H77=346,"Tiga Ratus Empat Puluh Enam",IF(H77=347,"Tiga Ratus Empat Puluh Tujuh",IF(H77=348,"Tiga Ratus Empat Puluh Delapan",IF(H77=349,"Tiga Ratus Empat Puluh Sembilan",IF(H77=350,"Tiga Ratus Lima Puluh",IF(H77=351,"Tiga Ratus Lima Puluh Satu",IF(H77=352,"Tiga Ratus Lima Puluh Dua",0))))))))</f>
        <v>#REF!</v>
      </c>
      <c r="I208" s="138" t="e">
        <f>IF(I77=345,"Tiga Ratus Empat Puluh Lima",IF(I77=346,"Tiga Ratus Empat Puluh Enam",IF(I77=347,"Tiga Ratus Empat Puluh Tujuh",IF(I77=348,"Tiga Ratus Empat Puluh Delapan",IF(I77=349,"Tiga Ratus Empat Puluh Sembilan",IF(I77=350,"Tiga Ratus Lima Puluh",IF(I77=351,"Tiga Ratus Lima Puluh Satu",IF(I77=352,"Tiga Ratus Lima Puluh Dua",0))))))))</f>
        <v>#REF!</v>
      </c>
      <c r="J208" s="138"/>
      <c r="K208" s="138"/>
      <c r="L208" s="138"/>
      <c r="M208" s="138"/>
      <c r="N208" s="138"/>
      <c r="O208" s="138"/>
      <c r="P208" s="138"/>
      <c r="Q208" s="138"/>
      <c r="R208" s="138"/>
      <c r="S208" s="138"/>
      <c r="T208" s="138"/>
      <c r="U208" s="138"/>
      <c r="V208" s="133"/>
      <c r="W208" s="128"/>
      <c r="X208" s="129"/>
      <c r="Y208" s="129"/>
      <c r="Z208" s="129"/>
      <c r="AA208" s="129"/>
      <c r="AB208" s="129"/>
      <c r="AC208" s="129"/>
      <c r="AD208" s="129"/>
      <c r="AE208" s="129"/>
      <c r="AF208" s="129"/>
      <c r="AG208" s="129"/>
      <c r="AH208" s="129"/>
      <c r="AI208" s="129"/>
      <c r="AJ208" s="129"/>
      <c r="AK208" s="129"/>
      <c r="AL208" s="129"/>
      <c r="AM208" s="129"/>
      <c r="AN208" s="129"/>
      <c r="AO208" s="129"/>
      <c r="AP208" s="129"/>
      <c r="AQ208" s="129"/>
      <c r="AR208" s="129"/>
      <c r="AS208" s="129"/>
      <c r="AT208" s="129"/>
      <c r="AU208" s="129"/>
      <c r="AV208" s="129"/>
      <c r="AW208" s="129"/>
      <c r="AX208" s="129"/>
      <c r="AY208" s="129"/>
      <c r="AZ208" s="129"/>
      <c r="BA208" s="129"/>
      <c r="BB208" s="129"/>
      <c r="BC208" s="129"/>
      <c r="BD208" s="129"/>
      <c r="BE208" s="129"/>
      <c r="BF208" s="129"/>
      <c r="BG208" s="129"/>
      <c r="BH208" s="129"/>
      <c r="BI208" s="129"/>
      <c r="BJ208" s="129"/>
      <c r="BK208" s="129"/>
      <c r="BL208" s="129"/>
      <c r="BM208" s="129"/>
      <c r="BN208" s="129"/>
      <c r="BO208" s="129"/>
      <c r="BP208" s="129"/>
      <c r="BQ208" s="129"/>
      <c r="BR208" s="129"/>
      <c r="BS208" s="129"/>
      <c r="BT208" s="129"/>
      <c r="BU208" s="129"/>
      <c r="BV208" s="129"/>
      <c r="BW208" s="129"/>
      <c r="BX208" s="129"/>
      <c r="BY208" s="129"/>
      <c r="BZ208" s="129"/>
      <c r="CA208" s="129"/>
      <c r="CB208" s="129"/>
      <c r="CC208" s="129"/>
      <c r="CD208" s="129"/>
      <c r="CE208" s="129"/>
      <c r="CF208" s="129"/>
      <c r="CG208" s="129"/>
      <c r="CH208" s="129"/>
      <c r="CI208" s="129"/>
      <c r="CJ208" s="129"/>
      <c r="CK208" s="129"/>
      <c r="CL208" s="129"/>
      <c r="CM208" s="129"/>
      <c r="CN208" s="129"/>
      <c r="CO208" s="129"/>
      <c r="CP208" s="129"/>
      <c r="CQ208" s="129"/>
      <c r="CR208" s="129"/>
      <c r="CS208" s="129"/>
      <c r="CT208" s="129"/>
      <c r="CU208" s="129"/>
      <c r="CV208" s="129"/>
      <c r="CW208" s="129"/>
      <c r="CX208" s="129"/>
      <c r="CY208" s="129"/>
      <c r="CZ208" s="129"/>
      <c r="DA208" s="129"/>
      <c r="DB208" s="129"/>
      <c r="DC208" s="129"/>
      <c r="DD208" s="129"/>
      <c r="DE208" s="129"/>
      <c r="DF208" s="129"/>
      <c r="DG208" s="129"/>
      <c r="DH208" s="129"/>
      <c r="DI208" s="129"/>
      <c r="DJ208" s="129"/>
      <c r="DK208" s="129"/>
      <c r="DL208" s="129"/>
      <c r="DM208" s="129"/>
      <c r="DN208" s="129"/>
      <c r="DO208" s="129"/>
      <c r="DP208" s="129"/>
      <c r="DQ208" s="129"/>
      <c r="DR208" s="129"/>
      <c r="DS208" s="129"/>
      <c r="DT208" s="129"/>
      <c r="DU208" s="129"/>
      <c r="DV208" s="129"/>
      <c r="DW208" s="129"/>
      <c r="DX208" s="129"/>
      <c r="DY208" s="129"/>
      <c r="DZ208" s="129"/>
      <c r="EA208" s="129"/>
      <c r="EB208" s="129"/>
      <c r="EC208" s="129"/>
      <c r="ED208" s="129"/>
      <c r="EE208" s="129"/>
      <c r="EF208" s="129"/>
      <c r="EG208" s="129"/>
      <c r="EH208" s="129"/>
      <c r="EI208" s="129"/>
      <c r="EJ208" s="129"/>
      <c r="EK208" s="129"/>
      <c r="EL208" s="129"/>
      <c r="EM208" s="129"/>
      <c r="EN208" s="129"/>
      <c r="EO208" s="129"/>
      <c r="EP208" s="129"/>
      <c r="EQ208" s="129"/>
      <c r="ER208" s="129"/>
      <c r="ES208" s="129"/>
      <c r="ET208" s="129"/>
      <c r="EU208" s="129"/>
      <c r="EV208" s="129"/>
      <c r="EW208" s="129"/>
      <c r="EX208" s="129"/>
      <c r="EY208" s="129"/>
      <c r="EZ208" s="129"/>
      <c r="FA208" s="129"/>
      <c r="FB208" s="129"/>
      <c r="FC208" s="129"/>
      <c r="FD208" s="129"/>
      <c r="FE208" s="129"/>
      <c r="FF208" s="129"/>
      <c r="FG208" s="129"/>
      <c r="FH208" s="129"/>
      <c r="FI208" s="129"/>
      <c r="FJ208" s="129"/>
      <c r="FK208" s="129"/>
      <c r="FL208" s="129"/>
      <c r="FM208" s="129"/>
      <c r="FN208" s="129"/>
      <c r="FO208" s="129"/>
      <c r="FP208" s="129"/>
      <c r="FQ208" s="129"/>
      <c r="FR208" s="129"/>
      <c r="FS208" s="129"/>
      <c r="FT208" s="129"/>
      <c r="FU208" s="129"/>
      <c r="FV208" s="129"/>
      <c r="FW208" s="129"/>
      <c r="FX208" s="129"/>
      <c r="FY208" s="129"/>
      <c r="FZ208" s="129"/>
      <c r="GA208" s="129"/>
      <c r="GB208" s="129"/>
      <c r="GC208" s="129"/>
      <c r="GD208" s="129"/>
      <c r="GE208" s="129"/>
      <c r="GF208" s="129"/>
      <c r="GG208" s="129"/>
      <c r="GH208" s="129"/>
      <c r="GI208" s="129"/>
      <c r="GJ208" s="129"/>
      <c r="GK208" s="129"/>
      <c r="GL208" s="129"/>
      <c r="GM208" s="129"/>
      <c r="GN208" s="129"/>
      <c r="GO208" s="129"/>
      <c r="GP208" s="129"/>
      <c r="GQ208" s="129"/>
      <c r="GR208" s="129"/>
      <c r="GS208" s="129"/>
      <c r="GT208" s="129"/>
      <c r="GU208" s="129"/>
      <c r="GV208" s="129"/>
      <c r="GW208" s="129"/>
      <c r="GX208" s="129"/>
      <c r="GY208" s="129"/>
      <c r="GZ208" s="129"/>
      <c r="HA208" s="129"/>
      <c r="HB208" s="129"/>
      <c r="HC208" s="129"/>
      <c r="HD208" s="129"/>
      <c r="HE208" s="129"/>
      <c r="HF208" s="129"/>
      <c r="HG208" s="129"/>
      <c r="HH208" s="129"/>
      <c r="HI208" s="129"/>
      <c r="HJ208" s="129"/>
      <c r="HK208" s="129"/>
      <c r="HL208" s="129"/>
      <c r="HM208" s="129"/>
      <c r="HN208" s="129"/>
      <c r="HO208" s="129"/>
      <c r="HP208" s="129"/>
      <c r="HQ208" s="129"/>
      <c r="HR208" s="129"/>
      <c r="HS208" s="129"/>
      <c r="HT208" s="129"/>
      <c r="HU208" s="129"/>
      <c r="HV208" s="129"/>
      <c r="HW208" s="129"/>
      <c r="HX208" s="129"/>
      <c r="HY208" s="129"/>
      <c r="HZ208" s="129"/>
      <c r="IA208" s="129"/>
      <c r="IB208" s="129"/>
      <c r="IC208" s="129"/>
      <c r="ID208" s="129"/>
      <c r="IE208" s="129"/>
      <c r="IF208" s="129"/>
      <c r="IG208" s="129"/>
      <c r="IH208" s="129"/>
      <c r="II208" s="129"/>
      <c r="IJ208" s="129"/>
      <c r="IK208" s="129"/>
      <c r="IL208" s="129"/>
      <c r="IM208" s="129"/>
      <c r="IN208" s="129"/>
      <c r="IO208" s="129"/>
      <c r="IP208" s="129"/>
      <c r="IQ208" s="129"/>
      <c r="IR208" s="129"/>
      <c r="IS208" s="129"/>
      <c r="IT208" s="129"/>
      <c r="IU208" s="129"/>
      <c r="IV208" s="129"/>
      <c r="IW208" s="129"/>
      <c r="IX208" s="129"/>
      <c r="IY208" s="129"/>
    </row>
    <row r="209" spans="1:259" s="120" customFormat="1" ht="15" hidden="1" x14ac:dyDescent="0.3">
      <c r="A209" s="130"/>
      <c r="B209" s="137" t="e">
        <f>IF(B207=0,B208,B207)</f>
        <v>#REF!</v>
      </c>
      <c r="C209" s="137"/>
      <c r="D209" s="137" t="e">
        <f>IF(D207=0,D208,D207)</f>
        <v>#REF!</v>
      </c>
      <c r="E209" s="137" t="e">
        <f>IF(E207=0,E208,E207)</f>
        <v>#REF!</v>
      </c>
      <c r="F209" s="137"/>
      <c r="G209" s="137"/>
      <c r="H209" s="137" t="e">
        <f>IF(H207=0,H208,H207)</f>
        <v>#REF!</v>
      </c>
      <c r="I209" s="137" t="e">
        <f>IF(I207=0,I208,I207)</f>
        <v>#REF!</v>
      </c>
      <c r="J209" s="138"/>
      <c r="K209" s="138"/>
      <c r="L209" s="138"/>
      <c r="M209" s="138"/>
      <c r="N209" s="138"/>
      <c r="O209" s="138"/>
      <c r="P209" s="138"/>
      <c r="Q209" s="138"/>
      <c r="R209" s="138"/>
      <c r="S209" s="138"/>
      <c r="T209" s="138"/>
      <c r="U209" s="138"/>
      <c r="V209" s="133"/>
      <c r="W209" s="128"/>
      <c r="X209" s="129"/>
      <c r="Y209" s="129"/>
      <c r="Z209" s="129"/>
      <c r="AA209" s="129"/>
      <c r="AB209" s="129"/>
      <c r="AC209" s="129"/>
      <c r="AD209" s="129"/>
      <c r="AE209" s="129"/>
      <c r="AF209" s="129"/>
      <c r="AG209" s="129"/>
      <c r="AH209" s="129"/>
      <c r="AI209" s="129"/>
      <c r="AJ209" s="129"/>
      <c r="AK209" s="129"/>
      <c r="AL209" s="129"/>
      <c r="AM209" s="129"/>
      <c r="AN209" s="129"/>
      <c r="AO209" s="129"/>
      <c r="AP209" s="129"/>
      <c r="AQ209" s="129"/>
      <c r="AR209" s="129"/>
      <c r="AS209" s="129"/>
      <c r="AT209" s="129"/>
      <c r="AU209" s="129"/>
      <c r="AV209" s="129"/>
      <c r="AW209" s="129"/>
      <c r="AX209" s="129"/>
      <c r="AY209" s="129"/>
      <c r="AZ209" s="129"/>
      <c r="BA209" s="129"/>
      <c r="BB209" s="129"/>
      <c r="BC209" s="129"/>
      <c r="BD209" s="129"/>
      <c r="BE209" s="129"/>
      <c r="BF209" s="129"/>
      <c r="BG209" s="129"/>
      <c r="BH209" s="129"/>
      <c r="BI209" s="129"/>
      <c r="BJ209" s="129"/>
      <c r="BK209" s="129"/>
      <c r="BL209" s="129"/>
      <c r="BM209" s="129"/>
      <c r="BN209" s="129"/>
      <c r="BO209" s="129"/>
      <c r="BP209" s="129"/>
      <c r="BQ209" s="129"/>
      <c r="BR209" s="129"/>
      <c r="BS209" s="129"/>
      <c r="BT209" s="129"/>
      <c r="BU209" s="129"/>
      <c r="BV209" s="129"/>
      <c r="BW209" s="129"/>
      <c r="BX209" s="129"/>
      <c r="BY209" s="129"/>
      <c r="BZ209" s="129"/>
      <c r="CA209" s="129"/>
      <c r="CB209" s="129"/>
      <c r="CC209" s="129"/>
      <c r="CD209" s="129"/>
      <c r="CE209" s="129"/>
      <c r="CF209" s="129"/>
      <c r="CG209" s="129"/>
      <c r="CH209" s="129"/>
      <c r="CI209" s="129"/>
      <c r="CJ209" s="129"/>
      <c r="CK209" s="129"/>
      <c r="CL209" s="129"/>
      <c r="CM209" s="129"/>
      <c r="CN209" s="129"/>
      <c r="CO209" s="129"/>
      <c r="CP209" s="129"/>
      <c r="CQ209" s="129"/>
      <c r="CR209" s="129"/>
      <c r="CS209" s="129"/>
      <c r="CT209" s="129"/>
      <c r="CU209" s="129"/>
      <c r="CV209" s="129"/>
      <c r="CW209" s="129"/>
      <c r="CX209" s="129"/>
      <c r="CY209" s="129"/>
      <c r="CZ209" s="129"/>
      <c r="DA209" s="129"/>
      <c r="DB209" s="129"/>
      <c r="DC209" s="129"/>
      <c r="DD209" s="129"/>
      <c r="DE209" s="129"/>
      <c r="DF209" s="129"/>
      <c r="DG209" s="129"/>
      <c r="DH209" s="129"/>
      <c r="DI209" s="129"/>
      <c r="DJ209" s="129"/>
      <c r="DK209" s="129"/>
      <c r="DL209" s="129"/>
      <c r="DM209" s="129"/>
      <c r="DN209" s="129"/>
      <c r="DO209" s="129"/>
      <c r="DP209" s="129"/>
      <c r="DQ209" s="129"/>
      <c r="DR209" s="129"/>
      <c r="DS209" s="129"/>
      <c r="DT209" s="129"/>
      <c r="DU209" s="129"/>
      <c r="DV209" s="129"/>
      <c r="DW209" s="129"/>
      <c r="DX209" s="129"/>
      <c r="DY209" s="129"/>
      <c r="DZ209" s="129"/>
      <c r="EA209" s="129"/>
      <c r="EB209" s="129"/>
      <c r="EC209" s="129"/>
      <c r="ED209" s="129"/>
      <c r="EE209" s="129"/>
      <c r="EF209" s="129"/>
      <c r="EG209" s="129"/>
      <c r="EH209" s="129"/>
      <c r="EI209" s="129"/>
      <c r="EJ209" s="129"/>
      <c r="EK209" s="129"/>
      <c r="EL209" s="129"/>
      <c r="EM209" s="129"/>
      <c r="EN209" s="129"/>
      <c r="EO209" s="129"/>
      <c r="EP209" s="129"/>
      <c r="EQ209" s="129"/>
      <c r="ER209" s="129"/>
      <c r="ES209" s="129"/>
      <c r="ET209" s="129"/>
      <c r="EU209" s="129"/>
      <c r="EV209" s="129"/>
      <c r="EW209" s="129"/>
      <c r="EX209" s="129"/>
      <c r="EY209" s="129"/>
      <c r="EZ209" s="129"/>
      <c r="FA209" s="129"/>
      <c r="FB209" s="129"/>
      <c r="FC209" s="129"/>
      <c r="FD209" s="129"/>
      <c r="FE209" s="129"/>
      <c r="FF209" s="129"/>
      <c r="FG209" s="129"/>
      <c r="FH209" s="129"/>
      <c r="FI209" s="129"/>
      <c r="FJ209" s="129"/>
      <c r="FK209" s="129"/>
      <c r="FL209" s="129"/>
      <c r="FM209" s="129"/>
      <c r="FN209" s="129"/>
      <c r="FO209" s="129"/>
      <c r="FP209" s="129"/>
      <c r="FQ209" s="129"/>
      <c r="FR209" s="129"/>
      <c r="FS209" s="129"/>
      <c r="FT209" s="129"/>
      <c r="FU209" s="129"/>
      <c r="FV209" s="129"/>
      <c r="FW209" s="129"/>
      <c r="FX209" s="129"/>
      <c r="FY209" s="129"/>
      <c r="FZ209" s="129"/>
      <c r="GA209" s="129"/>
      <c r="GB209" s="129"/>
      <c r="GC209" s="129"/>
      <c r="GD209" s="129"/>
      <c r="GE209" s="129"/>
      <c r="GF209" s="129"/>
      <c r="GG209" s="129"/>
      <c r="GH209" s="129"/>
      <c r="GI209" s="129"/>
      <c r="GJ209" s="129"/>
      <c r="GK209" s="129"/>
      <c r="GL209" s="129"/>
      <c r="GM209" s="129"/>
      <c r="GN209" s="129"/>
      <c r="GO209" s="129"/>
      <c r="GP209" s="129"/>
      <c r="GQ209" s="129"/>
      <c r="GR209" s="129"/>
      <c r="GS209" s="129"/>
      <c r="GT209" s="129"/>
      <c r="GU209" s="129"/>
      <c r="GV209" s="129"/>
      <c r="GW209" s="129"/>
      <c r="GX209" s="129"/>
      <c r="GY209" s="129"/>
      <c r="GZ209" s="129"/>
      <c r="HA209" s="129"/>
      <c r="HB209" s="129"/>
      <c r="HC209" s="129"/>
      <c r="HD209" s="129"/>
      <c r="HE209" s="129"/>
      <c r="HF209" s="129"/>
      <c r="HG209" s="129"/>
      <c r="HH209" s="129"/>
      <c r="HI209" s="129"/>
      <c r="HJ209" s="129"/>
      <c r="HK209" s="129"/>
      <c r="HL209" s="129"/>
      <c r="HM209" s="129"/>
      <c r="HN209" s="129"/>
      <c r="HO209" s="129"/>
      <c r="HP209" s="129"/>
      <c r="HQ209" s="129"/>
      <c r="HR209" s="129"/>
      <c r="HS209" s="129"/>
      <c r="HT209" s="129"/>
      <c r="HU209" s="129"/>
      <c r="HV209" s="129"/>
      <c r="HW209" s="129"/>
      <c r="HX209" s="129"/>
      <c r="HY209" s="129"/>
      <c r="HZ209" s="129"/>
      <c r="IA209" s="129"/>
      <c r="IB209" s="129"/>
      <c r="IC209" s="129"/>
      <c r="ID209" s="129"/>
      <c r="IE209" s="129"/>
      <c r="IF209" s="129"/>
      <c r="IG209" s="129"/>
      <c r="IH209" s="129"/>
      <c r="II209" s="129"/>
      <c r="IJ209" s="129"/>
      <c r="IK209" s="129"/>
      <c r="IL209" s="129"/>
      <c r="IM209" s="129"/>
      <c r="IN209" s="129"/>
      <c r="IO209" s="129"/>
      <c r="IP209" s="129"/>
      <c r="IQ209" s="129"/>
      <c r="IR209" s="129"/>
      <c r="IS209" s="129"/>
      <c r="IT209" s="129"/>
      <c r="IU209" s="129"/>
      <c r="IV209" s="129"/>
      <c r="IW209" s="129"/>
      <c r="IX209" s="129"/>
      <c r="IY209" s="129"/>
    </row>
    <row r="210" spans="1:259" s="120" customFormat="1" ht="15" hidden="1" x14ac:dyDescent="0.3">
      <c r="A210" s="130"/>
      <c r="B210" s="138" t="e">
        <f>IF(B77=353,"Tiga Ratus Lima Puluh Tiga",IF(B77=354,"Tiga Ratus Lima Puluh Empat",IF(B77=355,"Tiga Ratus Lima Puluh Lima",IF(B77=356,"Tiga Ratus Lima Puluh Enam",IF(B77=357,"Tiga Ratus Lima Puluh Tujuh",IF(B77=358,"Tiga Ratus Lima Puluh Delapan",IF(B77=359,"Tiga Ratus Lima Puluh Sembilan",IF(B77=360,"Tiga Ratus Enam Puluh",0))))))))</f>
        <v>#REF!</v>
      </c>
      <c r="C210" s="138"/>
      <c r="D210" s="138" t="e">
        <f>IF(D77=353,"Tiga Ratus Lima Puluh Tiga",IF(D77=354,"Tiga Ratus Lima Puluh Empat",IF(D77=355,"Tiga Ratus Lima Puluh Lima",IF(D77=356,"Tiga Ratus Lima Puluh Enam",IF(D77=357,"Tiga Ratus Lima Puluh Tujuh",IF(D77=358,"Tiga Ratus Lima Puluh Delapan",IF(D77=359,"Tiga Ratus Lima Puluh Sembilan",IF(D77=360,"Tiga Ratus Enam Puluh",0))))))))</f>
        <v>#REF!</v>
      </c>
      <c r="E210" s="138" t="e">
        <f>IF(E77=353,"Tiga Ratus Lima Puluh Tiga",IF(E77=354,"Tiga Ratus Lima Puluh Empat",IF(E77=355,"Tiga Ratus Lima Puluh Lima",IF(E77=356,"Tiga Ratus Lima Puluh Enam",IF(E77=357,"Tiga Ratus Lima Puluh Tujuh",IF(E77=358,"Tiga Ratus Lima Puluh Delapan",IF(E77=359,"Tiga Ratus Lima Puluh Sembilan",IF(E77=360,"Tiga Ratus Enam Puluh",0))))))))</f>
        <v>#REF!</v>
      </c>
      <c r="F210" s="138"/>
      <c r="G210" s="138"/>
      <c r="H210" s="138" t="e">
        <f>IF(H77=353,"Tiga Ratus Lima Puluh Tiga",IF(H77=354,"Tiga Ratus Lima Puluh Empat",IF(H77=355,"Tiga Ratus Lima Puluh Lima",IF(H77=356,"Tiga Ratus Lima Puluh Enam",IF(H77=357,"Tiga Ratus Lima Puluh Tujuh",IF(H77=358,"Tiga Ratus Lima Puluh Delapan",IF(H77=359,"Tiga Ratus Lima Puluh Sembilan",IF(H77=360,"Tiga Ratus Enam Puluh",0))))))))</f>
        <v>#REF!</v>
      </c>
      <c r="I210" s="138" t="e">
        <f>IF(I77=353,"Tiga Ratus Lima Puluh Tiga",IF(I77=354,"Tiga Ratus Lima Puluh Empat",IF(I77=355,"Tiga Ratus Lima Puluh Lima",IF(I77=356,"Tiga Ratus Lima Puluh Enam",IF(I77=357,"Tiga Ratus Lima Puluh Tujuh",IF(I77=358,"Tiga Ratus Lima Puluh Delapan",IF(I77=359,"Tiga Ratus Lima Puluh Sembilan",IF(I77=360,"Tiga Ratus Enam Puluh",0))))))))</f>
        <v>#REF!</v>
      </c>
      <c r="J210" s="138"/>
      <c r="K210" s="138"/>
      <c r="L210" s="138"/>
      <c r="M210" s="138"/>
      <c r="N210" s="138"/>
      <c r="O210" s="138"/>
      <c r="P210" s="138"/>
      <c r="Q210" s="138"/>
      <c r="R210" s="138"/>
      <c r="S210" s="138"/>
      <c r="T210" s="138"/>
      <c r="U210" s="138"/>
      <c r="V210" s="133"/>
      <c r="W210" s="128"/>
      <c r="X210" s="129"/>
      <c r="Y210" s="129"/>
      <c r="Z210" s="129"/>
      <c r="AA210" s="129"/>
      <c r="AB210" s="129"/>
      <c r="AC210" s="129"/>
      <c r="AD210" s="129"/>
      <c r="AE210" s="129"/>
      <c r="AF210" s="129"/>
      <c r="AG210" s="129"/>
      <c r="AH210" s="129"/>
      <c r="AI210" s="129"/>
      <c r="AJ210" s="129"/>
      <c r="AK210" s="129"/>
      <c r="AL210" s="129"/>
      <c r="AM210" s="129"/>
      <c r="AN210" s="129"/>
      <c r="AO210" s="129"/>
      <c r="AP210" s="129"/>
      <c r="AQ210" s="129"/>
      <c r="AR210" s="129"/>
      <c r="AS210" s="129"/>
      <c r="AT210" s="129"/>
      <c r="AU210" s="129"/>
      <c r="AV210" s="129"/>
      <c r="AW210" s="129"/>
      <c r="AX210" s="129"/>
      <c r="AY210" s="129"/>
      <c r="AZ210" s="129"/>
      <c r="BA210" s="129"/>
      <c r="BB210" s="129"/>
      <c r="BC210" s="129"/>
      <c r="BD210" s="129"/>
      <c r="BE210" s="129"/>
      <c r="BF210" s="129"/>
      <c r="BG210" s="129"/>
      <c r="BH210" s="129"/>
      <c r="BI210" s="129"/>
      <c r="BJ210" s="129"/>
      <c r="BK210" s="129"/>
      <c r="BL210" s="129"/>
      <c r="BM210" s="129"/>
      <c r="BN210" s="129"/>
      <c r="BO210" s="129"/>
      <c r="BP210" s="129"/>
      <c r="BQ210" s="129"/>
      <c r="BR210" s="129"/>
      <c r="BS210" s="129"/>
      <c r="BT210" s="129"/>
      <c r="BU210" s="129"/>
      <c r="BV210" s="129"/>
      <c r="BW210" s="129"/>
      <c r="BX210" s="129"/>
      <c r="BY210" s="129"/>
      <c r="BZ210" s="129"/>
      <c r="CA210" s="129"/>
      <c r="CB210" s="129"/>
      <c r="CC210" s="129"/>
      <c r="CD210" s="129"/>
      <c r="CE210" s="129"/>
      <c r="CF210" s="129"/>
      <c r="CG210" s="129"/>
      <c r="CH210" s="129"/>
      <c r="CI210" s="129"/>
      <c r="CJ210" s="129"/>
      <c r="CK210" s="129"/>
      <c r="CL210" s="129"/>
      <c r="CM210" s="129"/>
      <c r="CN210" s="129"/>
      <c r="CO210" s="129"/>
      <c r="CP210" s="129"/>
      <c r="CQ210" s="129"/>
      <c r="CR210" s="129"/>
      <c r="CS210" s="129"/>
      <c r="CT210" s="129"/>
      <c r="CU210" s="129"/>
      <c r="CV210" s="129"/>
      <c r="CW210" s="129"/>
      <c r="CX210" s="129"/>
      <c r="CY210" s="129"/>
      <c r="CZ210" s="129"/>
      <c r="DA210" s="129"/>
      <c r="DB210" s="129"/>
      <c r="DC210" s="129"/>
      <c r="DD210" s="129"/>
      <c r="DE210" s="129"/>
      <c r="DF210" s="129"/>
      <c r="DG210" s="129"/>
      <c r="DH210" s="129"/>
      <c r="DI210" s="129"/>
      <c r="DJ210" s="129"/>
      <c r="DK210" s="129"/>
      <c r="DL210" s="129"/>
      <c r="DM210" s="129"/>
      <c r="DN210" s="129"/>
      <c r="DO210" s="129"/>
      <c r="DP210" s="129"/>
      <c r="DQ210" s="129"/>
      <c r="DR210" s="129"/>
      <c r="DS210" s="129"/>
      <c r="DT210" s="129"/>
      <c r="DU210" s="129"/>
      <c r="DV210" s="129"/>
      <c r="DW210" s="129"/>
      <c r="DX210" s="129"/>
      <c r="DY210" s="129"/>
      <c r="DZ210" s="129"/>
      <c r="EA210" s="129"/>
      <c r="EB210" s="129"/>
      <c r="EC210" s="129"/>
      <c r="ED210" s="129"/>
      <c r="EE210" s="129"/>
      <c r="EF210" s="129"/>
      <c r="EG210" s="129"/>
      <c r="EH210" s="129"/>
      <c r="EI210" s="129"/>
      <c r="EJ210" s="129"/>
      <c r="EK210" s="129"/>
      <c r="EL210" s="129"/>
      <c r="EM210" s="129"/>
      <c r="EN210" s="129"/>
      <c r="EO210" s="129"/>
      <c r="EP210" s="129"/>
      <c r="EQ210" s="129"/>
      <c r="ER210" s="129"/>
      <c r="ES210" s="129"/>
      <c r="ET210" s="129"/>
      <c r="EU210" s="129"/>
      <c r="EV210" s="129"/>
      <c r="EW210" s="129"/>
      <c r="EX210" s="129"/>
      <c r="EY210" s="129"/>
      <c r="EZ210" s="129"/>
      <c r="FA210" s="129"/>
      <c r="FB210" s="129"/>
      <c r="FC210" s="129"/>
      <c r="FD210" s="129"/>
      <c r="FE210" s="129"/>
      <c r="FF210" s="129"/>
      <c r="FG210" s="129"/>
      <c r="FH210" s="129"/>
      <c r="FI210" s="129"/>
      <c r="FJ210" s="129"/>
      <c r="FK210" s="129"/>
      <c r="FL210" s="129"/>
      <c r="FM210" s="129"/>
      <c r="FN210" s="129"/>
      <c r="FO210" s="129"/>
      <c r="FP210" s="129"/>
      <c r="FQ210" s="129"/>
      <c r="FR210" s="129"/>
      <c r="FS210" s="129"/>
      <c r="FT210" s="129"/>
      <c r="FU210" s="129"/>
      <c r="FV210" s="129"/>
      <c r="FW210" s="129"/>
      <c r="FX210" s="129"/>
      <c r="FY210" s="129"/>
      <c r="FZ210" s="129"/>
      <c r="GA210" s="129"/>
      <c r="GB210" s="129"/>
      <c r="GC210" s="129"/>
      <c r="GD210" s="129"/>
      <c r="GE210" s="129"/>
      <c r="GF210" s="129"/>
      <c r="GG210" s="129"/>
      <c r="GH210" s="129"/>
      <c r="GI210" s="129"/>
      <c r="GJ210" s="129"/>
      <c r="GK210" s="129"/>
      <c r="GL210" s="129"/>
      <c r="GM210" s="129"/>
      <c r="GN210" s="129"/>
      <c r="GO210" s="129"/>
      <c r="GP210" s="129"/>
      <c r="GQ210" s="129"/>
      <c r="GR210" s="129"/>
      <c r="GS210" s="129"/>
      <c r="GT210" s="129"/>
      <c r="GU210" s="129"/>
      <c r="GV210" s="129"/>
      <c r="GW210" s="129"/>
      <c r="GX210" s="129"/>
      <c r="GY210" s="129"/>
      <c r="GZ210" s="129"/>
      <c r="HA210" s="129"/>
      <c r="HB210" s="129"/>
      <c r="HC210" s="129"/>
      <c r="HD210" s="129"/>
      <c r="HE210" s="129"/>
      <c r="HF210" s="129"/>
      <c r="HG210" s="129"/>
      <c r="HH210" s="129"/>
      <c r="HI210" s="129"/>
      <c r="HJ210" s="129"/>
      <c r="HK210" s="129"/>
      <c r="HL210" s="129"/>
      <c r="HM210" s="129"/>
      <c r="HN210" s="129"/>
      <c r="HO210" s="129"/>
      <c r="HP210" s="129"/>
      <c r="HQ210" s="129"/>
      <c r="HR210" s="129"/>
      <c r="HS210" s="129"/>
      <c r="HT210" s="129"/>
      <c r="HU210" s="129"/>
      <c r="HV210" s="129"/>
      <c r="HW210" s="129"/>
      <c r="HX210" s="129"/>
      <c r="HY210" s="129"/>
      <c r="HZ210" s="129"/>
      <c r="IA210" s="129"/>
      <c r="IB210" s="129"/>
      <c r="IC210" s="129"/>
      <c r="ID210" s="129"/>
      <c r="IE210" s="129"/>
      <c r="IF210" s="129"/>
      <c r="IG210" s="129"/>
      <c r="IH210" s="129"/>
      <c r="II210" s="129"/>
      <c r="IJ210" s="129"/>
      <c r="IK210" s="129"/>
      <c r="IL210" s="129"/>
      <c r="IM210" s="129"/>
      <c r="IN210" s="129"/>
      <c r="IO210" s="129"/>
      <c r="IP210" s="129"/>
      <c r="IQ210" s="129"/>
      <c r="IR210" s="129"/>
      <c r="IS210" s="129"/>
      <c r="IT210" s="129"/>
      <c r="IU210" s="129"/>
      <c r="IV210" s="129"/>
      <c r="IW210" s="129"/>
      <c r="IX210" s="129"/>
      <c r="IY210" s="129"/>
    </row>
    <row r="211" spans="1:259" s="120" customFormat="1" ht="15" hidden="1" x14ac:dyDescent="0.3">
      <c r="A211" s="130"/>
      <c r="B211" s="137" t="e">
        <f>IF(B209=0,B210,B209)</f>
        <v>#REF!</v>
      </c>
      <c r="C211" s="137"/>
      <c r="D211" s="137" t="e">
        <f>IF(D209=0,D210,D209)</f>
        <v>#REF!</v>
      </c>
      <c r="E211" s="137" t="e">
        <f>IF(E209=0,E210,E209)</f>
        <v>#REF!</v>
      </c>
      <c r="F211" s="137"/>
      <c r="G211" s="137"/>
      <c r="H211" s="137" t="e">
        <f>IF(H209=0,H210,H209)</f>
        <v>#REF!</v>
      </c>
      <c r="I211" s="137" t="e">
        <f>IF(I209=0,I210,I209)</f>
        <v>#REF!</v>
      </c>
      <c r="J211" s="138"/>
      <c r="K211" s="138"/>
      <c r="L211" s="138"/>
      <c r="M211" s="138"/>
      <c r="N211" s="138"/>
      <c r="O211" s="138"/>
      <c r="P211" s="138"/>
      <c r="Q211" s="138"/>
      <c r="R211" s="138"/>
      <c r="S211" s="138"/>
      <c r="T211" s="138"/>
      <c r="U211" s="138"/>
      <c r="V211" s="133"/>
      <c r="W211" s="128"/>
      <c r="X211" s="129"/>
      <c r="Y211" s="129"/>
      <c r="Z211" s="129"/>
      <c r="AA211" s="129"/>
      <c r="AB211" s="129"/>
      <c r="AC211" s="129"/>
      <c r="AD211" s="129"/>
      <c r="AE211" s="129"/>
      <c r="AF211" s="129"/>
      <c r="AG211" s="129"/>
      <c r="AH211" s="129"/>
      <c r="AI211" s="129"/>
      <c r="AJ211" s="129"/>
      <c r="AK211" s="129"/>
      <c r="AL211" s="129"/>
      <c r="AM211" s="129"/>
      <c r="AN211" s="129"/>
      <c r="AO211" s="129"/>
      <c r="AP211" s="129"/>
      <c r="AQ211" s="129"/>
      <c r="AR211" s="129"/>
      <c r="AS211" s="129"/>
      <c r="AT211" s="129"/>
      <c r="AU211" s="129"/>
      <c r="AV211" s="129"/>
      <c r="AW211" s="129"/>
      <c r="AX211" s="129"/>
      <c r="AY211" s="129"/>
      <c r="AZ211" s="129"/>
      <c r="BA211" s="129"/>
      <c r="BB211" s="129"/>
      <c r="BC211" s="129"/>
      <c r="BD211" s="129"/>
      <c r="BE211" s="129"/>
      <c r="BF211" s="129"/>
      <c r="BG211" s="129"/>
      <c r="BH211" s="129"/>
      <c r="BI211" s="129"/>
      <c r="BJ211" s="129"/>
      <c r="BK211" s="129"/>
      <c r="BL211" s="129"/>
      <c r="BM211" s="129"/>
      <c r="BN211" s="129"/>
      <c r="BO211" s="129"/>
      <c r="BP211" s="129"/>
      <c r="BQ211" s="129"/>
      <c r="BR211" s="129"/>
      <c r="BS211" s="129"/>
      <c r="BT211" s="129"/>
      <c r="BU211" s="129"/>
      <c r="BV211" s="129"/>
      <c r="BW211" s="129"/>
      <c r="BX211" s="129"/>
      <c r="BY211" s="129"/>
      <c r="BZ211" s="129"/>
      <c r="CA211" s="129"/>
      <c r="CB211" s="129"/>
      <c r="CC211" s="129"/>
      <c r="CD211" s="129"/>
      <c r="CE211" s="129"/>
      <c r="CF211" s="129"/>
      <c r="CG211" s="129"/>
      <c r="CH211" s="129"/>
      <c r="CI211" s="129"/>
      <c r="CJ211" s="129"/>
      <c r="CK211" s="129"/>
      <c r="CL211" s="129"/>
      <c r="CM211" s="129"/>
      <c r="CN211" s="129"/>
      <c r="CO211" s="129"/>
      <c r="CP211" s="129"/>
      <c r="CQ211" s="129"/>
      <c r="CR211" s="129"/>
      <c r="CS211" s="129"/>
      <c r="CT211" s="129"/>
      <c r="CU211" s="129"/>
      <c r="CV211" s="129"/>
      <c r="CW211" s="129"/>
      <c r="CX211" s="129"/>
      <c r="CY211" s="129"/>
      <c r="CZ211" s="129"/>
      <c r="DA211" s="129"/>
      <c r="DB211" s="129"/>
      <c r="DC211" s="129"/>
      <c r="DD211" s="129"/>
      <c r="DE211" s="129"/>
      <c r="DF211" s="129"/>
      <c r="DG211" s="129"/>
      <c r="DH211" s="129"/>
      <c r="DI211" s="129"/>
      <c r="DJ211" s="129"/>
      <c r="DK211" s="129"/>
      <c r="DL211" s="129"/>
      <c r="DM211" s="129"/>
      <c r="DN211" s="129"/>
      <c r="DO211" s="129"/>
      <c r="DP211" s="129"/>
      <c r="DQ211" s="129"/>
      <c r="DR211" s="129"/>
      <c r="DS211" s="129"/>
      <c r="DT211" s="129"/>
      <c r="DU211" s="129"/>
      <c r="DV211" s="129"/>
      <c r="DW211" s="129"/>
      <c r="DX211" s="129"/>
      <c r="DY211" s="129"/>
      <c r="DZ211" s="129"/>
      <c r="EA211" s="129"/>
      <c r="EB211" s="129"/>
      <c r="EC211" s="129"/>
      <c r="ED211" s="129"/>
      <c r="EE211" s="129"/>
      <c r="EF211" s="129"/>
      <c r="EG211" s="129"/>
      <c r="EH211" s="129"/>
      <c r="EI211" s="129"/>
      <c r="EJ211" s="129"/>
      <c r="EK211" s="129"/>
      <c r="EL211" s="129"/>
      <c r="EM211" s="129"/>
      <c r="EN211" s="129"/>
      <c r="EO211" s="129"/>
      <c r="EP211" s="129"/>
      <c r="EQ211" s="129"/>
      <c r="ER211" s="129"/>
      <c r="ES211" s="129"/>
      <c r="ET211" s="129"/>
      <c r="EU211" s="129"/>
      <c r="EV211" s="129"/>
      <c r="EW211" s="129"/>
      <c r="EX211" s="129"/>
      <c r="EY211" s="129"/>
      <c r="EZ211" s="129"/>
      <c r="FA211" s="129"/>
      <c r="FB211" s="129"/>
      <c r="FC211" s="129"/>
      <c r="FD211" s="129"/>
      <c r="FE211" s="129"/>
      <c r="FF211" s="129"/>
      <c r="FG211" s="129"/>
      <c r="FH211" s="129"/>
      <c r="FI211" s="129"/>
      <c r="FJ211" s="129"/>
      <c r="FK211" s="129"/>
      <c r="FL211" s="129"/>
      <c r="FM211" s="129"/>
      <c r="FN211" s="129"/>
      <c r="FO211" s="129"/>
      <c r="FP211" s="129"/>
      <c r="FQ211" s="129"/>
      <c r="FR211" s="129"/>
      <c r="FS211" s="129"/>
      <c r="FT211" s="129"/>
      <c r="FU211" s="129"/>
      <c r="FV211" s="129"/>
      <c r="FW211" s="129"/>
      <c r="FX211" s="129"/>
      <c r="FY211" s="129"/>
      <c r="FZ211" s="129"/>
      <c r="GA211" s="129"/>
      <c r="GB211" s="129"/>
      <c r="GC211" s="129"/>
      <c r="GD211" s="129"/>
      <c r="GE211" s="129"/>
      <c r="GF211" s="129"/>
      <c r="GG211" s="129"/>
      <c r="GH211" s="129"/>
      <c r="GI211" s="129"/>
      <c r="GJ211" s="129"/>
      <c r="GK211" s="129"/>
      <c r="GL211" s="129"/>
      <c r="GM211" s="129"/>
      <c r="GN211" s="129"/>
      <c r="GO211" s="129"/>
      <c r="GP211" s="129"/>
      <c r="GQ211" s="129"/>
      <c r="GR211" s="129"/>
      <c r="GS211" s="129"/>
      <c r="GT211" s="129"/>
      <c r="GU211" s="129"/>
      <c r="GV211" s="129"/>
      <c r="GW211" s="129"/>
      <c r="GX211" s="129"/>
      <c r="GY211" s="129"/>
      <c r="GZ211" s="129"/>
      <c r="HA211" s="129"/>
      <c r="HB211" s="129"/>
      <c r="HC211" s="129"/>
      <c r="HD211" s="129"/>
      <c r="HE211" s="129"/>
      <c r="HF211" s="129"/>
      <c r="HG211" s="129"/>
      <c r="HH211" s="129"/>
      <c r="HI211" s="129"/>
      <c r="HJ211" s="129"/>
      <c r="HK211" s="129"/>
      <c r="HL211" s="129"/>
      <c r="HM211" s="129"/>
      <c r="HN211" s="129"/>
      <c r="HO211" s="129"/>
      <c r="HP211" s="129"/>
      <c r="HQ211" s="129"/>
      <c r="HR211" s="129"/>
      <c r="HS211" s="129"/>
      <c r="HT211" s="129"/>
      <c r="HU211" s="129"/>
      <c r="HV211" s="129"/>
      <c r="HW211" s="129"/>
      <c r="HX211" s="129"/>
      <c r="HY211" s="129"/>
      <c r="HZ211" s="129"/>
      <c r="IA211" s="129"/>
      <c r="IB211" s="129"/>
      <c r="IC211" s="129"/>
      <c r="ID211" s="129"/>
      <c r="IE211" s="129"/>
      <c r="IF211" s="129"/>
      <c r="IG211" s="129"/>
      <c r="IH211" s="129"/>
      <c r="II211" s="129"/>
      <c r="IJ211" s="129"/>
      <c r="IK211" s="129"/>
      <c r="IL211" s="129"/>
      <c r="IM211" s="129"/>
      <c r="IN211" s="129"/>
      <c r="IO211" s="129"/>
      <c r="IP211" s="129"/>
      <c r="IQ211" s="129"/>
      <c r="IR211" s="129"/>
      <c r="IS211" s="129"/>
      <c r="IT211" s="129"/>
      <c r="IU211" s="129"/>
      <c r="IV211" s="129"/>
      <c r="IW211" s="129"/>
      <c r="IX211" s="129"/>
      <c r="IY211" s="129"/>
    </row>
    <row r="212" spans="1:259" s="120" customFormat="1" ht="15" hidden="1" x14ac:dyDescent="0.3">
      <c r="A212" s="130"/>
      <c r="B212" s="138" t="e">
        <f>IF(B77=361,"Tiga Ratus Enam Puluh Satu",IF(B77=362,"Tiga Ratus Enam Puluh Dua",IF(B77=363,"Tiga Ratus Enam Puluh Tiga",IF(B77=364,"Tiga Ratus Enam Puluh Empat",IF(B77=365,"Tiga Ratus Enam Puluh Lima",IF(B77=366,"Tiga Ratus Enam Puluh Enam",IF(B77=367,"Tiga Ratus Enam Puluh Tujuh",IF(B77=368,"Tiga Ratus Enam Puluh Delapan",0))))))))</f>
        <v>#REF!</v>
      </c>
      <c r="C212" s="138"/>
      <c r="D212" s="138" t="e">
        <f>IF(D77=361,"Tiga Ratus Enam Puluh Satu",IF(D77=362,"Tiga Ratus Enam Puluh Dua",IF(D77=363,"Tiga Ratus Enam Puluh Tiga",IF(D77=364,"Tiga Ratus Enam Puluh Empat",IF(D77=365,"Tiga Ratus Enam Puluh Lima",IF(D77=366,"Tiga Ratus Enam Puluh Enam",IF(D77=367,"Tiga Ratus Enam Puluh Tujuh",IF(D77=368,"Tiga Ratus Enam Puluh Delapan",0))))))))</f>
        <v>#REF!</v>
      </c>
      <c r="E212" s="138" t="e">
        <f>IF(E77=361,"Tiga Ratus Enam Puluh Satu",IF(E77=362,"Tiga Ratus Enam Puluh Dua",IF(E77=363,"Tiga Ratus Enam Puluh Tiga",IF(E77=364,"Tiga Ratus Enam Puluh Empat",IF(E77=365,"Tiga Ratus Enam Puluh Lima",IF(E77=366,"Tiga Ratus Enam Puluh Enam",IF(E77=367,"Tiga Ratus Enam Puluh Tujuh",IF(E77=368,"Tiga Ratus Enam Puluh Delapan",0))))))))</f>
        <v>#REF!</v>
      </c>
      <c r="F212" s="138"/>
      <c r="G212" s="138"/>
      <c r="H212" s="138" t="e">
        <f>IF(H77=361,"Tiga Ratus Enam Puluh Satu",IF(H77=362,"Tiga Ratus Enam Puluh Dua",IF(H77=363,"Tiga Ratus Enam Puluh Tiga",IF(H77=364,"Tiga Ratus Enam Puluh Empat",IF(H77=365,"Tiga Ratus Enam Puluh Lima",IF(H77=366,"Tiga Ratus Enam Puluh Enam",IF(H77=367,"Tiga Ratus Enam Puluh Tujuh",IF(H77=368,"Tiga Ratus Enam Puluh Delapan",0))))))))</f>
        <v>#REF!</v>
      </c>
      <c r="I212" s="138" t="e">
        <f>IF(I77=361,"Tiga Ratus Enam Puluh Satu",IF(I77=362,"Tiga Ratus Enam Puluh Dua",IF(I77=363,"Tiga Ratus Enam Puluh Tiga",IF(I77=364,"Tiga Ratus Enam Puluh Empat",IF(I77=365,"Tiga Ratus Enam Puluh Lima",IF(I77=366,"Tiga Ratus Enam Puluh Enam",IF(I77=367,"Tiga Ratus Enam Puluh Tujuh",IF(I77=368,"Tiga Ratus Enam Puluh Delapan",0))))))))</f>
        <v>#REF!</v>
      </c>
      <c r="J212" s="138"/>
      <c r="K212" s="138"/>
      <c r="L212" s="138"/>
      <c r="M212" s="138"/>
      <c r="N212" s="138"/>
      <c r="O212" s="138"/>
      <c r="P212" s="138"/>
      <c r="Q212" s="138"/>
      <c r="R212" s="138"/>
      <c r="S212" s="138"/>
      <c r="T212" s="138"/>
      <c r="U212" s="138"/>
      <c r="V212" s="133"/>
      <c r="W212" s="128"/>
      <c r="X212" s="129"/>
      <c r="Y212" s="129"/>
      <c r="Z212" s="129"/>
      <c r="AA212" s="129"/>
      <c r="AB212" s="129"/>
      <c r="AC212" s="129"/>
      <c r="AD212" s="129"/>
      <c r="AE212" s="129"/>
      <c r="AF212" s="129"/>
      <c r="AG212" s="129"/>
      <c r="AH212" s="129"/>
      <c r="AI212" s="129"/>
      <c r="AJ212" s="129"/>
      <c r="AK212" s="129"/>
      <c r="AL212" s="129"/>
      <c r="AM212" s="129"/>
      <c r="AN212" s="129"/>
      <c r="AO212" s="129"/>
      <c r="AP212" s="129"/>
      <c r="AQ212" s="129"/>
      <c r="AR212" s="129"/>
      <c r="AS212" s="129"/>
      <c r="AT212" s="129"/>
      <c r="AU212" s="129"/>
      <c r="AV212" s="129"/>
      <c r="AW212" s="129"/>
      <c r="AX212" s="129"/>
      <c r="AY212" s="129"/>
      <c r="AZ212" s="129"/>
      <c r="BA212" s="129"/>
      <c r="BB212" s="129"/>
      <c r="BC212" s="129"/>
      <c r="BD212" s="129"/>
      <c r="BE212" s="129"/>
      <c r="BF212" s="129"/>
      <c r="BG212" s="129"/>
      <c r="BH212" s="129"/>
      <c r="BI212" s="129"/>
      <c r="BJ212" s="129"/>
      <c r="BK212" s="129"/>
      <c r="BL212" s="129"/>
      <c r="BM212" s="129"/>
      <c r="BN212" s="129"/>
      <c r="BO212" s="129"/>
      <c r="BP212" s="129"/>
      <c r="BQ212" s="129"/>
      <c r="BR212" s="129"/>
      <c r="BS212" s="129"/>
      <c r="BT212" s="129"/>
      <c r="BU212" s="129"/>
      <c r="BV212" s="129"/>
      <c r="BW212" s="129"/>
      <c r="BX212" s="129"/>
      <c r="BY212" s="129"/>
      <c r="BZ212" s="129"/>
      <c r="CA212" s="129"/>
      <c r="CB212" s="129"/>
      <c r="CC212" s="129"/>
      <c r="CD212" s="129"/>
      <c r="CE212" s="129"/>
      <c r="CF212" s="129"/>
      <c r="CG212" s="129"/>
      <c r="CH212" s="129"/>
      <c r="CI212" s="129"/>
      <c r="CJ212" s="129"/>
      <c r="CK212" s="129"/>
      <c r="CL212" s="129"/>
      <c r="CM212" s="129"/>
      <c r="CN212" s="129"/>
      <c r="CO212" s="129"/>
      <c r="CP212" s="129"/>
      <c r="CQ212" s="129"/>
      <c r="CR212" s="129"/>
      <c r="CS212" s="129"/>
      <c r="CT212" s="129"/>
      <c r="CU212" s="129"/>
      <c r="CV212" s="129"/>
      <c r="CW212" s="129"/>
      <c r="CX212" s="129"/>
      <c r="CY212" s="129"/>
      <c r="CZ212" s="129"/>
      <c r="DA212" s="129"/>
      <c r="DB212" s="129"/>
      <c r="DC212" s="129"/>
      <c r="DD212" s="129"/>
      <c r="DE212" s="129"/>
      <c r="DF212" s="129"/>
      <c r="DG212" s="129"/>
      <c r="DH212" s="129"/>
      <c r="DI212" s="129"/>
      <c r="DJ212" s="129"/>
      <c r="DK212" s="129"/>
      <c r="DL212" s="129"/>
      <c r="DM212" s="129"/>
      <c r="DN212" s="129"/>
      <c r="DO212" s="129"/>
      <c r="DP212" s="129"/>
      <c r="DQ212" s="129"/>
      <c r="DR212" s="129"/>
      <c r="DS212" s="129"/>
      <c r="DT212" s="129"/>
      <c r="DU212" s="129"/>
      <c r="DV212" s="129"/>
      <c r="DW212" s="129"/>
      <c r="DX212" s="129"/>
      <c r="DY212" s="129"/>
      <c r="DZ212" s="129"/>
      <c r="EA212" s="129"/>
      <c r="EB212" s="129"/>
      <c r="EC212" s="129"/>
      <c r="ED212" s="129"/>
      <c r="EE212" s="129"/>
      <c r="EF212" s="129"/>
      <c r="EG212" s="129"/>
      <c r="EH212" s="129"/>
      <c r="EI212" s="129"/>
      <c r="EJ212" s="129"/>
      <c r="EK212" s="129"/>
      <c r="EL212" s="129"/>
      <c r="EM212" s="129"/>
      <c r="EN212" s="129"/>
      <c r="EO212" s="129"/>
      <c r="EP212" s="129"/>
      <c r="EQ212" s="129"/>
      <c r="ER212" s="129"/>
      <c r="ES212" s="129"/>
      <c r="ET212" s="129"/>
      <c r="EU212" s="129"/>
      <c r="EV212" s="129"/>
      <c r="EW212" s="129"/>
      <c r="EX212" s="129"/>
      <c r="EY212" s="129"/>
      <c r="EZ212" s="129"/>
      <c r="FA212" s="129"/>
      <c r="FB212" s="129"/>
      <c r="FC212" s="129"/>
      <c r="FD212" s="129"/>
      <c r="FE212" s="129"/>
      <c r="FF212" s="129"/>
      <c r="FG212" s="129"/>
      <c r="FH212" s="129"/>
      <c r="FI212" s="129"/>
      <c r="FJ212" s="129"/>
      <c r="FK212" s="129"/>
      <c r="FL212" s="129"/>
      <c r="FM212" s="129"/>
      <c r="FN212" s="129"/>
      <c r="FO212" s="129"/>
      <c r="FP212" s="129"/>
      <c r="FQ212" s="129"/>
      <c r="FR212" s="129"/>
      <c r="FS212" s="129"/>
      <c r="FT212" s="129"/>
      <c r="FU212" s="129"/>
      <c r="FV212" s="129"/>
      <c r="FW212" s="129"/>
      <c r="FX212" s="129"/>
      <c r="FY212" s="129"/>
      <c r="FZ212" s="129"/>
      <c r="GA212" s="129"/>
      <c r="GB212" s="129"/>
      <c r="GC212" s="129"/>
      <c r="GD212" s="129"/>
      <c r="GE212" s="129"/>
      <c r="GF212" s="129"/>
      <c r="GG212" s="129"/>
      <c r="GH212" s="129"/>
      <c r="GI212" s="129"/>
      <c r="GJ212" s="129"/>
      <c r="GK212" s="129"/>
      <c r="GL212" s="129"/>
      <c r="GM212" s="129"/>
      <c r="GN212" s="129"/>
      <c r="GO212" s="129"/>
      <c r="GP212" s="129"/>
      <c r="GQ212" s="129"/>
      <c r="GR212" s="129"/>
      <c r="GS212" s="129"/>
      <c r="GT212" s="129"/>
      <c r="GU212" s="129"/>
      <c r="GV212" s="129"/>
      <c r="GW212" s="129"/>
      <c r="GX212" s="129"/>
      <c r="GY212" s="129"/>
      <c r="GZ212" s="129"/>
      <c r="HA212" s="129"/>
      <c r="HB212" s="129"/>
      <c r="HC212" s="129"/>
      <c r="HD212" s="129"/>
      <c r="HE212" s="129"/>
      <c r="HF212" s="129"/>
      <c r="HG212" s="129"/>
      <c r="HH212" s="129"/>
      <c r="HI212" s="129"/>
      <c r="HJ212" s="129"/>
      <c r="HK212" s="129"/>
      <c r="HL212" s="129"/>
      <c r="HM212" s="129"/>
      <c r="HN212" s="129"/>
      <c r="HO212" s="129"/>
      <c r="HP212" s="129"/>
      <c r="HQ212" s="129"/>
      <c r="HR212" s="129"/>
      <c r="HS212" s="129"/>
      <c r="HT212" s="129"/>
      <c r="HU212" s="129"/>
      <c r="HV212" s="129"/>
      <c r="HW212" s="129"/>
      <c r="HX212" s="129"/>
      <c r="HY212" s="129"/>
      <c r="HZ212" s="129"/>
      <c r="IA212" s="129"/>
      <c r="IB212" s="129"/>
      <c r="IC212" s="129"/>
      <c r="ID212" s="129"/>
      <c r="IE212" s="129"/>
      <c r="IF212" s="129"/>
      <c r="IG212" s="129"/>
      <c r="IH212" s="129"/>
      <c r="II212" s="129"/>
      <c r="IJ212" s="129"/>
      <c r="IK212" s="129"/>
      <c r="IL212" s="129"/>
      <c r="IM212" s="129"/>
      <c r="IN212" s="129"/>
      <c r="IO212" s="129"/>
      <c r="IP212" s="129"/>
      <c r="IQ212" s="129"/>
      <c r="IR212" s="129"/>
      <c r="IS212" s="129"/>
      <c r="IT212" s="129"/>
      <c r="IU212" s="129"/>
      <c r="IV212" s="129"/>
      <c r="IW212" s="129"/>
      <c r="IX212" s="129"/>
      <c r="IY212" s="129"/>
    </row>
    <row r="213" spans="1:259" s="120" customFormat="1" ht="15" hidden="1" x14ac:dyDescent="0.3">
      <c r="A213" s="130"/>
      <c r="B213" s="137" t="e">
        <f>IF(B211=0,B212,B211)</f>
        <v>#REF!</v>
      </c>
      <c r="C213" s="137"/>
      <c r="D213" s="137" t="e">
        <f>IF(D211=0,D212,D211)</f>
        <v>#REF!</v>
      </c>
      <c r="E213" s="137" t="e">
        <f>IF(E211=0,E212,E211)</f>
        <v>#REF!</v>
      </c>
      <c r="F213" s="137"/>
      <c r="G213" s="137"/>
      <c r="H213" s="137" t="e">
        <f>IF(H211=0,H212,H211)</f>
        <v>#REF!</v>
      </c>
      <c r="I213" s="137" t="e">
        <f>IF(I211=0,I212,I211)</f>
        <v>#REF!</v>
      </c>
      <c r="J213" s="138"/>
      <c r="K213" s="138"/>
      <c r="L213" s="138"/>
      <c r="M213" s="138"/>
      <c r="N213" s="138"/>
      <c r="O213" s="138"/>
      <c r="P213" s="138"/>
      <c r="Q213" s="138"/>
      <c r="R213" s="138"/>
      <c r="S213" s="138"/>
      <c r="T213" s="138"/>
      <c r="U213" s="138"/>
      <c r="V213" s="133"/>
      <c r="W213" s="128"/>
      <c r="X213" s="129"/>
      <c r="Y213" s="129"/>
      <c r="Z213" s="129"/>
      <c r="AA213" s="129"/>
      <c r="AB213" s="129"/>
      <c r="AC213" s="129"/>
      <c r="AD213" s="129"/>
      <c r="AE213" s="129"/>
      <c r="AF213" s="129"/>
      <c r="AG213" s="129"/>
      <c r="AH213" s="129"/>
      <c r="AI213" s="129"/>
      <c r="AJ213" s="129"/>
      <c r="AK213" s="129"/>
      <c r="AL213" s="129"/>
      <c r="AM213" s="129"/>
      <c r="AN213" s="129"/>
      <c r="AO213" s="129"/>
      <c r="AP213" s="129"/>
      <c r="AQ213" s="129"/>
      <c r="AR213" s="129"/>
      <c r="AS213" s="129"/>
      <c r="AT213" s="129"/>
      <c r="AU213" s="129"/>
      <c r="AV213" s="129"/>
      <c r="AW213" s="129"/>
      <c r="AX213" s="129"/>
      <c r="AY213" s="129"/>
      <c r="AZ213" s="129"/>
      <c r="BA213" s="129"/>
      <c r="BB213" s="129"/>
      <c r="BC213" s="129"/>
      <c r="BD213" s="129"/>
      <c r="BE213" s="129"/>
      <c r="BF213" s="129"/>
      <c r="BG213" s="129"/>
      <c r="BH213" s="129"/>
      <c r="BI213" s="129"/>
      <c r="BJ213" s="129"/>
      <c r="BK213" s="129"/>
      <c r="BL213" s="129"/>
      <c r="BM213" s="129"/>
      <c r="BN213" s="129"/>
      <c r="BO213" s="129"/>
      <c r="BP213" s="129"/>
      <c r="BQ213" s="129"/>
      <c r="BR213" s="129"/>
      <c r="BS213" s="129"/>
      <c r="BT213" s="129"/>
      <c r="BU213" s="129"/>
      <c r="BV213" s="129"/>
      <c r="BW213" s="129"/>
      <c r="BX213" s="129"/>
      <c r="BY213" s="129"/>
      <c r="BZ213" s="129"/>
      <c r="CA213" s="129"/>
      <c r="CB213" s="129"/>
      <c r="CC213" s="129"/>
      <c r="CD213" s="129"/>
      <c r="CE213" s="129"/>
      <c r="CF213" s="129"/>
      <c r="CG213" s="129"/>
      <c r="CH213" s="129"/>
      <c r="CI213" s="129"/>
      <c r="CJ213" s="129"/>
      <c r="CK213" s="129"/>
      <c r="CL213" s="129"/>
      <c r="CM213" s="129"/>
      <c r="CN213" s="129"/>
      <c r="CO213" s="129"/>
      <c r="CP213" s="129"/>
      <c r="CQ213" s="129"/>
      <c r="CR213" s="129"/>
      <c r="CS213" s="129"/>
      <c r="CT213" s="129"/>
      <c r="CU213" s="129"/>
      <c r="CV213" s="129"/>
      <c r="CW213" s="129"/>
      <c r="CX213" s="129"/>
      <c r="CY213" s="129"/>
      <c r="CZ213" s="129"/>
      <c r="DA213" s="129"/>
      <c r="DB213" s="129"/>
      <c r="DC213" s="129"/>
      <c r="DD213" s="129"/>
      <c r="DE213" s="129"/>
      <c r="DF213" s="129"/>
      <c r="DG213" s="129"/>
      <c r="DH213" s="129"/>
      <c r="DI213" s="129"/>
      <c r="DJ213" s="129"/>
      <c r="DK213" s="129"/>
      <c r="DL213" s="129"/>
      <c r="DM213" s="129"/>
      <c r="DN213" s="129"/>
      <c r="DO213" s="129"/>
      <c r="DP213" s="129"/>
      <c r="DQ213" s="129"/>
      <c r="DR213" s="129"/>
      <c r="DS213" s="129"/>
      <c r="DT213" s="129"/>
      <c r="DU213" s="129"/>
      <c r="DV213" s="129"/>
      <c r="DW213" s="129"/>
      <c r="DX213" s="129"/>
      <c r="DY213" s="129"/>
      <c r="DZ213" s="129"/>
      <c r="EA213" s="129"/>
      <c r="EB213" s="129"/>
      <c r="EC213" s="129"/>
      <c r="ED213" s="129"/>
      <c r="EE213" s="129"/>
      <c r="EF213" s="129"/>
      <c r="EG213" s="129"/>
      <c r="EH213" s="129"/>
      <c r="EI213" s="129"/>
      <c r="EJ213" s="129"/>
      <c r="EK213" s="129"/>
      <c r="EL213" s="129"/>
      <c r="EM213" s="129"/>
      <c r="EN213" s="129"/>
      <c r="EO213" s="129"/>
      <c r="EP213" s="129"/>
      <c r="EQ213" s="129"/>
      <c r="ER213" s="129"/>
      <c r="ES213" s="129"/>
      <c r="ET213" s="129"/>
      <c r="EU213" s="129"/>
      <c r="EV213" s="129"/>
      <c r="EW213" s="129"/>
      <c r="EX213" s="129"/>
      <c r="EY213" s="129"/>
      <c r="EZ213" s="129"/>
      <c r="FA213" s="129"/>
      <c r="FB213" s="129"/>
      <c r="FC213" s="129"/>
      <c r="FD213" s="129"/>
      <c r="FE213" s="129"/>
      <c r="FF213" s="129"/>
      <c r="FG213" s="129"/>
      <c r="FH213" s="129"/>
      <c r="FI213" s="129"/>
      <c r="FJ213" s="129"/>
      <c r="FK213" s="129"/>
      <c r="FL213" s="129"/>
      <c r="FM213" s="129"/>
      <c r="FN213" s="129"/>
      <c r="FO213" s="129"/>
      <c r="FP213" s="129"/>
      <c r="FQ213" s="129"/>
      <c r="FR213" s="129"/>
      <c r="FS213" s="129"/>
      <c r="FT213" s="129"/>
      <c r="FU213" s="129"/>
      <c r="FV213" s="129"/>
      <c r="FW213" s="129"/>
      <c r="FX213" s="129"/>
      <c r="FY213" s="129"/>
      <c r="FZ213" s="129"/>
      <c r="GA213" s="129"/>
      <c r="GB213" s="129"/>
      <c r="GC213" s="129"/>
      <c r="GD213" s="129"/>
      <c r="GE213" s="129"/>
      <c r="GF213" s="129"/>
      <c r="GG213" s="129"/>
      <c r="GH213" s="129"/>
      <c r="GI213" s="129"/>
      <c r="GJ213" s="129"/>
      <c r="GK213" s="129"/>
      <c r="GL213" s="129"/>
      <c r="GM213" s="129"/>
      <c r="GN213" s="129"/>
      <c r="GO213" s="129"/>
      <c r="GP213" s="129"/>
      <c r="GQ213" s="129"/>
      <c r="GR213" s="129"/>
      <c r="GS213" s="129"/>
      <c r="GT213" s="129"/>
      <c r="GU213" s="129"/>
      <c r="GV213" s="129"/>
      <c r="GW213" s="129"/>
      <c r="GX213" s="129"/>
      <c r="GY213" s="129"/>
      <c r="GZ213" s="129"/>
      <c r="HA213" s="129"/>
      <c r="HB213" s="129"/>
      <c r="HC213" s="129"/>
      <c r="HD213" s="129"/>
      <c r="HE213" s="129"/>
      <c r="HF213" s="129"/>
      <c r="HG213" s="129"/>
      <c r="HH213" s="129"/>
      <c r="HI213" s="129"/>
      <c r="HJ213" s="129"/>
      <c r="HK213" s="129"/>
      <c r="HL213" s="129"/>
      <c r="HM213" s="129"/>
      <c r="HN213" s="129"/>
      <c r="HO213" s="129"/>
      <c r="HP213" s="129"/>
      <c r="HQ213" s="129"/>
      <c r="HR213" s="129"/>
      <c r="HS213" s="129"/>
      <c r="HT213" s="129"/>
      <c r="HU213" s="129"/>
      <c r="HV213" s="129"/>
      <c r="HW213" s="129"/>
      <c r="HX213" s="129"/>
      <c r="HY213" s="129"/>
      <c r="HZ213" s="129"/>
      <c r="IA213" s="129"/>
      <c r="IB213" s="129"/>
      <c r="IC213" s="129"/>
      <c r="ID213" s="129"/>
      <c r="IE213" s="129"/>
      <c r="IF213" s="129"/>
      <c r="IG213" s="129"/>
      <c r="IH213" s="129"/>
      <c r="II213" s="129"/>
      <c r="IJ213" s="129"/>
      <c r="IK213" s="129"/>
      <c r="IL213" s="129"/>
      <c r="IM213" s="129"/>
      <c r="IN213" s="129"/>
      <c r="IO213" s="129"/>
      <c r="IP213" s="129"/>
      <c r="IQ213" s="129"/>
      <c r="IR213" s="129"/>
      <c r="IS213" s="129"/>
      <c r="IT213" s="129"/>
      <c r="IU213" s="129"/>
      <c r="IV213" s="129"/>
      <c r="IW213" s="129"/>
      <c r="IX213" s="129"/>
      <c r="IY213" s="129"/>
    </row>
    <row r="214" spans="1:259" s="120" customFormat="1" ht="15" hidden="1" x14ac:dyDescent="0.3">
      <c r="A214" s="130"/>
      <c r="B214" s="138" t="e">
        <f>IF(B77=369,"Tiga Ratus Enam Puluh Sembilan",IF(B77=370,"Tiga Ratus Tujuh Puluh",IF(B77=371,"Tiga Ratus Tujuh Puluh Satu",IF(B77=372,"Tiga Ratus Tujuh Puluh Dua",IF(B77=373,"Tiga Ratus Tujuh Puluh Tiga",IF(B77=374,"Tiga Ratus Tujuh Puluh Empat",IF(B77=375,"Tiga Ratus Tujuh Puluh Lima",IF(B77=376,"Tiga Ratus Tujuh Puluh Enam",0))))))))</f>
        <v>#REF!</v>
      </c>
      <c r="C214" s="138"/>
      <c r="D214" s="138" t="e">
        <f>IF(D77=369,"Tiga Ratus Enam Puluh Sembilan",IF(D77=370,"Tiga Ratus Tujuh Puluh",IF(D77=371,"Tiga Ratus Tujuh Puluh Satu",IF(D77=372,"Tiga Ratus Tujuh Puluh Dua",IF(D77=373,"Tiga Ratus Tujuh Puluh Tiga",IF(D77=374,"Tiga Ratus Tujuh Puluh Empat",IF(D77=375,"Tiga Ratus Tujuh Puluh Lima",IF(D77=376,"Tiga Ratus Tujuh Puluh Enam",0))))))))</f>
        <v>#REF!</v>
      </c>
      <c r="E214" s="138" t="e">
        <f>IF(E77=369,"Tiga Ratus Enam Puluh Sembilan",IF(E77=370,"Tiga Ratus Tujuh Puluh",IF(E77=371,"Tiga Ratus Tujuh Puluh Satu",IF(E77=372,"Tiga Ratus Tujuh Puluh Dua",IF(E77=373,"Tiga Ratus Tujuh Puluh Tiga",IF(E77=374,"Tiga Ratus Tujuh Puluh Empat",IF(E77=375,"Tiga Ratus Tujuh Puluh Lima",IF(E77=376,"Tiga Ratus Tujuh Puluh Enam",0))))))))</f>
        <v>#REF!</v>
      </c>
      <c r="F214" s="138"/>
      <c r="G214" s="138"/>
      <c r="H214" s="138" t="e">
        <f>IF(H77=369,"Tiga Ratus Enam Puluh Sembilan",IF(H77=370,"Tiga Ratus Tujuh Puluh",IF(H77=371,"Tiga Ratus Tujuh Puluh Satu",IF(H77=372,"Tiga Ratus Tujuh Puluh Dua",IF(H77=373,"Tiga Ratus Tujuh Puluh Tiga",IF(H77=374,"Tiga Ratus Tujuh Puluh Empat",IF(H77=375,"Tiga Ratus Tujuh Puluh Lima",IF(H77=376,"Tiga Ratus Tujuh Puluh Enam",0))))))))</f>
        <v>#REF!</v>
      </c>
      <c r="I214" s="138" t="e">
        <f>IF(I77=369,"Tiga Ratus Enam Puluh Sembilan",IF(I77=370,"Tiga Ratus Tujuh Puluh",IF(I77=371,"Tiga Ratus Tujuh Puluh Satu",IF(I77=372,"Tiga Ratus Tujuh Puluh Dua",IF(I77=373,"Tiga Ratus Tujuh Puluh Tiga",IF(I77=374,"Tiga Ratus Tujuh Puluh Empat",IF(I77=375,"Tiga Ratus Tujuh Puluh Lima",IF(I77=376,"Tiga Ratus Tujuh Puluh Enam",0))))))))</f>
        <v>#REF!</v>
      </c>
      <c r="J214" s="138"/>
      <c r="K214" s="138"/>
      <c r="L214" s="138"/>
      <c r="M214" s="138"/>
      <c r="N214" s="138"/>
      <c r="O214" s="138"/>
      <c r="P214" s="138"/>
      <c r="Q214" s="138"/>
      <c r="R214" s="138"/>
      <c r="S214" s="138"/>
      <c r="T214" s="138"/>
      <c r="U214" s="138"/>
      <c r="V214" s="133"/>
      <c r="W214" s="128"/>
      <c r="X214" s="129"/>
      <c r="Y214" s="129"/>
      <c r="Z214" s="129"/>
      <c r="AA214" s="129"/>
      <c r="AB214" s="129"/>
      <c r="AC214" s="129"/>
      <c r="AD214" s="129"/>
      <c r="AE214" s="129"/>
      <c r="AF214" s="129"/>
      <c r="AG214" s="129"/>
      <c r="AH214" s="129"/>
      <c r="AI214" s="129"/>
      <c r="AJ214" s="129"/>
      <c r="AK214" s="129"/>
      <c r="AL214" s="129"/>
      <c r="AM214" s="129"/>
      <c r="AN214" s="129"/>
      <c r="AO214" s="129"/>
      <c r="AP214" s="129"/>
      <c r="AQ214" s="129"/>
      <c r="AR214" s="129"/>
      <c r="AS214" s="129"/>
      <c r="AT214" s="129"/>
      <c r="AU214" s="129"/>
      <c r="AV214" s="129"/>
      <c r="AW214" s="129"/>
      <c r="AX214" s="129"/>
      <c r="AY214" s="129"/>
      <c r="AZ214" s="129"/>
      <c r="BA214" s="129"/>
      <c r="BB214" s="129"/>
      <c r="BC214" s="129"/>
      <c r="BD214" s="129"/>
      <c r="BE214" s="129"/>
      <c r="BF214" s="129"/>
      <c r="BG214" s="129"/>
      <c r="BH214" s="129"/>
      <c r="BI214" s="129"/>
      <c r="BJ214" s="129"/>
      <c r="BK214" s="129"/>
      <c r="BL214" s="129"/>
      <c r="BM214" s="129"/>
      <c r="BN214" s="129"/>
      <c r="BO214" s="129"/>
      <c r="BP214" s="129"/>
      <c r="BQ214" s="129"/>
      <c r="BR214" s="129"/>
      <c r="BS214" s="129"/>
      <c r="BT214" s="129"/>
      <c r="BU214" s="129"/>
      <c r="BV214" s="129"/>
      <c r="BW214" s="129"/>
      <c r="BX214" s="129"/>
      <c r="BY214" s="129"/>
      <c r="BZ214" s="129"/>
      <c r="CA214" s="129"/>
      <c r="CB214" s="129"/>
      <c r="CC214" s="129"/>
      <c r="CD214" s="129"/>
      <c r="CE214" s="129"/>
      <c r="CF214" s="129"/>
      <c r="CG214" s="129"/>
      <c r="CH214" s="129"/>
      <c r="CI214" s="129"/>
      <c r="CJ214" s="129"/>
      <c r="CK214" s="129"/>
      <c r="CL214" s="129"/>
      <c r="CM214" s="129"/>
      <c r="CN214" s="129"/>
      <c r="CO214" s="129"/>
      <c r="CP214" s="129"/>
      <c r="CQ214" s="129"/>
      <c r="CR214" s="129"/>
      <c r="CS214" s="129"/>
      <c r="CT214" s="129"/>
      <c r="CU214" s="129"/>
      <c r="CV214" s="129"/>
      <c r="CW214" s="129"/>
      <c r="CX214" s="129"/>
      <c r="CY214" s="129"/>
      <c r="CZ214" s="129"/>
      <c r="DA214" s="129"/>
      <c r="DB214" s="129"/>
      <c r="DC214" s="129"/>
      <c r="DD214" s="129"/>
      <c r="DE214" s="129"/>
      <c r="DF214" s="129"/>
      <c r="DG214" s="129"/>
      <c r="DH214" s="129"/>
      <c r="DI214" s="129"/>
      <c r="DJ214" s="129"/>
      <c r="DK214" s="129"/>
      <c r="DL214" s="129"/>
      <c r="DM214" s="129"/>
      <c r="DN214" s="129"/>
      <c r="DO214" s="129"/>
      <c r="DP214" s="129"/>
      <c r="DQ214" s="129"/>
      <c r="DR214" s="129"/>
      <c r="DS214" s="129"/>
      <c r="DT214" s="129"/>
      <c r="DU214" s="129"/>
      <c r="DV214" s="129"/>
      <c r="DW214" s="129"/>
      <c r="DX214" s="129"/>
      <c r="DY214" s="129"/>
      <c r="DZ214" s="129"/>
      <c r="EA214" s="129"/>
      <c r="EB214" s="129"/>
      <c r="EC214" s="129"/>
      <c r="ED214" s="129"/>
      <c r="EE214" s="129"/>
      <c r="EF214" s="129"/>
      <c r="EG214" s="129"/>
      <c r="EH214" s="129"/>
      <c r="EI214" s="129"/>
      <c r="EJ214" s="129"/>
      <c r="EK214" s="129"/>
      <c r="EL214" s="129"/>
      <c r="EM214" s="129"/>
      <c r="EN214" s="129"/>
      <c r="EO214" s="129"/>
      <c r="EP214" s="129"/>
      <c r="EQ214" s="129"/>
      <c r="ER214" s="129"/>
      <c r="ES214" s="129"/>
      <c r="ET214" s="129"/>
      <c r="EU214" s="129"/>
      <c r="EV214" s="129"/>
      <c r="EW214" s="129"/>
      <c r="EX214" s="129"/>
      <c r="EY214" s="129"/>
      <c r="EZ214" s="129"/>
      <c r="FA214" s="129"/>
      <c r="FB214" s="129"/>
      <c r="FC214" s="129"/>
      <c r="FD214" s="129"/>
      <c r="FE214" s="129"/>
      <c r="FF214" s="129"/>
      <c r="FG214" s="129"/>
      <c r="FH214" s="129"/>
      <c r="FI214" s="129"/>
      <c r="FJ214" s="129"/>
      <c r="FK214" s="129"/>
      <c r="FL214" s="129"/>
      <c r="FM214" s="129"/>
      <c r="FN214" s="129"/>
      <c r="FO214" s="129"/>
      <c r="FP214" s="129"/>
      <c r="FQ214" s="129"/>
      <c r="FR214" s="129"/>
      <c r="FS214" s="129"/>
      <c r="FT214" s="129"/>
      <c r="FU214" s="129"/>
      <c r="FV214" s="129"/>
      <c r="FW214" s="129"/>
      <c r="FX214" s="129"/>
      <c r="FY214" s="129"/>
      <c r="FZ214" s="129"/>
      <c r="GA214" s="129"/>
      <c r="GB214" s="129"/>
      <c r="GC214" s="129"/>
      <c r="GD214" s="129"/>
      <c r="GE214" s="129"/>
      <c r="GF214" s="129"/>
      <c r="GG214" s="129"/>
      <c r="GH214" s="129"/>
      <c r="GI214" s="129"/>
      <c r="GJ214" s="129"/>
      <c r="GK214" s="129"/>
      <c r="GL214" s="129"/>
      <c r="GM214" s="129"/>
      <c r="GN214" s="129"/>
      <c r="GO214" s="129"/>
      <c r="GP214" s="129"/>
      <c r="GQ214" s="129"/>
      <c r="GR214" s="129"/>
      <c r="GS214" s="129"/>
      <c r="GT214" s="129"/>
      <c r="GU214" s="129"/>
      <c r="GV214" s="129"/>
      <c r="GW214" s="129"/>
      <c r="GX214" s="129"/>
      <c r="GY214" s="129"/>
      <c r="GZ214" s="129"/>
      <c r="HA214" s="129"/>
      <c r="HB214" s="129"/>
      <c r="HC214" s="129"/>
      <c r="HD214" s="129"/>
      <c r="HE214" s="129"/>
      <c r="HF214" s="129"/>
      <c r="HG214" s="129"/>
      <c r="HH214" s="129"/>
      <c r="HI214" s="129"/>
      <c r="HJ214" s="129"/>
      <c r="HK214" s="129"/>
      <c r="HL214" s="129"/>
      <c r="HM214" s="129"/>
      <c r="HN214" s="129"/>
      <c r="HO214" s="129"/>
      <c r="HP214" s="129"/>
      <c r="HQ214" s="129"/>
      <c r="HR214" s="129"/>
      <c r="HS214" s="129"/>
      <c r="HT214" s="129"/>
      <c r="HU214" s="129"/>
      <c r="HV214" s="129"/>
      <c r="HW214" s="129"/>
      <c r="HX214" s="129"/>
      <c r="HY214" s="129"/>
      <c r="HZ214" s="129"/>
      <c r="IA214" s="129"/>
      <c r="IB214" s="129"/>
      <c r="IC214" s="129"/>
      <c r="ID214" s="129"/>
      <c r="IE214" s="129"/>
      <c r="IF214" s="129"/>
      <c r="IG214" s="129"/>
      <c r="IH214" s="129"/>
      <c r="II214" s="129"/>
      <c r="IJ214" s="129"/>
      <c r="IK214" s="129"/>
      <c r="IL214" s="129"/>
      <c r="IM214" s="129"/>
      <c r="IN214" s="129"/>
      <c r="IO214" s="129"/>
      <c r="IP214" s="129"/>
      <c r="IQ214" s="129"/>
      <c r="IR214" s="129"/>
      <c r="IS214" s="129"/>
      <c r="IT214" s="129"/>
      <c r="IU214" s="129"/>
      <c r="IV214" s="129"/>
      <c r="IW214" s="129"/>
      <c r="IX214" s="129"/>
      <c r="IY214" s="129"/>
    </row>
    <row r="215" spans="1:259" s="120" customFormat="1" ht="15" hidden="1" x14ac:dyDescent="0.3">
      <c r="A215" s="130"/>
      <c r="B215" s="137" t="e">
        <f>IF(B213=0,B214,B213)</f>
        <v>#REF!</v>
      </c>
      <c r="C215" s="137"/>
      <c r="D215" s="137" t="e">
        <f>IF(D213=0,D214,D213)</f>
        <v>#REF!</v>
      </c>
      <c r="E215" s="137" t="e">
        <f>IF(E213=0,E214,E213)</f>
        <v>#REF!</v>
      </c>
      <c r="F215" s="137"/>
      <c r="G215" s="137"/>
      <c r="H215" s="137" t="e">
        <f>IF(H213=0,H214,H213)</f>
        <v>#REF!</v>
      </c>
      <c r="I215" s="137" t="e">
        <f>IF(I213=0,I214,I213)</f>
        <v>#REF!</v>
      </c>
      <c r="J215" s="138"/>
      <c r="K215" s="138"/>
      <c r="L215" s="138"/>
      <c r="M215" s="138"/>
      <c r="N215" s="138"/>
      <c r="O215" s="138"/>
      <c r="P215" s="138"/>
      <c r="Q215" s="138"/>
      <c r="R215" s="138"/>
      <c r="S215" s="138"/>
      <c r="T215" s="138"/>
      <c r="U215" s="138"/>
      <c r="V215" s="133"/>
      <c r="W215" s="128"/>
      <c r="X215" s="129"/>
      <c r="Y215" s="129"/>
      <c r="Z215" s="129"/>
      <c r="AA215" s="129"/>
      <c r="AB215" s="129"/>
      <c r="AC215" s="129"/>
      <c r="AD215" s="129"/>
      <c r="AE215" s="129"/>
      <c r="AF215" s="129"/>
      <c r="AG215" s="129"/>
      <c r="AH215" s="129"/>
      <c r="AI215" s="129"/>
      <c r="AJ215" s="129"/>
      <c r="AK215" s="129"/>
      <c r="AL215" s="129"/>
      <c r="AM215" s="129"/>
      <c r="AN215" s="129"/>
      <c r="AO215" s="129"/>
      <c r="AP215" s="129"/>
      <c r="AQ215" s="129"/>
      <c r="AR215" s="129"/>
      <c r="AS215" s="129"/>
      <c r="AT215" s="129"/>
      <c r="AU215" s="129"/>
      <c r="AV215" s="129"/>
      <c r="AW215" s="129"/>
      <c r="AX215" s="129"/>
      <c r="AY215" s="129"/>
      <c r="AZ215" s="129"/>
      <c r="BA215" s="129"/>
      <c r="BB215" s="129"/>
      <c r="BC215" s="129"/>
      <c r="BD215" s="129"/>
      <c r="BE215" s="129"/>
      <c r="BF215" s="129"/>
      <c r="BG215" s="129"/>
      <c r="BH215" s="129"/>
      <c r="BI215" s="129"/>
      <c r="BJ215" s="129"/>
      <c r="BK215" s="129"/>
      <c r="BL215" s="129"/>
      <c r="BM215" s="129"/>
      <c r="BN215" s="129"/>
      <c r="BO215" s="129"/>
      <c r="BP215" s="129"/>
      <c r="BQ215" s="129"/>
      <c r="BR215" s="129"/>
      <c r="BS215" s="129"/>
      <c r="BT215" s="129"/>
      <c r="BU215" s="129"/>
      <c r="BV215" s="129"/>
      <c r="BW215" s="129"/>
      <c r="BX215" s="129"/>
      <c r="BY215" s="129"/>
      <c r="BZ215" s="129"/>
      <c r="CA215" s="129"/>
      <c r="CB215" s="129"/>
      <c r="CC215" s="129"/>
      <c r="CD215" s="129"/>
      <c r="CE215" s="129"/>
      <c r="CF215" s="129"/>
      <c r="CG215" s="129"/>
      <c r="CH215" s="129"/>
      <c r="CI215" s="129"/>
      <c r="CJ215" s="129"/>
      <c r="CK215" s="129"/>
      <c r="CL215" s="129"/>
      <c r="CM215" s="129"/>
      <c r="CN215" s="129"/>
      <c r="CO215" s="129"/>
      <c r="CP215" s="129"/>
      <c r="CQ215" s="129"/>
      <c r="CR215" s="129"/>
      <c r="CS215" s="129"/>
      <c r="CT215" s="129"/>
      <c r="CU215" s="129"/>
      <c r="CV215" s="129"/>
      <c r="CW215" s="129"/>
      <c r="CX215" s="129"/>
      <c r="CY215" s="129"/>
      <c r="CZ215" s="129"/>
      <c r="DA215" s="129"/>
      <c r="DB215" s="129"/>
      <c r="DC215" s="129"/>
      <c r="DD215" s="129"/>
      <c r="DE215" s="129"/>
      <c r="DF215" s="129"/>
      <c r="DG215" s="129"/>
      <c r="DH215" s="129"/>
      <c r="DI215" s="129"/>
      <c r="DJ215" s="129"/>
      <c r="DK215" s="129"/>
      <c r="DL215" s="129"/>
      <c r="DM215" s="129"/>
      <c r="DN215" s="129"/>
      <c r="DO215" s="129"/>
      <c r="DP215" s="129"/>
      <c r="DQ215" s="129"/>
      <c r="DR215" s="129"/>
      <c r="DS215" s="129"/>
      <c r="DT215" s="129"/>
      <c r="DU215" s="129"/>
      <c r="DV215" s="129"/>
      <c r="DW215" s="129"/>
      <c r="DX215" s="129"/>
      <c r="DY215" s="129"/>
      <c r="DZ215" s="129"/>
      <c r="EA215" s="129"/>
      <c r="EB215" s="129"/>
      <c r="EC215" s="129"/>
      <c r="ED215" s="129"/>
      <c r="EE215" s="129"/>
      <c r="EF215" s="129"/>
      <c r="EG215" s="129"/>
      <c r="EH215" s="129"/>
      <c r="EI215" s="129"/>
      <c r="EJ215" s="129"/>
      <c r="EK215" s="129"/>
      <c r="EL215" s="129"/>
      <c r="EM215" s="129"/>
      <c r="EN215" s="129"/>
      <c r="EO215" s="129"/>
      <c r="EP215" s="129"/>
      <c r="EQ215" s="129"/>
      <c r="ER215" s="129"/>
      <c r="ES215" s="129"/>
      <c r="ET215" s="129"/>
      <c r="EU215" s="129"/>
      <c r="EV215" s="129"/>
      <c r="EW215" s="129"/>
      <c r="EX215" s="129"/>
      <c r="EY215" s="129"/>
      <c r="EZ215" s="129"/>
      <c r="FA215" s="129"/>
      <c r="FB215" s="129"/>
      <c r="FC215" s="129"/>
      <c r="FD215" s="129"/>
      <c r="FE215" s="129"/>
      <c r="FF215" s="129"/>
      <c r="FG215" s="129"/>
      <c r="FH215" s="129"/>
      <c r="FI215" s="129"/>
      <c r="FJ215" s="129"/>
      <c r="FK215" s="129"/>
      <c r="FL215" s="129"/>
      <c r="FM215" s="129"/>
      <c r="FN215" s="129"/>
      <c r="FO215" s="129"/>
      <c r="FP215" s="129"/>
      <c r="FQ215" s="129"/>
      <c r="FR215" s="129"/>
      <c r="FS215" s="129"/>
      <c r="FT215" s="129"/>
      <c r="FU215" s="129"/>
      <c r="FV215" s="129"/>
      <c r="FW215" s="129"/>
      <c r="FX215" s="129"/>
      <c r="FY215" s="129"/>
      <c r="FZ215" s="129"/>
      <c r="GA215" s="129"/>
      <c r="GB215" s="129"/>
      <c r="GC215" s="129"/>
      <c r="GD215" s="129"/>
      <c r="GE215" s="129"/>
      <c r="GF215" s="129"/>
      <c r="GG215" s="129"/>
      <c r="GH215" s="129"/>
      <c r="GI215" s="129"/>
      <c r="GJ215" s="129"/>
      <c r="GK215" s="129"/>
      <c r="GL215" s="129"/>
      <c r="GM215" s="129"/>
      <c r="GN215" s="129"/>
      <c r="GO215" s="129"/>
      <c r="GP215" s="129"/>
      <c r="GQ215" s="129"/>
      <c r="GR215" s="129"/>
      <c r="GS215" s="129"/>
      <c r="GT215" s="129"/>
      <c r="GU215" s="129"/>
      <c r="GV215" s="129"/>
      <c r="GW215" s="129"/>
      <c r="GX215" s="129"/>
      <c r="GY215" s="129"/>
      <c r="GZ215" s="129"/>
      <c r="HA215" s="129"/>
      <c r="HB215" s="129"/>
      <c r="HC215" s="129"/>
      <c r="HD215" s="129"/>
      <c r="HE215" s="129"/>
      <c r="HF215" s="129"/>
      <c r="HG215" s="129"/>
      <c r="HH215" s="129"/>
      <c r="HI215" s="129"/>
      <c r="HJ215" s="129"/>
      <c r="HK215" s="129"/>
      <c r="HL215" s="129"/>
      <c r="HM215" s="129"/>
      <c r="HN215" s="129"/>
      <c r="HO215" s="129"/>
      <c r="HP215" s="129"/>
      <c r="HQ215" s="129"/>
      <c r="HR215" s="129"/>
      <c r="HS215" s="129"/>
      <c r="HT215" s="129"/>
      <c r="HU215" s="129"/>
      <c r="HV215" s="129"/>
      <c r="HW215" s="129"/>
      <c r="HX215" s="129"/>
      <c r="HY215" s="129"/>
      <c r="HZ215" s="129"/>
      <c r="IA215" s="129"/>
      <c r="IB215" s="129"/>
      <c r="IC215" s="129"/>
      <c r="ID215" s="129"/>
      <c r="IE215" s="129"/>
      <c r="IF215" s="129"/>
      <c r="IG215" s="129"/>
      <c r="IH215" s="129"/>
      <c r="II215" s="129"/>
      <c r="IJ215" s="129"/>
      <c r="IK215" s="129"/>
      <c r="IL215" s="129"/>
      <c r="IM215" s="129"/>
      <c r="IN215" s="129"/>
      <c r="IO215" s="129"/>
      <c r="IP215" s="129"/>
      <c r="IQ215" s="129"/>
      <c r="IR215" s="129"/>
      <c r="IS215" s="129"/>
      <c r="IT215" s="129"/>
      <c r="IU215" s="129"/>
      <c r="IV215" s="129"/>
      <c r="IW215" s="129"/>
      <c r="IX215" s="129"/>
      <c r="IY215" s="129"/>
    </row>
    <row r="216" spans="1:259" s="120" customFormat="1" ht="15" hidden="1" x14ac:dyDescent="0.3">
      <c r="A216" s="130"/>
      <c r="B216" s="138" t="e">
        <f>IF(B77=377,"Tiga Ratus Tujuh Puluh Tujuh",IF(B77=378,"Tiga Ratus Tujuh Puluh Delapan",IF(B77=379,"Tiga Ratus Tujuh Puluh Sembilan",IF(B77=380,"Tiga Ratus Delapan Puluh",IF(B77=381,"Tiga Ratus Delapan Puluh Satu",IF(B77=382,"Tiga Ratus Delapan Puluh Dua",IF(B77=383,"Tiga Ratus Delapan Puluh Tiga",IF(B77=384,"Tiga Ratus Delapan Puluh Empat",0))))))))</f>
        <v>#REF!</v>
      </c>
      <c r="C216" s="138"/>
      <c r="D216" s="138" t="e">
        <f>IF(D77=377,"Tiga Ratus Tujuh Puluh Tujuh",IF(D77=378,"Tiga Ratus Tujuh Puluh Delapan",IF(D77=379,"Tiga Ratus Tujuh Puluh Sembilan",IF(D77=380,"Tiga Ratus Delapan Puluh",IF(D77=381,"Tiga Ratus Delapan Puluh Satu",IF(D77=382,"Tiga Ratus Delapan Puluh Dua",IF(D77=383,"Tiga Ratus Delapan Puluh Tiga",IF(D77=384,"Tiga Ratus Delapan Puluh Empat",0))))))))</f>
        <v>#REF!</v>
      </c>
      <c r="E216" s="138" t="e">
        <f>IF(E77=377,"Tiga Ratus Tujuh Puluh Tujuh",IF(E77=378,"Tiga Ratus Tujuh Puluh Delapan",IF(E77=379,"Tiga Ratus Tujuh Puluh Sembilan",IF(E77=380,"Tiga Ratus Delapan Puluh",IF(E77=381,"Tiga Ratus Delapan Puluh Satu",IF(E77=382,"Tiga Ratus Delapan Puluh Dua",IF(E77=383,"Tiga Ratus Delapan Puluh Tiga",IF(E77=384,"Tiga Ratus Delapan Puluh Empat",0))))))))</f>
        <v>#REF!</v>
      </c>
      <c r="F216" s="138"/>
      <c r="G216" s="138"/>
      <c r="H216" s="138" t="e">
        <f>IF(H77=377,"Tiga Ratus Tujuh Puluh Tujuh",IF(H77=378,"Tiga Ratus Tujuh Puluh Delapan",IF(H77=379,"Tiga Ratus Tujuh Puluh Sembilan",IF(H77=380,"Tiga Ratus Delapan Puluh",IF(H77=381,"Tiga Ratus Delapan Puluh Satu",IF(H77=382,"Tiga Ratus Delapan Puluh Dua",IF(H77=383,"Tiga Ratus Delapan Puluh Tiga",IF(H77=384,"Tiga Ratus Delapan Puluh Empat",0))))))))</f>
        <v>#REF!</v>
      </c>
      <c r="I216" s="138" t="e">
        <f>IF(I77=377,"Tiga Ratus Tujuh Puluh Tujuh",IF(I77=378,"Tiga Ratus Tujuh Puluh Delapan",IF(I77=379,"Tiga Ratus Tujuh Puluh Sembilan",IF(I77=380,"Tiga Ratus Delapan Puluh",IF(I77=381,"Tiga Ratus Delapan Puluh Satu",IF(I77=382,"Tiga Ratus Delapan Puluh Dua",IF(I77=383,"Tiga Ratus Delapan Puluh Tiga",IF(I77=384,"Tiga Ratus Delapan Puluh Empat",0))))))))</f>
        <v>#REF!</v>
      </c>
      <c r="J216" s="138"/>
      <c r="K216" s="138"/>
      <c r="L216" s="138"/>
      <c r="M216" s="138"/>
      <c r="N216" s="138"/>
      <c r="O216" s="138"/>
      <c r="P216" s="138"/>
      <c r="Q216" s="138"/>
      <c r="R216" s="138"/>
      <c r="S216" s="138"/>
      <c r="T216" s="138"/>
      <c r="U216" s="138"/>
      <c r="V216" s="133"/>
      <c r="W216" s="128"/>
      <c r="X216" s="129"/>
      <c r="Y216" s="129"/>
      <c r="Z216" s="129"/>
      <c r="AA216" s="129"/>
      <c r="AB216" s="129"/>
      <c r="AC216" s="129"/>
      <c r="AD216" s="129"/>
      <c r="AE216" s="129"/>
      <c r="AF216" s="129"/>
      <c r="AG216" s="129"/>
      <c r="AH216" s="129"/>
      <c r="AI216" s="129"/>
      <c r="AJ216" s="129"/>
      <c r="AK216" s="129"/>
      <c r="AL216" s="129"/>
      <c r="AM216" s="129"/>
      <c r="AN216" s="129"/>
      <c r="AO216" s="129"/>
      <c r="AP216" s="129"/>
      <c r="AQ216" s="129"/>
      <c r="AR216" s="129"/>
      <c r="AS216" s="129"/>
      <c r="AT216" s="129"/>
      <c r="AU216" s="129"/>
      <c r="AV216" s="129"/>
      <c r="AW216" s="129"/>
      <c r="AX216" s="129"/>
      <c r="AY216" s="129"/>
      <c r="AZ216" s="129"/>
      <c r="BA216" s="129"/>
      <c r="BB216" s="129"/>
      <c r="BC216" s="129"/>
      <c r="BD216" s="129"/>
      <c r="BE216" s="129"/>
      <c r="BF216" s="129"/>
      <c r="BG216" s="129"/>
      <c r="BH216" s="129"/>
      <c r="BI216" s="129"/>
      <c r="BJ216" s="129"/>
      <c r="BK216" s="129"/>
      <c r="BL216" s="129"/>
      <c r="BM216" s="129"/>
      <c r="BN216" s="129"/>
      <c r="BO216" s="129"/>
      <c r="BP216" s="129"/>
      <c r="BQ216" s="129"/>
      <c r="BR216" s="129"/>
      <c r="BS216" s="129"/>
      <c r="BT216" s="129"/>
      <c r="BU216" s="129"/>
      <c r="BV216" s="129"/>
      <c r="BW216" s="129"/>
      <c r="BX216" s="129"/>
      <c r="BY216" s="129"/>
      <c r="BZ216" s="129"/>
      <c r="CA216" s="129"/>
      <c r="CB216" s="129"/>
      <c r="CC216" s="129"/>
      <c r="CD216" s="129"/>
      <c r="CE216" s="129"/>
      <c r="CF216" s="129"/>
      <c r="CG216" s="129"/>
      <c r="CH216" s="129"/>
      <c r="CI216" s="129"/>
      <c r="CJ216" s="129"/>
      <c r="CK216" s="129"/>
      <c r="CL216" s="129"/>
      <c r="CM216" s="129"/>
      <c r="CN216" s="129"/>
      <c r="CO216" s="129"/>
      <c r="CP216" s="129"/>
      <c r="CQ216" s="129"/>
      <c r="CR216" s="129"/>
      <c r="CS216" s="129"/>
      <c r="CT216" s="129"/>
      <c r="CU216" s="129"/>
      <c r="CV216" s="129"/>
      <c r="CW216" s="129"/>
      <c r="CX216" s="129"/>
      <c r="CY216" s="129"/>
      <c r="CZ216" s="129"/>
      <c r="DA216" s="129"/>
      <c r="DB216" s="129"/>
      <c r="DC216" s="129"/>
      <c r="DD216" s="129"/>
      <c r="DE216" s="129"/>
      <c r="DF216" s="129"/>
      <c r="DG216" s="129"/>
      <c r="DH216" s="129"/>
      <c r="DI216" s="129"/>
      <c r="DJ216" s="129"/>
      <c r="DK216" s="129"/>
      <c r="DL216" s="129"/>
      <c r="DM216" s="129"/>
      <c r="DN216" s="129"/>
      <c r="DO216" s="129"/>
      <c r="DP216" s="129"/>
      <c r="DQ216" s="129"/>
      <c r="DR216" s="129"/>
      <c r="DS216" s="129"/>
      <c r="DT216" s="129"/>
      <c r="DU216" s="129"/>
      <c r="DV216" s="129"/>
      <c r="DW216" s="129"/>
      <c r="DX216" s="129"/>
      <c r="DY216" s="129"/>
      <c r="DZ216" s="129"/>
      <c r="EA216" s="129"/>
      <c r="EB216" s="129"/>
      <c r="EC216" s="129"/>
      <c r="ED216" s="129"/>
      <c r="EE216" s="129"/>
      <c r="EF216" s="129"/>
      <c r="EG216" s="129"/>
      <c r="EH216" s="129"/>
      <c r="EI216" s="129"/>
      <c r="EJ216" s="129"/>
      <c r="EK216" s="129"/>
      <c r="EL216" s="129"/>
      <c r="EM216" s="129"/>
      <c r="EN216" s="129"/>
      <c r="EO216" s="129"/>
      <c r="EP216" s="129"/>
      <c r="EQ216" s="129"/>
      <c r="ER216" s="129"/>
      <c r="ES216" s="129"/>
      <c r="ET216" s="129"/>
      <c r="EU216" s="129"/>
      <c r="EV216" s="129"/>
      <c r="EW216" s="129"/>
      <c r="EX216" s="129"/>
      <c r="EY216" s="129"/>
      <c r="EZ216" s="129"/>
      <c r="FA216" s="129"/>
      <c r="FB216" s="129"/>
      <c r="FC216" s="129"/>
      <c r="FD216" s="129"/>
      <c r="FE216" s="129"/>
      <c r="FF216" s="129"/>
      <c r="FG216" s="129"/>
      <c r="FH216" s="129"/>
      <c r="FI216" s="129"/>
      <c r="FJ216" s="129"/>
      <c r="FK216" s="129"/>
      <c r="FL216" s="129"/>
      <c r="FM216" s="129"/>
      <c r="FN216" s="129"/>
      <c r="FO216" s="129"/>
      <c r="FP216" s="129"/>
      <c r="FQ216" s="129"/>
      <c r="FR216" s="129"/>
      <c r="FS216" s="129"/>
      <c r="FT216" s="129"/>
      <c r="FU216" s="129"/>
      <c r="FV216" s="129"/>
      <c r="FW216" s="129"/>
      <c r="FX216" s="129"/>
      <c r="FY216" s="129"/>
      <c r="FZ216" s="129"/>
      <c r="GA216" s="129"/>
      <c r="GB216" s="129"/>
      <c r="GC216" s="129"/>
      <c r="GD216" s="129"/>
      <c r="GE216" s="129"/>
      <c r="GF216" s="129"/>
      <c r="GG216" s="129"/>
      <c r="GH216" s="129"/>
      <c r="GI216" s="129"/>
      <c r="GJ216" s="129"/>
      <c r="GK216" s="129"/>
      <c r="GL216" s="129"/>
      <c r="GM216" s="129"/>
      <c r="GN216" s="129"/>
      <c r="GO216" s="129"/>
      <c r="GP216" s="129"/>
      <c r="GQ216" s="129"/>
      <c r="GR216" s="129"/>
      <c r="GS216" s="129"/>
      <c r="GT216" s="129"/>
      <c r="GU216" s="129"/>
      <c r="GV216" s="129"/>
      <c r="GW216" s="129"/>
      <c r="GX216" s="129"/>
      <c r="GY216" s="129"/>
      <c r="GZ216" s="129"/>
      <c r="HA216" s="129"/>
      <c r="HB216" s="129"/>
      <c r="HC216" s="129"/>
      <c r="HD216" s="129"/>
      <c r="HE216" s="129"/>
      <c r="HF216" s="129"/>
      <c r="HG216" s="129"/>
      <c r="HH216" s="129"/>
      <c r="HI216" s="129"/>
      <c r="HJ216" s="129"/>
      <c r="HK216" s="129"/>
      <c r="HL216" s="129"/>
      <c r="HM216" s="129"/>
      <c r="HN216" s="129"/>
      <c r="HO216" s="129"/>
      <c r="HP216" s="129"/>
      <c r="HQ216" s="129"/>
      <c r="HR216" s="129"/>
      <c r="HS216" s="129"/>
      <c r="HT216" s="129"/>
      <c r="HU216" s="129"/>
      <c r="HV216" s="129"/>
      <c r="HW216" s="129"/>
      <c r="HX216" s="129"/>
      <c r="HY216" s="129"/>
      <c r="HZ216" s="129"/>
      <c r="IA216" s="129"/>
      <c r="IB216" s="129"/>
      <c r="IC216" s="129"/>
      <c r="ID216" s="129"/>
      <c r="IE216" s="129"/>
      <c r="IF216" s="129"/>
      <c r="IG216" s="129"/>
      <c r="IH216" s="129"/>
      <c r="II216" s="129"/>
      <c r="IJ216" s="129"/>
      <c r="IK216" s="129"/>
      <c r="IL216" s="129"/>
      <c r="IM216" s="129"/>
      <c r="IN216" s="129"/>
      <c r="IO216" s="129"/>
      <c r="IP216" s="129"/>
      <c r="IQ216" s="129"/>
      <c r="IR216" s="129"/>
      <c r="IS216" s="129"/>
      <c r="IT216" s="129"/>
      <c r="IU216" s="129"/>
      <c r="IV216" s="129"/>
      <c r="IW216" s="129"/>
      <c r="IX216" s="129"/>
      <c r="IY216" s="129"/>
    </row>
    <row r="217" spans="1:259" s="120" customFormat="1" ht="15" hidden="1" x14ac:dyDescent="0.3">
      <c r="A217" s="130"/>
      <c r="B217" s="137" t="e">
        <f>IF(B215=0,B216,B215)</f>
        <v>#REF!</v>
      </c>
      <c r="C217" s="137"/>
      <c r="D217" s="137" t="e">
        <f>IF(D215=0,D216,D215)</f>
        <v>#REF!</v>
      </c>
      <c r="E217" s="137" t="e">
        <f>IF(E215=0,E216,E215)</f>
        <v>#REF!</v>
      </c>
      <c r="F217" s="137"/>
      <c r="G217" s="137"/>
      <c r="H217" s="137" t="e">
        <f>IF(H215=0,H216,H215)</f>
        <v>#REF!</v>
      </c>
      <c r="I217" s="137" t="e">
        <f>IF(I215=0,I216,I215)</f>
        <v>#REF!</v>
      </c>
      <c r="J217" s="138"/>
      <c r="K217" s="138"/>
      <c r="L217" s="138"/>
      <c r="M217" s="138"/>
      <c r="N217" s="138"/>
      <c r="O217" s="138"/>
      <c r="P217" s="138"/>
      <c r="Q217" s="138"/>
      <c r="R217" s="138"/>
      <c r="S217" s="138"/>
      <c r="T217" s="138"/>
      <c r="U217" s="138"/>
      <c r="V217" s="133"/>
      <c r="W217" s="128"/>
      <c r="X217" s="129"/>
      <c r="Y217" s="129"/>
      <c r="Z217" s="129"/>
      <c r="AA217" s="129"/>
      <c r="AB217" s="129"/>
      <c r="AC217" s="129"/>
      <c r="AD217" s="129"/>
      <c r="AE217" s="129"/>
      <c r="AF217" s="129"/>
      <c r="AG217" s="129"/>
      <c r="AH217" s="129"/>
      <c r="AI217" s="129"/>
      <c r="AJ217" s="129"/>
      <c r="AK217" s="129"/>
      <c r="AL217" s="129"/>
      <c r="AM217" s="129"/>
      <c r="AN217" s="129"/>
      <c r="AO217" s="129"/>
      <c r="AP217" s="129"/>
      <c r="AQ217" s="129"/>
      <c r="AR217" s="129"/>
      <c r="AS217" s="129"/>
      <c r="AT217" s="129"/>
      <c r="AU217" s="129"/>
      <c r="AV217" s="129"/>
      <c r="AW217" s="129"/>
      <c r="AX217" s="129"/>
      <c r="AY217" s="129"/>
      <c r="AZ217" s="129"/>
      <c r="BA217" s="129"/>
      <c r="BB217" s="129"/>
      <c r="BC217" s="129"/>
      <c r="BD217" s="129"/>
      <c r="BE217" s="129"/>
      <c r="BF217" s="129"/>
      <c r="BG217" s="129"/>
      <c r="BH217" s="129"/>
      <c r="BI217" s="129"/>
      <c r="BJ217" s="129"/>
      <c r="BK217" s="129"/>
      <c r="BL217" s="129"/>
      <c r="BM217" s="129"/>
      <c r="BN217" s="129"/>
      <c r="BO217" s="129"/>
      <c r="BP217" s="129"/>
      <c r="BQ217" s="129"/>
      <c r="BR217" s="129"/>
      <c r="BS217" s="129"/>
      <c r="BT217" s="129"/>
      <c r="BU217" s="129"/>
      <c r="BV217" s="129"/>
      <c r="BW217" s="129"/>
      <c r="BX217" s="129"/>
      <c r="BY217" s="129"/>
      <c r="BZ217" s="129"/>
      <c r="CA217" s="129"/>
      <c r="CB217" s="129"/>
      <c r="CC217" s="129"/>
      <c r="CD217" s="129"/>
      <c r="CE217" s="129"/>
      <c r="CF217" s="129"/>
      <c r="CG217" s="129"/>
      <c r="CH217" s="129"/>
      <c r="CI217" s="129"/>
      <c r="CJ217" s="129"/>
      <c r="CK217" s="129"/>
      <c r="CL217" s="129"/>
      <c r="CM217" s="129"/>
      <c r="CN217" s="129"/>
      <c r="CO217" s="129"/>
      <c r="CP217" s="129"/>
      <c r="CQ217" s="129"/>
      <c r="CR217" s="129"/>
      <c r="CS217" s="129"/>
      <c r="CT217" s="129"/>
      <c r="CU217" s="129"/>
      <c r="CV217" s="129"/>
      <c r="CW217" s="129"/>
      <c r="CX217" s="129"/>
      <c r="CY217" s="129"/>
      <c r="CZ217" s="129"/>
      <c r="DA217" s="129"/>
      <c r="DB217" s="129"/>
      <c r="DC217" s="129"/>
      <c r="DD217" s="129"/>
      <c r="DE217" s="129"/>
      <c r="DF217" s="129"/>
      <c r="DG217" s="129"/>
      <c r="DH217" s="129"/>
      <c r="DI217" s="129"/>
      <c r="DJ217" s="129"/>
      <c r="DK217" s="129"/>
      <c r="DL217" s="129"/>
      <c r="DM217" s="129"/>
      <c r="DN217" s="129"/>
      <c r="DO217" s="129"/>
      <c r="DP217" s="129"/>
      <c r="DQ217" s="129"/>
      <c r="DR217" s="129"/>
      <c r="DS217" s="129"/>
      <c r="DT217" s="129"/>
      <c r="DU217" s="129"/>
      <c r="DV217" s="129"/>
      <c r="DW217" s="129"/>
      <c r="DX217" s="129"/>
      <c r="DY217" s="129"/>
      <c r="DZ217" s="129"/>
      <c r="EA217" s="129"/>
      <c r="EB217" s="129"/>
      <c r="EC217" s="129"/>
      <c r="ED217" s="129"/>
      <c r="EE217" s="129"/>
      <c r="EF217" s="129"/>
      <c r="EG217" s="129"/>
      <c r="EH217" s="129"/>
      <c r="EI217" s="129"/>
      <c r="EJ217" s="129"/>
      <c r="EK217" s="129"/>
      <c r="EL217" s="129"/>
      <c r="EM217" s="129"/>
      <c r="EN217" s="129"/>
      <c r="EO217" s="129"/>
      <c r="EP217" s="129"/>
      <c r="EQ217" s="129"/>
      <c r="ER217" s="129"/>
      <c r="ES217" s="129"/>
      <c r="ET217" s="129"/>
      <c r="EU217" s="129"/>
      <c r="EV217" s="129"/>
      <c r="EW217" s="129"/>
      <c r="EX217" s="129"/>
      <c r="EY217" s="129"/>
      <c r="EZ217" s="129"/>
      <c r="FA217" s="129"/>
      <c r="FB217" s="129"/>
      <c r="FC217" s="129"/>
      <c r="FD217" s="129"/>
      <c r="FE217" s="129"/>
      <c r="FF217" s="129"/>
      <c r="FG217" s="129"/>
      <c r="FH217" s="129"/>
      <c r="FI217" s="129"/>
      <c r="FJ217" s="129"/>
      <c r="FK217" s="129"/>
      <c r="FL217" s="129"/>
      <c r="FM217" s="129"/>
      <c r="FN217" s="129"/>
      <c r="FO217" s="129"/>
      <c r="FP217" s="129"/>
      <c r="FQ217" s="129"/>
      <c r="FR217" s="129"/>
      <c r="FS217" s="129"/>
      <c r="FT217" s="129"/>
      <c r="FU217" s="129"/>
      <c r="FV217" s="129"/>
      <c r="FW217" s="129"/>
      <c r="FX217" s="129"/>
      <c r="FY217" s="129"/>
      <c r="FZ217" s="129"/>
      <c r="GA217" s="129"/>
      <c r="GB217" s="129"/>
      <c r="GC217" s="129"/>
      <c r="GD217" s="129"/>
      <c r="GE217" s="129"/>
      <c r="GF217" s="129"/>
      <c r="GG217" s="129"/>
      <c r="GH217" s="129"/>
      <c r="GI217" s="129"/>
      <c r="GJ217" s="129"/>
      <c r="GK217" s="129"/>
      <c r="GL217" s="129"/>
      <c r="GM217" s="129"/>
      <c r="GN217" s="129"/>
      <c r="GO217" s="129"/>
      <c r="GP217" s="129"/>
      <c r="GQ217" s="129"/>
      <c r="GR217" s="129"/>
      <c r="GS217" s="129"/>
      <c r="GT217" s="129"/>
      <c r="GU217" s="129"/>
      <c r="GV217" s="129"/>
      <c r="GW217" s="129"/>
      <c r="GX217" s="129"/>
      <c r="GY217" s="129"/>
      <c r="GZ217" s="129"/>
      <c r="HA217" s="129"/>
      <c r="HB217" s="129"/>
      <c r="HC217" s="129"/>
      <c r="HD217" s="129"/>
      <c r="HE217" s="129"/>
      <c r="HF217" s="129"/>
      <c r="HG217" s="129"/>
      <c r="HH217" s="129"/>
      <c r="HI217" s="129"/>
      <c r="HJ217" s="129"/>
      <c r="HK217" s="129"/>
      <c r="HL217" s="129"/>
      <c r="HM217" s="129"/>
      <c r="HN217" s="129"/>
      <c r="HO217" s="129"/>
      <c r="HP217" s="129"/>
      <c r="HQ217" s="129"/>
      <c r="HR217" s="129"/>
      <c r="HS217" s="129"/>
      <c r="HT217" s="129"/>
      <c r="HU217" s="129"/>
      <c r="HV217" s="129"/>
      <c r="HW217" s="129"/>
      <c r="HX217" s="129"/>
      <c r="HY217" s="129"/>
      <c r="HZ217" s="129"/>
      <c r="IA217" s="129"/>
      <c r="IB217" s="129"/>
      <c r="IC217" s="129"/>
      <c r="ID217" s="129"/>
      <c r="IE217" s="129"/>
      <c r="IF217" s="129"/>
      <c r="IG217" s="129"/>
      <c r="IH217" s="129"/>
      <c r="II217" s="129"/>
      <c r="IJ217" s="129"/>
      <c r="IK217" s="129"/>
      <c r="IL217" s="129"/>
      <c r="IM217" s="129"/>
      <c r="IN217" s="129"/>
      <c r="IO217" s="129"/>
      <c r="IP217" s="129"/>
      <c r="IQ217" s="129"/>
      <c r="IR217" s="129"/>
      <c r="IS217" s="129"/>
      <c r="IT217" s="129"/>
      <c r="IU217" s="129"/>
      <c r="IV217" s="129"/>
      <c r="IW217" s="129"/>
      <c r="IX217" s="129"/>
      <c r="IY217" s="129"/>
    </row>
    <row r="218" spans="1:259" s="120" customFormat="1" ht="15" hidden="1" x14ac:dyDescent="0.3">
      <c r="A218" s="130"/>
      <c r="B218" s="138" t="e">
        <f>IF(B77=385,"Tiga Ratus Delapan Puluh Lima",IF(B77=386,"Tiga Ratus Delapan Puluh Enam",IF(B77=387,"Tiga Ratus Delapan Puluh Tujuh",IF(B77=388,"Tiga Ratus Delapan Puluh Delapan",IF(B77=389,"Tiga Ratus Delapan Puluh Sembilan",IF(B77=390,"Tiga Ratus Sembilan Puluh",IF(B77=391,"Tiga Ratus Sembilan Puluh Satu",IF(B77=392,"Tiga Ratus Sembilan Puluh Dua",0))))))))</f>
        <v>#REF!</v>
      </c>
      <c r="C218" s="138"/>
      <c r="D218" s="138" t="e">
        <f>IF(D77=385,"Tiga Ratus Delapan Puluh Lima",IF(D77=386,"Tiga Ratus Delapan Puluh Enam",IF(D77=387,"Tiga Ratus Delapan Puluh Tujuh",IF(D77=388,"Tiga Ratus Delapan Puluh Delapan",IF(D77=389,"Tiga Ratus Delapan Puluh Sembilan",IF(D77=390,"Tiga Ratus Sembilan Puluh",IF(D77=391,"Tiga Ratus Sembilan Puluh Satu",IF(D77=392,"Tiga Ratus Sembilan Puluh Dua",0))))))))</f>
        <v>#REF!</v>
      </c>
      <c r="E218" s="138" t="e">
        <f>IF(E77=385,"Tiga Ratus Delapan Puluh Lima",IF(E77=386,"Tiga Ratus Delapan Puluh Enam",IF(E77=387,"Tiga Ratus Delapan Puluh Tujuh",IF(E77=388,"Tiga Ratus Delapan Puluh Delapan",IF(E77=389,"Tiga Ratus Delapan Puluh Sembilan",IF(E77=390,"Tiga Ratus Sembilan Puluh",IF(E77=391,"Tiga Ratus Sembilan Puluh Satu",IF(E77=392,"Tiga Ratus Sembilan Puluh Dua",0))))))))</f>
        <v>#REF!</v>
      </c>
      <c r="F218" s="138"/>
      <c r="G218" s="138"/>
      <c r="H218" s="138" t="e">
        <f>IF(H77=385,"Tiga Ratus Delapan Puluh Lima",IF(H77=386,"Tiga Ratus Delapan Puluh Enam",IF(H77=387,"Tiga Ratus Delapan Puluh Tujuh",IF(H77=388,"Tiga Ratus Delapan Puluh Delapan",IF(H77=389,"Tiga Ratus Delapan Puluh Sembilan",IF(H77=390,"Tiga Ratus Sembilan Puluh",IF(H77=391,"Tiga Ratus Sembilan Puluh Satu",IF(H77=392,"Tiga Ratus Sembilan Puluh Dua",0))))))))</f>
        <v>#REF!</v>
      </c>
      <c r="I218" s="138" t="e">
        <f>IF(I77=385,"Tiga Ratus Delapan Puluh Lima",IF(I77=386,"Tiga Ratus Delapan Puluh Enam",IF(I77=387,"Tiga Ratus Delapan Puluh Tujuh",IF(I77=388,"Tiga Ratus Delapan Puluh Delapan",IF(I77=389,"Tiga Ratus Delapan Puluh Sembilan",IF(I77=390,"Tiga Ratus Sembilan Puluh",IF(I77=391,"Tiga Ratus Sembilan Puluh Satu",IF(I77=392,"Tiga Ratus Sembilan Puluh Dua",0))))))))</f>
        <v>#REF!</v>
      </c>
      <c r="J218" s="138"/>
      <c r="K218" s="138"/>
      <c r="L218" s="138"/>
      <c r="M218" s="138"/>
      <c r="N218" s="138"/>
      <c r="O218" s="138"/>
      <c r="P218" s="138"/>
      <c r="Q218" s="138"/>
      <c r="R218" s="138"/>
      <c r="S218" s="138"/>
      <c r="T218" s="138"/>
      <c r="U218" s="138"/>
      <c r="V218" s="133"/>
      <c r="W218" s="128"/>
      <c r="X218" s="129"/>
      <c r="Y218" s="129"/>
      <c r="Z218" s="129"/>
      <c r="AA218" s="129"/>
      <c r="AB218" s="129"/>
      <c r="AC218" s="129"/>
      <c r="AD218" s="129"/>
      <c r="AE218" s="129"/>
      <c r="AF218" s="129"/>
      <c r="AG218" s="129"/>
      <c r="AH218" s="129"/>
      <c r="AI218" s="129"/>
      <c r="AJ218" s="129"/>
      <c r="AK218" s="129"/>
      <c r="AL218" s="129"/>
      <c r="AM218" s="129"/>
      <c r="AN218" s="129"/>
      <c r="AO218" s="129"/>
      <c r="AP218" s="129"/>
      <c r="AQ218" s="129"/>
      <c r="AR218" s="129"/>
      <c r="AS218" s="129"/>
      <c r="AT218" s="129"/>
      <c r="AU218" s="129"/>
      <c r="AV218" s="129"/>
      <c r="AW218" s="129"/>
      <c r="AX218" s="129"/>
      <c r="AY218" s="129"/>
      <c r="AZ218" s="129"/>
      <c r="BA218" s="129"/>
      <c r="BB218" s="129"/>
      <c r="BC218" s="129"/>
      <c r="BD218" s="129"/>
      <c r="BE218" s="129"/>
      <c r="BF218" s="129"/>
      <c r="BG218" s="129"/>
      <c r="BH218" s="129"/>
      <c r="BI218" s="129"/>
      <c r="BJ218" s="129"/>
      <c r="BK218" s="129"/>
      <c r="BL218" s="129"/>
      <c r="BM218" s="129"/>
      <c r="BN218" s="129"/>
      <c r="BO218" s="129"/>
      <c r="BP218" s="129"/>
      <c r="BQ218" s="129"/>
      <c r="BR218" s="129"/>
      <c r="BS218" s="129"/>
      <c r="BT218" s="129"/>
      <c r="BU218" s="129"/>
      <c r="BV218" s="129"/>
      <c r="BW218" s="129"/>
      <c r="BX218" s="129"/>
      <c r="BY218" s="129"/>
      <c r="BZ218" s="129"/>
      <c r="CA218" s="129"/>
      <c r="CB218" s="129"/>
      <c r="CC218" s="129"/>
      <c r="CD218" s="129"/>
      <c r="CE218" s="129"/>
      <c r="CF218" s="129"/>
      <c r="CG218" s="129"/>
      <c r="CH218" s="129"/>
      <c r="CI218" s="129"/>
      <c r="CJ218" s="129"/>
      <c r="CK218" s="129"/>
      <c r="CL218" s="129"/>
      <c r="CM218" s="129"/>
      <c r="CN218" s="129"/>
      <c r="CO218" s="129"/>
      <c r="CP218" s="129"/>
      <c r="CQ218" s="129"/>
      <c r="CR218" s="129"/>
      <c r="CS218" s="129"/>
      <c r="CT218" s="129"/>
      <c r="CU218" s="129"/>
      <c r="CV218" s="129"/>
      <c r="CW218" s="129"/>
      <c r="CX218" s="129"/>
      <c r="CY218" s="129"/>
      <c r="CZ218" s="129"/>
      <c r="DA218" s="129"/>
      <c r="DB218" s="129"/>
      <c r="DC218" s="129"/>
      <c r="DD218" s="129"/>
      <c r="DE218" s="129"/>
      <c r="DF218" s="129"/>
      <c r="DG218" s="129"/>
      <c r="DH218" s="129"/>
      <c r="DI218" s="129"/>
      <c r="DJ218" s="129"/>
      <c r="DK218" s="129"/>
      <c r="DL218" s="129"/>
      <c r="DM218" s="129"/>
      <c r="DN218" s="129"/>
      <c r="DO218" s="129"/>
      <c r="DP218" s="129"/>
      <c r="DQ218" s="129"/>
      <c r="DR218" s="129"/>
      <c r="DS218" s="129"/>
      <c r="DT218" s="129"/>
      <c r="DU218" s="129"/>
      <c r="DV218" s="129"/>
      <c r="DW218" s="129"/>
      <c r="DX218" s="129"/>
      <c r="DY218" s="129"/>
      <c r="DZ218" s="129"/>
      <c r="EA218" s="129"/>
      <c r="EB218" s="129"/>
      <c r="EC218" s="129"/>
      <c r="ED218" s="129"/>
      <c r="EE218" s="129"/>
      <c r="EF218" s="129"/>
      <c r="EG218" s="129"/>
      <c r="EH218" s="129"/>
      <c r="EI218" s="129"/>
      <c r="EJ218" s="129"/>
      <c r="EK218" s="129"/>
      <c r="EL218" s="129"/>
      <c r="EM218" s="129"/>
      <c r="EN218" s="129"/>
      <c r="EO218" s="129"/>
      <c r="EP218" s="129"/>
      <c r="EQ218" s="129"/>
      <c r="ER218" s="129"/>
      <c r="ES218" s="129"/>
      <c r="ET218" s="129"/>
      <c r="EU218" s="129"/>
      <c r="EV218" s="129"/>
      <c r="EW218" s="129"/>
      <c r="EX218" s="129"/>
      <c r="EY218" s="129"/>
      <c r="EZ218" s="129"/>
      <c r="FA218" s="129"/>
      <c r="FB218" s="129"/>
      <c r="FC218" s="129"/>
      <c r="FD218" s="129"/>
      <c r="FE218" s="129"/>
      <c r="FF218" s="129"/>
      <c r="FG218" s="129"/>
      <c r="FH218" s="129"/>
      <c r="FI218" s="129"/>
      <c r="FJ218" s="129"/>
      <c r="FK218" s="129"/>
      <c r="FL218" s="129"/>
      <c r="FM218" s="129"/>
      <c r="FN218" s="129"/>
      <c r="FO218" s="129"/>
      <c r="FP218" s="129"/>
      <c r="FQ218" s="129"/>
      <c r="FR218" s="129"/>
      <c r="FS218" s="129"/>
      <c r="FT218" s="129"/>
      <c r="FU218" s="129"/>
      <c r="FV218" s="129"/>
      <c r="FW218" s="129"/>
      <c r="FX218" s="129"/>
      <c r="FY218" s="129"/>
      <c r="FZ218" s="129"/>
      <c r="GA218" s="129"/>
      <c r="GB218" s="129"/>
      <c r="GC218" s="129"/>
      <c r="GD218" s="129"/>
      <c r="GE218" s="129"/>
      <c r="GF218" s="129"/>
      <c r="GG218" s="129"/>
      <c r="GH218" s="129"/>
      <c r="GI218" s="129"/>
      <c r="GJ218" s="129"/>
      <c r="GK218" s="129"/>
      <c r="GL218" s="129"/>
      <c r="GM218" s="129"/>
      <c r="GN218" s="129"/>
      <c r="GO218" s="129"/>
      <c r="GP218" s="129"/>
      <c r="GQ218" s="129"/>
      <c r="GR218" s="129"/>
      <c r="GS218" s="129"/>
      <c r="GT218" s="129"/>
      <c r="GU218" s="129"/>
      <c r="GV218" s="129"/>
      <c r="GW218" s="129"/>
      <c r="GX218" s="129"/>
      <c r="GY218" s="129"/>
      <c r="GZ218" s="129"/>
      <c r="HA218" s="129"/>
      <c r="HB218" s="129"/>
      <c r="HC218" s="129"/>
      <c r="HD218" s="129"/>
      <c r="HE218" s="129"/>
      <c r="HF218" s="129"/>
      <c r="HG218" s="129"/>
      <c r="HH218" s="129"/>
      <c r="HI218" s="129"/>
      <c r="HJ218" s="129"/>
      <c r="HK218" s="129"/>
      <c r="HL218" s="129"/>
      <c r="HM218" s="129"/>
      <c r="HN218" s="129"/>
      <c r="HO218" s="129"/>
      <c r="HP218" s="129"/>
      <c r="HQ218" s="129"/>
      <c r="HR218" s="129"/>
      <c r="HS218" s="129"/>
      <c r="HT218" s="129"/>
      <c r="HU218" s="129"/>
      <c r="HV218" s="129"/>
      <c r="HW218" s="129"/>
      <c r="HX218" s="129"/>
      <c r="HY218" s="129"/>
      <c r="HZ218" s="129"/>
      <c r="IA218" s="129"/>
      <c r="IB218" s="129"/>
      <c r="IC218" s="129"/>
      <c r="ID218" s="129"/>
      <c r="IE218" s="129"/>
      <c r="IF218" s="129"/>
      <c r="IG218" s="129"/>
      <c r="IH218" s="129"/>
      <c r="II218" s="129"/>
      <c r="IJ218" s="129"/>
      <c r="IK218" s="129"/>
      <c r="IL218" s="129"/>
      <c r="IM218" s="129"/>
      <c r="IN218" s="129"/>
      <c r="IO218" s="129"/>
      <c r="IP218" s="129"/>
      <c r="IQ218" s="129"/>
      <c r="IR218" s="129"/>
      <c r="IS218" s="129"/>
      <c r="IT218" s="129"/>
      <c r="IU218" s="129"/>
      <c r="IV218" s="129"/>
      <c r="IW218" s="129"/>
      <c r="IX218" s="129"/>
      <c r="IY218" s="129"/>
    </row>
    <row r="219" spans="1:259" s="120" customFormat="1" ht="15" hidden="1" x14ac:dyDescent="0.3">
      <c r="A219" s="130"/>
      <c r="B219" s="137" t="e">
        <f>IF(B217=0,B218,B217)</f>
        <v>#REF!</v>
      </c>
      <c r="C219" s="137"/>
      <c r="D219" s="137" t="e">
        <f>IF(D217=0,D218,D217)</f>
        <v>#REF!</v>
      </c>
      <c r="E219" s="137" t="e">
        <f>IF(E217=0,E218,E217)</f>
        <v>#REF!</v>
      </c>
      <c r="F219" s="137"/>
      <c r="G219" s="137"/>
      <c r="H219" s="137" t="e">
        <f>IF(H217=0,H218,H217)</f>
        <v>#REF!</v>
      </c>
      <c r="I219" s="137" t="e">
        <f>IF(I217=0,I218,I217)</f>
        <v>#REF!</v>
      </c>
      <c r="J219" s="138"/>
      <c r="K219" s="138"/>
      <c r="L219" s="138"/>
      <c r="M219" s="138"/>
      <c r="N219" s="138"/>
      <c r="O219" s="138"/>
      <c r="P219" s="138"/>
      <c r="Q219" s="138"/>
      <c r="R219" s="138"/>
      <c r="S219" s="138"/>
      <c r="T219" s="138"/>
      <c r="U219" s="138"/>
      <c r="V219" s="133"/>
      <c r="W219" s="128"/>
      <c r="X219" s="129"/>
      <c r="Y219" s="129"/>
      <c r="Z219" s="129"/>
      <c r="AA219" s="129"/>
      <c r="AB219" s="129"/>
      <c r="AC219" s="129"/>
      <c r="AD219" s="129"/>
      <c r="AE219" s="129"/>
      <c r="AF219" s="129"/>
      <c r="AG219" s="129"/>
      <c r="AH219" s="129"/>
      <c r="AI219" s="129"/>
      <c r="AJ219" s="129"/>
      <c r="AK219" s="129"/>
      <c r="AL219" s="129"/>
      <c r="AM219" s="129"/>
      <c r="AN219" s="129"/>
      <c r="AO219" s="129"/>
      <c r="AP219" s="129"/>
      <c r="AQ219" s="129"/>
      <c r="AR219" s="129"/>
      <c r="AS219" s="129"/>
      <c r="AT219" s="129"/>
      <c r="AU219" s="129"/>
      <c r="AV219" s="129"/>
      <c r="AW219" s="129"/>
      <c r="AX219" s="129"/>
      <c r="AY219" s="129"/>
      <c r="AZ219" s="129"/>
      <c r="BA219" s="129"/>
      <c r="BB219" s="129"/>
      <c r="BC219" s="129"/>
      <c r="BD219" s="129"/>
      <c r="BE219" s="129"/>
      <c r="BF219" s="129"/>
      <c r="BG219" s="129"/>
      <c r="BH219" s="129"/>
      <c r="BI219" s="129"/>
      <c r="BJ219" s="129"/>
      <c r="BK219" s="129"/>
      <c r="BL219" s="129"/>
      <c r="BM219" s="129"/>
      <c r="BN219" s="129"/>
      <c r="BO219" s="129"/>
      <c r="BP219" s="129"/>
      <c r="BQ219" s="129"/>
      <c r="BR219" s="129"/>
      <c r="BS219" s="129"/>
      <c r="BT219" s="129"/>
      <c r="BU219" s="129"/>
      <c r="BV219" s="129"/>
      <c r="BW219" s="129"/>
      <c r="BX219" s="129"/>
      <c r="BY219" s="129"/>
      <c r="BZ219" s="129"/>
      <c r="CA219" s="129"/>
      <c r="CB219" s="129"/>
      <c r="CC219" s="129"/>
      <c r="CD219" s="129"/>
      <c r="CE219" s="129"/>
      <c r="CF219" s="129"/>
      <c r="CG219" s="129"/>
      <c r="CH219" s="129"/>
      <c r="CI219" s="129"/>
      <c r="CJ219" s="129"/>
      <c r="CK219" s="129"/>
      <c r="CL219" s="129"/>
      <c r="CM219" s="129"/>
      <c r="CN219" s="129"/>
      <c r="CO219" s="129"/>
      <c r="CP219" s="129"/>
      <c r="CQ219" s="129"/>
      <c r="CR219" s="129"/>
      <c r="CS219" s="129"/>
      <c r="CT219" s="129"/>
      <c r="CU219" s="129"/>
      <c r="CV219" s="129"/>
      <c r="CW219" s="129"/>
      <c r="CX219" s="129"/>
      <c r="CY219" s="129"/>
      <c r="CZ219" s="129"/>
      <c r="DA219" s="129"/>
      <c r="DB219" s="129"/>
      <c r="DC219" s="129"/>
      <c r="DD219" s="129"/>
      <c r="DE219" s="129"/>
      <c r="DF219" s="129"/>
      <c r="DG219" s="129"/>
      <c r="DH219" s="129"/>
      <c r="DI219" s="129"/>
      <c r="DJ219" s="129"/>
      <c r="DK219" s="129"/>
      <c r="DL219" s="129"/>
      <c r="DM219" s="129"/>
      <c r="DN219" s="129"/>
      <c r="DO219" s="129"/>
      <c r="DP219" s="129"/>
      <c r="DQ219" s="129"/>
      <c r="DR219" s="129"/>
      <c r="DS219" s="129"/>
      <c r="DT219" s="129"/>
      <c r="DU219" s="129"/>
      <c r="DV219" s="129"/>
      <c r="DW219" s="129"/>
      <c r="DX219" s="129"/>
      <c r="DY219" s="129"/>
      <c r="DZ219" s="129"/>
      <c r="EA219" s="129"/>
      <c r="EB219" s="129"/>
      <c r="EC219" s="129"/>
      <c r="ED219" s="129"/>
      <c r="EE219" s="129"/>
      <c r="EF219" s="129"/>
      <c r="EG219" s="129"/>
      <c r="EH219" s="129"/>
      <c r="EI219" s="129"/>
      <c r="EJ219" s="129"/>
      <c r="EK219" s="129"/>
      <c r="EL219" s="129"/>
      <c r="EM219" s="129"/>
      <c r="EN219" s="129"/>
      <c r="EO219" s="129"/>
      <c r="EP219" s="129"/>
      <c r="EQ219" s="129"/>
      <c r="ER219" s="129"/>
      <c r="ES219" s="129"/>
      <c r="ET219" s="129"/>
      <c r="EU219" s="129"/>
      <c r="EV219" s="129"/>
      <c r="EW219" s="129"/>
      <c r="EX219" s="129"/>
      <c r="EY219" s="129"/>
      <c r="EZ219" s="129"/>
      <c r="FA219" s="129"/>
      <c r="FB219" s="129"/>
      <c r="FC219" s="129"/>
      <c r="FD219" s="129"/>
      <c r="FE219" s="129"/>
      <c r="FF219" s="129"/>
      <c r="FG219" s="129"/>
      <c r="FH219" s="129"/>
      <c r="FI219" s="129"/>
      <c r="FJ219" s="129"/>
      <c r="FK219" s="129"/>
      <c r="FL219" s="129"/>
      <c r="FM219" s="129"/>
      <c r="FN219" s="129"/>
      <c r="FO219" s="129"/>
      <c r="FP219" s="129"/>
      <c r="FQ219" s="129"/>
      <c r="FR219" s="129"/>
      <c r="FS219" s="129"/>
      <c r="FT219" s="129"/>
      <c r="FU219" s="129"/>
      <c r="FV219" s="129"/>
      <c r="FW219" s="129"/>
      <c r="FX219" s="129"/>
      <c r="FY219" s="129"/>
      <c r="FZ219" s="129"/>
      <c r="GA219" s="129"/>
      <c r="GB219" s="129"/>
      <c r="GC219" s="129"/>
      <c r="GD219" s="129"/>
      <c r="GE219" s="129"/>
      <c r="GF219" s="129"/>
      <c r="GG219" s="129"/>
      <c r="GH219" s="129"/>
      <c r="GI219" s="129"/>
      <c r="GJ219" s="129"/>
      <c r="GK219" s="129"/>
      <c r="GL219" s="129"/>
      <c r="GM219" s="129"/>
      <c r="GN219" s="129"/>
      <c r="GO219" s="129"/>
      <c r="GP219" s="129"/>
      <c r="GQ219" s="129"/>
      <c r="GR219" s="129"/>
      <c r="GS219" s="129"/>
      <c r="GT219" s="129"/>
      <c r="GU219" s="129"/>
      <c r="GV219" s="129"/>
      <c r="GW219" s="129"/>
      <c r="GX219" s="129"/>
      <c r="GY219" s="129"/>
      <c r="GZ219" s="129"/>
      <c r="HA219" s="129"/>
      <c r="HB219" s="129"/>
      <c r="HC219" s="129"/>
      <c r="HD219" s="129"/>
      <c r="HE219" s="129"/>
      <c r="HF219" s="129"/>
      <c r="HG219" s="129"/>
      <c r="HH219" s="129"/>
      <c r="HI219" s="129"/>
      <c r="HJ219" s="129"/>
      <c r="HK219" s="129"/>
      <c r="HL219" s="129"/>
      <c r="HM219" s="129"/>
      <c r="HN219" s="129"/>
      <c r="HO219" s="129"/>
      <c r="HP219" s="129"/>
      <c r="HQ219" s="129"/>
      <c r="HR219" s="129"/>
      <c r="HS219" s="129"/>
      <c r="HT219" s="129"/>
      <c r="HU219" s="129"/>
      <c r="HV219" s="129"/>
      <c r="HW219" s="129"/>
      <c r="HX219" s="129"/>
      <c r="HY219" s="129"/>
      <c r="HZ219" s="129"/>
      <c r="IA219" s="129"/>
      <c r="IB219" s="129"/>
      <c r="IC219" s="129"/>
      <c r="ID219" s="129"/>
      <c r="IE219" s="129"/>
      <c r="IF219" s="129"/>
      <c r="IG219" s="129"/>
      <c r="IH219" s="129"/>
      <c r="II219" s="129"/>
      <c r="IJ219" s="129"/>
      <c r="IK219" s="129"/>
      <c r="IL219" s="129"/>
      <c r="IM219" s="129"/>
      <c r="IN219" s="129"/>
      <c r="IO219" s="129"/>
      <c r="IP219" s="129"/>
      <c r="IQ219" s="129"/>
      <c r="IR219" s="129"/>
      <c r="IS219" s="129"/>
      <c r="IT219" s="129"/>
      <c r="IU219" s="129"/>
      <c r="IV219" s="129"/>
      <c r="IW219" s="129"/>
      <c r="IX219" s="129"/>
      <c r="IY219" s="129"/>
    </row>
    <row r="220" spans="1:259" s="120" customFormat="1" ht="15" hidden="1" x14ac:dyDescent="0.3">
      <c r="A220" s="130"/>
      <c r="B220" s="138" t="e">
        <f>IF(B77=393,"Tiga Ratus Sembilan Puluh Tiga",IF(B77=394,"Tiga Ratus Sembilan Puluh Empat",IF(B77=395,"Tiga Ratus Sembilan Puluh Lima",IF(B77=396,"Tiga Ratus Sembilan Puluh Enam",IF(B77=397,"Tiga Ratus Sembilan Puluh Tujuh",IF(B77=398,"Tiga Ratus Sembilan Puluh Delapan",IF(B77=399,"Tiga Ratus Sembilan Puluh Sembilan",IF(B77=400,"Empat Ratus",0))))))))</f>
        <v>#REF!</v>
      </c>
      <c r="C220" s="138"/>
      <c r="D220" s="138" t="e">
        <f>IF(D77=393,"Tiga Ratus Sembilan Puluh Tiga",IF(D77=394,"Tiga Ratus Sembilan Puluh Empat",IF(D77=395,"Tiga Ratus Sembilan Puluh Lima",IF(D77=396,"Tiga Ratus Sembilan Puluh Enam",IF(D77=397,"Tiga Ratus Sembilan Puluh Tujuh",IF(D77=398,"Tiga Ratus Sembilan Puluh Delapan",IF(D77=399,"Tiga Ratus Sembilan Puluh Sembilan",IF(D77=400,"Empat Ratus",0))))))))</f>
        <v>#REF!</v>
      </c>
      <c r="E220" s="138" t="e">
        <f>IF(E77=393,"Tiga Ratus Sembilan Puluh Tiga",IF(E77=394,"Tiga Ratus Sembilan Puluh Empat",IF(E77=395,"Tiga Ratus Sembilan Puluh Lima",IF(E77=396,"Tiga Ratus Sembilan Puluh Enam",IF(E77=397,"Tiga Ratus Sembilan Puluh Tujuh",IF(E77=398,"Tiga Ratus Sembilan Puluh Delapan",IF(E77=399,"Tiga Ratus Sembilan Puluh Sembilan",IF(E77=400,"Empat Ratus",0))))))))</f>
        <v>#REF!</v>
      </c>
      <c r="F220" s="138"/>
      <c r="G220" s="138"/>
      <c r="H220" s="138" t="e">
        <f>IF(H77=393,"Tiga Ratus Sembilan Puluh Tiga",IF(H77=394,"Tiga Ratus Sembilan Puluh Empat",IF(H77=395,"Tiga Ratus Sembilan Puluh Lima",IF(H77=396,"Tiga Ratus Sembilan Puluh Enam",IF(H77=397,"Tiga Ratus Sembilan Puluh Tujuh",IF(H77=398,"Tiga Ratus Sembilan Puluh Delapan",IF(H77=399,"Tiga Ratus Sembilan Puluh Sembilan",IF(H77=400,"Empat Ratus",0))))))))</f>
        <v>#REF!</v>
      </c>
      <c r="I220" s="138" t="e">
        <f>IF(I77=393,"Tiga Ratus Sembilan Puluh Tiga",IF(I77=394,"Tiga Ratus Sembilan Puluh Empat",IF(I77=395,"Tiga Ratus Sembilan Puluh Lima",IF(I77=396,"Tiga Ratus Sembilan Puluh Enam",IF(I77=397,"Tiga Ratus Sembilan Puluh Tujuh",IF(I77=398,"Tiga Ratus Sembilan Puluh Delapan",IF(I77=399,"Tiga Ratus Sembilan Puluh Sembilan",IF(I77=400,"Empat Ratus",0))))))))</f>
        <v>#REF!</v>
      </c>
      <c r="J220" s="138"/>
      <c r="K220" s="138"/>
      <c r="L220" s="138"/>
      <c r="M220" s="138"/>
      <c r="N220" s="138"/>
      <c r="O220" s="138"/>
      <c r="P220" s="138"/>
      <c r="Q220" s="138"/>
      <c r="R220" s="138"/>
      <c r="S220" s="138"/>
      <c r="T220" s="138"/>
      <c r="U220" s="138"/>
      <c r="V220" s="133"/>
      <c r="W220" s="128"/>
      <c r="X220" s="129"/>
      <c r="Y220" s="129"/>
      <c r="Z220" s="129"/>
      <c r="AA220" s="129"/>
      <c r="AB220" s="129"/>
      <c r="AC220" s="129"/>
      <c r="AD220" s="129"/>
      <c r="AE220" s="129"/>
      <c r="AF220" s="129"/>
      <c r="AG220" s="129"/>
      <c r="AH220" s="129"/>
      <c r="AI220" s="129"/>
      <c r="AJ220" s="129"/>
      <c r="AK220" s="129"/>
      <c r="AL220" s="129"/>
      <c r="AM220" s="129"/>
      <c r="AN220" s="129"/>
      <c r="AO220" s="129"/>
      <c r="AP220" s="129"/>
      <c r="AQ220" s="129"/>
      <c r="AR220" s="129"/>
      <c r="AS220" s="129"/>
      <c r="AT220" s="129"/>
      <c r="AU220" s="129"/>
      <c r="AV220" s="129"/>
      <c r="AW220" s="129"/>
      <c r="AX220" s="129"/>
      <c r="AY220" s="129"/>
      <c r="AZ220" s="129"/>
      <c r="BA220" s="129"/>
      <c r="BB220" s="129"/>
      <c r="BC220" s="129"/>
      <c r="BD220" s="129"/>
      <c r="BE220" s="129"/>
      <c r="BF220" s="129"/>
      <c r="BG220" s="129"/>
      <c r="BH220" s="129"/>
      <c r="BI220" s="129"/>
      <c r="BJ220" s="129"/>
      <c r="BK220" s="129"/>
      <c r="BL220" s="129"/>
      <c r="BM220" s="129"/>
      <c r="BN220" s="129"/>
      <c r="BO220" s="129"/>
      <c r="BP220" s="129"/>
      <c r="BQ220" s="129"/>
      <c r="BR220" s="129"/>
      <c r="BS220" s="129"/>
      <c r="BT220" s="129"/>
      <c r="BU220" s="129"/>
      <c r="BV220" s="129"/>
      <c r="BW220" s="129"/>
      <c r="BX220" s="129"/>
      <c r="BY220" s="129"/>
      <c r="BZ220" s="129"/>
      <c r="CA220" s="129"/>
      <c r="CB220" s="129"/>
      <c r="CC220" s="129"/>
      <c r="CD220" s="129"/>
      <c r="CE220" s="129"/>
      <c r="CF220" s="129"/>
      <c r="CG220" s="129"/>
      <c r="CH220" s="129"/>
      <c r="CI220" s="129"/>
      <c r="CJ220" s="129"/>
      <c r="CK220" s="129"/>
      <c r="CL220" s="129"/>
      <c r="CM220" s="129"/>
      <c r="CN220" s="129"/>
      <c r="CO220" s="129"/>
      <c r="CP220" s="129"/>
      <c r="CQ220" s="129"/>
      <c r="CR220" s="129"/>
      <c r="CS220" s="129"/>
      <c r="CT220" s="129"/>
      <c r="CU220" s="129"/>
      <c r="CV220" s="129"/>
      <c r="CW220" s="129"/>
      <c r="CX220" s="129"/>
      <c r="CY220" s="129"/>
      <c r="CZ220" s="129"/>
      <c r="DA220" s="129"/>
      <c r="DB220" s="129"/>
      <c r="DC220" s="129"/>
      <c r="DD220" s="129"/>
      <c r="DE220" s="129"/>
      <c r="DF220" s="129"/>
      <c r="DG220" s="129"/>
      <c r="DH220" s="129"/>
      <c r="DI220" s="129"/>
      <c r="DJ220" s="129"/>
      <c r="DK220" s="129"/>
      <c r="DL220" s="129"/>
      <c r="DM220" s="129"/>
      <c r="DN220" s="129"/>
      <c r="DO220" s="129"/>
      <c r="DP220" s="129"/>
      <c r="DQ220" s="129"/>
      <c r="DR220" s="129"/>
      <c r="DS220" s="129"/>
      <c r="DT220" s="129"/>
      <c r="DU220" s="129"/>
      <c r="DV220" s="129"/>
      <c r="DW220" s="129"/>
      <c r="DX220" s="129"/>
      <c r="DY220" s="129"/>
      <c r="DZ220" s="129"/>
      <c r="EA220" s="129"/>
      <c r="EB220" s="129"/>
      <c r="EC220" s="129"/>
      <c r="ED220" s="129"/>
      <c r="EE220" s="129"/>
      <c r="EF220" s="129"/>
      <c r="EG220" s="129"/>
      <c r="EH220" s="129"/>
      <c r="EI220" s="129"/>
      <c r="EJ220" s="129"/>
      <c r="EK220" s="129"/>
      <c r="EL220" s="129"/>
      <c r="EM220" s="129"/>
      <c r="EN220" s="129"/>
      <c r="EO220" s="129"/>
      <c r="EP220" s="129"/>
      <c r="EQ220" s="129"/>
      <c r="ER220" s="129"/>
      <c r="ES220" s="129"/>
      <c r="ET220" s="129"/>
      <c r="EU220" s="129"/>
      <c r="EV220" s="129"/>
      <c r="EW220" s="129"/>
      <c r="EX220" s="129"/>
      <c r="EY220" s="129"/>
      <c r="EZ220" s="129"/>
      <c r="FA220" s="129"/>
      <c r="FB220" s="129"/>
      <c r="FC220" s="129"/>
      <c r="FD220" s="129"/>
      <c r="FE220" s="129"/>
      <c r="FF220" s="129"/>
      <c r="FG220" s="129"/>
      <c r="FH220" s="129"/>
      <c r="FI220" s="129"/>
      <c r="FJ220" s="129"/>
      <c r="FK220" s="129"/>
      <c r="FL220" s="129"/>
      <c r="FM220" s="129"/>
      <c r="FN220" s="129"/>
      <c r="FO220" s="129"/>
      <c r="FP220" s="129"/>
      <c r="FQ220" s="129"/>
      <c r="FR220" s="129"/>
      <c r="FS220" s="129"/>
      <c r="FT220" s="129"/>
      <c r="FU220" s="129"/>
      <c r="FV220" s="129"/>
      <c r="FW220" s="129"/>
      <c r="FX220" s="129"/>
      <c r="FY220" s="129"/>
      <c r="FZ220" s="129"/>
      <c r="GA220" s="129"/>
      <c r="GB220" s="129"/>
      <c r="GC220" s="129"/>
      <c r="GD220" s="129"/>
      <c r="GE220" s="129"/>
      <c r="GF220" s="129"/>
      <c r="GG220" s="129"/>
      <c r="GH220" s="129"/>
      <c r="GI220" s="129"/>
      <c r="GJ220" s="129"/>
      <c r="GK220" s="129"/>
      <c r="GL220" s="129"/>
      <c r="GM220" s="129"/>
      <c r="GN220" s="129"/>
      <c r="GO220" s="129"/>
      <c r="GP220" s="129"/>
      <c r="GQ220" s="129"/>
      <c r="GR220" s="129"/>
      <c r="GS220" s="129"/>
      <c r="GT220" s="129"/>
      <c r="GU220" s="129"/>
      <c r="GV220" s="129"/>
      <c r="GW220" s="129"/>
      <c r="GX220" s="129"/>
      <c r="GY220" s="129"/>
      <c r="GZ220" s="129"/>
      <c r="HA220" s="129"/>
      <c r="HB220" s="129"/>
      <c r="HC220" s="129"/>
      <c r="HD220" s="129"/>
      <c r="HE220" s="129"/>
      <c r="HF220" s="129"/>
      <c r="HG220" s="129"/>
      <c r="HH220" s="129"/>
      <c r="HI220" s="129"/>
      <c r="HJ220" s="129"/>
      <c r="HK220" s="129"/>
      <c r="HL220" s="129"/>
      <c r="HM220" s="129"/>
      <c r="HN220" s="129"/>
      <c r="HO220" s="129"/>
      <c r="HP220" s="129"/>
      <c r="HQ220" s="129"/>
      <c r="HR220" s="129"/>
      <c r="HS220" s="129"/>
      <c r="HT220" s="129"/>
      <c r="HU220" s="129"/>
      <c r="HV220" s="129"/>
      <c r="HW220" s="129"/>
      <c r="HX220" s="129"/>
      <c r="HY220" s="129"/>
      <c r="HZ220" s="129"/>
      <c r="IA220" s="129"/>
      <c r="IB220" s="129"/>
      <c r="IC220" s="129"/>
      <c r="ID220" s="129"/>
      <c r="IE220" s="129"/>
      <c r="IF220" s="129"/>
      <c r="IG220" s="129"/>
      <c r="IH220" s="129"/>
      <c r="II220" s="129"/>
      <c r="IJ220" s="129"/>
      <c r="IK220" s="129"/>
      <c r="IL220" s="129"/>
      <c r="IM220" s="129"/>
      <c r="IN220" s="129"/>
      <c r="IO220" s="129"/>
      <c r="IP220" s="129"/>
      <c r="IQ220" s="129"/>
      <c r="IR220" s="129"/>
      <c r="IS220" s="129"/>
      <c r="IT220" s="129"/>
      <c r="IU220" s="129"/>
      <c r="IV220" s="129"/>
      <c r="IW220" s="129"/>
      <c r="IX220" s="129"/>
      <c r="IY220" s="129"/>
    </row>
    <row r="221" spans="1:259" s="120" customFormat="1" ht="15" hidden="1" x14ac:dyDescent="0.3">
      <c r="A221" s="130"/>
      <c r="B221" s="137" t="e">
        <f>IF(B219=0,B220,B219)</f>
        <v>#REF!</v>
      </c>
      <c r="C221" s="137"/>
      <c r="D221" s="137" t="e">
        <f>IF(D219=0,D220,D219)</f>
        <v>#REF!</v>
      </c>
      <c r="E221" s="137" t="e">
        <f>IF(E219=0,E220,E219)</f>
        <v>#REF!</v>
      </c>
      <c r="F221" s="137"/>
      <c r="G221" s="137"/>
      <c r="H221" s="137" t="e">
        <f>IF(H219=0,H220,H219)</f>
        <v>#REF!</v>
      </c>
      <c r="I221" s="137" t="e">
        <f>IF(I219=0,I220,I219)</f>
        <v>#REF!</v>
      </c>
      <c r="J221" s="138"/>
      <c r="K221" s="138"/>
      <c r="L221" s="138"/>
      <c r="M221" s="138"/>
      <c r="N221" s="138"/>
      <c r="O221" s="138"/>
      <c r="P221" s="138"/>
      <c r="Q221" s="138"/>
      <c r="R221" s="138"/>
      <c r="S221" s="138"/>
      <c r="T221" s="138"/>
      <c r="U221" s="138"/>
      <c r="V221" s="133"/>
      <c r="W221" s="128"/>
      <c r="X221" s="129"/>
      <c r="Y221" s="129"/>
      <c r="Z221" s="129"/>
      <c r="AA221" s="129"/>
      <c r="AB221" s="129"/>
      <c r="AC221" s="129"/>
      <c r="AD221" s="129"/>
      <c r="AE221" s="129"/>
      <c r="AF221" s="129"/>
      <c r="AG221" s="129"/>
      <c r="AH221" s="129"/>
      <c r="AI221" s="129"/>
      <c r="AJ221" s="129"/>
      <c r="AK221" s="129"/>
      <c r="AL221" s="129"/>
      <c r="AM221" s="129"/>
      <c r="AN221" s="129"/>
      <c r="AO221" s="129"/>
      <c r="AP221" s="129"/>
      <c r="AQ221" s="129"/>
      <c r="AR221" s="129"/>
      <c r="AS221" s="129"/>
      <c r="AT221" s="129"/>
      <c r="AU221" s="129"/>
      <c r="AV221" s="129"/>
      <c r="AW221" s="129"/>
      <c r="AX221" s="129"/>
      <c r="AY221" s="129"/>
      <c r="AZ221" s="129"/>
      <c r="BA221" s="129"/>
      <c r="BB221" s="129"/>
      <c r="BC221" s="129"/>
      <c r="BD221" s="129"/>
      <c r="BE221" s="129"/>
      <c r="BF221" s="129"/>
      <c r="BG221" s="129"/>
      <c r="BH221" s="129"/>
      <c r="BI221" s="129"/>
      <c r="BJ221" s="129"/>
      <c r="BK221" s="129"/>
      <c r="BL221" s="129"/>
      <c r="BM221" s="129"/>
      <c r="BN221" s="129"/>
      <c r="BO221" s="129"/>
      <c r="BP221" s="129"/>
      <c r="BQ221" s="129"/>
      <c r="BR221" s="129"/>
      <c r="BS221" s="129"/>
      <c r="BT221" s="129"/>
      <c r="BU221" s="129"/>
      <c r="BV221" s="129"/>
      <c r="BW221" s="129"/>
      <c r="BX221" s="129"/>
      <c r="BY221" s="129"/>
      <c r="BZ221" s="129"/>
      <c r="CA221" s="129"/>
      <c r="CB221" s="129"/>
      <c r="CC221" s="129"/>
      <c r="CD221" s="129"/>
      <c r="CE221" s="129"/>
      <c r="CF221" s="129"/>
      <c r="CG221" s="129"/>
      <c r="CH221" s="129"/>
      <c r="CI221" s="129"/>
      <c r="CJ221" s="129"/>
      <c r="CK221" s="129"/>
      <c r="CL221" s="129"/>
      <c r="CM221" s="129"/>
      <c r="CN221" s="129"/>
      <c r="CO221" s="129"/>
      <c r="CP221" s="129"/>
      <c r="CQ221" s="129"/>
      <c r="CR221" s="129"/>
      <c r="CS221" s="129"/>
      <c r="CT221" s="129"/>
      <c r="CU221" s="129"/>
      <c r="CV221" s="129"/>
      <c r="CW221" s="129"/>
      <c r="CX221" s="129"/>
      <c r="CY221" s="129"/>
      <c r="CZ221" s="129"/>
      <c r="DA221" s="129"/>
      <c r="DB221" s="129"/>
      <c r="DC221" s="129"/>
      <c r="DD221" s="129"/>
      <c r="DE221" s="129"/>
      <c r="DF221" s="129"/>
      <c r="DG221" s="129"/>
      <c r="DH221" s="129"/>
      <c r="DI221" s="129"/>
      <c r="DJ221" s="129"/>
      <c r="DK221" s="129"/>
      <c r="DL221" s="129"/>
      <c r="DM221" s="129"/>
      <c r="DN221" s="129"/>
      <c r="DO221" s="129"/>
      <c r="DP221" s="129"/>
      <c r="DQ221" s="129"/>
      <c r="DR221" s="129"/>
      <c r="DS221" s="129"/>
      <c r="DT221" s="129"/>
      <c r="DU221" s="129"/>
      <c r="DV221" s="129"/>
      <c r="DW221" s="129"/>
      <c r="DX221" s="129"/>
      <c r="DY221" s="129"/>
      <c r="DZ221" s="129"/>
      <c r="EA221" s="129"/>
      <c r="EB221" s="129"/>
      <c r="EC221" s="129"/>
      <c r="ED221" s="129"/>
      <c r="EE221" s="129"/>
      <c r="EF221" s="129"/>
      <c r="EG221" s="129"/>
      <c r="EH221" s="129"/>
      <c r="EI221" s="129"/>
      <c r="EJ221" s="129"/>
      <c r="EK221" s="129"/>
      <c r="EL221" s="129"/>
      <c r="EM221" s="129"/>
      <c r="EN221" s="129"/>
      <c r="EO221" s="129"/>
      <c r="EP221" s="129"/>
      <c r="EQ221" s="129"/>
      <c r="ER221" s="129"/>
      <c r="ES221" s="129"/>
      <c r="ET221" s="129"/>
      <c r="EU221" s="129"/>
      <c r="EV221" s="129"/>
      <c r="EW221" s="129"/>
      <c r="EX221" s="129"/>
      <c r="EY221" s="129"/>
      <c r="EZ221" s="129"/>
      <c r="FA221" s="129"/>
      <c r="FB221" s="129"/>
      <c r="FC221" s="129"/>
      <c r="FD221" s="129"/>
      <c r="FE221" s="129"/>
      <c r="FF221" s="129"/>
      <c r="FG221" s="129"/>
      <c r="FH221" s="129"/>
      <c r="FI221" s="129"/>
      <c r="FJ221" s="129"/>
      <c r="FK221" s="129"/>
      <c r="FL221" s="129"/>
      <c r="FM221" s="129"/>
      <c r="FN221" s="129"/>
      <c r="FO221" s="129"/>
      <c r="FP221" s="129"/>
      <c r="FQ221" s="129"/>
      <c r="FR221" s="129"/>
      <c r="FS221" s="129"/>
      <c r="FT221" s="129"/>
      <c r="FU221" s="129"/>
      <c r="FV221" s="129"/>
      <c r="FW221" s="129"/>
      <c r="FX221" s="129"/>
      <c r="FY221" s="129"/>
      <c r="FZ221" s="129"/>
      <c r="GA221" s="129"/>
      <c r="GB221" s="129"/>
      <c r="GC221" s="129"/>
      <c r="GD221" s="129"/>
      <c r="GE221" s="129"/>
      <c r="GF221" s="129"/>
      <c r="GG221" s="129"/>
      <c r="GH221" s="129"/>
      <c r="GI221" s="129"/>
      <c r="GJ221" s="129"/>
      <c r="GK221" s="129"/>
      <c r="GL221" s="129"/>
      <c r="GM221" s="129"/>
      <c r="GN221" s="129"/>
      <c r="GO221" s="129"/>
      <c r="GP221" s="129"/>
      <c r="GQ221" s="129"/>
      <c r="GR221" s="129"/>
      <c r="GS221" s="129"/>
      <c r="GT221" s="129"/>
      <c r="GU221" s="129"/>
      <c r="GV221" s="129"/>
      <c r="GW221" s="129"/>
      <c r="GX221" s="129"/>
      <c r="GY221" s="129"/>
      <c r="GZ221" s="129"/>
      <c r="HA221" s="129"/>
      <c r="HB221" s="129"/>
      <c r="HC221" s="129"/>
      <c r="HD221" s="129"/>
      <c r="HE221" s="129"/>
      <c r="HF221" s="129"/>
      <c r="HG221" s="129"/>
      <c r="HH221" s="129"/>
      <c r="HI221" s="129"/>
      <c r="HJ221" s="129"/>
      <c r="HK221" s="129"/>
      <c r="HL221" s="129"/>
      <c r="HM221" s="129"/>
      <c r="HN221" s="129"/>
      <c r="HO221" s="129"/>
      <c r="HP221" s="129"/>
      <c r="HQ221" s="129"/>
      <c r="HR221" s="129"/>
      <c r="HS221" s="129"/>
      <c r="HT221" s="129"/>
      <c r="HU221" s="129"/>
      <c r="HV221" s="129"/>
      <c r="HW221" s="129"/>
      <c r="HX221" s="129"/>
      <c r="HY221" s="129"/>
      <c r="HZ221" s="129"/>
      <c r="IA221" s="129"/>
      <c r="IB221" s="129"/>
      <c r="IC221" s="129"/>
      <c r="ID221" s="129"/>
      <c r="IE221" s="129"/>
      <c r="IF221" s="129"/>
      <c r="IG221" s="129"/>
      <c r="IH221" s="129"/>
      <c r="II221" s="129"/>
      <c r="IJ221" s="129"/>
      <c r="IK221" s="129"/>
      <c r="IL221" s="129"/>
      <c r="IM221" s="129"/>
      <c r="IN221" s="129"/>
      <c r="IO221" s="129"/>
      <c r="IP221" s="129"/>
      <c r="IQ221" s="129"/>
      <c r="IR221" s="129"/>
      <c r="IS221" s="129"/>
      <c r="IT221" s="129"/>
      <c r="IU221" s="129"/>
      <c r="IV221" s="129"/>
      <c r="IW221" s="129"/>
      <c r="IX221" s="129"/>
      <c r="IY221" s="129"/>
    </row>
    <row r="222" spans="1:259" s="120" customFormat="1" ht="15" hidden="1" x14ac:dyDescent="0.3">
      <c r="A222" s="130"/>
      <c r="B222" s="138" t="e">
        <f>IF(B77=401,"Empat Ratus Satu",IF(B77=402,"Empat Ratus Dua",IF(B77=403,"Empat Ratus Tiga",IF(B77=404,"Empat Ratus Empat",IF(B77=405,"Empat Ratus Lima",IF(B77=406,"Empat Ratus Enam",IF(B77=407,"Empat Ratus Tujuh",IF(B77=408,"Empat Ratus Delapan",0))))))))</f>
        <v>#REF!</v>
      </c>
      <c r="C222" s="138"/>
      <c r="D222" s="138" t="e">
        <f>IF(D77=401,"Empat Ratus Satu",IF(D77=402,"Empat Ratus Dua",IF(D77=403,"Empat Ratus Tiga",IF(D77=404,"Empat Ratus Empat",IF(D77=405,"Empat Ratus Lima",IF(D77=406,"Empat Ratus Enam",IF(D77=407,"Empat Ratus Tujuh",IF(D77=408,"Empat Ratus Delapan",0))))))))</f>
        <v>#REF!</v>
      </c>
      <c r="E222" s="138" t="e">
        <f>IF(E77=401,"Empat Ratus Satu",IF(E77=402,"Empat Ratus Dua",IF(E77=403,"Empat Ratus Tiga",IF(E77=404,"Empat Ratus Empat",IF(E77=405,"Empat Ratus Lima",IF(E77=406,"Empat Ratus Enam",IF(E77=407,"Empat Ratus Tujuh",IF(E77=408,"Empat Ratus Delapan",0))))))))</f>
        <v>#REF!</v>
      </c>
      <c r="F222" s="138"/>
      <c r="G222" s="138"/>
      <c r="H222" s="138" t="e">
        <f>IF(H77=401,"Empat Ratus Satu",IF(H77=402,"Empat Ratus Dua",IF(H77=403,"Empat Ratus Tiga",IF(H77=404,"Empat Ratus Empat",IF(H77=405,"Empat Ratus Lima",IF(H77=406,"Empat Ratus Enam",IF(H77=407,"Empat Ratus Tujuh",IF(H77=408,"Empat Ratus Delapan",0))))))))</f>
        <v>#REF!</v>
      </c>
      <c r="I222" s="138" t="e">
        <f>IF(I77=401,"Empat Ratus Satu",IF(I77=402,"Empat Ratus Dua",IF(I77=403,"Empat Ratus Tiga",IF(I77=404,"Empat Ratus Empat",IF(I77=405,"Empat Ratus Lima",IF(I77=406,"Empat Ratus Enam",IF(I77=407,"Empat Ratus Tujuh",IF(I77=408,"Empat Ratus Delapan",0))))))))</f>
        <v>#REF!</v>
      </c>
      <c r="J222" s="138"/>
      <c r="K222" s="138"/>
      <c r="L222" s="138"/>
      <c r="M222" s="138"/>
      <c r="N222" s="138"/>
      <c r="O222" s="138"/>
      <c r="P222" s="138"/>
      <c r="Q222" s="138"/>
      <c r="R222" s="138"/>
      <c r="S222" s="138"/>
      <c r="T222" s="138"/>
      <c r="U222" s="138"/>
      <c r="V222" s="133"/>
      <c r="W222" s="128"/>
      <c r="X222" s="129"/>
      <c r="Y222" s="129"/>
      <c r="Z222" s="129"/>
      <c r="AA222" s="129"/>
      <c r="AB222" s="129"/>
      <c r="AC222" s="129"/>
      <c r="AD222" s="129"/>
      <c r="AE222" s="129"/>
      <c r="AF222" s="129"/>
      <c r="AG222" s="129"/>
      <c r="AH222" s="129"/>
      <c r="AI222" s="129"/>
      <c r="AJ222" s="129"/>
      <c r="AK222" s="129"/>
      <c r="AL222" s="129"/>
      <c r="AM222" s="129"/>
      <c r="AN222" s="129"/>
      <c r="AO222" s="129"/>
      <c r="AP222" s="129"/>
      <c r="AQ222" s="129"/>
      <c r="AR222" s="129"/>
      <c r="AS222" s="129"/>
      <c r="AT222" s="129"/>
      <c r="AU222" s="129"/>
      <c r="AV222" s="129"/>
      <c r="AW222" s="129"/>
      <c r="AX222" s="129"/>
      <c r="AY222" s="129"/>
      <c r="AZ222" s="129"/>
      <c r="BA222" s="129"/>
      <c r="BB222" s="129"/>
      <c r="BC222" s="129"/>
      <c r="BD222" s="129"/>
      <c r="BE222" s="129"/>
      <c r="BF222" s="129"/>
      <c r="BG222" s="129"/>
      <c r="BH222" s="129"/>
      <c r="BI222" s="129"/>
      <c r="BJ222" s="129"/>
      <c r="BK222" s="129"/>
      <c r="BL222" s="129"/>
      <c r="BM222" s="129"/>
      <c r="BN222" s="129"/>
      <c r="BO222" s="129"/>
      <c r="BP222" s="129"/>
      <c r="BQ222" s="129"/>
      <c r="BR222" s="129"/>
      <c r="BS222" s="129"/>
      <c r="BT222" s="129"/>
      <c r="BU222" s="129"/>
      <c r="BV222" s="129"/>
      <c r="BW222" s="129"/>
      <c r="BX222" s="129"/>
      <c r="BY222" s="129"/>
      <c r="BZ222" s="129"/>
      <c r="CA222" s="129"/>
      <c r="CB222" s="129"/>
      <c r="CC222" s="129"/>
      <c r="CD222" s="129"/>
      <c r="CE222" s="129"/>
      <c r="CF222" s="129"/>
      <c r="CG222" s="129"/>
      <c r="CH222" s="129"/>
      <c r="CI222" s="129"/>
      <c r="CJ222" s="129"/>
      <c r="CK222" s="129"/>
      <c r="CL222" s="129"/>
      <c r="CM222" s="129"/>
      <c r="CN222" s="129"/>
      <c r="CO222" s="129"/>
      <c r="CP222" s="129"/>
      <c r="CQ222" s="129"/>
      <c r="CR222" s="129"/>
      <c r="CS222" s="129"/>
      <c r="CT222" s="129"/>
      <c r="CU222" s="129"/>
      <c r="CV222" s="129"/>
      <c r="CW222" s="129"/>
      <c r="CX222" s="129"/>
      <c r="CY222" s="129"/>
      <c r="CZ222" s="129"/>
      <c r="DA222" s="129"/>
      <c r="DB222" s="129"/>
      <c r="DC222" s="129"/>
      <c r="DD222" s="129"/>
      <c r="DE222" s="129"/>
      <c r="DF222" s="129"/>
      <c r="DG222" s="129"/>
      <c r="DH222" s="129"/>
      <c r="DI222" s="129"/>
      <c r="DJ222" s="129"/>
      <c r="DK222" s="129"/>
      <c r="DL222" s="129"/>
      <c r="DM222" s="129"/>
      <c r="DN222" s="129"/>
      <c r="DO222" s="129"/>
      <c r="DP222" s="129"/>
      <c r="DQ222" s="129"/>
      <c r="DR222" s="129"/>
      <c r="DS222" s="129"/>
      <c r="DT222" s="129"/>
      <c r="DU222" s="129"/>
      <c r="DV222" s="129"/>
      <c r="DW222" s="129"/>
      <c r="DX222" s="129"/>
      <c r="DY222" s="129"/>
      <c r="DZ222" s="129"/>
      <c r="EA222" s="129"/>
      <c r="EB222" s="129"/>
      <c r="EC222" s="129"/>
      <c r="ED222" s="129"/>
      <c r="EE222" s="129"/>
      <c r="EF222" s="129"/>
      <c r="EG222" s="129"/>
      <c r="EH222" s="129"/>
      <c r="EI222" s="129"/>
      <c r="EJ222" s="129"/>
      <c r="EK222" s="129"/>
      <c r="EL222" s="129"/>
      <c r="EM222" s="129"/>
      <c r="EN222" s="129"/>
      <c r="EO222" s="129"/>
      <c r="EP222" s="129"/>
      <c r="EQ222" s="129"/>
      <c r="ER222" s="129"/>
      <c r="ES222" s="129"/>
      <c r="ET222" s="129"/>
      <c r="EU222" s="129"/>
      <c r="EV222" s="129"/>
      <c r="EW222" s="129"/>
      <c r="EX222" s="129"/>
      <c r="EY222" s="129"/>
      <c r="EZ222" s="129"/>
      <c r="FA222" s="129"/>
      <c r="FB222" s="129"/>
      <c r="FC222" s="129"/>
      <c r="FD222" s="129"/>
      <c r="FE222" s="129"/>
      <c r="FF222" s="129"/>
      <c r="FG222" s="129"/>
      <c r="FH222" s="129"/>
      <c r="FI222" s="129"/>
      <c r="FJ222" s="129"/>
      <c r="FK222" s="129"/>
      <c r="FL222" s="129"/>
      <c r="FM222" s="129"/>
      <c r="FN222" s="129"/>
      <c r="FO222" s="129"/>
      <c r="FP222" s="129"/>
      <c r="FQ222" s="129"/>
      <c r="FR222" s="129"/>
      <c r="FS222" s="129"/>
      <c r="FT222" s="129"/>
      <c r="FU222" s="129"/>
      <c r="FV222" s="129"/>
      <c r="FW222" s="129"/>
      <c r="FX222" s="129"/>
      <c r="FY222" s="129"/>
      <c r="FZ222" s="129"/>
      <c r="GA222" s="129"/>
      <c r="GB222" s="129"/>
      <c r="GC222" s="129"/>
      <c r="GD222" s="129"/>
      <c r="GE222" s="129"/>
      <c r="GF222" s="129"/>
      <c r="GG222" s="129"/>
      <c r="GH222" s="129"/>
      <c r="GI222" s="129"/>
      <c r="GJ222" s="129"/>
      <c r="GK222" s="129"/>
      <c r="GL222" s="129"/>
      <c r="GM222" s="129"/>
      <c r="GN222" s="129"/>
      <c r="GO222" s="129"/>
      <c r="GP222" s="129"/>
      <c r="GQ222" s="129"/>
      <c r="GR222" s="129"/>
      <c r="GS222" s="129"/>
      <c r="GT222" s="129"/>
      <c r="GU222" s="129"/>
      <c r="GV222" s="129"/>
      <c r="GW222" s="129"/>
      <c r="GX222" s="129"/>
      <c r="GY222" s="129"/>
      <c r="GZ222" s="129"/>
      <c r="HA222" s="129"/>
      <c r="HB222" s="129"/>
      <c r="HC222" s="129"/>
      <c r="HD222" s="129"/>
      <c r="HE222" s="129"/>
      <c r="HF222" s="129"/>
      <c r="HG222" s="129"/>
      <c r="HH222" s="129"/>
      <c r="HI222" s="129"/>
      <c r="HJ222" s="129"/>
      <c r="HK222" s="129"/>
      <c r="HL222" s="129"/>
      <c r="HM222" s="129"/>
      <c r="HN222" s="129"/>
      <c r="HO222" s="129"/>
      <c r="HP222" s="129"/>
      <c r="HQ222" s="129"/>
      <c r="HR222" s="129"/>
      <c r="HS222" s="129"/>
      <c r="HT222" s="129"/>
      <c r="HU222" s="129"/>
      <c r="HV222" s="129"/>
      <c r="HW222" s="129"/>
      <c r="HX222" s="129"/>
      <c r="HY222" s="129"/>
      <c r="HZ222" s="129"/>
      <c r="IA222" s="129"/>
      <c r="IB222" s="129"/>
      <c r="IC222" s="129"/>
      <c r="ID222" s="129"/>
      <c r="IE222" s="129"/>
      <c r="IF222" s="129"/>
      <c r="IG222" s="129"/>
      <c r="IH222" s="129"/>
      <c r="II222" s="129"/>
      <c r="IJ222" s="129"/>
      <c r="IK222" s="129"/>
      <c r="IL222" s="129"/>
      <c r="IM222" s="129"/>
      <c r="IN222" s="129"/>
      <c r="IO222" s="129"/>
      <c r="IP222" s="129"/>
      <c r="IQ222" s="129"/>
      <c r="IR222" s="129"/>
      <c r="IS222" s="129"/>
      <c r="IT222" s="129"/>
      <c r="IU222" s="129"/>
      <c r="IV222" s="129"/>
      <c r="IW222" s="129"/>
      <c r="IX222" s="129"/>
      <c r="IY222" s="129"/>
    </row>
    <row r="223" spans="1:259" s="120" customFormat="1" ht="15" hidden="1" x14ac:dyDescent="0.3">
      <c r="A223" s="130"/>
      <c r="B223" s="137" t="e">
        <f>IF(B221=0,B222,B221)</f>
        <v>#REF!</v>
      </c>
      <c r="C223" s="137"/>
      <c r="D223" s="137" t="e">
        <f>IF(D221=0,D222,D221)</f>
        <v>#REF!</v>
      </c>
      <c r="E223" s="137" t="e">
        <f>IF(E221=0,E222,E221)</f>
        <v>#REF!</v>
      </c>
      <c r="F223" s="137"/>
      <c r="G223" s="137"/>
      <c r="H223" s="137" t="e">
        <f>IF(H221=0,H222,H221)</f>
        <v>#REF!</v>
      </c>
      <c r="I223" s="137" t="e">
        <f>IF(I221=0,I222,I221)</f>
        <v>#REF!</v>
      </c>
      <c r="J223" s="138"/>
      <c r="K223" s="138"/>
      <c r="L223" s="138"/>
      <c r="M223" s="138"/>
      <c r="N223" s="138"/>
      <c r="O223" s="138"/>
      <c r="P223" s="138"/>
      <c r="Q223" s="138"/>
      <c r="R223" s="138"/>
      <c r="S223" s="138"/>
      <c r="T223" s="138"/>
      <c r="U223" s="138"/>
      <c r="V223" s="133"/>
      <c r="W223" s="128"/>
      <c r="X223" s="129"/>
      <c r="Y223" s="129"/>
      <c r="Z223" s="129"/>
      <c r="AA223" s="129"/>
      <c r="AB223" s="129"/>
      <c r="AC223" s="129"/>
      <c r="AD223" s="129"/>
      <c r="AE223" s="129"/>
      <c r="AF223" s="129"/>
      <c r="AG223" s="129"/>
      <c r="AH223" s="129"/>
      <c r="AI223" s="129"/>
      <c r="AJ223" s="129"/>
      <c r="AK223" s="129"/>
      <c r="AL223" s="129"/>
      <c r="AM223" s="129"/>
      <c r="AN223" s="129"/>
      <c r="AO223" s="129"/>
      <c r="AP223" s="129"/>
      <c r="AQ223" s="129"/>
      <c r="AR223" s="129"/>
      <c r="AS223" s="129"/>
      <c r="AT223" s="129"/>
      <c r="AU223" s="129"/>
      <c r="AV223" s="129"/>
      <c r="AW223" s="129"/>
      <c r="AX223" s="129"/>
      <c r="AY223" s="129"/>
      <c r="AZ223" s="129"/>
      <c r="BA223" s="129"/>
      <c r="BB223" s="129"/>
      <c r="BC223" s="129"/>
      <c r="BD223" s="129"/>
      <c r="BE223" s="129"/>
      <c r="BF223" s="129"/>
      <c r="BG223" s="129"/>
      <c r="BH223" s="129"/>
      <c r="BI223" s="129"/>
      <c r="BJ223" s="129"/>
      <c r="BK223" s="129"/>
      <c r="BL223" s="129"/>
      <c r="BM223" s="129"/>
      <c r="BN223" s="129"/>
      <c r="BO223" s="129"/>
      <c r="BP223" s="129"/>
      <c r="BQ223" s="129"/>
      <c r="BR223" s="129"/>
      <c r="BS223" s="129"/>
      <c r="BT223" s="129"/>
      <c r="BU223" s="129"/>
      <c r="BV223" s="129"/>
      <c r="BW223" s="129"/>
      <c r="BX223" s="129"/>
      <c r="BY223" s="129"/>
      <c r="BZ223" s="129"/>
      <c r="CA223" s="129"/>
      <c r="CB223" s="129"/>
      <c r="CC223" s="129"/>
      <c r="CD223" s="129"/>
      <c r="CE223" s="129"/>
      <c r="CF223" s="129"/>
      <c r="CG223" s="129"/>
      <c r="CH223" s="129"/>
      <c r="CI223" s="129"/>
      <c r="CJ223" s="129"/>
      <c r="CK223" s="129"/>
      <c r="CL223" s="129"/>
      <c r="CM223" s="129"/>
      <c r="CN223" s="129"/>
      <c r="CO223" s="129"/>
      <c r="CP223" s="129"/>
      <c r="CQ223" s="129"/>
      <c r="CR223" s="129"/>
      <c r="CS223" s="129"/>
      <c r="CT223" s="129"/>
      <c r="CU223" s="129"/>
      <c r="CV223" s="129"/>
      <c r="CW223" s="129"/>
      <c r="CX223" s="129"/>
      <c r="CY223" s="129"/>
      <c r="CZ223" s="129"/>
      <c r="DA223" s="129"/>
      <c r="DB223" s="129"/>
      <c r="DC223" s="129"/>
      <c r="DD223" s="129"/>
      <c r="DE223" s="129"/>
      <c r="DF223" s="129"/>
      <c r="DG223" s="129"/>
      <c r="DH223" s="129"/>
      <c r="DI223" s="129"/>
      <c r="DJ223" s="129"/>
      <c r="DK223" s="129"/>
      <c r="DL223" s="129"/>
      <c r="DM223" s="129"/>
      <c r="DN223" s="129"/>
      <c r="DO223" s="129"/>
      <c r="DP223" s="129"/>
      <c r="DQ223" s="129"/>
      <c r="DR223" s="129"/>
      <c r="DS223" s="129"/>
      <c r="DT223" s="129"/>
      <c r="DU223" s="129"/>
      <c r="DV223" s="129"/>
      <c r="DW223" s="129"/>
      <c r="DX223" s="129"/>
      <c r="DY223" s="129"/>
      <c r="DZ223" s="129"/>
      <c r="EA223" s="129"/>
      <c r="EB223" s="129"/>
      <c r="EC223" s="129"/>
      <c r="ED223" s="129"/>
      <c r="EE223" s="129"/>
      <c r="EF223" s="129"/>
      <c r="EG223" s="129"/>
      <c r="EH223" s="129"/>
      <c r="EI223" s="129"/>
      <c r="EJ223" s="129"/>
      <c r="EK223" s="129"/>
      <c r="EL223" s="129"/>
      <c r="EM223" s="129"/>
      <c r="EN223" s="129"/>
      <c r="EO223" s="129"/>
      <c r="EP223" s="129"/>
      <c r="EQ223" s="129"/>
      <c r="ER223" s="129"/>
      <c r="ES223" s="129"/>
      <c r="ET223" s="129"/>
      <c r="EU223" s="129"/>
      <c r="EV223" s="129"/>
      <c r="EW223" s="129"/>
      <c r="EX223" s="129"/>
      <c r="EY223" s="129"/>
      <c r="EZ223" s="129"/>
      <c r="FA223" s="129"/>
      <c r="FB223" s="129"/>
      <c r="FC223" s="129"/>
      <c r="FD223" s="129"/>
      <c r="FE223" s="129"/>
      <c r="FF223" s="129"/>
      <c r="FG223" s="129"/>
      <c r="FH223" s="129"/>
      <c r="FI223" s="129"/>
      <c r="FJ223" s="129"/>
      <c r="FK223" s="129"/>
      <c r="FL223" s="129"/>
      <c r="FM223" s="129"/>
      <c r="FN223" s="129"/>
      <c r="FO223" s="129"/>
      <c r="FP223" s="129"/>
      <c r="FQ223" s="129"/>
      <c r="FR223" s="129"/>
      <c r="FS223" s="129"/>
      <c r="FT223" s="129"/>
      <c r="FU223" s="129"/>
      <c r="FV223" s="129"/>
      <c r="FW223" s="129"/>
      <c r="FX223" s="129"/>
      <c r="FY223" s="129"/>
      <c r="FZ223" s="129"/>
      <c r="GA223" s="129"/>
      <c r="GB223" s="129"/>
      <c r="GC223" s="129"/>
      <c r="GD223" s="129"/>
      <c r="GE223" s="129"/>
      <c r="GF223" s="129"/>
      <c r="GG223" s="129"/>
      <c r="GH223" s="129"/>
      <c r="GI223" s="129"/>
      <c r="GJ223" s="129"/>
      <c r="GK223" s="129"/>
      <c r="GL223" s="129"/>
      <c r="GM223" s="129"/>
      <c r="GN223" s="129"/>
      <c r="GO223" s="129"/>
      <c r="GP223" s="129"/>
      <c r="GQ223" s="129"/>
      <c r="GR223" s="129"/>
      <c r="GS223" s="129"/>
      <c r="GT223" s="129"/>
      <c r="GU223" s="129"/>
      <c r="GV223" s="129"/>
      <c r="GW223" s="129"/>
      <c r="GX223" s="129"/>
      <c r="GY223" s="129"/>
      <c r="GZ223" s="129"/>
      <c r="HA223" s="129"/>
      <c r="HB223" s="129"/>
      <c r="HC223" s="129"/>
      <c r="HD223" s="129"/>
      <c r="HE223" s="129"/>
      <c r="HF223" s="129"/>
      <c r="HG223" s="129"/>
      <c r="HH223" s="129"/>
      <c r="HI223" s="129"/>
      <c r="HJ223" s="129"/>
      <c r="HK223" s="129"/>
      <c r="HL223" s="129"/>
      <c r="HM223" s="129"/>
      <c r="HN223" s="129"/>
      <c r="HO223" s="129"/>
      <c r="HP223" s="129"/>
      <c r="HQ223" s="129"/>
      <c r="HR223" s="129"/>
      <c r="HS223" s="129"/>
      <c r="HT223" s="129"/>
      <c r="HU223" s="129"/>
      <c r="HV223" s="129"/>
      <c r="HW223" s="129"/>
      <c r="HX223" s="129"/>
      <c r="HY223" s="129"/>
      <c r="HZ223" s="129"/>
      <c r="IA223" s="129"/>
      <c r="IB223" s="129"/>
      <c r="IC223" s="129"/>
      <c r="ID223" s="129"/>
      <c r="IE223" s="129"/>
      <c r="IF223" s="129"/>
      <c r="IG223" s="129"/>
      <c r="IH223" s="129"/>
      <c r="II223" s="129"/>
      <c r="IJ223" s="129"/>
      <c r="IK223" s="129"/>
      <c r="IL223" s="129"/>
      <c r="IM223" s="129"/>
      <c r="IN223" s="129"/>
      <c r="IO223" s="129"/>
      <c r="IP223" s="129"/>
      <c r="IQ223" s="129"/>
      <c r="IR223" s="129"/>
      <c r="IS223" s="129"/>
      <c r="IT223" s="129"/>
      <c r="IU223" s="129"/>
      <c r="IV223" s="129"/>
      <c r="IW223" s="129"/>
      <c r="IX223" s="129"/>
      <c r="IY223" s="129"/>
    </row>
    <row r="224" spans="1:259" s="120" customFormat="1" ht="15" hidden="1" x14ac:dyDescent="0.3">
      <c r="A224" s="130"/>
      <c r="B224" s="138" t="e">
        <f>IF(B77=409,"Empat Ratus Sembilan",IF(B77=410,"Empat Ratus Sepuluh",IF(B77=411,"Empat Ratus Sebelas",IF(B77=412,"Empat Ratus Dua Belas",IF(B77=413,"Empat Ratus Tiga Belas",IF(B77=414,"Empat Ratus Empat Belas",IF(B77=415,"Empat Ratus Lima Belas",IF(B77=416,"Empat Ratus Enam Belas",0))))))))</f>
        <v>#REF!</v>
      </c>
      <c r="C224" s="138"/>
      <c r="D224" s="138" t="e">
        <f>IF(D77=409,"Empat Ratus Sembilan",IF(D77=410,"Empat Ratus Sepuluh",IF(D77=411,"Empat Ratus Sebelas",IF(D77=412,"Empat Ratus Dua Belas",IF(D77=413,"Empat Ratus Tiga Belas",IF(D77=414,"Empat Ratus Empat Belas",IF(D77=415,"Empat Ratus Lima Belas",IF(D77=416,"Empat Ratus Enam Belas",0))))))))</f>
        <v>#REF!</v>
      </c>
      <c r="E224" s="138" t="e">
        <f>IF(E77=409,"Empat Ratus Sembilan",IF(E77=410,"Empat Ratus Sepuluh",IF(E77=411,"Empat Ratus Sebelas",IF(E77=412,"Empat Ratus Dua Belas",IF(E77=413,"Empat Ratus Tiga Belas",IF(E77=414,"Empat Ratus Empat Belas",IF(E77=415,"Empat Ratus Lima Belas",IF(E77=416,"Empat Ratus Enam Belas",0))))))))</f>
        <v>#REF!</v>
      </c>
      <c r="F224" s="138"/>
      <c r="G224" s="138"/>
      <c r="H224" s="138" t="e">
        <f>IF(H77=409,"Empat Ratus Sembilan",IF(H77=410,"Empat Ratus Sepuluh",IF(H77=411,"Empat Ratus Sebelas",IF(H77=412,"Empat Ratus Dua Belas",IF(H77=413,"Empat Ratus Tiga Belas",IF(H77=414,"Empat Ratus Empat Belas",IF(H77=415,"Empat Ratus Lima Belas",IF(H77=416,"Empat Ratus Enam Belas",0))))))))</f>
        <v>#REF!</v>
      </c>
      <c r="I224" s="138" t="e">
        <f>IF(I77=409,"Empat Ratus Sembilan",IF(I77=410,"Empat Ratus Sepuluh",IF(I77=411,"Empat Ratus Sebelas",IF(I77=412,"Empat Ratus Dua Belas",IF(I77=413,"Empat Ratus Tiga Belas",IF(I77=414,"Empat Ratus Empat Belas",IF(I77=415,"Empat Ratus Lima Belas",IF(I77=416,"Empat Ratus Enam Belas",0))))))))</f>
        <v>#REF!</v>
      </c>
      <c r="J224" s="138"/>
      <c r="K224" s="138"/>
      <c r="L224" s="138"/>
      <c r="M224" s="138"/>
      <c r="N224" s="138"/>
      <c r="O224" s="138"/>
      <c r="P224" s="138"/>
      <c r="Q224" s="138"/>
      <c r="R224" s="138"/>
      <c r="S224" s="138"/>
      <c r="T224" s="138"/>
      <c r="U224" s="138"/>
      <c r="V224" s="133"/>
      <c r="W224" s="128"/>
      <c r="X224" s="129"/>
      <c r="Y224" s="129"/>
      <c r="Z224" s="129"/>
      <c r="AA224" s="129"/>
      <c r="AB224" s="129"/>
      <c r="AC224" s="129"/>
      <c r="AD224" s="129"/>
      <c r="AE224" s="129"/>
      <c r="AF224" s="129"/>
      <c r="AG224" s="129"/>
      <c r="AH224" s="129"/>
      <c r="AI224" s="129"/>
      <c r="AJ224" s="129"/>
      <c r="AK224" s="129"/>
      <c r="AL224" s="129"/>
      <c r="AM224" s="129"/>
      <c r="AN224" s="129"/>
      <c r="AO224" s="129"/>
      <c r="AP224" s="129"/>
      <c r="AQ224" s="129"/>
      <c r="AR224" s="129"/>
      <c r="AS224" s="129"/>
      <c r="AT224" s="129"/>
      <c r="AU224" s="129"/>
      <c r="AV224" s="129"/>
      <c r="AW224" s="129"/>
      <c r="AX224" s="129"/>
      <c r="AY224" s="129"/>
      <c r="AZ224" s="129"/>
      <c r="BA224" s="129"/>
      <c r="BB224" s="129"/>
      <c r="BC224" s="129"/>
      <c r="BD224" s="129"/>
      <c r="BE224" s="129"/>
      <c r="BF224" s="129"/>
      <c r="BG224" s="129"/>
      <c r="BH224" s="129"/>
      <c r="BI224" s="129"/>
      <c r="BJ224" s="129"/>
      <c r="BK224" s="129"/>
      <c r="BL224" s="129"/>
      <c r="BM224" s="129"/>
      <c r="BN224" s="129"/>
      <c r="BO224" s="129"/>
      <c r="BP224" s="129"/>
      <c r="BQ224" s="129"/>
      <c r="BR224" s="129"/>
      <c r="BS224" s="129"/>
      <c r="BT224" s="129"/>
      <c r="BU224" s="129"/>
      <c r="BV224" s="129"/>
      <c r="BW224" s="129"/>
      <c r="BX224" s="129"/>
      <c r="BY224" s="129"/>
      <c r="BZ224" s="129"/>
      <c r="CA224" s="129"/>
      <c r="CB224" s="129"/>
      <c r="CC224" s="129"/>
      <c r="CD224" s="129"/>
      <c r="CE224" s="129"/>
      <c r="CF224" s="129"/>
      <c r="CG224" s="129"/>
      <c r="CH224" s="129"/>
      <c r="CI224" s="129"/>
      <c r="CJ224" s="129"/>
      <c r="CK224" s="129"/>
      <c r="CL224" s="129"/>
      <c r="CM224" s="129"/>
      <c r="CN224" s="129"/>
      <c r="CO224" s="129"/>
      <c r="CP224" s="129"/>
      <c r="CQ224" s="129"/>
      <c r="CR224" s="129"/>
      <c r="CS224" s="129"/>
      <c r="CT224" s="129"/>
      <c r="CU224" s="129"/>
      <c r="CV224" s="129"/>
      <c r="CW224" s="129"/>
      <c r="CX224" s="129"/>
      <c r="CY224" s="129"/>
      <c r="CZ224" s="129"/>
      <c r="DA224" s="129"/>
      <c r="DB224" s="129"/>
      <c r="DC224" s="129"/>
      <c r="DD224" s="129"/>
      <c r="DE224" s="129"/>
      <c r="DF224" s="129"/>
      <c r="DG224" s="129"/>
      <c r="DH224" s="129"/>
      <c r="DI224" s="129"/>
      <c r="DJ224" s="129"/>
      <c r="DK224" s="129"/>
      <c r="DL224" s="129"/>
      <c r="DM224" s="129"/>
      <c r="DN224" s="129"/>
      <c r="DO224" s="129"/>
      <c r="DP224" s="129"/>
      <c r="DQ224" s="129"/>
      <c r="DR224" s="129"/>
      <c r="DS224" s="129"/>
      <c r="DT224" s="129"/>
      <c r="DU224" s="129"/>
      <c r="DV224" s="129"/>
      <c r="DW224" s="129"/>
      <c r="DX224" s="129"/>
      <c r="DY224" s="129"/>
      <c r="DZ224" s="129"/>
      <c r="EA224" s="129"/>
      <c r="EB224" s="129"/>
      <c r="EC224" s="129"/>
      <c r="ED224" s="129"/>
      <c r="EE224" s="129"/>
      <c r="EF224" s="129"/>
      <c r="EG224" s="129"/>
      <c r="EH224" s="129"/>
      <c r="EI224" s="129"/>
      <c r="EJ224" s="129"/>
      <c r="EK224" s="129"/>
      <c r="EL224" s="129"/>
      <c r="EM224" s="129"/>
      <c r="EN224" s="129"/>
      <c r="EO224" s="129"/>
      <c r="EP224" s="129"/>
      <c r="EQ224" s="129"/>
      <c r="ER224" s="129"/>
      <c r="ES224" s="129"/>
      <c r="ET224" s="129"/>
      <c r="EU224" s="129"/>
      <c r="EV224" s="129"/>
      <c r="EW224" s="129"/>
      <c r="EX224" s="129"/>
      <c r="EY224" s="129"/>
      <c r="EZ224" s="129"/>
      <c r="FA224" s="129"/>
      <c r="FB224" s="129"/>
      <c r="FC224" s="129"/>
      <c r="FD224" s="129"/>
      <c r="FE224" s="129"/>
      <c r="FF224" s="129"/>
      <c r="FG224" s="129"/>
      <c r="FH224" s="129"/>
      <c r="FI224" s="129"/>
      <c r="FJ224" s="129"/>
      <c r="FK224" s="129"/>
      <c r="FL224" s="129"/>
      <c r="FM224" s="129"/>
      <c r="FN224" s="129"/>
      <c r="FO224" s="129"/>
      <c r="FP224" s="129"/>
      <c r="FQ224" s="129"/>
      <c r="FR224" s="129"/>
      <c r="FS224" s="129"/>
      <c r="FT224" s="129"/>
      <c r="FU224" s="129"/>
      <c r="FV224" s="129"/>
      <c r="FW224" s="129"/>
      <c r="FX224" s="129"/>
      <c r="FY224" s="129"/>
      <c r="FZ224" s="129"/>
      <c r="GA224" s="129"/>
      <c r="GB224" s="129"/>
      <c r="GC224" s="129"/>
      <c r="GD224" s="129"/>
      <c r="GE224" s="129"/>
      <c r="GF224" s="129"/>
      <c r="GG224" s="129"/>
      <c r="GH224" s="129"/>
      <c r="GI224" s="129"/>
      <c r="GJ224" s="129"/>
      <c r="GK224" s="129"/>
      <c r="GL224" s="129"/>
      <c r="GM224" s="129"/>
      <c r="GN224" s="129"/>
      <c r="GO224" s="129"/>
      <c r="GP224" s="129"/>
      <c r="GQ224" s="129"/>
      <c r="GR224" s="129"/>
      <c r="GS224" s="129"/>
      <c r="GT224" s="129"/>
      <c r="GU224" s="129"/>
      <c r="GV224" s="129"/>
      <c r="GW224" s="129"/>
      <c r="GX224" s="129"/>
      <c r="GY224" s="129"/>
      <c r="GZ224" s="129"/>
      <c r="HA224" s="129"/>
      <c r="HB224" s="129"/>
      <c r="HC224" s="129"/>
      <c r="HD224" s="129"/>
      <c r="HE224" s="129"/>
      <c r="HF224" s="129"/>
      <c r="HG224" s="129"/>
      <c r="HH224" s="129"/>
      <c r="HI224" s="129"/>
      <c r="HJ224" s="129"/>
      <c r="HK224" s="129"/>
      <c r="HL224" s="129"/>
      <c r="HM224" s="129"/>
      <c r="HN224" s="129"/>
      <c r="HO224" s="129"/>
      <c r="HP224" s="129"/>
      <c r="HQ224" s="129"/>
      <c r="HR224" s="129"/>
      <c r="HS224" s="129"/>
      <c r="HT224" s="129"/>
      <c r="HU224" s="129"/>
      <c r="HV224" s="129"/>
      <c r="HW224" s="129"/>
      <c r="HX224" s="129"/>
      <c r="HY224" s="129"/>
      <c r="HZ224" s="129"/>
      <c r="IA224" s="129"/>
      <c r="IB224" s="129"/>
      <c r="IC224" s="129"/>
      <c r="ID224" s="129"/>
      <c r="IE224" s="129"/>
      <c r="IF224" s="129"/>
      <c r="IG224" s="129"/>
      <c r="IH224" s="129"/>
      <c r="II224" s="129"/>
      <c r="IJ224" s="129"/>
      <c r="IK224" s="129"/>
      <c r="IL224" s="129"/>
      <c r="IM224" s="129"/>
      <c r="IN224" s="129"/>
      <c r="IO224" s="129"/>
      <c r="IP224" s="129"/>
      <c r="IQ224" s="129"/>
      <c r="IR224" s="129"/>
      <c r="IS224" s="129"/>
      <c r="IT224" s="129"/>
      <c r="IU224" s="129"/>
      <c r="IV224" s="129"/>
      <c r="IW224" s="129"/>
      <c r="IX224" s="129"/>
      <c r="IY224" s="129"/>
    </row>
    <row r="225" spans="1:259" s="120" customFormat="1" ht="15" hidden="1" x14ac:dyDescent="0.3">
      <c r="A225" s="130"/>
      <c r="B225" s="137" t="e">
        <f>IF(B223=0,B224,B223)</f>
        <v>#REF!</v>
      </c>
      <c r="C225" s="137"/>
      <c r="D225" s="137" t="e">
        <f>IF(D223=0,D224,D223)</f>
        <v>#REF!</v>
      </c>
      <c r="E225" s="137" t="e">
        <f>IF(E223=0,E224,E223)</f>
        <v>#REF!</v>
      </c>
      <c r="F225" s="137"/>
      <c r="G225" s="137"/>
      <c r="H225" s="137" t="e">
        <f>IF(H223=0,H224,H223)</f>
        <v>#REF!</v>
      </c>
      <c r="I225" s="137" t="e">
        <f>IF(I223=0,I224,I223)</f>
        <v>#REF!</v>
      </c>
      <c r="J225" s="138"/>
      <c r="K225" s="138"/>
      <c r="L225" s="138"/>
      <c r="M225" s="138"/>
      <c r="N225" s="138"/>
      <c r="O225" s="138"/>
      <c r="P225" s="138"/>
      <c r="Q225" s="138"/>
      <c r="R225" s="138"/>
      <c r="S225" s="138"/>
      <c r="T225" s="138"/>
      <c r="U225" s="138"/>
      <c r="V225" s="133"/>
      <c r="W225" s="128"/>
      <c r="X225" s="129"/>
      <c r="Y225" s="129"/>
      <c r="Z225" s="129"/>
      <c r="AA225" s="129"/>
      <c r="AB225" s="129"/>
      <c r="AC225" s="129"/>
      <c r="AD225" s="129"/>
      <c r="AE225" s="129"/>
      <c r="AF225" s="129"/>
      <c r="AG225" s="129"/>
      <c r="AH225" s="129"/>
      <c r="AI225" s="129"/>
      <c r="AJ225" s="129"/>
      <c r="AK225" s="129"/>
      <c r="AL225" s="129"/>
      <c r="AM225" s="129"/>
      <c r="AN225" s="129"/>
      <c r="AO225" s="129"/>
      <c r="AP225" s="129"/>
      <c r="AQ225" s="129"/>
      <c r="AR225" s="129"/>
      <c r="AS225" s="129"/>
      <c r="AT225" s="129"/>
      <c r="AU225" s="129"/>
      <c r="AV225" s="129"/>
      <c r="AW225" s="129"/>
      <c r="AX225" s="129"/>
      <c r="AY225" s="129"/>
      <c r="AZ225" s="129"/>
      <c r="BA225" s="129"/>
      <c r="BB225" s="129"/>
      <c r="BC225" s="129"/>
      <c r="BD225" s="129"/>
      <c r="BE225" s="129"/>
      <c r="BF225" s="129"/>
      <c r="BG225" s="129"/>
      <c r="BH225" s="129"/>
      <c r="BI225" s="129"/>
      <c r="BJ225" s="129"/>
      <c r="BK225" s="129"/>
      <c r="BL225" s="129"/>
      <c r="BM225" s="129"/>
      <c r="BN225" s="129"/>
      <c r="BO225" s="129"/>
      <c r="BP225" s="129"/>
      <c r="BQ225" s="129"/>
      <c r="BR225" s="129"/>
      <c r="BS225" s="129"/>
      <c r="BT225" s="129"/>
      <c r="BU225" s="129"/>
      <c r="BV225" s="129"/>
      <c r="BW225" s="129"/>
      <c r="BX225" s="129"/>
      <c r="BY225" s="129"/>
      <c r="BZ225" s="129"/>
      <c r="CA225" s="129"/>
      <c r="CB225" s="129"/>
      <c r="CC225" s="129"/>
      <c r="CD225" s="129"/>
      <c r="CE225" s="129"/>
      <c r="CF225" s="129"/>
      <c r="CG225" s="129"/>
      <c r="CH225" s="129"/>
      <c r="CI225" s="129"/>
      <c r="CJ225" s="129"/>
      <c r="CK225" s="129"/>
      <c r="CL225" s="129"/>
      <c r="CM225" s="129"/>
      <c r="CN225" s="129"/>
      <c r="CO225" s="129"/>
      <c r="CP225" s="129"/>
      <c r="CQ225" s="129"/>
      <c r="CR225" s="129"/>
      <c r="CS225" s="129"/>
      <c r="CT225" s="129"/>
      <c r="CU225" s="129"/>
      <c r="CV225" s="129"/>
      <c r="CW225" s="129"/>
      <c r="CX225" s="129"/>
      <c r="CY225" s="129"/>
      <c r="CZ225" s="129"/>
      <c r="DA225" s="129"/>
      <c r="DB225" s="129"/>
      <c r="DC225" s="129"/>
      <c r="DD225" s="129"/>
      <c r="DE225" s="129"/>
      <c r="DF225" s="129"/>
      <c r="DG225" s="129"/>
      <c r="DH225" s="129"/>
      <c r="DI225" s="129"/>
      <c r="DJ225" s="129"/>
      <c r="DK225" s="129"/>
      <c r="DL225" s="129"/>
      <c r="DM225" s="129"/>
      <c r="DN225" s="129"/>
      <c r="DO225" s="129"/>
      <c r="DP225" s="129"/>
      <c r="DQ225" s="129"/>
      <c r="DR225" s="129"/>
      <c r="DS225" s="129"/>
      <c r="DT225" s="129"/>
      <c r="DU225" s="129"/>
      <c r="DV225" s="129"/>
      <c r="DW225" s="129"/>
      <c r="DX225" s="129"/>
      <c r="DY225" s="129"/>
      <c r="DZ225" s="129"/>
      <c r="EA225" s="129"/>
      <c r="EB225" s="129"/>
      <c r="EC225" s="129"/>
      <c r="ED225" s="129"/>
      <c r="EE225" s="129"/>
      <c r="EF225" s="129"/>
      <c r="EG225" s="129"/>
      <c r="EH225" s="129"/>
      <c r="EI225" s="129"/>
      <c r="EJ225" s="129"/>
      <c r="EK225" s="129"/>
      <c r="EL225" s="129"/>
      <c r="EM225" s="129"/>
      <c r="EN225" s="129"/>
      <c r="EO225" s="129"/>
      <c r="EP225" s="129"/>
      <c r="EQ225" s="129"/>
      <c r="ER225" s="129"/>
      <c r="ES225" s="129"/>
      <c r="ET225" s="129"/>
      <c r="EU225" s="129"/>
      <c r="EV225" s="129"/>
      <c r="EW225" s="129"/>
      <c r="EX225" s="129"/>
      <c r="EY225" s="129"/>
      <c r="EZ225" s="129"/>
      <c r="FA225" s="129"/>
      <c r="FB225" s="129"/>
      <c r="FC225" s="129"/>
      <c r="FD225" s="129"/>
      <c r="FE225" s="129"/>
      <c r="FF225" s="129"/>
      <c r="FG225" s="129"/>
      <c r="FH225" s="129"/>
      <c r="FI225" s="129"/>
      <c r="FJ225" s="129"/>
      <c r="FK225" s="129"/>
      <c r="FL225" s="129"/>
      <c r="FM225" s="129"/>
      <c r="FN225" s="129"/>
      <c r="FO225" s="129"/>
      <c r="FP225" s="129"/>
      <c r="FQ225" s="129"/>
      <c r="FR225" s="129"/>
      <c r="FS225" s="129"/>
      <c r="FT225" s="129"/>
      <c r="FU225" s="129"/>
      <c r="FV225" s="129"/>
      <c r="FW225" s="129"/>
      <c r="FX225" s="129"/>
      <c r="FY225" s="129"/>
      <c r="FZ225" s="129"/>
      <c r="GA225" s="129"/>
      <c r="GB225" s="129"/>
      <c r="GC225" s="129"/>
      <c r="GD225" s="129"/>
      <c r="GE225" s="129"/>
      <c r="GF225" s="129"/>
      <c r="GG225" s="129"/>
      <c r="GH225" s="129"/>
      <c r="GI225" s="129"/>
      <c r="GJ225" s="129"/>
      <c r="GK225" s="129"/>
      <c r="GL225" s="129"/>
      <c r="GM225" s="129"/>
      <c r="GN225" s="129"/>
      <c r="GO225" s="129"/>
      <c r="GP225" s="129"/>
      <c r="GQ225" s="129"/>
      <c r="GR225" s="129"/>
      <c r="GS225" s="129"/>
      <c r="GT225" s="129"/>
      <c r="GU225" s="129"/>
      <c r="GV225" s="129"/>
      <c r="GW225" s="129"/>
      <c r="GX225" s="129"/>
      <c r="GY225" s="129"/>
      <c r="GZ225" s="129"/>
      <c r="HA225" s="129"/>
      <c r="HB225" s="129"/>
      <c r="HC225" s="129"/>
      <c r="HD225" s="129"/>
      <c r="HE225" s="129"/>
      <c r="HF225" s="129"/>
      <c r="HG225" s="129"/>
      <c r="HH225" s="129"/>
      <c r="HI225" s="129"/>
      <c r="HJ225" s="129"/>
      <c r="HK225" s="129"/>
      <c r="HL225" s="129"/>
      <c r="HM225" s="129"/>
      <c r="HN225" s="129"/>
      <c r="HO225" s="129"/>
      <c r="HP225" s="129"/>
      <c r="HQ225" s="129"/>
      <c r="HR225" s="129"/>
      <c r="HS225" s="129"/>
      <c r="HT225" s="129"/>
      <c r="HU225" s="129"/>
      <c r="HV225" s="129"/>
      <c r="HW225" s="129"/>
      <c r="HX225" s="129"/>
      <c r="HY225" s="129"/>
      <c r="HZ225" s="129"/>
      <c r="IA225" s="129"/>
      <c r="IB225" s="129"/>
      <c r="IC225" s="129"/>
      <c r="ID225" s="129"/>
      <c r="IE225" s="129"/>
      <c r="IF225" s="129"/>
      <c r="IG225" s="129"/>
      <c r="IH225" s="129"/>
      <c r="II225" s="129"/>
      <c r="IJ225" s="129"/>
      <c r="IK225" s="129"/>
      <c r="IL225" s="129"/>
      <c r="IM225" s="129"/>
      <c r="IN225" s="129"/>
      <c r="IO225" s="129"/>
      <c r="IP225" s="129"/>
      <c r="IQ225" s="129"/>
      <c r="IR225" s="129"/>
      <c r="IS225" s="129"/>
      <c r="IT225" s="129"/>
      <c r="IU225" s="129"/>
      <c r="IV225" s="129"/>
      <c r="IW225" s="129"/>
      <c r="IX225" s="129"/>
      <c r="IY225" s="129"/>
    </row>
    <row r="226" spans="1:259" s="120" customFormat="1" ht="15" hidden="1" x14ac:dyDescent="0.3">
      <c r="A226" s="130"/>
      <c r="B226" s="138" t="e">
        <f>IF(B77=417,"Empat Ratus Tujuh Belas",IF(B77=418,"Empat Ratus Delapan Belas",IF(B77=419,"Empat Ratus Sembilan Belas",IF(B77=420,"Empat Ratus Dua Puluh",IF(B77=421,"Empat Ratus Dua Puluh Satu",IF(B77=422,"Empat Ratus Dua Puluh Dua",IF(B77=423,"Empat Ratus Dua Puluh Tiga",IF(B77=424,"Empat Ratus Dua Puluh Empat",0))))))))</f>
        <v>#REF!</v>
      </c>
      <c r="C226" s="138"/>
      <c r="D226" s="138" t="e">
        <f>IF(D77=417,"Empat Ratus Tujuh Belas",IF(D77=418,"Empat Ratus Delapan Belas",IF(D77=419,"Empat Ratus Sembilan Belas",IF(D77=420,"Empat Ratus Dua Puluh",IF(D77=421,"Empat Ratus Dua Puluh Satu",IF(D77=422,"Empat Ratus Dua Puluh Dua",IF(D77=423,"Empat Ratus Dua Puluh Tiga",IF(D77=424,"Empat Ratus Dua Puluh Empat",0))))))))</f>
        <v>#REF!</v>
      </c>
      <c r="E226" s="138" t="e">
        <f>IF(E77=417,"Empat Ratus Tujuh Belas",IF(E77=418,"Empat Ratus Delapan Belas",IF(E77=419,"Empat Ratus Sembilan Belas",IF(E77=420,"Empat Ratus Dua Puluh",IF(E77=421,"Empat Ratus Dua Puluh Satu",IF(E77=422,"Empat Ratus Dua Puluh Dua",IF(E77=423,"Empat Ratus Dua Puluh Tiga",IF(E77=424,"Empat Ratus Dua Puluh Empat",0))))))))</f>
        <v>#REF!</v>
      </c>
      <c r="F226" s="138"/>
      <c r="G226" s="138"/>
      <c r="H226" s="138" t="e">
        <f>IF(H77=417,"Empat Ratus Tujuh Belas",IF(H77=418,"Empat Ratus Delapan Belas",IF(H77=419,"Empat Ratus Sembilan Belas",IF(H77=420,"Empat Ratus Dua Puluh",IF(H77=421,"Empat Ratus Dua Puluh Satu",IF(H77=422,"Empat Ratus Dua Puluh Dua",IF(H77=423,"Empat Ratus Dua Puluh Tiga",IF(H77=424,"Empat Ratus Dua Puluh Empat",0))))))))</f>
        <v>#REF!</v>
      </c>
      <c r="I226" s="138" t="e">
        <f>IF(I77=417,"Empat Ratus Tujuh Belas",IF(I77=418,"Empat Ratus Delapan Belas",IF(I77=419,"Empat Ratus Sembilan Belas",IF(I77=420,"Empat Ratus Dua Puluh",IF(I77=421,"Empat Ratus Dua Puluh Satu",IF(I77=422,"Empat Ratus Dua Puluh Dua",IF(I77=423,"Empat Ratus Dua Puluh Tiga",IF(I77=424,"Empat Ratus Dua Puluh Empat",0))))))))</f>
        <v>#REF!</v>
      </c>
      <c r="J226" s="138"/>
      <c r="K226" s="138"/>
      <c r="L226" s="138"/>
      <c r="M226" s="138"/>
      <c r="N226" s="138"/>
      <c r="O226" s="138"/>
      <c r="P226" s="138"/>
      <c r="Q226" s="138"/>
      <c r="R226" s="138"/>
      <c r="S226" s="138"/>
      <c r="T226" s="138"/>
      <c r="U226" s="138"/>
      <c r="V226" s="133"/>
      <c r="W226" s="128"/>
      <c r="X226" s="129"/>
      <c r="Y226" s="129"/>
      <c r="Z226" s="129"/>
      <c r="AA226" s="129"/>
      <c r="AB226" s="129"/>
      <c r="AC226" s="129"/>
      <c r="AD226" s="129"/>
      <c r="AE226" s="129"/>
      <c r="AF226" s="129"/>
      <c r="AG226" s="129"/>
      <c r="AH226" s="129"/>
      <c r="AI226" s="129"/>
      <c r="AJ226" s="129"/>
      <c r="AK226" s="129"/>
      <c r="AL226" s="129"/>
      <c r="AM226" s="129"/>
      <c r="AN226" s="129"/>
      <c r="AO226" s="129"/>
      <c r="AP226" s="129"/>
      <c r="AQ226" s="129"/>
      <c r="AR226" s="129"/>
      <c r="AS226" s="129"/>
      <c r="AT226" s="129"/>
      <c r="AU226" s="129"/>
      <c r="AV226" s="129"/>
      <c r="AW226" s="129"/>
      <c r="AX226" s="129"/>
      <c r="AY226" s="129"/>
      <c r="AZ226" s="129"/>
      <c r="BA226" s="129"/>
      <c r="BB226" s="129"/>
      <c r="BC226" s="129"/>
      <c r="BD226" s="129"/>
      <c r="BE226" s="129"/>
      <c r="BF226" s="129"/>
      <c r="BG226" s="129"/>
      <c r="BH226" s="129"/>
      <c r="BI226" s="129"/>
      <c r="BJ226" s="129"/>
      <c r="BK226" s="129"/>
      <c r="BL226" s="129"/>
      <c r="BM226" s="129"/>
      <c r="BN226" s="129"/>
      <c r="BO226" s="129"/>
      <c r="BP226" s="129"/>
      <c r="BQ226" s="129"/>
      <c r="BR226" s="129"/>
      <c r="BS226" s="129"/>
      <c r="BT226" s="129"/>
      <c r="BU226" s="129"/>
      <c r="BV226" s="129"/>
      <c r="BW226" s="129"/>
      <c r="BX226" s="129"/>
      <c r="BY226" s="129"/>
      <c r="BZ226" s="129"/>
      <c r="CA226" s="129"/>
      <c r="CB226" s="129"/>
      <c r="CC226" s="129"/>
      <c r="CD226" s="129"/>
      <c r="CE226" s="129"/>
      <c r="CF226" s="129"/>
      <c r="CG226" s="129"/>
      <c r="CH226" s="129"/>
      <c r="CI226" s="129"/>
      <c r="CJ226" s="129"/>
      <c r="CK226" s="129"/>
      <c r="CL226" s="129"/>
      <c r="CM226" s="129"/>
      <c r="CN226" s="129"/>
      <c r="CO226" s="129"/>
      <c r="CP226" s="129"/>
      <c r="CQ226" s="129"/>
      <c r="CR226" s="129"/>
      <c r="CS226" s="129"/>
      <c r="CT226" s="129"/>
      <c r="CU226" s="129"/>
      <c r="CV226" s="129"/>
      <c r="CW226" s="129"/>
      <c r="CX226" s="129"/>
      <c r="CY226" s="129"/>
      <c r="CZ226" s="129"/>
      <c r="DA226" s="129"/>
      <c r="DB226" s="129"/>
      <c r="DC226" s="129"/>
      <c r="DD226" s="129"/>
      <c r="DE226" s="129"/>
      <c r="DF226" s="129"/>
      <c r="DG226" s="129"/>
      <c r="DH226" s="129"/>
      <c r="DI226" s="129"/>
      <c r="DJ226" s="129"/>
      <c r="DK226" s="129"/>
      <c r="DL226" s="129"/>
      <c r="DM226" s="129"/>
      <c r="DN226" s="129"/>
      <c r="DO226" s="129"/>
      <c r="DP226" s="129"/>
      <c r="DQ226" s="129"/>
      <c r="DR226" s="129"/>
      <c r="DS226" s="129"/>
      <c r="DT226" s="129"/>
      <c r="DU226" s="129"/>
      <c r="DV226" s="129"/>
      <c r="DW226" s="129"/>
      <c r="DX226" s="129"/>
      <c r="DY226" s="129"/>
      <c r="DZ226" s="129"/>
      <c r="EA226" s="129"/>
      <c r="EB226" s="129"/>
      <c r="EC226" s="129"/>
      <c r="ED226" s="129"/>
      <c r="EE226" s="129"/>
      <c r="EF226" s="129"/>
      <c r="EG226" s="129"/>
      <c r="EH226" s="129"/>
      <c r="EI226" s="129"/>
      <c r="EJ226" s="129"/>
      <c r="EK226" s="129"/>
      <c r="EL226" s="129"/>
      <c r="EM226" s="129"/>
      <c r="EN226" s="129"/>
      <c r="EO226" s="129"/>
      <c r="EP226" s="129"/>
      <c r="EQ226" s="129"/>
      <c r="ER226" s="129"/>
      <c r="ES226" s="129"/>
      <c r="ET226" s="129"/>
      <c r="EU226" s="129"/>
      <c r="EV226" s="129"/>
      <c r="EW226" s="129"/>
      <c r="EX226" s="129"/>
      <c r="EY226" s="129"/>
      <c r="EZ226" s="129"/>
      <c r="FA226" s="129"/>
      <c r="FB226" s="129"/>
      <c r="FC226" s="129"/>
      <c r="FD226" s="129"/>
      <c r="FE226" s="129"/>
      <c r="FF226" s="129"/>
      <c r="FG226" s="129"/>
      <c r="FH226" s="129"/>
      <c r="FI226" s="129"/>
      <c r="FJ226" s="129"/>
      <c r="FK226" s="129"/>
      <c r="FL226" s="129"/>
      <c r="FM226" s="129"/>
      <c r="FN226" s="129"/>
      <c r="FO226" s="129"/>
      <c r="FP226" s="129"/>
      <c r="FQ226" s="129"/>
      <c r="FR226" s="129"/>
      <c r="FS226" s="129"/>
      <c r="FT226" s="129"/>
      <c r="FU226" s="129"/>
      <c r="FV226" s="129"/>
      <c r="FW226" s="129"/>
      <c r="FX226" s="129"/>
      <c r="FY226" s="129"/>
      <c r="FZ226" s="129"/>
      <c r="GA226" s="129"/>
      <c r="GB226" s="129"/>
      <c r="GC226" s="129"/>
      <c r="GD226" s="129"/>
      <c r="GE226" s="129"/>
      <c r="GF226" s="129"/>
      <c r="GG226" s="129"/>
      <c r="GH226" s="129"/>
      <c r="GI226" s="129"/>
      <c r="GJ226" s="129"/>
      <c r="GK226" s="129"/>
      <c r="GL226" s="129"/>
      <c r="GM226" s="129"/>
      <c r="GN226" s="129"/>
      <c r="GO226" s="129"/>
      <c r="GP226" s="129"/>
      <c r="GQ226" s="129"/>
      <c r="GR226" s="129"/>
      <c r="GS226" s="129"/>
      <c r="GT226" s="129"/>
      <c r="GU226" s="129"/>
      <c r="GV226" s="129"/>
      <c r="GW226" s="129"/>
      <c r="GX226" s="129"/>
      <c r="GY226" s="129"/>
      <c r="GZ226" s="129"/>
      <c r="HA226" s="129"/>
      <c r="HB226" s="129"/>
      <c r="HC226" s="129"/>
      <c r="HD226" s="129"/>
      <c r="HE226" s="129"/>
      <c r="HF226" s="129"/>
      <c r="HG226" s="129"/>
      <c r="HH226" s="129"/>
      <c r="HI226" s="129"/>
      <c r="HJ226" s="129"/>
      <c r="HK226" s="129"/>
      <c r="HL226" s="129"/>
      <c r="HM226" s="129"/>
      <c r="HN226" s="129"/>
      <c r="HO226" s="129"/>
      <c r="HP226" s="129"/>
      <c r="HQ226" s="129"/>
      <c r="HR226" s="129"/>
      <c r="HS226" s="129"/>
      <c r="HT226" s="129"/>
      <c r="HU226" s="129"/>
      <c r="HV226" s="129"/>
      <c r="HW226" s="129"/>
      <c r="HX226" s="129"/>
      <c r="HY226" s="129"/>
      <c r="HZ226" s="129"/>
      <c r="IA226" s="129"/>
      <c r="IB226" s="129"/>
      <c r="IC226" s="129"/>
      <c r="ID226" s="129"/>
      <c r="IE226" s="129"/>
      <c r="IF226" s="129"/>
      <c r="IG226" s="129"/>
      <c r="IH226" s="129"/>
      <c r="II226" s="129"/>
      <c r="IJ226" s="129"/>
      <c r="IK226" s="129"/>
      <c r="IL226" s="129"/>
      <c r="IM226" s="129"/>
      <c r="IN226" s="129"/>
      <c r="IO226" s="129"/>
      <c r="IP226" s="129"/>
      <c r="IQ226" s="129"/>
      <c r="IR226" s="129"/>
      <c r="IS226" s="129"/>
      <c r="IT226" s="129"/>
      <c r="IU226" s="129"/>
      <c r="IV226" s="129"/>
      <c r="IW226" s="129"/>
      <c r="IX226" s="129"/>
      <c r="IY226" s="129"/>
    </row>
    <row r="227" spans="1:259" s="120" customFormat="1" ht="15" hidden="1" x14ac:dyDescent="0.3">
      <c r="A227" s="130"/>
      <c r="B227" s="137" t="e">
        <f>IF(B225=0,B226,B225)</f>
        <v>#REF!</v>
      </c>
      <c r="C227" s="137"/>
      <c r="D227" s="137" t="e">
        <f>IF(D225=0,D226,D225)</f>
        <v>#REF!</v>
      </c>
      <c r="E227" s="137" t="e">
        <f>IF(E225=0,E226,E225)</f>
        <v>#REF!</v>
      </c>
      <c r="F227" s="137"/>
      <c r="G227" s="137"/>
      <c r="H227" s="137" t="e">
        <f>IF(H225=0,H226,H225)</f>
        <v>#REF!</v>
      </c>
      <c r="I227" s="137" t="e">
        <f>IF(I225=0,I226,I225)</f>
        <v>#REF!</v>
      </c>
      <c r="J227" s="138"/>
      <c r="K227" s="138"/>
      <c r="L227" s="138"/>
      <c r="M227" s="138"/>
      <c r="N227" s="138"/>
      <c r="O227" s="138"/>
      <c r="P227" s="138"/>
      <c r="Q227" s="138"/>
      <c r="R227" s="138"/>
      <c r="S227" s="138"/>
      <c r="T227" s="138"/>
      <c r="U227" s="138"/>
      <c r="V227" s="133"/>
      <c r="W227" s="128"/>
      <c r="X227" s="129"/>
      <c r="Y227" s="129"/>
      <c r="Z227" s="129"/>
      <c r="AA227" s="129"/>
      <c r="AB227" s="129"/>
      <c r="AC227" s="129"/>
      <c r="AD227" s="129"/>
      <c r="AE227" s="129"/>
      <c r="AF227" s="129"/>
      <c r="AG227" s="129"/>
      <c r="AH227" s="129"/>
      <c r="AI227" s="129"/>
      <c r="AJ227" s="129"/>
      <c r="AK227" s="129"/>
      <c r="AL227" s="129"/>
      <c r="AM227" s="129"/>
      <c r="AN227" s="129"/>
      <c r="AO227" s="129"/>
      <c r="AP227" s="129"/>
      <c r="AQ227" s="129"/>
      <c r="AR227" s="129"/>
      <c r="AS227" s="129"/>
      <c r="AT227" s="129"/>
      <c r="AU227" s="129"/>
      <c r="AV227" s="129"/>
      <c r="AW227" s="129"/>
      <c r="AX227" s="129"/>
      <c r="AY227" s="129"/>
      <c r="AZ227" s="129"/>
      <c r="BA227" s="129"/>
      <c r="BB227" s="129"/>
      <c r="BC227" s="129"/>
      <c r="BD227" s="129"/>
      <c r="BE227" s="129"/>
      <c r="BF227" s="129"/>
      <c r="BG227" s="129"/>
      <c r="BH227" s="129"/>
      <c r="BI227" s="129"/>
      <c r="BJ227" s="129"/>
      <c r="BK227" s="129"/>
      <c r="BL227" s="129"/>
      <c r="BM227" s="129"/>
      <c r="BN227" s="129"/>
      <c r="BO227" s="129"/>
      <c r="BP227" s="129"/>
      <c r="BQ227" s="129"/>
      <c r="BR227" s="129"/>
      <c r="BS227" s="129"/>
      <c r="BT227" s="129"/>
      <c r="BU227" s="129"/>
      <c r="BV227" s="129"/>
      <c r="BW227" s="129"/>
      <c r="BX227" s="129"/>
      <c r="BY227" s="129"/>
      <c r="BZ227" s="129"/>
      <c r="CA227" s="129"/>
      <c r="CB227" s="129"/>
      <c r="CC227" s="129"/>
      <c r="CD227" s="129"/>
      <c r="CE227" s="129"/>
      <c r="CF227" s="129"/>
      <c r="CG227" s="129"/>
      <c r="CH227" s="129"/>
      <c r="CI227" s="129"/>
      <c r="CJ227" s="129"/>
      <c r="CK227" s="129"/>
      <c r="CL227" s="129"/>
      <c r="CM227" s="129"/>
      <c r="CN227" s="129"/>
      <c r="CO227" s="129"/>
      <c r="CP227" s="129"/>
      <c r="CQ227" s="129"/>
      <c r="CR227" s="129"/>
      <c r="CS227" s="129"/>
      <c r="CT227" s="129"/>
      <c r="CU227" s="129"/>
      <c r="CV227" s="129"/>
      <c r="CW227" s="129"/>
      <c r="CX227" s="129"/>
      <c r="CY227" s="129"/>
      <c r="CZ227" s="129"/>
      <c r="DA227" s="129"/>
      <c r="DB227" s="129"/>
      <c r="DC227" s="129"/>
      <c r="DD227" s="129"/>
      <c r="DE227" s="129"/>
      <c r="DF227" s="129"/>
      <c r="DG227" s="129"/>
      <c r="DH227" s="129"/>
      <c r="DI227" s="129"/>
      <c r="DJ227" s="129"/>
      <c r="DK227" s="129"/>
      <c r="DL227" s="129"/>
      <c r="DM227" s="129"/>
      <c r="DN227" s="129"/>
      <c r="DO227" s="129"/>
      <c r="DP227" s="129"/>
      <c r="DQ227" s="129"/>
      <c r="DR227" s="129"/>
      <c r="DS227" s="129"/>
      <c r="DT227" s="129"/>
      <c r="DU227" s="129"/>
      <c r="DV227" s="129"/>
      <c r="DW227" s="129"/>
      <c r="DX227" s="129"/>
      <c r="DY227" s="129"/>
      <c r="DZ227" s="129"/>
      <c r="EA227" s="129"/>
      <c r="EB227" s="129"/>
      <c r="EC227" s="129"/>
      <c r="ED227" s="129"/>
      <c r="EE227" s="129"/>
      <c r="EF227" s="129"/>
      <c r="EG227" s="129"/>
      <c r="EH227" s="129"/>
      <c r="EI227" s="129"/>
      <c r="EJ227" s="129"/>
      <c r="EK227" s="129"/>
      <c r="EL227" s="129"/>
      <c r="EM227" s="129"/>
      <c r="EN227" s="129"/>
      <c r="EO227" s="129"/>
      <c r="EP227" s="129"/>
      <c r="EQ227" s="129"/>
      <c r="ER227" s="129"/>
      <c r="ES227" s="129"/>
      <c r="ET227" s="129"/>
      <c r="EU227" s="129"/>
      <c r="EV227" s="129"/>
      <c r="EW227" s="129"/>
      <c r="EX227" s="129"/>
      <c r="EY227" s="129"/>
      <c r="EZ227" s="129"/>
      <c r="FA227" s="129"/>
      <c r="FB227" s="129"/>
      <c r="FC227" s="129"/>
      <c r="FD227" s="129"/>
      <c r="FE227" s="129"/>
      <c r="FF227" s="129"/>
      <c r="FG227" s="129"/>
      <c r="FH227" s="129"/>
      <c r="FI227" s="129"/>
      <c r="FJ227" s="129"/>
      <c r="FK227" s="129"/>
      <c r="FL227" s="129"/>
      <c r="FM227" s="129"/>
      <c r="FN227" s="129"/>
      <c r="FO227" s="129"/>
      <c r="FP227" s="129"/>
      <c r="FQ227" s="129"/>
      <c r="FR227" s="129"/>
      <c r="FS227" s="129"/>
      <c r="FT227" s="129"/>
      <c r="FU227" s="129"/>
      <c r="FV227" s="129"/>
      <c r="FW227" s="129"/>
      <c r="FX227" s="129"/>
      <c r="FY227" s="129"/>
      <c r="FZ227" s="129"/>
      <c r="GA227" s="129"/>
      <c r="GB227" s="129"/>
      <c r="GC227" s="129"/>
      <c r="GD227" s="129"/>
      <c r="GE227" s="129"/>
      <c r="GF227" s="129"/>
      <c r="GG227" s="129"/>
      <c r="GH227" s="129"/>
      <c r="GI227" s="129"/>
      <c r="GJ227" s="129"/>
      <c r="GK227" s="129"/>
      <c r="GL227" s="129"/>
      <c r="GM227" s="129"/>
      <c r="GN227" s="129"/>
      <c r="GO227" s="129"/>
      <c r="GP227" s="129"/>
      <c r="GQ227" s="129"/>
      <c r="GR227" s="129"/>
      <c r="GS227" s="129"/>
      <c r="GT227" s="129"/>
      <c r="GU227" s="129"/>
      <c r="GV227" s="129"/>
      <c r="GW227" s="129"/>
      <c r="GX227" s="129"/>
      <c r="GY227" s="129"/>
      <c r="GZ227" s="129"/>
      <c r="HA227" s="129"/>
      <c r="HB227" s="129"/>
      <c r="HC227" s="129"/>
      <c r="HD227" s="129"/>
      <c r="HE227" s="129"/>
      <c r="HF227" s="129"/>
      <c r="HG227" s="129"/>
      <c r="HH227" s="129"/>
      <c r="HI227" s="129"/>
      <c r="HJ227" s="129"/>
      <c r="HK227" s="129"/>
      <c r="HL227" s="129"/>
      <c r="HM227" s="129"/>
      <c r="HN227" s="129"/>
      <c r="HO227" s="129"/>
      <c r="HP227" s="129"/>
      <c r="HQ227" s="129"/>
      <c r="HR227" s="129"/>
      <c r="HS227" s="129"/>
      <c r="HT227" s="129"/>
      <c r="HU227" s="129"/>
      <c r="HV227" s="129"/>
      <c r="HW227" s="129"/>
      <c r="HX227" s="129"/>
      <c r="HY227" s="129"/>
      <c r="HZ227" s="129"/>
      <c r="IA227" s="129"/>
      <c r="IB227" s="129"/>
      <c r="IC227" s="129"/>
      <c r="ID227" s="129"/>
      <c r="IE227" s="129"/>
      <c r="IF227" s="129"/>
      <c r="IG227" s="129"/>
      <c r="IH227" s="129"/>
      <c r="II227" s="129"/>
      <c r="IJ227" s="129"/>
      <c r="IK227" s="129"/>
      <c r="IL227" s="129"/>
      <c r="IM227" s="129"/>
      <c r="IN227" s="129"/>
      <c r="IO227" s="129"/>
      <c r="IP227" s="129"/>
      <c r="IQ227" s="129"/>
      <c r="IR227" s="129"/>
      <c r="IS227" s="129"/>
      <c r="IT227" s="129"/>
      <c r="IU227" s="129"/>
      <c r="IV227" s="129"/>
      <c r="IW227" s="129"/>
      <c r="IX227" s="129"/>
      <c r="IY227" s="129"/>
    </row>
    <row r="228" spans="1:259" s="120" customFormat="1" ht="15" hidden="1" x14ac:dyDescent="0.3">
      <c r="A228" s="130"/>
      <c r="B228" s="138" t="e">
        <f>IF(B77=425,"Empat Ratus Dua Puluh Lima",IF(B77=426,"Empat Ratus Dua Puluh Enam",IF(B77=427,"Empat Ratus Dua Puluh Tujuh",IF(B77=428,"Empat Ratus Dua Puluh Delapan",IF(B77=429,"Empat Ratus Dua Puluh Sembilan",IF(B77=430,"Empat Ratus Tiga Puluh",IF(B77=431,"Empat Ratus Tiga Puluh Satu",IF(B77=432,"Empat Ratus Tiga Puluh Dua",0))))))))</f>
        <v>#REF!</v>
      </c>
      <c r="C228" s="138"/>
      <c r="D228" s="138" t="e">
        <f>IF(D77=425,"Empat Ratus Dua Puluh Lima",IF(D77=426,"Empat Ratus Dua Puluh Enam",IF(D77=427,"Empat Ratus Dua Puluh Tujuh",IF(D77=428,"Empat Ratus Dua Puluh Delapan",IF(D77=429,"Empat Ratus Dua Puluh Sembilan",IF(D77=430,"Empat Ratus Tiga Puluh",IF(D77=431,"Empat Ratus Tiga Puluh Satu",IF(D77=432,"Empat Ratus Tiga Puluh Dua",0))))))))</f>
        <v>#REF!</v>
      </c>
      <c r="E228" s="138" t="e">
        <f>IF(E77=425,"Empat Ratus Dua Puluh Lima",IF(E77=426,"Empat Ratus Dua Puluh Enam",IF(E77=427,"Empat Ratus Dua Puluh Tujuh",IF(E77=428,"Empat Ratus Dua Puluh Delapan",IF(E77=429,"Empat Ratus Dua Puluh Sembilan",IF(E77=430,"Empat Ratus Tiga Puluh",IF(E77=431,"Empat Ratus Tiga Puluh Satu",IF(E77=432,"Empat Ratus Tiga Puluh Dua",0))))))))</f>
        <v>#REF!</v>
      </c>
      <c r="F228" s="138"/>
      <c r="G228" s="138"/>
      <c r="H228" s="138" t="e">
        <f>IF(H77=425,"Empat Ratus Dua Puluh Lima",IF(H77=426,"Empat Ratus Dua Puluh Enam",IF(H77=427,"Empat Ratus Dua Puluh Tujuh",IF(H77=428,"Empat Ratus Dua Puluh Delapan",IF(H77=429,"Empat Ratus Dua Puluh Sembilan",IF(H77=430,"Empat Ratus Tiga Puluh",IF(H77=431,"Empat Ratus Tiga Puluh Satu",IF(H77=432,"Empat Ratus Tiga Puluh Dua",0))))))))</f>
        <v>#REF!</v>
      </c>
      <c r="I228" s="138" t="e">
        <f>IF(I77=425,"Empat Ratus Dua Puluh Lima",IF(I77=426,"Empat Ratus Dua Puluh Enam",IF(I77=427,"Empat Ratus Dua Puluh Tujuh",IF(I77=428,"Empat Ratus Dua Puluh Delapan",IF(I77=429,"Empat Ratus Dua Puluh Sembilan",IF(I77=430,"Empat Ratus Tiga Puluh",IF(I77=431,"Empat Ratus Tiga Puluh Satu",IF(I77=432,"Empat Ratus Tiga Puluh Dua",0))))))))</f>
        <v>#REF!</v>
      </c>
      <c r="J228" s="138"/>
      <c r="K228" s="138"/>
      <c r="L228" s="138"/>
      <c r="M228" s="138"/>
      <c r="N228" s="138"/>
      <c r="O228" s="138"/>
      <c r="P228" s="138"/>
      <c r="Q228" s="138"/>
      <c r="R228" s="138"/>
      <c r="S228" s="138"/>
      <c r="T228" s="138"/>
      <c r="U228" s="138"/>
      <c r="V228" s="133"/>
      <c r="W228" s="128"/>
      <c r="X228" s="129"/>
      <c r="Y228" s="129"/>
      <c r="Z228" s="129"/>
      <c r="AA228" s="129"/>
      <c r="AB228" s="129"/>
      <c r="AC228" s="129"/>
      <c r="AD228" s="129"/>
      <c r="AE228" s="129"/>
      <c r="AF228" s="129"/>
      <c r="AG228" s="129"/>
      <c r="AH228" s="129"/>
      <c r="AI228" s="129"/>
      <c r="AJ228" s="129"/>
      <c r="AK228" s="129"/>
      <c r="AL228" s="129"/>
      <c r="AM228" s="129"/>
      <c r="AN228" s="129"/>
      <c r="AO228" s="129"/>
      <c r="AP228" s="129"/>
      <c r="AQ228" s="129"/>
      <c r="AR228" s="129"/>
      <c r="AS228" s="129"/>
      <c r="AT228" s="129"/>
      <c r="AU228" s="129"/>
      <c r="AV228" s="129"/>
      <c r="AW228" s="129"/>
      <c r="AX228" s="129"/>
      <c r="AY228" s="129"/>
      <c r="AZ228" s="129"/>
      <c r="BA228" s="129"/>
      <c r="BB228" s="129"/>
      <c r="BC228" s="129"/>
      <c r="BD228" s="129"/>
      <c r="BE228" s="129"/>
      <c r="BF228" s="129"/>
      <c r="BG228" s="129"/>
      <c r="BH228" s="129"/>
      <c r="BI228" s="129"/>
      <c r="BJ228" s="129"/>
      <c r="BK228" s="129"/>
      <c r="BL228" s="129"/>
      <c r="BM228" s="129"/>
      <c r="BN228" s="129"/>
      <c r="BO228" s="129"/>
      <c r="BP228" s="129"/>
      <c r="BQ228" s="129"/>
      <c r="BR228" s="129"/>
      <c r="BS228" s="129"/>
      <c r="BT228" s="129"/>
      <c r="BU228" s="129"/>
      <c r="BV228" s="129"/>
      <c r="BW228" s="129"/>
      <c r="BX228" s="129"/>
      <c r="BY228" s="129"/>
      <c r="BZ228" s="129"/>
      <c r="CA228" s="129"/>
      <c r="CB228" s="129"/>
      <c r="CC228" s="129"/>
      <c r="CD228" s="129"/>
      <c r="CE228" s="129"/>
      <c r="CF228" s="129"/>
      <c r="CG228" s="129"/>
      <c r="CH228" s="129"/>
      <c r="CI228" s="129"/>
      <c r="CJ228" s="129"/>
      <c r="CK228" s="129"/>
      <c r="CL228" s="129"/>
      <c r="CM228" s="129"/>
      <c r="CN228" s="129"/>
      <c r="CO228" s="129"/>
      <c r="CP228" s="129"/>
      <c r="CQ228" s="129"/>
      <c r="CR228" s="129"/>
      <c r="CS228" s="129"/>
      <c r="CT228" s="129"/>
      <c r="CU228" s="129"/>
      <c r="CV228" s="129"/>
      <c r="CW228" s="129"/>
      <c r="CX228" s="129"/>
      <c r="CY228" s="129"/>
      <c r="CZ228" s="129"/>
      <c r="DA228" s="129"/>
      <c r="DB228" s="129"/>
      <c r="DC228" s="129"/>
      <c r="DD228" s="129"/>
      <c r="DE228" s="129"/>
      <c r="DF228" s="129"/>
      <c r="DG228" s="129"/>
      <c r="DH228" s="129"/>
      <c r="DI228" s="129"/>
      <c r="DJ228" s="129"/>
      <c r="DK228" s="129"/>
      <c r="DL228" s="129"/>
      <c r="DM228" s="129"/>
      <c r="DN228" s="129"/>
      <c r="DO228" s="129"/>
      <c r="DP228" s="129"/>
      <c r="DQ228" s="129"/>
      <c r="DR228" s="129"/>
      <c r="DS228" s="129"/>
      <c r="DT228" s="129"/>
      <c r="DU228" s="129"/>
      <c r="DV228" s="129"/>
      <c r="DW228" s="129"/>
      <c r="DX228" s="129"/>
      <c r="DY228" s="129"/>
      <c r="DZ228" s="129"/>
      <c r="EA228" s="129"/>
      <c r="EB228" s="129"/>
      <c r="EC228" s="129"/>
      <c r="ED228" s="129"/>
      <c r="EE228" s="129"/>
      <c r="EF228" s="129"/>
      <c r="EG228" s="129"/>
      <c r="EH228" s="129"/>
      <c r="EI228" s="129"/>
      <c r="EJ228" s="129"/>
      <c r="EK228" s="129"/>
      <c r="EL228" s="129"/>
      <c r="EM228" s="129"/>
      <c r="EN228" s="129"/>
      <c r="EO228" s="129"/>
      <c r="EP228" s="129"/>
      <c r="EQ228" s="129"/>
      <c r="ER228" s="129"/>
      <c r="ES228" s="129"/>
      <c r="ET228" s="129"/>
      <c r="EU228" s="129"/>
      <c r="EV228" s="129"/>
      <c r="EW228" s="129"/>
      <c r="EX228" s="129"/>
      <c r="EY228" s="129"/>
      <c r="EZ228" s="129"/>
      <c r="FA228" s="129"/>
      <c r="FB228" s="129"/>
      <c r="FC228" s="129"/>
      <c r="FD228" s="129"/>
      <c r="FE228" s="129"/>
      <c r="FF228" s="129"/>
      <c r="FG228" s="129"/>
      <c r="FH228" s="129"/>
      <c r="FI228" s="129"/>
      <c r="FJ228" s="129"/>
      <c r="FK228" s="129"/>
      <c r="FL228" s="129"/>
      <c r="FM228" s="129"/>
      <c r="FN228" s="129"/>
      <c r="FO228" s="129"/>
      <c r="FP228" s="129"/>
      <c r="FQ228" s="129"/>
      <c r="FR228" s="129"/>
      <c r="FS228" s="129"/>
      <c r="FT228" s="129"/>
      <c r="FU228" s="129"/>
      <c r="FV228" s="129"/>
      <c r="FW228" s="129"/>
      <c r="FX228" s="129"/>
      <c r="FY228" s="129"/>
      <c r="FZ228" s="129"/>
      <c r="GA228" s="129"/>
      <c r="GB228" s="129"/>
      <c r="GC228" s="129"/>
      <c r="GD228" s="129"/>
      <c r="GE228" s="129"/>
      <c r="GF228" s="129"/>
      <c r="GG228" s="129"/>
      <c r="GH228" s="129"/>
      <c r="GI228" s="129"/>
      <c r="GJ228" s="129"/>
      <c r="GK228" s="129"/>
      <c r="GL228" s="129"/>
      <c r="GM228" s="129"/>
      <c r="GN228" s="129"/>
      <c r="GO228" s="129"/>
      <c r="GP228" s="129"/>
      <c r="GQ228" s="129"/>
      <c r="GR228" s="129"/>
      <c r="GS228" s="129"/>
      <c r="GT228" s="129"/>
      <c r="GU228" s="129"/>
      <c r="GV228" s="129"/>
      <c r="GW228" s="129"/>
      <c r="GX228" s="129"/>
      <c r="GY228" s="129"/>
      <c r="GZ228" s="129"/>
      <c r="HA228" s="129"/>
      <c r="HB228" s="129"/>
      <c r="HC228" s="129"/>
      <c r="HD228" s="129"/>
      <c r="HE228" s="129"/>
      <c r="HF228" s="129"/>
      <c r="HG228" s="129"/>
      <c r="HH228" s="129"/>
      <c r="HI228" s="129"/>
      <c r="HJ228" s="129"/>
      <c r="HK228" s="129"/>
      <c r="HL228" s="129"/>
      <c r="HM228" s="129"/>
      <c r="HN228" s="129"/>
      <c r="HO228" s="129"/>
      <c r="HP228" s="129"/>
      <c r="HQ228" s="129"/>
      <c r="HR228" s="129"/>
      <c r="HS228" s="129"/>
      <c r="HT228" s="129"/>
      <c r="HU228" s="129"/>
      <c r="HV228" s="129"/>
      <c r="HW228" s="129"/>
      <c r="HX228" s="129"/>
      <c r="HY228" s="129"/>
      <c r="HZ228" s="129"/>
      <c r="IA228" s="129"/>
      <c r="IB228" s="129"/>
      <c r="IC228" s="129"/>
      <c r="ID228" s="129"/>
      <c r="IE228" s="129"/>
      <c r="IF228" s="129"/>
      <c r="IG228" s="129"/>
      <c r="IH228" s="129"/>
      <c r="II228" s="129"/>
      <c r="IJ228" s="129"/>
      <c r="IK228" s="129"/>
      <c r="IL228" s="129"/>
      <c r="IM228" s="129"/>
      <c r="IN228" s="129"/>
      <c r="IO228" s="129"/>
      <c r="IP228" s="129"/>
      <c r="IQ228" s="129"/>
      <c r="IR228" s="129"/>
      <c r="IS228" s="129"/>
      <c r="IT228" s="129"/>
      <c r="IU228" s="129"/>
      <c r="IV228" s="129"/>
      <c r="IW228" s="129"/>
      <c r="IX228" s="129"/>
      <c r="IY228" s="129"/>
    </row>
    <row r="229" spans="1:259" s="120" customFormat="1" ht="15" hidden="1" x14ac:dyDescent="0.3">
      <c r="A229" s="130"/>
      <c r="B229" s="137" t="e">
        <f>IF(B227=0,B228,B227)</f>
        <v>#REF!</v>
      </c>
      <c r="C229" s="137"/>
      <c r="D229" s="137" t="e">
        <f>IF(D227=0,D228,D227)</f>
        <v>#REF!</v>
      </c>
      <c r="E229" s="137" t="e">
        <f>IF(E227=0,E228,E227)</f>
        <v>#REF!</v>
      </c>
      <c r="F229" s="137"/>
      <c r="G229" s="137"/>
      <c r="H229" s="137" t="e">
        <f>IF(H227=0,H228,H227)</f>
        <v>#REF!</v>
      </c>
      <c r="I229" s="137" t="e">
        <f>IF(I227=0,I228,I227)</f>
        <v>#REF!</v>
      </c>
      <c r="J229" s="138"/>
      <c r="K229" s="138"/>
      <c r="L229" s="138"/>
      <c r="M229" s="138"/>
      <c r="N229" s="138"/>
      <c r="O229" s="138"/>
      <c r="P229" s="138"/>
      <c r="Q229" s="138"/>
      <c r="R229" s="138"/>
      <c r="S229" s="138"/>
      <c r="T229" s="138"/>
      <c r="U229" s="138"/>
      <c r="V229" s="133"/>
      <c r="W229" s="128"/>
      <c r="X229" s="129"/>
      <c r="Y229" s="129"/>
      <c r="Z229" s="129"/>
      <c r="AA229" s="129"/>
      <c r="AB229" s="129"/>
      <c r="AC229" s="129"/>
      <c r="AD229" s="129"/>
      <c r="AE229" s="129"/>
      <c r="AF229" s="129"/>
      <c r="AG229" s="129"/>
      <c r="AH229" s="129"/>
      <c r="AI229" s="129"/>
      <c r="AJ229" s="129"/>
      <c r="AK229" s="129"/>
      <c r="AL229" s="129"/>
      <c r="AM229" s="129"/>
      <c r="AN229" s="129"/>
      <c r="AO229" s="129"/>
      <c r="AP229" s="129"/>
      <c r="AQ229" s="129"/>
      <c r="AR229" s="129"/>
      <c r="AS229" s="129"/>
      <c r="AT229" s="129"/>
      <c r="AU229" s="129"/>
      <c r="AV229" s="129"/>
      <c r="AW229" s="129"/>
      <c r="AX229" s="129"/>
      <c r="AY229" s="129"/>
      <c r="AZ229" s="129"/>
      <c r="BA229" s="129"/>
      <c r="BB229" s="129"/>
      <c r="BC229" s="129"/>
      <c r="BD229" s="129"/>
      <c r="BE229" s="129"/>
      <c r="BF229" s="129"/>
      <c r="BG229" s="129"/>
      <c r="BH229" s="129"/>
      <c r="BI229" s="129"/>
      <c r="BJ229" s="129"/>
      <c r="BK229" s="129"/>
      <c r="BL229" s="129"/>
      <c r="BM229" s="129"/>
      <c r="BN229" s="129"/>
      <c r="BO229" s="129"/>
      <c r="BP229" s="129"/>
      <c r="BQ229" s="129"/>
      <c r="BR229" s="129"/>
      <c r="BS229" s="129"/>
      <c r="BT229" s="129"/>
      <c r="BU229" s="129"/>
      <c r="BV229" s="129"/>
      <c r="BW229" s="129"/>
      <c r="BX229" s="129"/>
      <c r="BY229" s="129"/>
      <c r="BZ229" s="129"/>
      <c r="CA229" s="129"/>
      <c r="CB229" s="129"/>
      <c r="CC229" s="129"/>
      <c r="CD229" s="129"/>
      <c r="CE229" s="129"/>
      <c r="CF229" s="129"/>
      <c r="CG229" s="129"/>
      <c r="CH229" s="129"/>
      <c r="CI229" s="129"/>
      <c r="CJ229" s="129"/>
      <c r="CK229" s="129"/>
      <c r="CL229" s="129"/>
      <c r="CM229" s="129"/>
      <c r="CN229" s="129"/>
      <c r="CO229" s="129"/>
      <c r="CP229" s="129"/>
      <c r="CQ229" s="129"/>
      <c r="CR229" s="129"/>
      <c r="CS229" s="129"/>
      <c r="CT229" s="129"/>
      <c r="CU229" s="129"/>
      <c r="CV229" s="129"/>
      <c r="CW229" s="129"/>
      <c r="CX229" s="129"/>
      <c r="CY229" s="129"/>
      <c r="CZ229" s="129"/>
      <c r="DA229" s="129"/>
      <c r="DB229" s="129"/>
      <c r="DC229" s="129"/>
      <c r="DD229" s="129"/>
      <c r="DE229" s="129"/>
      <c r="DF229" s="129"/>
      <c r="DG229" s="129"/>
      <c r="DH229" s="129"/>
      <c r="DI229" s="129"/>
      <c r="DJ229" s="129"/>
      <c r="DK229" s="129"/>
      <c r="DL229" s="129"/>
      <c r="DM229" s="129"/>
      <c r="DN229" s="129"/>
      <c r="DO229" s="129"/>
      <c r="DP229" s="129"/>
      <c r="DQ229" s="129"/>
      <c r="DR229" s="129"/>
      <c r="DS229" s="129"/>
      <c r="DT229" s="129"/>
      <c r="DU229" s="129"/>
      <c r="DV229" s="129"/>
      <c r="DW229" s="129"/>
      <c r="DX229" s="129"/>
      <c r="DY229" s="129"/>
      <c r="DZ229" s="129"/>
      <c r="EA229" s="129"/>
      <c r="EB229" s="129"/>
      <c r="EC229" s="129"/>
      <c r="ED229" s="129"/>
      <c r="EE229" s="129"/>
      <c r="EF229" s="129"/>
      <c r="EG229" s="129"/>
      <c r="EH229" s="129"/>
      <c r="EI229" s="129"/>
      <c r="EJ229" s="129"/>
      <c r="EK229" s="129"/>
      <c r="EL229" s="129"/>
      <c r="EM229" s="129"/>
      <c r="EN229" s="129"/>
      <c r="EO229" s="129"/>
      <c r="EP229" s="129"/>
      <c r="EQ229" s="129"/>
      <c r="ER229" s="129"/>
      <c r="ES229" s="129"/>
      <c r="ET229" s="129"/>
      <c r="EU229" s="129"/>
      <c r="EV229" s="129"/>
      <c r="EW229" s="129"/>
      <c r="EX229" s="129"/>
      <c r="EY229" s="129"/>
      <c r="EZ229" s="129"/>
      <c r="FA229" s="129"/>
      <c r="FB229" s="129"/>
      <c r="FC229" s="129"/>
      <c r="FD229" s="129"/>
      <c r="FE229" s="129"/>
      <c r="FF229" s="129"/>
      <c r="FG229" s="129"/>
      <c r="FH229" s="129"/>
      <c r="FI229" s="129"/>
      <c r="FJ229" s="129"/>
      <c r="FK229" s="129"/>
      <c r="FL229" s="129"/>
      <c r="FM229" s="129"/>
      <c r="FN229" s="129"/>
      <c r="FO229" s="129"/>
      <c r="FP229" s="129"/>
      <c r="FQ229" s="129"/>
      <c r="FR229" s="129"/>
      <c r="FS229" s="129"/>
      <c r="FT229" s="129"/>
      <c r="FU229" s="129"/>
      <c r="FV229" s="129"/>
      <c r="FW229" s="129"/>
      <c r="FX229" s="129"/>
      <c r="FY229" s="129"/>
      <c r="FZ229" s="129"/>
      <c r="GA229" s="129"/>
      <c r="GB229" s="129"/>
      <c r="GC229" s="129"/>
      <c r="GD229" s="129"/>
      <c r="GE229" s="129"/>
      <c r="GF229" s="129"/>
      <c r="GG229" s="129"/>
      <c r="GH229" s="129"/>
      <c r="GI229" s="129"/>
      <c r="GJ229" s="129"/>
      <c r="GK229" s="129"/>
      <c r="GL229" s="129"/>
      <c r="GM229" s="129"/>
      <c r="GN229" s="129"/>
      <c r="GO229" s="129"/>
      <c r="GP229" s="129"/>
      <c r="GQ229" s="129"/>
      <c r="GR229" s="129"/>
      <c r="GS229" s="129"/>
      <c r="GT229" s="129"/>
      <c r="GU229" s="129"/>
      <c r="GV229" s="129"/>
      <c r="GW229" s="129"/>
      <c r="GX229" s="129"/>
      <c r="GY229" s="129"/>
      <c r="GZ229" s="129"/>
      <c r="HA229" s="129"/>
      <c r="HB229" s="129"/>
      <c r="HC229" s="129"/>
      <c r="HD229" s="129"/>
      <c r="HE229" s="129"/>
      <c r="HF229" s="129"/>
      <c r="HG229" s="129"/>
      <c r="HH229" s="129"/>
      <c r="HI229" s="129"/>
      <c r="HJ229" s="129"/>
      <c r="HK229" s="129"/>
      <c r="HL229" s="129"/>
      <c r="HM229" s="129"/>
      <c r="HN229" s="129"/>
      <c r="HO229" s="129"/>
      <c r="HP229" s="129"/>
      <c r="HQ229" s="129"/>
      <c r="HR229" s="129"/>
      <c r="HS229" s="129"/>
      <c r="HT229" s="129"/>
      <c r="HU229" s="129"/>
      <c r="HV229" s="129"/>
      <c r="HW229" s="129"/>
      <c r="HX229" s="129"/>
      <c r="HY229" s="129"/>
      <c r="HZ229" s="129"/>
      <c r="IA229" s="129"/>
      <c r="IB229" s="129"/>
      <c r="IC229" s="129"/>
      <c r="ID229" s="129"/>
      <c r="IE229" s="129"/>
      <c r="IF229" s="129"/>
      <c r="IG229" s="129"/>
      <c r="IH229" s="129"/>
      <c r="II229" s="129"/>
      <c r="IJ229" s="129"/>
      <c r="IK229" s="129"/>
      <c r="IL229" s="129"/>
      <c r="IM229" s="129"/>
      <c r="IN229" s="129"/>
      <c r="IO229" s="129"/>
      <c r="IP229" s="129"/>
      <c r="IQ229" s="129"/>
      <c r="IR229" s="129"/>
      <c r="IS229" s="129"/>
      <c r="IT229" s="129"/>
      <c r="IU229" s="129"/>
      <c r="IV229" s="129"/>
      <c r="IW229" s="129"/>
      <c r="IX229" s="129"/>
      <c r="IY229" s="129"/>
    </row>
    <row r="230" spans="1:259" s="120" customFormat="1" ht="15" hidden="1" x14ac:dyDescent="0.3">
      <c r="A230" s="130"/>
      <c r="B230" s="138" t="e">
        <f>IF(B77=433,"Empat Ratus Tiga Puluh Tiga",IF(B77=434,"Empat Ratus Tiga Puluh Empat",IF(B77=435,"Empat Ratus Tiga Puluh Lima",IF(B77=436,"Empat Ratus Tiga Puluh Enam",IF(B77=437,"Empat Ratus Tiga Puluh Tujuh",IF(B77=438,"Empat Ratus Tiga Puluh Delapan",IF(B77=439,"Empat Ratus Tiga Puluh Sembilan",IF(B77=440,"Empat Ratus Empat Puluh",0))))))))</f>
        <v>#REF!</v>
      </c>
      <c r="C230" s="138"/>
      <c r="D230" s="138" t="e">
        <f>IF(D77=433,"Empat Ratus Tiga Puluh Tiga",IF(D77=434,"Empat Ratus Tiga Puluh Empat",IF(D77=435,"Empat Ratus Tiga Puluh Lima",IF(D77=436,"Empat Ratus Tiga Puluh Enam",IF(D77=437,"Empat Ratus Tiga Puluh Tujuh",IF(D77=438,"Empat Ratus Tiga Puluh Delapan",IF(D77=439,"Empat Ratus Tiga Puluh Sembilan",IF(D77=440,"Empat Ratus Empat Puluh",0))))))))</f>
        <v>#REF!</v>
      </c>
      <c r="E230" s="138" t="e">
        <f>IF(E77=433,"Empat Ratus Tiga Puluh Tiga",IF(E77=434,"Empat Ratus Tiga Puluh Empat",IF(E77=435,"Empat Ratus Tiga Puluh Lima",IF(E77=436,"Empat Ratus Tiga Puluh Enam",IF(E77=437,"Empat Ratus Tiga Puluh Tujuh",IF(E77=438,"Empat Ratus Tiga Puluh Delapan",IF(E77=439,"Empat Ratus Tiga Puluh Sembilan",IF(E77=440,"Empat Ratus Empat Puluh",0))))))))</f>
        <v>#REF!</v>
      </c>
      <c r="F230" s="138"/>
      <c r="G230" s="138"/>
      <c r="H230" s="138" t="e">
        <f>IF(H77=433,"Empat Ratus Tiga Puluh Tiga",IF(H77=434,"Empat Ratus Tiga Puluh Empat",IF(H77=435,"Empat Ratus Tiga Puluh Lima",IF(H77=436,"Empat Ratus Tiga Puluh Enam",IF(H77=437,"Empat Ratus Tiga Puluh Tujuh",IF(H77=438,"Empat Ratus Tiga Puluh Delapan",IF(H77=439,"Empat Ratus Tiga Puluh Sembilan",IF(H77=440,"Empat Ratus Empat Puluh",0))))))))</f>
        <v>#REF!</v>
      </c>
      <c r="I230" s="138" t="e">
        <f>IF(I77=433,"Empat Ratus Tiga Puluh Tiga",IF(I77=434,"Empat Ratus Tiga Puluh Empat",IF(I77=435,"Empat Ratus Tiga Puluh Lima",IF(I77=436,"Empat Ratus Tiga Puluh Enam",IF(I77=437,"Empat Ratus Tiga Puluh Tujuh",IF(I77=438,"Empat Ratus Tiga Puluh Delapan",IF(I77=439,"Empat Ratus Tiga Puluh Sembilan",IF(I77=440,"Empat Ratus Empat Puluh",0))))))))</f>
        <v>#REF!</v>
      </c>
      <c r="J230" s="138"/>
      <c r="K230" s="138"/>
      <c r="L230" s="138"/>
      <c r="M230" s="138"/>
      <c r="N230" s="138"/>
      <c r="O230" s="138"/>
      <c r="P230" s="138"/>
      <c r="Q230" s="138"/>
      <c r="R230" s="138"/>
      <c r="S230" s="138"/>
      <c r="T230" s="138"/>
      <c r="U230" s="138"/>
      <c r="V230" s="133"/>
      <c r="W230" s="128"/>
      <c r="X230" s="129"/>
      <c r="Y230" s="129"/>
      <c r="Z230" s="129"/>
      <c r="AA230" s="129"/>
      <c r="AB230" s="129"/>
      <c r="AC230" s="129"/>
      <c r="AD230" s="129"/>
      <c r="AE230" s="129"/>
      <c r="AF230" s="129"/>
      <c r="AG230" s="129"/>
      <c r="AH230" s="129"/>
      <c r="AI230" s="129"/>
      <c r="AJ230" s="129"/>
      <c r="AK230" s="129"/>
      <c r="AL230" s="129"/>
      <c r="AM230" s="129"/>
      <c r="AN230" s="129"/>
      <c r="AO230" s="129"/>
      <c r="AP230" s="129"/>
      <c r="AQ230" s="129"/>
      <c r="AR230" s="129"/>
      <c r="AS230" s="129"/>
      <c r="AT230" s="129"/>
      <c r="AU230" s="129"/>
      <c r="AV230" s="129"/>
      <c r="AW230" s="129"/>
      <c r="AX230" s="129"/>
      <c r="AY230" s="129"/>
      <c r="AZ230" s="129"/>
      <c r="BA230" s="129"/>
      <c r="BB230" s="129"/>
      <c r="BC230" s="129"/>
      <c r="BD230" s="129"/>
      <c r="BE230" s="129"/>
      <c r="BF230" s="129"/>
      <c r="BG230" s="129"/>
      <c r="BH230" s="129"/>
      <c r="BI230" s="129"/>
      <c r="BJ230" s="129"/>
      <c r="BK230" s="129"/>
      <c r="BL230" s="129"/>
      <c r="BM230" s="129"/>
      <c r="BN230" s="129"/>
      <c r="BO230" s="129"/>
      <c r="BP230" s="129"/>
      <c r="BQ230" s="129"/>
      <c r="BR230" s="129"/>
      <c r="BS230" s="129"/>
      <c r="BT230" s="129"/>
      <c r="BU230" s="129"/>
      <c r="BV230" s="129"/>
      <c r="BW230" s="129"/>
      <c r="BX230" s="129"/>
      <c r="BY230" s="129"/>
      <c r="BZ230" s="129"/>
      <c r="CA230" s="129"/>
      <c r="CB230" s="129"/>
      <c r="CC230" s="129"/>
      <c r="CD230" s="129"/>
      <c r="CE230" s="129"/>
      <c r="CF230" s="129"/>
      <c r="CG230" s="129"/>
      <c r="CH230" s="129"/>
      <c r="CI230" s="129"/>
      <c r="CJ230" s="129"/>
      <c r="CK230" s="129"/>
      <c r="CL230" s="129"/>
      <c r="CM230" s="129"/>
      <c r="CN230" s="129"/>
      <c r="CO230" s="129"/>
      <c r="CP230" s="129"/>
      <c r="CQ230" s="129"/>
      <c r="CR230" s="129"/>
      <c r="CS230" s="129"/>
      <c r="CT230" s="129"/>
      <c r="CU230" s="129"/>
      <c r="CV230" s="129"/>
      <c r="CW230" s="129"/>
      <c r="CX230" s="129"/>
      <c r="CY230" s="129"/>
      <c r="CZ230" s="129"/>
      <c r="DA230" s="129"/>
      <c r="DB230" s="129"/>
      <c r="DC230" s="129"/>
      <c r="DD230" s="129"/>
      <c r="DE230" s="129"/>
      <c r="DF230" s="129"/>
      <c r="DG230" s="129"/>
      <c r="DH230" s="129"/>
      <c r="DI230" s="129"/>
      <c r="DJ230" s="129"/>
      <c r="DK230" s="129"/>
      <c r="DL230" s="129"/>
      <c r="DM230" s="129"/>
      <c r="DN230" s="129"/>
      <c r="DO230" s="129"/>
      <c r="DP230" s="129"/>
      <c r="DQ230" s="129"/>
      <c r="DR230" s="129"/>
      <c r="DS230" s="129"/>
      <c r="DT230" s="129"/>
      <c r="DU230" s="129"/>
      <c r="DV230" s="129"/>
      <c r="DW230" s="129"/>
      <c r="DX230" s="129"/>
      <c r="DY230" s="129"/>
      <c r="DZ230" s="129"/>
      <c r="EA230" s="129"/>
      <c r="EB230" s="129"/>
      <c r="EC230" s="129"/>
      <c r="ED230" s="129"/>
      <c r="EE230" s="129"/>
      <c r="EF230" s="129"/>
      <c r="EG230" s="129"/>
      <c r="EH230" s="129"/>
      <c r="EI230" s="129"/>
      <c r="EJ230" s="129"/>
      <c r="EK230" s="129"/>
      <c r="EL230" s="129"/>
      <c r="EM230" s="129"/>
      <c r="EN230" s="129"/>
      <c r="EO230" s="129"/>
      <c r="EP230" s="129"/>
      <c r="EQ230" s="129"/>
      <c r="ER230" s="129"/>
      <c r="ES230" s="129"/>
      <c r="ET230" s="129"/>
      <c r="EU230" s="129"/>
      <c r="EV230" s="129"/>
      <c r="EW230" s="129"/>
      <c r="EX230" s="129"/>
      <c r="EY230" s="129"/>
      <c r="EZ230" s="129"/>
      <c r="FA230" s="129"/>
      <c r="FB230" s="129"/>
      <c r="FC230" s="129"/>
      <c r="FD230" s="129"/>
      <c r="FE230" s="129"/>
      <c r="FF230" s="129"/>
      <c r="FG230" s="129"/>
      <c r="FH230" s="129"/>
      <c r="FI230" s="129"/>
      <c r="FJ230" s="129"/>
      <c r="FK230" s="129"/>
      <c r="FL230" s="129"/>
      <c r="FM230" s="129"/>
      <c r="FN230" s="129"/>
      <c r="FO230" s="129"/>
      <c r="FP230" s="129"/>
      <c r="FQ230" s="129"/>
      <c r="FR230" s="129"/>
      <c r="FS230" s="129"/>
      <c r="FT230" s="129"/>
      <c r="FU230" s="129"/>
      <c r="FV230" s="129"/>
      <c r="FW230" s="129"/>
      <c r="FX230" s="129"/>
      <c r="FY230" s="129"/>
      <c r="FZ230" s="129"/>
      <c r="GA230" s="129"/>
      <c r="GB230" s="129"/>
      <c r="GC230" s="129"/>
      <c r="GD230" s="129"/>
      <c r="GE230" s="129"/>
      <c r="GF230" s="129"/>
      <c r="GG230" s="129"/>
      <c r="GH230" s="129"/>
      <c r="GI230" s="129"/>
      <c r="GJ230" s="129"/>
      <c r="GK230" s="129"/>
      <c r="GL230" s="129"/>
      <c r="GM230" s="129"/>
      <c r="GN230" s="129"/>
      <c r="GO230" s="129"/>
      <c r="GP230" s="129"/>
      <c r="GQ230" s="129"/>
      <c r="GR230" s="129"/>
      <c r="GS230" s="129"/>
      <c r="GT230" s="129"/>
      <c r="GU230" s="129"/>
      <c r="GV230" s="129"/>
      <c r="GW230" s="129"/>
      <c r="GX230" s="129"/>
      <c r="GY230" s="129"/>
      <c r="GZ230" s="129"/>
      <c r="HA230" s="129"/>
      <c r="HB230" s="129"/>
      <c r="HC230" s="129"/>
      <c r="HD230" s="129"/>
      <c r="HE230" s="129"/>
      <c r="HF230" s="129"/>
      <c r="HG230" s="129"/>
      <c r="HH230" s="129"/>
      <c r="HI230" s="129"/>
      <c r="HJ230" s="129"/>
      <c r="HK230" s="129"/>
      <c r="HL230" s="129"/>
      <c r="HM230" s="129"/>
      <c r="HN230" s="129"/>
      <c r="HO230" s="129"/>
      <c r="HP230" s="129"/>
      <c r="HQ230" s="129"/>
      <c r="HR230" s="129"/>
      <c r="HS230" s="129"/>
      <c r="HT230" s="129"/>
      <c r="HU230" s="129"/>
      <c r="HV230" s="129"/>
      <c r="HW230" s="129"/>
      <c r="HX230" s="129"/>
      <c r="HY230" s="129"/>
      <c r="HZ230" s="129"/>
      <c r="IA230" s="129"/>
      <c r="IB230" s="129"/>
      <c r="IC230" s="129"/>
      <c r="ID230" s="129"/>
      <c r="IE230" s="129"/>
      <c r="IF230" s="129"/>
      <c r="IG230" s="129"/>
      <c r="IH230" s="129"/>
      <c r="II230" s="129"/>
      <c r="IJ230" s="129"/>
      <c r="IK230" s="129"/>
      <c r="IL230" s="129"/>
      <c r="IM230" s="129"/>
      <c r="IN230" s="129"/>
      <c r="IO230" s="129"/>
      <c r="IP230" s="129"/>
      <c r="IQ230" s="129"/>
      <c r="IR230" s="129"/>
      <c r="IS230" s="129"/>
      <c r="IT230" s="129"/>
      <c r="IU230" s="129"/>
      <c r="IV230" s="129"/>
      <c r="IW230" s="129"/>
      <c r="IX230" s="129"/>
      <c r="IY230" s="129"/>
    </row>
    <row r="231" spans="1:259" s="120" customFormat="1" ht="15" hidden="1" x14ac:dyDescent="0.3">
      <c r="A231" s="130"/>
      <c r="B231" s="137" t="e">
        <f>IF(B229=0,B230,B229)</f>
        <v>#REF!</v>
      </c>
      <c r="C231" s="137"/>
      <c r="D231" s="137" t="e">
        <f>IF(D229=0,D230,D229)</f>
        <v>#REF!</v>
      </c>
      <c r="E231" s="137" t="e">
        <f>IF(E229=0,E230,E229)</f>
        <v>#REF!</v>
      </c>
      <c r="F231" s="137"/>
      <c r="G231" s="137"/>
      <c r="H231" s="137" t="e">
        <f>IF(H229=0,H230,H229)</f>
        <v>#REF!</v>
      </c>
      <c r="I231" s="137" t="e">
        <f>IF(I229=0,I230,I229)</f>
        <v>#REF!</v>
      </c>
      <c r="J231" s="138"/>
      <c r="K231" s="138"/>
      <c r="L231" s="138"/>
      <c r="M231" s="138"/>
      <c r="N231" s="138"/>
      <c r="O231" s="138"/>
      <c r="P231" s="138"/>
      <c r="Q231" s="138"/>
      <c r="R231" s="138"/>
      <c r="S231" s="138"/>
      <c r="T231" s="138"/>
      <c r="U231" s="138"/>
      <c r="V231" s="133"/>
      <c r="W231" s="128"/>
      <c r="X231" s="129"/>
      <c r="Y231" s="129"/>
      <c r="Z231" s="129"/>
      <c r="AA231" s="129"/>
      <c r="AB231" s="129"/>
      <c r="AC231" s="129"/>
      <c r="AD231" s="129"/>
      <c r="AE231" s="129"/>
      <c r="AF231" s="129"/>
      <c r="AG231" s="129"/>
      <c r="AH231" s="129"/>
      <c r="AI231" s="129"/>
      <c r="AJ231" s="129"/>
      <c r="AK231" s="129"/>
      <c r="AL231" s="129"/>
      <c r="AM231" s="129"/>
      <c r="AN231" s="129"/>
      <c r="AO231" s="129"/>
      <c r="AP231" s="129"/>
      <c r="AQ231" s="129"/>
      <c r="AR231" s="129"/>
      <c r="AS231" s="129"/>
      <c r="AT231" s="129"/>
      <c r="AU231" s="129"/>
      <c r="AV231" s="129"/>
      <c r="AW231" s="129"/>
      <c r="AX231" s="129"/>
      <c r="AY231" s="129"/>
      <c r="AZ231" s="129"/>
      <c r="BA231" s="129"/>
      <c r="BB231" s="129"/>
      <c r="BC231" s="129"/>
      <c r="BD231" s="129"/>
      <c r="BE231" s="129"/>
      <c r="BF231" s="129"/>
      <c r="BG231" s="129"/>
      <c r="BH231" s="129"/>
      <c r="BI231" s="129"/>
      <c r="BJ231" s="129"/>
      <c r="BK231" s="129"/>
      <c r="BL231" s="129"/>
      <c r="BM231" s="129"/>
      <c r="BN231" s="129"/>
      <c r="BO231" s="129"/>
      <c r="BP231" s="129"/>
      <c r="BQ231" s="129"/>
      <c r="BR231" s="129"/>
      <c r="BS231" s="129"/>
      <c r="BT231" s="129"/>
      <c r="BU231" s="129"/>
      <c r="BV231" s="129"/>
      <c r="BW231" s="129"/>
      <c r="BX231" s="129"/>
      <c r="BY231" s="129"/>
      <c r="BZ231" s="129"/>
      <c r="CA231" s="129"/>
      <c r="CB231" s="129"/>
      <c r="CC231" s="129"/>
      <c r="CD231" s="129"/>
      <c r="CE231" s="129"/>
      <c r="CF231" s="129"/>
      <c r="CG231" s="129"/>
      <c r="CH231" s="129"/>
      <c r="CI231" s="129"/>
      <c r="CJ231" s="129"/>
      <c r="CK231" s="129"/>
      <c r="CL231" s="129"/>
      <c r="CM231" s="129"/>
      <c r="CN231" s="129"/>
      <c r="CO231" s="129"/>
      <c r="CP231" s="129"/>
      <c r="CQ231" s="129"/>
      <c r="CR231" s="129"/>
      <c r="CS231" s="129"/>
      <c r="CT231" s="129"/>
      <c r="CU231" s="129"/>
      <c r="CV231" s="129"/>
      <c r="CW231" s="129"/>
      <c r="CX231" s="129"/>
      <c r="CY231" s="129"/>
      <c r="CZ231" s="129"/>
      <c r="DA231" s="129"/>
      <c r="DB231" s="129"/>
      <c r="DC231" s="129"/>
      <c r="DD231" s="129"/>
      <c r="DE231" s="129"/>
      <c r="DF231" s="129"/>
      <c r="DG231" s="129"/>
      <c r="DH231" s="129"/>
      <c r="DI231" s="129"/>
      <c r="DJ231" s="129"/>
      <c r="DK231" s="129"/>
      <c r="DL231" s="129"/>
      <c r="DM231" s="129"/>
      <c r="DN231" s="129"/>
      <c r="DO231" s="129"/>
      <c r="DP231" s="129"/>
      <c r="DQ231" s="129"/>
      <c r="DR231" s="129"/>
      <c r="DS231" s="129"/>
      <c r="DT231" s="129"/>
      <c r="DU231" s="129"/>
      <c r="DV231" s="129"/>
      <c r="DW231" s="129"/>
      <c r="DX231" s="129"/>
      <c r="DY231" s="129"/>
      <c r="DZ231" s="129"/>
      <c r="EA231" s="129"/>
      <c r="EB231" s="129"/>
      <c r="EC231" s="129"/>
      <c r="ED231" s="129"/>
      <c r="EE231" s="129"/>
      <c r="EF231" s="129"/>
      <c r="EG231" s="129"/>
      <c r="EH231" s="129"/>
      <c r="EI231" s="129"/>
      <c r="EJ231" s="129"/>
      <c r="EK231" s="129"/>
      <c r="EL231" s="129"/>
      <c r="EM231" s="129"/>
      <c r="EN231" s="129"/>
      <c r="EO231" s="129"/>
      <c r="EP231" s="129"/>
      <c r="EQ231" s="129"/>
      <c r="ER231" s="129"/>
      <c r="ES231" s="129"/>
      <c r="ET231" s="129"/>
      <c r="EU231" s="129"/>
      <c r="EV231" s="129"/>
      <c r="EW231" s="129"/>
      <c r="EX231" s="129"/>
      <c r="EY231" s="129"/>
      <c r="EZ231" s="129"/>
      <c r="FA231" s="129"/>
      <c r="FB231" s="129"/>
      <c r="FC231" s="129"/>
      <c r="FD231" s="129"/>
      <c r="FE231" s="129"/>
      <c r="FF231" s="129"/>
      <c r="FG231" s="129"/>
      <c r="FH231" s="129"/>
      <c r="FI231" s="129"/>
      <c r="FJ231" s="129"/>
      <c r="FK231" s="129"/>
      <c r="FL231" s="129"/>
      <c r="FM231" s="129"/>
      <c r="FN231" s="129"/>
      <c r="FO231" s="129"/>
      <c r="FP231" s="129"/>
      <c r="FQ231" s="129"/>
      <c r="FR231" s="129"/>
      <c r="FS231" s="129"/>
      <c r="FT231" s="129"/>
      <c r="FU231" s="129"/>
      <c r="FV231" s="129"/>
      <c r="FW231" s="129"/>
      <c r="FX231" s="129"/>
      <c r="FY231" s="129"/>
      <c r="FZ231" s="129"/>
      <c r="GA231" s="129"/>
      <c r="GB231" s="129"/>
      <c r="GC231" s="129"/>
      <c r="GD231" s="129"/>
      <c r="GE231" s="129"/>
      <c r="GF231" s="129"/>
      <c r="GG231" s="129"/>
      <c r="GH231" s="129"/>
      <c r="GI231" s="129"/>
      <c r="GJ231" s="129"/>
      <c r="GK231" s="129"/>
      <c r="GL231" s="129"/>
      <c r="GM231" s="129"/>
      <c r="GN231" s="129"/>
      <c r="GO231" s="129"/>
      <c r="GP231" s="129"/>
      <c r="GQ231" s="129"/>
      <c r="GR231" s="129"/>
      <c r="GS231" s="129"/>
      <c r="GT231" s="129"/>
      <c r="GU231" s="129"/>
      <c r="GV231" s="129"/>
      <c r="GW231" s="129"/>
      <c r="GX231" s="129"/>
      <c r="GY231" s="129"/>
      <c r="GZ231" s="129"/>
      <c r="HA231" s="129"/>
      <c r="HB231" s="129"/>
      <c r="HC231" s="129"/>
      <c r="HD231" s="129"/>
      <c r="HE231" s="129"/>
      <c r="HF231" s="129"/>
      <c r="HG231" s="129"/>
      <c r="HH231" s="129"/>
      <c r="HI231" s="129"/>
      <c r="HJ231" s="129"/>
      <c r="HK231" s="129"/>
      <c r="HL231" s="129"/>
      <c r="HM231" s="129"/>
      <c r="HN231" s="129"/>
      <c r="HO231" s="129"/>
      <c r="HP231" s="129"/>
      <c r="HQ231" s="129"/>
      <c r="HR231" s="129"/>
      <c r="HS231" s="129"/>
      <c r="HT231" s="129"/>
      <c r="HU231" s="129"/>
      <c r="HV231" s="129"/>
      <c r="HW231" s="129"/>
      <c r="HX231" s="129"/>
      <c r="HY231" s="129"/>
      <c r="HZ231" s="129"/>
      <c r="IA231" s="129"/>
      <c r="IB231" s="129"/>
      <c r="IC231" s="129"/>
      <c r="ID231" s="129"/>
      <c r="IE231" s="129"/>
      <c r="IF231" s="129"/>
      <c r="IG231" s="129"/>
      <c r="IH231" s="129"/>
      <c r="II231" s="129"/>
      <c r="IJ231" s="129"/>
      <c r="IK231" s="129"/>
      <c r="IL231" s="129"/>
      <c r="IM231" s="129"/>
      <c r="IN231" s="129"/>
      <c r="IO231" s="129"/>
      <c r="IP231" s="129"/>
      <c r="IQ231" s="129"/>
      <c r="IR231" s="129"/>
      <c r="IS231" s="129"/>
      <c r="IT231" s="129"/>
      <c r="IU231" s="129"/>
      <c r="IV231" s="129"/>
      <c r="IW231" s="129"/>
      <c r="IX231" s="129"/>
      <c r="IY231" s="129"/>
    </row>
    <row r="232" spans="1:259" s="120" customFormat="1" ht="15" hidden="1" x14ac:dyDescent="0.3">
      <c r="A232" s="130"/>
      <c r="B232" s="138" t="e">
        <f>IF(B77=441,"Empat Ratus Empat Puluh Satu",IF(B77=442,"Empat Ratus Empat Puluh Dua",IF(B77=443,"Empat Ratus Empat Puluh Tiga",IF(B77=444,"Empat Ratus Empat Puluh Empat",IF(B77=445,"Empat Ratus Empat Puluh Lima",IF(B77=446,"Empat Ratus Empat Puluh Enam",IF(B77=447,"Empat Ratus Empat Puluh Tujuh",IF(B77=448,"Empat Ratus Empat Puluh Delapan",0))))))))</f>
        <v>#REF!</v>
      </c>
      <c r="C232" s="138"/>
      <c r="D232" s="138" t="e">
        <f>IF(D77=441,"Empat Ratus Empat Puluh Satu",IF(D77=442,"Empat Ratus Empat Puluh Dua",IF(D77=443,"Empat Ratus Empat Puluh Tiga",IF(D77=444,"Empat Ratus Empat Puluh Empat",IF(D77=445,"Empat Ratus Empat Puluh Lima",IF(D77=446,"Empat Ratus Empat Puluh Enam",IF(D77=447,"Empat Ratus Empat Puluh Tujuh",IF(D77=448,"Empat Ratus Empat Puluh Delapan",0))))))))</f>
        <v>#REF!</v>
      </c>
      <c r="E232" s="138" t="e">
        <f>IF(E77=441,"Empat Ratus Empat Puluh Satu",IF(E77=442,"Empat Ratus Empat Puluh Dua",IF(E77=443,"Empat Ratus Empat Puluh Tiga",IF(E77=444,"Empat Ratus Empat Puluh Empat",IF(E77=445,"Empat Ratus Empat Puluh Lima",IF(E77=446,"Empat Ratus Empat Puluh Enam",IF(E77=447,"Empat Ratus Empat Puluh Tujuh",IF(E77=448,"Empat Ratus Empat Puluh Delapan",0))))))))</f>
        <v>#REF!</v>
      </c>
      <c r="F232" s="138"/>
      <c r="G232" s="138"/>
      <c r="H232" s="138" t="e">
        <f>IF(H77=441,"Empat Ratus Empat Puluh Satu",IF(H77=442,"Empat Ratus Empat Puluh Dua",IF(H77=443,"Empat Ratus Empat Puluh Tiga",IF(H77=444,"Empat Ratus Empat Puluh Empat",IF(H77=445,"Empat Ratus Empat Puluh Lima",IF(H77=446,"Empat Ratus Empat Puluh Enam",IF(H77=447,"Empat Ratus Empat Puluh Tujuh",IF(H77=448,"Empat Ratus Empat Puluh Delapan",0))))))))</f>
        <v>#REF!</v>
      </c>
      <c r="I232" s="138" t="e">
        <f>IF(I77=441,"Empat Ratus Empat Puluh Satu",IF(I77=442,"Empat Ratus Empat Puluh Dua",IF(I77=443,"Empat Ratus Empat Puluh Tiga",IF(I77=444,"Empat Ratus Empat Puluh Empat",IF(I77=445,"Empat Ratus Empat Puluh Lima",IF(I77=446,"Empat Ratus Empat Puluh Enam",IF(I77=447,"Empat Ratus Empat Puluh Tujuh",IF(I77=448,"Empat Ratus Empat Puluh Delapan",0))))))))</f>
        <v>#REF!</v>
      </c>
      <c r="J232" s="138"/>
      <c r="K232" s="138"/>
      <c r="L232" s="138"/>
      <c r="M232" s="138"/>
      <c r="N232" s="138"/>
      <c r="O232" s="138"/>
      <c r="P232" s="138"/>
      <c r="Q232" s="138"/>
      <c r="R232" s="138"/>
      <c r="S232" s="138"/>
      <c r="T232" s="138"/>
      <c r="U232" s="138"/>
      <c r="V232" s="133"/>
      <c r="W232" s="128"/>
      <c r="X232" s="129"/>
      <c r="Y232" s="129"/>
      <c r="Z232" s="129"/>
      <c r="AA232" s="129"/>
      <c r="AB232" s="129"/>
      <c r="AC232" s="129"/>
      <c r="AD232" s="129"/>
      <c r="AE232" s="129"/>
      <c r="AF232" s="129"/>
      <c r="AG232" s="129"/>
      <c r="AH232" s="129"/>
      <c r="AI232" s="129"/>
      <c r="AJ232" s="129"/>
      <c r="AK232" s="129"/>
      <c r="AL232" s="129"/>
      <c r="AM232" s="129"/>
      <c r="AN232" s="129"/>
      <c r="AO232" s="129"/>
      <c r="AP232" s="129"/>
      <c r="AQ232" s="129"/>
      <c r="AR232" s="129"/>
      <c r="AS232" s="129"/>
      <c r="AT232" s="129"/>
      <c r="AU232" s="129"/>
      <c r="AV232" s="129"/>
      <c r="AW232" s="129"/>
      <c r="AX232" s="129"/>
      <c r="AY232" s="129"/>
      <c r="AZ232" s="129"/>
      <c r="BA232" s="129"/>
      <c r="BB232" s="129"/>
      <c r="BC232" s="129"/>
      <c r="BD232" s="129"/>
      <c r="BE232" s="129"/>
      <c r="BF232" s="129"/>
      <c r="BG232" s="129"/>
      <c r="BH232" s="129"/>
      <c r="BI232" s="129"/>
      <c r="BJ232" s="129"/>
      <c r="BK232" s="129"/>
      <c r="BL232" s="129"/>
      <c r="BM232" s="129"/>
      <c r="BN232" s="129"/>
      <c r="BO232" s="129"/>
      <c r="BP232" s="129"/>
      <c r="BQ232" s="129"/>
      <c r="BR232" s="129"/>
      <c r="BS232" s="129"/>
      <c r="BT232" s="129"/>
      <c r="BU232" s="129"/>
      <c r="BV232" s="129"/>
      <c r="BW232" s="129"/>
      <c r="BX232" s="129"/>
      <c r="BY232" s="129"/>
      <c r="BZ232" s="129"/>
      <c r="CA232" s="129"/>
      <c r="CB232" s="129"/>
      <c r="CC232" s="129"/>
      <c r="CD232" s="129"/>
      <c r="CE232" s="129"/>
      <c r="CF232" s="129"/>
      <c r="CG232" s="129"/>
      <c r="CH232" s="129"/>
      <c r="CI232" s="129"/>
      <c r="CJ232" s="129"/>
      <c r="CK232" s="129"/>
      <c r="CL232" s="129"/>
      <c r="CM232" s="129"/>
      <c r="CN232" s="129"/>
      <c r="CO232" s="129"/>
      <c r="CP232" s="129"/>
      <c r="CQ232" s="129"/>
      <c r="CR232" s="129"/>
      <c r="CS232" s="129"/>
      <c r="CT232" s="129"/>
      <c r="CU232" s="129"/>
      <c r="CV232" s="129"/>
      <c r="CW232" s="129"/>
      <c r="CX232" s="129"/>
      <c r="CY232" s="129"/>
      <c r="CZ232" s="129"/>
      <c r="DA232" s="129"/>
      <c r="DB232" s="129"/>
      <c r="DC232" s="129"/>
      <c r="DD232" s="129"/>
      <c r="DE232" s="129"/>
      <c r="DF232" s="129"/>
      <c r="DG232" s="129"/>
      <c r="DH232" s="129"/>
      <c r="DI232" s="129"/>
      <c r="DJ232" s="129"/>
      <c r="DK232" s="129"/>
      <c r="DL232" s="129"/>
      <c r="DM232" s="129"/>
      <c r="DN232" s="129"/>
      <c r="DO232" s="129"/>
      <c r="DP232" s="129"/>
      <c r="DQ232" s="129"/>
      <c r="DR232" s="129"/>
      <c r="DS232" s="129"/>
      <c r="DT232" s="129"/>
      <c r="DU232" s="129"/>
      <c r="DV232" s="129"/>
      <c r="DW232" s="129"/>
      <c r="DX232" s="129"/>
      <c r="DY232" s="129"/>
      <c r="DZ232" s="129"/>
      <c r="EA232" s="129"/>
      <c r="EB232" s="129"/>
      <c r="EC232" s="129"/>
      <c r="ED232" s="129"/>
      <c r="EE232" s="129"/>
      <c r="EF232" s="129"/>
      <c r="EG232" s="129"/>
      <c r="EH232" s="129"/>
      <c r="EI232" s="129"/>
      <c r="EJ232" s="129"/>
      <c r="EK232" s="129"/>
      <c r="EL232" s="129"/>
      <c r="EM232" s="129"/>
      <c r="EN232" s="129"/>
      <c r="EO232" s="129"/>
      <c r="EP232" s="129"/>
      <c r="EQ232" s="129"/>
      <c r="ER232" s="129"/>
      <c r="ES232" s="129"/>
      <c r="ET232" s="129"/>
      <c r="EU232" s="129"/>
      <c r="EV232" s="129"/>
      <c r="EW232" s="129"/>
      <c r="EX232" s="129"/>
      <c r="EY232" s="129"/>
      <c r="EZ232" s="129"/>
      <c r="FA232" s="129"/>
      <c r="FB232" s="129"/>
      <c r="FC232" s="129"/>
      <c r="FD232" s="129"/>
      <c r="FE232" s="129"/>
      <c r="FF232" s="129"/>
      <c r="FG232" s="129"/>
      <c r="FH232" s="129"/>
      <c r="FI232" s="129"/>
      <c r="FJ232" s="129"/>
      <c r="FK232" s="129"/>
      <c r="FL232" s="129"/>
      <c r="FM232" s="129"/>
      <c r="FN232" s="129"/>
      <c r="FO232" s="129"/>
      <c r="FP232" s="129"/>
      <c r="FQ232" s="129"/>
      <c r="FR232" s="129"/>
      <c r="FS232" s="129"/>
      <c r="FT232" s="129"/>
      <c r="FU232" s="129"/>
      <c r="FV232" s="129"/>
      <c r="FW232" s="129"/>
      <c r="FX232" s="129"/>
      <c r="FY232" s="129"/>
      <c r="FZ232" s="129"/>
      <c r="GA232" s="129"/>
      <c r="GB232" s="129"/>
      <c r="GC232" s="129"/>
      <c r="GD232" s="129"/>
      <c r="GE232" s="129"/>
      <c r="GF232" s="129"/>
      <c r="GG232" s="129"/>
      <c r="GH232" s="129"/>
      <c r="GI232" s="129"/>
      <c r="GJ232" s="129"/>
      <c r="GK232" s="129"/>
      <c r="GL232" s="129"/>
      <c r="GM232" s="129"/>
      <c r="GN232" s="129"/>
      <c r="GO232" s="129"/>
      <c r="GP232" s="129"/>
      <c r="GQ232" s="129"/>
      <c r="GR232" s="129"/>
      <c r="GS232" s="129"/>
      <c r="GT232" s="129"/>
      <c r="GU232" s="129"/>
      <c r="GV232" s="129"/>
      <c r="GW232" s="129"/>
      <c r="GX232" s="129"/>
      <c r="GY232" s="129"/>
      <c r="GZ232" s="129"/>
      <c r="HA232" s="129"/>
      <c r="HB232" s="129"/>
      <c r="HC232" s="129"/>
      <c r="HD232" s="129"/>
      <c r="HE232" s="129"/>
      <c r="HF232" s="129"/>
      <c r="HG232" s="129"/>
      <c r="HH232" s="129"/>
      <c r="HI232" s="129"/>
      <c r="HJ232" s="129"/>
      <c r="HK232" s="129"/>
      <c r="HL232" s="129"/>
      <c r="HM232" s="129"/>
      <c r="HN232" s="129"/>
      <c r="HO232" s="129"/>
      <c r="HP232" s="129"/>
      <c r="HQ232" s="129"/>
      <c r="HR232" s="129"/>
      <c r="HS232" s="129"/>
      <c r="HT232" s="129"/>
      <c r="HU232" s="129"/>
      <c r="HV232" s="129"/>
      <c r="HW232" s="129"/>
      <c r="HX232" s="129"/>
      <c r="HY232" s="129"/>
      <c r="HZ232" s="129"/>
      <c r="IA232" s="129"/>
      <c r="IB232" s="129"/>
      <c r="IC232" s="129"/>
      <c r="ID232" s="129"/>
      <c r="IE232" s="129"/>
      <c r="IF232" s="129"/>
      <c r="IG232" s="129"/>
      <c r="IH232" s="129"/>
      <c r="II232" s="129"/>
      <c r="IJ232" s="129"/>
      <c r="IK232" s="129"/>
      <c r="IL232" s="129"/>
      <c r="IM232" s="129"/>
      <c r="IN232" s="129"/>
      <c r="IO232" s="129"/>
      <c r="IP232" s="129"/>
      <c r="IQ232" s="129"/>
      <c r="IR232" s="129"/>
      <c r="IS232" s="129"/>
      <c r="IT232" s="129"/>
      <c r="IU232" s="129"/>
      <c r="IV232" s="129"/>
      <c r="IW232" s="129"/>
      <c r="IX232" s="129"/>
      <c r="IY232" s="129"/>
    </row>
    <row r="233" spans="1:259" s="120" customFormat="1" ht="15" hidden="1" x14ac:dyDescent="0.3">
      <c r="A233" s="130"/>
      <c r="B233" s="137" t="e">
        <f>IF(B231=0,B232,B231)</f>
        <v>#REF!</v>
      </c>
      <c r="C233" s="137"/>
      <c r="D233" s="137" t="e">
        <f>IF(D231=0,D232,D231)</f>
        <v>#REF!</v>
      </c>
      <c r="E233" s="137" t="e">
        <f>IF(E231=0,E232,E231)</f>
        <v>#REF!</v>
      </c>
      <c r="F233" s="137"/>
      <c r="G233" s="137"/>
      <c r="H233" s="137" t="e">
        <f>IF(H231=0,H232,H231)</f>
        <v>#REF!</v>
      </c>
      <c r="I233" s="137" t="e">
        <f>IF(I231=0,I232,I231)</f>
        <v>#REF!</v>
      </c>
      <c r="J233" s="138"/>
      <c r="K233" s="138"/>
      <c r="L233" s="138"/>
      <c r="M233" s="138"/>
      <c r="N233" s="138"/>
      <c r="O233" s="138"/>
      <c r="P233" s="138"/>
      <c r="Q233" s="138"/>
      <c r="R233" s="138"/>
      <c r="S233" s="138"/>
      <c r="T233" s="138"/>
      <c r="U233" s="138"/>
      <c r="V233" s="133"/>
      <c r="W233" s="128"/>
      <c r="X233" s="129"/>
      <c r="Y233" s="129"/>
      <c r="Z233" s="129"/>
      <c r="AA233" s="129"/>
      <c r="AB233" s="129"/>
      <c r="AC233" s="129"/>
      <c r="AD233" s="129"/>
      <c r="AE233" s="129"/>
      <c r="AF233" s="129"/>
      <c r="AG233" s="129"/>
      <c r="AH233" s="129"/>
      <c r="AI233" s="129"/>
      <c r="AJ233" s="129"/>
      <c r="AK233" s="129"/>
      <c r="AL233" s="129"/>
      <c r="AM233" s="129"/>
      <c r="AN233" s="129"/>
      <c r="AO233" s="129"/>
      <c r="AP233" s="129"/>
      <c r="AQ233" s="129"/>
      <c r="AR233" s="129"/>
      <c r="AS233" s="129"/>
      <c r="AT233" s="129"/>
      <c r="AU233" s="129"/>
      <c r="AV233" s="129"/>
      <c r="AW233" s="129"/>
      <c r="AX233" s="129"/>
      <c r="AY233" s="129"/>
      <c r="AZ233" s="129"/>
      <c r="BA233" s="129"/>
      <c r="BB233" s="129"/>
      <c r="BC233" s="129"/>
      <c r="BD233" s="129"/>
      <c r="BE233" s="129"/>
      <c r="BF233" s="129"/>
      <c r="BG233" s="129"/>
      <c r="BH233" s="129"/>
      <c r="BI233" s="129"/>
      <c r="BJ233" s="129"/>
      <c r="BK233" s="129"/>
      <c r="BL233" s="129"/>
      <c r="BM233" s="129"/>
      <c r="BN233" s="129"/>
      <c r="BO233" s="129"/>
      <c r="BP233" s="129"/>
      <c r="BQ233" s="129"/>
      <c r="BR233" s="129"/>
      <c r="BS233" s="129"/>
      <c r="BT233" s="129"/>
      <c r="BU233" s="129"/>
      <c r="BV233" s="129"/>
      <c r="BW233" s="129"/>
      <c r="BX233" s="129"/>
      <c r="BY233" s="129"/>
      <c r="BZ233" s="129"/>
      <c r="CA233" s="129"/>
      <c r="CB233" s="129"/>
      <c r="CC233" s="129"/>
      <c r="CD233" s="129"/>
      <c r="CE233" s="129"/>
      <c r="CF233" s="129"/>
      <c r="CG233" s="129"/>
      <c r="CH233" s="129"/>
      <c r="CI233" s="129"/>
      <c r="CJ233" s="129"/>
      <c r="CK233" s="129"/>
      <c r="CL233" s="129"/>
      <c r="CM233" s="129"/>
      <c r="CN233" s="129"/>
      <c r="CO233" s="129"/>
      <c r="CP233" s="129"/>
      <c r="CQ233" s="129"/>
      <c r="CR233" s="129"/>
      <c r="CS233" s="129"/>
      <c r="CT233" s="129"/>
      <c r="CU233" s="129"/>
      <c r="CV233" s="129"/>
      <c r="CW233" s="129"/>
      <c r="CX233" s="129"/>
      <c r="CY233" s="129"/>
      <c r="CZ233" s="129"/>
      <c r="DA233" s="129"/>
      <c r="DB233" s="129"/>
      <c r="DC233" s="129"/>
      <c r="DD233" s="129"/>
      <c r="DE233" s="129"/>
      <c r="DF233" s="129"/>
      <c r="DG233" s="129"/>
      <c r="DH233" s="129"/>
      <c r="DI233" s="129"/>
      <c r="DJ233" s="129"/>
      <c r="DK233" s="129"/>
      <c r="DL233" s="129"/>
      <c r="DM233" s="129"/>
      <c r="DN233" s="129"/>
      <c r="DO233" s="129"/>
      <c r="DP233" s="129"/>
      <c r="DQ233" s="129"/>
      <c r="DR233" s="129"/>
      <c r="DS233" s="129"/>
      <c r="DT233" s="129"/>
      <c r="DU233" s="129"/>
      <c r="DV233" s="129"/>
      <c r="DW233" s="129"/>
      <c r="DX233" s="129"/>
      <c r="DY233" s="129"/>
      <c r="DZ233" s="129"/>
      <c r="EA233" s="129"/>
      <c r="EB233" s="129"/>
      <c r="EC233" s="129"/>
      <c r="ED233" s="129"/>
      <c r="EE233" s="129"/>
      <c r="EF233" s="129"/>
      <c r="EG233" s="129"/>
      <c r="EH233" s="129"/>
      <c r="EI233" s="129"/>
      <c r="EJ233" s="129"/>
      <c r="EK233" s="129"/>
      <c r="EL233" s="129"/>
      <c r="EM233" s="129"/>
      <c r="EN233" s="129"/>
      <c r="EO233" s="129"/>
      <c r="EP233" s="129"/>
      <c r="EQ233" s="129"/>
      <c r="ER233" s="129"/>
      <c r="ES233" s="129"/>
      <c r="ET233" s="129"/>
      <c r="EU233" s="129"/>
      <c r="EV233" s="129"/>
      <c r="EW233" s="129"/>
      <c r="EX233" s="129"/>
      <c r="EY233" s="129"/>
      <c r="EZ233" s="129"/>
      <c r="FA233" s="129"/>
      <c r="FB233" s="129"/>
      <c r="FC233" s="129"/>
      <c r="FD233" s="129"/>
      <c r="FE233" s="129"/>
      <c r="FF233" s="129"/>
      <c r="FG233" s="129"/>
      <c r="FH233" s="129"/>
      <c r="FI233" s="129"/>
      <c r="FJ233" s="129"/>
      <c r="FK233" s="129"/>
      <c r="FL233" s="129"/>
      <c r="FM233" s="129"/>
      <c r="FN233" s="129"/>
      <c r="FO233" s="129"/>
      <c r="FP233" s="129"/>
      <c r="FQ233" s="129"/>
      <c r="FR233" s="129"/>
      <c r="FS233" s="129"/>
      <c r="FT233" s="129"/>
      <c r="FU233" s="129"/>
      <c r="FV233" s="129"/>
      <c r="FW233" s="129"/>
      <c r="FX233" s="129"/>
      <c r="FY233" s="129"/>
      <c r="FZ233" s="129"/>
      <c r="GA233" s="129"/>
      <c r="GB233" s="129"/>
      <c r="GC233" s="129"/>
      <c r="GD233" s="129"/>
      <c r="GE233" s="129"/>
      <c r="GF233" s="129"/>
      <c r="GG233" s="129"/>
      <c r="GH233" s="129"/>
      <c r="GI233" s="129"/>
      <c r="GJ233" s="129"/>
      <c r="GK233" s="129"/>
      <c r="GL233" s="129"/>
      <c r="GM233" s="129"/>
      <c r="GN233" s="129"/>
      <c r="GO233" s="129"/>
      <c r="GP233" s="129"/>
      <c r="GQ233" s="129"/>
      <c r="GR233" s="129"/>
      <c r="GS233" s="129"/>
      <c r="GT233" s="129"/>
      <c r="GU233" s="129"/>
      <c r="GV233" s="129"/>
      <c r="GW233" s="129"/>
      <c r="GX233" s="129"/>
      <c r="GY233" s="129"/>
      <c r="GZ233" s="129"/>
      <c r="HA233" s="129"/>
      <c r="HB233" s="129"/>
      <c r="HC233" s="129"/>
      <c r="HD233" s="129"/>
      <c r="HE233" s="129"/>
      <c r="HF233" s="129"/>
      <c r="HG233" s="129"/>
      <c r="HH233" s="129"/>
      <c r="HI233" s="129"/>
      <c r="HJ233" s="129"/>
      <c r="HK233" s="129"/>
      <c r="HL233" s="129"/>
      <c r="HM233" s="129"/>
      <c r="HN233" s="129"/>
      <c r="HO233" s="129"/>
      <c r="HP233" s="129"/>
      <c r="HQ233" s="129"/>
      <c r="HR233" s="129"/>
      <c r="HS233" s="129"/>
      <c r="HT233" s="129"/>
      <c r="HU233" s="129"/>
      <c r="HV233" s="129"/>
      <c r="HW233" s="129"/>
      <c r="HX233" s="129"/>
      <c r="HY233" s="129"/>
      <c r="HZ233" s="129"/>
      <c r="IA233" s="129"/>
      <c r="IB233" s="129"/>
      <c r="IC233" s="129"/>
      <c r="ID233" s="129"/>
      <c r="IE233" s="129"/>
      <c r="IF233" s="129"/>
      <c r="IG233" s="129"/>
      <c r="IH233" s="129"/>
      <c r="II233" s="129"/>
      <c r="IJ233" s="129"/>
      <c r="IK233" s="129"/>
      <c r="IL233" s="129"/>
      <c r="IM233" s="129"/>
      <c r="IN233" s="129"/>
      <c r="IO233" s="129"/>
      <c r="IP233" s="129"/>
      <c r="IQ233" s="129"/>
      <c r="IR233" s="129"/>
      <c r="IS233" s="129"/>
      <c r="IT233" s="129"/>
      <c r="IU233" s="129"/>
      <c r="IV233" s="129"/>
      <c r="IW233" s="129"/>
      <c r="IX233" s="129"/>
      <c r="IY233" s="129"/>
    </row>
    <row r="234" spans="1:259" s="120" customFormat="1" ht="15" hidden="1" x14ac:dyDescent="0.3">
      <c r="A234" s="130"/>
      <c r="B234" s="138" t="e">
        <f>IF(B77=449,"Empat Ratus Empat Puluh Sembilan",IF(B77=450,"Empat Ratus Lima Puluh",IF(B77=451,"Empat Ratus Lima Puluh Satu",IF(B77=452,"Empat Ratus Lima Puluh Dua",IF(B77=453,"Empat Ratus Lima Puluh Tiga",IF(B77=454,"Empat Ratus Lima Puluh Empat",IF(B77=455,"Empat Ratus Lima Puluh Lima",IF(B77=456,"Empat Ratus Lima Puluh Enam",0))))))))</f>
        <v>#REF!</v>
      </c>
      <c r="C234" s="138"/>
      <c r="D234" s="138" t="e">
        <f>IF(D77=449,"Empat Ratus Empat Puluh Sembilan",IF(D77=450,"Empat Ratus Lima Puluh",IF(D77=451,"Empat Ratus Lima Puluh Satu",IF(D77=452,"Empat Ratus Lima Puluh Dua",IF(D77=453,"Empat Ratus Lima Puluh Tiga",IF(D77=454,"Empat Ratus Lima Puluh Empat",IF(D77=455,"Empat Ratus Lima Puluh Lima",IF(D77=456,"Empat Ratus Lima Puluh Enam",0))))))))</f>
        <v>#REF!</v>
      </c>
      <c r="E234" s="138" t="e">
        <f>IF(E77=449,"Empat Ratus Empat Puluh Sembilan",IF(E77=450,"Empat Ratus Lima Puluh",IF(E77=451,"Empat Ratus Lima Puluh Satu",IF(E77=452,"Empat Ratus Lima Puluh Dua",IF(E77=453,"Empat Ratus Lima Puluh Tiga",IF(E77=454,"Empat Ratus Lima Puluh Empat",IF(E77=455,"Empat Ratus Lima Puluh Lima",IF(E77=456,"Empat Ratus Lima Puluh Enam",0))))))))</f>
        <v>#REF!</v>
      </c>
      <c r="F234" s="138"/>
      <c r="G234" s="138"/>
      <c r="H234" s="138" t="e">
        <f>IF(H77=449,"Empat Ratus Empat Puluh Sembilan",IF(H77=450,"Empat Ratus Lima Puluh",IF(H77=451,"Empat Ratus Lima Puluh Satu",IF(H77=452,"Empat Ratus Lima Puluh Dua",IF(H77=453,"Empat Ratus Lima Puluh Tiga",IF(H77=454,"Empat Ratus Lima Puluh Empat",IF(H77=455,"Empat Ratus Lima Puluh Lima",IF(H77=456,"Empat Ratus Lima Puluh Enam",0))))))))</f>
        <v>#REF!</v>
      </c>
      <c r="I234" s="138" t="e">
        <f>IF(I77=449,"Empat Ratus Empat Puluh Sembilan",IF(I77=450,"Empat Ratus Lima Puluh",IF(I77=451,"Empat Ratus Lima Puluh Satu",IF(I77=452,"Empat Ratus Lima Puluh Dua",IF(I77=453,"Empat Ratus Lima Puluh Tiga",IF(I77=454,"Empat Ratus Lima Puluh Empat",IF(I77=455,"Empat Ratus Lima Puluh Lima",IF(I77=456,"Empat Ratus Lima Puluh Enam",0))))))))</f>
        <v>#REF!</v>
      </c>
      <c r="J234" s="138"/>
      <c r="K234" s="138"/>
      <c r="L234" s="138"/>
      <c r="M234" s="138"/>
      <c r="N234" s="138"/>
      <c r="O234" s="138"/>
      <c r="P234" s="138"/>
      <c r="Q234" s="138"/>
      <c r="R234" s="138"/>
      <c r="S234" s="138"/>
      <c r="T234" s="138"/>
      <c r="U234" s="138"/>
      <c r="V234" s="133"/>
      <c r="W234" s="128"/>
      <c r="X234" s="129"/>
      <c r="Y234" s="129"/>
      <c r="Z234" s="129"/>
      <c r="AA234" s="129"/>
      <c r="AB234" s="129"/>
      <c r="AC234" s="129"/>
      <c r="AD234" s="129"/>
      <c r="AE234" s="129"/>
      <c r="AF234" s="129"/>
      <c r="AG234" s="129"/>
      <c r="AH234" s="129"/>
      <c r="AI234" s="129"/>
      <c r="AJ234" s="129"/>
      <c r="AK234" s="129"/>
      <c r="AL234" s="129"/>
      <c r="AM234" s="129"/>
      <c r="AN234" s="129"/>
      <c r="AO234" s="129"/>
      <c r="AP234" s="129"/>
      <c r="AQ234" s="129"/>
      <c r="AR234" s="129"/>
      <c r="AS234" s="129"/>
      <c r="AT234" s="129"/>
      <c r="AU234" s="129"/>
      <c r="AV234" s="129"/>
      <c r="AW234" s="129"/>
      <c r="AX234" s="129"/>
      <c r="AY234" s="129"/>
      <c r="AZ234" s="129"/>
      <c r="BA234" s="129"/>
      <c r="BB234" s="129"/>
      <c r="BC234" s="129"/>
      <c r="BD234" s="129"/>
      <c r="BE234" s="129"/>
      <c r="BF234" s="129"/>
      <c r="BG234" s="129"/>
      <c r="BH234" s="129"/>
      <c r="BI234" s="129"/>
      <c r="BJ234" s="129"/>
      <c r="BK234" s="129"/>
      <c r="BL234" s="129"/>
      <c r="BM234" s="129"/>
      <c r="BN234" s="129"/>
      <c r="BO234" s="129"/>
      <c r="BP234" s="129"/>
      <c r="BQ234" s="129"/>
      <c r="BR234" s="129"/>
      <c r="BS234" s="129"/>
      <c r="BT234" s="129"/>
      <c r="BU234" s="129"/>
      <c r="BV234" s="129"/>
      <c r="BW234" s="129"/>
      <c r="BX234" s="129"/>
      <c r="BY234" s="129"/>
      <c r="BZ234" s="129"/>
      <c r="CA234" s="129"/>
      <c r="CB234" s="129"/>
      <c r="CC234" s="129"/>
      <c r="CD234" s="129"/>
      <c r="CE234" s="129"/>
      <c r="CF234" s="129"/>
      <c r="CG234" s="129"/>
      <c r="CH234" s="129"/>
      <c r="CI234" s="129"/>
      <c r="CJ234" s="129"/>
      <c r="CK234" s="129"/>
      <c r="CL234" s="129"/>
      <c r="CM234" s="129"/>
      <c r="CN234" s="129"/>
      <c r="CO234" s="129"/>
      <c r="CP234" s="129"/>
      <c r="CQ234" s="129"/>
      <c r="CR234" s="129"/>
      <c r="CS234" s="129"/>
      <c r="CT234" s="129"/>
      <c r="CU234" s="129"/>
      <c r="CV234" s="129"/>
      <c r="CW234" s="129"/>
      <c r="CX234" s="129"/>
      <c r="CY234" s="129"/>
      <c r="CZ234" s="129"/>
      <c r="DA234" s="129"/>
      <c r="DB234" s="129"/>
      <c r="DC234" s="129"/>
      <c r="DD234" s="129"/>
      <c r="DE234" s="129"/>
      <c r="DF234" s="129"/>
      <c r="DG234" s="129"/>
      <c r="DH234" s="129"/>
      <c r="DI234" s="129"/>
      <c r="DJ234" s="129"/>
      <c r="DK234" s="129"/>
      <c r="DL234" s="129"/>
      <c r="DM234" s="129"/>
      <c r="DN234" s="129"/>
      <c r="DO234" s="129"/>
      <c r="DP234" s="129"/>
      <c r="DQ234" s="129"/>
      <c r="DR234" s="129"/>
      <c r="DS234" s="129"/>
      <c r="DT234" s="129"/>
      <c r="DU234" s="129"/>
      <c r="DV234" s="129"/>
      <c r="DW234" s="129"/>
      <c r="DX234" s="129"/>
      <c r="DY234" s="129"/>
      <c r="DZ234" s="129"/>
      <c r="EA234" s="129"/>
      <c r="EB234" s="129"/>
      <c r="EC234" s="129"/>
      <c r="ED234" s="129"/>
      <c r="EE234" s="129"/>
      <c r="EF234" s="129"/>
      <c r="EG234" s="129"/>
      <c r="EH234" s="129"/>
      <c r="EI234" s="129"/>
      <c r="EJ234" s="129"/>
      <c r="EK234" s="129"/>
      <c r="EL234" s="129"/>
      <c r="EM234" s="129"/>
      <c r="EN234" s="129"/>
      <c r="EO234" s="129"/>
      <c r="EP234" s="129"/>
      <c r="EQ234" s="129"/>
      <c r="ER234" s="129"/>
      <c r="ES234" s="129"/>
      <c r="ET234" s="129"/>
      <c r="EU234" s="129"/>
      <c r="EV234" s="129"/>
      <c r="EW234" s="129"/>
      <c r="EX234" s="129"/>
      <c r="EY234" s="129"/>
      <c r="EZ234" s="129"/>
      <c r="FA234" s="129"/>
      <c r="FB234" s="129"/>
      <c r="FC234" s="129"/>
      <c r="FD234" s="129"/>
      <c r="FE234" s="129"/>
      <c r="FF234" s="129"/>
      <c r="FG234" s="129"/>
      <c r="FH234" s="129"/>
      <c r="FI234" s="129"/>
      <c r="FJ234" s="129"/>
      <c r="FK234" s="129"/>
      <c r="FL234" s="129"/>
      <c r="FM234" s="129"/>
      <c r="FN234" s="129"/>
      <c r="FO234" s="129"/>
      <c r="FP234" s="129"/>
      <c r="FQ234" s="129"/>
      <c r="FR234" s="129"/>
      <c r="FS234" s="129"/>
      <c r="FT234" s="129"/>
      <c r="FU234" s="129"/>
      <c r="FV234" s="129"/>
      <c r="FW234" s="129"/>
      <c r="FX234" s="129"/>
      <c r="FY234" s="129"/>
      <c r="FZ234" s="129"/>
      <c r="GA234" s="129"/>
      <c r="GB234" s="129"/>
      <c r="GC234" s="129"/>
      <c r="GD234" s="129"/>
      <c r="GE234" s="129"/>
      <c r="GF234" s="129"/>
      <c r="GG234" s="129"/>
      <c r="GH234" s="129"/>
      <c r="GI234" s="129"/>
      <c r="GJ234" s="129"/>
      <c r="GK234" s="129"/>
      <c r="GL234" s="129"/>
      <c r="GM234" s="129"/>
      <c r="GN234" s="129"/>
      <c r="GO234" s="129"/>
      <c r="GP234" s="129"/>
      <c r="GQ234" s="129"/>
      <c r="GR234" s="129"/>
      <c r="GS234" s="129"/>
      <c r="GT234" s="129"/>
      <c r="GU234" s="129"/>
      <c r="GV234" s="129"/>
      <c r="GW234" s="129"/>
      <c r="GX234" s="129"/>
      <c r="GY234" s="129"/>
      <c r="GZ234" s="129"/>
      <c r="HA234" s="129"/>
      <c r="HB234" s="129"/>
      <c r="HC234" s="129"/>
      <c r="HD234" s="129"/>
      <c r="HE234" s="129"/>
      <c r="HF234" s="129"/>
      <c r="HG234" s="129"/>
      <c r="HH234" s="129"/>
      <c r="HI234" s="129"/>
      <c r="HJ234" s="129"/>
      <c r="HK234" s="129"/>
      <c r="HL234" s="129"/>
      <c r="HM234" s="129"/>
      <c r="HN234" s="129"/>
      <c r="HO234" s="129"/>
      <c r="HP234" s="129"/>
      <c r="HQ234" s="129"/>
      <c r="HR234" s="129"/>
      <c r="HS234" s="129"/>
      <c r="HT234" s="129"/>
      <c r="HU234" s="129"/>
      <c r="HV234" s="129"/>
      <c r="HW234" s="129"/>
      <c r="HX234" s="129"/>
      <c r="HY234" s="129"/>
      <c r="HZ234" s="129"/>
      <c r="IA234" s="129"/>
      <c r="IB234" s="129"/>
      <c r="IC234" s="129"/>
      <c r="ID234" s="129"/>
      <c r="IE234" s="129"/>
      <c r="IF234" s="129"/>
      <c r="IG234" s="129"/>
      <c r="IH234" s="129"/>
      <c r="II234" s="129"/>
      <c r="IJ234" s="129"/>
      <c r="IK234" s="129"/>
      <c r="IL234" s="129"/>
      <c r="IM234" s="129"/>
      <c r="IN234" s="129"/>
      <c r="IO234" s="129"/>
      <c r="IP234" s="129"/>
      <c r="IQ234" s="129"/>
      <c r="IR234" s="129"/>
      <c r="IS234" s="129"/>
      <c r="IT234" s="129"/>
      <c r="IU234" s="129"/>
      <c r="IV234" s="129"/>
      <c r="IW234" s="129"/>
      <c r="IX234" s="129"/>
      <c r="IY234" s="129"/>
    </row>
    <row r="235" spans="1:259" s="120" customFormat="1" ht="15" hidden="1" x14ac:dyDescent="0.3">
      <c r="A235" s="130"/>
      <c r="B235" s="137" t="e">
        <f>IF(B233=0,B234,B233)</f>
        <v>#REF!</v>
      </c>
      <c r="C235" s="137"/>
      <c r="D235" s="137" t="e">
        <f>IF(D233=0,D234,D233)</f>
        <v>#REF!</v>
      </c>
      <c r="E235" s="137" t="e">
        <f>IF(E233=0,E234,E233)</f>
        <v>#REF!</v>
      </c>
      <c r="F235" s="137"/>
      <c r="G235" s="137"/>
      <c r="H235" s="137" t="e">
        <f>IF(H233=0,H234,H233)</f>
        <v>#REF!</v>
      </c>
      <c r="I235" s="137" t="e">
        <f>IF(I233=0,I234,I233)</f>
        <v>#REF!</v>
      </c>
      <c r="J235" s="138"/>
      <c r="K235" s="138"/>
      <c r="L235" s="138"/>
      <c r="M235" s="138"/>
      <c r="N235" s="138"/>
      <c r="O235" s="138"/>
      <c r="P235" s="138"/>
      <c r="Q235" s="138"/>
      <c r="R235" s="138"/>
      <c r="S235" s="138"/>
      <c r="T235" s="138"/>
      <c r="U235" s="138"/>
      <c r="V235" s="133"/>
      <c r="W235" s="128"/>
      <c r="X235" s="129"/>
      <c r="Y235" s="129"/>
      <c r="Z235" s="129"/>
      <c r="AA235" s="129"/>
      <c r="AB235" s="129"/>
      <c r="AC235" s="129"/>
      <c r="AD235" s="129"/>
      <c r="AE235" s="129"/>
      <c r="AF235" s="129"/>
      <c r="AG235" s="129"/>
      <c r="AH235" s="129"/>
      <c r="AI235" s="129"/>
      <c r="AJ235" s="129"/>
      <c r="AK235" s="129"/>
      <c r="AL235" s="129"/>
      <c r="AM235" s="129"/>
      <c r="AN235" s="129"/>
      <c r="AO235" s="129"/>
      <c r="AP235" s="129"/>
      <c r="AQ235" s="129"/>
      <c r="AR235" s="129"/>
      <c r="AS235" s="129"/>
      <c r="AT235" s="129"/>
      <c r="AU235" s="129"/>
      <c r="AV235" s="129"/>
      <c r="AW235" s="129"/>
      <c r="AX235" s="129"/>
      <c r="AY235" s="129"/>
      <c r="AZ235" s="129"/>
      <c r="BA235" s="129"/>
      <c r="BB235" s="129"/>
      <c r="BC235" s="129"/>
      <c r="BD235" s="129"/>
      <c r="BE235" s="129"/>
      <c r="BF235" s="129"/>
      <c r="BG235" s="129"/>
      <c r="BH235" s="129"/>
      <c r="BI235" s="129"/>
      <c r="BJ235" s="129"/>
      <c r="BK235" s="129"/>
      <c r="BL235" s="129"/>
      <c r="BM235" s="129"/>
      <c r="BN235" s="129"/>
      <c r="BO235" s="129"/>
      <c r="BP235" s="129"/>
      <c r="BQ235" s="129"/>
      <c r="BR235" s="129"/>
      <c r="BS235" s="129"/>
      <c r="BT235" s="129"/>
      <c r="BU235" s="129"/>
      <c r="BV235" s="129"/>
      <c r="BW235" s="129"/>
      <c r="BX235" s="129"/>
      <c r="BY235" s="129"/>
      <c r="BZ235" s="129"/>
      <c r="CA235" s="129"/>
      <c r="CB235" s="129"/>
      <c r="CC235" s="129"/>
      <c r="CD235" s="129"/>
      <c r="CE235" s="129"/>
      <c r="CF235" s="129"/>
      <c r="CG235" s="129"/>
      <c r="CH235" s="129"/>
      <c r="CI235" s="129"/>
      <c r="CJ235" s="129"/>
      <c r="CK235" s="129"/>
      <c r="CL235" s="129"/>
      <c r="CM235" s="129"/>
      <c r="CN235" s="129"/>
      <c r="CO235" s="129"/>
      <c r="CP235" s="129"/>
      <c r="CQ235" s="129"/>
      <c r="CR235" s="129"/>
      <c r="CS235" s="129"/>
      <c r="CT235" s="129"/>
      <c r="CU235" s="129"/>
      <c r="CV235" s="129"/>
      <c r="CW235" s="129"/>
      <c r="CX235" s="129"/>
      <c r="CY235" s="129"/>
      <c r="CZ235" s="129"/>
      <c r="DA235" s="129"/>
      <c r="DB235" s="129"/>
      <c r="DC235" s="129"/>
      <c r="DD235" s="129"/>
      <c r="DE235" s="129"/>
      <c r="DF235" s="129"/>
      <c r="DG235" s="129"/>
      <c r="DH235" s="129"/>
      <c r="DI235" s="129"/>
      <c r="DJ235" s="129"/>
      <c r="DK235" s="129"/>
      <c r="DL235" s="129"/>
      <c r="DM235" s="129"/>
      <c r="DN235" s="129"/>
      <c r="DO235" s="129"/>
      <c r="DP235" s="129"/>
      <c r="DQ235" s="129"/>
      <c r="DR235" s="129"/>
      <c r="DS235" s="129"/>
      <c r="DT235" s="129"/>
      <c r="DU235" s="129"/>
      <c r="DV235" s="129"/>
      <c r="DW235" s="129"/>
      <c r="DX235" s="129"/>
      <c r="DY235" s="129"/>
      <c r="DZ235" s="129"/>
      <c r="EA235" s="129"/>
      <c r="EB235" s="129"/>
      <c r="EC235" s="129"/>
      <c r="ED235" s="129"/>
      <c r="EE235" s="129"/>
      <c r="EF235" s="129"/>
      <c r="EG235" s="129"/>
      <c r="EH235" s="129"/>
      <c r="EI235" s="129"/>
      <c r="EJ235" s="129"/>
      <c r="EK235" s="129"/>
      <c r="EL235" s="129"/>
      <c r="EM235" s="129"/>
      <c r="EN235" s="129"/>
      <c r="EO235" s="129"/>
      <c r="EP235" s="129"/>
      <c r="EQ235" s="129"/>
      <c r="ER235" s="129"/>
      <c r="ES235" s="129"/>
      <c r="ET235" s="129"/>
      <c r="EU235" s="129"/>
      <c r="EV235" s="129"/>
      <c r="EW235" s="129"/>
      <c r="EX235" s="129"/>
      <c r="EY235" s="129"/>
      <c r="EZ235" s="129"/>
      <c r="FA235" s="129"/>
      <c r="FB235" s="129"/>
      <c r="FC235" s="129"/>
      <c r="FD235" s="129"/>
      <c r="FE235" s="129"/>
      <c r="FF235" s="129"/>
      <c r="FG235" s="129"/>
      <c r="FH235" s="129"/>
      <c r="FI235" s="129"/>
      <c r="FJ235" s="129"/>
      <c r="FK235" s="129"/>
      <c r="FL235" s="129"/>
      <c r="FM235" s="129"/>
      <c r="FN235" s="129"/>
      <c r="FO235" s="129"/>
      <c r="FP235" s="129"/>
      <c r="FQ235" s="129"/>
      <c r="FR235" s="129"/>
      <c r="FS235" s="129"/>
      <c r="FT235" s="129"/>
      <c r="FU235" s="129"/>
      <c r="FV235" s="129"/>
      <c r="FW235" s="129"/>
      <c r="FX235" s="129"/>
      <c r="FY235" s="129"/>
      <c r="FZ235" s="129"/>
      <c r="GA235" s="129"/>
      <c r="GB235" s="129"/>
      <c r="GC235" s="129"/>
      <c r="GD235" s="129"/>
      <c r="GE235" s="129"/>
      <c r="GF235" s="129"/>
      <c r="GG235" s="129"/>
      <c r="GH235" s="129"/>
      <c r="GI235" s="129"/>
      <c r="GJ235" s="129"/>
      <c r="GK235" s="129"/>
      <c r="GL235" s="129"/>
      <c r="GM235" s="129"/>
      <c r="GN235" s="129"/>
      <c r="GO235" s="129"/>
      <c r="GP235" s="129"/>
      <c r="GQ235" s="129"/>
      <c r="GR235" s="129"/>
      <c r="GS235" s="129"/>
      <c r="GT235" s="129"/>
      <c r="GU235" s="129"/>
      <c r="GV235" s="129"/>
      <c r="GW235" s="129"/>
      <c r="GX235" s="129"/>
      <c r="GY235" s="129"/>
      <c r="GZ235" s="129"/>
      <c r="HA235" s="129"/>
      <c r="HB235" s="129"/>
      <c r="HC235" s="129"/>
      <c r="HD235" s="129"/>
      <c r="HE235" s="129"/>
      <c r="HF235" s="129"/>
      <c r="HG235" s="129"/>
      <c r="HH235" s="129"/>
      <c r="HI235" s="129"/>
      <c r="HJ235" s="129"/>
      <c r="HK235" s="129"/>
      <c r="HL235" s="129"/>
      <c r="HM235" s="129"/>
      <c r="HN235" s="129"/>
      <c r="HO235" s="129"/>
      <c r="HP235" s="129"/>
      <c r="HQ235" s="129"/>
      <c r="HR235" s="129"/>
      <c r="HS235" s="129"/>
      <c r="HT235" s="129"/>
      <c r="HU235" s="129"/>
      <c r="HV235" s="129"/>
      <c r="HW235" s="129"/>
      <c r="HX235" s="129"/>
      <c r="HY235" s="129"/>
      <c r="HZ235" s="129"/>
      <c r="IA235" s="129"/>
      <c r="IB235" s="129"/>
      <c r="IC235" s="129"/>
      <c r="ID235" s="129"/>
      <c r="IE235" s="129"/>
      <c r="IF235" s="129"/>
      <c r="IG235" s="129"/>
      <c r="IH235" s="129"/>
      <c r="II235" s="129"/>
      <c r="IJ235" s="129"/>
      <c r="IK235" s="129"/>
      <c r="IL235" s="129"/>
      <c r="IM235" s="129"/>
      <c r="IN235" s="129"/>
      <c r="IO235" s="129"/>
      <c r="IP235" s="129"/>
      <c r="IQ235" s="129"/>
      <c r="IR235" s="129"/>
      <c r="IS235" s="129"/>
      <c r="IT235" s="129"/>
      <c r="IU235" s="129"/>
      <c r="IV235" s="129"/>
      <c r="IW235" s="129"/>
      <c r="IX235" s="129"/>
      <c r="IY235" s="129"/>
    </row>
    <row r="236" spans="1:259" s="120" customFormat="1" ht="15" hidden="1" x14ac:dyDescent="0.3">
      <c r="A236" s="130"/>
      <c r="B236" s="138" t="e">
        <f>IF(B77=457,"Empat Ratus Lima Puluh Tujuh",IF(B77=458,"Empat Ratus Lima Puluh Delapan",IF(B77=459,"Empat Ratus Lima Puluh Sembilan",IF(B77=460,"Empat Ratus Enam Puluh",IF(B77=461,"Empat Ratus Enam Puluh Satu",IF(B77=462,"Empat Ratus Enam Puluh Dua",IF(B77=463,"Empat Ratus Enam Puluh Tiga",IF(B77=464,"Empat Ratus Enam Puluh Empat",0))))))))</f>
        <v>#REF!</v>
      </c>
      <c r="C236" s="138"/>
      <c r="D236" s="138" t="e">
        <f>IF(D77=457,"Empat Ratus Lima Puluh Tujuh",IF(D77=458,"Empat Ratus Lima Puluh Delapan",IF(D77=459,"Empat Ratus Lima Puluh Sembilan",IF(D77=460,"Empat Ratus Enam Puluh",IF(D77=461,"Empat Ratus Enam Puluh Satu",IF(D77=462,"Empat Ratus Enam Puluh Dua",IF(D77=463,"Empat Ratus Enam Puluh Tiga",IF(D77=464,"Empat Ratus Enam Puluh Empat",0))))))))</f>
        <v>#REF!</v>
      </c>
      <c r="E236" s="138" t="e">
        <f>IF(E77=457,"Empat Ratus Lima Puluh Tujuh",IF(E77=458,"Empat Ratus Lima Puluh Delapan",IF(E77=459,"Empat Ratus Lima Puluh Sembilan",IF(E77=460,"Empat Ratus Enam Puluh",IF(E77=461,"Empat Ratus Enam Puluh Satu",IF(E77=462,"Empat Ratus Enam Puluh Dua",IF(E77=463,"Empat Ratus Enam Puluh Tiga",IF(E77=464,"Empat Ratus Enam Puluh Empat",0))))))))</f>
        <v>#REF!</v>
      </c>
      <c r="F236" s="138"/>
      <c r="G236" s="138"/>
      <c r="H236" s="138" t="e">
        <f>IF(H77=457,"Empat Ratus Lima Puluh Tujuh",IF(H77=458,"Empat Ratus Lima Puluh Delapan",IF(H77=459,"Empat Ratus Lima Puluh Sembilan",IF(H77=460,"Empat Ratus Enam Puluh",IF(H77=461,"Empat Ratus Enam Puluh Satu",IF(H77=462,"Empat Ratus Enam Puluh Dua",IF(H77=463,"Empat Ratus Enam Puluh Tiga",IF(H77=464,"Empat Ratus Enam Puluh Empat",0))))))))</f>
        <v>#REF!</v>
      </c>
      <c r="I236" s="138" t="e">
        <f>IF(I77=457,"Empat Ratus Lima Puluh Tujuh",IF(I77=458,"Empat Ratus Lima Puluh Delapan",IF(I77=459,"Empat Ratus Lima Puluh Sembilan",IF(I77=460,"Empat Ratus Enam Puluh",IF(I77=461,"Empat Ratus Enam Puluh Satu",IF(I77=462,"Empat Ratus Enam Puluh Dua",IF(I77=463,"Empat Ratus Enam Puluh Tiga",IF(I77=464,"Empat Ratus Enam Puluh Empat",0))))))))</f>
        <v>#REF!</v>
      </c>
      <c r="J236" s="138"/>
      <c r="K236" s="138"/>
      <c r="L236" s="138"/>
      <c r="M236" s="138"/>
      <c r="N236" s="138"/>
      <c r="O236" s="138"/>
      <c r="P236" s="138"/>
      <c r="Q236" s="138"/>
      <c r="R236" s="138"/>
      <c r="S236" s="138"/>
      <c r="T236" s="138"/>
      <c r="U236" s="138"/>
      <c r="V236" s="133"/>
      <c r="W236" s="128"/>
      <c r="X236" s="129"/>
      <c r="Y236" s="129"/>
      <c r="Z236" s="129"/>
      <c r="AA236" s="129"/>
      <c r="AB236" s="129"/>
      <c r="AC236" s="129"/>
      <c r="AD236" s="129"/>
      <c r="AE236" s="129"/>
      <c r="AF236" s="129"/>
      <c r="AG236" s="129"/>
      <c r="AH236" s="129"/>
      <c r="AI236" s="129"/>
      <c r="AJ236" s="129"/>
      <c r="AK236" s="129"/>
      <c r="AL236" s="129"/>
      <c r="AM236" s="129"/>
      <c r="AN236" s="129"/>
      <c r="AO236" s="129"/>
      <c r="AP236" s="129"/>
      <c r="AQ236" s="129"/>
      <c r="AR236" s="129"/>
      <c r="AS236" s="129"/>
      <c r="AT236" s="129"/>
      <c r="AU236" s="129"/>
      <c r="AV236" s="129"/>
      <c r="AW236" s="129"/>
      <c r="AX236" s="129"/>
      <c r="AY236" s="129"/>
      <c r="AZ236" s="129"/>
      <c r="BA236" s="129"/>
      <c r="BB236" s="129"/>
      <c r="BC236" s="129"/>
      <c r="BD236" s="129"/>
      <c r="BE236" s="129"/>
      <c r="BF236" s="129"/>
      <c r="BG236" s="129"/>
      <c r="BH236" s="129"/>
      <c r="BI236" s="129"/>
      <c r="BJ236" s="129"/>
      <c r="BK236" s="129"/>
      <c r="BL236" s="129"/>
      <c r="BM236" s="129"/>
      <c r="BN236" s="129"/>
      <c r="BO236" s="129"/>
      <c r="BP236" s="129"/>
      <c r="BQ236" s="129"/>
      <c r="BR236" s="129"/>
      <c r="BS236" s="129"/>
      <c r="BT236" s="129"/>
      <c r="BU236" s="129"/>
      <c r="BV236" s="129"/>
      <c r="BW236" s="129"/>
      <c r="BX236" s="129"/>
      <c r="BY236" s="129"/>
      <c r="BZ236" s="129"/>
      <c r="CA236" s="129"/>
      <c r="CB236" s="129"/>
      <c r="CC236" s="129"/>
      <c r="CD236" s="129"/>
      <c r="CE236" s="129"/>
      <c r="CF236" s="129"/>
      <c r="CG236" s="129"/>
      <c r="CH236" s="129"/>
      <c r="CI236" s="129"/>
      <c r="CJ236" s="129"/>
      <c r="CK236" s="129"/>
      <c r="CL236" s="129"/>
      <c r="CM236" s="129"/>
      <c r="CN236" s="129"/>
      <c r="CO236" s="129"/>
      <c r="CP236" s="129"/>
      <c r="CQ236" s="129"/>
      <c r="CR236" s="129"/>
      <c r="CS236" s="129"/>
      <c r="CT236" s="129"/>
      <c r="CU236" s="129"/>
      <c r="CV236" s="129"/>
      <c r="CW236" s="129"/>
      <c r="CX236" s="129"/>
      <c r="CY236" s="129"/>
      <c r="CZ236" s="129"/>
      <c r="DA236" s="129"/>
      <c r="DB236" s="129"/>
      <c r="DC236" s="129"/>
      <c r="DD236" s="129"/>
      <c r="DE236" s="129"/>
      <c r="DF236" s="129"/>
      <c r="DG236" s="129"/>
      <c r="DH236" s="129"/>
      <c r="DI236" s="129"/>
      <c r="DJ236" s="129"/>
      <c r="DK236" s="129"/>
      <c r="DL236" s="129"/>
      <c r="DM236" s="129"/>
      <c r="DN236" s="129"/>
      <c r="DO236" s="129"/>
      <c r="DP236" s="129"/>
      <c r="DQ236" s="129"/>
      <c r="DR236" s="129"/>
      <c r="DS236" s="129"/>
      <c r="DT236" s="129"/>
      <c r="DU236" s="129"/>
      <c r="DV236" s="129"/>
      <c r="DW236" s="129"/>
      <c r="DX236" s="129"/>
      <c r="DY236" s="129"/>
      <c r="DZ236" s="129"/>
      <c r="EA236" s="129"/>
      <c r="EB236" s="129"/>
      <c r="EC236" s="129"/>
      <c r="ED236" s="129"/>
      <c r="EE236" s="129"/>
      <c r="EF236" s="129"/>
      <c r="EG236" s="129"/>
      <c r="EH236" s="129"/>
      <c r="EI236" s="129"/>
      <c r="EJ236" s="129"/>
      <c r="EK236" s="129"/>
      <c r="EL236" s="129"/>
      <c r="EM236" s="129"/>
      <c r="EN236" s="129"/>
      <c r="EO236" s="129"/>
      <c r="EP236" s="129"/>
      <c r="EQ236" s="129"/>
      <c r="ER236" s="129"/>
      <c r="ES236" s="129"/>
      <c r="ET236" s="129"/>
      <c r="EU236" s="129"/>
      <c r="EV236" s="129"/>
      <c r="EW236" s="129"/>
      <c r="EX236" s="129"/>
      <c r="EY236" s="129"/>
      <c r="EZ236" s="129"/>
      <c r="FA236" s="129"/>
      <c r="FB236" s="129"/>
      <c r="FC236" s="129"/>
      <c r="FD236" s="129"/>
      <c r="FE236" s="129"/>
      <c r="FF236" s="129"/>
      <c r="FG236" s="129"/>
      <c r="FH236" s="129"/>
      <c r="FI236" s="129"/>
      <c r="FJ236" s="129"/>
      <c r="FK236" s="129"/>
      <c r="FL236" s="129"/>
      <c r="FM236" s="129"/>
      <c r="FN236" s="129"/>
      <c r="FO236" s="129"/>
      <c r="FP236" s="129"/>
      <c r="FQ236" s="129"/>
      <c r="FR236" s="129"/>
      <c r="FS236" s="129"/>
      <c r="FT236" s="129"/>
      <c r="FU236" s="129"/>
      <c r="FV236" s="129"/>
      <c r="FW236" s="129"/>
      <c r="FX236" s="129"/>
      <c r="FY236" s="129"/>
      <c r="FZ236" s="129"/>
      <c r="GA236" s="129"/>
      <c r="GB236" s="129"/>
      <c r="GC236" s="129"/>
      <c r="GD236" s="129"/>
      <c r="GE236" s="129"/>
      <c r="GF236" s="129"/>
      <c r="GG236" s="129"/>
      <c r="GH236" s="129"/>
      <c r="GI236" s="129"/>
      <c r="GJ236" s="129"/>
      <c r="GK236" s="129"/>
      <c r="GL236" s="129"/>
      <c r="GM236" s="129"/>
      <c r="GN236" s="129"/>
      <c r="GO236" s="129"/>
      <c r="GP236" s="129"/>
      <c r="GQ236" s="129"/>
      <c r="GR236" s="129"/>
      <c r="GS236" s="129"/>
      <c r="GT236" s="129"/>
      <c r="GU236" s="129"/>
      <c r="GV236" s="129"/>
      <c r="GW236" s="129"/>
      <c r="GX236" s="129"/>
      <c r="GY236" s="129"/>
      <c r="GZ236" s="129"/>
      <c r="HA236" s="129"/>
      <c r="HB236" s="129"/>
      <c r="HC236" s="129"/>
      <c r="HD236" s="129"/>
      <c r="HE236" s="129"/>
      <c r="HF236" s="129"/>
      <c r="HG236" s="129"/>
      <c r="HH236" s="129"/>
      <c r="HI236" s="129"/>
      <c r="HJ236" s="129"/>
      <c r="HK236" s="129"/>
      <c r="HL236" s="129"/>
      <c r="HM236" s="129"/>
      <c r="HN236" s="129"/>
      <c r="HO236" s="129"/>
      <c r="HP236" s="129"/>
      <c r="HQ236" s="129"/>
      <c r="HR236" s="129"/>
      <c r="HS236" s="129"/>
      <c r="HT236" s="129"/>
      <c r="HU236" s="129"/>
      <c r="HV236" s="129"/>
      <c r="HW236" s="129"/>
      <c r="HX236" s="129"/>
      <c r="HY236" s="129"/>
      <c r="HZ236" s="129"/>
      <c r="IA236" s="129"/>
      <c r="IB236" s="129"/>
      <c r="IC236" s="129"/>
      <c r="ID236" s="129"/>
      <c r="IE236" s="129"/>
      <c r="IF236" s="129"/>
      <c r="IG236" s="129"/>
      <c r="IH236" s="129"/>
      <c r="II236" s="129"/>
      <c r="IJ236" s="129"/>
      <c r="IK236" s="129"/>
      <c r="IL236" s="129"/>
      <c r="IM236" s="129"/>
      <c r="IN236" s="129"/>
      <c r="IO236" s="129"/>
      <c r="IP236" s="129"/>
      <c r="IQ236" s="129"/>
      <c r="IR236" s="129"/>
      <c r="IS236" s="129"/>
      <c r="IT236" s="129"/>
      <c r="IU236" s="129"/>
      <c r="IV236" s="129"/>
      <c r="IW236" s="129"/>
      <c r="IX236" s="129"/>
      <c r="IY236" s="129"/>
    </row>
    <row r="237" spans="1:259" s="120" customFormat="1" ht="15" hidden="1" x14ac:dyDescent="0.3">
      <c r="A237" s="130"/>
      <c r="B237" s="137" t="e">
        <f>IF(B235=0,B236,B235)</f>
        <v>#REF!</v>
      </c>
      <c r="C237" s="137"/>
      <c r="D237" s="137" t="e">
        <f>IF(D235=0,D236,D235)</f>
        <v>#REF!</v>
      </c>
      <c r="E237" s="137" t="e">
        <f>IF(E235=0,E236,E235)</f>
        <v>#REF!</v>
      </c>
      <c r="F237" s="137"/>
      <c r="G237" s="137"/>
      <c r="H237" s="137" t="e">
        <f>IF(H235=0,H236,H235)</f>
        <v>#REF!</v>
      </c>
      <c r="I237" s="137" t="e">
        <f>IF(I235=0,I236,I235)</f>
        <v>#REF!</v>
      </c>
      <c r="J237" s="138"/>
      <c r="K237" s="138"/>
      <c r="L237" s="138"/>
      <c r="M237" s="138"/>
      <c r="N237" s="138"/>
      <c r="O237" s="138"/>
      <c r="P237" s="138"/>
      <c r="Q237" s="138"/>
      <c r="R237" s="138"/>
      <c r="S237" s="138"/>
      <c r="T237" s="138"/>
      <c r="U237" s="138"/>
      <c r="V237" s="133"/>
      <c r="W237" s="128"/>
      <c r="X237" s="129"/>
      <c r="Y237" s="129"/>
      <c r="Z237" s="129"/>
      <c r="AA237" s="129"/>
      <c r="AB237" s="129"/>
      <c r="AC237" s="129"/>
      <c r="AD237" s="129"/>
      <c r="AE237" s="129"/>
      <c r="AF237" s="129"/>
      <c r="AG237" s="129"/>
      <c r="AH237" s="129"/>
      <c r="AI237" s="129"/>
      <c r="AJ237" s="129"/>
      <c r="AK237" s="129"/>
      <c r="AL237" s="129"/>
      <c r="AM237" s="129"/>
      <c r="AN237" s="129"/>
      <c r="AO237" s="129"/>
      <c r="AP237" s="129"/>
      <c r="AQ237" s="129"/>
      <c r="AR237" s="129"/>
      <c r="AS237" s="129"/>
      <c r="AT237" s="129"/>
      <c r="AU237" s="129"/>
      <c r="AV237" s="129"/>
      <c r="AW237" s="129"/>
      <c r="AX237" s="129"/>
      <c r="AY237" s="129"/>
      <c r="AZ237" s="129"/>
      <c r="BA237" s="129"/>
      <c r="BB237" s="129"/>
      <c r="BC237" s="129"/>
      <c r="BD237" s="129"/>
      <c r="BE237" s="129"/>
      <c r="BF237" s="129"/>
      <c r="BG237" s="129"/>
      <c r="BH237" s="129"/>
      <c r="BI237" s="129"/>
      <c r="BJ237" s="129"/>
      <c r="BK237" s="129"/>
      <c r="BL237" s="129"/>
      <c r="BM237" s="129"/>
      <c r="BN237" s="129"/>
      <c r="BO237" s="129"/>
      <c r="BP237" s="129"/>
      <c r="BQ237" s="129"/>
      <c r="BR237" s="129"/>
      <c r="BS237" s="129"/>
      <c r="BT237" s="129"/>
      <c r="BU237" s="129"/>
      <c r="BV237" s="129"/>
      <c r="BW237" s="129"/>
      <c r="BX237" s="129"/>
      <c r="BY237" s="129"/>
      <c r="BZ237" s="129"/>
      <c r="CA237" s="129"/>
      <c r="CB237" s="129"/>
      <c r="CC237" s="129"/>
      <c r="CD237" s="129"/>
      <c r="CE237" s="129"/>
      <c r="CF237" s="129"/>
      <c r="CG237" s="129"/>
      <c r="CH237" s="129"/>
      <c r="CI237" s="129"/>
      <c r="CJ237" s="129"/>
      <c r="CK237" s="129"/>
      <c r="CL237" s="129"/>
      <c r="CM237" s="129"/>
      <c r="CN237" s="129"/>
      <c r="CO237" s="129"/>
      <c r="CP237" s="129"/>
      <c r="CQ237" s="129"/>
      <c r="CR237" s="129"/>
      <c r="CS237" s="129"/>
      <c r="CT237" s="129"/>
      <c r="CU237" s="129"/>
      <c r="CV237" s="129"/>
      <c r="CW237" s="129"/>
      <c r="CX237" s="129"/>
      <c r="CY237" s="129"/>
      <c r="CZ237" s="129"/>
      <c r="DA237" s="129"/>
      <c r="DB237" s="129"/>
      <c r="DC237" s="129"/>
      <c r="DD237" s="129"/>
      <c r="DE237" s="129"/>
      <c r="DF237" s="129"/>
      <c r="DG237" s="129"/>
      <c r="DH237" s="129"/>
      <c r="DI237" s="129"/>
      <c r="DJ237" s="129"/>
      <c r="DK237" s="129"/>
      <c r="DL237" s="129"/>
      <c r="DM237" s="129"/>
      <c r="DN237" s="129"/>
      <c r="DO237" s="129"/>
      <c r="DP237" s="129"/>
      <c r="DQ237" s="129"/>
      <c r="DR237" s="129"/>
      <c r="DS237" s="129"/>
      <c r="DT237" s="129"/>
      <c r="DU237" s="129"/>
      <c r="DV237" s="129"/>
      <c r="DW237" s="129"/>
      <c r="DX237" s="129"/>
      <c r="DY237" s="129"/>
      <c r="DZ237" s="129"/>
      <c r="EA237" s="129"/>
      <c r="EB237" s="129"/>
      <c r="EC237" s="129"/>
      <c r="ED237" s="129"/>
      <c r="EE237" s="129"/>
      <c r="EF237" s="129"/>
      <c r="EG237" s="129"/>
      <c r="EH237" s="129"/>
      <c r="EI237" s="129"/>
      <c r="EJ237" s="129"/>
      <c r="EK237" s="129"/>
      <c r="EL237" s="129"/>
      <c r="EM237" s="129"/>
      <c r="EN237" s="129"/>
      <c r="EO237" s="129"/>
      <c r="EP237" s="129"/>
      <c r="EQ237" s="129"/>
      <c r="ER237" s="129"/>
      <c r="ES237" s="129"/>
      <c r="ET237" s="129"/>
      <c r="EU237" s="129"/>
      <c r="EV237" s="129"/>
      <c r="EW237" s="129"/>
      <c r="EX237" s="129"/>
      <c r="EY237" s="129"/>
      <c r="EZ237" s="129"/>
      <c r="FA237" s="129"/>
      <c r="FB237" s="129"/>
      <c r="FC237" s="129"/>
      <c r="FD237" s="129"/>
      <c r="FE237" s="129"/>
      <c r="FF237" s="129"/>
      <c r="FG237" s="129"/>
      <c r="FH237" s="129"/>
      <c r="FI237" s="129"/>
      <c r="FJ237" s="129"/>
      <c r="FK237" s="129"/>
      <c r="FL237" s="129"/>
      <c r="FM237" s="129"/>
      <c r="FN237" s="129"/>
      <c r="FO237" s="129"/>
      <c r="FP237" s="129"/>
      <c r="FQ237" s="129"/>
      <c r="FR237" s="129"/>
      <c r="FS237" s="129"/>
      <c r="FT237" s="129"/>
      <c r="FU237" s="129"/>
      <c r="FV237" s="129"/>
      <c r="FW237" s="129"/>
      <c r="FX237" s="129"/>
      <c r="FY237" s="129"/>
      <c r="FZ237" s="129"/>
      <c r="GA237" s="129"/>
      <c r="GB237" s="129"/>
      <c r="GC237" s="129"/>
      <c r="GD237" s="129"/>
      <c r="GE237" s="129"/>
      <c r="GF237" s="129"/>
      <c r="GG237" s="129"/>
      <c r="GH237" s="129"/>
      <c r="GI237" s="129"/>
      <c r="GJ237" s="129"/>
      <c r="GK237" s="129"/>
      <c r="GL237" s="129"/>
      <c r="GM237" s="129"/>
      <c r="GN237" s="129"/>
      <c r="GO237" s="129"/>
      <c r="GP237" s="129"/>
      <c r="GQ237" s="129"/>
      <c r="GR237" s="129"/>
      <c r="GS237" s="129"/>
      <c r="GT237" s="129"/>
      <c r="GU237" s="129"/>
      <c r="GV237" s="129"/>
      <c r="GW237" s="129"/>
      <c r="GX237" s="129"/>
      <c r="GY237" s="129"/>
      <c r="GZ237" s="129"/>
      <c r="HA237" s="129"/>
      <c r="HB237" s="129"/>
      <c r="HC237" s="129"/>
      <c r="HD237" s="129"/>
      <c r="HE237" s="129"/>
      <c r="HF237" s="129"/>
      <c r="HG237" s="129"/>
      <c r="HH237" s="129"/>
      <c r="HI237" s="129"/>
      <c r="HJ237" s="129"/>
      <c r="HK237" s="129"/>
      <c r="HL237" s="129"/>
      <c r="HM237" s="129"/>
      <c r="HN237" s="129"/>
      <c r="HO237" s="129"/>
      <c r="HP237" s="129"/>
      <c r="HQ237" s="129"/>
      <c r="HR237" s="129"/>
      <c r="HS237" s="129"/>
      <c r="HT237" s="129"/>
      <c r="HU237" s="129"/>
      <c r="HV237" s="129"/>
      <c r="HW237" s="129"/>
      <c r="HX237" s="129"/>
      <c r="HY237" s="129"/>
      <c r="HZ237" s="129"/>
      <c r="IA237" s="129"/>
      <c r="IB237" s="129"/>
      <c r="IC237" s="129"/>
      <c r="ID237" s="129"/>
      <c r="IE237" s="129"/>
      <c r="IF237" s="129"/>
      <c r="IG237" s="129"/>
      <c r="IH237" s="129"/>
      <c r="II237" s="129"/>
      <c r="IJ237" s="129"/>
      <c r="IK237" s="129"/>
      <c r="IL237" s="129"/>
      <c r="IM237" s="129"/>
      <c r="IN237" s="129"/>
      <c r="IO237" s="129"/>
      <c r="IP237" s="129"/>
      <c r="IQ237" s="129"/>
      <c r="IR237" s="129"/>
      <c r="IS237" s="129"/>
      <c r="IT237" s="129"/>
      <c r="IU237" s="129"/>
      <c r="IV237" s="129"/>
      <c r="IW237" s="129"/>
      <c r="IX237" s="129"/>
      <c r="IY237" s="129"/>
    </row>
    <row r="238" spans="1:259" s="120" customFormat="1" ht="15" hidden="1" x14ac:dyDescent="0.3">
      <c r="A238" s="130"/>
      <c r="B238" s="138" t="e">
        <f>IF(B77=465,"Empat Ratus Enam Puluh Lima",IF(B77=466,"Empat Ratus Enam Puluh Enam",IF(B77=467,"Empat Ratus Enam Puluh Tujuh",IF(B77=468,"Empat Ratus Enam Puluh Delapan",IF(B77=469,"Empat Ratus Enam Puluh Sembilan",IF(B77=470,"Empat Ratus Tujuh Puluh",IF(B77=471,"Empat Ratus Tujuh Puluh Satu",IF(B77=472,"Empat Ratus Tujuh Puluh Dua",0))))))))</f>
        <v>#REF!</v>
      </c>
      <c r="C238" s="138"/>
      <c r="D238" s="138" t="e">
        <f>IF(D77=465,"Empat Ratus Enam Puluh Lima",IF(D77=466,"Empat Ratus Enam Puluh Enam",IF(D77=467,"Empat Ratus Enam Puluh Tujuh",IF(D77=468,"Empat Ratus Enam Puluh Delapan",IF(D77=469,"Empat Ratus Enam Puluh Sembilan",IF(D77=470,"Empat Ratus Tujuh Puluh",IF(D77=471,"Empat Ratus Tujuh Puluh Satu",IF(D77=472,"Empat Ratus Tujuh Puluh Dua",0))))))))</f>
        <v>#REF!</v>
      </c>
      <c r="E238" s="138" t="e">
        <f>IF(E77=465,"Empat Ratus Enam Puluh Lima",IF(E77=466,"Empat Ratus Enam Puluh Enam",IF(E77=467,"Empat Ratus Enam Puluh Tujuh",IF(E77=468,"Empat Ratus Enam Puluh Delapan",IF(E77=469,"Empat Ratus Enam Puluh Sembilan",IF(E77=470,"Empat Ratus Tujuh Puluh",IF(E77=471,"Empat Ratus Tujuh Puluh Satu",IF(E77=472,"Empat Ratus Tujuh Puluh Dua",0))))))))</f>
        <v>#REF!</v>
      </c>
      <c r="F238" s="138"/>
      <c r="G238" s="138"/>
      <c r="H238" s="138" t="e">
        <f>IF(H77=465,"Empat Ratus Enam Puluh Lima",IF(H77=466,"Empat Ratus Enam Puluh Enam",IF(H77=467,"Empat Ratus Enam Puluh Tujuh",IF(H77=468,"Empat Ratus Enam Puluh Delapan",IF(H77=469,"Empat Ratus Enam Puluh Sembilan",IF(H77=470,"Empat Ratus Tujuh Puluh",IF(H77=471,"Empat Ratus Tujuh Puluh Satu",IF(H77=472,"Empat Ratus Tujuh Puluh Dua",0))))))))</f>
        <v>#REF!</v>
      </c>
      <c r="I238" s="138" t="e">
        <f>IF(I77=465,"Empat Ratus Enam Puluh Lima",IF(I77=466,"Empat Ratus Enam Puluh Enam",IF(I77=467,"Empat Ratus Enam Puluh Tujuh",IF(I77=468,"Empat Ratus Enam Puluh Delapan",IF(I77=469,"Empat Ratus Enam Puluh Sembilan",IF(I77=470,"Empat Ratus Tujuh Puluh",IF(I77=471,"Empat Ratus Tujuh Puluh Satu",IF(I77=472,"Empat Ratus Tujuh Puluh Dua",0))))))))</f>
        <v>#REF!</v>
      </c>
      <c r="J238" s="138"/>
      <c r="K238" s="138"/>
      <c r="L238" s="138"/>
      <c r="M238" s="138"/>
      <c r="N238" s="138"/>
      <c r="O238" s="138"/>
      <c r="P238" s="138"/>
      <c r="Q238" s="138"/>
      <c r="R238" s="138"/>
      <c r="S238" s="138"/>
      <c r="T238" s="138"/>
      <c r="U238" s="138"/>
      <c r="V238" s="133"/>
      <c r="W238" s="128"/>
      <c r="X238" s="129"/>
      <c r="Y238" s="129"/>
      <c r="Z238" s="129"/>
      <c r="AA238" s="129"/>
      <c r="AB238" s="129"/>
      <c r="AC238" s="129"/>
      <c r="AD238" s="129"/>
      <c r="AE238" s="129"/>
      <c r="AF238" s="129"/>
      <c r="AG238" s="129"/>
      <c r="AH238" s="129"/>
      <c r="AI238" s="129"/>
      <c r="AJ238" s="129"/>
      <c r="AK238" s="129"/>
      <c r="AL238" s="129"/>
      <c r="AM238" s="129"/>
      <c r="AN238" s="129"/>
      <c r="AO238" s="129"/>
      <c r="AP238" s="129"/>
      <c r="AQ238" s="129"/>
      <c r="AR238" s="129"/>
      <c r="AS238" s="129"/>
      <c r="AT238" s="129"/>
      <c r="AU238" s="129"/>
      <c r="AV238" s="129"/>
      <c r="AW238" s="129"/>
      <c r="AX238" s="129"/>
      <c r="AY238" s="129"/>
      <c r="AZ238" s="129"/>
      <c r="BA238" s="129"/>
      <c r="BB238" s="129"/>
      <c r="BC238" s="129"/>
      <c r="BD238" s="129"/>
      <c r="BE238" s="129"/>
      <c r="BF238" s="129"/>
      <c r="BG238" s="129"/>
      <c r="BH238" s="129"/>
      <c r="BI238" s="129"/>
      <c r="BJ238" s="129"/>
      <c r="BK238" s="129"/>
      <c r="BL238" s="129"/>
      <c r="BM238" s="129"/>
      <c r="BN238" s="129"/>
      <c r="BO238" s="129"/>
      <c r="BP238" s="129"/>
      <c r="BQ238" s="129"/>
      <c r="BR238" s="129"/>
      <c r="BS238" s="129"/>
      <c r="BT238" s="129"/>
      <c r="BU238" s="129"/>
      <c r="BV238" s="129"/>
      <c r="BW238" s="129"/>
      <c r="BX238" s="129"/>
      <c r="BY238" s="129"/>
      <c r="BZ238" s="129"/>
      <c r="CA238" s="129"/>
      <c r="CB238" s="129"/>
      <c r="CC238" s="129"/>
      <c r="CD238" s="129"/>
      <c r="CE238" s="129"/>
      <c r="CF238" s="129"/>
      <c r="CG238" s="129"/>
      <c r="CH238" s="129"/>
      <c r="CI238" s="129"/>
      <c r="CJ238" s="129"/>
      <c r="CK238" s="129"/>
      <c r="CL238" s="129"/>
      <c r="CM238" s="129"/>
      <c r="CN238" s="129"/>
      <c r="CO238" s="129"/>
      <c r="CP238" s="129"/>
      <c r="CQ238" s="129"/>
      <c r="CR238" s="129"/>
      <c r="CS238" s="129"/>
      <c r="CT238" s="129"/>
      <c r="CU238" s="129"/>
      <c r="CV238" s="129"/>
      <c r="CW238" s="129"/>
      <c r="CX238" s="129"/>
      <c r="CY238" s="129"/>
      <c r="CZ238" s="129"/>
      <c r="DA238" s="129"/>
      <c r="DB238" s="129"/>
      <c r="DC238" s="129"/>
      <c r="DD238" s="129"/>
      <c r="DE238" s="129"/>
      <c r="DF238" s="129"/>
      <c r="DG238" s="129"/>
      <c r="DH238" s="129"/>
      <c r="DI238" s="129"/>
      <c r="DJ238" s="129"/>
      <c r="DK238" s="129"/>
      <c r="DL238" s="129"/>
      <c r="DM238" s="129"/>
      <c r="DN238" s="129"/>
      <c r="DO238" s="129"/>
      <c r="DP238" s="129"/>
      <c r="DQ238" s="129"/>
      <c r="DR238" s="129"/>
      <c r="DS238" s="129"/>
      <c r="DT238" s="129"/>
      <c r="DU238" s="129"/>
      <c r="DV238" s="129"/>
      <c r="DW238" s="129"/>
      <c r="DX238" s="129"/>
      <c r="DY238" s="129"/>
      <c r="DZ238" s="129"/>
      <c r="EA238" s="129"/>
      <c r="EB238" s="129"/>
      <c r="EC238" s="129"/>
      <c r="ED238" s="129"/>
      <c r="EE238" s="129"/>
      <c r="EF238" s="129"/>
      <c r="EG238" s="129"/>
      <c r="EH238" s="129"/>
      <c r="EI238" s="129"/>
      <c r="EJ238" s="129"/>
      <c r="EK238" s="129"/>
      <c r="EL238" s="129"/>
      <c r="EM238" s="129"/>
      <c r="EN238" s="129"/>
      <c r="EO238" s="129"/>
      <c r="EP238" s="129"/>
      <c r="EQ238" s="129"/>
      <c r="ER238" s="129"/>
      <c r="ES238" s="129"/>
      <c r="ET238" s="129"/>
      <c r="EU238" s="129"/>
      <c r="EV238" s="129"/>
      <c r="EW238" s="129"/>
      <c r="EX238" s="129"/>
      <c r="EY238" s="129"/>
      <c r="EZ238" s="129"/>
      <c r="FA238" s="129"/>
      <c r="FB238" s="129"/>
      <c r="FC238" s="129"/>
      <c r="FD238" s="129"/>
      <c r="FE238" s="129"/>
      <c r="FF238" s="129"/>
      <c r="FG238" s="129"/>
      <c r="FH238" s="129"/>
      <c r="FI238" s="129"/>
      <c r="FJ238" s="129"/>
      <c r="FK238" s="129"/>
      <c r="FL238" s="129"/>
      <c r="FM238" s="129"/>
      <c r="FN238" s="129"/>
      <c r="FO238" s="129"/>
      <c r="FP238" s="129"/>
      <c r="FQ238" s="129"/>
      <c r="FR238" s="129"/>
      <c r="FS238" s="129"/>
      <c r="FT238" s="129"/>
      <c r="FU238" s="129"/>
      <c r="FV238" s="129"/>
      <c r="FW238" s="129"/>
      <c r="FX238" s="129"/>
      <c r="FY238" s="129"/>
      <c r="FZ238" s="129"/>
      <c r="GA238" s="129"/>
      <c r="GB238" s="129"/>
      <c r="GC238" s="129"/>
      <c r="GD238" s="129"/>
      <c r="GE238" s="129"/>
      <c r="GF238" s="129"/>
      <c r="GG238" s="129"/>
      <c r="GH238" s="129"/>
      <c r="GI238" s="129"/>
      <c r="GJ238" s="129"/>
      <c r="GK238" s="129"/>
      <c r="GL238" s="129"/>
      <c r="GM238" s="129"/>
      <c r="GN238" s="129"/>
      <c r="GO238" s="129"/>
      <c r="GP238" s="129"/>
      <c r="GQ238" s="129"/>
      <c r="GR238" s="129"/>
      <c r="GS238" s="129"/>
      <c r="GT238" s="129"/>
      <c r="GU238" s="129"/>
      <c r="GV238" s="129"/>
      <c r="GW238" s="129"/>
      <c r="GX238" s="129"/>
      <c r="GY238" s="129"/>
      <c r="GZ238" s="129"/>
      <c r="HA238" s="129"/>
      <c r="HB238" s="129"/>
      <c r="HC238" s="129"/>
      <c r="HD238" s="129"/>
      <c r="HE238" s="129"/>
      <c r="HF238" s="129"/>
      <c r="HG238" s="129"/>
      <c r="HH238" s="129"/>
      <c r="HI238" s="129"/>
      <c r="HJ238" s="129"/>
      <c r="HK238" s="129"/>
      <c r="HL238" s="129"/>
      <c r="HM238" s="129"/>
      <c r="HN238" s="129"/>
      <c r="HO238" s="129"/>
      <c r="HP238" s="129"/>
      <c r="HQ238" s="129"/>
      <c r="HR238" s="129"/>
      <c r="HS238" s="129"/>
      <c r="HT238" s="129"/>
      <c r="HU238" s="129"/>
      <c r="HV238" s="129"/>
      <c r="HW238" s="129"/>
      <c r="HX238" s="129"/>
      <c r="HY238" s="129"/>
      <c r="HZ238" s="129"/>
      <c r="IA238" s="129"/>
      <c r="IB238" s="129"/>
      <c r="IC238" s="129"/>
      <c r="ID238" s="129"/>
      <c r="IE238" s="129"/>
      <c r="IF238" s="129"/>
      <c r="IG238" s="129"/>
      <c r="IH238" s="129"/>
      <c r="II238" s="129"/>
      <c r="IJ238" s="129"/>
      <c r="IK238" s="129"/>
      <c r="IL238" s="129"/>
      <c r="IM238" s="129"/>
      <c r="IN238" s="129"/>
      <c r="IO238" s="129"/>
      <c r="IP238" s="129"/>
      <c r="IQ238" s="129"/>
      <c r="IR238" s="129"/>
      <c r="IS238" s="129"/>
      <c r="IT238" s="129"/>
      <c r="IU238" s="129"/>
      <c r="IV238" s="129"/>
      <c r="IW238" s="129"/>
      <c r="IX238" s="129"/>
      <c r="IY238" s="129"/>
    </row>
    <row r="239" spans="1:259" s="120" customFormat="1" ht="15" hidden="1" x14ac:dyDescent="0.3">
      <c r="A239" s="130"/>
      <c r="B239" s="137" t="e">
        <f>IF(B237=0,B238,B237)</f>
        <v>#REF!</v>
      </c>
      <c r="C239" s="137"/>
      <c r="D239" s="137" t="e">
        <f>IF(D237=0,D238,D237)</f>
        <v>#REF!</v>
      </c>
      <c r="E239" s="137" t="e">
        <f>IF(E237=0,E238,E237)</f>
        <v>#REF!</v>
      </c>
      <c r="F239" s="137"/>
      <c r="G239" s="137"/>
      <c r="H239" s="137" t="e">
        <f>IF(H237=0,H238,H237)</f>
        <v>#REF!</v>
      </c>
      <c r="I239" s="137" t="e">
        <f>IF(I237=0,I238,I237)</f>
        <v>#REF!</v>
      </c>
      <c r="J239" s="138"/>
      <c r="K239" s="138"/>
      <c r="L239" s="138"/>
      <c r="M239" s="138"/>
      <c r="N239" s="138"/>
      <c r="O239" s="138"/>
      <c r="P239" s="138"/>
      <c r="Q239" s="138"/>
      <c r="R239" s="138"/>
      <c r="S239" s="138"/>
      <c r="T239" s="138"/>
      <c r="U239" s="138"/>
      <c r="V239" s="133"/>
      <c r="W239" s="128"/>
      <c r="X239" s="129"/>
      <c r="Y239" s="129"/>
      <c r="Z239" s="129"/>
      <c r="AA239" s="129"/>
      <c r="AB239" s="129"/>
      <c r="AC239" s="129"/>
      <c r="AD239" s="129"/>
      <c r="AE239" s="129"/>
      <c r="AF239" s="129"/>
      <c r="AG239" s="129"/>
      <c r="AH239" s="129"/>
      <c r="AI239" s="129"/>
      <c r="AJ239" s="129"/>
      <c r="AK239" s="129"/>
      <c r="AL239" s="129"/>
      <c r="AM239" s="129"/>
      <c r="AN239" s="129"/>
      <c r="AO239" s="129"/>
      <c r="AP239" s="129"/>
      <c r="AQ239" s="129"/>
      <c r="AR239" s="129"/>
      <c r="AS239" s="129"/>
      <c r="AT239" s="129"/>
      <c r="AU239" s="129"/>
      <c r="AV239" s="129"/>
      <c r="AW239" s="129"/>
      <c r="AX239" s="129"/>
      <c r="AY239" s="129"/>
      <c r="AZ239" s="129"/>
      <c r="BA239" s="129"/>
      <c r="BB239" s="129"/>
      <c r="BC239" s="129"/>
      <c r="BD239" s="129"/>
      <c r="BE239" s="129"/>
      <c r="BF239" s="129"/>
      <c r="BG239" s="129"/>
      <c r="BH239" s="129"/>
      <c r="BI239" s="129"/>
      <c r="BJ239" s="129"/>
      <c r="BK239" s="129"/>
      <c r="BL239" s="129"/>
      <c r="BM239" s="129"/>
      <c r="BN239" s="129"/>
      <c r="BO239" s="129"/>
      <c r="BP239" s="129"/>
      <c r="BQ239" s="129"/>
      <c r="BR239" s="129"/>
      <c r="BS239" s="129"/>
      <c r="BT239" s="129"/>
      <c r="BU239" s="129"/>
      <c r="BV239" s="129"/>
      <c r="BW239" s="129"/>
      <c r="BX239" s="129"/>
      <c r="BY239" s="129"/>
      <c r="BZ239" s="129"/>
      <c r="CA239" s="129"/>
      <c r="CB239" s="129"/>
      <c r="CC239" s="129"/>
      <c r="CD239" s="129"/>
      <c r="CE239" s="129"/>
      <c r="CF239" s="129"/>
      <c r="CG239" s="129"/>
      <c r="CH239" s="129"/>
      <c r="CI239" s="129"/>
      <c r="CJ239" s="129"/>
      <c r="CK239" s="129"/>
      <c r="CL239" s="129"/>
      <c r="CM239" s="129"/>
      <c r="CN239" s="129"/>
      <c r="CO239" s="129"/>
      <c r="CP239" s="129"/>
      <c r="CQ239" s="129"/>
      <c r="CR239" s="129"/>
      <c r="CS239" s="129"/>
      <c r="CT239" s="129"/>
      <c r="CU239" s="129"/>
      <c r="CV239" s="129"/>
      <c r="CW239" s="129"/>
      <c r="CX239" s="129"/>
      <c r="CY239" s="129"/>
      <c r="CZ239" s="129"/>
      <c r="DA239" s="129"/>
      <c r="DB239" s="129"/>
      <c r="DC239" s="129"/>
      <c r="DD239" s="129"/>
      <c r="DE239" s="129"/>
      <c r="DF239" s="129"/>
      <c r="DG239" s="129"/>
      <c r="DH239" s="129"/>
      <c r="DI239" s="129"/>
      <c r="DJ239" s="129"/>
      <c r="DK239" s="129"/>
      <c r="DL239" s="129"/>
      <c r="DM239" s="129"/>
      <c r="DN239" s="129"/>
      <c r="DO239" s="129"/>
      <c r="DP239" s="129"/>
      <c r="DQ239" s="129"/>
      <c r="DR239" s="129"/>
      <c r="DS239" s="129"/>
      <c r="DT239" s="129"/>
      <c r="DU239" s="129"/>
      <c r="DV239" s="129"/>
      <c r="DW239" s="129"/>
      <c r="DX239" s="129"/>
      <c r="DY239" s="129"/>
      <c r="DZ239" s="129"/>
      <c r="EA239" s="129"/>
      <c r="EB239" s="129"/>
      <c r="EC239" s="129"/>
      <c r="ED239" s="129"/>
      <c r="EE239" s="129"/>
      <c r="EF239" s="129"/>
      <c r="EG239" s="129"/>
      <c r="EH239" s="129"/>
      <c r="EI239" s="129"/>
      <c r="EJ239" s="129"/>
      <c r="EK239" s="129"/>
      <c r="EL239" s="129"/>
      <c r="EM239" s="129"/>
      <c r="EN239" s="129"/>
      <c r="EO239" s="129"/>
      <c r="EP239" s="129"/>
      <c r="EQ239" s="129"/>
      <c r="ER239" s="129"/>
      <c r="ES239" s="129"/>
      <c r="ET239" s="129"/>
      <c r="EU239" s="129"/>
      <c r="EV239" s="129"/>
      <c r="EW239" s="129"/>
      <c r="EX239" s="129"/>
      <c r="EY239" s="129"/>
      <c r="EZ239" s="129"/>
      <c r="FA239" s="129"/>
      <c r="FB239" s="129"/>
      <c r="FC239" s="129"/>
      <c r="FD239" s="129"/>
      <c r="FE239" s="129"/>
      <c r="FF239" s="129"/>
      <c r="FG239" s="129"/>
      <c r="FH239" s="129"/>
      <c r="FI239" s="129"/>
      <c r="FJ239" s="129"/>
      <c r="FK239" s="129"/>
      <c r="FL239" s="129"/>
      <c r="FM239" s="129"/>
      <c r="FN239" s="129"/>
      <c r="FO239" s="129"/>
      <c r="FP239" s="129"/>
      <c r="FQ239" s="129"/>
      <c r="FR239" s="129"/>
      <c r="FS239" s="129"/>
      <c r="FT239" s="129"/>
      <c r="FU239" s="129"/>
      <c r="FV239" s="129"/>
      <c r="FW239" s="129"/>
      <c r="FX239" s="129"/>
      <c r="FY239" s="129"/>
      <c r="FZ239" s="129"/>
      <c r="GA239" s="129"/>
      <c r="GB239" s="129"/>
      <c r="GC239" s="129"/>
      <c r="GD239" s="129"/>
      <c r="GE239" s="129"/>
      <c r="GF239" s="129"/>
      <c r="GG239" s="129"/>
      <c r="GH239" s="129"/>
      <c r="GI239" s="129"/>
      <c r="GJ239" s="129"/>
      <c r="GK239" s="129"/>
      <c r="GL239" s="129"/>
      <c r="GM239" s="129"/>
      <c r="GN239" s="129"/>
      <c r="GO239" s="129"/>
      <c r="GP239" s="129"/>
      <c r="GQ239" s="129"/>
      <c r="GR239" s="129"/>
      <c r="GS239" s="129"/>
      <c r="GT239" s="129"/>
      <c r="GU239" s="129"/>
      <c r="GV239" s="129"/>
      <c r="GW239" s="129"/>
      <c r="GX239" s="129"/>
      <c r="GY239" s="129"/>
      <c r="GZ239" s="129"/>
      <c r="HA239" s="129"/>
      <c r="HB239" s="129"/>
      <c r="HC239" s="129"/>
      <c r="HD239" s="129"/>
      <c r="HE239" s="129"/>
      <c r="HF239" s="129"/>
      <c r="HG239" s="129"/>
      <c r="HH239" s="129"/>
      <c r="HI239" s="129"/>
      <c r="HJ239" s="129"/>
      <c r="HK239" s="129"/>
      <c r="HL239" s="129"/>
      <c r="HM239" s="129"/>
      <c r="HN239" s="129"/>
      <c r="HO239" s="129"/>
      <c r="HP239" s="129"/>
      <c r="HQ239" s="129"/>
      <c r="HR239" s="129"/>
      <c r="HS239" s="129"/>
      <c r="HT239" s="129"/>
      <c r="HU239" s="129"/>
      <c r="HV239" s="129"/>
      <c r="HW239" s="129"/>
      <c r="HX239" s="129"/>
      <c r="HY239" s="129"/>
      <c r="HZ239" s="129"/>
      <c r="IA239" s="129"/>
      <c r="IB239" s="129"/>
      <c r="IC239" s="129"/>
      <c r="ID239" s="129"/>
      <c r="IE239" s="129"/>
      <c r="IF239" s="129"/>
      <c r="IG239" s="129"/>
      <c r="IH239" s="129"/>
      <c r="II239" s="129"/>
      <c r="IJ239" s="129"/>
      <c r="IK239" s="129"/>
      <c r="IL239" s="129"/>
      <c r="IM239" s="129"/>
      <c r="IN239" s="129"/>
      <c r="IO239" s="129"/>
      <c r="IP239" s="129"/>
      <c r="IQ239" s="129"/>
      <c r="IR239" s="129"/>
      <c r="IS239" s="129"/>
      <c r="IT239" s="129"/>
      <c r="IU239" s="129"/>
      <c r="IV239" s="129"/>
      <c r="IW239" s="129"/>
      <c r="IX239" s="129"/>
      <c r="IY239" s="129"/>
    </row>
    <row r="240" spans="1:259" s="120" customFormat="1" ht="15" hidden="1" x14ac:dyDescent="0.3">
      <c r="A240" s="130"/>
      <c r="B240" s="138" t="e">
        <f>IF(B77=473,"Empat Ratus Tujuh Puluh Tiga",IF(B77=474,"Empat Ratus Tujuh Puluh Empat",IF(B77=475,"Empat Ratus Tujuh Puluh Lima",IF(B77=476,"Empat Ratus Tujuh Puluh Enam",IF(B77=477,"Empat Ratus Tujuh Puluh Tujuh",IF(B77=478,"Empat Ratus Tujuh Puluh Delapan",IF(B77=479,"Empat Ratus Tujuh Puluh Sembilan",IF(B77=480,"Empat Ratus Delapan Puluh",0))))))))</f>
        <v>#REF!</v>
      </c>
      <c r="C240" s="138"/>
      <c r="D240" s="138" t="e">
        <f>IF(D77=473,"Empat Ratus Tujuh Puluh Tiga",IF(D77=474,"Empat Ratus Tujuh Puluh Empat",IF(D77=475,"Empat Ratus Tujuh Puluh Lima",IF(D77=476,"Empat Ratus Tujuh Puluh Enam",IF(D77=477,"Empat Ratus Tujuh Puluh Tujuh",IF(D77=478,"Empat Ratus Tujuh Puluh Delapan",IF(D77=479,"Empat Ratus Tujuh Puluh Sembilan",IF(D77=480,"Empat Ratus Delapan Puluh",0))))))))</f>
        <v>#REF!</v>
      </c>
      <c r="E240" s="138" t="e">
        <f>IF(E77=473,"Empat Ratus Tujuh Puluh Tiga",IF(E77=474,"Empat Ratus Tujuh Puluh Empat",IF(E77=475,"Empat Ratus Tujuh Puluh Lima",IF(E77=476,"Empat Ratus Tujuh Puluh Enam",IF(E77=477,"Empat Ratus Tujuh Puluh Tujuh",IF(E77=478,"Empat Ratus Tujuh Puluh Delapan",IF(E77=479,"Empat Ratus Tujuh Puluh Sembilan",IF(E77=480,"Empat Ratus Delapan Puluh",0))))))))</f>
        <v>#REF!</v>
      </c>
      <c r="F240" s="138"/>
      <c r="G240" s="138"/>
      <c r="H240" s="138" t="e">
        <f>IF(H77=473,"Empat Ratus Tujuh Puluh Tiga",IF(H77=474,"Empat Ratus Tujuh Puluh Empat",IF(H77=475,"Empat Ratus Tujuh Puluh Lima",IF(H77=476,"Empat Ratus Tujuh Puluh Enam",IF(H77=477,"Empat Ratus Tujuh Puluh Tujuh",IF(H77=478,"Empat Ratus Tujuh Puluh Delapan",IF(H77=479,"Empat Ratus Tujuh Puluh Sembilan",IF(H77=480,"Empat Ratus Delapan Puluh",0))))))))</f>
        <v>#REF!</v>
      </c>
      <c r="I240" s="138" t="e">
        <f>IF(I77=473,"Empat Ratus Tujuh Puluh Tiga",IF(I77=474,"Empat Ratus Tujuh Puluh Empat",IF(I77=475,"Empat Ratus Tujuh Puluh Lima",IF(I77=476,"Empat Ratus Tujuh Puluh Enam",IF(I77=477,"Empat Ratus Tujuh Puluh Tujuh",IF(I77=478,"Empat Ratus Tujuh Puluh Delapan",IF(I77=479,"Empat Ratus Tujuh Puluh Sembilan",IF(I77=480,"Empat Ratus Delapan Puluh",0))))))))</f>
        <v>#REF!</v>
      </c>
      <c r="J240" s="138"/>
      <c r="K240" s="138"/>
      <c r="L240" s="138"/>
      <c r="M240" s="138"/>
      <c r="N240" s="138"/>
      <c r="O240" s="138"/>
      <c r="P240" s="138"/>
      <c r="Q240" s="138"/>
      <c r="R240" s="138"/>
      <c r="S240" s="138"/>
      <c r="T240" s="138"/>
      <c r="U240" s="138"/>
      <c r="V240" s="133"/>
      <c r="W240" s="128"/>
      <c r="X240" s="129"/>
      <c r="Y240" s="129"/>
      <c r="Z240" s="129"/>
      <c r="AA240" s="129"/>
      <c r="AB240" s="129"/>
      <c r="AC240" s="129"/>
      <c r="AD240" s="129"/>
      <c r="AE240" s="129"/>
      <c r="AF240" s="129"/>
      <c r="AG240" s="129"/>
      <c r="AH240" s="129"/>
      <c r="AI240" s="129"/>
      <c r="AJ240" s="129"/>
      <c r="AK240" s="129"/>
      <c r="AL240" s="129"/>
      <c r="AM240" s="129"/>
      <c r="AN240" s="129"/>
      <c r="AO240" s="129"/>
      <c r="AP240" s="129"/>
      <c r="AQ240" s="129"/>
      <c r="AR240" s="129"/>
      <c r="AS240" s="129"/>
      <c r="AT240" s="129"/>
      <c r="AU240" s="129"/>
      <c r="AV240" s="129"/>
      <c r="AW240" s="129"/>
      <c r="AX240" s="129"/>
      <c r="AY240" s="129"/>
      <c r="AZ240" s="129"/>
      <c r="BA240" s="129"/>
      <c r="BB240" s="129"/>
      <c r="BC240" s="129"/>
      <c r="BD240" s="129"/>
      <c r="BE240" s="129"/>
      <c r="BF240" s="129"/>
      <c r="BG240" s="129"/>
      <c r="BH240" s="129"/>
      <c r="BI240" s="129"/>
      <c r="BJ240" s="129"/>
      <c r="BK240" s="129"/>
      <c r="BL240" s="129"/>
      <c r="BM240" s="129"/>
      <c r="BN240" s="129"/>
      <c r="BO240" s="129"/>
      <c r="BP240" s="129"/>
      <c r="BQ240" s="129"/>
      <c r="BR240" s="129"/>
      <c r="BS240" s="129"/>
      <c r="BT240" s="129"/>
      <c r="BU240" s="129"/>
      <c r="BV240" s="129"/>
      <c r="BW240" s="129"/>
      <c r="BX240" s="129"/>
      <c r="BY240" s="129"/>
      <c r="BZ240" s="129"/>
      <c r="CA240" s="129"/>
      <c r="CB240" s="129"/>
      <c r="CC240" s="129"/>
      <c r="CD240" s="129"/>
      <c r="CE240" s="129"/>
      <c r="CF240" s="129"/>
      <c r="CG240" s="129"/>
      <c r="CH240" s="129"/>
      <c r="CI240" s="129"/>
      <c r="CJ240" s="129"/>
      <c r="CK240" s="129"/>
      <c r="CL240" s="129"/>
      <c r="CM240" s="129"/>
      <c r="CN240" s="129"/>
      <c r="CO240" s="129"/>
      <c r="CP240" s="129"/>
      <c r="CQ240" s="129"/>
      <c r="CR240" s="129"/>
      <c r="CS240" s="129"/>
      <c r="CT240" s="129"/>
      <c r="CU240" s="129"/>
      <c r="CV240" s="129"/>
      <c r="CW240" s="129"/>
      <c r="CX240" s="129"/>
      <c r="CY240" s="129"/>
      <c r="CZ240" s="129"/>
      <c r="DA240" s="129"/>
      <c r="DB240" s="129"/>
      <c r="DC240" s="129"/>
      <c r="DD240" s="129"/>
      <c r="DE240" s="129"/>
      <c r="DF240" s="129"/>
      <c r="DG240" s="129"/>
      <c r="DH240" s="129"/>
      <c r="DI240" s="129"/>
      <c r="DJ240" s="129"/>
      <c r="DK240" s="129"/>
      <c r="DL240" s="129"/>
      <c r="DM240" s="129"/>
      <c r="DN240" s="129"/>
      <c r="DO240" s="129"/>
      <c r="DP240" s="129"/>
      <c r="DQ240" s="129"/>
      <c r="DR240" s="129"/>
      <c r="DS240" s="129"/>
      <c r="DT240" s="129"/>
      <c r="DU240" s="129"/>
      <c r="DV240" s="129"/>
      <c r="DW240" s="129"/>
      <c r="DX240" s="129"/>
      <c r="DY240" s="129"/>
      <c r="DZ240" s="129"/>
      <c r="EA240" s="129"/>
      <c r="EB240" s="129"/>
      <c r="EC240" s="129"/>
      <c r="ED240" s="129"/>
      <c r="EE240" s="129"/>
      <c r="EF240" s="129"/>
      <c r="EG240" s="129"/>
      <c r="EH240" s="129"/>
      <c r="EI240" s="129"/>
      <c r="EJ240" s="129"/>
      <c r="EK240" s="129"/>
      <c r="EL240" s="129"/>
      <c r="EM240" s="129"/>
      <c r="EN240" s="129"/>
      <c r="EO240" s="129"/>
      <c r="EP240" s="129"/>
      <c r="EQ240" s="129"/>
      <c r="ER240" s="129"/>
      <c r="ES240" s="129"/>
      <c r="ET240" s="129"/>
      <c r="EU240" s="129"/>
      <c r="EV240" s="129"/>
      <c r="EW240" s="129"/>
      <c r="EX240" s="129"/>
      <c r="EY240" s="129"/>
      <c r="EZ240" s="129"/>
      <c r="FA240" s="129"/>
      <c r="FB240" s="129"/>
      <c r="FC240" s="129"/>
      <c r="FD240" s="129"/>
      <c r="FE240" s="129"/>
      <c r="FF240" s="129"/>
      <c r="FG240" s="129"/>
      <c r="FH240" s="129"/>
      <c r="FI240" s="129"/>
      <c r="FJ240" s="129"/>
      <c r="FK240" s="129"/>
      <c r="FL240" s="129"/>
      <c r="FM240" s="129"/>
      <c r="FN240" s="129"/>
      <c r="FO240" s="129"/>
      <c r="FP240" s="129"/>
      <c r="FQ240" s="129"/>
      <c r="FR240" s="129"/>
      <c r="FS240" s="129"/>
      <c r="FT240" s="129"/>
      <c r="FU240" s="129"/>
      <c r="FV240" s="129"/>
      <c r="FW240" s="129"/>
      <c r="FX240" s="129"/>
      <c r="FY240" s="129"/>
      <c r="FZ240" s="129"/>
      <c r="GA240" s="129"/>
      <c r="GB240" s="129"/>
      <c r="GC240" s="129"/>
      <c r="GD240" s="129"/>
      <c r="GE240" s="129"/>
      <c r="GF240" s="129"/>
      <c r="GG240" s="129"/>
      <c r="GH240" s="129"/>
      <c r="GI240" s="129"/>
      <c r="GJ240" s="129"/>
      <c r="GK240" s="129"/>
      <c r="GL240" s="129"/>
      <c r="GM240" s="129"/>
      <c r="GN240" s="129"/>
      <c r="GO240" s="129"/>
      <c r="GP240" s="129"/>
      <c r="GQ240" s="129"/>
      <c r="GR240" s="129"/>
      <c r="GS240" s="129"/>
      <c r="GT240" s="129"/>
      <c r="GU240" s="129"/>
      <c r="GV240" s="129"/>
      <c r="GW240" s="129"/>
      <c r="GX240" s="129"/>
      <c r="GY240" s="129"/>
      <c r="GZ240" s="129"/>
      <c r="HA240" s="129"/>
      <c r="HB240" s="129"/>
      <c r="HC240" s="129"/>
      <c r="HD240" s="129"/>
      <c r="HE240" s="129"/>
      <c r="HF240" s="129"/>
      <c r="HG240" s="129"/>
      <c r="HH240" s="129"/>
      <c r="HI240" s="129"/>
      <c r="HJ240" s="129"/>
      <c r="HK240" s="129"/>
      <c r="HL240" s="129"/>
      <c r="HM240" s="129"/>
      <c r="HN240" s="129"/>
      <c r="HO240" s="129"/>
      <c r="HP240" s="129"/>
      <c r="HQ240" s="129"/>
      <c r="HR240" s="129"/>
      <c r="HS240" s="129"/>
      <c r="HT240" s="129"/>
      <c r="HU240" s="129"/>
      <c r="HV240" s="129"/>
      <c r="HW240" s="129"/>
      <c r="HX240" s="129"/>
      <c r="HY240" s="129"/>
      <c r="HZ240" s="129"/>
      <c r="IA240" s="129"/>
      <c r="IB240" s="129"/>
      <c r="IC240" s="129"/>
      <c r="ID240" s="129"/>
      <c r="IE240" s="129"/>
      <c r="IF240" s="129"/>
      <c r="IG240" s="129"/>
      <c r="IH240" s="129"/>
      <c r="II240" s="129"/>
      <c r="IJ240" s="129"/>
      <c r="IK240" s="129"/>
      <c r="IL240" s="129"/>
      <c r="IM240" s="129"/>
      <c r="IN240" s="129"/>
      <c r="IO240" s="129"/>
      <c r="IP240" s="129"/>
      <c r="IQ240" s="129"/>
      <c r="IR240" s="129"/>
      <c r="IS240" s="129"/>
      <c r="IT240" s="129"/>
      <c r="IU240" s="129"/>
      <c r="IV240" s="129"/>
      <c r="IW240" s="129"/>
      <c r="IX240" s="129"/>
      <c r="IY240" s="129"/>
    </row>
    <row r="241" spans="1:259" s="120" customFormat="1" ht="15" hidden="1" x14ac:dyDescent="0.3">
      <c r="A241" s="130"/>
      <c r="B241" s="137" t="e">
        <f>IF(B239=0,B240,B239)</f>
        <v>#REF!</v>
      </c>
      <c r="C241" s="137"/>
      <c r="D241" s="137" t="e">
        <f>IF(D239=0,D240,D239)</f>
        <v>#REF!</v>
      </c>
      <c r="E241" s="137" t="e">
        <f>IF(E239=0,E240,E239)</f>
        <v>#REF!</v>
      </c>
      <c r="F241" s="137"/>
      <c r="G241" s="137"/>
      <c r="H241" s="137" t="e">
        <f>IF(H239=0,H240,H239)</f>
        <v>#REF!</v>
      </c>
      <c r="I241" s="137" t="e">
        <f>IF(I239=0,I240,I239)</f>
        <v>#REF!</v>
      </c>
      <c r="J241" s="138"/>
      <c r="K241" s="138"/>
      <c r="L241" s="138"/>
      <c r="M241" s="138"/>
      <c r="N241" s="138"/>
      <c r="O241" s="138"/>
      <c r="P241" s="138"/>
      <c r="Q241" s="138"/>
      <c r="R241" s="138"/>
      <c r="S241" s="138"/>
      <c r="T241" s="138"/>
      <c r="U241" s="138"/>
      <c r="V241" s="133"/>
      <c r="W241" s="128"/>
      <c r="X241" s="129"/>
      <c r="Y241" s="129"/>
      <c r="Z241" s="129"/>
      <c r="AA241" s="129"/>
      <c r="AB241" s="129"/>
      <c r="AC241" s="129"/>
      <c r="AD241" s="129"/>
      <c r="AE241" s="129"/>
      <c r="AF241" s="129"/>
      <c r="AG241" s="129"/>
      <c r="AH241" s="129"/>
      <c r="AI241" s="129"/>
      <c r="AJ241" s="129"/>
      <c r="AK241" s="129"/>
      <c r="AL241" s="129"/>
      <c r="AM241" s="129"/>
      <c r="AN241" s="129"/>
      <c r="AO241" s="129"/>
      <c r="AP241" s="129"/>
      <c r="AQ241" s="129"/>
      <c r="AR241" s="129"/>
      <c r="AS241" s="129"/>
      <c r="AT241" s="129"/>
      <c r="AU241" s="129"/>
      <c r="AV241" s="129"/>
      <c r="AW241" s="129"/>
      <c r="AX241" s="129"/>
      <c r="AY241" s="129"/>
      <c r="AZ241" s="129"/>
      <c r="BA241" s="129"/>
      <c r="BB241" s="129"/>
      <c r="BC241" s="129"/>
      <c r="BD241" s="129"/>
      <c r="BE241" s="129"/>
      <c r="BF241" s="129"/>
      <c r="BG241" s="129"/>
      <c r="BH241" s="129"/>
      <c r="BI241" s="129"/>
      <c r="BJ241" s="129"/>
      <c r="BK241" s="129"/>
      <c r="BL241" s="129"/>
      <c r="BM241" s="129"/>
      <c r="BN241" s="129"/>
      <c r="BO241" s="129"/>
      <c r="BP241" s="129"/>
      <c r="BQ241" s="129"/>
      <c r="BR241" s="129"/>
      <c r="BS241" s="129"/>
      <c r="BT241" s="129"/>
      <c r="BU241" s="129"/>
      <c r="BV241" s="129"/>
      <c r="BW241" s="129"/>
      <c r="BX241" s="129"/>
      <c r="BY241" s="129"/>
      <c r="BZ241" s="129"/>
      <c r="CA241" s="129"/>
      <c r="CB241" s="129"/>
      <c r="CC241" s="129"/>
      <c r="CD241" s="129"/>
      <c r="CE241" s="129"/>
      <c r="CF241" s="129"/>
      <c r="CG241" s="129"/>
      <c r="CH241" s="129"/>
      <c r="CI241" s="129"/>
      <c r="CJ241" s="129"/>
      <c r="CK241" s="129"/>
      <c r="CL241" s="129"/>
      <c r="CM241" s="129"/>
      <c r="CN241" s="129"/>
      <c r="CO241" s="129"/>
      <c r="CP241" s="129"/>
      <c r="CQ241" s="129"/>
      <c r="CR241" s="129"/>
      <c r="CS241" s="129"/>
      <c r="CT241" s="129"/>
      <c r="CU241" s="129"/>
      <c r="CV241" s="129"/>
      <c r="CW241" s="129"/>
      <c r="CX241" s="129"/>
      <c r="CY241" s="129"/>
      <c r="CZ241" s="129"/>
      <c r="DA241" s="129"/>
      <c r="DB241" s="129"/>
      <c r="DC241" s="129"/>
      <c r="DD241" s="129"/>
      <c r="DE241" s="129"/>
      <c r="DF241" s="129"/>
      <c r="DG241" s="129"/>
      <c r="DH241" s="129"/>
      <c r="DI241" s="129"/>
      <c r="DJ241" s="129"/>
      <c r="DK241" s="129"/>
      <c r="DL241" s="129"/>
      <c r="DM241" s="129"/>
      <c r="DN241" s="129"/>
      <c r="DO241" s="129"/>
      <c r="DP241" s="129"/>
      <c r="DQ241" s="129"/>
      <c r="DR241" s="129"/>
      <c r="DS241" s="129"/>
      <c r="DT241" s="129"/>
      <c r="DU241" s="129"/>
      <c r="DV241" s="129"/>
      <c r="DW241" s="129"/>
      <c r="DX241" s="129"/>
      <c r="DY241" s="129"/>
      <c r="DZ241" s="129"/>
      <c r="EA241" s="129"/>
      <c r="EB241" s="129"/>
      <c r="EC241" s="129"/>
      <c r="ED241" s="129"/>
      <c r="EE241" s="129"/>
      <c r="EF241" s="129"/>
      <c r="EG241" s="129"/>
      <c r="EH241" s="129"/>
      <c r="EI241" s="129"/>
      <c r="EJ241" s="129"/>
      <c r="EK241" s="129"/>
      <c r="EL241" s="129"/>
      <c r="EM241" s="129"/>
      <c r="EN241" s="129"/>
      <c r="EO241" s="129"/>
      <c r="EP241" s="129"/>
      <c r="EQ241" s="129"/>
      <c r="ER241" s="129"/>
      <c r="ES241" s="129"/>
      <c r="ET241" s="129"/>
      <c r="EU241" s="129"/>
      <c r="EV241" s="129"/>
      <c r="EW241" s="129"/>
      <c r="EX241" s="129"/>
      <c r="EY241" s="129"/>
      <c r="EZ241" s="129"/>
      <c r="FA241" s="129"/>
      <c r="FB241" s="129"/>
      <c r="FC241" s="129"/>
      <c r="FD241" s="129"/>
      <c r="FE241" s="129"/>
      <c r="FF241" s="129"/>
      <c r="FG241" s="129"/>
      <c r="FH241" s="129"/>
      <c r="FI241" s="129"/>
      <c r="FJ241" s="129"/>
      <c r="FK241" s="129"/>
      <c r="FL241" s="129"/>
      <c r="FM241" s="129"/>
      <c r="FN241" s="129"/>
      <c r="FO241" s="129"/>
      <c r="FP241" s="129"/>
      <c r="FQ241" s="129"/>
      <c r="FR241" s="129"/>
      <c r="FS241" s="129"/>
      <c r="FT241" s="129"/>
      <c r="FU241" s="129"/>
      <c r="FV241" s="129"/>
      <c r="FW241" s="129"/>
      <c r="FX241" s="129"/>
      <c r="FY241" s="129"/>
      <c r="FZ241" s="129"/>
      <c r="GA241" s="129"/>
      <c r="GB241" s="129"/>
      <c r="GC241" s="129"/>
      <c r="GD241" s="129"/>
      <c r="GE241" s="129"/>
      <c r="GF241" s="129"/>
      <c r="GG241" s="129"/>
      <c r="GH241" s="129"/>
      <c r="GI241" s="129"/>
      <c r="GJ241" s="129"/>
      <c r="GK241" s="129"/>
      <c r="GL241" s="129"/>
      <c r="GM241" s="129"/>
      <c r="GN241" s="129"/>
      <c r="GO241" s="129"/>
      <c r="GP241" s="129"/>
      <c r="GQ241" s="129"/>
      <c r="GR241" s="129"/>
      <c r="GS241" s="129"/>
      <c r="GT241" s="129"/>
      <c r="GU241" s="129"/>
      <c r="GV241" s="129"/>
      <c r="GW241" s="129"/>
      <c r="GX241" s="129"/>
      <c r="GY241" s="129"/>
      <c r="GZ241" s="129"/>
      <c r="HA241" s="129"/>
      <c r="HB241" s="129"/>
      <c r="HC241" s="129"/>
      <c r="HD241" s="129"/>
      <c r="HE241" s="129"/>
      <c r="HF241" s="129"/>
      <c r="HG241" s="129"/>
      <c r="HH241" s="129"/>
      <c r="HI241" s="129"/>
      <c r="HJ241" s="129"/>
      <c r="HK241" s="129"/>
      <c r="HL241" s="129"/>
      <c r="HM241" s="129"/>
      <c r="HN241" s="129"/>
      <c r="HO241" s="129"/>
      <c r="HP241" s="129"/>
      <c r="HQ241" s="129"/>
      <c r="HR241" s="129"/>
      <c r="HS241" s="129"/>
      <c r="HT241" s="129"/>
      <c r="HU241" s="129"/>
      <c r="HV241" s="129"/>
      <c r="HW241" s="129"/>
      <c r="HX241" s="129"/>
      <c r="HY241" s="129"/>
      <c r="HZ241" s="129"/>
      <c r="IA241" s="129"/>
      <c r="IB241" s="129"/>
      <c r="IC241" s="129"/>
      <c r="ID241" s="129"/>
      <c r="IE241" s="129"/>
      <c r="IF241" s="129"/>
      <c r="IG241" s="129"/>
      <c r="IH241" s="129"/>
      <c r="II241" s="129"/>
      <c r="IJ241" s="129"/>
      <c r="IK241" s="129"/>
      <c r="IL241" s="129"/>
      <c r="IM241" s="129"/>
      <c r="IN241" s="129"/>
      <c r="IO241" s="129"/>
      <c r="IP241" s="129"/>
      <c r="IQ241" s="129"/>
      <c r="IR241" s="129"/>
      <c r="IS241" s="129"/>
      <c r="IT241" s="129"/>
      <c r="IU241" s="129"/>
      <c r="IV241" s="129"/>
      <c r="IW241" s="129"/>
      <c r="IX241" s="129"/>
      <c r="IY241" s="129"/>
    </row>
    <row r="242" spans="1:259" s="120" customFormat="1" ht="15" hidden="1" x14ac:dyDescent="0.3">
      <c r="A242" s="130"/>
      <c r="B242" s="138" t="e">
        <f>IF(B77=481,"Empat Ratus Delapan Puluh Satu",IF(B77=482,"Empat Ratus Delapan Puluh Dua",IF(B77=483,"Empat Ratus Delapan Puluh Tiga",IF(B77=484,"Empat Ratus Delapan Puluh Empat",IF(B77=485,"Empat Ratus Delapan Puluh Lima",IF(B77=486,"Empat Ratus Delapan Puluh Enam",IF(B77=487,"Empat Ratus Delapan Puluh Tujuh",IF(B77=488,"Empat Ratus Delapan Puluh Delapan",0))))))))</f>
        <v>#REF!</v>
      </c>
      <c r="C242" s="138"/>
      <c r="D242" s="138" t="e">
        <f>IF(D77=481,"Empat Ratus Delapan Puluh Satu",IF(D77=482,"Empat Ratus Delapan Puluh Dua",IF(D77=483,"Empat Ratus Delapan Puluh Tiga",IF(D77=484,"Empat Ratus Delapan Puluh Empat",IF(D77=485,"Empat Ratus Delapan Puluh Lima",IF(D77=486,"Empat Ratus Delapan Puluh Enam",IF(D77=487,"Empat Ratus Delapan Puluh Tujuh",IF(D77=488,"Empat Ratus Delapan Puluh Delapan",0))))))))</f>
        <v>#REF!</v>
      </c>
      <c r="E242" s="138" t="e">
        <f>IF(E77=481,"Empat Ratus Delapan Puluh Satu",IF(E77=482,"Empat Ratus Delapan Puluh Dua",IF(E77=483,"Empat Ratus Delapan Puluh Tiga",IF(E77=484,"Empat Ratus Delapan Puluh Empat",IF(E77=485,"Empat Ratus Delapan Puluh Lima",IF(E77=486,"Empat Ratus Delapan Puluh Enam",IF(E77=487,"Empat Ratus Delapan Puluh Tujuh",IF(E77=488,"Empat Ratus Delapan Puluh Delapan",0))))))))</f>
        <v>#REF!</v>
      </c>
      <c r="F242" s="138"/>
      <c r="G242" s="138"/>
      <c r="H242" s="138" t="e">
        <f>IF(H77=481,"Empat Ratus Delapan Puluh Satu",IF(H77=482,"Empat Ratus Delapan Puluh Dua",IF(H77=483,"Empat Ratus Delapan Puluh Tiga",IF(H77=484,"Empat Ratus Delapan Puluh Empat",IF(H77=485,"Empat Ratus Delapan Puluh Lima",IF(H77=486,"Empat Ratus Delapan Puluh Enam",IF(H77=487,"Empat Ratus Delapan Puluh Tujuh",IF(H77=488,"Empat Ratus Delapan Puluh Delapan",0))))))))</f>
        <v>#REF!</v>
      </c>
      <c r="I242" s="138" t="e">
        <f>IF(I77=481,"Empat Ratus Delapan Puluh Satu",IF(I77=482,"Empat Ratus Delapan Puluh Dua",IF(I77=483,"Empat Ratus Delapan Puluh Tiga",IF(I77=484,"Empat Ratus Delapan Puluh Empat",IF(I77=485,"Empat Ratus Delapan Puluh Lima",IF(I77=486,"Empat Ratus Delapan Puluh Enam",IF(I77=487,"Empat Ratus Delapan Puluh Tujuh",IF(I77=488,"Empat Ratus Delapan Puluh Delapan",0))))))))</f>
        <v>#REF!</v>
      </c>
      <c r="J242" s="138"/>
      <c r="K242" s="138"/>
      <c r="L242" s="138"/>
      <c r="M242" s="138"/>
      <c r="N242" s="138"/>
      <c r="O242" s="138"/>
      <c r="P242" s="138"/>
      <c r="Q242" s="138"/>
      <c r="R242" s="138"/>
      <c r="S242" s="138"/>
      <c r="T242" s="138"/>
      <c r="U242" s="138"/>
      <c r="V242" s="133"/>
      <c r="W242" s="128"/>
      <c r="X242" s="129"/>
      <c r="Y242" s="129"/>
      <c r="Z242" s="129"/>
      <c r="AA242" s="129"/>
      <c r="AB242" s="129"/>
      <c r="AC242" s="129"/>
      <c r="AD242" s="129"/>
      <c r="AE242" s="129"/>
      <c r="AF242" s="129"/>
      <c r="AG242" s="129"/>
      <c r="AH242" s="129"/>
      <c r="AI242" s="129"/>
      <c r="AJ242" s="129"/>
      <c r="AK242" s="129"/>
      <c r="AL242" s="129"/>
      <c r="AM242" s="129"/>
      <c r="AN242" s="129"/>
      <c r="AO242" s="129"/>
      <c r="AP242" s="129"/>
      <c r="AQ242" s="129"/>
      <c r="AR242" s="129"/>
      <c r="AS242" s="129"/>
      <c r="AT242" s="129"/>
      <c r="AU242" s="129"/>
      <c r="AV242" s="129"/>
      <c r="AW242" s="129"/>
      <c r="AX242" s="129"/>
      <c r="AY242" s="129"/>
      <c r="AZ242" s="129"/>
      <c r="BA242" s="129"/>
      <c r="BB242" s="129"/>
      <c r="BC242" s="129"/>
      <c r="BD242" s="129"/>
      <c r="BE242" s="129"/>
      <c r="BF242" s="129"/>
      <c r="BG242" s="129"/>
      <c r="BH242" s="129"/>
      <c r="BI242" s="129"/>
      <c r="BJ242" s="129"/>
      <c r="BK242" s="129"/>
      <c r="BL242" s="129"/>
      <c r="BM242" s="129"/>
      <c r="BN242" s="129"/>
      <c r="BO242" s="129"/>
      <c r="BP242" s="129"/>
      <c r="BQ242" s="129"/>
      <c r="BR242" s="129"/>
      <c r="BS242" s="129"/>
      <c r="BT242" s="129"/>
      <c r="BU242" s="129"/>
      <c r="BV242" s="129"/>
      <c r="BW242" s="129"/>
      <c r="BX242" s="129"/>
      <c r="BY242" s="129"/>
      <c r="BZ242" s="129"/>
      <c r="CA242" s="129"/>
      <c r="CB242" s="129"/>
      <c r="CC242" s="129"/>
      <c r="CD242" s="129"/>
      <c r="CE242" s="129"/>
      <c r="CF242" s="129"/>
      <c r="CG242" s="129"/>
      <c r="CH242" s="129"/>
      <c r="CI242" s="129"/>
      <c r="CJ242" s="129"/>
      <c r="CK242" s="129"/>
      <c r="CL242" s="129"/>
      <c r="CM242" s="129"/>
      <c r="CN242" s="129"/>
      <c r="CO242" s="129"/>
      <c r="CP242" s="129"/>
      <c r="CQ242" s="129"/>
      <c r="CR242" s="129"/>
      <c r="CS242" s="129"/>
      <c r="CT242" s="129"/>
      <c r="CU242" s="129"/>
      <c r="CV242" s="129"/>
      <c r="CW242" s="129"/>
      <c r="CX242" s="129"/>
      <c r="CY242" s="129"/>
      <c r="CZ242" s="129"/>
      <c r="DA242" s="129"/>
      <c r="DB242" s="129"/>
      <c r="DC242" s="129"/>
      <c r="DD242" s="129"/>
      <c r="DE242" s="129"/>
      <c r="DF242" s="129"/>
      <c r="DG242" s="129"/>
      <c r="DH242" s="129"/>
      <c r="DI242" s="129"/>
      <c r="DJ242" s="129"/>
      <c r="DK242" s="129"/>
      <c r="DL242" s="129"/>
      <c r="DM242" s="129"/>
      <c r="DN242" s="129"/>
      <c r="DO242" s="129"/>
      <c r="DP242" s="129"/>
      <c r="DQ242" s="129"/>
      <c r="DR242" s="129"/>
      <c r="DS242" s="129"/>
      <c r="DT242" s="129"/>
      <c r="DU242" s="129"/>
      <c r="DV242" s="129"/>
      <c r="DW242" s="129"/>
      <c r="DX242" s="129"/>
      <c r="DY242" s="129"/>
      <c r="DZ242" s="129"/>
      <c r="EA242" s="129"/>
      <c r="EB242" s="129"/>
      <c r="EC242" s="129"/>
      <c r="ED242" s="129"/>
      <c r="EE242" s="129"/>
      <c r="EF242" s="129"/>
      <c r="EG242" s="129"/>
      <c r="EH242" s="129"/>
      <c r="EI242" s="129"/>
      <c r="EJ242" s="129"/>
      <c r="EK242" s="129"/>
      <c r="EL242" s="129"/>
      <c r="EM242" s="129"/>
      <c r="EN242" s="129"/>
      <c r="EO242" s="129"/>
      <c r="EP242" s="129"/>
      <c r="EQ242" s="129"/>
      <c r="ER242" s="129"/>
      <c r="ES242" s="129"/>
      <c r="ET242" s="129"/>
      <c r="EU242" s="129"/>
      <c r="EV242" s="129"/>
      <c r="EW242" s="129"/>
      <c r="EX242" s="129"/>
      <c r="EY242" s="129"/>
      <c r="EZ242" s="129"/>
      <c r="FA242" s="129"/>
      <c r="FB242" s="129"/>
      <c r="FC242" s="129"/>
      <c r="FD242" s="129"/>
      <c r="FE242" s="129"/>
      <c r="FF242" s="129"/>
      <c r="FG242" s="129"/>
      <c r="FH242" s="129"/>
      <c r="FI242" s="129"/>
      <c r="FJ242" s="129"/>
      <c r="FK242" s="129"/>
      <c r="FL242" s="129"/>
      <c r="FM242" s="129"/>
      <c r="FN242" s="129"/>
      <c r="FO242" s="129"/>
      <c r="FP242" s="129"/>
      <c r="FQ242" s="129"/>
      <c r="FR242" s="129"/>
      <c r="FS242" s="129"/>
      <c r="FT242" s="129"/>
      <c r="FU242" s="129"/>
      <c r="FV242" s="129"/>
      <c r="FW242" s="129"/>
      <c r="FX242" s="129"/>
      <c r="FY242" s="129"/>
      <c r="FZ242" s="129"/>
      <c r="GA242" s="129"/>
      <c r="GB242" s="129"/>
      <c r="GC242" s="129"/>
      <c r="GD242" s="129"/>
      <c r="GE242" s="129"/>
      <c r="GF242" s="129"/>
      <c r="GG242" s="129"/>
      <c r="GH242" s="129"/>
      <c r="GI242" s="129"/>
      <c r="GJ242" s="129"/>
      <c r="GK242" s="129"/>
      <c r="GL242" s="129"/>
      <c r="GM242" s="129"/>
      <c r="GN242" s="129"/>
      <c r="GO242" s="129"/>
      <c r="GP242" s="129"/>
      <c r="GQ242" s="129"/>
      <c r="GR242" s="129"/>
      <c r="GS242" s="129"/>
      <c r="GT242" s="129"/>
      <c r="GU242" s="129"/>
      <c r="GV242" s="129"/>
      <c r="GW242" s="129"/>
      <c r="GX242" s="129"/>
      <c r="GY242" s="129"/>
      <c r="GZ242" s="129"/>
      <c r="HA242" s="129"/>
      <c r="HB242" s="129"/>
      <c r="HC242" s="129"/>
      <c r="HD242" s="129"/>
      <c r="HE242" s="129"/>
      <c r="HF242" s="129"/>
      <c r="HG242" s="129"/>
      <c r="HH242" s="129"/>
      <c r="HI242" s="129"/>
      <c r="HJ242" s="129"/>
      <c r="HK242" s="129"/>
      <c r="HL242" s="129"/>
      <c r="HM242" s="129"/>
      <c r="HN242" s="129"/>
      <c r="HO242" s="129"/>
      <c r="HP242" s="129"/>
      <c r="HQ242" s="129"/>
      <c r="HR242" s="129"/>
      <c r="HS242" s="129"/>
      <c r="HT242" s="129"/>
      <c r="HU242" s="129"/>
      <c r="HV242" s="129"/>
      <c r="HW242" s="129"/>
      <c r="HX242" s="129"/>
      <c r="HY242" s="129"/>
      <c r="HZ242" s="129"/>
      <c r="IA242" s="129"/>
      <c r="IB242" s="129"/>
      <c r="IC242" s="129"/>
      <c r="ID242" s="129"/>
      <c r="IE242" s="129"/>
      <c r="IF242" s="129"/>
      <c r="IG242" s="129"/>
      <c r="IH242" s="129"/>
      <c r="II242" s="129"/>
      <c r="IJ242" s="129"/>
      <c r="IK242" s="129"/>
      <c r="IL242" s="129"/>
      <c r="IM242" s="129"/>
      <c r="IN242" s="129"/>
      <c r="IO242" s="129"/>
      <c r="IP242" s="129"/>
      <c r="IQ242" s="129"/>
      <c r="IR242" s="129"/>
      <c r="IS242" s="129"/>
      <c r="IT242" s="129"/>
      <c r="IU242" s="129"/>
      <c r="IV242" s="129"/>
      <c r="IW242" s="129"/>
      <c r="IX242" s="129"/>
      <c r="IY242" s="129"/>
    </row>
    <row r="243" spans="1:259" s="120" customFormat="1" ht="15" hidden="1" x14ac:dyDescent="0.3">
      <c r="A243" s="130"/>
      <c r="B243" s="137" t="e">
        <f>IF(B241=0,B242,B241)</f>
        <v>#REF!</v>
      </c>
      <c r="C243" s="137"/>
      <c r="D243" s="137" t="e">
        <f>IF(D241=0,D242,D241)</f>
        <v>#REF!</v>
      </c>
      <c r="E243" s="137" t="e">
        <f>IF(E241=0,E242,E241)</f>
        <v>#REF!</v>
      </c>
      <c r="F243" s="137"/>
      <c r="G243" s="137"/>
      <c r="H243" s="137" t="e">
        <f>IF(H241=0,H242,H241)</f>
        <v>#REF!</v>
      </c>
      <c r="I243" s="137" t="e">
        <f>IF(I241=0,I242,I241)</f>
        <v>#REF!</v>
      </c>
      <c r="J243" s="138"/>
      <c r="K243" s="138"/>
      <c r="L243" s="138"/>
      <c r="M243" s="138"/>
      <c r="N243" s="138"/>
      <c r="O243" s="138"/>
      <c r="P243" s="138"/>
      <c r="Q243" s="138"/>
      <c r="R243" s="138"/>
      <c r="S243" s="138"/>
      <c r="T243" s="138"/>
      <c r="U243" s="138"/>
      <c r="V243" s="133"/>
      <c r="W243" s="128"/>
      <c r="X243" s="129"/>
      <c r="Y243" s="129"/>
      <c r="Z243" s="129"/>
      <c r="AA243" s="129"/>
      <c r="AB243" s="129"/>
      <c r="AC243" s="129"/>
      <c r="AD243" s="129"/>
      <c r="AE243" s="129"/>
      <c r="AF243" s="129"/>
      <c r="AG243" s="129"/>
      <c r="AH243" s="129"/>
      <c r="AI243" s="129"/>
      <c r="AJ243" s="129"/>
      <c r="AK243" s="129"/>
      <c r="AL243" s="129"/>
      <c r="AM243" s="129"/>
      <c r="AN243" s="129"/>
      <c r="AO243" s="129"/>
      <c r="AP243" s="129"/>
      <c r="AQ243" s="129"/>
      <c r="AR243" s="129"/>
      <c r="AS243" s="129"/>
      <c r="AT243" s="129"/>
      <c r="AU243" s="129"/>
      <c r="AV243" s="129"/>
      <c r="AW243" s="129"/>
      <c r="AX243" s="129"/>
      <c r="AY243" s="129"/>
      <c r="AZ243" s="129"/>
      <c r="BA243" s="129"/>
      <c r="BB243" s="129"/>
      <c r="BC243" s="129"/>
      <c r="BD243" s="129"/>
      <c r="BE243" s="129"/>
      <c r="BF243" s="129"/>
      <c r="BG243" s="129"/>
      <c r="BH243" s="129"/>
      <c r="BI243" s="129"/>
      <c r="BJ243" s="129"/>
      <c r="BK243" s="129"/>
      <c r="BL243" s="129"/>
      <c r="BM243" s="129"/>
      <c r="BN243" s="129"/>
      <c r="BO243" s="129"/>
      <c r="BP243" s="129"/>
      <c r="BQ243" s="129"/>
      <c r="BR243" s="129"/>
      <c r="BS243" s="129"/>
      <c r="BT243" s="129"/>
      <c r="BU243" s="129"/>
      <c r="BV243" s="129"/>
      <c r="BW243" s="129"/>
      <c r="BX243" s="129"/>
      <c r="BY243" s="129"/>
      <c r="BZ243" s="129"/>
      <c r="CA243" s="129"/>
      <c r="CB243" s="129"/>
      <c r="CC243" s="129"/>
      <c r="CD243" s="129"/>
      <c r="CE243" s="129"/>
      <c r="CF243" s="129"/>
      <c r="CG243" s="129"/>
      <c r="CH243" s="129"/>
      <c r="CI243" s="129"/>
      <c r="CJ243" s="129"/>
      <c r="CK243" s="129"/>
      <c r="CL243" s="129"/>
      <c r="CM243" s="129"/>
      <c r="CN243" s="129"/>
      <c r="CO243" s="129"/>
      <c r="CP243" s="129"/>
      <c r="CQ243" s="129"/>
      <c r="CR243" s="129"/>
      <c r="CS243" s="129"/>
      <c r="CT243" s="129"/>
      <c r="CU243" s="129"/>
      <c r="CV243" s="129"/>
      <c r="CW243" s="129"/>
      <c r="CX243" s="129"/>
      <c r="CY243" s="129"/>
      <c r="CZ243" s="129"/>
      <c r="DA243" s="129"/>
      <c r="DB243" s="129"/>
      <c r="DC243" s="129"/>
      <c r="DD243" s="129"/>
      <c r="DE243" s="129"/>
      <c r="DF243" s="129"/>
      <c r="DG243" s="129"/>
      <c r="DH243" s="129"/>
      <c r="DI243" s="129"/>
      <c r="DJ243" s="129"/>
      <c r="DK243" s="129"/>
      <c r="DL243" s="129"/>
      <c r="DM243" s="129"/>
      <c r="DN243" s="129"/>
      <c r="DO243" s="129"/>
      <c r="DP243" s="129"/>
      <c r="DQ243" s="129"/>
      <c r="DR243" s="129"/>
      <c r="DS243" s="129"/>
      <c r="DT243" s="129"/>
      <c r="DU243" s="129"/>
      <c r="DV243" s="129"/>
      <c r="DW243" s="129"/>
      <c r="DX243" s="129"/>
      <c r="DY243" s="129"/>
      <c r="DZ243" s="129"/>
      <c r="EA243" s="129"/>
      <c r="EB243" s="129"/>
      <c r="EC243" s="129"/>
      <c r="ED243" s="129"/>
      <c r="EE243" s="129"/>
      <c r="EF243" s="129"/>
      <c r="EG243" s="129"/>
      <c r="EH243" s="129"/>
      <c r="EI243" s="129"/>
      <c r="EJ243" s="129"/>
      <c r="EK243" s="129"/>
      <c r="EL243" s="129"/>
      <c r="EM243" s="129"/>
      <c r="EN243" s="129"/>
      <c r="EO243" s="129"/>
      <c r="EP243" s="129"/>
      <c r="EQ243" s="129"/>
      <c r="ER243" s="129"/>
      <c r="ES243" s="129"/>
      <c r="ET243" s="129"/>
      <c r="EU243" s="129"/>
      <c r="EV243" s="129"/>
      <c r="EW243" s="129"/>
      <c r="EX243" s="129"/>
      <c r="EY243" s="129"/>
      <c r="EZ243" s="129"/>
      <c r="FA243" s="129"/>
      <c r="FB243" s="129"/>
      <c r="FC243" s="129"/>
      <c r="FD243" s="129"/>
      <c r="FE243" s="129"/>
      <c r="FF243" s="129"/>
      <c r="FG243" s="129"/>
      <c r="FH243" s="129"/>
      <c r="FI243" s="129"/>
      <c r="FJ243" s="129"/>
      <c r="FK243" s="129"/>
      <c r="FL243" s="129"/>
      <c r="FM243" s="129"/>
      <c r="FN243" s="129"/>
      <c r="FO243" s="129"/>
      <c r="FP243" s="129"/>
      <c r="FQ243" s="129"/>
      <c r="FR243" s="129"/>
      <c r="FS243" s="129"/>
      <c r="FT243" s="129"/>
      <c r="FU243" s="129"/>
      <c r="FV243" s="129"/>
      <c r="FW243" s="129"/>
      <c r="FX243" s="129"/>
      <c r="FY243" s="129"/>
      <c r="FZ243" s="129"/>
      <c r="GA243" s="129"/>
      <c r="GB243" s="129"/>
      <c r="GC243" s="129"/>
      <c r="GD243" s="129"/>
      <c r="GE243" s="129"/>
      <c r="GF243" s="129"/>
      <c r="GG243" s="129"/>
      <c r="GH243" s="129"/>
      <c r="GI243" s="129"/>
      <c r="GJ243" s="129"/>
      <c r="GK243" s="129"/>
      <c r="GL243" s="129"/>
      <c r="GM243" s="129"/>
      <c r="GN243" s="129"/>
      <c r="GO243" s="129"/>
      <c r="GP243" s="129"/>
      <c r="GQ243" s="129"/>
      <c r="GR243" s="129"/>
      <c r="GS243" s="129"/>
      <c r="GT243" s="129"/>
      <c r="GU243" s="129"/>
      <c r="GV243" s="129"/>
      <c r="GW243" s="129"/>
      <c r="GX243" s="129"/>
      <c r="GY243" s="129"/>
      <c r="GZ243" s="129"/>
      <c r="HA243" s="129"/>
      <c r="HB243" s="129"/>
      <c r="HC243" s="129"/>
      <c r="HD243" s="129"/>
      <c r="HE243" s="129"/>
      <c r="HF243" s="129"/>
      <c r="HG243" s="129"/>
      <c r="HH243" s="129"/>
      <c r="HI243" s="129"/>
      <c r="HJ243" s="129"/>
      <c r="HK243" s="129"/>
      <c r="HL243" s="129"/>
      <c r="HM243" s="129"/>
      <c r="HN243" s="129"/>
      <c r="HO243" s="129"/>
      <c r="HP243" s="129"/>
      <c r="HQ243" s="129"/>
      <c r="HR243" s="129"/>
      <c r="HS243" s="129"/>
      <c r="HT243" s="129"/>
      <c r="HU243" s="129"/>
      <c r="HV243" s="129"/>
      <c r="HW243" s="129"/>
      <c r="HX243" s="129"/>
      <c r="HY243" s="129"/>
      <c r="HZ243" s="129"/>
      <c r="IA243" s="129"/>
      <c r="IB243" s="129"/>
      <c r="IC243" s="129"/>
      <c r="ID243" s="129"/>
      <c r="IE243" s="129"/>
      <c r="IF243" s="129"/>
      <c r="IG243" s="129"/>
      <c r="IH243" s="129"/>
      <c r="II243" s="129"/>
      <c r="IJ243" s="129"/>
      <c r="IK243" s="129"/>
      <c r="IL243" s="129"/>
      <c r="IM243" s="129"/>
      <c r="IN243" s="129"/>
      <c r="IO243" s="129"/>
      <c r="IP243" s="129"/>
      <c r="IQ243" s="129"/>
      <c r="IR243" s="129"/>
      <c r="IS243" s="129"/>
      <c r="IT243" s="129"/>
      <c r="IU243" s="129"/>
      <c r="IV243" s="129"/>
      <c r="IW243" s="129"/>
      <c r="IX243" s="129"/>
      <c r="IY243" s="129"/>
    </row>
    <row r="244" spans="1:259" s="120" customFormat="1" ht="15" hidden="1" x14ac:dyDescent="0.3">
      <c r="A244" s="130"/>
      <c r="B244" s="138" t="e">
        <f>IF(B77=489,"Empat Ratus Delapan Puluh Sembilan",IF(B77=490,"Empat Ratus Sembilan Puluh",IF(B77=491,"Empat Ratus Sembilan Puluh Satu",IF(B77=492,"Empat Ratus Sembilan Puluh Dua",IF(B77=493,"Empat Ratus Sembilan Puluh Tiga",IF(B77=494,"Empat Ratus Sembilan Puluh Empat",IF(B77=495,"Empat Ratus Sembilan Puluh Lima",IF(B77=496,"Empat Ratus Sembilan Puluh Enam",0))))))))</f>
        <v>#REF!</v>
      </c>
      <c r="C244" s="138"/>
      <c r="D244" s="138" t="e">
        <f>IF(D77=489,"Empat Ratus Delapan Puluh Sembilan",IF(D77=490,"Empat Ratus Sembilan Puluh",IF(D77=491,"Empat Ratus Sembilan Puluh Satu",IF(D77=492,"Empat Ratus Sembilan Puluh Dua",IF(D77=493,"Empat Ratus Sembilan Puluh Tiga",IF(D77=494,"Empat Ratus Sembilan Puluh Empat",IF(D77=495,"Empat Ratus Sembilan Puluh Lima",IF(D77=496,"Empat Ratus Sembilan Puluh Enam",0))))))))</f>
        <v>#REF!</v>
      </c>
      <c r="E244" s="138" t="e">
        <f>IF(E77=489,"Empat Ratus Delapan Puluh Sembilan",IF(E77=490,"Empat Ratus Sembilan Puluh",IF(E77=491,"Empat Ratus Sembilan Puluh Satu",IF(E77=492,"Empat Ratus Sembilan Puluh Dua",IF(E77=493,"Empat Ratus Sembilan Puluh Tiga",IF(E77=494,"Empat Ratus Sembilan Puluh Empat",IF(E77=495,"Empat Ratus Sembilan Puluh Lima",IF(E77=496,"Empat Ratus Sembilan Puluh Enam",0))))))))</f>
        <v>#REF!</v>
      </c>
      <c r="F244" s="138"/>
      <c r="G244" s="138"/>
      <c r="H244" s="138" t="e">
        <f>IF(H77=489,"Empat Ratus Delapan Puluh Sembilan",IF(H77=490,"Empat Ratus Sembilan Puluh",IF(H77=491,"Empat Ratus Sembilan Puluh Satu",IF(H77=492,"Empat Ratus Sembilan Puluh Dua",IF(H77=493,"Empat Ratus Sembilan Puluh Tiga",IF(H77=494,"Empat Ratus Sembilan Puluh Empat",IF(H77=495,"Empat Ratus Sembilan Puluh Lima",IF(H77=496,"Empat Ratus Sembilan Puluh Enam",0))))))))</f>
        <v>#REF!</v>
      </c>
      <c r="I244" s="138" t="e">
        <f>IF(I77=489,"Empat Ratus Delapan Puluh Sembilan",IF(I77=490,"Empat Ratus Sembilan Puluh",IF(I77=491,"Empat Ratus Sembilan Puluh Satu",IF(I77=492,"Empat Ratus Sembilan Puluh Dua",IF(I77=493,"Empat Ratus Sembilan Puluh Tiga",IF(I77=494,"Empat Ratus Sembilan Puluh Empat",IF(I77=495,"Empat Ratus Sembilan Puluh Lima",IF(I77=496,"Empat Ratus Sembilan Puluh Enam",0))))))))</f>
        <v>#REF!</v>
      </c>
      <c r="J244" s="138"/>
      <c r="K244" s="138"/>
      <c r="L244" s="138"/>
      <c r="M244" s="138"/>
      <c r="N244" s="138"/>
      <c r="O244" s="138"/>
      <c r="P244" s="138"/>
      <c r="Q244" s="138"/>
      <c r="R244" s="138"/>
      <c r="S244" s="138"/>
      <c r="T244" s="138"/>
      <c r="U244" s="138"/>
      <c r="V244" s="133"/>
      <c r="W244" s="128"/>
      <c r="X244" s="129"/>
      <c r="Y244" s="129"/>
      <c r="Z244" s="129"/>
      <c r="AA244" s="129"/>
      <c r="AB244" s="129"/>
      <c r="AC244" s="129"/>
      <c r="AD244" s="129"/>
      <c r="AE244" s="129"/>
      <c r="AF244" s="129"/>
      <c r="AG244" s="129"/>
      <c r="AH244" s="129"/>
      <c r="AI244" s="129"/>
      <c r="AJ244" s="129"/>
      <c r="AK244" s="129"/>
      <c r="AL244" s="129"/>
      <c r="AM244" s="129"/>
      <c r="AN244" s="129"/>
      <c r="AO244" s="129"/>
      <c r="AP244" s="129"/>
      <c r="AQ244" s="129"/>
      <c r="AR244" s="129"/>
      <c r="AS244" s="129"/>
      <c r="AT244" s="129"/>
      <c r="AU244" s="129"/>
      <c r="AV244" s="129"/>
      <c r="AW244" s="129"/>
      <c r="AX244" s="129"/>
      <c r="AY244" s="129"/>
      <c r="AZ244" s="129"/>
      <c r="BA244" s="129"/>
      <c r="BB244" s="129"/>
      <c r="BC244" s="129"/>
      <c r="BD244" s="129"/>
      <c r="BE244" s="129"/>
      <c r="BF244" s="129"/>
      <c r="BG244" s="129"/>
      <c r="BH244" s="129"/>
      <c r="BI244" s="129"/>
      <c r="BJ244" s="129"/>
      <c r="BK244" s="129"/>
      <c r="BL244" s="129"/>
      <c r="BM244" s="129"/>
      <c r="BN244" s="129"/>
      <c r="BO244" s="129"/>
      <c r="BP244" s="129"/>
      <c r="BQ244" s="129"/>
      <c r="BR244" s="129"/>
      <c r="BS244" s="129"/>
      <c r="BT244" s="129"/>
      <c r="BU244" s="129"/>
      <c r="BV244" s="129"/>
      <c r="BW244" s="129"/>
      <c r="BX244" s="129"/>
      <c r="BY244" s="129"/>
      <c r="BZ244" s="129"/>
      <c r="CA244" s="129"/>
      <c r="CB244" s="129"/>
      <c r="CC244" s="129"/>
      <c r="CD244" s="129"/>
      <c r="CE244" s="129"/>
      <c r="CF244" s="129"/>
      <c r="CG244" s="129"/>
      <c r="CH244" s="129"/>
      <c r="CI244" s="129"/>
      <c r="CJ244" s="129"/>
      <c r="CK244" s="129"/>
      <c r="CL244" s="129"/>
      <c r="CM244" s="129"/>
      <c r="CN244" s="129"/>
      <c r="CO244" s="129"/>
      <c r="CP244" s="129"/>
      <c r="CQ244" s="129"/>
      <c r="CR244" s="129"/>
      <c r="CS244" s="129"/>
      <c r="CT244" s="129"/>
      <c r="CU244" s="129"/>
      <c r="CV244" s="129"/>
      <c r="CW244" s="129"/>
      <c r="CX244" s="129"/>
      <c r="CY244" s="129"/>
      <c r="CZ244" s="129"/>
      <c r="DA244" s="129"/>
      <c r="DB244" s="129"/>
      <c r="DC244" s="129"/>
      <c r="DD244" s="129"/>
      <c r="DE244" s="129"/>
      <c r="DF244" s="129"/>
      <c r="DG244" s="129"/>
      <c r="DH244" s="129"/>
      <c r="DI244" s="129"/>
      <c r="DJ244" s="129"/>
      <c r="DK244" s="129"/>
      <c r="DL244" s="129"/>
      <c r="DM244" s="129"/>
      <c r="DN244" s="129"/>
      <c r="DO244" s="129"/>
      <c r="DP244" s="129"/>
      <c r="DQ244" s="129"/>
      <c r="DR244" s="129"/>
      <c r="DS244" s="129"/>
      <c r="DT244" s="129"/>
      <c r="DU244" s="129"/>
      <c r="DV244" s="129"/>
      <c r="DW244" s="129"/>
      <c r="DX244" s="129"/>
      <c r="DY244" s="129"/>
      <c r="DZ244" s="129"/>
      <c r="EA244" s="129"/>
      <c r="EB244" s="129"/>
      <c r="EC244" s="129"/>
      <c r="ED244" s="129"/>
      <c r="EE244" s="129"/>
      <c r="EF244" s="129"/>
      <c r="EG244" s="129"/>
      <c r="EH244" s="129"/>
      <c r="EI244" s="129"/>
      <c r="EJ244" s="129"/>
      <c r="EK244" s="129"/>
      <c r="EL244" s="129"/>
      <c r="EM244" s="129"/>
      <c r="EN244" s="129"/>
      <c r="EO244" s="129"/>
      <c r="EP244" s="129"/>
      <c r="EQ244" s="129"/>
      <c r="ER244" s="129"/>
      <c r="ES244" s="129"/>
      <c r="ET244" s="129"/>
      <c r="EU244" s="129"/>
      <c r="EV244" s="129"/>
      <c r="EW244" s="129"/>
      <c r="EX244" s="129"/>
      <c r="EY244" s="129"/>
      <c r="EZ244" s="129"/>
      <c r="FA244" s="129"/>
      <c r="FB244" s="129"/>
      <c r="FC244" s="129"/>
      <c r="FD244" s="129"/>
      <c r="FE244" s="129"/>
      <c r="FF244" s="129"/>
      <c r="FG244" s="129"/>
      <c r="FH244" s="129"/>
      <c r="FI244" s="129"/>
      <c r="FJ244" s="129"/>
      <c r="FK244" s="129"/>
      <c r="FL244" s="129"/>
      <c r="FM244" s="129"/>
      <c r="FN244" s="129"/>
      <c r="FO244" s="129"/>
      <c r="FP244" s="129"/>
      <c r="FQ244" s="129"/>
      <c r="FR244" s="129"/>
      <c r="FS244" s="129"/>
      <c r="FT244" s="129"/>
      <c r="FU244" s="129"/>
      <c r="FV244" s="129"/>
      <c r="FW244" s="129"/>
      <c r="FX244" s="129"/>
      <c r="FY244" s="129"/>
      <c r="FZ244" s="129"/>
      <c r="GA244" s="129"/>
      <c r="GB244" s="129"/>
      <c r="GC244" s="129"/>
      <c r="GD244" s="129"/>
      <c r="GE244" s="129"/>
      <c r="GF244" s="129"/>
      <c r="GG244" s="129"/>
      <c r="GH244" s="129"/>
      <c r="GI244" s="129"/>
      <c r="GJ244" s="129"/>
      <c r="GK244" s="129"/>
      <c r="GL244" s="129"/>
      <c r="GM244" s="129"/>
      <c r="GN244" s="129"/>
      <c r="GO244" s="129"/>
      <c r="GP244" s="129"/>
      <c r="GQ244" s="129"/>
      <c r="GR244" s="129"/>
      <c r="GS244" s="129"/>
      <c r="GT244" s="129"/>
      <c r="GU244" s="129"/>
      <c r="GV244" s="129"/>
      <c r="GW244" s="129"/>
      <c r="GX244" s="129"/>
      <c r="GY244" s="129"/>
      <c r="GZ244" s="129"/>
      <c r="HA244" s="129"/>
      <c r="HB244" s="129"/>
      <c r="HC244" s="129"/>
      <c r="HD244" s="129"/>
      <c r="HE244" s="129"/>
      <c r="HF244" s="129"/>
      <c r="HG244" s="129"/>
      <c r="HH244" s="129"/>
      <c r="HI244" s="129"/>
      <c r="HJ244" s="129"/>
      <c r="HK244" s="129"/>
      <c r="HL244" s="129"/>
      <c r="HM244" s="129"/>
      <c r="HN244" s="129"/>
      <c r="HO244" s="129"/>
      <c r="HP244" s="129"/>
      <c r="HQ244" s="129"/>
      <c r="HR244" s="129"/>
      <c r="HS244" s="129"/>
      <c r="HT244" s="129"/>
      <c r="HU244" s="129"/>
      <c r="HV244" s="129"/>
      <c r="HW244" s="129"/>
      <c r="HX244" s="129"/>
      <c r="HY244" s="129"/>
      <c r="HZ244" s="129"/>
      <c r="IA244" s="129"/>
      <c r="IB244" s="129"/>
      <c r="IC244" s="129"/>
      <c r="ID244" s="129"/>
      <c r="IE244" s="129"/>
      <c r="IF244" s="129"/>
      <c r="IG244" s="129"/>
      <c r="IH244" s="129"/>
      <c r="II244" s="129"/>
      <c r="IJ244" s="129"/>
      <c r="IK244" s="129"/>
      <c r="IL244" s="129"/>
      <c r="IM244" s="129"/>
      <c r="IN244" s="129"/>
      <c r="IO244" s="129"/>
      <c r="IP244" s="129"/>
      <c r="IQ244" s="129"/>
      <c r="IR244" s="129"/>
      <c r="IS244" s="129"/>
      <c r="IT244" s="129"/>
      <c r="IU244" s="129"/>
      <c r="IV244" s="129"/>
      <c r="IW244" s="129"/>
      <c r="IX244" s="129"/>
      <c r="IY244" s="129"/>
    </row>
    <row r="245" spans="1:259" s="120" customFormat="1" ht="15" hidden="1" x14ac:dyDescent="0.3">
      <c r="A245" s="130"/>
      <c r="B245" s="137" t="e">
        <f>IF(B243=0,B244,B243)</f>
        <v>#REF!</v>
      </c>
      <c r="C245" s="137"/>
      <c r="D245" s="137" t="e">
        <f>IF(D243=0,D244,D243)</f>
        <v>#REF!</v>
      </c>
      <c r="E245" s="137" t="e">
        <f>IF(E243=0,E244,E243)</f>
        <v>#REF!</v>
      </c>
      <c r="F245" s="137"/>
      <c r="G245" s="137"/>
      <c r="H245" s="137" t="e">
        <f>IF(H243=0,H244,H243)</f>
        <v>#REF!</v>
      </c>
      <c r="I245" s="137" t="e">
        <f>IF(I243=0,I244,I243)</f>
        <v>#REF!</v>
      </c>
      <c r="J245" s="138"/>
      <c r="K245" s="138"/>
      <c r="L245" s="138"/>
      <c r="M245" s="138"/>
      <c r="N245" s="138"/>
      <c r="O245" s="138"/>
      <c r="P245" s="138"/>
      <c r="Q245" s="138"/>
      <c r="R245" s="138"/>
      <c r="S245" s="138"/>
      <c r="T245" s="138"/>
      <c r="U245" s="138"/>
      <c r="V245" s="133"/>
      <c r="W245" s="128"/>
      <c r="X245" s="129"/>
      <c r="Y245" s="129"/>
      <c r="Z245" s="129"/>
      <c r="AA245" s="129"/>
      <c r="AB245" s="129"/>
      <c r="AC245" s="129"/>
      <c r="AD245" s="129"/>
      <c r="AE245" s="129"/>
      <c r="AF245" s="129"/>
      <c r="AG245" s="129"/>
      <c r="AH245" s="129"/>
      <c r="AI245" s="129"/>
      <c r="AJ245" s="129"/>
      <c r="AK245" s="129"/>
      <c r="AL245" s="129"/>
      <c r="AM245" s="129"/>
      <c r="AN245" s="129"/>
      <c r="AO245" s="129"/>
      <c r="AP245" s="129"/>
      <c r="AQ245" s="129"/>
      <c r="AR245" s="129"/>
      <c r="AS245" s="129"/>
      <c r="AT245" s="129"/>
      <c r="AU245" s="129"/>
      <c r="AV245" s="129"/>
      <c r="AW245" s="129"/>
      <c r="AX245" s="129"/>
      <c r="AY245" s="129"/>
      <c r="AZ245" s="129"/>
      <c r="BA245" s="129"/>
      <c r="BB245" s="129"/>
      <c r="BC245" s="129"/>
      <c r="BD245" s="129"/>
      <c r="BE245" s="129"/>
      <c r="BF245" s="129"/>
      <c r="BG245" s="129"/>
      <c r="BH245" s="129"/>
      <c r="BI245" s="129"/>
      <c r="BJ245" s="129"/>
      <c r="BK245" s="129"/>
      <c r="BL245" s="129"/>
      <c r="BM245" s="129"/>
      <c r="BN245" s="129"/>
      <c r="BO245" s="129"/>
      <c r="BP245" s="129"/>
      <c r="BQ245" s="129"/>
      <c r="BR245" s="129"/>
      <c r="BS245" s="129"/>
      <c r="BT245" s="129"/>
      <c r="BU245" s="129"/>
      <c r="BV245" s="129"/>
      <c r="BW245" s="129"/>
      <c r="BX245" s="129"/>
      <c r="BY245" s="129"/>
      <c r="BZ245" s="129"/>
      <c r="CA245" s="129"/>
      <c r="CB245" s="129"/>
      <c r="CC245" s="129"/>
      <c r="CD245" s="129"/>
      <c r="CE245" s="129"/>
      <c r="CF245" s="129"/>
      <c r="CG245" s="129"/>
      <c r="CH245" s="129"/>
      <c r="CI245" s="129"/>
      <c r="CJ245" s="129"/>
      <c r="CK245" s="129"/>
      <c r="CL245" s="129"/>
      <c r="CM245" s="129"/>
      <c r="CN245" s="129"/>
      <c r="CO245" s="129"/>
      <c r="CP245" s="129"/>
      <c r="CQ245" s="129"/>
      <c r="CR245" s="129"/>
      <c r="CS245" s="129"/>
      <c r="CT245" s="129"/>
      <c r="CU245" s="129"/>
      <c r="CV245" s="129"/>
      <c r="CW245" s="129"/>
      <c r="CX245" s="129"/>
      <c r="CY245" s="129"/>
      <c r="CZ245" s="129"/>
      <c r="DA245" s="129"/>
      <c r="DB245" s="129"/>
      <c r="DC245" s="129"/>
      <c r="DD245" s="129"/>
      <c r="DE245" s="129"/>
      <c r="DF245" s="129"/>
      <c r="DG245" s="129"/>
      <c r="DH245" s="129"/>
      <c r="DI245" s="129"/>
      <c r="DJ245" s="129"/>
      <c r="DK245" s="129"/>
      <c r="DL245" s="129"/>
      <c r="DM245" s="129"/>
      <c r="DN245" s="129"/>
      <c r="DO245" s="129"/>
      <c r="DP245" s="129"/>
      <c r="DQ245" s="129"/>
      <c r="DR245" s="129"/>
      <c r="DS245" s="129"/>
      <c r="DT245" s="129"/>
      <c r="DU245" s="129"/>
      <c r="DV245" s="129"/>
      <c r="DW245" s="129"/>
      <c r="DX245" s="129"/>
      <c r="DY245" s="129"/>
      <c r="DZ245" s="129"/>
      <c r="EA245" s="129"/>
      <c r="EB245" s="129"/>
      <c r="EC245" s="129"/>
      <c r="ED245" s="129"/>
      <c r="EE245" s="129"/>
      <c r="EF245" s="129"/>
      <c r="EG245" s="129"/>
      <c r="EH245" s="129"/>
      <c r="EI245" s="129"/>
      <c r="EJ245" s="129"/>
      <c r="EK245" s="129"/>
      <c r="EL245" s="129"/>
      <c r="EM245" s="129"/>
      <c r="EN245" s="129"/>
      <c r="EO245" s="129"/>
      <c r="EP245" s="129"/>
      <c r="EQ245" s="129"/>
      <c r="ER245" s="129"/>
      <c r="ES245" s="129"/>
      <c r="ET245" s="129"/>
      <c r="EU245" s="129"/>
      <c r="EV245" s="129"/>
      <c r="EW245" s="129"/>
      <c r="EX245" s="129"/>
      <c r="EY245" s="129"/>
      <c r="EZ245" s="129"/>
      <c r="FA245" s="129"/>
      <c r="FB245" s="129"/>
      <c r="FC245" s="129"/>
      <c r="FD245" s="129"/>
      <c r="FE245" s="129"/>
      <c r="FF245" s="129"/>
      <c r="FG245" s="129"/>
      <c r="FH245" s="129"/>
      <c r="FI245" s="129"/>
      <c r="FJ245" s="129"/>
      <c r="FK245" s="129"/>
      <c r="FL245" s="129"/>
      <c r="FM245" s="129"/>
      <c r="FN245" s="129"/>
      <c r="FO245" s="129"/>
      <c r="FP245" s="129"/>
      <c r="FQ245" s="129"/>
      <c r="FR245" s="129"/>
      <c r="FS245" s="129"/>
      <c r="FT245" s="129"/>
      <c r="FU245" s="129"/>
      <c r="FV245" s="129"/>
      <c r="FW245" s="129"/>
      <c r="FX245" s="129"/>
      <c r="FY245" s="129"/>
      <c r="FZ245" s="129"/>
      <c r="GA245" s="129"/>
      <c r="GB245" s="129"/>
      <c r="GC245" s="129"/>
      <c r="GD245" s="129"/>
      <c r="GE245" s="129"/>
      <c r="GF245" s="129"/>
      <c r="GG245" s="129"/>
      <c r="GH245" s="129"/>
      <c r="GI245" s="129"/>
      <c r="GJ245" s="129"/>
      <c r="GK245" s="129"/>
      <c r="GL245" s="129"/>
      <c r="GM245" s="129"/>
      <c r="GN245" s="129"/>
      <c r="GO245" s="129"/>
      <c r="GP245" s="129"/>
      <c r="GQ245" s="129"/>
      <c r="GR245" s="129"/>
      <c r="GS245" s="129"/>
      <c r="GT245" s="129"/>
      <c r="GU245" s="129"/>
      <c r="GV245" s="129"/>
      <c r="GW245" s="129"/>
      <c r="GX245" s="129"/>
      <c r="GY245" s="129"/>
      <c r="GZ245" s="129"/>
      <c r="HA245" s="129"/>
      <c r="HB245" s="129"/>
      <c r="HC245" s="129"/>
      <c r="HD245" s="129"/>
      <c r="HE245" s="129"/>
      <c r="HF245" s="129"/>
      <c r="HG245" s="129"/>
      <c r="HH245" s="129"/>
      <c r="HI245" s="129"/>
      <c r="HJ245" s="129"/>
      <c r="HK245" s="129"/>
      <c r="HL245" s="129"/>
      <c r="HM245" s="129"/>
      <c r="HN245" s="129"/>
      <c r="HO245" s="129"/>
      <c r="HP245" s="129"/>
      <c r="HQ245" s="129"/>
      <c r="HR245" s="129"/>
      <c r="HS245" s="129"/>
      <c r="HT245" s="129"/>
      <c r="HU245" s="129"/>
      <c r="HV245" s="129"/>
      <c r="HW245" s="129"/>
      <c r="HX245" s="129"/>
      <c r="HY245" s="129"/>
      <c r="HZ245" s="129"/>
      <c r="IA245" s="129"/>
      <c r="IB245" s="129"/>
      <c r="IC245" s="129"/>
      <c r="ID245" s="129"/>
      <c r="IE245" s="129"/>
      <c r="IF245" s="129"/>
      <c r="IG245" s="129"/>
      <c r="IH245" s="129"/>
      <c r="II245" s="129"/>
      <c r="IJ245" s="129"/>
      <c r="IK245" s="129"/>
      <c r="IL245" s="129"/>
      <c r="IM245" s="129"/>
      <c r="IN245" s="129"/>
      <c r="IO245" s="129"/>
      <c r="IP245" s="129"/>
      <c r="IQ245" s="129"/>
      <c r="IR245" s="129"/>
      <c r="IS245" s="129"/>
      <c r="IT245" s="129"/>
      <c r="IU245" s="129"/>
      <c r="IV245" s="129"/>
      <c r="IW245" s="129"/>
      <c r="IX245" s="129"/>
      <c r="IY245" s="129"/>
    </row>
    <row r="246" spans="1:259" s="120" customFormat="1" ht="15" hidden="1" x14ac:dyDescent="0.3">
      <c r="A246" s="130"/>
      <c r="B246" s="138" t="e">
        <f>IF(B77=497,"Empat Ratus Sembilan Puluh Tujuh",IF(B77=498,"Empat Ratus Sembilan Puluh Delapan",IF(B77=499,"Empat Ratus Sembilan Puluh Sembilan",IF(B77=500,"Lima Ratus",IF(B77=501,"Lima Ratus Satu",IF(B77=502,"Lima Ratus Dua",IF(B77=503,"Lima Ratus Tiga",IF(B77=504,"Lima Ratus Empat",0))))))))</f>
        <v>#REF!</v>
      </c>
      <c r="C246" s="138"/>
      <c r="D246" s="138" t="e">
        <f>IF(D77=497,"Empat Ratus Sembilan Puluh Tujuh",IF(D77=498,"Empat Ratus Sembilan Puluh Delapan",IF(D77=499,"Empat Ratus Sembilan Puluh Sembilan",IF(D77=500,"Lima Ratus",IF(D77=501,"Lima Ratus Satu",IF(D77=502,"Lima Ratus Dua",IF(D77=503,"Lima Ratus Tiga",IF(D77=504,"Lima Ratus Empat",0))))))))</f>
        <v>#REF!</v>
      </c>
      <c r="E246" s="138" t="e">
        <f>IF(E77=497,"Empat Ratus Sembilan Puluh Tujuh",IF(E77=498,"Empat Ratus Sembilan Puluh Delapan",IF(E77=499,"Empat Ratus Sembilan Puluh Sembilan",IF(E77=500,"Lima Ratus",IF(E77=501,"Lima Ratus Satu",IF(E77=502,"Lima Ratus Dua",IF(E77=503,"Lima Ratus Tiga",IF(E77=504,"Lima Ratus Empat",0))))))))</f>
        <v>#REF!</v>
      </c>
      <c r="F246" s="138"/>
      <c r="G246" s="138"/>
      <c r="H246" s="138" t="e">
        <f>IF(H77=497,"Empat Ratus Sembilan Puluh Tujuh",IF(H77=498,"Empat Ratus Sembilan Puluh Delapan",IF(H77=499,"Empat Ratus Sembilan Puluh Sembilan",IF(H77=500,"Lima Ratus",IF(H77=501,"Lima Ratus Satu",IF(H77=502,"Lima Ratus Dua",IF(H77=503,"Lima Ratus Tiga",IF(H77=504,"Lima Ratus Empat",0))))))))</f>
        <v>#REF!</v>
      </c>
      <c r="I246" s="138" t="e">
        <f>IF(I77=497,"Empat Ratus Sembilan Puluh Tujuh",IF(I77=498,"Empat Ratus Sembilan Puluh Delapan",IF(I77=499,"Empat Ratus Sembilan Puluh Sembilan",IF(I77=500,"Lima Ratus",IF(I77=501,"Lima Ratus Satu",IF(I77=502,"Lima Ratus Dua",IF(I77=503,"Lima Ratus Tiga",IF(I77=504,"Lima Ratus Empat",0))))))))</f>
        <v>#REF!</v>
      </c>
      <c r="J246" s="138"/>
      <c r="K246" s="138"/>
      <c r="L246" s="138"/>
      <c r="M246" s="138"/>
      <c r="N246" s="138"/>
      <c r="O246" s="138"/>
      <c r="P246" s="138"/>
      <c r="Q246" s="138"/>
      <c r="R246" s="138"/>
      <c r="S246" s="138"/>
      <c r="T246" s="138"/>
      <c r="U246" s="138"/>
      <c r="V246" s="133"/>
      <c r="W246" s="128"/>
      <c r="X246" s="129"/>
      <c r="Y246" s="129"/>
      <c r="Z246" s="129"/>
      <c r="AA246" s="129"/>
      <c r="AB246" s="129"/>
      <c r="AC246" s="129"/>
      <c r="AD246" s="129"/>
      <c r="AE246" s="129"/>
      <c r="AF246" s="129"/>
      <c r="AG246" s="129"/>
      <c r="AH246" s="129"/>
      <c r="AI246" s="129"/>
      <c r="AJ246" s="129"/>
      <c r="AK246" s="129"/>
      <c r="AL246" s="129"/>
      <c r="AM246" s="129"/>
      <c r="AN246" s="129"/>
      <c r="AO246" s="129"/>
      <c r="AP246" s="129"/>
      <c r="AQ246" s="129"/>
      <c r="AR246" s="129"/>
      <c r="AS246" s="129"/>
      <c r="AT246" s="129"/>
      <c r="AU246" s="129"/>
      <c r="AV246" s="129"/>
      <c r="AW246" s="129"/>
      <c r="AX246" s="129"/>
      <c r="AY246" s="129"/>
      <c r="AZ246" s="129"/>
      <c r="BA246" s="129"/>
      <c r="BB246" s="129"/>
      <c r="BC246" s="129"/>
      <c r="BD246" s="129"/>
      <c r="BE246" s="129"/>
      <c r="BF246" s="129"/>
      <c r="BG246" s="129"/>
      <c r="BH246" s="129"/>
      <c r="BI246" s="129"/>
      <c r="BJ246" s="129"/>
      <c r="BK246" s="129"/>
      <c r="BL246" s="129"/>
      <c r="BM246" s="129"/>
      <c r="BN246" s="129"/>
      <c r="BO246" s="129"/>
      <c r="BP246" s="129"/>
      <c r="BQ246" s="129"/>
      <c r="BR246" s="129"/>
      <c r="BS246" s="129"/>
      <c r="BT246" s="129"/>
      <c r="BU246" s="129"/>
      <c r="BV246" s="129"/>
      <c r="BW246" s="129"/>
      <c r="BX246" s="129"/>
      <c r="BY246" s="129"/>
      <c r="BZ246" s="129"/>
      <c r="CA246" s="129"/>
      <c r="CB246" s="129"/>
      <c r="CC246" s="129"/>
      <c r="CD246" s="129"/>
      <c r="CE246" s="129"/>
      <c r="CF246" s="129"/>
      <c r="CG246" s="129"/>
      <c r="CH246" s="129"/>
      <c r="CI246" s="129"/>
      <c r="CJ246" s="129"/>
      <c r="CK246" s="129"/>
      <c r="CL246" s="129"/>
      <c r="CM246" s="129"/>
      <c r="CN246" s="129"/>
      <c r="CO246" s="129"/>
      <c r="CP246" s="129"/>
      <c r="CQ246" s="129"/>
      <c r="CR246" s="129"/>
      <c r="CS246" s="129"/>
      <c r="CT246" s="129"/>
      <c r="CU246" s="129"/>
      <c r="CV246" s="129"/>
      <c r="CW246" s="129"/>
      <c r="CX246" s="129"/>
      <c r="CY246" s="129"/>
      <c r="CZ246" s="129"/>
      <c r="DA246" s="129"/>
      <c r="DB246" s="129"/>
      <c r="DC246" s="129"/>
      <c r="DD246" s="129"/>
      <c r="DE246" s="129"/>
      <c r="DF246" s="129"/>
      <c r="DG246" s="129"/>
      <c r="DH246" s="129"/>
      <c r="DI246" s="129"/>
      <c r="DJ246" s="129"/>
      <c r="DK246" s="129"/>
      <c r="DL246" s="129"/>
      <c r="DM246" s="129"/>
      <c r="DN246" s="129"/>
      <c r="DO246" s="129"/>
      <c r="DP246" s="129"/>
      <c r="DQ246" s="129"/>
      <c r="DR246" s="129"/>
      <c r="DS246" s="129"/>
      <c r="DT246" s="129"/>
      <c r="DU246" s="129"/>
      <c r="DV246" s="129"/>
      <c r="DW246" s="129"/>
      <c r="DX246" s="129"/>
      <c r="DY246" s="129"/>
      <c r="DZ246" s="129"/>
      <c r="EA246" s="129"/>
      <c r="EB246" s="129"/>
      <c r="EC246" s="129"/>
      <c r="ED246" s="129"/>
      <c r="EE246" s="129"/>
      <c r="EF246" s="129"/>
      <c r="EG246" s="129"/>
      <c r="EH246" s="129"/>
      <c r="EI246" s="129"/>
      <c r="EJ246" s="129"/>
      <c r="EK246" s="129"/>
      <c r="EL246" s="129"/>
      <c r="EM246" s="129"/>
      <c r="EN246" s="129"/>
      <c r="EO246" s="129"/>
      <c r="EP246" s="129"/>
      <c r="EQ246" s="129"/>
      <c r="ER246" s="129"/>
      <c r="ES246" s="129"/>
      <c r="ET246" s="129"/>
      <c r="EU246" s="129"/>
      <c r="EV246" s="129"/>
      <c r="EW246" s="129"/>
      <c r="EX246" s="129"/>
      <c r="EY246" s="129"/>
      <c r="EZ246" s="129"/>
      <c r="FA246" s="129"/>
      <c r="FB246" s="129"/>
      <c r="FC246" s="129"/>
      <c r="FD246" s="129"/>
      <c r="FE246" s="129"/>
      <c r="FF246" s="129"/>
      <c r="FG246" s="129"/>
      <c r="FH246" s="129"/>
      <c r="FI246" s="129"/>
      <c r="FJ246" s="129"/>
      <c r="FK246" s="129"/>
      <c r="FL246" s="129"/>
      <c r="FM246" s="129"/>
      <c r="FN246" s="129"/>
      <c r="FO246" s="129"/>
      <c r="FP246" s="129"/>
      <c r="FQ246" s="129"/>
      <c r="FR246" s="129"/>
      <c r="FS246" s="129"/>
      <c r="FT246" s="129"/>
      <c r="FU246" s="129"/>
      <c r="FV246" s="129"/>
      <c r="FW246" s="129"/>
      <c r="FX246" s="129"/>
      <c r="FY246" s="129"/>
      <c r="FZ246" s="129"/>
      <c r="GA246" s="129"/>
      <c r="GB246" s="129"/>
      <c r="GC246" s="129"/>
      <c r="GD246" s="129"/>
      <c r="GE246" s="129"/>
      <c r="GF246" s="129"/>
      <c r="GG246" s="129"/>
      <c r="GH246" s="129"/>
      <c r="GI246" s="129"/>
      <c r="GJ246" s="129"/>
      <c r="GK246" s="129"/>
      <c r="GL246" s="129"/>
      <c r="GM246" s="129"/>
      <c r="GN246" s="129"/>
      <c r="GO246" s="129"/>
      <c r="GP246" s="129"/>
      <c r="GQ246" s="129"/>
      <c r="GR246" s="129"/>
      <c r="GS246" s="129"/>
      <c r="GT246" s="129"/>
      <c r="GU246" s="129"/>
      <c r="GV246" s="129"/>
      <c r="GW246" s="129"/>
      <c r="GX246" s="129"/>
      <c r="GY246" s="129"/>
      <c r="GZ246" s="129"/>
      <c r="HA246" s="129"/>
      <c r="HB246" s="129"/>
      <c r="HC246" s="129"/>
      <c r="HD246" s="129"/>
      <c r="HE246" s="129"/>
      <c r="HF246" s="129"/>
      <c r="HG246" s="129"/>
      <c r="HH246" s="129"/>
      <c r="HI246" s="129"/>
      <c r="HJ246" s="129"/>
      <c r="HK246" s="129"/>
      <c r="HL246" s="129"/>
      <c r="HM246" s="129"/>
      <c r="HN246" s="129"/>
      <c r="HO246" s="129"/>
      <c r="HP246" s="129"/>
      <c r="HQ246" s="129"/>
      <c r="HR246" s="129"/>
      <c r="HS246" s="129"/>
      <c r="HT246" s="129"/>
      <c r="HU246" s="129"/>
      <c r="HV246" s="129"/>
      <c r="HW246" s="129"/>
      <c r="HX246" s="129"/>
      <c r="HY246" s="129"/>
      <c r="HZ246" s="129"/>
      <c r="IA246" s="129"/>
      <c r="IB246" s="129"/>
      <c r="IC246" s="129"/>
      <c r="ID246" s="129"/>
      <c r="IE246" s="129"/>
      <c r="IF246" s="129"/>
      <c r="IG246" s="129"/>
      <c r="IH246" s="129"/>
      <c r="II246" s="129"/>
      <c r="IJ246" s="129"/>
      <c r="IK246" s="129"/>
      <c r="IL246" s="129"/>
      <c r="IM246" s="129"/>
      <c r="IN246" s="129"/>
      <c r="IO246" s="129"/>
      <c r="IP246" s="129"/>
      <c r="IQ246" s="129"/>
      <c r="IR246" s="129"/>
      <c r="IS246" s="129"/>
      <c r="IT246" s="129"/>
      <c r="IU246" s="129"/>
      <c r="IV246" s="129"/>
      <c r="IW246" s="129"/>
      <c r="IX246" s="129"/>
      <c r="IY246" s="129"/>
    </row>
    <row r="247" spans="1:259" s="120" customFormat="1" ht="15" hidden="1" x14ac:dyDescent="0.3">
      <c r="A247" s="130"/>
      <c r="B247" s="137" t="e">
        <f>IF(B245=0,B246,B245)</f>
        <v>#REF!</v>
      </c>
      <c r="C247" s="137"/>
      <c r="D247" s="137" t="e">
        <f>IF(D245=0,D246,D245)</f>
        <v>#REF!</v>
      </c>
      <c r="E247" s="137" t="e">
        <f>IF(E245=0,E246,E245)</f>
        <v>#REF!</v>
      </c>
      <c r="F247" s="137"/>
      <c r="G247" s="137"/>
      <c r="H247" s="137" t="e">
        <f>IF(H245=0,H246,H245)</f>
        <v>#REF!</v>
      </c>
      <c r="I247" s="137" t="e">
        <f>IF(I245=0,I246,I245)</f>
        <v>#REF!</v>
      </c>
      <c r="J247" s="138"/>
      <c r="K247" s="138"/>
      <c r="L247" s="138"/>
      <c r="M247" s="138"/>
      <c r="N247" s="138"/>
      <c r="O247" s="138"/>
      <c r="P247" s="138"/>
      <c r="Q247" s="138"/>
      <c r="R247" s="138"/>
      <c r="S247" s="138"/>
      <c r="T247" s="138"/>
      <c r="U247" s="138"/>
      <c r="V247" s="133"/>
      <c r="W247" s="128"/>
      <c r="X247" s="129"/>
      <c r="Y247" s="129"/>
      <c r="Z247" s="129"/>
      <c r="AA247" s="129"/>
      <c r="AB247" s="129"/>
      <c r="AC247" s="129"/>
      <c r="AD247" s="129"/>
      <c r="AE247" s="129"/>
      <c r="AF247" s="129"/>
      <c r="AG247" s="129"/>
      <c r="AH247" s="129"/>
      <c r="AI247" s="129"/>
      <c r="AJ247" s="129"/>
      <c r="AK247" s="129"/>
      <c r="AL247" s="129"/>
      <c r="AM247" s="129"/>
      <c r="AN247" s="129"/>
      <c r="AO247" s="129"/>
      <c r="AP247" s="129"/>
      <c r="AQ247" s="129"/>
      <c r="AR247" s="129"/>
      <c r="AS247" s="129"/>
      <c r="AT247" s="129"/>
      <c r="AU247" s="129"/>
      <c r="AV247" s="129"/>
      <c r="AW247" s="129"/>
      <c r="AX247" s="129"/>
      <c r="AY247" s="129"/>
      <c r="AZ247" s="129"/>
      <c r="BA247" s="129"/>
      <c r="BB247" s="129"/>
      <c r="BC247" s="129"/>
      <c r="BD247" s="129"/>
      <c r="BE247" s="129"/>
      <c r="BF247" s="129"/>
      <c r="BG247" s="129"/>
      <c r="BH247" s="129"/>
      <c r="BI247" s="129"/>
      <c r="BJ247" s="129"/>
      <c r="BK247" s="129"/>
      <c r="BL247" s="129"/>
      <c r="BM247" s="129"/>
      <c r="BN247" s="129"/>
      <c r="BO247" s="129"/>
      <c r="BP247" s="129"/>
      <c r="BQ247" s="129"/>
      <c r="BR247" s="129"/>
      <c r="BS247" s="129"/>
      <c r="BT247" s="129"/>
      <c r="BU247" s="129"/>
      <c r="BV247" s="129"/>
      <c r="BW247" s="129"/>
      <c r="BX247" s="129"/>
      <c r="BY247" s="129"/>
      <c r="BZ247" s="129"/>
      <c r="CA247" s="129"/>
      <c r="CB247" s="129"/>
      <c r="CC247" s="129"/>
      <c r="CD247" s="129"/>
      <c r="CE247" s="129"/>
      <c r="CF247" s="129"/>
      <c r="CG247" s="129"/>
      <c r="CH247" s="129"/>
      <c r="CI247" s="129"/>
      <c r="CJ247" s="129"/>
      <c r="CK247" s="129"/>
      <c r="CL247" s="129"/>
      <c r="CM247" s="129"/>
      <c r="CN247" s="129"/>
      <c r="CO247" s="129"/>
      <c r="CP247" s="129"/>
      <c r="CQ247" s="129"/>
      <c r="CR247" s="129"/>
      <c r="CS247" s="129"/>
      <c r="CT247" s="129"/>
      <c r="CU247" s="129"/>
      <c r="CV247" s="129"/>
      <c r="CW247" s="129"/>
      <c r="CX247" s="129"/>
      <c r="CY247" s="129"/>
      <c r="CZ247" s="129"/>
      <c r="DA247" s="129"/>
      <c r="DB247" s="129"/>
      <c r="DC247" s="129"/>
      <c r="DD247" s="129"/>
      <c r="DE247" s="129"/>
      <c r="DF247" s="129"/>
      <c r="DG247" s="129"/>
      <c r="DH247" s="129"/>
      <c r="DI247" s="129"/>
      <c r="DJ247" s="129"/>
      <c r="DK247" s="129"/>
      <c r="DL247" s="129"/>
      <c r="DM247" s="129"/>
      <c r="DN247" s="129"/>
      <c r="DO247" s="129"/>
      <c r="DP247" s="129"/>
      <c r="DQ247" s="129"/>
      <c r="DR247" s="129"/>
      <c r="DS247" s="129"/>
      <c r="DT247" s="129"/>
      <c r="DU247" s="129"/>
      <c r="DV247" s="129"/>
      <c r="DW247" s="129"/>
      <c r="DX247" s="129"/>
      <c r="DY247" s="129"/>
      <c r="DZ247" s="129"/>
      <c r="EA247" s="129"/>
      <c r="EB247" s="129"/>
      <c r="EC247" s="129"/>
      <c r="ED247" s="129"/>
      <c r="EE247" s="129"/>
      <c r="EF247" s="129"/>
      <c r="EG247" s="129"/>
      <c r="EH247" s="129"/>
      <c r="EI247" s="129"/>
      <c r="EJ247" s="129"/>
      <c r="EK247" s="129"/>
      <c r="EL247" s="129"/>
      <c r="EM247" s="129"/>
      <c r="EN247" s="129"/>
      <c r="EO247" s="129"/>
      <c r="EP247" s="129"/>
      <c r="EQ247" s="129"/>
      <c r="ER247" s="129"/>
      <c r="ES247" s="129"/>
      <c r="ET247" s="129"/>
      <c r="EU247" s="129"/>
      <c r="EV247" s="129"/>
      <c r="EW247" s="129"/>
      <c r="EX247" s="129"/>
      <c r="EY247" s="129"/>
      <c r="EZ247" s="129"/>
      <c r="FA247" s="129"/>
      <c r="FB247" s="129"/>
      <c r="FC247" s="129"/>
      <c r="FD247" s="129"/>
      <c r="FE247" s="129"/>
      <c r="FF247" s="129"/>
      <c r="FG247" s="129"/>
      <c r="FH247" s="129"/>
      <c r="FI247" s="129"/>
      <c r="FJ247" s="129"/>
      <c r="FK247" s="129"/>
      <c r="FL247" s="129"/>
      <c r="FM247" s="129"/>
      <c r="FN247" s="129"/>
      <c r="FO247" s="129"/>
      <c r="FP247" s="129"/>
      <c r="FQ247" s="129"/>
      <c r="FR247" s="129"/>
      <c r="FS247" s="129"/>
      <c r="FT247" s="129"/>
      <c r="FU247" s="129"/>
      <c r="FV247" s="129"/>
      <c r="FW247" s="129"/>
      <c r="FX247" s="129"/>
      <c r="FY247" s="129"/>
      <c r="FZ247" s="129"/>
      <c r="GA247" s="129"/>
      <c r="GB247" s="129"/>
      <c r="GC247" s="129"/>
      <c r="GD247" s="129"/>
      <c r="GE247" s="129"/>
      <c r="GF247" s="129"/>
      <c r="GG247" s="129"/>
      <c r="GH247" s="129"/>
      <c r="GI247" s="129"/>
      <c r="GJ247" s="129"/>
      <c r="GK247" s="129"/>
      <c r="GL247" s="129"/>
      <c r="GM247" s="129"/>
      <c r="GN247" s="129"/>
      <c r="GO247" s="129"/>
      <c r="GP247" s="129"/>
      <c r="GQ247" s="129"/>
      <c r="GR247" s="129"/>
      <c r="GS247" s="129"/>
      <c r="GT247" s="129"/>
      <c r="GU247" s="129"/>
      <c r="GV247" s="129"/>
      <c r="GW247" s="129"/>
      <c r="GX247" s="129"/>
      <c r="GY247" s="129"/>
      <c r="GZ247" s="129"/>
      <c r="HA247" s="129"/>
      <c r="HB247" s="129"/>
      <c r="HC247" s="129"/>
      <c r="HD247" s="129"/>
      <c r="HE247" s="129"/>
      <c r="HF247" s="129"/>
      <c r="HG247" s="129"/>
      <c r="HH247" s="129"/>
      <c r="HI247" s="129"/>
      <c r="HJ247" s="129"/>
      <c r="HK247" s="129"/>
      <c r="HL247" s="129"/>
      <c r="HM247" s="129"/>
      <c r="HN247" s="129"/>
      <c r="HO247" s="129"/>
      <c r="HP247" s="129"/>
      <c r="HQ247" s="129"/>
      <c r="HR247" s="129"/>
      <c r="HS247" s="129"/>
      <c r="HT247" s="129"/>
      <c r="HU247" s="129"/>
      <c r="HV247" s="129"/>
      <c r="HW247" s="129"/>
      <c r="HX247" s="129"/>
      <c r="HY247" s="129"/>
      <c r="HZ247" s="129"/>
      <c r="IA247" s="129"/>
      <c r="IB247" s="129"/>
      <c r="IC247" s="129"/>
      <c r="ID247" s="129"/>
      <c r="IE247" s="129"/>
      <c r="IF247" s="129"/>
      <c r="IG247" s="129"/>
      <c r="IH247" s="129"/>
      <c r="II247" s="129"/>
      <c r="IJ247" s="129"/>
      <c r="IK247" s="129"/>
      <c r="IL247" s="129"/>
      <c r="IM247" s="129"/>
      <c r="IN247" s="129"/>
      <c r="IO247" s="129"/>
      <c r="IP247" s="129"/>
      <c r="IQ247" s="129"/>
      <c r="IR247" s="129"/>
      <c r="IS247" s="129"/>
      <c r="IT247" s="129"/>
      <c r="IU247" s="129"/>
      <c r="IV247" s="129"/>
      <c r="IW247" s="129"/>
      <c r="IX247" s="129"/>
      <c r="IY247" s="129"/>
    </row>
    <row r="248" spans="1:259" s="120" customFormat="1" ht="15" hidden="1" x14ac:dyDescent="0.3">
      <c r="A248" s="130"/>
      <c r="B248" s="138" t="e">
        <f>IF(B77=505,"Lima Ratus Lima",IF(B77=506,"Lima Ratus Enam",IF(B77=507,"Lima Ratus Tujuh",IF(B77=508,"Lima Ratus Delapan",IF(B77=509,"Lima Ratus Sembilan",IF(B77=510,"Lima Ratus Sepuluh",IF(B77=511,"Lima Ratus Sebelas",IF(B77=512,"Lima Ratus Dua Belas",0))))))))</f>
        <v>#REF!</v>
      </c>
      <c r="C248" s="138"/>
      <c r="D248" s="138" t="e">
        <f>IF(D77=505,"Lima Ratus Lima",IF(D77=506,"Lima Ratus Enam",IF(D77=507,"Lima Ratus Tujuh",IF(D77=508,"Lima Ratus Delapan",IF(D77=509,"Lima Ratus Sembilan",IF(D77=510,"Lima Ratus Sepuluh",IF(D77=511,"Lima Ratus Sebelas",IF(D77=512,"Lima Ratus Dua Belas",0))))))))</f>
        <v>#REF!</v>
      </c>
      <c r="E248" s="138" t="e">
        <f>IF(E77=505,"Lima Ratus Lima",IF(E77=506,"Lima Ratus Enam",IF(E77=507,"Lima Ratus Tujuh",IF(E77=508,"Lima Ratus Delapan",IF(E77=509,"Lima Ratus Sembilan",IF(E77=510,"Lima Ratus Sepuluh",IF(E77=511,"Lima Ratus Sebelas",IF(E77=512,"Lima Ratus Dua Belas",0))))))))</f>
        <v>#REF!</v>
      </c>
      <c r="F248" s="138"/>
      <c r="G248" s="138"/>
      <c r="H248" s="138" t="e">
        <f>IF(H77=505,"Lima Ratus Lima",IF(H77=506,"Lima Ratus Enam",IF(H77=507,"Lima Ratus Tujuh",IF(H77=508,"Lima Ratus Delapan",IF(H77=509,"Lima Ratus Sembilan",IF(H77=510,"Lima Ratus Sepuluh",IF(H77=511,"Lima Ratus Sebelas",IF(H77=512,"Lima Ratus Dua Belas",0))))))))</f>
        <v>#REF!</v>
      </c>
      <c r="I248" s="138" t="e">
        <f>IF(I77=505,"Lima Ratus Lima",IF(I77=506,"Lima Ratus Enam",IF(I77=507,"Lima Ratus Tujuh",IF(I77=508,"Lima Ratus Delapan",IF(I77=509,"Lima Ratus Sembilan",IF(I77=510,"Lima Ratus Sepuluh",IF(I77=511,"Lima Ratus Sebelas",IF(I77=512,"Lima Ratus Dua Belas",0))))))))</f>
        <v>#REF!</v>
      </c>
      <c r="J248" s="138"/>
      <c r="K248" s="138"/>
      <c r="L248" s="138"/>
      <c r="M248" s="138"/>
      <c r="N248" s="138"/>
      <c r="O248" s="138"/>
      <c r="P248" s="138"/>
      <c r="Q248" s="138"/>
      <c r="R248" s="138"/>
      <c r="S248" s="138"/>
      <c r="T248" s="138"/>
      <c r="U248" s="138"/>
      <c r="V248" s="133"/>
      <c r="W248" s="128"/>
      <c r="X248" s="129"/>
      <c r="Y248" s="129"/>
      <c r="Z248" s="129"/>
      <c r="AA248" s="129"/>
      <c r="AB248" s="129"/>
      <c r="AC248" s="129"/>
      <c r="AD248" s="129"/>
      <c r="AE248" s="129"/>
      <c r="AF248" s="129"/>
      <c r="AG248" s="129"/>
      <c r="AH248" s="129"/>
      <c r="AI248" s="129"/>
      <c r="AJ248" s="129"/>
      <c r="AK248" s="129"/>
      <c r="AL248" s="129"/>
      <c r="AM248" s="129"/>
      <c r="AN248" s="129"/>
      <c r="AO248" s="129"/>
      <c r="AP248" s="129"/>
      <c r="AQ248" s="129"/>
      <c r="AR248" s="129"/>
      <c r="AS248" s="129"/>
      <c r="AT248" s="129"/>
      <c r="AU248" s="129"/>
      <c r="AV248" s="129"/>
      <c r="AW248" s="129"/>
      <c r="AX248" s="129"/>
      <c r="AY248" s="129"/>
      <c r="AZ248" s="129"/>
      <c r="BA248" s="129"/>
      <c r="BB248" s="129"/>
      <c r="BC248" s="129"/>
      <c r="BD248" s="129"/>
      <c r="BE248" s="129"/>
      <c r="BF248" s="129"/>
      <c r="BG248" s="129"/>
      <c r="BH248" s="129"/>
      <c r="BI248" s="129"/>
      <c r="BJ248" s="129"/>
      <c r="BK248" s="129"/>
      <c r="BL248" s="129"/>
      <c r="BM248" s="129"/>
      <c r="BN248" s="129"/>
      <c r="BO248" s="129"/>
      <c r="BP248" s="129"/>
      <c r="BQ248" s="129"/>
      <c r="BR248" s="129"/>
      <c r="BS248" s="129"/>
      <c r="BT248" s="129"/>
      <c r="BU248" s="129"/>
      <c r="BV248" s="129"/>
      <c r="BW248" s="129"/>
      <c r="BX248" s="129"/>
      <c r="BY248" s="129"/>
      <c r="BZ248" s="129"/>
      <c r="CA248" s="129"/>
      <c r="CB248" s="129"/>
      <c r="CC248" s="129"/>
      <c r="CD248" s="129"/>
      <c r="CE248" s="129"/>
      <c r="CF248" s="129"/>
      <c r="CG248" s="129"/>
      <c r="CH248" s="129"/>
      <c r="CI248" s="129"/>
      <c r="CJ248" s="129"/>
      <c r="CK248" s="129"/>
      <c r="CL248" s="129"/>
      <c r="CM248" s="129"/>
      <c r="CN248" s="129"/>
      <c r="CO248" s="129"/>
      <c r="CP248" s="129"/>
      <c r="CQ248" s="129"/>
      <c r="CR248" s="129"/>
      <c r="CS248" s="129"/>
      <c r="CT248" s="129"/>
      <c r="CU248" s="129"/>
      <c r="CV248" s="129"/>
      <c r="CW248" s="129"/>
      <c r="CX248" s="129"/>
      <c r="CY248" s="129"/>
      <c r="CZ248" s="129"/>
      <c r="DA248" s="129"/>
      <c r="DB248" s="129"/>
      <c r="DC248" s="129"/>
      <c r="DD248" s="129"/>
      <c r="DE248" s="129"/>
      <c r="DF248" s="129"/>
      <c r="DG248" s="129"/>
      <c r="DH248" s="129"/>
      <c r="DI248" s="129"/>
      <c r="DJ248" s="129"/>
      <c r="DK248" s="129"/>
      <c r="DL248" s="129"/>
      <c r="DM248" s="129"/>
      <c r="DN248" s="129"/>
      <c r="DO248" s="129"/>
      <c r="DP248" s="129"/>
      <c r="DQ248" s="129"/>
      <c r="DR248" s="129"/>
      <c r="DS248" s="129"/>
      <c r="DT248" s="129"/>
      <c r="DU248" s="129"/>
      <c r="DV248" s="129"/>
      <c r="DW248" s="129"/>
      <c r="DX248" s="129"/>
      <c r="DY248" s="129"/>
      <c r="DZ248" s="129"/>
      <c r="EA248" s="129"/>
      <c r="EB248" s="129"/>
      <c r="EC248" s="129"/>
      <c r="ED248" s="129"/>
      <c r="EE248" s="129"/>
      <c r="EF248" s="129"/>
      <c r="EG248" s="129"/>
      <c r="EH248" s="129"/>
      <c r="EI248" s="129"/>
      <c r="EJ248" s="129"/>
      <c r="EK248" s="129"/>
      <c r="EL248" s="129"/>
      <c r="EM248" s="129"/>
      <c r="EN248" s="129"/>
      <c r="EO248" s="129"/>
      <c r="EP248" s="129"/>
      <c r="EQ248" s="129"/>
      <c r="ER248" s="129"/>
      <c r="ES248" s="129"/>
      <c r="ET248" s="129"/>
      <c r="EU248" s="129"/>
      <c r="EV248" s="129"/>
      <c r="EW248" s="129"/>
      <c r="EX248" s="129"/>
      <c r="EY248" s="129"/>
      <c r="EZ248" s="129"/>
      <c r="FA248" s="129"/>
      <c r="FB248" s="129"/>
      <c r="FC248" s="129"/>
      <c r="FD248" s="129"/>
      <c r="FE248" s="129"/>
      <c r="FF248" s="129"/>
      <c r="FG248" s="129"/>
      <c r="FH248" s="129"/>
      <c r="FI248" s="129"/>
      <c r="FJ248" s="129"/>
      <c r="FK248" s="129"/>
      <c r="FL248" s="129"/>
      <c r="FM248" s="129"/>
      <c r="FN248" s="129"/>
      <c r="FO248" s="129"/>
      <c r="FP248" s="129"/>
      <c r="FQ248" s="129"/>
      <c r="FR248" s="129"/>
      <c r="FS248" s="129"/>
      <c r="FT248" s="129"/>
      <c r="FU248" s="129"/>
      <c r="FV248" s="129"/>
      <c r="FW248" s="129"/>
      <c r="FX248" s="129"/>
      <c r="FY248" s="129"/>
      <c r="FZ248" s="129"/>
      <c r="GA248" s="129"/>
      <c r="GB248" s="129"/>
      <c r="GC248" s="129"/>
      <c r="GD248" s="129"/>
      <c r="GE248" s="129"/>
      <c r="GF248" s="129"/>
      <c r="GG248" s="129"/>
      <c r="GH248" s="129"/>
      <c r="GI248" s="129"/>
      <c r="GJ248" s="129"/>
      <c r="GK248" s="129"/>
      <c r="GL248" s="129"/>
      <c r="GM248" s="129"/>
      <c r="GN248" s="129"/>
      <c r="GO248" s="129"/>
      <c r="GP248" s="129"/>
      <c r="GQ248" s="129"/>
      <c r="GR248" s="129"/>
      <c r="GS248" s="129"/>
      <c r="GT248" s="129"/>
      <c r="GU248" s="129"/>
      <c r="GV248" s="129"/>
      <c r="GW248" s="129"/>
      <c r="GX248" s="129"/>
      <c r="GY248" s="129"/>
      <c r="GZ248" s="129"/>
      <c r="HA248" s="129"/>
      <c r="HB248" s="129"/>
      <c r="HC248" s="129"/>
      <c r="HD248" s="129"/>
      <c r="HE248" s="129"/>
      <c r="HF248" s="129"/>
      <c r="HG248" s="129"/>
      <c r="HH248" s="129"/>
      <c r="HI248" s="129"/>
      <c r="HJ248" s="129"/>
      <c r="HK248" s="129"/>
      <c r="HL248" s="129"/>
      <c r="HM248" s="129"/>
      <c r="HN248" s="129"/>
      <c r="HO248" s="129"/>
      <c r="HP248" s="129"/>
      <c r="HQ248" s="129"/>
      <c r="HR248" s="129"/>
      <c r="HS248" s="129"/>
      <c r="HT248" s="129"/>
      <c r="HU248" s="129"/>
      <c r="HV248" s="129"/>
      <c r="HW248" s="129"/>
      <c r="HX248" s="129"/>
      <c r="HY248" s="129"/>
      <c r="HZ248" s="129"/>
      <c r="IA248" s="129"/>
      <c r="IB248" s="129"/>
      <c r="IC248" s="129"/>
      <c r="ID248" s="129"/>
      <c r="IE248" s="129"/>
      <c r="IF248" s="129"/>
      <c r="IG248" s="129"/>
      <c r="IH248" s="129"/>
      <c r="II248" s="129"/>
      <c r="IJ248" s="129"/>
      <c r="IK248" s="129"/>
      <c r="IL248" s="129"/>
      <c r="IM248" s="129"/>
      <c r="IN248" s="129"/>
      <c r="IO248" s="129"/>
      <c r="IP248" s="129"/>
      <c r="IQ248" s="129"/>
      <c r="IR248" s="129"/>
      <c r="IS248" s="129"/>
      <c r="IT248" s="129"/>
      <c r="IU248" s="129"/>
      <c r="IV248" s="129"/>
      <c r="IW248" s="129"/>
      <c r="IX248" s="129"/>
      <c r="IY248" s="129"/>
    </row>
    <row r="249" spans="1:259" s="120" customFormat="1" ht="15" hidden="1" x14ac:dyDescent="0.3">
      <c r="A249" s="130"/>
      <c r="B249" s="137" t="e">
        <f>IF(B247=0,B248,B247)</f>
        <v>#REF!</v>
      </c>
      <c r="C249" s="137"/>
      <c r="D249" s="137" t="e">
        <f>IF(D247=0,D248,D247)</f>
        <v>#REF!</v>
      </c>
      <c r="E249" s="137" t="e">
        <f>IF(E247=0,E248,E247)</f>
        <v>#REF!</v>
      </c>
      <c r="F249" s="137"/>
      <c r="G249" s="137"/>
      <c r="H249" s="137" t="e">
        <f>IF(H247=0,H248,H247)</f>
        <v>#REF!</v>
      </c>
      <c r="I249" s="137" t="e">
        <f>IF(I247=0,I248,I247)</f>
        <v>#REF!</v>
      </c>
      <c r="J249" s="138"/>
      <c r="K249" s="138"/>
      <c r="L249" s="138"/>
      <c r="M249" s="138"/>
      <c r="N249" s="138"/>
      <c r="O249" s="138"/>
      <c r="P249" s="138"/>
      <c r="Q249" s="138"/>
      <c r="R249" s="138"/>
      <c r="S249" s="138"/>
      <c r="T249" s="138"/>
      <c r="U249" s="138"/>
      <c r="V249" s="133"/>
      <c r="W249" s="128"/>
      <c r="X249" s="129"/>
      <c r="Y249" s="129"/>
      <c r="Z249" s="129"/>
      <c r="AA249" s="129"/>
      <c r="AB249" s="129"/>
      <c r="AC249" s="129"/>
      <c r="AD249" s="129"/>
      <c r="AE249" s="129"/>
      <c r="AF249" s="129"/>
      <c r="AG249" s="129"/>
      <c r="AH249" s="129"/>
      <c r="AI249" s="129"/>
      <c r="AJ249" s="129"/>
      <c r="AK249" s="129"/>
      <c r="AL249" s="129"/>
      <c r="AM249" s="129"/>
      <c r="AN249" s="129"/>
      <c r="AO249" s="129"/>
      <c r="AP249" s="129"/>
      <c r="AQ249" s="129"/>
      <c r="AR249" s="129"/>
      <c r="AS249" s="129"/>
      <c r="AT249" s="129"/>
      <c r="AU249" s="129"/>
      <c r="AV249" s="129"/>
      <c r="AW249" s="129"/>
      <c r="AX249" s="129"/>
      <c r="AY249" s="129"/>
      <c r="AZ249" s="129"/>
      <c r="BA249" s="129"/>
      <c r="BB249" s="129"/>
      <c r="BC249" s="129"/>
      <c r="BD249" s="129"/>
      <c r="BE249" s="129"/>
      <c r="BF249" s="129"/>
      <c r="BG249" s="129"/>
      <c r="BH249" s="129"/>
      <c r="BI249" s="129"/>
      <c r="BJ249" s="129"/>
      <c r="BK249" s="129"/>
      <c r="BL249" s="129"/>
      <c r="BM249" s="129"/>
      <c r="BN249" s="129"/>
      <c r="BO249" s="129"/>
      <c r="BP249" s="129"/>
      <c r="BQ249" s="129"/>
      <c r="BR249" s="129"/>
      <c r="BS249" s="129"/>
      <c r="BT249" s="129"/>
      <c r="BU249" s="129"/>
      <c r="BV249" s="129"/>
      <c r="BW249" s="129"/>
      <c r="BX249" s="129"/>
      <c r="BY249" s="129"/>
      <c r="BZ249" s="129"/>
      <c r="CA249" s="129"/>
      <c r="CB249" s="129"/>
      <c r="CC249" s="129"/>
      <c r="CD249" s="129"/>
      <c r="CE249" s="129"/>
      <c r="CF249" s="129"/>
      <c r="CG249" s="129"/>
      <c r="CH249" s="129"/>
      <c r="CI249" s="129"/>
      <c r="CJ249" s="129"/>
      <c r="CK249" s="129"/>
      <c r="CL249" s="129"/>
      <c r="CM249" s="129"/>
      <c r="CN249" s="129"/>
      <c r="CO249" s="129"/>
      <c r="CP249" s="129"/>
      <c r="CQ249" s="129"/>
      <c r="CR249" s="129"/>
      <c r="CS249" s="129"/>
      <c r="CT249" s="129"/>
      <c r="CU249" s="129"/>
      <c r="CV249" s="129"/>
      <c r="CW249" s="129"/>
      <c r="CX249" s="129"/>
      <c r="CY249" s="129"/>
      <c r="CZ249" s="129"/>
      <c r="DA249" s="129"/>
      <c r="DB249" s="129"/>
      <c r="DC249" s="129"/>
      <c r="DD249" s="129"/>
      <c r="DE249" s="129"/>
      <c r="DF249" s="129"/>
      <c r="DG249" s="129"/>
      <c r="DH249" s="129"/>
      <c r="DI249" s="129"/>
      <c r="DJ249" s="129"/>
      <c r="DK249" s="129"/>
      <c r="DL249" s="129"/>
      <c r="DM249" s="129"/>
      <c r="DN249" s="129"/>
      <c r="DO249" s="129"/>
      <c r="DP249" s="129"/>
      <c r="DQ249" s="129"/>
      <c r="DR249" s="129"/>
      <c r="DS249" s="129"/>
      <c r="DT249" s="129"/>
      <c r="DU249" s="129"/>
      <c r="DV249" s="129"/>
      <c r="DW249" s="129"/>
      <c r="DX249" s="129"/>
      <c r="DY249" s="129"/>
      <c r="DZ249" s="129"/>
      <c r="EA249" s="129"/>
      <c r="EB249" s="129"/>
      <c r="EC249" s="129"/>
      <c r="ED249" s="129"/>
      <c r="EE249" s="129"/>
      <c r="EF249" s="129"/>
      <c r="EG249" s="129"/>
      <c r="EH249" s="129"/>
      <c r="EI249" s="129"/>
      <c r="EJ249" s="129"/>
      <c r="EK249" s="129"/>
      <c r="EL249" s="129"/>
      <c r="EM249" s="129"/>
      <c r="EN249" s="129"/>
      <c r="EO249" s="129"/>
      <c r="EP249" s="129"/>
      <c r="EQ249" s="129"/>
      <c r="ER249" s="129"/>
      <c r="ES249" s="129"/>
      <c r="ET249" s="129"/>
      <c r="EU249" s="129"/>
      <c r="EV249" s="129"/>
      <c r="EW249" s="129"/>
      <c r="EX249" s="129"/>
      <c r="EY249" s="129"/>
      <c r="EZ249" s="129"/>
      <c r="FA249" s="129"/>
      <c r="FB249" s="129"/>
      <c r="FC249" s="129"/>
      <c r="FD249" s="129"/>
      <c r="FE249" s="129"/>
      <c r="FF249" s="129"/>
      <c r="FG249" s="129"/>
      <c r="FH249" s="129"/>
      <c r="FI249" s="129"/>
      <c r="FJ249" s="129"/>
      <c r="FK249" s="129"/>
      <c r="FL249" s="129"/>
      <c r="FM249" s="129"/>
      <c r="FN249" s="129"/>
      <c r="FO249" s="129"/>
      <c r="FP249" s="129"/>
      <c r="FQ249" s="129"/>
      <c r="FR249" s="129"/>
      <c r="FS249" s="129"/>
      <c r="FT249" s="129"/>
      <c r="FU249" s="129"/>
      <c r="FV249" s="129"/>
      <c r="FW249" s="129"/>
      <c r="FX249" s="129"/>
      <c r="FY249" s="129"/>
      <c r="FZ249" s="129"/>
      <c r="GA249" s="129"/>
      <c r="GB249" s="129"/>
      <c r="GC249" s="129"/>
      <c r="GD249" s="129"/>
      <c r="GE249" s="129"/>
      <c r="GF249" s="129"/>
      <c r="GG249" s="129"/>
      <c r="GH249" s="129"/>
      <c r="GI249" s="129"/>
      <c r="GJ249" s="129"/>
      <c r="GK249" s="129"/>
      <c r="GL249" s="129"/>
      <c r="GM249" s="129"/>
      <c r="GN249" s="129"/>
      <c r="GO249" s="129"/>
      <c r="GP249" s="129"/>
      <c r="GQ249" s="129"/>
      <c r="GR249" s="129"/>
      <c r="GS249" s="129"/>
      <c r="GT249" s="129"/>
      <c r="GU249" s="129"/>
      <c r="GV249" s="129"/>
      <c r="GW249" s="129"/>
      <c r="GX249" s="129"/>
      <c r="GY249" s="129"/>
      <c r="GZ249" s="129"/>
      <c r="HA249" s="129"/>
      <c r="HB249" s="129"/>
      <c r="HC249" s="129"/>
      <c r="HD249" s="129"/>
      <c r="HE249" s="129"/>
      <c r="HF249" s="129"/>
      <c r="HG249" s="129"/>
      <c r="HH249" s="129"/>
      <c r="HI249" s="129"/>
      <c r="HJ249" s="129"/>
      <c r="HK249" s="129"/>
      <c r="HL249" s="129"/>
      <c r="HM249" s="129"/>
      <c r="HN249" s="129"/>
      <c r="HO249" s="129"/>
      <c r="HP249" s="129"/>
      <c r="HQ249" s="129"/>
      <c r="HR249" s="129"/>
      <c r="HS249" s="129"/>
      <c r="HT249" s="129"/>
      <c r="HU249" s="129"/>
      <c r="HV249" s="129"/>
      <c r="HW249" s="129"/>
      <c r="HX249" s="129"/>
      <c r="HY249" s="129"/>
      <c r="HZ249" s="129"/>
      <c r="IA249" s="129"/>
      <c r="IB249" s="129"/>
      <c r="IC249" s="129"/>
      <c r="ID249" s="129"/>
      <c r="IE249" s="129"/>
      <c r="IF249" s="129"/>
      <c r="IG249" s="129"/>
      <c r="IH249" s="129"/>
      <c r="II249" s="129"/>
      <c r="IJ249" s="129"/>
      <c r="IK249" s="129"/>
      <c r="IL249" s="129"/>
      <c r="IM249" s="129"/>
      <c r="IN249" s="129"/>
      <c r="IO249" s="129"/>
      <c r="IP249" s="129"/>
      <c r="IQ249" s="129"/>
      <c r="IR249" s="129"/>
      <c r="IS249" s="129"/>
      <c r="IT249" s="129"/>
      <c r="IU249" s="129"/>
      <c r="IV249" s="129"/>
      <c r="IW249" s="129"/>
      <c r="IX249" s="129"/>
      <c r="IY249" s="129"/>
    </row>
    <row r="250" spans="1:259" s="120" customFormat="1" ht="15" hidden="1" x14ac:dyDescent="0.3">
      <c r="A250" s="130"/>
      <c r="B250" s="138" t="e">
        <f>IF(B77=513,"Lima Ratus Tiga Belas",IF(B77=514,"Lima Ratus Empat Belas",IF(B77=515,"Lima Ratus Lima Belas",IF(B77=516,"Lima Ratus Enam Belas",IF(B77=517,"Lima Ratus Tujuh Belas",IF(B77=518,"Lima Ratus Delapan Belas",IF(B77=519,"Lima Ratus Sembilan Belas",IF(B77=520,"Lima Ratus Dua Puluh",0))))))))</f>
        <v>#REF!</v>
      </c>
      <c r="C250" s="138"/>
      <c r="D250" s="138" t="e">
        <f>IF(D77=513,"Lima Ratus Tiga Belas",IF(D77=514,"Lima Ratus Empat Belas",IF(D77=515,"Lima Ratus Lima Belas",IF(D77=516,"Lima Ratus Enam Belas",IF(D77=517,"Lima Ratus Tujuh Belas",IF(D77=518,"Lima Ratus Delapan Belas",IF(D77=519,"Lima Ratus Sembilan Belas",IF(D77=520,"Lima Ratus Dua Puluh",0))))))))</f>
        <v>#REF!</v>
      </c>
      <c r="E250" s="138" t="e">
        <f>IF(E77=513,"Lima Ratus Tiga Belas",IF(E77=514,"Lima Ratus Empat Belas",IF(E77=515,"Lima Ratus Lima Belas",IF(E77=516,"Lima Ratus Enam Belas",IF(E77=517,"Lima Ratus Tujuh Belas",IF(E77=518,"Lima Ratus Delapan Belas",IF(E77=519,"Lima Ratus Sembilan Belas",IF(E77=520,"Lima Ratus Dua Puluh",0))))))))</f>
        <v>#REF!</v>
      </c>
      <c r="F250" s="138"/>
      <c r="G250" s="138"/>
      <c r="H250" s="138" t="e">
        <f>IF(H77=513,"Lima Ratus Tiga Belas",IF(H77=514,"Lima Ratus Empat Belas",IF(H77=515,"Lima Ratus Lima Belas",IF(H77=516,"Lima Ratus Enam Belas",IF(H77=517,"Lima Ratus Tujuh Belas",IF(H77=518,"Lima Ratus Delapan Belas",IF(H77=519,"Lima Ratus Sembilan Belas",IF(H77=520,"Lima Ratus Dua Puluh",0))))))))</f>
        <v>#REF!</v>
      </c>
      <c r="I250" s="138" t="e">
        <f>IF(I77=513,"Lima Ratus Tiga Belas",IF(I77=514,"Lima Ratus Empat Belas",IF(I77=515,"Lima Ratus Lima Belas",IF(I77=516,"Lima Ratus Enam Belas",IF(I77=517,"Lima Ratus Tujuh Belas",IF(I77=518,"Lima Ratus Delapan Belas",IF(I77=519,"Lima Ratus Sembilan Belas",IF(I77=520,"Lima Ratus Dua Puluh",0))))))))</f>
        <v>#REF!</v>
      </c>
      <c r="J250" s="138"/>
      <c r="K250" s="138"/>
      <c r="L250" s="138"/>
      <c r="M250" s="138"/>
      <c r="N250" s="138"/>
      <c r="O250" s="138"/>
      <c r="P250" s="138"/>
      <c r="Q250" s="138"/>
      <c r="R250" s="138"/>
      <c r="S250" s="138"/>
      <c r="T250" s="138"/>
      <c r="U250" s="138"/>
      <c r="V250" s="133"/>
      <c r="W250" s="128"/>
      <c r="X250" s="129"/>
      <c r="Y250" s="129"/>
      <c r="Z250" s="129"/>
      <c r="AA250" s="129"/>
      <c r="AB250" s="129"/>
      <c r="AC250" s="129"/>
      <c r="AD250" s="129"/>
      <c r="AE250" s="129"/>
      <c r="AF250" s="129"/>
      <c r="AG250" s="129"/>
      <c r="AH250" s="129"/>
      <c r="AI250" s="129"/>
      <c r="AJ250" s="129"/>
      <c r="AK250" s="129"/>
      <c r="AL250" s="129"/>
      <c r="AM250" s="129"/>
      <c r="AN250" s="129"/>
      <c r="AO250" s="129"/>
      <c r="AP250" s="129"/>
      <c r="AQ250" s="129"/>
      <c r="AR250" s="129"/>
      <c r="AS250" s="129"/>
      <c r="AT250" s="129"/>
      <c r="AU250" s="129"/>
      <c r="AV250" s="129"/>
      <c r="AW250" s="129"/>
      <c r="AX250" s="129"/>
      <c r="AY250" s="129"/>
      <c r="AZ250" s="129"/>
      <c r="BA250" s="129"/>
      <c r="BB250" s="129"/>
      <c r="BC250" s="129"/>
      <c r="BD250" s="129"/>
      <c r="BE250" s="129"/>
      <c r="BF250" s="129"/>
      <c r="BG250" s="129"/>
      <c r="BH250" s="129"/>
      <c r="BI250" s="129"/>
      <c r="BJ250" s="129"/>
      <c r="BK250" s="129"/>
      <c r="BL250" s="129"/>
      <c r="BM250" s="129"/>
      <c r="BN250" s="129"/>
      <c r="BO250" s="129"/>
      <c r="BP250" s="129"/>
      <c r="BQ250" s="129"/>
      <c r="BR250" s="129"/>
      <c r="BS250" s="129"/>
      <c r="BT250" s="129"/>
      <c r="BU250" s="129"/>
      <c r="BV250" s="129"/>
      <c r="BW250" s="129"/>
      <c r="BX250" s="129"/>
      <c r="BY250" s="129"/>
      <c r="BZ250" s="129"/>
      <c r="CA250" s="129"/>
      <c r="CB250" s="129"/>
      <c r="CC250" s="129"/>
      <c r="CD250" s="129"/>
      <c r="CE250" s="129"/>
      <c r="CF250" s="129"/>
      <c r="CG250" s="129"/>
      <c r="CH250" s="129"/>
      <c r="CI250" s="129"/>
      <c r="CJ250" s="129"/>
      <c r="CK250" s="129"/>
      <c r="CL250" s="129"/>
      <c r="CM250" s="129"/>
      <c r="CN250" s="129"/>
      <c r="CO250" s="129"/>
      <c r="CP250" s="129"/>
      <c r="CQ250" s="129"/>
      <c r="CR250" s="129"/>
      <c r="CS250" s="129"/>
      <c r="CT250" s="129"/>
      <c r="CU250" s="129"/>
      <c r="CV250" s="129"/>
      <c r="CW250" s="129"/>
      <c r="CX250" s="129"/>
      <c r="CY250" s="129"/>
      <c r="CZ250" s="129"/>
      <c r="DA250" s="129"/>
      <c r="DB250" s="129"/>
      <c r="DC250" s="129"/>
      <c r="DD250" s="129"/>
      <c r="DE250" s="129"/>
      <c r="DF250" s="129"/>
      <c r="DG250" s="129"/>
      <c r="DH250" s="129"/>
      <c r="DI250" s="129"/>
      <c r="DJ250" s="129"/>
      <c r="DK250" s="129"/>
      <c r="DL250" s="129"/>
      <c r="DM250" s="129"/>
      <c r="DN250" s="129"/>
      <c r="DO250" s="129"/>
      <c r="DP250" s="129"/>
      <c r="DQ250" s="129"/>
      <c r="DR250" s="129"/>
      <c r="DS250" s="129"/>
      <c r="DT250" s="129"/>
      <c r="DU250" s="129"/>
      <c r="DV250" s="129"/>
      <c r="DW250" s="129"/>
      <c r="DX250" s="129"/>
      <c r="DY250" s="129"/>
      <c r="DZ250" s="129"/>
      <c r="EA250" s="129"/>
      <c r="EB250" s="129"/>
      <c r="EC250" s="129"/>
      <c r="ED250" s="129"/>
      <c r="EE250" s="129"/>
      <c r="EF250" s="129"/>
      <c r="EG250" s="129"/>
      <c r="EH250" s="129"/>
      <c r="EI250" s="129"/>
      <c r="EJ250" s="129"/>
      <c r="EK250" s="129"/>
      <c r="EL250" s="129"/>
      <c r="EM250" s="129"/>
      <c r="EN250" s="129"/>
      <c r="EO250" s="129"/>
      <c r="EP250" s="129"/>
      <c r="EQ250" s="129"/>
      <c r="ER250" s="129"/>
      <c r="ES250" s="129"/>
      <c r="ET250" s="129"/>
      <c r="EU250" s="129"/>
      <c r="EV250" s="129"/>
      <c r="EW250" s="129"/>
      <c r="EX250" s="129"/>
      <c r="EY250" s="129"/>
      <c r="EZ250" s="129"/>
      <c r="FA250" s="129"/>
      <c r="FB250" s="129"/>
      <c r="FC250" s="129"/>
      <c r="FD250" s="129"/>
      <c r="FE250" s="129"/>
      <c r="FF250" s="129"/>
      <c r="FG250" s="129"/>
      <c r="FH250" s="129"/>
      <c r="FI250" s="129"/>
      <c r="FJ250" s="129"/>
      <c r="FK250" s="129"/>
      <c r="FL250" s="129"/>
      <c r="FM250" s="129"/>
      <c r="FN250" s="129"/>
      <c r="FO250" s="129"/>
      <c r="FP250" s="129"/>
      <c r="FQ250" s="129"/>
      <c r="FR250" s="129"/>
      <c r="FS250" s="129"/>
      <c r="FT250" s="129"/>
      <c r="FU250" s="129"/>
      <c r="FV250" s="129"/>
      <c r="FW250" s="129"/>
      <c r="FX250" s="129"/>
      <c r="FY250" s="129"/>
      <c r="FZ250" s="129"/>
      <c r="GA250" s="129"/>
      <c r="GB250" s="129"/>
      <c r="GC250" s="129"/>
      <c r="GD250" s="129"/>
      <c r="GE250" s="129"/>
      <c r="GF250" s="129"/>
      <c r="GG250" s="129"/>
      <c r="GH250" s="129"/>
      <c r="GI250" s="129"/>
      <c r="GJ250" s="129"/>
      <c r="GK250" s="129"/>
      <c r="GL250" s="129"/>
      <c r="GM250" s="129"/>
      <c r="GN250" s="129"/>
      <c r="GO250" s="129"/>
      <c r="GP250" s="129"/>
      <c r="GQ250" s="129"/>
      <c r="GR250" s="129"/>
      <c r="GS250" s="129"/>
      <c r="GT250" s="129"/>
      <c r="GU250" s="129"/>
      <c r="GV250" s="129"/>
      <c r="GW250" s="129"/>
      <c r="GX250" s="129"/>
      <c r="GY250" s="129"/>
      <c r="GZ250" s="129"/>
      <c r="HA250" s="129"/>
      <c r="HB250" s="129"/>
      <c r="HC250" s="129"/>
      <c r="HD250" s="129"/>
      <c r="HE250" s="129"/>
      <c r="HF250" s="129"/>
      <c r="HG250" s="129"/>
      <c r="HH250" s="129"/>
      <c r="HI250" s="129"/>
      <c r="HJ250" s="129"/>
      <c r="HK250" s="129"/>
      <c r="HL250" s="129"/>
      <c r="HM250" s="129"/>
      <c r="HN250" s="129"/>
      <c r="HO250" s="129"/>
      <c r="HP250" s="129"/>
      <c r="HQ250" s="129"/>
      <c r="HR250" s="129"/>
      <c r="HS250" s="129"/>
      <c r="HT250" s="129"/>
      <c r="HU250" s="129"/>
      <c r="HV250" s="129"/>
      <c r="HW250" s="129"/>
      <c r="HX250" s="129"/>
      <c r="HY250" s="129"/>
      <c r="HZ250" s="129"/>
      <c r="IA250" s="129"/>
      <c r="IB250" s="129"/>
      <c r="IC250" s="129"/>
      <c r="ID250" s="129"/>
      <c r="IE250" s="129"/>
      <c r="IF250" s="129"/>
      <c r="IG250" s="129"/>
      <c r="IH250" s="129"/>
      <c r="II250" s="129"/>
      <c r="IJ250" s="129"/>
      <c r="IK250" s="129"/>
      <c r="IL250" s="129"/>
      <c r="IM250" s="129"/>
      <c r="IN250" s="129"/>
      <c r="IO250" s="129"/>
      <c r="IP250" s="129"/>
      <c r="IQ250" s="129"/>
      <c r="IR250" s="129"/>
      <c r="IS250" s="129"/>
      <c r="IT250" s="129"/>
      <c r="IU250" s="129"/>
      <c r="IV250" s="129"/>
      <c r="IW250" s="129"/>
      <c r="IX250" s="129"/>
      <c r="IY250" s="129"/>
    </row>
    <row r="251" spans="1:259" s="120" customFormat="1" ht="15" hidden="1" x14ac:dyDescent="0.3">
      <c r="A251" s="130"/>
      <c r="B251" s="137" t="e">
        <f>IF(B249=0,B250,B249)</f>
        <v>#REF!</v>
      </c>
      <c r="C251" s="137"/>
      <c r="D251" s="137" t="e">
        <f>IF(D249=0,D250,D249)</f>
        <v>#REF!</v>
      </c>
      <c r="E251" s="137" t="e">
        <f>IF(E249=0,E250,E249)</f>
        <v>#REF!</v>
      </c>
      <c r="F251" s="137"/>
      <c r="G251" s="137"/>
      <c r="H251" s="137" t="e">
        <f>IF(H249=0,H250,H249)</f>
        <v>#REF!</v>
      </c>
      <c r="I251" s="137" t="e">
        <f>IF(I249=0,I250,I249)</f>
        <v>#REF!</v>
      </c>
      <c r="J251" s="138"/>
      <c r="K251" s="138"/>
      <c r="L251" s="138"/>
      <c r="M251" s="138"/>
      <c r="N251" s="138"/>
      <c r="O251" s="138"/>
      <c r="P251" s="138"/>
      <c r="Q251" s="138"/>
      <c r="R251" s="138"/>
      <c r="S251" s="138"/>
      <c r="T251" s="138"/>
      <c r="U251" s="138"/>
      <c r="V251" s="133"/>
      <c r="W251" s="128"/>
      <c r="X251" s="129"/>
      <c r="Y251" s="129"/>
      <c r="Z251" s="129"/>
      <c r="AA251" s="129"/>
      <c r="AB251" s="129"/>
      <c r="AC251" s="129"/>
      <c r="AD251" s="129"/>
      <c r="AE251" s="129"/>
      <c r="AF251" s="129"/>
      <c r="AG251" s="129"/>
      <c r="AH251" s="129"/>
      <c r="AI251" s="129"/>
      <c r="AJ251" s="129"/>
      <c r="AK251" s="129"/>
      <c r="AL251" s="129"/>
      <c r="AM251" s="129"/>
      <c r="AN251" s="129"/>
      <c r="AO251" s="129"/>
      <c r="AP251" s="129"/>
      <c r="AQ251" s="129"/>
      <c r="AR251" s="129"/>
      <c r="AS251" s="129"/>
      <c r="AT251" s="129"/>
      <c r="AU251" s="129"/>
      <c r="AV251" s="129"/>
      <c r="AW251" s="129"/>
      <c r="AX251" s="129"/>
      <c r="AY251" s="129"/>
      <c r="AZ251" s="129"/>
      <c r="BA251" s="129"/>
      <c r="BB251" s="129"/>
      <c r="BC251" s="129"/>
      <c r="BD251" s="129"/>
      <c r="BE251" s="129"/>
      <c r="BF251" s="129"/>
      <c r="BG251" s="129"/>
      <c r="BH251" s="129"/>
      <c r="BI251" s="129"/>
      <c r="BJ251" s="129"/>
      <c r="BK251" s="129"/>
      <c r="BL251" s="129"/>
      <c r="BM251" s="129"/>
      <c r="BN251" s="129"/>
      <c r="BO251" s="129"/>
      <c r="BP251" s="129"/>
      <c r="BQ251" s="129"/>
      <c r="BR251" s="129"/>
      <c r="BS251" s="129"/>
      <c r="BT251" s="129"/>
      <c r="BU251" s="129"/>
      <c r="BV251" s="129"/>
      <c r="BW251" s="129"/>
      <c r="BX251" s="129"/>
      <c r="BY251" s="129"/>
      <c r="BZ251" s="129"/>
      <c r="CA251" s="129"/>
      <c r="CB251" s="129"/>
      <c r="CC251" s="129"/>
      <c r="CD251" s="129"/>
      <c r="CE251" s="129"/>
      <c r="CF251" s="129"/>
      <c r="CG251" s="129"/>
      <c r="CH251" s="129"/>
      <c r="CI251" s="129"/>
      <c r="CJ251" s="129"/>
      <c r="CK251" s="129"/>
      <c r="CL251" s="129"/>
      <c r="CM251" s="129"/>
      <c r="CN251" s="129"/>
      <c r="CO251" s="129"/>
      <c r="CP251" s="129"/>
      <c r="CQ251" s="129"/>
      <c r="CR251" s="129"/>
      <c r="CS251" s="129"/>
      <c r="CT251" s="129"/>
      <c r="CU251" s="129"/>
      <c r="CV251" s="129"/>
      <c r="CW251" s="129"/>
      <c r="CX251" s="129"/>
      <c r="CY251" s="129"/>
      <c r="CZ251" s="129"/>
      <c r="DA251" s="129"/>
      <c r="DB251" s="129"/>
      <c r="DC251" s="129"/>
      <c r="DD251" s="129"/>
      <c r="DE251" s="129"/>
      <c r="DF251" s="129"/>
      <c r="DG251" s="129"/>
      <c r="DH251" s="129"/>
      <c r="DI251" s="129"/>
      <c r="DJ251" s="129"/>
      <c r="DK251" s="129"/>
      <c r="DL251" s="129"/>
      <c r="DM251" s="129"/>
      <c r="DN251" s="129"/>
      <c r="DO251" s="129"/>
      <c r="DP251" s="129"/>
      <c r="DQ251" s="129"/>
      <c r="DR251" s="129"/>
      <c r="DS251" s="129"/>
      <c r="DT251" s="129"/>
      <c r="DU251" s="129"/>
      <c r="DV251" s="129"/>
      <c r="DW251" s="129"/>
      <c r="DX251" s="129"/>
      <c r="DY251" s="129"/>
      <c r="DZ251" s="129"/>
      <c r="EA251" s="129"/>
      <c r="EB251" s="129"/>
      <c r="EC251" s="129"/>
      <c r="ED251" s="129"/>
      <c r="EE251" s="129"/>
      <c r="EF251" s="129"/>
      <c r="EG251" s="129"/>
      <c r="EH251" s="129"/>
      <c r="EI251" s="129"/>
      <c r="EJ251" s="129"/>
      <c r="EK251" s="129"/>
      <c r="EL251" s="129"/>
      <c r="EM251" s="129"/>
      <c r="EN251" s="129"/>
      <c r="EO251" s="129"/>
      <c r="EP251" s="129"/>
      <c r="EQ251" s="129"/>
      <c r="ER251" s="129"/>
      <c r="ES251" s="129"/>
      <c r="ET251" s="129"/>
      <c r="EU251" s="129"/>
      <c r="EV251" s="129"/>
      <c r="EW251" s="129"/>
      <c r="EX251" s="129"/>
      <c r="EY251" s="129"/>
      <c r="EZ251" s="129"/>
      <c r="FA251" s="129"/>
      <c r="FB251" s="129"/>
      <c r="FC251" s="129"/>
      <c r="FD251" s="129"/>
      <c r="FE251" s="129"/>
      <c r="FF251" s="129"/>
      <c r="FG251" s="129"/>
      <c r="FH251" s="129"/>
      <c r="FI251" s="129"/>
      <c r="FJ251" s="129"/>
      <c r="FK251" s="129"/>
      <c r="FL251" s="129"/>
      <c r="FM251" s="129"/>
      <c r="FN251" s="129"/>
      <c r="FO251" s="129"/>
      <c r="FP251" s="129"/>
      <c r="FQ251" s="129"/>
      <c r="FR251" s="129"/>
      <c r="FS251" s="129"/>
      <c r="FT251" s="129"/>
      <c r="FU251" s="129"/>
      <c r="FV251" s="129"/>
      <c r="FW251" s="129"/>
      <c r="FX251" s="129"/>
      <c r="FY251" s="129"/>
      <c r="FZ251" s="129"/>
      <c r="GA251" s="129"/>
      <c r="GB251" s="129"/>
      <c r="GC251" s="129"/>
      <c r="GD251" s="129"/>
      <c r="GE251" s="129"/>
      <c r="GF251" s="129"/>
      <c r="GG251" s="129"/>
      <c r="GH251" s="129"/>
      <c r="GI251" s="129"/>
      <c r="GJ251" s="129"/>
      <c r="GK251" s="129"/>
      <c r="GL251" s="129"/>
      <c r="GM251" s="129"/>
      <c r="GN251" s="129"/>
      <c r="GO251" s="129"/>
      <c r="GP251" s="129"/>
      <c r="GQ251" s="129"/>
      <c r="GR251" s="129"/>
      <c r="GS251" s="129"/>
      <c r="GT251" s="129"/>
      <c r="GU251" s="129"/>
      <c r="GV251" s="129"/>
      <c r="GW251" s="129"/>
      <c r="GX251" s="129"/>
      <c r="GY251" s="129"/>
      <c r="GZ251" s="129"/>
      <c r="HA251" s="129"/>
      <c r="HB251" s="129"/>
      <c r="HC251" s="129"/>
      <c r="HD251" s="129"/>
      <c r="HE251" s="129"/>
      <c r="HF251" s="129"/>
      <c r="HG251" s="129"/>
      <c r="HH251" s="129"/>
      <c r="HI251" s="129"/>
      <c r="HJ251" s="129"/>
      <c r="HK251" s="129"/>
      <c r="HL251" s="129"/>
      <c r="HM251" s="129"/>
      <c r="HN251" s="129"/>
      <c r="HO251" s="129"/>
      <c r="HP251" s="129"/>
      <c r="HQ251" s="129"/>
      <c r="HR251" s="129"/>
      <c r="HS251" s="129"/>
      <c r="HT251" s="129"/>
      <c r="HU251" s="129"/>
      <c r="HV251" s="129"/>
      <c r="HW251" s="129"/>
      <c r="HX251" s="129"/>
      <c r="HY251" s="129"/>
      <c r="HZ251" s="129"/>
      <c r="IA251" s="129"/>
      <c r="IB251" s="129"/>
      <c r="IC251" s="129"/>
      <c r="ID251" s="129"/>
      <c r="IE251" s="129"/>
      <c r="IF251" s="129"/>
      <c r="IG251" s="129"/>
      <c r="IH251" s="129"/>
      <c r="II251" s="129"/>
      <c r="IJ251" s="129"/>
      <c r="IK251" s="129"/>
      <c r="IL251" s="129"/>
      <c r="IM251" s="129"/>
      <c r="IN251" s="129"/>
      <c r="IO251" s="129"/>
      <c r="IP251" s="129"/>
      <c r="IQ251" s="129"/>
      <c r="IR251" s="129"/>
      <c r="IS251" s="129"/>
      <c r="IT251" s="129"/>
      <c r="IU251" s="129"/>
      <c r="IV251" s="129"/>
      <c r="IW251" s="129"/>
      <c r="IX251" s="129"/>
      <c r="IY251" s="129"/>
    </row>
    <row r="252" spans="1:259" s="120" customFormat="1" ht="15" hidden="1" x14ac:dyDescent="0.3">
      <c r="A252" s="130"/>
      <c r="B252" s="138" t="e">
        <f>IF(B77=521,"Lima Ratus Dua Puluh Satu",IF(B77=522,"Lima Ratus Dua Puluh Dua",IF(B77=523,"Lima Ratus Dua Puluh Tiga",IF(B77=524,"Lima Ratus Dua Puluh Empat",IF(B77=525,"Lima Ratus Dua Puluh Lima",IF(B77=526,"Lima Ratus Dua Puluh Enam",IF(B77=527,"Lima Ratus Dua Puluh Tujuh",IF(B77=528,"Lima Ratus Dua Puluh Delapan",0))))))))</f>
        <v>#REF!</v>
      </c>
      <c r="C252" s="138"/>
      <c r="D252" s="138" t="e">
        <f>IF(D77=521,"Lima Ratus Dua Puluh Satu",IF(D77=522,"Lima Ratus Dua Puluh Dua",IF(D77=523,"Lima Ratus Dua Puluh Tiga",IF(D77=524,"Lima Ratus Dua Puluh Empat",IF(D77=525,"Lima Ratus Dua Puluh Lima",IF(D77=526,"Lima Ratus Dua Puluh Enam",IF(D77=527,"Lima Ratus Dua Puluh Tujuh",IF(D77=528,"Lima Ratus Dua Puluh Delapan",0))))))))</f>
        <v>#REF!</v>
      </c>
      <c r="E252" s="138" t="e">
        <f>IF(E77=521,"Lima Ratus Dua Puluh Satu",IF(E77=522,"Lima Ratus Dua Puluh Dua",IF(E77=523,"Lima Ratus Dua Puluh Tiga",IF(E77=524,"Lima Ratus Dua Puluh Empat",IF(E77=525,"Lima Ratus Dua Puluh Lima",IF(E77=526,"Lima Ratus Dua Puluh Enam",IF(E77=527,"Lima Ratus Dua Puluh Tujuh",IF(E77=528,"Lima Ratus Dua Puluh Delapan",0))))))))</f>
        <v>#REF!</v>
      </c>
      <c r="F252" s="138"/>
      <c r="G252" s="138"/>
      <c r="H252" s="138" t="e">
        <f>IF(H77=521,"Lima Ratus Dua Puluh Satu",IF(H77=522,"Lima Ratus Dua Puluh Dua",IF(H77=523,"Lima Ratus Dua Puluh Tiga",IF(H77=524,"Lima Ratus Dua Puluh Empat",IF(H77=525,"Lima Ratus Dua Puluh Lima",IF(H77=526,"Lima Ratus Dua Puluh Enam",IF(H77=527,"Lima Ratus Dua Puluh Tujuh",IF(H77=528,"Lima Ratus Dua Puluh Delapan",0))))))))</f>
        <v>#REF!</v>
      </c>
      <c r="I252" s="138" t="e">
        <f>IF(I77=521,"Lima Ratus Dua Puluh Satu",IF(I77=522,"Lima Ratus Dua Puluh Dua",IF(I77=523,"Lima Ratus Dua Puluh Tiga",IF(I77=524,"Lima Ratus Dua Puluh Empat",IF(I77=525,"Lima Ratus Dua Puluh Lima",IF(I77=526,"Lima Ratus Dua Puluh Enam",IF(I77=527,"Lima Ratus Dua Puluh Tujuh",IF(I77=528,"Lima Ratus Dua Puluh Delapan",0))))))))</f>
        <v>#REF!</v>
      </c>
      <c r="J252" s="138"/>
      <c r="K252" s="138"/>
      <c r="L252" s="138"/>
      <c r="M252" s="138"/>
      <c r="N252" s="138"/>
      <c r="O252" s="138"/>
      <c r="P252" s="138"/>
      <c r="Q252" s="138"/>
      <c r="R252" s="138"/>
      <c r="S252" s="138"/>
      <c r="T252" s="138"/>
      <c r="U252" s="138"/>
      <c r="V252" s="133"/>
      <c r="W252" s="128"/>
      <c r="X252" s="129"/>
      <c r="Y252" s="129"/>
      <c r="Z252" s="129"/>
      <c r="AA252" s="129"/>
      <c r="AB252" s="129"/>
      <c r="AC252" s="129"/>
      <c r="AD252" s="129"/>
      <c r="AE252" s="129"/>
      <c r="AF252" s="129"/>
      <c r="AG252" s="129"/>
      <c r="AH252" s="129"/>
      <c r="AI252" s="129"/>
      <c r="AJ252" s="129"/>
      <c r="AK252" s="129"/>
      <c r="AL252" s="129"/>
      <c r="AM252" s="129"/>
      <c r="AN252" s="129"/>
      <c r="AO252" s="129"/>
      <c r="AP252" s="129"/>
      <c r="AQ252" s="129"/>
      <c r="AR252" s="129"/>
      <c r="AS252" s="129"/>
      <c r="AT252" s="129"/>
      <c r="AU252" s="129"/>
      <c r="AV252" s="129"/>
      <c r="AW252" s="129"/>
      <c r="AX252" s="129"/>
      <c r="AY252" s="129"/>
      <c r="AZ252" s="129"/>
      <c r="BA252" s="129"/>
      <c r="BB252" s="129"/>
      <c r="BC252" s="129"/>
      <c r="BD252" s="129"/>
      <c r="BE252" s="129"/>
      <c r="BF252" s="129"/>
      <c r="BG252" s="129"/>
      <c r="BH252" s="129"/>
      <c r="BI252" s="129"/>
      <c r="BJ252" s="129"/>
      <c r="BK252" s="129"/>
      <c r="BL252" s="129"/>
      <c r="BM252" s="129"/>
      <c r="BN252" s="129"/>
      <c r="BO252" s="129"/>
      <c r="BP252" s="129"/>
      <c r="BQ252" s="129"/>
      <c r="BR252" s="129"/>
      <c r="BS252" s="129"/>
      <c r="BT252" s="129"/>
      <c r="BU252" s="129"/>
      <c r="BV252" s="129"/>
      <c r="BW252" s="129"/>
      <c r="BX252" s="129"/>
      <c r="BY252" s="129"/>
      <c r="BZ252" s="129"/>
      <c r="CA252" s="129"/>
      <c r="CB252" s="129"/>
      <c r="CC252" s="129"/>
      <c r="CD252" s="129"/>
      <c r="CE252" s="129"/>
      <c r="CF252" s="129"/>
      <c r="CG252" s="129"/>
      <c r="CH252" s="129"/>
      <c r="CI252" s="129"/>
      <c r="CJ252" s="129"/>
      <c r="CK252" s="129"/>
      <c r="CL252" s="129"/>
      <c r="CM252" s="129"/>
      <c r="CN252" s="129"/>
      <c r="CO252" s="129"/>
      <c r="CP252" s="129"/>
      <c r="CQ252" s="129"/>
      <c r="CR252" s="129"/>
      <c r="CS252" s="129"/>
      <c r="CT252" s="129"/>
      <c r="CU252" s="129"/>
      <c r="CV252" s="129"/>
      <c r="CW252" s="129"/>
      <c r="CX252" s="129"/>
      <c r="CY252" s="129"/>
      <c r="CZ252" s="129"/>
      <c r="DA252" s="129"/>
      <c r="DB252" s="129"/>
      <c r="DC252" s="129"/>
      <c r="DD252" s="129"/>
      <c r="DE252" s="129"/>
      <c r="DF252" s="129"/>
      <c r="DG252" s="129"/>
      <c r="DH252" s="129"/>
      <c r="DI252" s="129"/>
      <c r="DJ252" s="129"/>
      <c r="DK252" s="129"/>
      <c r="DL252" s="129"/>
      <c r="DM252" s="129"/>
      <c r="DN252" s="129"/>
      <c r="DO252" s="129"/>
      <c r="DP252" s="129"/>
      <c r="DQ252" s="129"/>
      <c r="DR252" s="129"/>
      <c r="DS252" s="129"/>
      <c r="DT252" s="129"/>
      <c r="DU252" s="129"/>
      <c r="DV252" s="129"/>
      <c r="DW252" s="129"/>
      <c r="DX252" s="129"/>
      <c r="DY252" s="129"/>
      <c r="DZ252" s="129"/>
      <c r="EA252" s="129"/>
      <c r="EB252" s="129"/>
      <c r="EC252" s="129"/>
      <c r="ED252" s="129"/>
      <c r="EE252" s="129"/>
      <c r="EF252" s="129"/>
      <c r="EG252" s="129"/>
      <c r="EH252" s="129"/>
      <c r="EI252" s="129"/>
      <c r="EJ252" s="129"/>
      <c r="EK252" s="129"/>
      <c r="EL252" s="129"/>
      <c r="EM252" s="129"/>
      <c r="EN252" s="129"/>
      <c r="EO252" s="129"/>
      <c r="EP252" s="129"/>
      <c r="EQ252" s="129"/>
      <c r="ER252" s="129"/>
      <c r="ES252" s="129"/>
      <c r="ET252" s="129"/>
      <c r="EU252" s="129"/>
      <c r="EV252" s="129"/>
      <c r="EW252" s="129"/>
      <c r="EX252" s="129"/>
      <c r="EY252" s="129"/>
      <c r="EZ252" s="129"/>
      <c r="FA252" s="129"/>
      <c r="FB252" s="129"/>
      <c r="FC252" s="129"/>
      <c r="FD252" s="129"/>
      <c r="FE252" s="129"/>
      <c r="FF252" s="129"/>
      <c r="FG252" s="129"/>
      <c r="FH252" s="129"/>
      <c r="FI252" s="129"/>
      <c r="FJ252" s="129"/>
      <c r="FK252" s="129"/>
      <c r="FL252" s="129"/>
      <c r="FM252" s="129"/>
      <c r="FN252" s="129"/>
      <c r="FO252" s="129"/>
      <c r="FP252" s="129"/>
      <c r="FQ252" s="129"/>
      <c r="FR252" s="129"/>
      <c r="FS252" s="129"/>
      <c r="FT252" s="129"/>
      <c r="FU252" s="129"/>
      <c r="FV252" s="129"/>
      <c r="FW252" s="129"/>
      <c r="FX252" s="129"/>
      <c r="FY252" s="129"/>
      <c r="FZ252" s="129"/>
      <c r="GA252" s="129"/>
      <c r="GB252" s="129"/>
      <c r="GC252" s="129"/>
      <c r="GD252" s="129"/>
      <c r="GE252" s="129"/>
      <c r="GF252" s="129"/>
      <c r="GG252" s="129"/>
      <c r="GH252" s="129"/>
      <c r="GI252" s="129"/>
      <c r="GJ252" s="129"/>
      <c r="GK252" s="129"/>
      <c r="GL252" s="129"/>
      <c r="GM252" s="129"/>
      <c r="GN252" s="129"/>
      <c r="GO252" s="129"/>
      <c r="GP252" s="129"/>
      <c r="GQ252" s="129"/>
      <c r="GR252" s="129"/>
      <c r="GS252" s="129"/>
      <c r="GT252" s="129"/>
      <c r="GU252" s="129"/>
      <c r="GV252" s="129"/>
      <c r="GW252" s="129"/>
      <c r="GX252" s="129"/>
      <c r="GY252" s="129"/>
      <c r="GZ252" s="129"/>
      <c r="HA252" s="129"/>
      <c r="HB252" s="129"/>
      <c r="HC252" s="129"/>
      <c r="HD252" s="129"/>
      <c r="HE252" s="129"/>
      <c r="HF252" s="129"/>
      <c r="HG252" s="129"/>
      <c r="HH252" s="129"/>
      <c r="HI252" s="129"/>
      <c r="HJ252" s="129"/>
      <c r="HK252" s="129"/>
      <c r="HL252" s="129"/>
      <c r="HM252" s="129"/>
      <c r="HN252" s="129"/>
      <c r="HO252" s="129"/>
      <c r="HP252" s="129"/>
      <c r="HQ252" s="129"/>
      <c r="HR252" s="129"/>
      <c r="HS252" s="129"/>
      <c r="HT252" s="129"/>
      <c r="HU252" s="129"/>
      <c r="HV252" s="129"/>
      <c r="HW252" s="129"/>
      <c r="HX252" s="129"/>
      <c r="HY252" s="129"/>
      <c r="HZ252" s="129"/>
      <c r="IA252" s="129"/>
      <c r="IB252" s="129"/>
      <c r="IC252" s="129"/>
      <c r="ID252" s="129"/>
      <c r="IE252" s="129"/>
      <c r="IF252" s="129"/>
      <c r="IG252" s="129"/>
      <c r="IH252" s="129"/>
      <c r="II252" s="129"/>
      <c r="IJ252" s="129"/>
      <c r="IK252" s="129"/>
      <c r="IL252" s="129"/>
      <c r="IM252" s="129"/>
      <c r="IN252" s="129"/>
      <c r="IO252" s="129"/>
      <c r="IP252" s="129"/>
      <c r="IQ252" s="129"/>
      <c r="IR252" s="129"/>
      <c r="IS252" s="129"/>
      <c r="IT252" s="129"/>
      <c r="IU252" s="129"/>
      <c r="IV252" s="129"/>
      <c r="IW252" s="129"/>
      <c r="IX252" s="129"/>
      <c r="IY252" s="129"/>
    </row>
    <row r="253" spans="1:259" s="120" customFormat="1" ht="15" hidden="1" x14ac:dyDescent="0.3">
      <c r="A253" s="130"/>
      <c r="B253" s="137" t="e">
        <f>IF(B251=0,B252,B251)</f>
        <v>#REF!</v>
      </c>
      <c r="C253" s="137"/>
      <c r="D253" s="137" t="e">
        <f>IF(D251=0,D252,D251)</f>
        <v>#REF!</v>
      </c>
      <c r="E253" s="137" t="e">
        <f>IF(E251=0,E252,E251)</f>
        <v>#REF!</v>
      </c>
      <c r="F253" s="137"/>
      <c r="G253" s="137"/>
      <c r="H253" s="137" t="e">
        <f>IF(H251=0,H252,H251)</f>
        <v>#REF!</v>
      </c>
      <c r="I253" s="137" t="e">
        <f>IF(I251=0,I252,I251)</f>
        <v>#REF!</v>
      </c>
      <c r="J253" s="138"/>
      <c r="K253" s="138"/>
      <c r="L253" s="138"/>
      <c r="M253" s="138"/>
      <c r="N253" s="138"/>
      <c r="O253" s="138"/>
      <c r="P253" s="138"/>
      <c r="Q253" s="138"/>
      <c r="R253" s="138"/>
      <c r="S253" s="138"/>
      <c r="T253" s="138"/>
      <c r="U253" s="138"/>
      <c r="V253" s="133"/>
      <c r="W253" s="128"/>
      <c r="X253" s="129"/>
      <c r="Y253" s="129"/>
      <c r="Z253" s="129"/>
      <c r="AA253" s="129"/>
      <c r="AB253" s="129"/>
      <c r="AC253" s="129"/>
      <c r="AD253" s="129"/>
      <c r="AE253" s="129"/>
      <c r="AF253" s="129"/>
      <c r="AG253" s="129"/>
      <c r="AH253" s="129"/>
      <c r="AI253" s="129"/>
      <c r="AJ253" s="129"/>
      <c r="AK253" s="129"/>
      <c r="AL253" s="129"/>
      <c r="AM253" s="129"/>
      <c r="AN253" s="129"/>
      <c r="AO253" s="129"/>
      <c r="AP253" s="129"/>
      <c r="AQ253" s="129"/>
      <c r="AR253" s="129"/>
      <c r="AS253" s="129"/>
      <c r="AT253" s="129"/>
      <c r="AU253" s="129"/>
      <c r="AV253" s="129"/>
      <c r="AW253" s="129"/>
      <c r="AX253" s="129"/>
      <c r="AY253" s="129"/>
      <c r="AZ253" s="129"/>
      <c r="BA253" s="129"/>
      <c r="BB253" s="129"/>
      <c r="BC253" s="129"/>
      <c r="BD253" s="129"/>
      <c r="BE253" s="129"/>
      <c r="BF253" s="129"/>
      <c r="BG253" s="129"/>
      <c r="BH253" s="129"/>
      <c r="BI253" s="129"/>
      <c r="BJ253" s="129"/>
      <c r="BK253" s="129"/>
      <c r="BL253" s="129"/>
      <c r="BM253" s="129"/>
      <c r="BN253" s="129"/>
      <c r="BO253" s="129"/>
      <c r="BP253" s="129"/>
      <c r="BQ253" s="129"/>
      <c r="BR253" s="129"/>
      <c r="BS253" s="129"/>
      <c r="BT253" s="129"/>
      <c r="BU253" s="129"/>
      <c r="BV253" s="129"/>
      <c r="BW253" s="129"/>
      <c r="BX253" s="129"/>
      <c r="BY253" s="129"/>
      <c r="BZ253" s="129"/>
      <c r="CA253" s="129"/>
      <c r="CB253" s="129"/>
      <c r="CC253" s="129"/>
      <c r="CD253" s="129"/>
      <c r="CE253" s="129"/>
      <c r="CF253" s="129"/>
      <c r="CG253" s="129"/>
      <c r="CH253" s="129"/>
      <c r="CI253" s="129"/>
      <c r="CJ253" s="129"/>
      <c r="CK253" s="129"/>
      <c r="CL253" s="129"/>
      <c r="CM253" s="129"/>
      <c r="CN253" s="129"/>
      <c r="CO253" s="129"/>
      <c r="CP253" s="129"/>
      <c r="CQ253" s="129"/>
      <c r="CR253" s="129"/>
      <c r="CS253" s="129"/>
      <c r="CT253" s="129"/>
      <c r="CU253" s="129"/>
      <c r="CV253" s="129"/>
      <c r="CW253" s="129"/>
      <c r="CX253" s="129"/>
      <c r="CY253" s="129"/>
      <c r="CZ253" s="129"/>
      <c r="DA253" s="129"/>
      <c r="DB253" s="129"/>
      <c r="DC253" s="129"/>
      <c r="DD253" s="129"/>
      <c r="DE253" s="129"/>
      <c r="DF253" s="129"/>
      <c r="DG253" s="129"/>
      <c r="DH253" s="129"/>
      <c r="DI253" s="129"/>
      <c r="DJ253" s="129"/>
      <c r="DK253" s="129"/>
      <c r="DL253" s="129"/>
      <c r="DM253" s="129"/>
      <c r="DN253" s="129"/>
      <c r="DO253" s="129"/>
      <c r="DP253" s="129"/>
      <c r="DQ253" s="129"/>
      <c r="DR253" s="129"/>
      <c r="DS253" s="129"/>
      <c r="DT253" s="129"/>
      <c r="DU253" s="129"/>
      <c r="DV253" s="129"/>
      <c r="DW253" s="129"/>
      <c r="DX253" s="129"/>
      <c r="DY253" s="129"/>
      <c r="DZ253" s="129"/>
      <c r="EA253" s="129"/>
      <c r="EB253" s="129"/>
      <c r="EC253" s="129"/>
      <c r="ED253" s="129"/>
      <c r="EE253" s="129"/>
      <c r="EF253" s="129"/>
      <c r="EG253" s="129"/>
      <c r="EH253" s="129"/>
      <c r="EI253" s="129"/>
      <c r="EJ253" s="129"/>
      <c r="EK253" s="129"/>
      <c r="EL253" s="129"/>
      <c r="EM253" s="129"/>
      <c r="EN253" s="129"/>
      <c r="EO253" s="129"/>
      <c r="EP253" s="129"/>
      <c r="EQ253" s="129"/>
      <c r="ER253" s="129"/>
      <c r="ES253" s="129"/>
      <c r="ET253" s="129"/>
      <c r="EU253" s="129"/>
      <c r="EV253" s="129"/>
      <c r="EW253" s="129"/>
      <c r="EX253" s="129"/>
      <c r="EY253" s="129"/>
      <c r="EZ253" s="129"/>
      <c r="FA253" s="129"/>
      <c r="FB253" s="129"/>
      <c r="FC253" s="129"/>
      <c r="FD253" s="129"/>
      <c r="FE253" s="129"/>
      <c r="FF253" s="129"/>
      <c r="FG253" s="129"/>
      <c r="FH253" s="129"/>
      <c r="FI253" s="129"/>
      <c r="FJ253" s="129"/>
      <c r="FK253" s="129"/>
      <c r="FL253" s="129"/>
      <c r="FM253" s="129"/>
      <c r="FN253" s="129"/>
      <c r="FO253" s="129"/>
      <c r="FP253" s="129"/>
      <c r="FQ253" s="129"/>
      <c r="FR253" s="129"/>
      <c r="FS253" s="129"/>
      <c r="FT253" s="129"/>
      <c r="FU253" s="129"/>
      <c r="FV253" s="129"/>
      <c r="FW253" s="129"/>
      <c r="FX253" s="129"/>
      <c r="FY253" s="129"/>
      <c r="FZ253" s="129"/>
      <c r="GA253" s="129"/>
      <c r="GB253" s="129"/>
      <c r="GC253" s="129"/>
      <c r="GD253" s="129"/>
      <c r="GE253" s="129"/>
      <c r="GF253" s="129"/>
      <c r="GG253" s="129"/>
      <c r="GH253" s="129"/>
      <c r="GI253" s="129"/>
      <c r="GJ253" s="129"/>
      <c r="GK253" s="129"/>
      <c r="GL253" s="129"/>
      <c r="GM253" s="129"/>
      <c r="GN253" s="129"/>
      <c r="GO253" s="129"/>
      <c r="GP253" s="129"/>
      <c r="GQ253" s="129"/>
      <c r="GR253" s="129"/>
      <c r="GS253" s="129"/>
      <c r="GT253" s="129"/>
      <c r="GU253" s="129"/>
      <c r="GV253" s="129"/>
      <c r="GW253" s="129"/>
      <c r="GX253" s="129"/>
      <c r="GY253" s="129"/>
      <c r="GZ253" s="129"/>
      <c r="HA253" s="129"/>
      <c r="HB253" s="129"/>
      <c r="HC253" s="129"/>
      <c r="HD253" s="129"/>
      <c r="HE253" s="129"/>
      <c r="HF253" s="129"/>
      <c r="HG253" s="129"/>
      <c r="HH253" s="129"/>
      <c r="HI253" s="129"/>
      <c r="HJ253" s="129"/>
      <c r="HK253" s="129"/>
      <c r="HL253" s="129"/>
      <c r="HM253" s="129"/>
      <c r="HN253" s="129"/>
      <c r="HO253" s="129"/>
      <c r="HP253" s="129"/>
      <c r="HQ253" s="129"/>
      <c r="HR253" s="129"/>
      <c r="HS253" s="129"/>
      <c r="HT253" s="129"/>
      <c r="HU253" s="129"/>
      <c r="HV253" s="129"/>
      <c r="HW253" s="129"/>
      <c r="HX253" s="129"/>
      <c r="HY253" s="129"/>
      <c r="HZ253" s="129"/>
      <c r="IA253" s="129"/>
      <c r="IB253" s="129"/>
      <c r="IC253" s="129"/>
      <c r="ID253" s="129"/>
      <c r="IE253" s="129"/>
      <c r="IF253" s="129"/>
      <c r="IG253" s="129"/>
      <c r="IH253" s="129"/>
      <c r="II253" s="129"/>
      <c r="IJ253" s="129"/>
      <c r="IK253" s="129"/>
      <c r="IL253" s="129"/>
      <c r="IM253" s="129"/>
      <c r="IN253" s="129"/>
      <c r="IO253" s="129"/>
      <c r="IP253" s="129"/>
      <c r="IQ253" s="129"/>
      <c r="IR253" s="129"/>
      <c r="IS253" s="129"/>
      <c r="IT253" s="129"/>
      <c r="IU253" s="129"/>
      <c r="IV253" s="129"/>
      <c r="IW253" s="129"/>
      <c r="IX253" s="129"/>
      <c r="IY253" s="129"/>
    </row>
    <row r="254" spans="1:259" s="120" customFormat="1" ht="15" hidden="1" x14ac:dyDescent="0.3">
      <c r="A254" s="130"/>
      <c r="B254" s="138" t="e">
        <f>IF(B77=529,"Lima Ratus Dua Puluh Sembilan",IF(B77=530,"Lima Ratus Tiga Puluh",IF(B77=531,"Lima Ratus Tiga Puluh Satu",IF(B77=532,"Lima Ratus Tiga Puluh Dua",IF(B77=533,"Lima Ratus Tiga Puluh Tiga",IF(B77=534,"Lima Ratus Tiga Puluh Empat",IF(B77=535,"Lima Ratus Tiga Puluh Lima",IF(B77=536,"Lima Ratus Tiga Puluh Enam",0))))))))</f>
        <v>#REF!</v>
      </c>
      <c r="C254" s="138"/>
      <c r="D254" s="138" t="e">
        <f>IF(D77=529,"Lima Ratus Dua Puluh Sembilan",IF(D77=530,"Lima Ratus Tiga Puluh",IF(D77=531,"Lima Ratus Tiga Puluh Satu",IF(D77=532,"Lima Ratus Tiga Puluh Dua",IF(D77=533,"Lima Ratus Tiga Puluh Tiga",IF(D77=534,"Lima Ratus Tiga Puluh Empat",IF(D77=535,"Lima Ratus Tiga Puluh Lima",IF(D77=536,"Lima Ratus Tiga Puluh Enam",0))))))))</f>
        <v>#REF!</v>
      </c>
      <c r="E254" s="138" t="e">
        <f>IF(E77=529,"Lima Ratus Dua Puluh Sembilan",IF(E77=530,"Lima Ratus Tiga Puluh",IF(E77=531,"Lima Ratus Tiga Puluh Satu",IF(E77=532,"Lima Ratus Tiga Puluh Dua",IF(E77=533,"Lima Ratus Tiga Puluh Tiga",IF(E77=534,"Lima Ratus Tiga Puluh Empat",IF(E77=535,"Lima Ratus Tiga Puluh Lima",IF(E77=536,"Lima Ratus Tiga Puluh Enam",0))))))))</f>
        <v>#REF!</v>
      </c>
      <c r="F254" s="138"/>
      <c r="G254" s="138"/>
      <c r="H254" s="138" t="e">
        <f>IF(H77=529,"Lima Ratus Dua Puluh Sembilan",IF(H77=530,"Lima Ratus Tiga Puluh",IF(H77=531,"Lima Ratus Tiga Puluh Satu",IF(H77=532,"Lima Ratus Tiga Puluh Dua",IF(H77=533,"Lima Ratus Tiga Puluh Tiga",IF(H77=534,"Lima Ratus Tiga Puluh Empat",IF(H77=535,"Lima Ratus Tiga Puluh Lima",IF(H77=536,"Lima Ratus Tiga Puluh Enam",0))))))))</f>
        <v>#REF!</v>
      </c>
      <c r="I254" s="138" t="e">
        <f>IF(I77=529,"Lima Ratus Dua Puluh Sembilan",IF(I77=530,"Lima Ratus Tiga Puluh",IF(I77=531,"Lima Ratus Tiga Puluh Satu",IF(I77=532,"Lima Ratus Tiga Puluh Dua",IF(I77=533,"Lima Ratus Tiga Puluh Tiga",IF(I77=534,"Lima Ratus Tiga Puluh Empat",IF(I77=535,"Lima Ratus Tiga Puluh Lima",IF(I77=536,"Lima Ratus Tiga Puluh Enam",0))))))))</f>
        <v>#REF!</v>
      </c>
      <c r="J254" s="138"/>
      <c r="K254" s="138"/>
      <c r="L254" s="138"/>
      <c r="M254" s="138"/>
      <c r="N254" s="138"/>
      <c r="O254" s="138"/>
      <c r="P254" s="138"/>
      <c r="Q254" s="138"/>
      <c r="R254" s="138"/>
      <c r="S254" s="138"/>
      <c r="T254" s="138"/>
      <c r="U254" s="138"/>
      <c r="V254" s="133"/>
      <c r="W254" s="128"/>
      <c r="X254" s="129"/>
      <c r="Y254" s="129"/>
      <c r="Z254" s="129"/>
      <c r="AA254" s="129"/>
      <c r="AB254" s="129"/>
      <c r="AC254" s="129"/>
      <c r="AD254" s="129"/>
      <c r="AE254" s="129"/>
      <c r="AF254" s="129"/>
      <c r="AG254" s="129"/>
      <c r="AH254" s="129"/>
      <c r="AI254" s="129"/>
      <c r="AJ254" s="129"/>
      <c r="AK254" s="129"/>
      <c r="AL254" s="129"/>
      <c r="AM254" s="129"/>
      <c r="AN254" s="129"/>
      <c r="AO254" s="129"/>
      <c r="AP254" s="129"/>
      <c r="AQ254" s="129"/>
      <c r="AR254" s="129"/>
      <c r="AS254" s="129"/>
      <c r="AT254" s="129"/>
      <c r="AU254" s="129"/>
      <c r="AV254" s="129"/>
      <c r="AW254" s="129"/>
      <c r="AX254" s="129"/>
      <c r="AY254" s="129"/>
      <c r="AZ254" s="129"/>
      <c r="BA254" s="129"/>
      <c r="BB254" s="129"/>
      <c r="BC254" s="129"/>
      <c r="BD254" s="129"/>
      <c r="BE254" s="129"/>
      <c r="BF254" s="129"/>
      <c r="BG254" s="129"/>
      <c r="BH254" s="129"/>
      <c r="BI254" s="129"/>
      <c r="BJ254" s="129"/>
      <c r="BK254" s="129"/>
      <c r="BL254" s="129"/>
      <c r="BM254" s="129"/>
      <c r="BN254" s="129"/>
      <c r="BO254" s="129"/>
      <c r="BP254" s="129"/>
      <c r="BQ254" s="129"/>
      <c r="BR254" s="129"/>
      <c r="BS254" s="129"/>
      <c r="BT254" s="129"/>
      <c r="BU254" s="129"/>
      <c r="BV254" s="129"/>
      <c r="BW254" s="129"/>
      <c r="BX254" s="129"/>
      <c r="BY254" s="129"/>
      <c r="BZ254" s="129"/>
      <c r="CA254" s="129"/>
      <c r="CB254" s="129"/>
      <c r="CC254" s="129"/>
      <c r="CD254" s="129"/>
      <c r="CE254" s="129"/>
      <c r="CF254" s="129"/>
      <c r="CG254" s="129"/>
      <c r="CH254" s="129"/>
      <c r="CI254" s="129"/>
      <c r="CJ254" s="129"/>
      <c r="CK254" s="129"/>
      <c r="CL254" s="129"/>
      <c r="CM254" s="129"/>
      <c r="CN254" s="129"/>
      <c r="CO254" s="129"/>
      <c r="CP254" s="129"/>
      <c r="CQ254" s="129"/>
      <c r="CR254" s="129"/>
      <c r="CS254" s="129"/>
      <c r="CT254" s="129"/>
      <c r="CU254" s="129"/>
      <c r="CV254" s="129"/>
      <c r="CW254" s="129"/>
      <c r="CX254" s="129"/>
      <c r="CY254" s="129"/>
      <c r="CZ254" s="129"/>
      <c r="DA254" s="129"/>
      <c r="DB254" s="129"/>
      <c r="DC254" s="129"/>
      <c r="DD254" s="129"/>
      <c r="DE254" s="129"/>
      <c r="DF254" s="129"/>
      <c r="DG254" s="129"/>
      <c r="DH254" s="129"/>
      <c r="DI254" s="129"/>
      <c r="DJ254" s="129"/>
      <c r="DK254" s="129"/>
      <c r="DL254" s="129"/>
      <c r="DM254" s="129"/>
      <c r="DN254" s="129"/>
      <c r="DO254" s="129"/>
      <c r="DP254" s="129"/>
      <c r="DQ254" s="129"/>
      <c r="DR254" s="129"/>
      <c r="DS254" s="129"/>
      <c r="DT254" s="129"/>
      <c r="DU254" s="129"/>
      <c r="DV254" s="129"/>
      <c r="DW254" s="129"/>
      <c r="DX254" s="129"/>
      <c r="DY254" s="129"/>
      <c r="DZ254" s="129"/>
      <c r="EA254" s="129"/>
      <c r="EB254" s="129"/>
      <c r="EC254" s="129"/>
      <c r="ED254" s="129"/>
      <c r="EE254" s="129"/>
      <c r="EF254" s="129"/>
      <c r="EG254" s="129"/>
      <c r="EH254" s="129"/>
      <c r="EI254" s="129"/>
      <c r="EJ254" s="129"/>
      <c r="EK254" s="129"/>
      <c r="EL254" s="129"/>
      <c r="EM254" s="129"/>
      <c r="EN254" s="129"/>
      <c r="EO254" s="129"/>
      <c r="EP254" s="129"/>
      <c r="EQ254" s="129"/>
      <c r="ER254" s="129"/>
      <c r="ES254" s="129"/>
      <c r="ET254" s="129"/>
      <c r="EU254" s="129"/>
      <c r="EV254" s="129"/>
      <c r="EW254" s="129"/>
      <c r="EX254" s="129"/>
      <c r="EY254" s="129"/>
      <c r="EZ254" s="129"/>
      <c r="FA254" s="129"/>
      <c r="FB254" s="129"/>
      <c r="FC254" s="129"/>
      <c r="FD254" s="129"/>
      <c r="FE254" s="129"/>
      <c r="FF254" s="129"/>
      <c r="FG254" s="129"/>
      <c r="FH254" s="129"/>
      <c r="FI254" s="129"/>
      <c r="FJ254" s="129"/>
      <c r="FK254" s="129"/>
      <c r="FL254" s="129"/>
      <c r="FM254" s="129"/>
      <c r="FN254" s="129"/>
      <c r="FO254" s="129"/>
      <c r="FP254" s="129"/>
      <c r="FQ254" s="129"/>
      <c r="FR254" s="129"/>
      <c r="FS254" s="129"/>
      <c r="FT254" s="129"/>
      <c r="FU254" s="129"/>
      <c r="FV254" s="129"/>
      <c r="FW254" s="129"/>
      <c r="FX254" s="129"/>
      <c r="FY254" s="129"/>
      <c r="FZ254" s="129"/>
      <c r="GA254" s="129"/>
      <c r="GB254" s="129"/>
      <c r="GC254" s="129"/>
      <c r="GD254" s="129"/>
      <c r="GE254" s="129"/>
      <c r="GF254" s="129"/>
      <c r="GG254" s="129"/>
      <c r="GH254" s="129"/>
      <c r="GI254" s="129"/>
      <c r="GJ254" s="129"/>
      <c r="GK254" s="129"/>
      <c r="GL254" s="129"/>
      <c r="GM254" s="129"/>
      <c r="GN254" s="129"/>
      <c r="GO254" s="129"/>
      <c r="GP254" s="129"/>
      <c r="GQ254" s="129"/>
      <c r="GR254" s="129"/>
      <c r="GS254" s="129"/>
      <c r="GT254" s="129"/>
      <c r="GU254" s="129"/>
      <c r="GV254" s="129"/>
      <c r="GW254" s="129"/>
      <c r="GX254" s="129"/>
      <c r="GY254" s="129"/>
      <c r="GZ254" s="129"/>
      <c r="HA254" s="129"/>
      <c r="HB254" s="129"/>
      <c r="HC254" s="129"/>
      <c r="HD254" s="129"/>
      <c r="HE254" s="129"/>
      <c r="HF254" s="129"/>
      <c r="HG254" s="129"/>
      <c r="HH254" s="129"/>
      <c r="HI254" s="129"/>
      <c r="HJ254" s="129"/>
      <c r="HK254" s="129"/>
      <c r="HL254" s="129"/>
      <c r="HM254" s="129"/>
      <c r="HN254" s="129"/>
      <c r="HO254" s="129"/>
      <c r="HP254" s="129"/>
      <c r="HQ254" s="129"/>
      <c r="HR254" s="129"/>
      <c r="HS254" s="129"/>
      <c r="HT254" s="129"/>
      <c r="HU254" s="129"/>
      <c r="HV254" s="129"/>
      <c r="HW254" s="129"/>
      <c r="HX254" s="129"/>
      <c r="HY254" s="129"/>
      <c r="HZ254" s="129"/>
      <c r="IA254" s="129"/>
      <c r="IB254" s="129"/>
      <c r="IC254" s="129"/>
      <c r="ID254" s="129"/>
      <c r="IE254" s="129"/>
      <c r="IF254" s="129"/>
      <c r="IG254" s="129"/>
      <c r="IH254" s="129"/>
      <c r="II254" s="129"/>
      <c r="IJ254" s="129"/>
      <c r="IK254" s="129"/>
      <c r="IL254" s="129"/>
      <c r="IM254" s="129"/>
      <c r="IN254" s="129"/>
      <c r="IO254" s="129"/>
      <c r="IP254" s="129"/>
      <c r="IQ254" s="129"/>
      <c r="IR254" s="129"/>
      <c r="IS254" s="129"/>
      <c r="IT254" s="129"/>
      <c r="IU254" s="129"/>
      <c r="IV254" s="129"/>
      <c r="IW254" s="129"/>
      <c r="IX254" s="129"/>
      <c r="IY254" s="129"/>
    </row>
    <row r="255" spans="1:259" s="120" customFormat="1" ht="15" hidden="1" x14ac:dyDescent="0.3">
      <c r="A255" s="130"/>
      <c r="B255" s="137" t="e">
        <f>IF(B253=0,B254,B253)</f>
        <v>#REF!</v>
      </c>
      <c r="C255" s="137"/>
      <c r="D255" s="137" t="e">
        <f>IF(D253=0,D254,D253)</f>
        <v>#REF!</v>
      </c>
      <c r="E255" s="137" t="e">
        <f>IF(E253=0,E254,E253)</f>
        <v>#REF!</v>
      </c>
      <c r="F255" s="137"/>
      <c r="G255" s="137"/>
      <c r="H255" s="137" t="e">
        <f>IF(H253=0,H254,H253)</f>
        <v>#REF!</v>
      </c>
      <c r="I255" s="137" t="e">
        <f>IF(I253=0,I254,I253)</f>
        <v>#REF!</v>
      </c>
      <c r="J255" s="138"/>
      <c r="K255" s="138"/>
      <c r="L255" s="138"/>
      <c r="M255" s="138"/>
      <c r="N255" s="138"/>
      <c r="O255" s="138"/>
      <c r="P255" s="138"/>
      <c r="Q255" s="138"/>
      <c r="R255" s="138"/>
      <c r="S255" s="138"/>
      <c r="T255" s="138"/>
      <c r="U255" s="138"/>
      <c r="V255" s="133"/>
      <c r="W255" s="128"/>
      <c r="X255" s="129"/>
      <c r="Y255" s="129"/>
      <c r="Z255" s="129"/>
      <c r="AA255" s="129"/>
      <c r="AB255" s="129"/>
      <c r="AC255" s="129"/>
      <c r="AD255" s="129"/>
      <c r="AE255" s="129"/>
      <c r="AF255" s="129"/>
      <c r="AG255" s="129"/>
      <c r="AH255" s="129"/>
      <c r="AI255" s="129"/>
      <c r="AJ255" s="129"/>
      <c r="AK255" s="129"/>
      <c r="AL255" s="129"/>
      <c r="AM255" s="129"/>
      <c r="AN255" s="129"/>
      <c r="AO255" s="129"/>
      <c r="AP255" s="129"/>
      <c r="AQ255" s="129"/>
      <c r="AR255" s="129"/>
      <c r="AS255" s="129"/>
      <c r="AT255" s="129"/>
      <c r="AU255" s="129"/>
      <c r="AV255" s="129"/>
      <c r="AW255" s="129"/>
      <c r="AX255" s="129"/>
      <c r="AY255" s="129"/>
      <c r="AZ255" s="129"/>
      <c r="BA255" s="129"/>
      <c r="BB255" s="129"/>
      <c r="BC255" s="129"/>
      <c r="BD255" s="129"/>
      <c r="BE255" s="129"/>
      <c r="BF255" s="129"/>
      <c r="BG255" s="129"/>
      <c r="BH255" s="129"/>
      <c r="BI255" s="129"/>
      <c r="BJ255" s="129"/>
      <c r="BK255" s="129"/>
      <c r="BL255" s="129"/>
      <c r="BM255" s="129"/>
      <c r="BN255" s="129"/>
      <c r="BO255" s="129"/>
      <c r="BP255" s="129"/>
      <c r="BQ255" s="129"/>
      <c r="BR255" s="129"/>
      <c r="BS255" s="129"/>
      <c r="BT255" s="129"/>
      <c r="BU255" s="129"/>
      <c r="BV255" s="129"/>
      <c r="BW255" s="129"/>
      <c r="BX255" s="129"/>
      <c r="BY255" s="129"/>
      <c r="BZ255" s="129"/>
      <c r="CA255" s="129"/>
      <c r="CB255" s="129"/>
      <c r="CC255" s="129"/>
      <c r="CD255" s="129"/>
      <c r="CE255" s="129"/>
      <c r="CF255" s="129"/>
      <c r="CG255" s="129"/>
      <c r="CH255" s="129"/>
      <c r="CI255" s="129"/>
      <c r="CJ255" s="129"/>
      <c r="CK255" s="129"/>
      <c r="CL255" s="129"/>
      <c r="CM255" s="129"/>
      <c r="CN255" s="129"/>
      <c r="CO255" s="129"/>
      <c r="CP255" s="129"/>
      <c r="CQ255" s="129"/>
      <c r="CR255" s="129"/>
      <c r="CS255" s="129"/>
      <c r="CT255" s="129"/>
      <c r="CU255" s="129"/>
      <c r="CV255" s="129"/>
      <c r="CW255" s="129"/>
      <c r="CX255" s="129"/>
      <c r="CY255" s="129"/>
      <c r="CZ255" s="129"/>
      <c r="DA255" s="129"/>
      <c r="DB255" s="129"/>
      <c r="DC255" s="129"/>
      <c r="DD255" s="129"/>
      <c r="DE255" s="129"/>
      <c r="DF255" s="129"/>
      <c r="DG255" s="129"/>
      <c r="DH255" s="129"/>
      <c r="DI255" s="129"/>
      <c r="DJ255" s="129"/>
      <c r="DK255" s="129"/>
      <c r="DL255" s="129"/>
      <c r="DM255" s="129"/>
      <c r="DN255" s="129"/>
      <c r="DO255" s="129"/>
      <c r="DP255" s="129"/>
      <c r="DQ255" s="129"/>
      <c r="DR255" s="129"/>
      <c r="DS255" s="129"/>
      <c r="DT255" s="129"/>
      <c r="DU255" s="129"/>
      <c r="DV255" s="129"/>
      <c r="DW255" s="129"/>
      <c r="DX255" s="129"/>
      <c r="DY255" s="129"/>
      <c r="DZ255" s="129"/>
      <c r="EA255" s="129"/>
      <c r="EB255" s="129"/>
      <c r="EC255" s="129"/>
      <c r="ED255" s="129"/>
      <c r="EE255" s="129"/>
      <c r="EF255" s="129"/>
      <c r="EG255" s="129"/>
      <c r="EH255" s="129"/>
      <c r="EI255" s="129"/>
      <c r="EJ255" s="129"/>
      <c r="EK255" s="129"/>
      <c r="EL255" s="129"/>
      <c r="EM255" s="129"/>
      <c r="EN255" s="129"/>
      <c r="EO255" s="129"/>
      <c r="EP255" s="129"/>
      <c r="EQ255" s="129"/>
      <c r="ER255" s="129"/>
      <c r="ES255" s="129"/>
      <c r="ET255" s="129"/>
      <c r="EU255" s="129"/>
      <c r="EV255" s="129"/>
      <c r="EW255" s="129"/>
      <c r="EX255" s="129"/>
      <c r="EY255" s="129"/>
      <c r="EZ255" s="129"/>
      <c r="FA255" s="129"/>
      <c r="FB255" s="129"/>
      <c r="FC255" s="129"/>
      <c r="FD255" s="129"/>
      <c r="FE255" s="129"/>
      <c r="FF255" s="129"/>
      <c r="FG255" s="129"/>
      <c r="FH255" s="129"/>
      <c r="FI255" s="129"/>
      <c r="FJ255" s="129"/>
      <c r="FK255" s="129"/>
      <c r="FL255" s="129"/>
      <c r="FM255" s="129"/>
      <c r="FN255" s="129"/>
      <c r="FO255" s="129"/>
      <c r="FP255" s="129"/>
      <c r="FQ255" s="129"/>
      <c r="FR255" s="129"/>
      <c r="FS255" s="129"/>
      <c r="FT255" s="129"/>
      <c r="FU255" s="129"/>
      <c r="FV255" s="129"/>
      <c r="FW255" s="129"/>
      <c r="FX255" s="129"/>
      <c r="FY255" s="129"/>
      <c r="FZ255" s="129"/>
      <c r="GA255" s="129"/>
      <c r="GB255" s="129"/>
      <c r="GC255" s="129"/>
      <c r="GD255" s="129"/>
      <c r="GE255" s="129"/>
      <c r="GF255" s="129"/>
      <c r="GG255" s="129"/>
      <c r="GH255" s="129"/>
      <c r="GI255" s="129"/>
      <c r="GJ255" s="129"/>
      <c r="GK255" s="129"/>
      <c r="GL255" s="129"/>
      <c r="GM255" s="129"/>
      <c r="GN255" s="129"/>
      <c r="GO255" s="129"/>
      <c r="GP255" s="129"/>
      <c r="GQ255" s="129"/>
      <c r="GR255" s="129"/>
      <c r="GS255" s="129"/>
      <c r="GT255" s="129"/>
      <c r="GU255" s="129"/>
      <c r="GV255" s="129"/>
      <c r="GW255" s="129"/>
      <c r="GX255" s="129"/>
      <c r="GY255" s="129"/>
      <c r="GZ255" s="129"/>
      <c r="HA255" s="129"/>
      <c r="HB255" s="129"/>
      <c r="HC255" s="129"/>
      <c r="HD255" s="129"/>
      <c r="HE255" s="129"/>
      <c r="HF255" s="129"/>
      <c r="HG255" s="129"/>
      <c r="HH255" s="129"/>
      <c r="HI255" s="129"/>
      <c r="HJ255" s="129"/>
      <c r="HK255" s="129"/>
      <c r="HL255" s="129"/>
      <c r="HM255" s="129"/>
      <c r="HN255" s="129"/>
      <c r="HO255" s="129"/>
      <c r="HP255" s="129"/>
      <c r="HQ255" s="129"/>
      <c r="HR255" s="129"/>
      <c r="HS255" s="129"/>
      <c r="HT255" s="129"/>
      <c r="HU255" s="129"/>
      <c r="HV255" s="129"/>
      <c r="HW255" s="129"/>
      <c r="HX255" s="129"/>
      <c r="HY255" s="129"/>
      <c r="HZ255" s="129"/>
      <c r="IA255" s="129"/>
      <c r="IB255" s="129"/>
      <c r="IC255" s="129"/>
      <c r="ID255" s="129"/>
      <c r="IE255" s="129"/>
      <c r="IF255" s="129"/>
      <c r="IG255" s="129"/>
      <c r="IH255" s="129"/>
      <c r="II255" s="129"/>
      <c r="IJ255" s="129"/>
      <c r="IK255" s="129"/>
      <c r="IL255" s="129"/>
      <c r="IM255" s="129"/>
      <c r="IN255" s="129"/>
      <c r="IO255" s="129"/>
      <c r="IP255" s="129"/>
      <c r="IQ255" s="129"/>
      <c r="IR255" s="129"/>
      <c r="IS255" s="129"/>
      <c r="IT255" s="129"/>
      <c r="IU255" s="129"/>
      <c r="IV255" s="129"/>
      <c r="IW255" s="129"/>
      <c r="IX255" s="129"/>
      <c r="IY255" s="129"/>
    </row>
    <row r="256" spans="1:259" s="120" customFormat="1" ht="15" hidden="1" x14ac:dyDescent="0.3">
      <c r="A256" s="130"/>
      <c r="B256" s="138" t="e">
        <f>IF(B77=537,"Lima Ratus Tiga Puluh Tujuh",IF(B77=538,"Lima Ratus Tiga Puluh Delapan",IF(B77=539,"Lima Ratus Tiga Puluh Sembilan",IF(B77=540,"Lima Ratus Empat Puluh",IF(B77=541,"Lima Ratus Empat Puluh Satu",IF(B77=542,"Lima Ratus Empat Puluh Dua",IF(B77=543,"Lima Ratus Empat Puluh Tiga",IF(B77=544,"Lima Ratus Empat Puluh Empat",0))))))))</f>
        <v>#REF!</v>
      </c>
      <c r="C256" s="138"/>
      <c r="D256" s="138" t="e">
        <f>IF(D77=537,"Lima Ratus Tiga Puluh Tujuh",IF(D77=538,"Lima Ratus Tiga Puluh Delapan",IF(D77=539,"Lima Ratus Tiga Puluh Sembilan",IF(D77=540,"Lima Ratus Empat Puluh",IF(D77=541,"Lima Ratus Empat Puluh Satu",IF(D77=542,"Lima Ratus Empat Puluh Dua",IF(D77=543,"Lima Ratus Empat Puluh Tiga",IF(D77=544,"Lima Ratus Empat Puluh Empat",0))))))))</f>
        <v>#REF!</v>
      </c>
      <c r="E256" s="138" t="e">
        <f>IF(E77=537,"Lima Ratus Tiga Puluh Tujuh",IF(E77=538,"Lima Ratus Tiga Puluh Delapan",IF(E77=539,"Lima Ratus Tiga Puluh Sembilan",IF(E77=540,"Lima Ratus Empat Puluh",IF(E77=541,"Lima Ratus Empat Puluh Satu",IF(E77=542,"Lima Ratus Empat Puluh Dua",IF(E77=543,"Lima Ratus Empat Puluh Tiga",IF(E77=544,"Lima Ratus Empat Puluh Empat",0))))))))</f>
        <v>#REF!</v>
      </c>
      <c r="F256" s="138"/>
      <c r="G256" s="138"/>
      <c r="H256" s="138" t="e">
        <f>IF(H77=537,"Lima Ratus Tiga Puluh Tujuh",IF(H77=538,"Lima Ratus Tiga Puluh Delapan",IF(H77=539,"Lima Ratus Tiga Puluh Sembilan",IF(H77=540,"Lima Ratus Empat Puluh",IF(H77=541,"Lima Ratus Empat Puluh Satu",IF(H77=542,"Lima Ratus Empat Puluh Dua",IF(H77=543,"Lima Ratus Empat Puluh Tiga",IF(H77=544,"Lima Ratus Empat Puluh Empat",0))))))))</f>
        <v>#REF!</v>
      </c>
      <c r="I256" s="138" t="e">
        <f>IF(I77=537,"Lima Ratus Tiga Puluh Tujuh",IF(I77=538,"Lima Ratus Tiga Puluh Delapan",IF(I77=539,"Lima Ratus Tiga Puluh Sembilan",IF(I77=540,"Lima Ratus Empat Puluh",IF(I77=541,"Lima Ratus Empat Puluh Satu",IF(I77=542,"Lima Ratus Empat Puluh Dua",IF(I77=543,"Lima Ratus Empat Puluh Tiga",IF(I77=544,"Lima Ratus Empat Puluh Empat",0))))))))</f>
        <v>#REF!</v>
      </c>
      <c r="J256" s="138"/>
      <c r="K256" s="138"/>
      <c r="L256" s="138"/>
      <c r="M256" s="138"/>
      <c r="N256" s="138"/>
      <c r="O256" s="138"/>
      <c r="P256" s="138"/>
      <c r="Q256" s="138"/>
      <c r="R256" s="138"/>
      <c r="S256" s="138"/>
      <c r="T256" s="138"/>
      <c r="U256" s="138"/>
      <c r="V256" s="133"/>
      <c r="W256" s="128"/>
      <c r="X256" s="129"/>
      <c r="Y256" s="129"/>
      <c r="Z256" s="129"/>
      <c r="AA256" s="129"/>
      <c r="AB256" s="129"/>
      <c r="AC256" s="129"/>
      <c r="AD256" s="129"/>
      <c r="AE256" s="129"/>
      <c r="AF256" s="129"/>
      <c r="AG256" s="129"/>
      <c r="AH256" s="129"/>
      <c r="AI256" s="129"/>
      <c r="AJ256" s="129"/>
      <c r="AK256" s="129"/>
      <c r="AL256" s="129"/>
      <c r="AM256" s="129"/>
      <c r="AN256" s="129"/>
      <c r="AO256" s="129"/>
      <c r="AP256" s="129"/>
      <c r="AQ256" s="129"/>
      <c r="AR256" s="129"/>
      <c r="AS256" s="129"/>
      <c r="AT256" s="129"/>
      <c r="AU256" s="129"/>
      <c r="AV256" s="129"/>
      <c r="AW256" s="129"/>
      <c r="AX256" s="129"/>
      <c r="AY256" s="129"/>
      <c r="AZ256" s="129"/>
      <c r="BA256" s="129"/>
      <c r="BB256" s="129"/>
      <c r="BC256" s="129"/>
      <c r="BD256" s="129"/>
      <c r="BE256" s="129"/>
      <c r="BF256" s="129"/>
      <c r="BG256" s="129"/>
      <c r="BH256" s="129"/>
      <c r="BI256" s="129"/>
      <c r="BJ256" s="129"/>
      <c r="BK256" s="129"/>
      <c r="BL256" s="129"/>
      <c r="BM256" s="129"/>
      <c r="BN256" s="129"/>
      <c r="BO256" s="129"/>
      <c r="BP256" s="129"/>
      <c r="BQ256" s="129"/>
      <c r="BR256" s="129"/>
      <c r="BS256" s="129"/>
      <c r="BT256" s="129"/>
      <c r="BU256" s="129"/>
      <c r="BV256" s="129"/>
      <c r="BW256" s="129"/>
      <c r="BX256" s="129"/>
      <c r="BY256" s="129"/>
      <c r="BZ256" s="129"/>
      <c r="CA256" s="129"/>
      <c r="CB256" s="129"/>
      <c r="CC256" s="129"/>
      <c r="CD256" s="129"/>
      <c r="CE256" s="129"/>
      <c r="CF256" s="129"/>
      <c r="CG256" s="129"/>
      <c r="CH256" s="129"/>
      <c r="CI256" s="129"/>
      <c r="CJ256" s="129"/>
      <c r="CK256" s="129"/>
      <c r="CL256" s="129"/>
      <c r="CM256" s="129"/>
      <c r="CN256" s="129"/>
      <c r="CO256" s="129"/>
      <c r="CP256" s="129"/>
      <c r="CQ256" s="129"/>
      <c r="CR256" s="129"/>
      <c r="CS256" s="129"/>
      <c r="CT256" s="129"/>
      <c r="CU256" s="129"/>
      <c r="CV256" s="129"/>
      <c r="CW256" s="129"/>
      <c r="CX256" s="129"/>
      <c r="CY256" s="129"/>
      <c r="CZ256" s="129"/>
      <c r="DA256" s="129"/>
      <c r="DB256" s="129"/>
      <c r="DC256" s="129"/>
      <c r="DD256" s="129"/>
      <c r="DE256" s="129"/>
      <c r="DF256" s="129"/>
      <c r="DG256" s="129"/>
      <c r="DH256" s="129"/>
      <c r="DI256" s="129"/>
      <c r="DJ256" s="129"/>
      <c r="DK256" s="129"/>
      <c r="DL256" s="129"/>
      <c r="DM256" s="129"/>
      <c r="DN256" s="129"/>
      <c r="DO256" s="129"/>
      <c r="DP256" s="129"/>
      <c r="DQ256" s="129"/>
      <c r="DR256" s="129"/>
      <c r="DS256" s="129"/>
      <c r="DT256" s="129"/>
      <c r="DU256" s="129"/>
      <c r="DV256" s="129"/>
      <c r="DW256" s="129"/>
      <c r="DX256" s="129"/>
      <c r="DY256" s="129"/>
      <c r="DZ256" s="129"/>
      <c r="EA256" s="129"/>
      <c r="EB256" s="129"/>
      <c r="EC256" s="129"/>
      <c r="ED256" s="129"/>
      <c r="EE256" s="129"/>
      <c r="EF256" s="129"/>
      <c r="EG256" s="129"/>
      <c r="EH256" s="129"/>
      <c r="EI256" s="129"/>
      <c r="EJ256" s="129"/>
      <c r="EK256" s="129"/>
      <c r="EL256" s="129"/>
      <c r="EM256" s="129"/>
      <c r="EN256" s="129"/>
      <c r="EO256" s="129"/>
      <c r="EP256" s="129"/>
      <c r="EQ256" s="129"/>
      <c r="ER256" s="129"/>
      <c r="ES256" s="129"/>
      <c r="ET256" s="129"/>
      <c r="EU256" s="129"/>
      <c r="EV256" s="129"/>
      <c r="EW256" s="129"/>
      <c r="EX256" s="129"/>
      <c r="EY256" s="129"/>
      <c r="EZ256" s="129"/>
      <c r="FA256" s="129"/>
      <c r="FB256" s="129"/>
      <c r="FC256" s="129"/>
      <c r="FD256" s="129"/>
      <c r="FE256" s="129"/>
      <c r="FF256" s="129"/>
      <c r="FG256" s="129"/>
      <c r="FH256" s="129"/>
      <c r="FI256" s="129"/>
      <c r="FJ256" s="129"/>
      <c r="FK256" s="129"/>
      <c r="FL256" s="129"/>
      <c r="FM256" s="129"/>
      <c r="FN256" s="129"/>
      <c r="FO256" s="129"/>
      <c r="FP256" s="129"/>
      <c r="FQ256" s="129"/>
      <c r="FR256" s="129"/>
      <c r="FS256" s="129"/>
      <c r="FT256" s="129"/>
      <c r="FU256" s="129"/>
      <c r="FV256" s="129"/>
      <c r="FW256" s="129"/>
      <c r="FX256" s="129"/>
      <c r="FY256" s="129"/>
      <c r="FZ256" s="129"/>
      <c r="GA256" s="129"/>
      <c r="GB256" s="129"/>
      <c r="GC256" s="129"/>
      <c r="GD256" s="129"/>
      <c r="GE256" s="129"/>
      <c r="GF256" s="129"/>
      <c r="GG256" s="129"/>
      <c r="GH256" s="129"/>
      <c r="GI256" s="129"/>
      <c r="GJ256" s="129"/>
      <c r="GK256" s="129"/>
      <c r="GL256" s="129"/>
      <c r="GM256" s="129"/>
      <c r="GN256" s="129"/>
      <c r="GO256" s="129"/>
      <c r="GP256" s="129"/>
      <c r="GQ256" s="129"/>
      <c r="GR256" s="129"/>
      <c r="GS256" s="129"/>
      <c r="GT256" s="129"/>
      <c r="GU256" s="129"/>
      <c r="GV256" s="129"/>
      <c r="GW256" s="129"/>
      <c r="GX256" s="129"/>
      <c r="GY256" s="129"/>
      <c r="GZ256" s="129"/>
      <c r="HA256" s="129"/>
      <c r="HB256" s="129"/>
      <c r="HC256" s="129"/>
      <c r="HD256" s="129"/>
      <c r="HE256" s="129"/>
      <c r="HF256" s="129"/>
      <c r="HG256" s="129"/>
      <c r="HH256" s="129"/>
      <c r="HI256" s="129"/>
      <c r="HJ256" s="129"/>
      <c r="HK256" s="129"/>
      <c r="HL256" s="129"/>
      <c r="HM256" s="129"/>
      <c r="HN256" s="129"/>
      <c r="HO256" s="129"/>
      <c r="HP256" s="129"/>
      <c r="HQ256" s="129"/>
      <c r="HR256" s="129"/>
      <c r="HS256" s="129"/>
      <c r="HT256" s="129"/>
      <c r="HU256" s="129"/>
      <c r="HV256" s="129"/>
      <c r="HW256" s="129"/>
      <c r="HX256" s="129"/>
      <c r="HY256" s="129"/>
      <c r="HZ256" s="129"/>
      <c r="IA256" s="129"/>
      <c r="IB256" s="129"/>
      <c r="IC256" s="129"/>
      <c r="ID256" s="129"/>
      <c r="IE256" s="129"/>
      <c r="IF256" s="129"/>
      <c r="IG256" s="129"/>
      <c r="IH256" s="129"/>
      <c r="II256" s="129"/>
      <c r="IJ256" s="129"/>
      <c r="IK256" s="129"/>
      <c r="IL256" s="129"/>
      <c r="IM256" s="129"/>
      <c r="IN256" s="129"/>
      <c r="IO256" s="129"/>
      <c r="IP256" s="129"/>
      <c r="IQ256" s="129"/>
      <c r="IR256" s="129"/>
      <c r="IS256" s="129"/>
      <c r="IT256" s="129"/>
      <c r="IU256" s="129"/>
      <c r="IV256" s="129"/>
      <c r="IW256" s="129"/>
      <c r="IX256" s="129"/>
      <c r="IY256" s="129"/>
    </row>
    <row r="257" spans="1:259" s="120" customFormat="1" ht="15" hidden="1" x14ac:dyDescent="0.3">
      <c r="A257" s="130"/>
      <c r="B257" s="137" t="e">
        <f>IF(B255=0,B256,B255)</f>
        <v>#REF!</v>
      </c>
      <c r="C257" s="137"/>
      <c r="D257" s="137" t="e">
        <f>IF(D255=0,D256,D255)</f>
        <v>#REF!</v>
      </c>
      <c r="E257" s="137" t="e">
        <f>IF(E255=0,E256,E255)</f>
        <v>#REF!</v>
      </c>
      <c r="F257" s="137"/>
      <c r="G257" s="137"/>
      <c r="H257" s="137" t="e">
        <f>IF(H255=0,H256,H255)</f>
        <v>#REF!</v>
      </c>
      <c r="I257" s="137" t="e">
        <f>IF(I255=0,I256,I255)</f>
        <v>#REF!</v>
      </c>
      <c r="J257" s="138"/>
      <c r="K257" s="138"/>
      <c r="L257" s="138"/>
      <c r="M257" s="138"/>
      <c r="N257" s="138"/>
      <c r="O257" s="138"/>
      <c r="P257" s="138"/>
      <c r="Q257" s="138"/>
      <c r="R257" s="138"/>
      <c r="S257" s="138"/>
      <c r="T257" s="138"/>
      <c r="U257" s="138"/>
      <c r="V257" s="133"/>
      <c r="W257" s="128"/>
      <c r="X257" s="129"/>
      <c r="Y257" s="129"/>
      <c r="Z257" s="129"/>
      <c r="AA257" s="129"/>
      <c r="AB257" s="129"/>
      <c r="AC257" s="129"/>
      <c r="AD257" s="129"/>
      <c r="AE257" s="129"/>
      <c r="AF257" s="129"/>
      <c r="AG257" s="129"/>
      <c r="AH257" s="129"/>
      <c r="AI257" s="129"/>
      <c r="AJ257" s="129"/>
      <c r="AK257" s="129"/>
      <c r="AL257" s="129"/>
      <c r="AM257" s="129"/>
      <c r="AN257" s="129"/>
      <c r="AO257" s="129"/>
      <c r="AP257" s="129"/>
      <c r="AQ257" s="129"/>
      <c r="AR257" s="129"/>
      <c r="AS257" s="129"/>
      <c r="AT257" s="129"/>
      <c r="AU257" s="129"/>
      <c r="AV257" s="129"/>
      <c r="AW257" s="129"/>
      <c r="AX257" s="129"/>
      <c r="AY257" s="129"/>
      <c r="AZ257" s="129"/>
      <c r="BA257" s="129"/>
      <c r="BB257" s="129"/>
      <c r="BC257" s="129"/>
      <c r="BD257" s="129"/>
      <c r="BE257" s="129"/>
      <c r="BF257" s="129"/>
      <c r="BG257" s="129"/>
      <c r="BH257" s="129"/>
      <c r="BI257" s="129"/>
      <c r="BJ257" s="129"/>
      <c r="BK257" s="129"/>
      <c r="BL257" s="129"/>
      <c r="BM257" s="129"/>
      <c r="BN257" s="129"/>
      <c r="BO257" s="129"/>
      <c r="BP257" s="129"/>
      <c r="BQ257" s="129"/>
      <c r="BR257" s="129"/>
      <c r="BS257" s="129"/>
      <c r="BT257" s="129"/>
      <c r="BU257" s="129"/>
      <c r="BV257" s="129"/>
      <c r="BW257" s="129"/>
      <c r="BX257" s="129"/>
      <c r="BY257" s="129"/>
      <c r="BZ257" s="129"/>
      <c r="CA257" s="129"/>
      <c r="CB257" s="129"/>
      <c r="CC257" s="129"/>
      <c r="CD257" s="129"/>
      <c r="CE257" s="129"/>
      <c r="CF257" s="129"/>
      <c r="CG257" s="129"/>
      <c r="CH257" s="129"/>
      <c r="CI257" s="129"/>
      <c r="CJ257" s="129"/>
      <c r="CK257" s="129"/>
      <c r="CL257" s="129"/>
      <c r="CM257" s="129"/>
      <c r="CN257" s="129"/>
      <c r="CO257" s="129"/>
      <c r="CP257" s="129"/>
      <c r="CQ257" s="129"/>
      <c r="CR257" s="129"/>
      <c r="CS257" s="129"/>
      <c r="CT257" s="129"/>
      <c r="CU257" s="129"/>
      <c r="CV257" s="129"/>
      <c r="CW257" s="129"/>
      <c r="CX257" s="129"/>
      <c r="CY257" s="129"/>
      <c r="CZ257" s="129"/>
      <c r="DA257" s="129"/>
      <c r="DB257" s="129"/>
      <c r="DC257" s="129"/>
      <c r="DD257" s="129"/>
      <c r="DE257" s="129"/>
      <c r="DF257" s="129"/>
      <c r="DG257" s="129"/>
      <c r="DH257" s="129"/>
      <c r="DI257" s="129"/>
      <c r="DJ257" s="129"/>
      <c r="DK257" s="129"/>
      <c r="DL257" s="129"/>
      <c r="DM257" s="129"/>
      <c r="DN257" s="129"/>
      <c r="DO257" s="129"/>
      <c r="DP257" s="129"/>
      <c r="DQ257" s="129"/>
      <c r="DR257" s="129"/>
      <c r="DS257" s="129"/>
      <c r="DT257" s="129"/>
      <c r="DU257" s="129"/>
      <c r="DV257" s="129"/>
      <c r="DW257" s="129"/>
      <c r="DX257" s="129"/>
      <c r="DY257" s="129"/>
      <c r="DZ257" s="129"/>
      <c r="EA257" s="129"/>
      <c r="EB257" s="129"/>
      <c r="EC257" s="129"/>
      <c r="ED257" s="129"/>
      <c r="EE257" s="129"/>
      <c r="EF257" s="129"/>
      <c r="EG257" s="129"/>
      <c r="EH257" s="129"/>
      <c r="EI257" s="129"/>
      <c r="EJ257" s="129"/>
      <c r="EK257" s="129"/>
      <c r="EL257" s="129"/>
      <c r="EM257" s="129"/>
      <c r="EN257" s="129"/>
      <c r="EO257" s="129"/>
      <c r="EP257" s="129"/>
      <c r="EQ257" s="129"/>
      <c r="ER257" s="129"/>
      <c r="ES257" s="129"/>
      <c r="ET257" s="129"/>
      <c r="EU257" s="129"/>
      <c r="EV257" s="129"/>
      <c r="EW257" s="129"/>
      <c r="EX257" s="129"/>
      <c r="EY257" s="129"/>
      <c r="EZ257" s="129"/>
      <c r="FA257" s="129"/>
      <c r="FB257" s="129"/>
      <c r="FC257" s="129"/>
      <c r="FD257" s="129"/>
      <c r="FE257" s="129"/>
      <c r="FF257" s="129"/>
      <c r="FG257" s="129"/>
      <c r="FH257" s="129"/>
      <c r="FI257" s="129"/>
      <c r="FJ257" s="129"/>
      <c r="FK257" s="129"/>
      <c r="FL257" s="129"/>
      <c r="FM257" s="129"/>
      <c r="FN257" s="129"/>
      <c r="FO257" s="129"/>
      <c r="FP257" s="129"/>
      <c r="FQ257" s="129"/>
      <c r="FR257" s="129"/>
      <c r="FS257" s="129"/>
      <c r="FT257" s="129"/>
      <c r="FU257" s="129"/>
      <c r="FV257" s="129"/>
      <c r="FW257" s="129"/>
      <c r="FX257" s="129"/>
      <c r="FY257" s="129"/>
      <c r="FZ257" s="129"/>
      <c r="GA257" s="129"/>
      <c r="GB257" s="129"/>
      <c r="GC257" s="129"/>
      <c r="GD257" s="129"/>
      <c r="GE257" s="129"/>
      <c r="GF257" s="129"/>
      <c r="GG257" s="129"/>
      <c r="GH257" s="129"/>
      <c r="GI257" s="129"/>
      <c r="GJ257" s="129"/>
      <c r="GK257" s="129"/>
      <c r="GL257" s="129"/>
      <c r="GM257" s="129"/>
      <c r="GN257" s="129"/>
      <c r="GO257" s="129"/>
      <c r="GP257" s="129"/>
      <c r="GQ257" s="129"/>
      <c r="GR257" s="129"/>
      <c r="GS257" s="129"/>
      <c r="GT257" s="129"/>
      <c r="GU257" s="129"/>
      <c r="GV257" s="129"/>
      <c r="GW257" s="129"/>
      <c r="GX257" s="129"/>
      <c r="GY257" s="129"/>
      <c r="GZ257" s="129"/>
      <c r="HA257" s="129"/>
      <c r="HB257" s="129"/>
      <c r="HC257" s="129"/>
      <c r="HD257" s="129"/>
      <c r="HE257" s="129"/>
      <c r="HF257" s="129"/>
      <c r="HG257" s="129"/>
      <c r="HH257" s="129"/>
      <c r="HI257" s="129"/>
      <c r="HJ257" s="129"/>
      <c r="HK257" s="129"/>
      <c r="HL257" s="129"/>
      <c r="HM257" s="129"/>
      <c r="HN257" s="129"/>
      <c r="HO257" s="129"/>
      <c r="HP257" s="129"/>
      <c r="HQ257" s="129"/>
      <c r="HR257" s="129"/>
      <c r="HS257" s="129"/>
      <c r="HT257" s="129"/>
      <c r="HU257" s="129"/>
      <c r="HV257" s="129"/>
      <c r="HW257" s="129"/>
      <c r="HX257" s="129"/>
      <c r="HY257" s="129"/>
      <c r="HZ257" s="129"/>
      <c r="IA257" s="129"/>
      <c r="IB257" s="129"/>
      <c r="IC257" s="129"/>
      <c r="ID257" s="129"/>
      <c r="IE257" s="129"/>
      <c r="IF257" s="129"/>
      <c r="IG257" s="129"/>
      <c r="IH257" s="129"/>
      <c r="II257" s="129"/>
      <c r="IJ257" s="129"/>
      <c r="IK257" s="129"/>
      <c r="IL257" s="129"/>
      <c r="IM257" s="129"/>
      <c r="IN257" s="129"/>
      <c r="IO257" s="129"/>
      <c r="IP257" s="129"/>
      <c r="IQ257" s="129"/>
      <c r="IR257" s="129"/>
      <c r="IS257" s="129"/>
      <c r="IT257" s="129"/>
      <c r="IU257" s="129"/>
      <c r="IV257" s="129"/>
      <c r="IW257" s="129"/>
      <c r="IX257" s="129"/>
      <c r="IY257" s="129"/>
    </row>
    <row r="258" spans="1:259" s="120" customFormat="1" ht="15" hidden="1" x14ac:dyDescent="0.3">
      <c r="A258" s="130"/>
      <c r="B258" s="138" t="e">
        <f>IF(B77=545,"Lima Ratus Empat Puluh Lima",IF(B77=546,"Lima Ratus Empat Puluh Enam",IF(B77=547,"Lima Ratus Empat Puluh Tujuh",IF(B77=548,"Lima Ratus Empat Puluh Delapan",IF(B77=549,"Lima Ratus Empat Puluh Sembilan",IF(B77=550,"Lima Ratus Lima Puluh",IF(B77=551,"Lima Ratus Lima Puluh Satu",IF(B77=552,"Lima Ratus Lima Puluh Dua",0))))))))</f>
        <v>#REF!</v>
      </c>
      <c r="C258" s="138"/>
      <c r="D258" s="138" t="e">
        <f>IF(D77=545,"Lima Ratus Empat Puluh Lima",IF(D77=546,"Lima Ratus Empat Puluh Enam",IF(D77=547,"Lima Ratus Empat Puluh Tujuh",IF(D77=548,"Lima Ratus Empat Puluh Delapan",IF(D77=549,"Lima Ratus Empat Puluh Sembilan",IF(D77=550,"Lima Ratus Lima Puluh",IF(D77=551,"Lima Ratus Lima Puluh Satu",IF(D77=552,"Lima Ratus Lima Puluh Dua",0))))))))</f>
        <v>#REF!</v>
      </c>
      <c r="E258" s="138" t="e">
        <f>IF(E77=545,"Lima Ratus Empat Puluh Lima",IF(E77=546,"Lima Ratus Empat Puluh Enam",IF(E77=547,"Lima Ratus Empat Puluh Tujuh",IF(E77=548,"Lima Ratus Empat Puluh Delapan",IF(E77=549,"Lima Ratus Empat Puluh Sembilan",IF(E77=550,"Lima Ratus Lima Puluh",IF(E77=551,"Lima Ratus Lima Puluh Satu",IF(E77=552,"Lima Ratus Lima Puluh Dua",0))))))))</f>
        <v>#REF!</v>
      </c>
      <c r="F258" s="138"/>
      <c r="G258" s="138"/>
      <c r="H258" s="138" t="e">
        <f>IF(H77=545,"Lima Ratus Empat Puluh Lima",IF(H77=546,"Lima Ratus Empat Puluh Enam",IF(H77=547,"Lima Ratus Empat Puluh Tujuh",IF(H77=548,"Lima Ratus Empat Puluh Delapan",IF(H77=549,"Lima Ratus Empat Puluh Sembilan",IF(H77=550,"Lima Ratus Lima Puluh",IF(H77=551,"Lima Ratus Lima Puluh Satu",IF(H77=552,"Lima Ratus Lima Puluh Dua",0))))))))</f>
        <v>#REF!</v>
      </c>
      <c r="I258" s="138" t="e">
        <f>IF(I77=545,"Lima Ratus Empat Puluh Lima",IF(I77=546,"Lima Ratus Empat Puluh Enam",IF(I77=547,"Lima Ratus Empat Puluh Tujuh",IF(I77=548,"Lima Ratus Empat Puluh Delapan",IF(I77=549,"Lima Ratus Empat Puluh Sembilan",IF(I77=550,"Lima Ratus Lima Puluh",IF(I77=551,"Lima Ratus Lima Puluh Satu",IF(I77=552,"Lima Ratus Lima Puluh Dua",0))))))))</f>
        <v>#REF!</v>
      </c>
      <c r="J258" s="138"/>
      <c r="K258" s="138"/>
      <c r="L258" s="138"/>
      <c r="M258" s="138"/>
      <c r="N258" s="138"/>
      <c r="O258" s="138"/>
      <c r="P258" s="138"/>
      <c r="Q258" s="138"/>
      <c r="R258" s="138"/>
      <c r="S258" s="138"/>
      <c r="T258" s="138"/>
      <c r="U258" s="138"/>
      <c r="V258" s="133"/>
      <c r="W258" s="128"/>
      <c r="X258" s="129"/>
      <c r="Y258" s="129"/>
      <c r="Z258" s="129"/>
      <c r="AA258" s="129"/>
      <c r="AB258" s="129"/>
      <c r="AC258" s="129"/>
      <c r="AD258" s="129"/>
      <c r="AE258" s="129"/>
      <c r="AF258" s="129"/>
      <c r="AG258" s="129"/>
      <c r="AH258" s="129"/>
      <c r="AI258" s="129"/>
      <c r="AJ258" s="129"/>
      <c r="AK258" s="129"/>
      <c r="AL258" s="129"/>
      <c r="AM258" s="129"/>
      <c r="AN258" s="129"/>
      <c r="AO258" s="129"/>
      <c r="AP258" s="129"/>
      <c r="AQ258" s="129"/>
      <c r="AR258" s="129"/>
      <c r="AS258" s="129"/>
      <c r="AT258" s="129"/>
      <c r="AU258" s="129"/>
      <c r="AV258" s="129"/>
      <c r="AW258" s="129"/>
      <c r="AX258" s="129"/>
      <c r="AY258" s="129"/>
      <c r="AZ258" s="129"/>
      <c r="BA258" s="129"/>
      <c r="BB258" s="129"/>
      <c r="BC258" s="129"/>
      <c r="BD258" s="129"/>
      <c r="BE258" s="129"/>
      <c r="BF258" s="129"/>
      <c r="BG258" s="129"/>
      <c r="BH258" s="129"/>
      <c r="BI258" s="129"/>
      <c r="BJ258" s="129"/>
      <c r="BK258" s="129"/>
      <c r="BL258" s="129"/>
      <c r="BM258" s="129"/>
      <c r="BN258" s="129"/>
      <c r="BO258" s="129"/>
      <c r="BP258" s="129"/>
      <c r="BQ258" s="129"/>
      <c r="BR258" s="129"/>
      <c r="BS258" s="129"/>
      <c r="BT258" s="129"/>
      <c r="BU258" s="129"/>
      <c r="BV258" s="129"/>
      <c r="BW258" s="129"/>
      <c r="BX258" s="129"/>
      <c r="BY258" s="129"/>
      <c r="BZ258" s="129"/>
      <c r="CA258" s="129"/>
      <c r="CB258" s="129"/>
      <c r="CC258" s="129"/>
      <c r="CD258" s="129"/>
      <c r="CE258" s="129"/>
      <c r="CF258" s="129"/>
      <c r="CG258" s="129"/>
      <c r="CH258" s="129"/>
      <c r="CI258" s="129"/>
      <c r="CJ258" s="129"/>
      <c r="CK258" s="129"/>
      <c r="CL258" s="129"/>
      <c r="CM258" s="129"/>
      <c r="CN258" s="129"/>
      <c r="CO258" s="129"/>
      <c r="CP258" s="129"/>
      <c r="CQ258" s="129"/>
      <c r="CR258" s="129"/>
      <c r="CS258" s="129"/>
      <c r="CT258" s="129"/>
      <c r="CU258" s="129"/>
      <c r="CV258" s="129"/>
      <c r="CW258" s="129"/>
      <c r="CX258" s="129"/>
      <c r="CY258" s="129"/>
      <c r="CZ258" s="129"/>
      <c r="DA258" s="129"/>
      <c r="DB258" s="129"/>
      <c r="DC258" s="129"/>
      <c r="DD258" s="129"/>
      <c r="DE258" s="129"/>
      <c r="DF258" s="129"/>
      <c r="DG258" s="129"/>
      <c r="DH258" s="129"/>
      <c r="DI258" s="129"/>
      <c r="DJ258" s="129"/>
      <c r="DK258" s="129"/>
      <c r="DL258" s="129"/>
      <c r="DM258" s="129"/>
      <c r="DN258" s="129"/>
      <c r="DO258" s="129"/>
      <c r="DP258" s="129"/>
      <c r="DQ258" s="129"/>
      <c r="DR258" s="129"/>
      <c r="DS258" s="129"/>
      <c r="DT258" s="129"/>
      <c r="DU258" s="129"/>
      <c r="DV258" s="129"/>
      <c r="DW258" s="129"/>
      <c r="DX258" s="129"/>
      <c r="DY258" s="129"/>
      <c r="DZ258" s="129"/>
      <c r="EA258" s="129"/>
      <c r="EB258" s="129"/>
      <c r="EC258" s="129"/>
      <c r="ED258" s="129"/>
      <c r="EE258" s="129"/>
      <c r="EF258" s="129"/>
      <c r="EG258" s="129"/>
      <c r="EH258" s="129"/>
      <c r="EI258" s="129"/>
      <c r="EJ258" s="129"/>
      <c r="EK258" s="129"/>
      <c r="EL258" s="129"/>
      <c r="EM258" s="129"/>
      <c r="EN258" s="129"/>
      <c r="EO258" s="129"/>
      <c r="EP258" s="129"/>
      <c r="EQ258" s="129"/>
      <c r="ER258" s="129"/>
      <c r="ES258" s="129"/>
      <c r="ET258" s="129"/>
      <c r="EU258" s="129"/>
      <c r="EV258" s="129"/>
      <c r="EW258" s="129"/>
      <c r="EX258" s="129"/>
      <c r="EY258" s="129"/>
      <c r="EZ258" s="129"/>
      <c r="FA258" s="129"/>
      <c r="FB258" s="129"/>
      <c r="FC258" s="129"/>
      <c r="FD258" s="129"/>
      <c r="FE258" s="129"/>
      <c r="FF258" s="129"/>
      <c r="FG258" s="129"/>
      <c r="FH258" s="129"/>
      <c r="FI258" s="129"/>
      <c r="FJ258" s="129"/>
      <c r="FK258" s="129"/>
      <c r="FL258" s="129"/>
      <c r="FM258" s="129"/>
      <c r="FN258" s="129"/>
      <c r="FO258" s="129"/>
      <c r="FP258" s="129"/>
      <c r="FQ258" s="129"/>
      <c r="FR258" s="129"/>
      <c r="FS258" s="129"/>
      <c r="FT258" s="129"/>
      <c r="FU258" s="129"/>
      <c r="FV258" s="129"/>
      <c r="FW258" s="129"/>
      <c r="FX258" s="129"/>
      <c r="FY258" s="129"/>
      <c r="FZ258" s="129"/>
      <c r="GA258" s="129"/>
      <c r="GB258" s="129"/>
      <c r="GC258" s="129"/>
      <c r="GD258" s="129"/>
      <c r="GE258" s="129"/>
      <c r="GF258" s="129"/>
      <c r="GG258" s="129"/>
      <c r="GH258" s="129"/>
      <c r="GI258" s="129"/>
      <c r="GJ258" s="129"/>
      <c r="GK258" s="129"/>
      <c r="GL258" s="129"/>
      <c r="GM258" s="129"/>
      <c r="GN258" s="129"/>
      <c r="GO258" s="129"/>
      <c r="GP258" s="129"/>
      <c r="GQ258" s="129"/>
      <c r="GR258" s="129"/>
      <c r="GS258" s="129"/>
      <c r="GT258" s="129"/>
      <c r="GU258" s="129"/>
      <c r="GV258" s="129"/>
      <c r="GW258" s="129"/>
      <c r="GX258" s="129"/>
      <c r="GY258" s="129"/>
      <c r="GZ258" s="129"/>
      <c r="HA258" s="129"/>
      <c r="HB258" s="129"/>
      <c r="HC258" s="129"/>
      <c r="HD258" s="129"/>
      <c r="HE258" s="129"/>
      <c r="HF258" s="129"/>
      <c r="HG258" s="129"/>
      <c r="HH258" s="129"/>
      <c r="HI258" s="129"/>
      <c r="HJ258" s="129"/>
      <c r="HK258" s="129"/>
      <c r="HL258" s="129"/>
      <c r="HM258" s="129"/>
      <c r="HN258" s="129"/>
      <c r="HO258" s="129"/>
      <c r="HP258" s="129"/>
      <c r="HQ258" s="129"/>
      <c r="HR258" s="129"/>
      <c r="HS258" s="129"/>
      <c r="HT258" s="129"/>
      <c r="HU258" s="129"/>
      <c r="HV258" s="129"/>
      <c r="HW258" s="129"/>
      <c r="HX258" s="129"/>
      <c r="HY258" s="129"/>
      <c r="HZ258" s="129"/>
      <c r="IA258" s="129"/>
      <c r="IB258" s="129"/>
      <c r="IC258" s="129"/>
      <c r="ID258" s="129"/>
      <c r="IE258" s="129"/>
      <c r="IF258" s="129"/>
      <c r="IG258" s="129"/>
      <c r="IH258" s="129"/>
      <c r="II258" s="129"/>
      <c r="IJ258" s="129"/>
      <c r="IK258" s="129"/>
      <c r="IL258" s="129"/>
      <c r="IM258" s="129"/>
      <c r="IN258" s="129"/>
      <c r="IO258" s="129"/>
      <c r="IP258" s="129"/>
      <c r="IQ258" s="129"/>
      <c r="IR258" s="129"/>
      <c r="IS258" s="129"/>
      <c r="IT258" s="129"/>
      <c r="IU258" s="129"/>
      <c r="IV258" s="129"/>
      <c r="IW258" s="129"/>
      <c r="IX258" s="129"/>
      <c r="IY258" s="129"/>
    </row>
    <row r="259" spans="1:259" s="120" customFormat="1" ht="15" hidden="1" x14ac:dyDescent="0.3">
      <c r="A259" s="130"/>
      <c r="B259" s="137" t="e">
        <f>IF(B257=0,B258,B257)</f>
        <v>#REF!</v>
      </c>
      <c r="C259" s="137"/>
      <c r="D259" s="137" t="e">
        <f>IF(D257=0,D258,D257)</f>
        <v>#REF!</v>
      </c>
      <c r="E259" s="137" t="e">
        <f>IF(E257=0,E258,E257)</f>
        <v>#REF!</v>
      </c>
      <c r="F259" s="137"/>
      <c r="G259" s="137"/>
      <c r="H259" s="137" t="e">
        <f>IF(H257=0,H258,H257)</f>
        <v>#REF!</v>
      </c>
      <c r="I259" s="137" t="e">
        <f>IF(I257=0,I258,I257)</f>
        <v>#REF!</v>
      </c>
      <c r="J259" s="138"/>
      <c r="K259" s="138"/>
      <c r="L259" s="138"/>
      <c r="M259" s="138"/>
      <c r="N259" s="138"/>
      <c r="O259" s="138"/>
      <c r="P259" s="138"/>
      <c r="Q259" s="138"/>
      <c r="R259" s="138"/>
      <c r="S259" s="138"/>
      <c r="T259" s="138"/>
      <c r="U259" s="138"/>
      <c r="V259" s="133"/>
      <c r="W259" s="128"/>
      <c r="X259" s="129"/>
      <c r="Y259" s="129"/>
      <c r="Z259" s="129"/>
      <c r="AA259" s="129"/>
      <c r="AB259" s="129"/>
      <c r="AC259" s="129"/>
      <c r="AD259" s="129"/>
      <c r="AE259" s="129"/>
      <c r="AF259" s="129"/>
      <c r="AG259" s="129"/>
      <c r="AH259" s="129"/>
      <c r="AI259" s="129"/>
      <c r="AJ259" s="129"/>
      <c r="AK259" s="129"/>
      <c r="AL259" s="129"/>
      <c r="AM259" s="129"/>
      <c r="AN259" s="129"/>
      <c r="AO259" s="129"/>
      <c r="AP259" s="129"/>
      <c r="AQ259" s="129"/>
      <c r="AR259" s="129"/>
      <c r="AS259" s="129"/>
      <c r="AT259" s="129"/>
      <c r="AU259" s="129"/>
      <c r="AV259" s="129"/>
      <c r="AW259" s="129"/>
      <c r="AX259" s="129"/>
      <c r="AY259" s="129"/>
      <c r="AZ259" s="129"/>
      <c r="BA259" s="129"/>
      <c r="BB259" s="129"/>
      <c r="BC259" s="129"/>
      <c r="BD259" s="129"/>
      <c r="BE259" s="129"/>
      <c r="BF259" s="129"/>
      <c r="BG259" s="129"/>
      <c r="BH259" s="129"/>
      <c r="BI259" s="129"/>
      <c r="BJ259" s="129"/>
      <c r="BK259" s="129"/>
      <c r="BL259" s="129"/>
      <c r="BM259" s="129"/>
      <c r="BN259" s="129"/>
      <c r="BO259" s="129"/>
      <c r="BP259" s="129"/>
      <c r="BQ259" s="129"/>
      <c r="BR259" s="129"/>
      <c r="BS259" s="129"/>
      <c r="BT259" s="129"/>
      <c r="BU259" s="129"/>
      <c r="BV259" s="129"/>
      <c r="BW259" s="129"/>
      <c r="BX259" s="129"/>
      <c r="BY259" s="129"/>
      <c r="BZ259" s="129"/>
      <c r="CA259" s="129"/>
      <c r="CB259" s="129"/>
      <c r="CC259" s="129"/>
      <c r="CD259" s="129"/>
      <c r="CE259" s="129"/>
      <c r="CF259" s="129"/>
      <c r="CG259" s="129"/>
      <c r="CH259" s="129"/>
      <c r="CI259" s="129"/>
      <c r="CJ259" s="129"/>
      <c r="CK259" s="129"/>
      <c r="CL259" s="129"/>
      <c r="CM259" s="129"/>
      <c r="CN259" s="129"/>
      <c r="CO259" s="129"/>
      <c r="CP259" s="129"/>
      <c r="CQ259" s="129"/>
      <c r="CR259" s="129"/>
      <c r="CS259" s="129"/>
      <c r="CT259" s="129"/>
      <c r="CU259" s="129"/>
      <c r="CV259" s="129"/>
      <c r="CW259" s="129"/>
      <c r="CX259" s="129"/>
      <c r="CY259" s="129"/>
      <c r="CZ259" s="129"/>
      <c r="DA259" s="129"/>
      <c r="DB259" s="129"/>
      <c r="DC259" s="129"/>
      <c r="DD259" s="129"/>
      <c r="DE259" s="129"/>
      <c r="DF259" s="129"/>
      <c r="DG259" s="129"/>
      <c r="DH259" s="129"/>
      <c r="DI259" s="129"/>
      <c r="DJ259" s="129"/>
      <c r="DK259" s="129"/>
      <c r="DL259" s="129"/>
      <c r="DM259" s="129"/>
      <c r="DN259" s="129"/>
      <c r="DO259" s="129"/>
      <c r="DP259" s="129"/>
      <c r="DQ259" s="129"/>
      <c r="DR259" s="129"/>
      <c r="DS259" s="129"/>
      <c r="DT259" s="129"/>
      <c r="DU259" s="129"/>
      <c r="DV259" s="129"/>
      <c r="DW259" s="129"/>
      <c r="DX259" s="129"/>
      <c r="DY259" s="129"/>
      <c r="DZ259" s="129"/>
      <c r="EA259" s="129"/>
      <c r="EB259" s="129"/>
      <c r="EC259" s="129"/>
      <c r="ED259" s="129"/>
      <c r="EE259" s="129"/>
      <c r="EF259" s="129"/>
      <c r="EG259" s="129"/>
      <c r="EH259" s="129"/>
      <c r="EI259" s="129"/>
      <c r="EJ259" s="129"/>
      <c r="EK259" s="129"/>
      <c r="EL259" s="129"/>
      <c r="EM259" s="129"/>
      <c r="EN259" s="129"/>
      <c r="EO259" s="129"/>
      <c r="EP259" s="129"/>
      <c r="EQ259" s="129"/>
      <c r="ER259" s="129"/>
      <c r="ES259" s="129"/>
      <c r="ET259" s="129"/>
      <c r="EU259" s="129"/>
      <c r="EV259" s="129"/>
      <c r="EW259" s="129"/>
      <c r="EX259" s="129"/>
      <c r="EY259" s="129"/>
      <c r="EZ259" s="129"/>
      <c r="FA259" s="129"/>
      <c r="FB259" s="129"/>
      <c r="FC259" s="129"/>
      <c r="FD259" s="129"/>
      <c r="FE259" s="129"/>
      <c r="FF259" s="129"/>
      <c r="FG259" s="129"/>
      <c r="FH259" s="129"/>
      <c r="FI259" s="129"/>
      <c r="FJ259" s="129"/>
      <c r="FK259" s="129"/>
      <c r="FL259" s="129"/>
      <c r="FM259" s="129"/>
      <c r="FN259" s="129"/>
      <c r="FO259" s="129"/>
      <c r="FP259" s="129"/>
      <c r="FQ259" s="129"/>
      <c r="FR259" s="129"/>
      <c r="FS259" s="129"/>
      <c r="FT259" s="129"/>
      <c r="FU259" s="129"/>
      <c r="FV259" s="129"/>
      <c r="FW259" s="129"/>
      <c r="FX259" s="129"/>
      <c r="FY259" s="129"/>
      <c r="FZ259" s="129"/>
      <c r="GA259" s="129"/>
      <c r="GB259" s="129"/>
      <c r="GC259" s="129"/>
      <c r="GD259" s="129"/>
      <c r="GE259" s="129"/>
      <c r="GF259" s="129"/>
      <c r="GG259" s="129"/>
      <c r="GH259" s="129"/>
      <c r="GI259" s="129"/>
      <c r="GJ259" s="129"/>
      <c r="GK259" s="129"/>
      <c r="GL259" s="129"/>
      <c r="GM259" s="129"/>
      <c r="GN259" s="129"/>
      <c r="GO259" s="129"/>
      <c r="GP259" s="129"/>
      <c r="GQ259" s="129"/>
      <c r="GR259" s="129"/>
      <c r="GS259" s="129"/>
      <c r="GT259" s="129"/>
      <c r="GU259" s="129"/>
      <c r="GV259" s="129"/>
      <c r="GW259" s="129"/>
      <c r="GX259" s="129"/>
      <c r="GY259" s="129"/>
      <c r="GZ259" s="129"/>
      <c r="HA259" s="129"/>
      <c r="HB259" s="129"/>
      <c r="HC259" s="129"/>
      <c r="HD259" s="129"/>
      <c r="HE259" s="129"/>
      <c r="HF259" s="129"/>
      <c r="HG259" s="129"/>
      <c r="HH259" s="129"/>
      <c r="HI259" s="129"/>
      <c r="HJ259" s="129"/>
      <c r="HK259" s="129"/>
      <c r="HL259" s="129"/>
      <c r="HM259" s="129"/>
      <c r="HN259" s="129"/>
      <c r="HO259" s="129"/>
      <c r="HP259" s="129"/>
      <c r="HQ259" s="129"/>
      <c r="HR259" s="129"/>
      <c r="HS259" s="129"/>
      <c r="HT259" s="129"/>
      <c r="HU259" s="129"/>
      <c r="HV259" s="129"/>
      <c r="HW259" s="129"/>
      <c r="HX259" s="129"/>
      <c r="HY259" s="129"/>
      <c r="HZ259" s="129"/>
      <c r="IA259" s="129"/>
      <c r="IB259" s="129"/>
      <c r="IC259" s="129"/>
      <c r="ID259" s="129"/>
      <c r="IE259" s="129"/>
      <c r="IF259" s="129"/>
      <c r="IG259" s="129"/>
      <c r="IH259" s="129"/>
      <c r="II259" s="129"/>
      <c r="IJ259" s="129"/>
      <c r="IK259" s="129"/>
      <c r="IL259" s="129"/>
      <c r="IM259" s="129"/>
      <c r="IN259" s="129"/>
      <c r="IO259" s="129"/>
      <c r="IP259" s="129"/>
      <c r="IQ259" s="129"/>
      <c r="IR259" s="129"/>
      <c r="IS259" s="129"/>
      <c r="IT259" s="129"/>
      <c r="IU259" s="129"/>
      <c r="IV259" s="129"/>
      <c r="IW259" s="129"/>
      <c r="IX259" s="129"/>
      <c r="IY259" s="129"/>
    </row>
    <row r="260" spans="1:259" s="120" customFormat="1" ht="15" hidden="1" x14ac:dyDescent="0.3">
      <c r="A260" s="130"/>
      <c r="B260" s="138" t="e">
        <f>IF(B77=553,"Lima Ratus Lima Puluh Tiga",IF(B77=554,"Lima Ratus Lima Puluh Empat",IF(B77=555,"Lima Ratus Lima Puluh Lima",IF(B77=556,"Lima Ratus Lima Puluh Enam",IF(B77=557,"Lima Ratus Lima Puluh Tujuh",IF(B77=558,"Lima Ratus Lima Puluh Delapan",IF(B77=559,"Lima Ratus Lima Puluh Sembilan",IF(B77=560,"Lima Ratus Enam Puluh",0))))))))</f>
        <v>#REF!</v>
      </c>
      <c r="C260" s="138"/>
      <c r="D260" s="138" t="e">
        <f>IF(D77=553,"Lima Ratus Lima Puluh Tiga",IF(D77=554,"Lima Ratus Lima Puluh Empat",IF(D77=555,"Lima Ratus Lima Puluh Lima",IF(D77=556,"Lima Ratus Lima Puluh Enam",IF(D77=557,"Lima Ratus Lima Puluh Tujuh",IF(D77=558,"Lima Ratus Lima Puluh Delapan",IF(D77=559,"Lima Ratus Lima Puluh Sembilan",IF(D77=560,"Lima Ratus Enam Puluh",0))))))))</f>
        <v>#REF!</v>
      </c>
      <c r="E260" s="138" t="e">
        <f>IF(E77=553,"Lima Ratus Lima Puluh Tiga",IF(E77=554,"Lima Ratus Lima Puluh Empat",IF(E77=555,"Lima Ratus Lima Puluh Lima",IF(E77=556,"Lima Ratus Lima Puluh Enam",IF(E77=557,"Lima Ratus Lima Puluh Tujuh",IF(E77=558,"Lima Ratus Lima Puluh Delapan",IF(E77=559,"Lima Ratus Lima Puluh Sembilan",IF(E77=560,"Lima Ratus Enam Puluh",0))))))))</f>
        <v>#REF!</v>
      </c>
      <c r="F260" s="138"/>
      <c r="G260" s="138"/>
      <c r="H260" s="138" t="e">
        <f>IF(H77=553,"Lima Ratus Lima Puluh Tiga",IF(H77=554,"Lima Ratus Lima Puluh Empat",IF(H77=555,"Lima Ratus Lima Puluh Lima",IF(H77=556,"Lima Ratus Lima Puluh Enam",IF(H77=557,"Lima Ratus Lima Puluh Tujuh",IF(H77=558,"Lima Ratus Lima Puluh Delapan",IF(H77=559,"Lima Ratus Lima Puluh Sembilan",IF(H77=560,"Lima Ratus Enam Puluh",0))))))))</f>
        <v>#REF!</v>
      </c>
      <c r="I260" s="138" t="e">
        <f>IF(I77=553,"Lima Ratus Lima Puluh Tiga",IF(I77=554,"Lima Ratus Lima Puluh Empat",IF(I77=555,"Lima Ratus Lima Puluh Lima",IF(I77=556,"Lima Ratus Lima Puluh Enam",IF(I77=557,"Lima Ratus Lima Puluh Tujuh",IF(I77=558,"Lima Ratus Lima Puluh Delapan",IF(I77=559,"Lima Ratus Lima Puluh Sembilan",IF(I77=560,"Lima Ratus Enam Puluh",0))))))))</f>
        <v>#REF!</v>
      </c>
      <c r="J260" s="138"/>
      <c r="K260" s="138"/>
      <c r="L260" s="138"/>
      <c r="M260" s="138"/>
      <c r="N260" s="138"/>
      <c r="O260" s="138"/>
      <c r="P260" s="138"/>
      <c r="Q260" s="138"/>
      <c r="R260" s="138"/>
      <c r="S260" s="138"/>
      <c r="T260" s="138"/>
      <c r="U260" s="138"/>
      <c r="V260" s="133"/>
      <c r="W260" s="128"/>
      <c r="X260" s="129"/>
      <c r="Y260" s="129"/>
      <c r="Z260" s="129"/>
      <c r="AA260" s="129"/>
      <c r="AB260" s="129"/>
      <c r="AC260" s="129"/>
      <c r="AD260" s="129"/>
      <c r="AE260" s="129"/>
      <c r="AF260" s="129"/>
      <c r="AG260" s="129"/>
      <c r="AH260" s="129"/>
      <c r="AI260" s="129"/>
      <c r="AJ260" s="129"/>
      <c r="AK260" s="129"/>
      <c r="AL260" s="129"/>
      <c r="AM260" s="129"/>
      <c r="AN260" s="129"/>
      <c r="AO260" s="129"/>
      <c r="AP260" s="129"/>
      <c r="AQ260" s="129"/>
      <c r="AR260" s="129"/>
      <c r="AS260" s="129"/>
      <c r="AT260" s="129"/>
      <c r="AU260" s="129"/>
      <c r="AV260" s="129"/>
      <c r="AW260" s="129"/>
      <c r="AX260" s="129"/>
      <c r="AY260" s="129"/>
      <c r="AZ260" s="129"/>
      <c r="BA260" s="129"/>
      <c r="BB260" s="129"/>
      <c r="BC260" s="129"/>
      <c r="BD260" s="129"/>
      <c r="BE260" s="129"/>
      <c r="BF260" s="129"/>
      <c r="BG260" s="129"/>
      <c r="BH260" s="129"/>
      <c r="BI260" s="129"/>
      <c r="BJ260" s="129"/>
      <c r="BK260" s="129"/>
      <c r="BL260" s="129"/>
      <c r="BM260" s="129"/>
      <c r="BN260" s="129"/>
      <c r="BO260" s="129"/>
      <c r="BP260" s="129"/>
      <c r="BQ260" s="129"/>
      <c r="BR260" s="129"/>
      <c r="BS260" s="129"/>
      <c r="BT260" s="129"/>
      <c r="BU260" s="129"/>
      <c r="BV260" s="129"/>
      <c r="BW260" s="129"/>
      <c r="BX260" s="129"/>
      <c r="BY260" s="129"/>
      <c r="BZ260" s="129"/>
      <c r="CA260" s="129"/>
      <c r="CB260" s="129"/>
      <c r="CC260" s="129"/>
      <c r="CD260" s="129"/>
      <c r="CE260" s="129"/>
      <c r="CF260" s="129"/>
      <c r="CG260" s="129"/>
      <c r="CH260" s="129"/>
      <c r="CI260" s="129"/>
      <c r="CJ260" s="129"/>
      <c r="CK260" s="129"/>
      <c r="CL260" s="129"/>
      <c r="CM260" s="129"/>
      <c r="CN260" s="129"/>
      <c r="CO260" s="129"/>
      <c r="CP260" s="129"/>
      <c r="CQ260" s="129"/>
      <c r="CR260" s="129"/>
      <c r="CS260" s="129"/>
      <c r="CT260" s="129"/>
      <c r="CU260" s="129"/>
      <c r="CV260" s="129"/>
      <c r="CW260" s="129"/>
      <c r="CX260" s="129"/>
      <c r="CY260" s="129"/>
      <c r="CZ260" s="129"/>
      <c r="DA260" s="129"/>
      <c r="DB260" s="129"/>
      <c r="DC260" s="129"/>
      <c r="DD260" s="129"/>
      <c r="DE260" s="129"/>
      <c r="DF260" s="129"/>
      <c r="DG260" s="129"/>
      <c r="DH260" s="129"/>
      <c r="DI260" s="129"/>
      <c r="DJ260" s="129"/>
      <c r="DK260" s="129"/>
      <c r="DL260" s="129"/>
      <c r="DM260" s="129"/>
      <c r="DN260" s="129"/>
      <c r="DO260" s="129"/>
      <c r="DP260" s="129"/>
      <c r="DQ260" s="129"/>
      <c r="DR260" s="129"/>
      <c r="DS260" s="129"/>
      <c r="DT260" s="129"/>
      <c r="DU260" s="129"/>
      <c r="DV260" s="129"/>
      <c r="DW260" s="129"/>
      <c r="DX260" s="129"/>
      <c r="DY260" s="129"/>
      <c r="DZ260" s="129"/>
      <c r="EA260" s="129"/>
      <c r="EB260" s="129"/>
      <c r="EC260" s="129"/>
      <c r="ED260" s="129"/>
      <c r="EE260" s="129"/>
      <c r="EF260" s="129"/>
      <c r="EG260" s="129"/>
      <c r="EH260" s="129"/>
      <c r="EI260" s="129"/>
      <c r="EJ260" s="129"/>
      <c r="EK260" s="129"/>
      <c r="EL260" s="129"/>
      <c r="EM260" s="129"/>
      <c r="EN260" s="129"/>
      <c r="EO260" s="129"/>
      <c r="EP260" s="129"/>
      <c r="EQ260" s="129"/>
      <c r="ER260" s="129"/>
      <c r="ES260" s="129"/>
      <c r="ET260" s="129"/>
      <c r="EU260" s="129"/>
      <c r="EV260" s="129"/>
      <c r="EW260" s="129"/>
      <c r="EX260" s="129"/>
      <c r="EY260" s="129"/>
      <c r="EZ260" s="129"/>
      <c r="FA260" s="129"/>
      <c r="FB260" s="129"/>
      <c r="FC260" s="129"/>
      <c r="FD260" s="129"/>
      <c r="FE260" s="129"/>
      <c r="FF260" s="129"/>
      <c r="FG260" s="129"/>
      <c r="FH260" s="129"/>
      <c r="FI260" s="129"/>
      <c r="FJ260" s="129"/>
      <c r="FK260" s="129"/>
      <c r="FL260" s="129"/>
      <c r="FM260" s="129"/>
      <c r="FN260" s="129"/>
      <c r="FO260" s="129"/>
      <c r="FP260" s="129"/>
      <c r="FQ260" s="129"/>
      <c r="FR260" s="129"/>
      <c r="FS260" s="129"/>
      <c r="FT260" s="129"/>
      <c r="FU260" s="129"/>
      <c r="FV260" s="129"/>
      <c r="FW260" s="129"/>
      <c r="FX260" s="129"/>
      <c r="FY260" s="129"/>
      <c r="FZ260" s="129"/>
      <c r="GA260" s="129"/>
      <c r="GB260" s="129"/>
      <c r="GC260" s="129"/>
      <c r="GD260" s="129"/>
      <c r="GE260" s="129"/>
      <c r="GF260" s="129"/>
      <c r="GG260" s="129"/>
      <c r="GH260" s="129"/>
      <c r="GI260" s="129"/>
      <c r="GJ260" s="129"/>
      <c r="GK260" s="129"/>
      <c r="GL260" s="129"/>
      <c r="GM260" s="129"/>
      <c r="GN260" s="129"/>
      <c r="GO260" s="129"/>
      <c r="GP260" s="129"/>
      <c r="GQ260" s="129"/>
      <c r="GR260" s="129"/>
      <c r="GS260" s="129"/>
      <c r="GT260" s="129"/>
      <c r="GU260" s="129"/>
      <c r="GV260" s="129"/>
      <c r="GW260" s="129"/>
      <c r="GX260" s="129"/>
      <c r="GY260" s="129"/>
      <c r="GZ260" s="129"/>
      <c r="HA260" s="129"/>
      <c r="HB260" s="129"/>
      <c r="HC260" s="129"/>
      <c r="HD260" s="129"/>
      <c r="HE260" s="129"/>
      <c r="HF260" s="129"/>
      <c r="HG260" s="129"/>
      <c r="HH260" s="129"/>
      <c r="HI260" s="129"/>
      <c r="HJ260" s="129"/>
      <c r="HK260" s="129"/>
      <c r="HL260" s="129"/>
      <c r="HM260" s="129"/>
      <c r="HN260" s="129"/>
      <c r="HO260" s="129"/>
      <c r="HP260" s="129"/>
      <c r="HQ260" s="129"/>
      <c r="HR260" s="129"/>
      <c r="HS260" s="129"/>
      <c r="HT260" s="129"/>
      <c r="HU260" s="129"/>
      <c r="HV260" s="129"/>
      <c r="HW260" s="129"/>
      <c r="HX260" s="129"/>
      <c r="HY260" s="129"/>
      <c r="HZ260" s="129"/>
      <c r="IA260" s="129"/>
      <c r="IB260" s="129"/>
      <c r="IC260" s="129"/>
      <c r="ID260" s="129"/>
      <c r="IE260" s="129"/>
      <c r="IF260" s="129"/>
      <c r="IG260" s="129"/>
      <c r="IH260" s="129"/>
      <c r="II260" s="129"/>
      <c r="IJ260" s="129"/>
      <c r="IK260" s="129"/>
      <c r="IL260" s="129"/>
      <c r="IM260" s="129"/>
      <c r="IN260" s="129"/>
      <c r="IO260" s="129"/>
      <c r="IP260" s="129"/>
      <c r="IQ260" s="129"/>
      <c r="IR260" s="129"/>
      <c r="IS260" s="129"/>
      <c r="IT260" s="129"/>
      <c r="IU260" s="129"/>
      <c r="IV260" s="129"/>
      <c r="IW260" s="129"/>
      <c r="IX260" s="129"/>
      <c r="IY260" s="129"/>
    </row>
    <row r="261" spans="1:259" s="120" customFormat="1" ht="15" hidden="1" x14ac:dyDescent="0.3">
      <c r="A261" s="130"/>
      <c r="B261" s="137" t="e">
        <f>IF(B259=0,B260,B259)</f>
        <v>#REF!</v>
      </c>
      <c r="C261" s="137"/>
      <c r="D261" s="137" t="e">
        <f>IF(D259=0,D260,D259)</f>
        <v>#REF!</v>
      </c>
      <c r="E261" s="137" t="e">
        <f>IF(E259=0,E260,E259)</f>
        <v>#REF!</v>
      </c>
      <c r="F261" s="137"/>
      <c r="G261" s="137"/>
      <c r="H261" s="137" t="e">
        <f>IF(H259=0,H260,H259)</f>
        <v>#REF!</v>
      </c>
      <c r="I261" s="137" t="e">
        <f>IF(I259=0,I260,I259)</f>
        <v>#REF!</v>
      </c>
      <c r="J261" s="138"/>
      <c r="K261" s="138"/>
      <c r="L261" s="138"/>
      <c r="M261" s="138"/>
      <c r="N261" s="138"/>
      <c r="O261" s="138"/>
      <c r="P261" s="138"/>
      <c r="Q261" s="138"/>
      <c r="R261" s="138"/>
      <c r="S261" s="138"/>
      <c r="T261" s="138"/>
      <c r="U261" s="138"/>
      <c r="V261" s="133"/>
      <c r="W261" s="128"/>
      <c r="X261" s="129"/>
      <c r="Y261" s="129"/>
      <c r="Z261" s="129"/>
      <c r="AA261" s="129"/>
      <c r="AB261" s="129"/>
      <c r="AC261" s="129"/>
      <c r="AD261" s="129"/>
      <c r="AE261" s="129"/>
      <c r="AF261" s="129"/>
      <c r="AG261" s="129"/>
      <c r="AH261" s="129"/>
      <c r="AI261" s="129"/>
      <c r="AJ261" s="129"/>
      <c r="AK261" s="129"/>
      <c r="AL261" s="129"/>
      <c r="AM261" s="129"/>
      <c r="AN261" s="129"/>
      <c r="AO261" s="129"/>
      <c r="AP261" s="129"/>
      <c r="AQ261" s="129"/>
      <c r="AR261" s="129"/>
      <c r="AS261" s="129"/>
      <c r="AT261" s="129"/>
      <c r="AU261" s="129"/>
      <c r="AV261" s="129"/>
      <c r="AW261" s="129"/>
      <c r="AX261" s="129"/>
      <c r="AY261" s="129"/>
      <c r="AZ261" s="129"/>
      <c r="BA261" s="129"/>
      <c r="BB261" s="129"/>
      <c r="BC261" s="129"/>
      <c r="BD261" s="129"/>
      <c r="BE261" s="129"/>
      <c r="BF261" s="129"/>
      <c r="BG261" s="129"/>
      <c r="BH261" s="129"/>
      <c r="BI261" s="129"/>
      <c r="BJ261" s="129"/>
      <c r="BK261" s="129"/>
      <c r="BL261" s="129"/>
      <c r="BM261" s="129"/>
      <c r="BN261" s="129"/>
      <c r="BO261" s="129"/>
      <c r="BP261" s="129"/>
      <c r="BQ261" s="129"/>
      <c r="BR261" s="129"/>
      <c r="BS261" s="129"/>
      <c r="BT261" s="129"/>
      <c r="BU261" s="129"/>
      <c r="BV261" s="129"/>
      <c r="BW261" s="129"/>
      <c r="BX261" s="129"/>
      <c r="BY261" s="129"/>
      <c r="BZ261" s="129"/>
      <c r="CA261" s="129"/>
      <c r="CB261" s="129"/>
      <c r="CC261" s="129"/>
      <c r="CD261" s="129"/>
      <c r="CE261" s="129"/>
      <c r="CF261" s="129"/>
      <c r="CG261" s="129"/>
      <c r="CH261" s="129"/>
      <c r="CI261" s="129"/>
      <c r="CJ261" s="129"/>
      <c r="CK261" s="129"/>
      <c r="CL261" s="129"/>
      <c r="CM261" s="129"/>
      <c r="CN261" s="129"/>
      <c r="CO261" s="129"/>
      <c r="CP261" s="129"/>
      <c r="CQ261" s="129"/>
      <c r="CR261" s="129"/>
      <c r="CS261" s="129"/>
      <c r="CT261" s="129"/>
      <c r="CU261" s="129"/>
      <c r="CV261" s="129"/>
      <c r="CW261" s="129"/>
      <c r="CX261" s="129"/>
      <c r="CY261" s="129"/>
      <c r="CZ261" s="129"/>
      <c r="DA261" s="129"/>
      <c r="DB261" s="129"/>
      <c r="DC261" s="129"/>
      <c r="DD261" s="129"/>
      <c r="DE261" s="129"/>
      <c r="DF261" s="129"/>
      <c r="DG261" s="129"/>
      <c r="DH261" s="129"/>
      <c r="DI261" s="129"/>
      <c r="DJ261" s="129"/>
      <c r="DK261" s="129"/>
      <c r="DL261" s="129"/>
      <c r="DM261" s="129"/>
      <c r="DN261" s="129"/>
      <c r="DO261" s="129"/>
      <c r="DP261" s="129"/>
      <c r="DQ261" s="129"/>
      <c r="DR261" s="129"/>
      <c r="DS261" s="129"/>
      <c r="DT261" s="129"/>
      <c r="DU261" s="129"/>
      <c r="DV261" s="129"/>
      <c r="DW261" s="129"/>
      <c r="DX261" s="129"/>
      <c r="DY261" s="129"/>
      <c r="DZ261" s="129"/>
      <c r="EA261" s="129"/>
      <c r="EB261" s="129"/>
      <c r="EC261" s="129"/>
      <c r="ED261" s="129"/>
      <c r="EE261" s="129"/>
      <c r="EF261" s="129"/>
      <c r="EG261" s="129"/>
      <c r="EH261" s="129"/>
      <c r="EI261" s="129"/>
      <c r="EJ261" s="129"/>
      <c r="EK261" s="129"/>
      <c r="EL261" s="129"/>
      <c r="EM261" s="129"/>
      <c r="EN261" s="129"/>
      <c r="EO261" s="129"/>
      <c r="EP261" s="129"/>
      <c r="EQ261" s="129"/>
      <c r="ER261" s="129"/>
      <c r="ES261" s="129"/>
      <c r="ET261" s="129"/>
      <c r="EU261" s="129"/>
      <c r="EV261" s="129"/>
      <c r="EW261" s="129"/>
      <c r="EX261" s="129"/>
      <c r="EY261" s="129"/>
      <c r="EZ261" s="129"/>
      <c r="FA261" s="129"/>
      <c r="FB261" s="129"/>
      <c r="FC261" s="129"/>
      <c r="FD261" s="129"/>
      <c r="FE261" s="129"/>
      <c r="FF261" s="129"/>
      <c r="FG261" s="129"/>
      <c r="FH261" s="129"/>
      <c r="FI261" s="129"/>
      <c r="FJ261" s="129"/>
      <c r="FK261" s="129"/>
      <c r="FL261" s="129"/>
      <c r="FM261" s="129"/>
      <c r="FN261" s="129"/>
      <c r="FO261" s="129"/>
      <c r="FP261" s="129"/>
      <c r="FQ261" s="129"/>
      <c r="FR261" s="129"/>
      <c r="FS261" s="129"/>
      <c r="FT261" s="129"/>
      <c r="FU261" s="129"/>
      <c r="FV261" s="129"/>
      <c r="FW261" s="129"/>
      <c r="FX261" s="129"/>
      <c r="FY261" s="129"/>
      <c r="FZ261" s="129"/>
      <c r="GA261" s="129"/>
      <c r="GB261" s="129"/>
      <c r="GC261" s="129"/>
      <c r="GD261" s="129"/>
      <c r="GE261" s="129"/>
      <c r="GF261" s="129"/>
      <c r="GG261" s="129"/>
      <c r="GH261" s="129"/>
      <c r="GI261" s="129"/>
      <c r="GJ261" s="129"/>
      <c r="GK261" s="129"/>
      <c r="GL261" s="129"/>
      <c r="GM261" s="129"/>
      <c r="GN261" s="129"/>
      <c r="GO261" s="129"/>
      <c r="GP261" s="129"/>
      <c r="GQ261" s="129"/>
      <c r="GR261" s="129"/>
      <c r="GS261" s="129"/>
      <c r="GT261" s="129"/>
      <c r="GU261" s="129"/>
      <c r="GV261" s="129"/>
      <c r="GW261" s="129"/>
      <c r="GX261" s="129"/>
      <c r="GY261" s="129"/>
      <c r="GZ261" s="129"/>
      <c r="HA261" s="129"/>
      <c r="HB261" s="129"/>
      <c r="HC261" s="129"/>
      <c r="HD261" s="129"/>
      <c r="HE261" s="129"/>
      <c r="HF261" s="129"/>
      <c r="HG261" s="129"/>
      <c r="HH261" s="129"/>
      <c r="HI261" s="129"/>
      <c r="HJ261" s="129"/>
      <c r="HK261" s="129"/>
      <c r="HL261" s="129"/>
      <c r="HM261" s="129"/>
      <c r="HN261" s="129"/>
      <c r="HO261" s="129"/>
      <c r="HP261" s="129"/>
      <c r="HQ261" s="129"/>
      <c r="HR261" s="129"/>
      <c r="HS261" s="129"/>
      <c r="HT261" s="129"/>
      <c r="HU261" s="129"/>
      <c r="HV261" s="129"/>
      <c r="HW261" s="129"/>
      <c r="HX261" s="129"/>
      <c r="HY261" s="129"/>
      <c r="HZ261" s="129"/>
      <c r="IA261" s="129"/>
      <c r="IB261" s="129"/>
      <c r="IC261" s="129"/>
      <c r="ID261" s="129"/>
      <c r="IE261" s="129"/>
      <c r="IF261" s="129"/>
      <c r="IG261" s="129"/>
      <c r="IH261" s="129"/>
      <c r="II261" s="129"/>
      <c r="IJ261" s="129"/>
      <c r="IK261" s="129"/>
      <c r="IL261" s="129"/>
      <c r="IM261" s="129"/>
      <c r="IN261" s="129"/>
      <c r="IO261" s="129"/>
      <c r="IP261" s="129"/>
      <c r="IQ261" s="129"/>
      <c r="IR261" s="129"/>
      <c r="IS261" s="129"/>
      <c r="IT261" s="129"/>
      <c r="IU261" s="129"/>
      <c r="IV261" s="129"/>
      <c r="IW261" s="129"/>
      <c r="IX261" s="129"/>
      <c r="IY261" s="129"/>
    </row>
    <row r="262" spans="1:259" s="120" customFormat="1" ht="15" hidden="1" x14ac:dyDescent="0.3">
      <c r="A262" s="130"/>
      <c r="B262" s="138" t="e">
        <f>IF(B77=561,"Lima Ratus Enam Puluh Satu",IF(B77=562,"Lima Ratus Enam Puluh Dua",IF(B77=563,"Lima Ratus Enam Puluh Tiga",IF(B77=564,"Lima Ratus Enam Puluh Empat",IF(B77=565,"Lima Ratus Enam Puluh Lima",IF(B77=566,"Lima Ratus Enam Puluh Enam",IF(B77=567,"Lima Ratus Enam Puluh Tujuh",IF(B77=568,"Lima Ratus Enam Puluh Delapan",0))))))))</f>
        <v>#REF!</v>
      </c>
      <c r="C262" s="138"/>
      <c r="D262" s="138" t="e">
        <f>IF(D77=561,"Lima Ratus Enam Puluh Satu",IF(D77=562,"Lima Ratus Enam Puluh Dua",IF(D77=563,"Lima Ratus Enam Puluh Tiga",IF(D77=564,"Lima Ratus Enam Puluh Empat",IF(D77=565,"Lima Ratus Enam Puluh Lima",IF(D77=566,"Lima Ratus Enam Puluh Enam",IF(D77=567,"Lima Ratus Enam Puluh Tujuh",IF(D77=568,"Lima Ratus Enam Puluh Delapan",0))))))))</f>
        <v>#REF!</v>
      </c>
      <c r="E262" s="138" t="e">
        <f>IF(E77=561,"Lima Ratus Enam Puluh Satu",IF(E77=562,"Lima Ratus Enam Puluh Dua",IF(E77=563,"Lima Ratus Enam Puluh Tiga",IF(E77=564,"Lima Ratus Enam Puluh Empat",IF(E77=565,"Lima Ratus Enam Puluh Lima",IF(E77=566,"Lima Ratus Enam Puluh Enam",IF(E77=567,"Lima Ratus Enam Puluh Tujuh",IF(E77=568,"Lima Ratus Enam Puluh Delapan",0))))))))</f>
        <v>#REF!</v>
      </c>
      <c r="F262" s="138"/>
      <c r="G262" s="138"/>
      <c r="H262" s="138" t="e">
        <f>IF(H77=561,"Lima Ratus Enam Puluh Satu",IF(H77=562,"Lima Ratus Enam Puluh Dua",IF(H77=563,"Lima Ratus Enam Puluh Tiga",IF(H77=564,"Lima Ratus Enam Puluh Empat",IF(H77=565,"Lima Ratus Enam Puluh Lima",IF(H77=566,"Lima Ratus Enam Puluh Enam",IF(H77=567,"Lima Ratus Enam Puluh Tujuh",IF(H77=568,"Lima Ratus Enam Puluh Delapan",0))))))))</f>
        <v>#REF!</v>
      </c>
      <c r="I262" s="138" t="e">
        <f>IF(I77=561,"Lima Ratus Enam Puluh Satu",IF(I77=562,"Lima Ratus Enam Puluh Dua",IF(I77=563,"Lima Ratus Enam Puluh Tiga",IF(I77=564,"Lima Ratus Enam Puluh Empat",IF(I77=565,"Lima Ratus Enam Puluh Lima",IF(I77=566,"Lima Ratus Enam Puluh Enam",IF(I77=567,"Lima Ratus Enam Puluh Tujuh",IF(I77=568,"Lima Ratus Enam Puluh Delapan",0))))))))</f>
        <v>#REF!</v>
      </c>
      <c r="J262" s="138"/>
      <c r="K262" s="138"/>
      <c r="L262" s="138"/>
      <c r="M262" s="138"/>
      <c r="N262" s="138"/>
      <c r="O262" s="138"/>
      <c r="P262" s="138"/>
      <c r="Q262" s="138"/>
      <c r="R262" s="138"/>
      <c r="S262" s="138"/>
      <c r="T262" s="138"/>
      <c r="U262" s="138"/>
      <c r="V262" s="133"/>
      <c r="W262" s="128"/>
      <c r="X262" s="129"/>
      <c r="Y262" s="129"/>
      <c r="Z262" s="129"/>
      <c r="AA262" s="129"/>
      <c r="AB262" s="129"/>
      <c r="AC262" s="129"/>
      <c r="AD262" s="129"/>
      <c r="AE262" s="129"/>
      <c r="AF262" s="129"/>
      <c r="AG262" s="129"/>
      <c r="AH262" s="129"/>
      <c r="AI262" s="129"/>
      <c r="AJ262" s="129"/>
      <c r="AK262" s="129"/>
      <c r="AL262" s="129"/>
      <c r="AM262" s="129"/>
      <c r="AN262" s="129"/>
      <c r="AO262" s="129"/>
      <c r="AP262" s="129"/>
      <c r="AQ262" s="129"/>
      <c r="AR262" s="129"/>
      <c r="AS262" s="129"/>
      <c r="AT262" s="129"/>
      <c r="AU262" s="129"/>
      <c r="AV262" s="129"/>
      <c r="AW262" s="129"/>
      <c r="AX262" s="129"/>
      <c r="AY262" s="129"/>
      <c r="AZ262" s="129"/>
      <c r="BA262" s="129"/>
      <c r="BB262" s="129"/>
      <c r="BC262" s="129"/>
      <c r="BD262" s="129"/>
      <c r="BE262" s="129"/>
      <c r="BF262" s="129"/>
      <c r="BG262" s="129"/>
      <c r="BH262" s="129"/>
      <c r="BI262" s="129"/>
      <c r="BJ262" s="129"/>
      <c r="BK262" s="129"/>
      <c r="BL262" s="129"/>
      <c r="BM262" s="129"/>
      <c r="BN262" s="129"/>
      <c r="BO262" s="129"/>
      <c r="BP262" s="129"/>
      <c r="BQ262" s="129"/>
      <c r="BR262" s="129"/>
      <c r="BS262" s="129"/>
      <c r="BT262" s="129"/>
      <c r="BU262" s="129"/>
      <c r="BV262" s="129"/>
      <c r="BW262" s="129"/>
      <c r="BX262" s="129"/>
      <c r="BY262" s="129"/>
      <c r="BZ262" s="129"/>
      <c r="CA262" s="129"/>
      <c r="CB262" s="129"/>
      <c r="CC262" s="129"/>
      <c r="CD262" s="129"/>
      <c r="CE262" s="129"/>
      <c r="CF262" s="129"/>
      <c r="CG262" s="129"/>
      <c r="CH262" s="129"/>
      <c r="CI262" s="129"/>
      <c r="CJ262" s="129"/>
      <c r="CK262" s="129"/>
      <c r="CL262" s="129"/>
      <c r="CM262" s="129"/>
      <c r="CN262" s="129"/>
      <c r="CO262" s="129"/>
      <c r="CP262" s="129"/>
      <c r="CQ262" s="129"/>
      <c r="CR262" s="129"/>
      <c r="CS262" s="129"/>
      <c r="CT262" s="129"/>
      <c r="CU262" s="129"/>
      <c r="CV262" s="129"/>
      <c r="CW262" s="129"/>
      <c r="CX262" s="129"/>
      <c r="CY262" s="129"/>
      <c r="CZ262" s="129"/>
      <c r="DA262" s="129"/>
      <c r="DB262" s="129"/>
      <c r="DC262" s="129"/>
      <c r="DD262" s="129"/>
      <c r="DE262" s="129"/>
      <c r="DF262" s="129"/>
      <c r="DG262" s="129"/>
      <c r="DH262" s="129"/>
      <c r="DI262" s="129"/>
      <c r="DJ262" s="129"/>
      <c r="DK262" s="129"/>
      <c r="DL262" s="129"/>
      <c r="DM262" s="129"/>
      <c r="DN262" s="129"/>
      <c r="DO262" s="129"/>
      <c r="DP262" s="129"/>
      <c r="DQ262" s="129"/>
      <c r="DR262" s="129"/>
      <c r="DS262" s="129"/>
      <c r="DT262" s="129"/>
      <c r="DU262" s="129"/>
      <c r="DV262" s="129"/>
      <c r="DW262" s="129"/>
      <c r="DX262" s="129"/>
      <c r="DY262" s="129"/>
      <c r="DZ262" s="129"/>
      <c r="EA262" s="129"/>
      <c r="EB262" s="129"/>
      <c r="EC262" s="129"/>
      <c r="ED262" s="129"/>
      <c r="EE262" s="129"/>
      <c r="EF262" s="129"/>
      <c r="EG262" s="129"/>
      <c r="EH262" s="129"/>
      <c r="EI262" s="129"/>
      <c r="EJ262" s="129"/>
      <c r="EK262" s="129"/>
      <c r="EL262" s="129"/>
      <c r="EM262" s="129"/>
      <c r="EN262" s="129"/>
      <c r="EO262" s="129"/>
      <c r="EP262" s="129"/>
      <c r="EQ262" s="129"/>
      <c r="ER262" s="129"/>
      <c r="ES262" s="129"/>
      <c r="ET262" s="129"/>
      <c r="EU262" s="129"/>
      <c r="EV262" s="129"/>
      <c r="EW262" s="129"/>
      <c r="EX262" s="129"/>
      <c r="EY262" s="129"/>
      <c r="EZ262" s="129"/>
      <c r="FA262" s="129"/>
      <c r="FB262" s="129"/>
      <c r="FC262" s="129"/>
      <c r="FD262" s="129"/>
      <c r="FE262" s="129"/>
      <c r="FF262" s="129"/>
      <c r="FG262" s="129"/>
      <c r="FH262" s="129"/>
      <c r="FI262" s="129"/>
      <c r="FJ262" s="129"/>
      <c r="FK262" s="129"/>
      <c r="FL262" s="129"/>
      <c r="FM262" s="129"/>
      <c r="FN262" s="129"/>
      <c r="FO262" s="129"/>
      <c r="FP262" s="129"/>
      <c r="FQ262" s="129"/>
      <c r="FR262" s="129"/>
      <c r="FS262" s="129"/>
      <c r="FT262" s="129"/>
      <c r="FU262" s="129"/>
      <c r="FV262" s="129"/>
      <c r="FW262" s="129"/>
      <c r="FX262" s="129"/>
      <c r="FY262" s="129"/>
      <c r="FZ262" s="129"/>
      <c r="GA262" s="129"/>
      <c r="GB262" s="129"/>
      <c r="GC262" s="129"/>
      <c r="GD262" s="129"/>
      <c r="GE262" s="129"/>
      <c r="GF262" s="129"/>
      <c r="GG262" s="129"/>
      <c r="GH262" s="129"/>
      <c r="GI262" s="129"/>
      <c r="GJ262" s="129"/>
      <c r="GK262" s="129"/>
      <c r="GL262" s="129"/>
      <c r="GM262" s="129"/>
      <c r="GN262" s="129"/>
      <c r="GO262" s="129"/>
      <c r="GP262" s="129"/>
      <c r="GQ262" s="129"/>
      <c r="GR262" s="129"/>
      <c r="GS262" s="129"/>
      <c r="GT262" s="129"/>
      <c r="GU262" s="129"/>
      <c r="GV262" s="129"/>
      <c r="GW262" s="129"/>
      <c r="GX262" s="129"/>
      <c r="GY262" s="129"/>
      <c r="GZ262" s="129"/>
      <c r="HA262" s="129"/>
      <c r="HB262" s="129"/>
      <c r="HC262" s="129"/>
      <c r="HD262" s="129"/>
      <c r="HE262" s="129"/>
      <c r="HF262" s="129"/>
      <c r="HG262" s="129"/>
      <c r="HH262" s="129"/>
      <c r="HI262" s="129"/>
      <c r="HJ262" s="129"/>
      <c r="HK262" s="129"/>
      <c r="HL262" s="129"/>
      <c r="HM262" s="129"/>
      <c r="HN262" s="129"/>
      <c r="HO262" s="129"/>
      <c r="HP262" s="129"/>
      <c r="HQ262" s="129"/>
      <c r="HR262" s="129"/>
      <c r="HS262" s="129"/>
      <c r="HT262" s="129"/>
      <c r="HU262" s="129"/>
      <c r="HV262" s="129"/>
      <c r="HW262" s="129"/>
      <c r="HX262" s="129"/>
      <c r="HY262" s="129"/>
      <c r="HZ262" s="129"/>
      <c r="IA262" s="129"/>
      <c r="IB262" s="129"/>
      <c r="IC262" s="129"/>
      <c r="ID262" s="129"/>
      <c r="IE262" s="129"/>
      <c r="IF262" s="129"/>
      <c r="IG262" s="129"/>
      <c r="IH262" s="129"/>
      <c r="II262" s="129"/>
      <c r="IJ262" s="129"/>
      <c r="IK262" s="129"/>
      <c r="IL262" s="129"/>
      <c r="IM262" s="129"/>
      <c r="IN262" s="129"/>
      <c r="IO262" s="129"/>
      <c r="IP262" s="129"/>
      <c r="IQ262" s="129"/>
      <c r="IR262" s="129"/>
      <c r="IS262" s="129"/>
      <c r="IT262" s="129"/>
      <c r="IU262" s="129"/>
      <c r="IV262" s="129"/>
      <c r="IW262" s="129"/>
      <c r="IX262" s="129"/>
      <c r="IY262" s="129"/>
    </row>
    <row r="263" spans="1:259" s="120" customFormat="1" ht="15" hidden="1" x14ac:dyDescent="0.3">
      <c r="A263" s="130"/>
      <c r="B263" s="137" t="e">
        <f>IF(B261=0,B262,B261)</f>
        <v>#REF!</v>
      </c>
      <c r="C263" s="137"/>
      <c r="D263" s="137" t="e">
        <f>IF(D261=0,D262,D261)</f>
        <v>#REF!</v>
      </c>
      <c r="E263" s="137" t="e">
        <f>IF(E261=0,E262,E261)</f>
        <v>#REF!</v>
      </c>
      <c r="F263" s="137"/>
      <c r="G263" s="137"/>
      <c r="H263" s="137" t="e">
        <f>IF(H261=0,H262,H261)</f>
        <v>#REF!</v>
      </c>
      <c r="I263" s="137" t="e">
        <f>IF(I261=0,I262,I261)</f>
        <v>#REF!</v>
      </c>
      <c r="J263" s="138"/>
      <c r="K263" s="138"/>
      <c r="L263" s="138"/>
      <c r="M263" s="138"/>
      <c r="N263" s="138"/>
      <c r="O263" s="138"/>
      <c r="P263" s="138"/>
      <c r="Q263" s="138"/>
      <c r="R263" s="138"/>
      <c r="S263" s="138"/>
      <c r="T263" s="138"/>
      <c r="U263" s="138"/>
      <c r="V263" s="133"/>
      <c r="W263" s="128"/>
      <c r="X263" s="129"/>
      <c r="Y263" s="129"/>
      <c r="Z263" s="129"/>
      <c r="AA263" s="129"/>
      <c r="AB263" s="129"/>
      <c r="AC263" s="129"/>
      <c r="AD263" s="129"/>
      <c r="AE263" s="129"/>
      <c r="AF263" s="129"/>
      <c r="AG263" s="129"/>
      <c r="AH263" s="129"/>
      <c r="AI263" s="129"/>
      <c r="AJ263" s="129"/>
      <c r="AK263" s="129"/>
      <c r="AL263" s="129"/>
      <c r="AM263" s="129"/>
      <c r="AN263" s="129"/>
      <c r="AO263" s="129"/>
      <c r="AP263" s="129"/>
      <c r="AQ263" s="129"/>
      <c r="AR263" s="129"/>
      <c r="AS263" s="129"/>
      <c r="AT263" s="129"/>
      <c r="AU263" s="129"/>
      <c r="AV263" s="129"/>
      <c r="AW263" s="129"/>
      <c r="AX263" s="129"/>
      <c r="AY263" s="129"/>
      <c r="AZ263" s="129"/>
      <c r="BA263" s="129"/>
      <c r="BB263" s="129"/>
      <c r="BC263" s="129"/>
      <c r="BD263" s="129"/>
      <c r="BE263" s="129"/>
      <c r="BF263" s="129"/>
      <c r="BG263" s="129"/>
      <c r="BH263" s="129"/>
      <c r="BI263" s="129"/>
      <c r="BJ263" s="129"/>
      <c r="BK263" s="129"/>
      <c r="BL263" s="129"/>
      <c r="BM263" s="129"/>
      <c r="BN263" s="129"/>
      <c r="BO263" s="129"/>
      <c r="BP263" s="129"/>
      <c r="BQ263" s="129"/>
      <c r="BR263" s="129"/>
      <c r="BS263" s="129"/>
      <c r="BT263" s="129"/>
      <c r="BU263" s="129"/>
      <c r="BV263" s="129"/>
      <c r="BW263" s="129"/>
      <c r="BX263" s="129"/>
      <c r="BY263" s="129"/>
      <c r="BZ263" s="129"/>
      <c r="CA263" s="129"/>
      <c r="CB263" s="129"/>
      <c r="CC263" s="129"/>
      <c r="CD263" s="129"/>
      <c r="CE263" s="129"/>
      <c r="CF263" s="129"/>
      <c r="CG263" s="129"/>
      <c r="CH263" s="129"/>
      <c r="CI263" s="129"/>
      <c r="CJ263" s="129"/>
      <c r="CK263" s="129"/>
      <c r="CL263" s="129"/>
      <c r="CM263" s="129"/>
      <c r="CN263" s="129"/>
      <c r="CO263" s="129"/>
      <c r="CP263" s="129"/>
      <c r="CQ263" s="129"/>
      <c r="CR263" s="129"/>
      <c r="CS263" s="129"/>
      <c r="CT263" s="129"/>
      <c r="CU263" s="129"/>
      <c r="CV263" s="129"/>
      <c r="CW263" s="129"/>
      <c r="CX263" s="129"/>
      <c r="CY263" s="129"/>
      <c r="CZ263" s="129"/>
      <c r="DA263" s="129"/>
      <c r="DB263" s="129"/>
      <c r="DC263" s="129"/>
      <c r="DD263" s="129"/>
      <c r="DE263" s="129"/>
      <c r="DF263" s="129"/>
      <c r="DG263" s="129"/>
      <c r="DH263" s="129"/>
      <c r="DI263" s="129"/>
      <c r="DJ263" s="129"/>
      <c r="DK263" s="129"/>
      <c r="DL263" s="129"/>
      <c r="DM263" s="129"/>
      <c r="DN263" s="129"/>
      <c r="DO263" s="129"/>
      <c r="DP263" s="129"/>
      <c r="DQ263" s="129"/>
      <c r="DR263" s="129"/>
      <c r="DS263" s="129"/>
      <c r="DT263" s="129"/>
      <c r="DU263" s="129"/>
      <c r="DV263" s="129"/>
      <c r="DW263" s="129"/>
      <c r="DX263" s="129"/>
      <c r="DY263" s="129"/>
      <c r="DZ263" s="129"/>
      <c r="EA263" s="129"/>
      <c r="EB263" s="129"/>
      <c r="EC263" s="129"/>
      <c r="ED263" s="129"/>
      <c r="EE263" s="129"/>
      <c r="EF263" s="129"/>
      <c r="EG263" s="129"/>
      <c r="EH263" s="129"/>
      <c r="EI263" s="129"/>
      <c r="EJ263" s="129"/>
      <c r="EK263" s="129"/>
      <c r="EL263" s="129"/>
      <c r="EM263" s="129"/>
      <c r="EN263" s="129"/>
      <c r="EO263" s="129"/>
      <c r="EP263" s="129"/>
      <c r="EQ263" s="129"/>
      <c r="ER263" s="129"/>
      <c r="ES263" s="129"/>
      <c r="ET263" s="129"/>
      <c r="EU263" s="129"/>
      <c r="EV263" s="129"/>
      <c r="EW263" s="129"/>
      <c r="EX263" s="129"/>
      <c r="EY263" s="129"/>
      <c r="EZ263" s="129"/>
      <c r="FA263" s="129"/>
      <c r="FB263" s="129"/>
      <c r="FC263" s="129"/>
      <c r="FD263" s="129"/>
      <c r="FE263" s="129"/>
      <c r="FF263" s="129"/>
      <c r="FG263" s="129"/>
      <c r="FH263" s="129"/>
      <c r="FI263" s="129"/>
      <c r="FJ263" s="129"/>
      <c r="FK263" s="129"/>
      <c r="FL263" s="129"/>
      <c r="FM263" s="129"/>
      <c r="FN263" s="129"/>
      <c r="FO263" s="129"/>
      <c r="FP263" s="129"/>
      <c r="FQ263" s="129"/>
      <c r="FR263" s="129"/>
      <c r="FS263" s="129"/>
      <c r="FT263" s="129"/>
      <c r="FU263" s="129"/>
      <c r="FV263" s="129"/>
      <c r="FW263" s="129"/>
      <c r="FX263" s="129"/>
      <c r="FY263" s="129"/>
      <c r="FZ263" s="129"/>
      <c r="GA263" s="129"/>
      <c r="GB263" s="129"/>
      <c r="GC263" s="129"/>
      <c r="GD263" s="129"/>
      <c r="GE263" s="129"/>
      <c r="GF263" s="129"/>
      <c r="GG263" s="129"/>
      <c r="GH263" s="129"/>
      <c r="GI263" s="129"/>
      <c r="GJ263" s="129"/>
      <c r="GK263" s="129"/>
      <c r="GL263" s="129"/>
      <c r="GM263" s="129"/>
      <c r="GN263" s="129"/>
      <c r="GO263" s="129"/>
      <c r="GP263" s="129"/>
      <c r="GQ263" s="129"/>
      <c r="GR263" s="129"/>
      <c r="GS263" s="129"/>
      <c r="GT263" s="129"/>
      <c r="GU263" s="129"/>
      <c r="GV263" s="129"/>
      <c r="GW263" s="129"/>
      <c r="GX263" s="129"/>
      <c r="GY263" s="129"/>
      <c r="GZ263" s="129"/>
      <c r="HA263" s="129"/>
      <c r="HB263" s="129"/>
      <c r="HC263" s="129"/>
      <c r="HD263" s="129"/>
      <c r="HE263" s="129"/>
      <c r="HF263" s="129"/>
      <c r="HG263" s="129"/>
      <c r="HH263" s="129"/>
      <c r="HI263" s="129"/>
      <c r="HJ263" s="129"/>
      <c r="HK263" s="129"/>
      <c r="HL263" s="129"/>
      <c r="HM263" s="129"/>
      <c r="HN263" s="129"/>
      <c r="HO263" s="129"/>
      <c r="HP263" s="129"/>
      <c r="HQ263" s="129"/>
      <c r="HR263" s="129"/>
      <c r="HS263" s="129"/>
      <c r="HT263" s="129"/>
      <c r="HU263" s="129"/>
      <c r="HV263" s="129"/>
      <c r="HW263" s="129"/>
      <c r="HX263" s="129"/>
      <c r="HY263" s="129"/>
      <c r="HZ263" s="129"/>
      <c r="IA263" s="129"/>
      <c r="IB263" s="129"/>
      <c r="IC263" s="129"/>
      <c r="ID263" s="129"/>
      <c r="IE263" s="129"/>
      <c r="IF263" s="129"/>
      <c r="IG263" s="129"/>
      <c r="IH263" s="129"/>
      <c r="II263" s="129"/>
      <c r="IJ263" s="129"/>
      <c r="IK263" s="129"/>
      <c r="IL263" s="129"/>
      <c r="IM263" s="129"/>
      <c r="IN263" s="129"/>
      <c r="IO263" s="129"/>
      <c r="IP263" s="129"/>
      <c r="IQ263" s="129"/>
      <c r="IR263" s="129"/>
      <c r="IS263" s="129"/>
      <c r="IT263" s="129"/>
      <c r="IU263" s="129"/>
      <c r="IV263" s="129"/>
      <c r="IW263" s="129"/>
      <c r="IX263" s="129"/>
      <c r="IY263" s="129"/>
    </row>
    <row r="264" spans="1:259" s="120" customFormat="1" ht="15" hidden="1" x14ac:dyDescent="0.3">
      <c r="A264" s="130"/>
      <c r="B264" s="138" t="e">
        <f>IF(B77=569,"Lima Ratus Enam Puluh Sembilan",IF(B77=570,"Lima Ratus Tujuh Puluh",IF(B77=571,"Lima Ratus Tujuh Puluh Satu",IF(B77=572,"Lima Ratus Tujuh Puluh Dua",IF(B77=573,"Lima Ratus Tujuh Puluh Tiga",IF(B77=574,"Lima Ratus Tujuh Puluh Empat",IF(B77=575,"Lima Ratus Tujuh Puluh Lima",IF(B77=576,"Lima Ratus Tujuh Puluh Enam",0))))))))</f>
        <v>#REF!</v>
      </c>
      <c r="C264" s="138"/>
      <c r="D264" s="138" t="e">
        <f>IF(D77=569,"Lima Ratus Enam Puluh Sembilan",IF(D77=570,"Lima Ratus Tujuh Puluh",IF(D77=571,"Lima Ratus Tujuh Puluh Satu",IF(D77=572,"Lima Ratus Tujuh Puluh Dua",IF(D77=573,"Lima Ratus Tujuh Puluh Tiga",IF(D77=574,"Lima Ratus Tujuh Puluh Empat",IF(D77=575,"Lima Ratus Tujuh Puluh Lima",IF(D77=576,"Lima Ratus Tujuh Puluh Enam",0))))))))</f>
        <v>#REF!</v>
      </c>
      <c r="E264" s="138" t="e">
        <f>IF(E77=569,"Lima Ratus Enam Puluh Sembilan",IF(E77=570,"Lima Ratus Tujuh Puluh",IF(E77=571,"Lima Ratus Tujuh Puluh Satu",IF(E77=572,"Lima Ratus Tujuh Puluh Dua",IF(E77=573,"Lima Ratus Tujuh Puluh Tiga",IF(E77=574,"Lima Ratus Tujuh Puluh Empat",IF(E77=575,"Lima Ratus Tujuh Puluh Lima",IF(E77=576,"Lima Ratus Tujuh Puluh Enam",0))))))))</f>
        <v>#REF!</v>
      </c>
      <c r="F264" s="138"/>
      <c r="G264" s="138"/>
      <c r="H264" s="138" t="e">
        <f>IF(H77=569,"Lima Ratus Enam Puluh Sembilan",IF(H77=570,"Lima Ratus Tujuh Puluh",IF(H77=571,"Lima Ratus Tujuh Puluh Satu",IF(H77=572,"Lima Ratus Tujuh Puluh Dua",IF(H77=573,"Lima Ratus Tujuh Puluh Tiga",IF(H77=574,"Lima Ratus Tujuh Puluh Empat",IF(H77=575,"Lima Ratus Tujuh Puluh Lima",IF(H77=576,"Lima Ratus Tujuh Puluh Enam",0))))))))</f>
        <v>#REF!</v>
      </c>
      <c r="I264" s="138" t="e">
        <f>IF(I77=569,"Lima Ratus Enam Puluh Sembilan",IF(I77=570,"Lima Ratus Tujuh Puluh",IF(I77=571,"Lima Ratus Tujuh Puluh Satu",IF(I77=572,"Lima Ratus Tujuh Puluh Dua",IF(I77=573,"Lima Ratus Tujuh Puluh Tiga",IF(I77=574,"Lima Ratus Tujuh Puluh Empat",IF(I77=575,"Lima Ratus Tujuh Puluh Lima",IF(I77=576,"Lima Ratus Tujuh Puluh Enam",0))))))))</f>
        <v>#REF!</v>
      </c>
      <c r="J264" s="138"/>
      <c r="K264" s="138"/>
      <c r="L264" s="138"/>
      <c r="M264" s="138"/>
      <c r="N264" s="138"/>
      <c r="O264" s="138"/>
      <c r="P264" s="138"/>
      <c r="Q264" s="138"/>
      <c r="R264" s="138"/>
      <c r="S264" s="138"/>
      <c r="T264" s="138"/>
      <c r="U264" s="138"/>
      <c r="V264" s="133"/>
      <c r="W264" s="128"/>
      <c r="X264" s="129"/>
      <c r="Y264" s="129"/>
      <c r="Z264" s="129"/>
      <c r="AA264" s="129"/>
      <c r="AB264" s="129"/>
      <c r="AC264" s="129"/>
      <c r="AD264" s="129"/>
      <c r="AE264" s="129"/>
      <c r="AF264" s="129"/>
      <c r="AG264" s="129"/>
      <c r="AH264" s="129"/>
      <c r="AI264" s="129"/>
      <c r="AJ264" s="129"/>
      <c r="AK264" s="129"/>
      <c r="AL264" s="129"/>
      <c r="AM264" s="129"/>
      <c r="AN264" s="129"/>
      <c r="AO264" s="129"/>
      <c r="AP264" s="129"/>
      <c r="AQ264" s="129"/>
      <c r="AR264" s="129"/>
      <c r="AS264" s="129"/>
      <c r="AT264" s="129"/>
      <c r="AU264" s="129"/>
      <c r="AV264" s="129"/>
      <c r="AW264" s="129"/>
      <c r="AX264" s="129"/>
      <c r="AY264" s="129"/>
      <c r="AZ264" s="129"/>
      <c r="BA264" s="129"/>
      <c r="BB264" s="129"/>
      <c r="BC264" s="129"/>
      <c r="BD264" s="129"/>
      <c r="BE264" s="129"/>
      <c r="BF264" s="129"/>
      <c r="BG264" s="129"/>
      <c r="BH264" s="129"/>
      <c r="BI264" s="129"/>
      <c r="BJ264" s="129"/>
      <c r="BK264" s="129"/>
      <c r="BL264" s="129"/>
      <c r="BM264" s="129"/>
      <c r="BN264" s="129"/>
      <c r="BO264" s="129"/>
      <c r="BP264" s="129"/>
      <c r="BQ264" s="129"/>
      <c r="BR264" s="129"/>
      <c r="BS264" s="129"/>
      <c r="BT264" s="129"/>
      <c r="BU264" s="129"/>
      <c r="BV264" s="129"/>
      <c r="BW264" s="129"/>
      <c r="BX264" s="129"/>
      <c r="BY264" s="129"/>
      <c r="BZ264" s="129"/>
      <c r="CA264" s="129"/>
      <c r="CB264" s="129"/>
      <c r="CC264" s="129"/>
      <c r="CD264" s="129"/>
      <c r="CE264" s="129"/>
      <c r="CF264" s="129"/>
      <c r="CG264" s="129"/>
      <c r="CH264" s="129"/>
      <c r="CI264" s="129"/>
      <c r="CJ264" s="129"/>
      <c r="CK264" s="129"/>
      <c r="CL264" s="129"/>
      <c r="CM264" s="129"/>
      <c r="CN264" s="129"/>
      <c r="CO264" s="129"/>
      <c r="CP264" s="129"/>
      <c r="CQ264" s="129"/>
      <c r="CR264" s="129"/>
      <c r="CS264" s="129"/>
      <c r="CT264" s="129"/>
      <c r="CU264" s="129"/>
      <c r="CV264" s="129"/>
      <c r="CW264" s="129"/>
      <c r="CX264" s="129"/>
      <c r="CY264" s="129"/>
      <c r="CZ264" s="129"/>
      <c r="DA264" s="129"/>
      <c r="DB264" s="129"/>
      <c r="DC264" s="129"/>
      <c r="DD264" s="129"/>
      <c r="DE264" s="129"/>
      <c r="DF264" s="129"/>
      <c r="DG264" s="129"/>
      <c r="DH264" s="129"/>
      <c r="DI264" s="129"/>
      <c r="DJ264" s="129"/>
      <c r="DK264" s="129"/>
      <c r="DL264" s="129"/>
      <c r="DM264" s="129"/>
      <c r="DN264" s="129"/>
      <c r="DO264" s="129"/>
      <c r="DP264" s="129"/>
      <c r="DQ264" s="129"/>
      <c r="DR264" s="129"/>
      <c r="DS264" s="129"/>
      <c r="DT264" s="129"/>
      <c r="DU264" s="129"/>
      <c r="DV264" s="129"/>
      <c r="DW264" s="129"/>
      <c r="DX264" s="129"/>
      <c r="DY264" s="129"/>
      <c r="DZ264" s="129"/>
      <c r="EA264" s="129"/>
      <c r="EB264" s="129"/>
      <c r="EC264" s="129"/>
      <c r="ED264" s="129"/>
      <c r="EE264" s="129"/>
      <c r="EF264" s="129"/>
      <c r="EG264" s="129"/>
      <c r="EH264" s="129"/>
      <c r="EI264" s="129"/>
      <c r="EJ264" s="129"/>
      <c r="EK264" s="129"/>
      <c r="EL264" s="129"/>
      <c r="EM264" s="129"/>
      <c r="EN264" s="129"/>
      <c r="EO264" s="129"/>
      <c r="EP264" s="129"/>
      <c r="EQ264" s="129"/>
      <c r="ER264" s="129"/>
      <c r="ES264" s="129"/>
      <c r="ET264" s="129"/>
      <c r="EU264" s="129"/>
      <c r="EV264" s="129"/>
      <c r="EW264" s="129"/>
      <c r="EX264" s="129"/>
      <c r="EY264" s="129"/>
      <c r="EZ264" s="129"/>
      <c r="FA264" s="129"/>
      <c r="FB264" s="129"/>
      <c r="FC264" s="129"/>
      <c r="FD264" s="129"/>
      <c r="FE264" s="129"/>
      <c r="FF264" s="129"/>
      <c r="FG264" s="129"/>
      <c r="FH264" s="129"/>
      <c r="FI264" s="129"/>
      <c r="FJ264" s="129"/>
      <c r="FK264" s="129"/>
      <c r="FL264" s="129"/>
      <c r="FM264" s="129"/>
      <c r="FN264" s="129"/>
      <c r="FO264" s="129"/>
      <c r="FP264" s="129"/>
      <c r="FQ264" s="129"/>
      <c r="FR264" s="129"/>
      <c r="FS264" s="129"/>
      <c r="FT264" s="129"/>
      <c r="FU264" s="129"/>
      <c r="FV264" s="129"/>
      <c r="FW264" s="129"/>
      <c r="FX264" s="129"/>
      <c r="FY264" s="129"/>
      <c r="FZ264" s="129"/>
      <c r="GA264" s="129"/>
      <c r="GB264" s="129"/>
      <c r="GC264" s="129"/>
      <c r="GD264" s="129"/>
      <c r="GE264" s="129"/>
      <c r="GF264" s="129"/>
      <c r="GG264" s="129"/>
      <c r="GH264" s="129"/>
      <c r="GI264" s="129"/>
      <c r="GJ264" s="129"/>
      <c r="GK264" s="129"/>
      <c r="GL264" s="129"/>
      <c r="GM264" s="129"/>
      <c r="GN264" s="129"/>
      <c r="GO264" s="129"/>
      <c r="GP264" s="129"/>
      <c r="GQ264" s="129"/>
      <c r="GR264" s="129"/>
      <c r="GS264" s="129"/>
      <c r="GT264" s="129"/>
      <c r="GU264" s="129"/>
      <c r="GV264" s="129"/>
      <c r="GW264" s="129"/>
      <c r="GX264" s="129"/>
      <c r="GY264" s="129"/>
      <c r="GZ264" s="129"/>
      <c r="HA264" s="129"/>
      <c r="HB264" s="129"/>
      <c r="HC264" s="129"/>
      <c r="HD264" s="129"/>
      <c r="HE264" s="129"/>
      <c r="HF264" s="129"/>
      <c r="HG264" s="129"/>
      <c r="HH264" s="129"/>
      <c r="HI264" s="129"/>
      <c r="HJ264" s="129"/>
      <c r="HK264" s="129"/>
      <c r="HL264" s="129"/>
      <c r="HM264" s="129"/>
      <c r="HN264" s="129"/>
      <c r="HO264" s="129"/>
      <c r="HP264" s="129"/>
      <c r="HQ264" s="129"/>
      <c r="HR264" s="129"/>
      <c r="HS264" s="129"/>
      <c r="HT264" s="129"/>
      <c r="HU264" s="129"/>
      <c r="HV264" s="129"/>
      <c r="HW264" s="129"/>
      <c r="HX264" s="129"/>
      <c r="HY264" s="129"/>
      <c r="HZ264" s="129"/>
      <c r="IA264" s="129"/>
      <c r="IB264" s="129"/>
      <c r="IC264" s="129"/>
      <c r="ID264" s="129"/>
      <c r="IE264" s="129"/>
      <c r="IF264" s="129"/>
      <c r="IG264" s="129"/>
      <c r="IH264" s="129"/>
      <c r="II264" s="129"/>
      <c r="IJ264" s="129"/>
      <c r="IK264" s="129"/>
      <c r="IL264" s="129"/>
      <c r="IM264" s="129"/>
      <c r="IN264" s="129"/>
      <c r="IO264" s="129"/>
      <c r="IP264" s="129"/>
      <c r="IQ264" s="129"/>
      <c r="IR264" s="129"/>
      <c r="IS264" s="129"/>
      <c r="IT264" s="129"/>
      <c r="IU264" s="129"/>
      <c r="IV264" s="129"/>
      <c r="IW264" s="129"/>
      <c r="IX264" s="129"/>
      <c r="IY264" s="129"/>
    </row>
    <row r="265" spans="1:259" s="120" customFormat="1" ht="15" hidden="1" x14ac:dyDescent="0.3">
      <c r="A265" s="130"/>
      <c r="B265" s="137" t="e">
        <f>IF(B263=0,B264,B263)</f>
        <v>#REF!</v>
      </c>
      <c r="C265" s="137"/>
      <c r="D265" s="137" t="e">
        <f>IF(D263=0,D264,D263)</f>
        <v>#REF!</v>
      </c>
      <c r="E265" s="137" t="e">
        <f>IF(E263=0,E264,E263)</f>
        <v>#REF!</v>
      </c>
      <c r="F265" s="137"/>
      <c r="G265" s="137"/>
      <c r="H265" s="137" t="e">
        <f>IF(H263=0,H264,H263)</f>
        <v>#REF!</v>
      </c>
      <c r="I265" s="137" t="e">
        <f>IF(I263=0,I264,I263)</f>
        <v>#REF!</v>
      </c>
      <c r="J265" s="138"/>
      <c r="K265" s="138"/>
      <c r="L265" s="138"/>
      <c r="M265" s="138"/>
      <c r="N265" s="138"/>
      <c r="O265" s="138"/>
      <c r="P265" s="138"/>
      <c r="Q265" s="138"/>
      <c r="R265" s="138"/>
      <c r="S265" s="138"/>
      <c r="T265" s="138"/>
      <c r="U265" s="138"/>
      <c r="V265" s="133"/>
      <c r="W265" s="128"/>
      <c r="X265" s="129"/>
      <c r="Y265" s="129"/>
      <c r="Z265" s="129"/>
      <c r="AA265" s="129"/>
      <c r="AB265" s="129"/>
      <c r="AC265" s="129"/>
      <c r="AD265" s="129"/>
      <c r="AE265" s="129"/>
      <c r="AF265" s="129"/>
      <c r="AG265" s="129"/>
      <c r="AH265" s="129"/>
      <c r="AI265" s="129"/>
      <c r="AJ265" s="129"/>
      <c r="AK265" s="129"/>
      <c r="AL265" s="129"/>
      <c r="AM265" s="129"/>
      <c r="AN265" s="129"/>
      <c r="AO265" s="129"/>
      <c r="AP265" s="129"/>
      <c r="AQ265" s="129"/>
      <c r="AR265" s="129"/>
      <c r="AS265" s="129"/>
      <c r="AT265" s="129"/>
      <c r="AU265" s="129"/>
      <c r="AV265" s="129"/>
      <c r="AW265" s="129"/>
      <c r="AX265" s="129"/>
      <c r="AY265" s="129"/>
      <c r="AZ265" s="129"/>
      <c r="BA265" s="129"/>
      <c r="BB265" s="129"/>
      <c r="BC265" s="129"/>
      <c r="BD265" s="129"/>
      <c r="BE265" s="129"/>
      <c r="BF265" s="129"/>
      <c r="BG265" s="129"/>
      <c r="BH265" s="129"/>
      <c r="BI265" s="129"/>
      <c r="BJ265" s="129"/>
      <c r="BK265" s="129"/>
      <c r="BL265" s="129"/>
      <c r="BM265" s="129"/>
      <c r="BN265" s="129"/>
      <c r="BO265" s="129"/>
      <c r="BP265" s="129"/>
      <c r="BQ265" s="129"/>
      <c r="BR265" s="129"/>
      <c r="BS265" s="129"/>
      <c r="BT265" s="129"/>
      <c r="BU265" s="129"/>
      <c r="BV265" s="129"/>
      <c r="BW265" s="129"/>
      <c r="BX265" s="129"/>
      <c r="BY265" s="129"/>
      <c r="BZ265" s="129"/>
      <c r="CA265" s="129"/>
      <c r="CB265" s="129"/>
      <c r="CC265" s="129"/>
      <c r="CD265" s="129"/>
      <c r="CE265" s="129"/>
      <c r="CF265" s="129"/>
      <c r="CG265" s="129"/>
      <c r="CH265" s="129"/>
      <c r="CI265" s="129"/>
      <c r="CJ265" s="129"/>
      <c r="CK265" s="129"/>
      <c r="CL265" s="129"/>
      <c r="CM265" s="129"/>
      <c r="CN265" s="129"/>
      <c r="CO265" s="129"/>
      <c r="CP265" s="129"/>
      <c r="CQ265" s="129"/>
      <c r="CR265" s="129"/>
      <c r="CS265" s="129"/>
      <c r="CT265" s="129"/>
      <c r="CU265" s="129"/>
      <c r="CV265" s="129"/>
      <c r="CW265" s="129"/>
      <c r="CX265" s="129"/>
      <c r="CY265" s="129"/>
      <c r="CZ265" s="129"/>
      <c r="DA265" s="129"/>
      <c r="DB265" s="129"/>
      <c r="DC265" s="129"/>
      <c r="DD265" s="129"/>
      <c r="DE265" s="129"/>
      <c r="DF265" s="129"/>
      <c r="DG265" s="129"/>
      <c r="DH265" s="129"/>
      <c r="DI265" s="129"/>
      <c r="DJ265" s="129"/>
      <c r="DK265" s="129"/>
      <c r="DL265" s="129"/>
      <c r="DM265" s="129"/>
      <c r="DN265" s="129"/>
      <c r="DO265" s="129"/>
      <c r="DP265" s="129"/>
      <c r="DQ265" s="129"/>
      <c r="DR265" s="129"/>
      <c r="DS265" s="129"/>
      <c r="DT265" s="129"/>
      <c r="DU265" s="129"/>
      <c r="DV265" s="129"/>
      <c r="DW265" s="129"/>
      <c r="DX265" s="129"/>
      <c r="DY265" s="129"/>
      <c r="DZ265" s="129"/>
      <c r="EA265" s="129"/>
      <c r="EB265" s="129"/>
      <c r="EC265" s="129"/>
      <c r="ED265" s="129"/>
      <c r="EE265" s="129"/>
      <c r="EF265" s="129"/>
      <c r="EG265" s="129"/>
      <c r="EH265" s="129"/>
      <c r="EI265" s="129"/>
      <c r="EJ265" s="129"/>
      <c r="EK265" s="129"/>
      <c r="EL265" s="129"/>
      <c r="EM265" s="129"/>
      <c r="EN265" s="129"/>
      <c r="EO265" s="129"/>
      <c r="EP265" s="129"/>
      <c r="EQ265" s="129"/>
      <c r="ER265" s="129"/>
      <c r="ES265" s="129"/>
      <c r="ET265" s="129"/>
      <c r="EU265" s="129"/>
      <c r="EV265" s="129"/>
      <c r="EW265" s="129"/>
      <c r="EX265" s="129"/>
      <c r="EY265" s="129"/>
      <c r="EZ265" s="129"/>
      <c r="FA265" s="129"/>
      <c r="FB265" s="129"/>
      <c r="FC265" s="129"/>
      <c r="FD265" s="129"/>
      <c r="FE265" s="129"/>
      <c r="FF265" s="129"/>
      <c r="FG265" s="129"/>
      <c r="FH265" s="129"/>
      <c r="FI265" s="129"/>
      <c r="FJ265" s="129"/>
      <c r="FK265" s="129"/>
      <c r="FL265" s="129"/>
      <c r="FM265" s="129"/>
      <c r="FN265" s="129"/>
      <c r="FO265" s="129"/>
      <c r="FP265" s="129"/>
      <c r="FQ265" s="129"/>
      <c r="FR265" s="129"/>
      <c r="FS265" s="129"/>
      <c r="FT265" s="129"/>
      <c r="FU265" s="129"/>
      <c r="FV265" s="129"/>
      <c r="FW265" s="129"/>
      <c r="FX265" s="129"/>
      <c r="FY265" s="129"/>
      <c r="FZ265" s="129"/>
      <c r="GA265" s="129"/>
      <c r="GB265" s="129"/>
      <c r="GC265" s="129"/>
      <c r="GD265" s="129"/>
      <c r="GE265" s="129"/>
      <c r="GF265" s="129"/>
      <c r="GG265" s="129"/>
      <c r="GH265" s="129"/>
      <c r="GI265" s="129"/>
      <c r="GJ265" s="129"/>
      <c r="GK265" s="129"/>
      <c r="GL265" s="129"/>
      <c r="GM265" s="129"/>
      <c r="GN265" s="129"/>
      <c r="GO265" s="129"/>
      <c r="GP265" s="129"/>
      <c r="GQ265" s="129"/>
      <c r="GR265" s="129"/>
      <c r="GS265" s="129"/>
      <c r="GT265" s="129"/>
      <c r="GU265" s="129"/>
      <c r="GV265" s="129"/>
      <c r="GW265" s="129"/>
      <c r="GX265" s="129"/>
      <c r="GY265" s="129"/>
      <c r="GZ265" s="129"/>
      <c r="HA265" s="129"/>
      <c r="HB265" s="129"/>
      <c r="HC265" s="129"/>
      <c r="HD265" s="129"/>
      <c r="HE265" s="129"/>
      <c r="HF265" s="129"/>
      <c r="HG265" s="129"/>
      <c r="HH265" s="129"/>
      <c r="HI265" s="129"/>
      <c r="HJ265" s="129"/>
      <c r="HK265" s="129"/>
      <c r="HL265" s="129"/>
      <c r="HM265" s="129"/>
      <c r="HN265" s="129"/>
      <c r="HO265" s="129"/>
      <c r="HP265" s="129"/>
      <c r="HQ265" s="129"/>
      <c r="HR265" s="129"/>
      <c r="HS265" s="129"/>
      <c r="HT265" s="129"/>
      <c r="HU265" s="129"/>
      <c r="HV265" s="129"/>
      <c r="HW265" s="129"/>
      <c r="HX265" s="129"/>
      <c r="HY265" s="129"/>
      <c r="HZ265" s="129"/>
      <c r="IA265" s="129"/>
      <c r="IB265" s="129"/>
      <c r="IC265" s="129"/>
      <c r="ID265" s="129"/>
      <c r="IE265" s="129"/>
      <c r="IF265" s="129"/>
      <c r="IG265" s="129"/>
      <c r="IH265" s="129"/>
      <c r="II265" s="129"/>
      <c r="IJ265" s="129"/>
      <c r="IK265" s="129"/>
      <c r="IL265" s="129"/>
      <c r="IM265" s="129"/>
      <c r="IN265" s="129"/>
      <c r="IO265" s="129"/>
      <c r="IP265" s="129"/>
      <c r="IQ265" s="129"/>
      <c r="IR265" s="129"/>
      <c r="IS265" s="129"/>
      <c r="IT265" s="129"/>
      <c r="IU265" s="129"/>
      <c r="IV265" s="129"/>
      <c r="IW265" s="129"/>
      <c r="IX265" s="129"/>
      <c r="IY265" s="129"/>
    </row>
    <row r="266" spans="1:259" s="120" customFormat="1" ht="15" hidden="1" x14ac:dyDescent="0.3">
      <c r="A266" s="130"/>
      <c r="B266" s="138" t="e">
        <f>IF(B77=577,"Lima Ratus Tujuh Puluh Tujuh",IF(B77=578,"Lima Ratus Tujuh Puluh Delapan",IF(B77=579,"Lima Ratus Tujuh Puluh Sembilan",IF(B77=580,"Lima Ratus Delapan Puluh",IF(B77=581,"Lima Ratus Delapan Puluh Satu",IF(B77=582,"Lima Ratus Delapan Puluh Dua",IF(B77=583,"Lima Ratus Delapan Puluh Tiga",IF(B77=584,"Lima Ratus Delapan Puluh Empat",0))))))))</f>
        <v>#REF!</v>
      </c>
      <c r="C266" s="138"/>
      <c r="D266" s="138" t="e">
        <f>IF(D77=577,"Lima Ratus Tujuh Puluh Tujuh",IF(D77=578,"Lima Ratus Tujuh Puluh Delapan",IF(D77=579,"Lima Ratus Tujuh Puluh Sembilan",IF(D77=580,"Lima Ratus Delapan Puluh",IF(D77=581,"Lima Ratus Delapan Puluh Satu",IF(D77=582,"Lima Ratus Delapan Puluh Dua",IF(D77=583,"Lima Ratus Delapan Puluh Tiga",IF(D77=584,"Lima Ratus Delapan Puluh Empat",0))))))))</f>
        <v>#REF!</v>
      </c>
      <c r="E266" s="138" t="e">
        <f>IF(E77=577,"Lima Ratus Tujuh Puluh Tujuh",IF(E77=578,"Lima Ratus Tujuh Puluh Delapan",IF(E77=579,"Lima Ratus Tujuh Puluh Sembilan",IF(E77=580,"Lima Ratus Delapan Puluh",IF(E77=581,"Lima Ratus Delapan Puluh Satu",IF(E77=582,"Lima Ratus Delapan Puluh Dua",IF(E77=583,"Lima Ratus Delapan Puluh Tiga",IF(E77=584,"Lima Ratus Delapan Puluh Empat",0))))))))</f>
        <v>#REF!</v>
      </c>
      <c r="F266" s="138"/>
      <c r="G266" s="138"/>
      <c r="H266" s="138" t="e">
        <f>IF(H77=577,"Lima Ratus Tujuh Puluh Tujuh",IF(H77=578,"Lima Ratus Tujuh Puluh Delapan",IF(H77=579,"Lima Ratus Tujuh Puluh Sembilan",IF(H77=580,"Lima Ratus Delapan Puluh",IF(H77=581,"Lima Ratus Delapan Puluh Satu",IF(H77=582,"Lima Ratus Delapan Puluh Dua",IF(H77=583,"Lima Ratus Delapan Puluh Tiga",IF(H77=584,"Lima Ratus Delapan Puluh Empat",0))))))))</f>
        <v>#REF!</v>
      </c>
      <c r="I266" s="138" t="e">
        <f>IF(I77=577,"Lima Ratus Tujuh Puluh Tujuh",IF(I77=578,"Lima Ratus Tujuh Puluh Delapan",IF(I77=579,"Lima Ratus Tujuh Puluh Sembilan",IF(I77=580,"Lima Ratus Delapan Puluh",IF(I77=581,"Lima Ratus Delapan Puluh Satu",IF(I77=582,"Lima Ratus Delapan Puluh Dua",IF(I77=583,"Lima Ratus Delapan Puluh Tiga",IF(I77=584,"Lima Ratus Delapan Puluh Empat",0))))))))</f>
        <v>#REF!</v>
      </c>
      <c r="J266" s="138"/>
      <c r="K266" s="138"/>
      <c r="L266" s="138"/>
      <c r="M266" s="138"/>
      <c r="N266" s="138"/>
      <c r="O266" s="138"/>
      <c r="P266" s="138"/>
      <c r="Q266" s="138"/>
      <c r="R266" s="138"/>
      <c r="S266" s="138"/>
      <c r="T266" s="138"/>
      <c r="U266" s="138"/>
      <c r="V266" s="133"/>
      <c r="W266" s="128"/>
      <c r="X266" s="129"/>
      <c r="Y266" s="129"/>
      <c r="Z266" s="129"/>
      <c r="AA266" s="129"/>
      <c r="AB266" s="129"/>
      <c r="AC266" s="129"/>
      <c r="AD266" s="129"/>
      <c r="AE266" s="129"/>
      <c r="AF266" s="129"/>
      <c r="AG266" s="129"/>
      <c r="AH266" s="129"/>
      <c r="AI266" s="129"/>
      <c r="AJ266" s="129"/>
      <c r="AK266" s="129"/>
      <c r="AL266" s="129"/>
      <c r="AM266" s="129"/>
      <c r="AN266" s="129"/>
      <c r="AO266" s="129"/>
      <c r="AP266" s="129"/>
      <c r="AQ266" s="129"/>
      <c r="AR266" s="129"/>
      <c r="AS266" s="129"/>
      <c r="AT266" s="129"/>
      <c r="AU266" s="129"/>
      <c r="AV266" s="129"/>
      <c r="AW266" s="129"/>
      <c r="AX266" s="129"/>
      <c r="AY266" s="129"/>
      <c r="AZ266" s="129"/>
      <c r="BA266" s="129"/>
      <c r="BB266" s="129"/>
      <c r="BC266" s="129"/>
      <c r="BD266" s="129"/>
      <c r="BE266" s="129"/>
      <c r="BF266" s="129"/>
      <c r="BG266" s="129"/>
      <c r="BH266" s="129"/>
      <c r="BI266" s="129"/>
      <c r="BJ266" s="129"/>
      <c r="BK266" s="129"/>
      <c r="BL266" s="129"/>
      <c r="BM266" s="129"/>
      <c r="BN266" s="129"/>
      <c r="BO266" s="129"/>
      <c r="BP266" s="129"/>
      <c r="BQ266" s="129"/>
      <c r="BR266" s="129"/>
      <c r="BS266" s="129"/>
      <c r="BT266" s="129"/>
      <c r="BU266" s="129"/>
      <c r="BV266" s="129"/>
      <c r="BW266" s="129"/>
      <c r="BX266" s="129"/>
      <c r="BY266" s="129"/>
      <c r="BZ266" s="129"/>
      <c r="CA266" s="129"/>
      <c r="CB266" s="129"/>
      <c r="CC266" s="129"/>
      <c r="CD266" s="129"/>
      <c r="CE266" s="129"/>
      <c r="CF266" s="129"/>
      <c r="CG266" s="129"/>
      <c r="CH266" s="129"/>
      <c r="CI266" s="129"/>
      <c r="CJ266" s="129"/>
      <c r="CK266" s="129"/>
      <c r="CL266" s="129"/>
      <c r="CM266" s="129"/>
      <c r="CN266" s="129"/>
      <c r="CO266" s="129"/>
      <c r="CP266" s="129"/>
      <c r="CQ266" s="129"/>
      <c r="CR266" s="129"/>
      <c r="CS266" s="129"/>
      <c r="CT266" s="129"/>
      <c r="CU266" s="129"/>
      <c r="CV266" s="129"/>
      <c r="CW266" s="129"/>
      <c r="CX266" s="129"/>
      <c r="CY266" s="129"/>
      <c r="CZ266" s="129"/>
      <c r="DA266" s="129"/>
      <c r="DB266" s="129"/>
      <c r="DC266" s="129"/>
      <c r="DD266" s="129"/>
      <c r="DE266" s="129"/>
      <c r="DF266" s="129"/>
      <c r="DG266" s="129"/>
      <c r="DH266" s="129"/>
      <c r="DI266" s="129"/>
      <c r="DJ266" s="129"/>
      <c r="DK266" s="129"/>
      <c r="DL266" s="129"/>
      <c r="DM266" s="129"/>
      <c r="DN266" s="129"/>
      <c r="DO266" s="129"/>
      <c r="DP266" s="129"/>
      <c r="DQ266" s="129"/>
      <c r="DR266" s="129"/>
      <c r="DS266" s="129"/>
      <c r="DT266" s="129"/>
      <c r="DU266" s="129"/>
      <c r="DV266" s="129"/>
      <c r="DW266" s="129"/>
      <c r="DX266" s="129"/>
      <c r="DY266" s="129"/>
      <c r="DZ266" s="129"/>
      <c r="EA266" s="129"/>
      <c r="EB266" s="129"/>
      <c r="EC266" s="129"/>
      <c r="ED266" s="129"/>
      <c r="EE266" s="129"/>
      <c r="EF266" s="129"/>
      <c r="EG266" s="129"/>
      <c r="EH266" s="129"/>
      <c r="EI266" s="129"/>
      <c r="EJ266" s="129"/>
      <c r="EK266" s="129"/>
      <c r="EL266" s="129"/>
      <c r="EM266" s="129"/>
      <c r="EN266" s="129"/>
      <c r="EO266" s="129"/>
      <c r="EP266" s="129"/>
      <c r="EQ266" s="129"/>
      <c r="ER266" s="129"/>
      <c r="ES266" s="129"/>
      <c r="ET266" s="129"/>
      <c r="EU266" s="129"/>
      <c r="EV266" s="129"/>
      <c r="EW266" s="129"/>
      <c r="EX266" s="129"/>
      <c r="EY266" s="129"/>
      <c r="EZ266" s="129"/>
      <c r="FA266" s="129"/>
      <c r="FB266" s="129"/>
      <c r="FC266" s="129"/>
      <c r="FD266" s="129"/>
      <c r="FE266" s="129"/>
      <c r="FF266" s="129"/>
      <c r="FG266" s="129"/>
      <c r="FH266" s="129"/>
      <c r="FI266" s="129"/>
      <c r="FJ266" s="129"/>
      <c r="FK266" s="129"/>
      <c r="FL266" s="129"/>
      <c r="FM266" s="129"/>
      <c r="FN266" s="129"/>
      <c r="FO266" s="129"/>
      <c r="FP266" s="129"/>
      <c r="FQ266" s="129"/>
      <c r="FR266" s="129"/>
      <c r="FS266" s="129"/>
      <c r="FT266" s="129"/>
      <c r="FU266" s="129"/>
      <c r="FV266" s="129"/>
      <c r="FW266" s="129"/>
      <c r="FX266" s="129"/>
      <c r="FY266" s="129"/>
      <c r="FZ266" s="129"/>
      <c r="GA266" s="129"/>
      <c r="GB266" s="129"/>
      <c r="GC266" s="129"/>
      <c r="GD266" s="129"/>
      <c r="GE266" s="129"/>
      <c r="GF266" s="129"/>
      <c r="GG266" s="129"/>
      <c r="GH266" s="129"/>
      <c r="GI266" s="129"/>
      <c r="GJ266" s="129"/>
      <c r="GK266" s="129"/>
      <c r="GL266" s="129"/>
      <c r="GM266" s="129"/>
      <c r="GN266" s="129"/>
      <c r="GO266" s="129"/>
      <c r="GP266" s="129"/>
      <c r="GQ266" s="129"/>
      <c r="GR266" s="129"/>
      <c r="GS266" s="129"/>
      <c r="GT266" s="129"/>
      <c r="GU266" s="129"/>
      <c r="GV266" s="129"/>
      <c r="GW266" s="129"/>
      <c r="GX266" s="129"/>
      <c r="GY266" s="129"/>
      <c r="GZ266" s="129"/>
      <c r="HA266" s="129"/>
      <c r="HB266" s="129"/>
      <c r="HC266" s="129"/>
      <c r="HD266" s="129"/>
      <c r="HE266" s="129"/>
      <c r="HF266" s="129"/>
      <c r="HG266" s="129"/>
      <c r="HH266" s="129"/>
      <c r="HI266" s="129"/>
      <c r="HJ266" s="129"/>
      <c r="HK266" s="129"/>
      <c r="HL266" s="129"/>
      <c r="HM266" s="129"/>
      <c r="HN266" s="129"/>
      <c r="HO266" s="129"/>
      <c r="HP266" s="129"/>
      <c r="HQ266" s="129"/>
      <c r="HR266" s="129"/>
      <c r="HS266" s="129"/>
      <c r="HT266" s="129"/>
      <c r="HU266" s="129"/>
      <c r="HV266" s="129"/>
      <c r="HW266" s="129"/>
      <c r="HX266" s="129"/>
      <c r="HY266" s="129"/>
      <c r="HZ266" s="129"/>
      <c r="IA266" s="129"/>
      <c r="IB266" s="129"/>
      <c r="IC266" s="129"/>
      <c r="ID266" s="129"/>
      <c r="IE266" s="129"/>
      <c r="IF266" s="129"/>
      <c r="IG266" s="129"/>
      <c r="IH266" s="129"/>
      <c r="II266" s="129"/>
      <c r="IJ266" s="129"/>
      <c r="IK266" s="129"/>
      <c r="IL266" s="129"/>
      <c r="IM266" s="129"/>
      <c r="IN266" s="129"/>
      <c r="IO266" s="129"/>
      <c r="IP266" s="129"/>
      <c r="IQ266" s="129"/>
      <c r="IR266" s="129"/>
      <c r="IS266" s="129"/>
      <c r="IT266" s="129"/>
      <c r="IU266" s="129"/>
      <c r="IV266" s="129"/>
      <c r="IW266" s="129"/>
      <c r="IX266" s="129"/>
      <c r="IY266" s="129"/>
    </row>
    <row r="267" spans="1:259" s="120" customFormat="1" ht="15" hidden="1" x14ac:dyDescent="0.3">
      <c r="A267" s="130"/>
      <c r="B267" s="137" t="e">
        <f>IF(B265=0,B266,B265)</f>
        <v>#REF!</v>
      </c>
      <c r="C267" s="137"/>
      <c r="D267" s="137" t="e">
        <f>IF(D265=0,D266,D265)</f>
        <v>#REF!</v>
      </c>
      <c r="E267" s="137" t="e">
        <f>IF(E265=0,E266,E265)</f>
        <v>#REF!</v>
      </c>
      <c r="F267" s="137"/>
      <c r="G267" s="137"/>
      <c r="H267" s="137" t="e">
        <f>IF(H265=0,H266,H265)</f>
        <v>#REF!</v>
      </c>
      <c r="I267" s="137" t="e">
        <f>IF(I265=0,I266,I265)</f>
        <v>#REF!</v>
      </c>
      <c r="J267" s="138"/>
      <c r="K267" s="138"/>
      <c r="L267" s="138"/>
      <c r="M267" s="138"/>
      <c r="N267" s="138"/>
      <c r="O267" s="138"/>
      <c r="P267" s="138"/>
      <c r="Q267" s="138"/>
      <c r="R267" s="138"/>
      <c r="S267" s="138"/>
      <c r="T267" s="138"/>
      <c r="U267" s="138"/>
      <c r="V267" s="133"/>
      <c r="W267" s="128"/>
      <c r="X267" s="129"/>
      <c r="Y267" s="129"/>
      <c r="Z267" s="129"/>
      <c r="AA267" s="129"/>
      <c r="AB267" s="129"/>
      <c r="AC267" s="129"/>
      <c r="AD267" s="129"/>
      <c r="AE267" s="129"/>
      <c r="AF267" s="129"/>
      <c r="AG267" s="129"/>
      <c r="AH267" s="129"/>
      <c r="AI267" s="129"/>
      <c r="AJ267" s="129"/>
      <c r="AK267" s="129"/>
      <c r="AL267" s="129"/>
      <c r="AM267" s="129"/>
      <c r="AN267" s="129"/>
      <c r="AO267" s="129"/>
      <c r="AP267" s="129"/>
      <c r="AQ267" s="129"/>
      <c r="AR267" s="129"/>
      <c r="AS267" s="129"/>
      <c r="AT267" s="129"/>
      <c r="AU267" s="129"/>
      <c r="AV267" s="129"/>
      <c r="AW267" s="129"/>
      <c r="AX267" s="129"/>
      <c r="AY267" s="129"/>
      <c r="AZ267" s="129"/>
      <c r="BA267" s="129"/>
      <c r="BB267" s="129"/>
      <c r="BC267" s="129"/>
      <c r="BD267" s="129"/>
      <c r="BE267" s="129"/>
      <c r="BF267" s="129"/>
      <c r="BG267" s="129"/>
      <c r="BH267" s="129"/>
      <c r="BI267" s="129"/>
      <c r="BJ267" s="129"/>
      <c r="BK267" s="129"/>
      <c r="BL267" s="129"/>
      <c r="BM267" s="129"/>
      <c r="BN267" s="129"/>
      <c r="BO267" s="129"/>
      <c r="BP267" s="129"/>
      <c r="BQ267" s="129"/>
      <c r="BR267" s="129"/>
      <c r="BS267" s="129"/>
      <c r="BT267" s="129"/>
      <c r="BU267" s="129"/>
      <c r="BV267" s="129"/>
      <c r="BW267" s="129"/>
      <c r="BX267" s="129"/>
      <c r="BY267" s="129"/>
      <c r="BZ267" s="129"/>
      <c r="CA267" s="129"/>
      <c r="CB267" s="129"/>
      <c r="CC267" s="129"/>
      <c r="CD267" s="129"/>
      <c r="CE267" s="129"/>
      <c r="CF267" s="129"/>
      <c r="CG267" s="129"/>
      <c r="CH267" s="129"/>
      <c r="CI267" s="129"/>
      <c r="CJ267" s="129"/>
      <c r="CK267" s="129"/>
      <c r="CL267" s="129"/>
      <c r="CM267" s="129"/>
      <c r="CN267" s="129"/>
      <c r="CO267" s="129"/>
      <c r="CP267" s="129"/>
      <c r="CQ267" s="129"/>
      <c r="CR267" s="129"/>
      <c r="CS267" s="129"/>
      <c r="CT267" s="129"/>
      <c r="CU267" s="129"/>
      <c r="CV267" s="129"/>
      <c r="CW267" s="129"/>
      <c r="CX267" s="129"/>
      <c r="CY267" s="129"/>
      <c r="CZ267" s="129"/>
      <c r="DA267" s="129"/>
      <c r="DB267" s="129"/>
      <c r="DC267" s="129"/>
      <c r="DD267" s="129"/>
      <c r="DE267" s="129"/>
      <c r="DF267" s="129"/>
      <c r="DG267" s="129"/>
      <c r="DH267" s="129"/>
      <c r="DI267" s="129"/>
      <c r="DJ267" s="129"/>
      <c r="DK267" s="129"/>
      <c r="DL267" s="129"/>
      <c r="DM267" s="129"/>
      <c r="DN267" s="129"/>
      <c r="DO267" s="129"/>
      <c r="DP267" s="129"/>
      <c r="DQ267" s="129"/>
      <c r="DR267" s="129"/>
      <c r="DS267" s="129"/>
      <c r="DT267" s="129"/>
      <c r="DU267" s="129"/>
      <c r="DV267" s="129"/>
      <c r="DW267" s="129"/>
      <c r="DX267" s="129"/>
      <c r="DY267" s="129"/>
      <c r="DZ267" s="129"/>
      <c r="EA267" s="129"/>
      <c r="EB267" s="129"/>
      <c r="EC267" s="129"/>
      <c r="ED267" s="129"/>
      <c r="EE267" s="129"/>
      <c r="EF267" s="129"/>
      <c r="EG267" s="129"/>
      <c r="EH267" s="129"/>
      <c r="EI267" s="129"/>
      <c r="EJ267" s="129"/>
      <c r="EK267" s="129"/>
      <c r="EL267" s="129"/>
      <c r="EM267" s="129"/>
      <c r="EN267" s="129"/>
      <c r="EO267" s="129"/>
      <c r="EP267" s="129"/>
      <c r="EQ267" s="129"/>
      <c r="ER267" s="129"/>
      <c r="ES267" s="129"/>
      <c r="ET267" s="129"/>
      <c r="EU267" s="129"/>
      <c r="EV267" s="129"/>
      <c r="EW267" s="129"/>
      <c r="EX267" s="129"/>
      <c r="EY267" s="129"/>
      <c r="EZ267" s="129"/>
      <c r="FA267" s="129"/>
      <c r="FB267" s="129"/>
      <c r="FC267" s="129"/>
      <c r="FD267" s="129"/>
      <c r="FE267" s="129"/>
      <c r="FF267" s="129"/>
      <c r="FG267" s="129"/>
      <c r="FH267" s="129"/>
      <c r="FI267" s="129"/>
      <c r="FJ267" s="129"/>
      <c r="FK267" s="129"/>
      <c r="FL267" s="129"/>
      <c r="FM267" s="129"/>
      <c r="FN267" s="129"/>
      <c r="FO267" s="129"/>
      <c r="FP267" s="129"/>
      <c r="FQ267" s="129"/>
      <c r="FR267" s="129"/>
      <c r="FS267" s="129"/>
      <c r="FT267" s="129"/>
      <c r="FU267" s="129"/>
      <c r="FV267" s="129"/>
      <c r="FW267" s="129"/>
      <c r="FX267" s="129"/>
      <c r="FY267" s="129"/>
      <c r="FZ267" s="129"/>
      <c r="GA267" s="129"/>
      <c r="GB267" s="129"/>
      <c r="GC267" s="129"/>
      <c r="GD267" s="129"/>
      <c r="GE267" s="129"/>
      <c r="GF267" s="129"/>
      <c r="GG267" s="129"/>
      <c r="GH267" s="129"/>
      <c r="GI267" s="129"/>
      <c r="GJ267" s="129"/>
      <c r="GK267" s="129"/>
      <c r="GL267" s="129"/>
      <c r="GM267" s="129"/>
      <c r="GN267" s="129"/>
      <c r="GO267" s="129"/>
      <c r="GP267" s="129"/>
      <c r="GQ267" s="129"/>
      <c r="GR267" s="129"/>
      <c r="GS267" s="129"/>
      <c r="GT267" s="129"/>
      <c r="GU267" s="129"/>
      <c r="GV267" s="129"/>
      <c r="GW267" s="129"/>
      <c r="GX267" s="129"/>
      <c r="GY267" s="129"/>
      <c r="GZ267" s="129"/>
      <c r="HA267" s="129"/>
      <c r="HB267" s="129"/>
      <c r="HC267" s="129"/>
      <c r="HD267" s="129"/>
      <c r="HE267" s="129"/>
      <c r="HF267" s="129"/>
      <c r="HG267" s="129"/>
      <c r="HH267" s="129"/>
      <c r="HI267" s="129"/>
      <c r="HJ267" s="129"/>
      <c r="HK267" s="129"/>
      <c r="HL267" s="129"/>
      <c r="HM267" s="129"/>
      <c r="HN267" s="129"/>
      <c r="HO267" s="129"/>
      <c r="HP267" s="129"/>
      <c r="HQ267" s="129"/>
      <c r="HR267" s="129"/>
      <c r="HS267" s="129"/>
      <c r="HT267" s="129"/>
      <c r="HU267" s="129"/>
      <c r="HV267" s="129"/>
      <c r="HW267" s="129"/>
      <c r="HX267" s="129"/>
      <c r="HY267" s="129"/>
      <c r="HZ267" s="129"/>
      <c r="IA267" s="129"/>
      <c r="IB267" s="129"/>
      <c r="IC267" s="129"/>
      <c r="ID267" s="129"/>
      <c r="IE267" s="129"/>
      <c r="IF267" s="129"/>
      <c r="IG267" s="129"/>
      <c r="IH267" s="129"/>
      <c r="II267" s="129"/>
      <c r="IJ267" s="129"/>
      <c r="IK267" s="129"/>
      <c r="IL267" s="129"/>
      <c r="IM267" s="129"/>
      <c r="IN267" s="129"/>
      <c r="IO267" s="129"/>
      <c r="IP267" s="129"/>
      <c r="IQ267" s="129"/>
      <c r="IR267" s="129"/>
      <c r="IS267" s="129"/>
      <c r="IT267" s="129"/>
      <c r="IU267" s="129"/>
      <c r="IV267" s="129"/>
      <c r="IW267" s="129"/>
      <c r="IX267" s="129"/>
      <c r="IY267" s="129"/>
    </row>
    <row r="268" spans="1:259" s="120" customFormat="1" ht="15" hidden="1" x14ac:dyDescent="0.3">
      <c r="A268" s="130"/>
      <c r="B268" s="138" t="e">
        <f>IF(B77=585,"Lima Ratus Delapan Puluh Lima",IF(B77=586,"Lima Ratus Delapan Puluh Enam",IF(B77=587,"Lima Ratus Delapan Puluh Tujuh",IF(B77=588,"Lima Ratus Delapan Puluh Delapan",IF(B77=589,"Lima Ratus Delapan Puluh Sembilan",IF(B77=590,"Lima Ratus Sembilan Puluh",IF(B77=591,"Lima Ratus Sembilan Puluh Satu",IF(B77=592,"Lima Ratus Sembilan Puluh Dua",0))))))))</f>
        <v>#REF!</v>
      </c>
      <c r="C268" s="138"/>
      <c r="D268" s="138" t="e">
        <f>IF(D77=585,"Lima Ratus Delapan Puluh Lima",IF(D77=586,"Lima Ratus Delapan Puluh Enam",IF(D77=587,"Lima Ratus Delapan Puluh Tujuh",IF(D77=588,"Lima Ratus Delapan Puluh Delapan",IF(D77=589,"Lima Ratus Delapan Puluh Sembilan",IF(D77=590,"Lima Ratus Sembilan Puluh",IF(D77=591,"Lima Ratus Sembilan Puluh Satu",IF(D77=592,"Lima Ratus Sembilan Puluh Dua",0))))))))</f>
        <v>#REF!</v>
      </c>
      <c r="E268" s="138" t="e">
        <f>IF(E77=585,"Lima Ratus Delapan Puluh Lima",IF(E77=586,"Lima Ratus Delapan Puluh Enam",IF(E77=587,"Lima Ratus Delapan Puluh Tujuh",IF(E77=588,"Lima Ratus Delapan Puluh Delapan",IF(E77=589,"Lima Ratus Delapan Puluh Sembilan",IF(E77=590,"Lima Ratus Sembilan Puluh",IF(E77=591,"Lima Ratus Sembilan Puluh Satu",IF(E77=592,"Lima Ratus Sembilan Puluh Dua",0))))))))</f>
        <v>#REF!</v>
      </c>
      <c r="F268" s="138"/>
      <c r="G268" s="138"/>
      <c r="H268" s="138" t="e">
        <f>IF(H77=585,"Lima Ratus Delapan Puluh Lima",IF(H77=586,"Lima Ratus Delapan Puluh Enam",IF(H77=587,"Lima Ratus Delapan Puluh Tujuh",IF(H77=588,"Lima Ratus Delapan Puluh Delapan",IF(H77=589,"Lima Ratus Delapan Puluh Sembilan",IF(H77=590,"Lima Ratus Sembilan Puluh",IF(H77=591,"Lima Ratus Sembilan Puluh Satu",IF(H77=592,"Lima Ratus Sembilan Puluh Dua",0))))))))</f>
        <v>#REF!</v>
      </c>
      <c r="I268" s="138" t="e">
        <f>IF(I77=585,"Lima Ratus Delapan Puluh Lima",IF(I77=586,"Lima Ratus Delapan Puluh Enam",IF(I77=587,"Lima Ratus Delapan Puluh Tujuh",IF(I77=588,"Lima Ratus Delapan Puluh Delapan",IF(I77=589,"Lima Ratus Delapan Puluh Sembilan",IF(I77=590,"Lima Ratus Sembilan Puluh",IF(I77=591,"Lima Ratus Sembilan Puluh Satu",IF(I77=592,"Lima Ratus Sembilan Puluh Dua",0))))))))</f>
        <v>#REF!</v>
      </c>
      <c r="J268" s="138"/>
      <c r="K268" s="138"/>
      <c r="L268" s="138"/>
      <c r="M268" s="138"/>
      <c r="N268" s="138"/>
      <c r="O268" s="138"/>
      <c r="P268" s="138"/>
      <c r="Q268" s="138"/>
      <c r="R268" s="138"/>
      <c r="S268" s="138"/>
      <c r="T268" s="138"/>
      <c r="U268" s="138"/>
      <c r="V268" s="133"/>
      <c r="W268" s="128"/>
      <c r="X268" s="129"/>
      <c r="Y268" s="129"/>
      <c r="Z268" s="129"/>
      <c r="AA268" s="129"/>
      <c r="AB268" s="129"/>
      <c r="AC268" s="129"/>
      <c r="AD268" s="129"/>
      <c r="AE268" s="129"/>
      <c r="AF268" s="129"/>
      <c r="AG268" s="129"/>
      <c r="AH268" s="129"/>
      <c r="AI268" s="129"/>
      <c r="AJ268" s="129"/>
      <c r="AK268" s="129"/>
      <c r="AL268" s="129"/>
      <c r="AM268" s="129"/>
      <c r="AN268" s="129"/>
      <c r="AO268" s="129"/>
      <c r="AP268" s="129"/>
      <c r="AQ268" s="129"/>
      <c r="AR268" s="129"/>
      <c r="AS268" s="129"/>
      <c r="AT268" s="129"/>
      <c r="AU268" s="129"/>
      <c r="AV268" s="129"/>
      <c r="AW268" s="129"/>
      <c r="AX268" s="129"/>
      <c r="AY268" s="129"/>
      <c r="AZ268" s="129"/>
      <c r="BA268" s="129"/>
      <c r="BB268" s="129"/>
      <c r="BC268" s="129"/>
      <c r="BD268" s="129"/>
      <c r="BE268" s="129"/>
      <c r="BF268" s="129"/>
      <c r="BG268" s="129"/>
      <c r="BH268" s="129"/>
      <c r="BI268" s="129"/>
      <c r="BJ268" s="129"/>
      <c r="BK268" s="129"/>
      <c r="BL268" s="129"/>
      <c r="BM268" s="129"/>
      <c r="BN268" s="129"/>
      <c r="BO268" s="129"/>
      <c r="BP268" s="129"/>
      <c r="BQ268" s="129"/>
      <c r="BR268" s="129"/>
      <c r="BS268" s="129"/>
      <c r="BT268" s="129"/>
      <c r="BU268" s="129"/>
      <c r="BV268" s="129"/>
      <c r="BW268" s="129"/>
      <c r="BX268" s="129"/>
      <c r="BY268" s="129"/>
      <c r="BZ268" s="129"/>
      <c r="CA268" s="129"/>
      <c r="CB268" s="129"/>
      <c r="CC268" s="129"/>
      <c r="CD268" s="129"/>
      <c r="CE268" s="129"/>
      <c r="CF268" s="129"/>
      <c r="CG268" s="129"/>
      <c r="CH268" s="129"/>
      <c r="CI268" s="129"/>
      <c r="CJ268" s="129"/>
      <c r="CK268" s="129"/>
      <c r="CL268" s="129"/>
      <c r="CM268" s="129"/>
      <c r="CN268" s="129"/>
      <c r="CO268" s="129"/>
      <c r="CP268" s="129"/>
      <c r="CQ268" s="129"/>
      <c r="CR268" s="129"/>
      <c r="CS268" s="129"/>
      <c r="CT268" s="129"/>
      <c r="CU268" s="129"/>
      <c r="CV268" s="129"/>
      <c r="CW268" s="129"/>
      <c r="CX268" s="129"/>
      <c r="CY268" s="129"/>
      <c r="CZ268" s="129"/>
      <c r="DA268" s="129"/>
      <c r="DB268" s="129"/>
      <c r="DC268" s="129"/>
      <c r="DD268" s="129"/>
      <c r="DE268" s="129"/>
      <c r="DF268" s="129"/>
      <c r="DG268" s="129"/>
      <c r="DH268" s="129"/>
      <c r="DI268" s="129"/>
      <c r="DJ268" s="129"/>
      <c r="DK268" s="129"/>
      <c r="DL268" s="129"/>
      <c r="DM268" s="129"/>
      <c r="DN268" s="129"/>
      <c r="DO268" s="129"/>
      <c r="DP268" s="129"/>
      <c r="DQ268" s="129"/>
      <c r="DR268" s="129"/>
      <c r="DS268" s="129"/>
      <c r="DT268" s="129"/>
      <c r="DU268" s="129"/>
      <c r="DV268" s="129"/>
      <c r="DW268" s="129"/>
      <c r="DX268" s="129"/>
      <c r="DY268" s="129"/>
      <c r="DZ268" s="129"/>
      <c r="EA268" s="129"/>
      <c r="EB268" s="129"/>
      <c r="EC268" s="129"/>
      <c r="ED268" s="129"/>
      <c r="EE268" s="129"/>
      <c r="EF268" s="129"/>
      <c r="EG268" s="129"/>
      <c r="EH268" s="129"/>
      <c r="EI268" s="129"/>
      <c r="EJ268" s="129"/>
      <c r="EK268" s="129"/>
      <c r="EL268" s="129"/>
      <c r="EM268" s="129"/>
      <c r="EN268" s="129"/>
      <c r="EO268" s="129"/>
      <c r="EP268" s="129"/>
      <c r="EQ268" s="129"/>
      <c r="ER268" s="129"/>
      <c r="ES268" s="129"/>
      <c r="ET268" s="129"/>
      <c r="EU268" s="129"/>
      <c r="EV268" s="129"/>
      <c r="EW268" s="129"/>
      <c r="EX268" s="129"/>
      <c r="EY268" s="129"/>
      <c r="EZ268" s="129"/>
      <c r="FA268" s="129"/>
      <c r="FB268" s="129"/>
      <c r="FC268" s="129"/>
      <c r="FD268" s="129"/>
      <c r="FE268" s="129"/>
      <c r="FF268" s="129"/>
      <c r="FG268" s="129"/>
      <c r="FH268" s="129"/>
      <c r="FI268" s="129"/>
      <c r="FJ268" s="129"/>
      <c r="FK268" s="129"/>
      <c r="FL268" s="129"/>
      <c r="FM268" s="129"/>
      <c r="FN268" s="129"/>
      <c r="FO268" s="129"/>
      <c r="FP268" s="129"/>
      <c r="FQ268" s="129"/>
      <c r="FR268" s="129"/>
      <c r="FS268" s="129"/>
      <c r="FT268" s="129"/>
      <c r="FU268" s="129"/>
      <c r="FV268" s="129"/>
      <c r="FW268" s="129"/>
      <c r="FX268" s="129"/>
      <c r="FY268" s="129"/>
      <c r="FZ268" s="129"/>
      <c r="GA268" s="129"/>
      <c r="GB268" s="129"/>
      <c r="GC268" s="129"/>
      <c r="GD268" s="129"/>
      <c r="GE268" s="129"/>
      <c r="GF268" s="129"/>
      <c r="GG268" s="129"/>
      <c r="GH268" s="129"/>
      <c r="GI268" s="129"/>
      <c r="GJ268" s="129"/>
      <c r="GK268" s="129"/>
      <c r="GL268" s="129"/>
      <c r="GM268" s="129"/>
      <c r="GN268" s="129"/>
      <c r="GO268" s="129"/>
      <c r="GP268" s="129"/>
      <c r="GQ268" s="129"/>
      <c r="GR268" s="129"/>
      <c r="GS268" s="129"/>
      <c r="GT268" s="129"/>
      <c r="GU268" s="129"/>
      <c r="GV268" s="129"/>
      <c r="GW268" s="129"/>
      <c r="GX268" s="129"/>
      <c r="GY268" s="129"/>
      <c r="GZ268" s="129"/>
      <c r="HA268" s="129"/>
      <c r="HB268" s="129"/>
      <c r="HC268" s="129"/>
      <c r="HD268" s="129"/>
      <c r="HE268" s="129"/>
      <c r="HF268" s="129"/>
      <c r="HG268" s="129"/>
      <c r="HH268" s="129"/>
      <c r="HI268" s="129"/>
      <c r="HJ268" s="129"/>
      <c r="HK268" s="129"/>
      <c r="HL268" s="129"/>
      <c r="HM268" s="129"/>
      <c r="HN268" s="129"/>
      <c r="HO268" s="129"/>
      <c r="HP268" s="129"/>
      <c r="HQ268" s="129"/>
      <c r="HR268" s="129"/>
      <c r="HS268" s="129"/>
      <c r="HT268" s="129"/>
      <c r="HU268" s="129"/>
      <c r="HV268" s="129"/>
      <c r="HW268" s="129"/>
      <c r="HX268" s="129"/>
      <c r="HY268" s="129"/>
      <c r="HZ268" s="129"/>
      <c r="IA268" s="129"/>
      <c r="IB268" s="129"/>
      <c r="IC268" s="129"/>
      <c r="ID268" s="129"/>
      <c r="IE268" s="129"/>
      <c r="IF268" s="129"/>
      <c r="IG268" s="129"/>
      <c r="IH268" s="129"/>
      <c r="II268" s="129"/>
      <c r="IJ268" s="129"/>
      <c r="IK268" s="129"/>
      <c r="IL268" s="129"/>
      <c r="IM268" s="129"/>
      <c r="IN268" s="129"/>
      <c r="IO268" s="129"/>
      <c r="IP268" s="129"/>
      <c r="IQ268" s="129"/>
      <c r="IR268" s="129"/>
      <c r="IS268" s="129"/>
      <c r="IT268" s="129"/>
      <c r="IU268" s="129"/>
      <c r="IV268" s="129"/>
      <c r="IW268" s="129"/>
      <c r="IX268" s="129"/>
      <c r="IY268" s="129"/>
    </row>
    <row r="269" spans="1:259" s="120" customFormat="1" ht="15" hidden="1" x14ac:dyDescent="0.3">
      <c r="A269" s="130"/>
      <c r="B269" s="137" t="e">
        <f>IF(B267=0,B268,B267)</f>
        <v>#REF!</v>
      </c>
      <c r="C269" s="137"/>
      <c r="D269" s="137" t="e">
        <f>IF(D267=0,D268,D267)</f>
        <v>#REF!</v>
      </c>
      <c r="E269" s="137" t="e">
        <f>IF(E267=0,E268,E267)</f>
        <v>#REF!</v>
      </c>
      <c r="F269" s="137"/>
      <c r="G269" s="137"/>
      <c r="H269" s="137" t="e">
        <f>IF(H267=0,H268,H267)</f>
        <v>#REF!</v>
      </c>
      <c r="I269" s="137" t="e">
        <f>IF(I267=0,I268,I267)</f>
        <v>#REF!</v>
      </c>
      <c r="J269" s="138"/>
      <c r="K269" s="138"/>
      <c r="L269" s="138"/>
      <c r="M269" s="138"/>
      <c r="N269" s="138"/>
      <c r="O269" s="138"/>
      <c r="P269" s="138"/>
      <c r="Q269" s="138"/>
      <c r="R269" s="138"/>
      <c r="S269" s="138"/>
      <c r="T269" s="138"/>
      <c r="U269" s="138"/>
      <c r="V269" s="133"/>
      <c r="W269" s="128"/>
      <c r="X269" s="129"/>
      <c r="Y269" s="129"/>
      <c r="Z269" s="129"/>
      <c r="AA269" s="129"/>
      <c r="AB269" s="129"/>
      <c r="AC269" s="129"/>
      <c r="AD269" s="129"/>
      <c r="AE269" s="129"/>
      <c r="AF269" s="129"/>
      <c r="AG269" s="129"/>
      <c r="AH269" s="129"/>
      <c r="AI269" s="129"/>
      <c r="AJ269" s="129"/>
      <c r="AK269" s="129"/>
      <c r="AL269" s="129"/>
      <c r="AM269" s="129"/>
      <c r="AN269" s="129"/>
      <c r="AO269" s="129"/>
      <c r="AP269" s="129"/>
      <c r="AQ269" s="129"/>
      <c r="AR269" s="129"/>
      <c r="AS269" s="129"/>
      <c r="AT269" s="129"/>
      <c r="AU269" s="129"/>
      <c r="AV269" s="129"/>
      <c r="AW269" s="129"/>
      <c r="AX269" s="129"/>
      <c r="AY269" s="129"/>
      <c r="AZ269" s="129"/>
      <c r="BA269" s="129"/>
      <c r="BB269" s="129"/>
      <c r="BC269" s="129"/>
      <c r="BD269" s="129"/>
      <c r="BE269" s="129"/>
      <c r="BF269" s="129"/>
      <c r="BG269" s="129"/>
      <c r="BH269" s="129"/>
      <c r="BI269" s="129"/>
      <c r="BJ269" s="129"/>
      <c r="BK269" s="129"/>
      <c r="BL269" s="129"/>
      <c r="BM269" s="129"/>
      <c r="BN269" s="129"/>
      <c r="BO269" s="129"/>
      <c r="BP269" s="129"/>
      <c r="BQ269" s="129"/>
      <c r="BR269" s="129"/>
      <c r="BS269" s="129"/>
      <c r="BT269" s="129"/>
      <c r="BU269" s="129"/>
      <c r="BV269" s="129"/>
      <c r="BW269" s="129"/>
      <c r="BX269" s="129"/>
      <c r="BY269" s="129"/>
      <c r="BZ269" s="129"/>
      <c r="CA269" s="129"/>
      <c r="CB269" s="129"/>
      <c r="CC269" s="129"/>
      <c r="CD269" s="129"/>
      <c r="CE269" s="129"/>
      <c r="CF269" s="129"/>
      <c r="CG269" s="129"/>
      <c r="CH269" s="129"/>
      <c r="CI269" s="129"/>
      <c r="CJ269" s="129"/>
      <c r="CK269" s="129"/>
      <c r="CL269" s="129"/>
      <c r="CM269" s="129"/>
      <c r="CN269" s="129"/>
      <c r="CO269" s="129"/>
      <c r="CP269" s="129"/>
      <c r="CQ269" s="129"/>
      <c r="CR269" s="129"/>
      <c r="CS269" s="129"/>
      <c r="CT269" s="129"/>
      <c r="CU269" s="129"/>
      <c r="CV269" s="129"/>
      <c r="CW269" s="129"/>
      <c r="CX269" s="129"/>
      <c r="CY269" s="129"/>
      <c r="CZ269" s="129"/>
      <c r="DA269" s="129"/>
      <c r="DB269" s="129"/>
      <c r="DC269" s="129"/>
      <c r="DD269" s="129"/>
      <c r="DE269" s="129"/>
      <c r="DF269" s="129"/>
      <c r="DG269" s="129"/>
      <c r="DH269" s="129"/>
      <c r="DI269" s="129"/>
      <c r="DJ269" s="129"/>
      <c r="DK269" s="129"/>
      <c r="DL269" s="129"/>
      <c r="DM269" s="129"/>
      <c r="DN269" s="129"/>
      <c r="DO269" s="129"/>
      <c r="DP269" s="129"/>
      <c r="DQ269" s="129"/>
      <c r="DR269" s="129"/>
      <c r="DS269" s="129"/>
      <c r="DT269" s="129"/>
      <c r="DU269" s="129"/>
      <c r="DV269" s="129"/>
      <c r="DW269" s="129"/>
      <c r="DX269" s="129"/>
      <c r="DY269" s="129"/>
      <c r="DZ269" s="129"/>
      <c r="EA269" s="129"/>
      <c r="EB269" s="129"/>
      <c r="EC269" s="129"/>
      <c r="ED269" s="129"/>
      <c r="EE269" s="129"/>
      <c r="EF269" s="129"/>
      <c r="EG269" s="129"/>
      <c r="EH269" s="129"/>
      <c r="EI269" s="129"/>
      <c r="EJ269" s="129"/>
      <c r="EK269" s="129"/>
      <c r="EL269" s="129"/>
      <c r="EM269" s="129"/>
      <c r="EN269" s="129"/>
      <c r="EO269" s="129"/>
      <c r="EP269" s="129"/>
      <c r="EQ269" s="129"/>
      <c r="ER269" s="129"/>
      <c r="ES269" s="129"/>
      <c r="ET269" s="129"/>
      <c r="EU269" s="129"/>
      <c r="EV269" s="129"/>
      <c r="EW269" s="129"/>
      <c r="EX269" s="129"/>
      <c r="EY269" s="129"/>
      <c r="EZ269" s="129"/>
      <c r="FA269" s="129"/>
      <c r="FB269" s="129"/>
      <c r="FC269" s="129"/>
      <c r="FD269" s="129"/>
      <c r="FE269" s="129"/>
      <c r="FF269" s="129"/>
      <c r="FG269" s="129"/>
      <c r="FH269" s="129"/>
      <c r="FI269" s="129"/>
      <c r="FJ269" s="129"/>
      <c r="FK269" s="129"/>
      <c r="FL269" s="129"/>
      <c r="FM269" s="129"/>
      <c r="FN269" s="129"/>
      <c r="FO269" s="129"/>
      <c r="FP269" s="129"/>
      <c r="FQ269" s="129"/>
      <c r="FR269" s="129"/>
      <c r="FS269" s="129"/>
      <c r="FT269" s="129"/>
      <c r="FU269" s="129"/>
      <c r="FV269" s="129"/>
      <c r="FW269" s="129"/>
      <c r="FX269" s="129"/>
      <c r="FY269" s="129"/>
      <c r="FZ269" s="129"/>
      <c r="GA269" s="129"/>
      <c r="GB269" s="129"/>
      <c r="GC269" s="129"/>
      <c r="GD269" s="129"/>
      <c r="GE269" s="129"/>
      <c r="GF269" s="129"/>
      <c r="GG269" s="129"/>
      <c r="GH269" s="129"/>
      <c r="GI269" s="129"/>
      <c r="GJ269" s="129"/>
      <c r="GK269" s="129"/>
      <c r="GL269" s="129"/>
      <c r="GM269" s="129"/>
      <c r="GN269" s="129"/>
      <c r="GO269" s="129"/>
      <c r="GP269" s="129"/>
      <c r="GQ269" s="129"/>
      <c r="GR269" s="129"/>
      <c r="GS269" s="129"/>
      <c r="GT269" s="129"/>
      <c r="GU269" s="129"/>
      <c r="GV269" s="129"/>
      <c r="GW269" s="129"/>
      <c r="GX269" s="129"/>
      <c r="GY269" s="129"/>
      <c r="GZ269" s="129"/>
      <c r="HA269" s="129"/>
      <c r="HB269" s="129"/>
      <c r="HC269" s="129"/>
      <c r="HD269" s="129"/>
      <c r="HE269" s="129"/>
      <c r="HF269" s="129"/>
      <c r="HG269" s="129"/>
      <c r="HH269" s="129"/>
      <c r="HI269" s="129"/>
      <c r="HJ269" s="129"/>
      <c r="HK269" s="129"/>
      <c r="HL269" s="129"/>
      <c r="HM269" s="129"/>
      <c r="HN269" s="129"/>
      <c r="HO269" s="129"/>
      <c r="HP269" s="129"/>
      <c r="HQ269" s="129"/>
      <c r="HR269" s="129"/>
      <c r="HS269" s="129"/>
      <c r="HT269" s="129"/>
      <c r="HU269" s="129"/>
      <c r="HV269" s="129"/>
      <c r="HW269" s="129"/>
      <c r="HX269" s="129"/>
      <c r="HY269" s="129"/>
      <c r="HZ269" s="129"/>
      <c r="IA269" s="129"/>
      <c r="IB269" s="129"/>
      <c r="IC269" s="129"/>
      <c r="ID269" s="129"/>
      <c r="IE269" s="129"/>
      <c r="IF269" s="129"/>
      <c r="IG269" s="129"/>
      <c r="IH269" s="129"/>
      <c r="II269" s="129"/>
      <c r="IJ269" s="129"/>
      <c r="IK269" s="129"/>
      <c r="IL269" s="129"/>
      <c r="IM269" s="129"/>
      <c r="IN269" s="129"/>
      <c r="IO269" s="129"/>
      <c r="IP269" s="129"/>
      <c r="IQ269" s="129"/>
      <c r="IR269" s="129"/>
      <c r="IS269" s="129"/>
      <c r="IT269" s="129"/>
      <c r="IU269" s="129"/>
      <c r="IV269" s="129"/>
      <c r="IW269" s="129"/>
      <c r="IX269" s="129"/>
      <c r="IY269" s="129"/>
    </row>
    <row r="270" spans="1:259" s="120" customFormat="1" ht="15" hidden="1" x14ac:dyDescent="0.3">
      <c r="A270" s="130"/>
      <c r="B270" s="138" t="e">
        <f>IF(B77=593,"Lima Ratus Sembilan Puluh Tiga",IF(B77=594,"Lima Ratus Sembilan Puluh Empat",IF(B77=595,"Lima Ratus Sembilan Puluh Lima",IF(B77=596,"Lima Ratus Sembilan Puluh Enam",IF(B77=597,"Lima Ratus Sembilan Puluh Tujuh",IF(B77=598,"Lima Ratus Sembilan Puluh Delapan",IF(B77=599,"Lima Ratus Sembilan Puluh Sembilan",IF(B77=600,"Enam Ratus",0))))))))</f>
        <v>#REF!</v>
      </c>
      <c r="C270" s="138"/>
      <c r="D270" s="138" t="e">
        <f>IF(D77=593,"Lima Ratus Sembilan Puluh Tiga",IF(D77=594,"Lima Ratus Sembilan Puluh Empat",IF(D77=595,"Lima Ratus Sembilan Puluh Lima",IF(D77=596,"Lima Ratus Sembilan Puluh Enam",IF(D77=597,"Lima Ratus Sembilan Puluh Tujuh",IF(D77=598,"Lima Ratus Sembilan Puluh Delapan",IF(D77=599,"Lima Ratus Sembilan Puluh Sembilan",IF(D77=600,"Enam Ratus",0))))))))</f>
        <v>#REF!</v>
      </c>
      <c r="E270" s="138" t="e">
        <f>IF(E77=593,"Lima Ratus Sembilan Puluh Tiga",IF(E77=594,"Lima Ratus Sembilan Puluh Empat",IF(E77=595,"Lima Ratus Sembilan Puluh Lima",IF(E77=596,"Lima Ratus Sembilan Puluh Enam",IF(E77=597,"Lima Ratus Sembilan Puluh Tujuh",IF(E77=598,"Lima Ratus Sembilan Puluh Delapan",IF(E77=599,"Lima Ratus Sembilan Puluh Sembilan",IF(E77=600,"Enam Ratus",0))))))))</f>
        <v>#REF!</v>
      </c>
      <c r="F270" s="138"/>
      <c r="G270" s="138"/>
      <c r="H270" s="138" t="e">
        <f>IF(H77=593,"Lima Ratus Sembilan Puluh Tiga",IF(H77=594,"Lima Ratus Sembilan Puluh Empat",IF(H77=595,"Lima Ratus Sembilan Puluh Lima",IF(H77=596,"Lima Ratus Sembilan Puluh Enam",IF(H77=597,"Lima Ratus Sembilan Puluh Tujuh",IF(H77=598,"Lima Ratus Sembilan Puluh Delapan",IF(H77=599,"Lima Ratus Sembilan Puluh Sembilan",IF(H77=600,"Enam Ratus",0))))))))</f>
        <v>#REF!</v>
      </c>
      <c r="I270" s="138" t="e">
        <f>IF(I77=593,"Lima Ratus Sembilan Puluh Tiga",IF(I77=594,"Lima Ratus Sembilan Puluh Empat",IF(I77=595,"Lima Ratus Sembilan Puluh Lima",IF(I77=596,"Lima Ratus Sembilan Puluh Enam",IF(I77=597,"Lima Ratus Sembilan Puluh Tujuh",IF(I77=598,"Lima Ratus Sembilan Puluh Delapan",IF(I77=599,"Lima Ratus Sembilan Puluh Sembilan",IF(I77=600,"Enam Ratus",0))))))))</f>
        <v>#REF!</v>
      </c>
      <c r="J270" s="138"/>
      <c r="K270" s="138"/>
      <c r="L270" s="138"/>
      <c r="M270" s="138"/>
      <c r="N270" s="138"/>
      <c r="O270" s="138"/>
      <c r="P270" s="138"/>
      <c r="Q270" s="138"/>
      <c r="R270" s="138"/>
      <c r="S270" s="138"/>
      <c r="T270" s="138"/>
      <c r="U270" s="138"/>
      <c r="V270" s="133"/>
      <c r="W270" s="128"/>
      <c r="X270" s="129"/>
      <c r="Y270" s="129"/>
      <c r="Z270" s="129"/>
      <c r="AA270" s="129"/>
      <c r="AB270" s="129"/>
      <c r="AC270" s="129"/>
      <c r="AD270" s="129"/>
      <c r="AE270" s="129"/>
      <c r="AF270" s="129"/>
      <c r="AG270" s="129"/>
      <c r="AH270" s="129"/>
      <c r="AI270" s="129"/>
      <c r="AJ270" s="129"/>
      <c r="AK270" s="129"/>
      <c r="AL270" s="129"/>
      <c r="AM270" s="129"/>
      <c r="AN270" s="129"/>
      <c r="AO270" s="129"/>
      <c r="AP270" s="129"/>
      <c r="AQ270" s="129"/>
      <c r="AR270" s="129"/>
      <c r="AS270" s="129"/>
      <c r="AT270" s="129"/>
      <c r="AU270" s="129"/>
      <c r="AV270" s="129"/>
      <c r="AW270" s="129"/>
      <c r="AX270" s="129"/>
      <c r="AY270" s="129"/>
      <c r="AZ270" s="129"/>
      <c r="BA270" s="129"/>
      <c r="BB270" s="129"/>
      <c r="BC270" s="129"/>
      <c r="BD270" s="129"/>
      <c r="BE270" s="129"/>
      <c r="BF270" s="129"/>
      <c r="BG270" s="129"/>
      <c r="BH270" s="129"/>
      <c r="BI270" s="129"/>
      <c r="BJ270" s="129"/>
      <c r="BK270" s="129"/>
      <c r="BL270" s="129"/>
      <c r="BM270" s="129"/>
      <c r="BN270" s="129"/>
      <c r="BO270" s="129"/>
      <c r="BP270" s="129"/>
      <c r="BQ270" s="129"/>
      <c r="BR270" s="129"/>
      <c r="BS270" s="129"/>
      <c r="BT270" s="129"/>
      <c r="BU270" s="129"/>
      <c r="BV270" s="129"/>
      <c r="BW270" s="129"/>
      <c r="BX270" s="129"/>
      <c r="BY270" s="129"/>
      <c r="BZ270" s="129"/>
      <c r="CA270" s="129"/>
      <c r="CB270" s="129"/>
      <c r="CC270" s="129"/>
      <c r="CD270" s="129"/>
      <c r="CE270" s="129"/>
      <c r="CF270" s="129"/>
      <c r="CG270" s="129"/>
      <c r="CH270" s="129"/>
      <c r="CI270" s="129"/>
      <c r="CJ270" s="129"/>
      <c r="CK270" s="129"/>
      <c r="CL270" s="129"/>
      <c r="CM270" s="129"/>
      <c r="CN270" s="129"/>
      <c r="CO270" s="129"/>
      <c r="CP270" s="129"/>
      <c r="CQ270" s="129"/>
      <c r="CR270" s="129"/>
      <c r="CS270" s="129"/>
      <c r="CT270" s="129"/>
      <c r="CU270" s="129"/>
      <c r="CV270" s="129"/>
      <c r="CW270" s="129"/>
      <c r="CX270" s="129"/>
      <c r="CY270" s="129"/>
      <c r="CZ270" s="129"/>
      <c r="DA270" s="129"/>
      <c r="DB270" s="129"/>
      <c r="DC270" s="129"/>
      <c r="DD270" s="129"/>
      <c r="DE270" s="129"/>
      <c r="DF270" s="129"/>
      <c r="DG270" s="129"/>
      <c r="DH270" s="129"/>
      <c r="DI270" s="129"/>
      <c r="DJ270" s="129"/>
      <c r="DK270" s="129"/>
      <c r="DL270" s="129"/>
      <c r="DM270" s="129"/>
      <c r="DN270" s="129"/>
      <c r="DO270" s="129"/>
      <c r="DP270" s="129"/>
      <c r="DQ270" s="129"/>
      <c r="DR270" s="129"/>
      <c r="DS270" s="129"/>
      <c r="DT270" s="129"/>
      <c r="DU270" s="129"/>
      <c r="DV270" s="129"/>
      <c r="DW270" s="129"/>
      <c r="DX270" s="129"/>
      <c r="DY270" s="129"/>
      <c r="DZ270" s="129"/>
      <c r="EA270" s="129"/>
      <c r="EB270" s="129"/>
      <c r="EC270" s="129"/>
      <c r="ED270" s="129"/>
      <c r="EE270" s="129"/>
      <c r="EF270" s="129"/>
      <c r="EG270" s="129"/>
      <c r="EH270" s="129"/>
      <c r="EI270" s="129"/>
      <c r="EJ270" s="129"/>
      <c r="EK270" s="129"/>
      <c r="EL270" s="129"/>
      <c r="EM270" s="129"/>
      <c r="EN270" s="129"/>
      <c r="EO270" s="129"/>
      <c r="EP270" s="129"/>
      <c r="EQ270" s="129"/>
      <c r="ER270" s="129"/>
      <c r="ES270" s="129"/>
      <c r="ET270" s="129"/>
      <c r="EU270" s="129"/>
      <c r="EV270" s="129"/>
      <c r="EW270" s="129"/>
      <c r="EX270" s="129"/>
      <c r="EY270" s="129"/>
      <c r="EZ270" s="129"/>
      <c r="FA270" s="129"/>
      <c r="FB270" s="129"/>
      <c r="FC270" s="129"/>
      <c r="FD270" s="129"/>
      <c r="FE270" s="129"/>
      <c r="FF270" s="129"/>
      <c r="FG270" s="129"/>
      <c r="FH270" s="129"/>
      <c r="FI270" s="129"/>
      <c r="FJ270" s="129"/>
      <c r="FK270" s="129"/>
      <c r="FL270" s="129"/>
      <c r="FM270" s="129"/>
      <c r="FN270" s="129"/>
      <c r="FO270" s="129"/>
      <c r="FP270" s="129"/>
      <c r="FQ270" s="129"/>
      <c r="FR270" s="129"/>
      <c r="FS270" s="129"/>
      <c r="FT270" s="129"/>
      <c r="FU270" s="129"/>
      <c r="FV270" s="129"/>
      <c r="FW270" s="129"/>
      <c r="FX270" s="129"/>
      <c r="FY270" s="129"/>
      <c r="FZ270" s="129"/>
      <c r="GA270" s="129"/>
      <c r="GB270" s="129"/>
      <c r="GC270" s="129"/>
      <c r="GD270" s="129"/>
      <c r="GE270" s="129"/>
      <c r="GF270" s="129"/>
      <c r="GG270" s="129"/>
      <c r="GH270" s="129"/>
      <c r="GI270" s="129"/>
      <c r="GJ270" s="129"/>
      <c r="GK270" s="129"/>
      <c r="GL270" s="129"/>
      <c r="GM270" s="129"/>
      <c r="GN270" s="129"/>
      <c r="GO270" s="129"/>
      <c r="GP270" s="129"/>
      <c r="GQ270" s="129"/>
      <c r="GR270" s="129"/>
      <c r="GS270" s="129"/>
      <c r="GT270" s="129"/>
      <c r="GU270" s="129"/>
      <c r="GV270" s="129"/>
      <c r="GW270" s="129"/>
      <c r="GX270" s="129"/>
      <c r="GY270" s="129"/>
      <c r="GZ270" s="129"/>
      <c r="HA270" s="129"/>
      <c r="HB270" s="129"/>
      <c r="HC270" s="129"/>
      <c r="HD270" s="129"/>
      <c r="HE270" s="129"/>
      <c r="HF270" s="129"/>
      <c r="HG270" s="129"/>
      <c r="HH270" s="129"/>
      <c r="HI270" s="129"/>
      <c r="HJ270" s="129"/>
      <c r="HK270" s="129"/>
      <c r="HL270" s="129"/>
      <c r="HM270" s="129"/>
      <c r="HN270" s="129"/>
      <c r="HO270" s="129"/>
      <c r="HP270" s="129"/>
      <c r="HQ270" s="129"/>
      <c r="HR270" s="129"/>
      <c r="HS270" s="129"/>
      <c r="HT270" s="129"/>
      <c r="HU270" s="129"/>
      <c r="HV270" s="129"/>
      <c r="HW270" s="129"/>
      <c r="HX270" s="129"/>
      <c r="HY270" s="129"/>
      <c r="HZ270" s="129"/>
      <c r="IA270" s="129"/>
      <c r="IB270" s="129"/>
      <c r="IC270" s="129"/>
      <c r="ID270" s="129"/>
      <c r="IE270" s="129"/>
      <c r="IF270" s="129"/>
      <c r="IG270" s="129"/>
      <c r="IH270" s="129"/>
      <c r="II270" s="129"/>
      <c r="IJ270" s="129"/>
      <c r="IK270" s="129"/>
      <c r="IL270" s="129"/>
      <c r="IM270" s="129"/>
      <c r="IN270" s="129"/>
      <c r="IO270" s="129"/>
      <c r="IP270" s="129"/>
      <c r="IQ270" s="129"/>
      <c r="IR270" s="129"/>
      <c r="IS270" s="129"/>
      <c r="IT270" s="129"/>
      <c r="IU270" s="129"/>
      <c r="IV270" s="129"/>
      <c r="IW270" s="129"/>
      <c r="IX270" s="129"/>
      <c r="IY270" s="129"/>
    </row>
    <row r="271" spans="1:259" s="120" customFormat="1" ht="15" hidden="1" x14ac:dyDescent="0.3">
      <c r="A271" s="130"/>
      <c r="B271" s="137" t="e">
        <f>IF(B269=0,B270,B269)</f>
        <v>#REF!</v>
      </c>
      <c r="C271" s="137"/>
      <c r="D271" s="137" t="e">
        <f>IF(D269=0,D270,D269)</f>
        <v>#REF!</v>
      </c>
      <c r="E271" s="137" t="e">
        <f>IF(E269=0,E270,E269)</f>
        <v>#REF!</v>
      </c>
      <c r="F271" s="137"/>
      <c r="G271" s="137"/>
      <c r="H271" s="137" t="e">
        <f>IF(H269=0,H270,H269)</f>
        <v>#REF!</v>
      </c>
      <c r="I271" s="137" t="e">
        <f>IF(I269=0,I270,I269)</f>
        <v>#REF!</v>
      </c>
      <c r="J271" s="138"/>
      <c r="K271" s="138"/>
      <c r="L271" s="138"/>
      <c r="M271" s="138"/>
      <c r="N271" s="138"/>
      <c r="O271" s="138"/>
      <c r="P271" s="138"/>
      <c r="Q271" s="138"/>
      <c r="R271" s="138"/>
      <c r="S271" s="138"/>
      <c r="T271" s="138"/>
      <c r="U271" s="138"/>
      <c r="V271" s="133"/>
      <c r="W271" s="128"/>
      <c r="X271" s="129"/>
      <c r="Y271" s="129"/>
      <c r="Z271" s="129"/>
      <c r="AA271" s="129"/>
      <c r="AB271" s="129"/>
      <c r="AC271" s="129"/>
      <c r="AD271" s="129"/>
      <c r="AE271" s="129"/>
      <c r="AF271" s="129"/>
      <c r="AG271" s="129"/>
      <c r="AH271" s="129"/>
      <c r="AI271" s="129"/>
      <c r="AJ271" s="129"/>
      <c r="AK271" s="129"/>
      <c r="AL271" s="129"/>
      <c r="AM271" s="129"/>
      <c r="AN271" s="129"/>
      <c r="AO271" s="129"/>
      <c r="AP271" s="129"/>
      <c r="AQ271" s="129"/>
      <c r="AR271" s="129"/>
      <c r="AS271" s="129"/>
      <c r="AT271" s="129"/>
      <c r="AU271" s="129"/>
      <c r="AV271" s="129"/>
      <c r="AW271" s="129"/>
      <c r="AX271" s="129"/>
      <c r="AY271" s="129"/>
      <c r="AZ271" s="129"/>
      <c r="BA271" s="129"/>
      <c r="BB271" s="129"/>
      <c r="BC271" s="129"/>
      <c r="BD271" s="129"/>
      <c r="BE271" s="129"/>
      <c r="BF271" s="129"/>
      <c r="BG271" s="129"/>
      <c r="BH271" s="129"/>
      <c r="BI271" s="129"/>
      <c r="BJ271" s="129"/>
      <c r="BK271" s="129"/>
      <c r="BL271" s="129"/>
      <c r="BM271" s="129"/>
      <c r="BN271" s="129"/>
      <c r="BO271" s="129"/>
      <c r="BP271" s="129"/>
      <c r="BQ271" s="129"/>
      <c r="BR271" s="129"/>
      <c r="BS271" s="129"/>
      <c r="BT271" s="129"/>
      <c r="BU271" s="129"/>
      <c r="BV271" s="129"/>
      <c r="BW271" s="129"/>
      <c r="BX271" s="129"/>
      <c r="BY271" s="129"/>
      <c r="BZ271" s="129"/>
      <c r="CA271" s="129"/>
      <c r="CB271" s="129"/>
      <c r="CC271" s="129"/>
      <c r="CD271" s="129"/>
      <c r="CE271" s="129"/>
      <c r="CF271" s="129"/>
      <c r="CG271" s="129"/>
      <c r="CH271" s="129"/>
      <c r="CI271" s="129"/>
      <c r="CJ271" s="129"/>
      <c r="CK271" s="129"/>
      <c r="CL271" s="129"/>
      <c r="CM271" s="129"/>
      <c r="CN271" s="129"/>
      <c r="CO271" s="129"/>
      <c r="CP271" s="129"/>
      <c r="CQ271" s="129"/>
      <c r="CR271" s="129"/>
      <c r="CS271" s="129"/>
      <c r="CT271" s="129"/>
      <c r="CU271" s="129"/>
      <c r="CV271" s="129"/>
      <c r="CW271" s="129"/>
      <c r="CX271" s="129"/>
      <c r="CY271" s="129"/>
      <c r="CZ271" s="129"/>
      <c r="DA271" s="129"/>
      <c r="DB271" s="129"/>
      <c r="DC271" s="129"/>
      <c r="DD271" s="129"/>
      <c r="DE271" s="129"/>
      <c r="DF271" s="129"/>
      <c r="DG271" s="129"/>
      <c r="DH271" s="129"/>
      <c r="DI271" s="129"/>
      <c r="DJ271" s="129"/>
      <c r="DK271" s="129"/>
      <c r="DL271" s="129"/>
      <c r="DM271" s="129"/>
      <c r="DN271" s="129"/>
      <c r="DO271" s="129"/>
      <c r="DP271" s="129"/>
      <c r="DQ271" s="129"/>
      <c r="DR271" s="129"/>
      <c r="DS271" s="129"/>
      <c r="DT271" s="129"/>
      <c r="DU271" s="129"/>
      <c r="DV271" s="129"/>
      <c r="DW271" s="129"/>
      <c r="DX271" s="129"/>
      <c r="DY271" s="129"/>
      <c r="DZ271" s="129"/>
      <c r="EA271" s="129"/>
      <c r="EB271" s="129"/>
      <c r="EC271" s="129"/>
      <c r="ED271" s="129"/>
      <c r="EE271" s="129"/>
      <c r="EF271" s="129"/>
      <c r="EG271" s="129"/>
      <c r="EH271" s="129"/>
      <c r="EI271" s="129"/>
      <c r="EJ271" s="129"/>
      <c r="EK271" s="129"/>
      <c r="EL271" s="129"/>
      <c r="EM271" s="129"/>
      <c r="EN271" s="129"/>
      <c r="EO271" s="129"/>
      <c r="EP271" s="129"/>
      <c r="EQ271" s="129"/>
      <c r="ER271" s="129"/>
      <c r="ES271" s="129"/>
      <c r="ET271" s="129"/>
      <c r="EU271" s="129"/>
      <c r="EV271" s="129"/>
      <c r="EW271" s="129"/>
      <c r="EX271" s="129"/>
      <c r="EY271" s="129"/>
      <c r="EZ271" s="129"/>
      <c r="FA271" s="129"/>
      <c r="FB271" s="129"/>
      <c r="FC271" s="129"/>
      <c r="FD271" s="129"/>
      <c r="FE271" s="129"/>
      <c r="FF271" s="129"/>
      <c r="FG271" s="129"/>
      <c r="FH271" s="129"/>
      <c r="FI271" s="129"/>
      <c r="FJ271" s="129"/>
      <c r="FK271" s="129"/>
      <c r="FL271" s="129"/>
      <c r="FM271" s="129"/>
      <c r="FN271" s="129"/>
      <c r="FO271" s="129"/>
      <c r="FP271" s="129"/>
      <c r="FQ271" s="129"/>
      <c r="FR271" s="129"/>
      <c r="FS271" s="129"/>
      <c r="FT271" s="129"/>
      <c r="FU271" s="129"/>
      <c r="FV271" s="129"/>
      <c r="FW271" s="129"/>
      <c r="FX271" s="129"/>
      <c r="FY271" s="129"/>
      <c r="FZ271" s="129"/>
      <c r="GA271" s="129"/>
      <c r="GB271" s="129"/>
      <c r="GC271" s="129"/>
      <c r="GD271" s="129"/>
      <c r="GE271" s="129"/>
      <c r="GF271" s="129"/>
      <c r="GG271" s="129"/>
      <c r="GH271" s="129"/>
      <c r="GI271" s="129"/>
      <c r="GJ271" s="129"/>
      <c r="GK271" s="129"/>
      <c r="GL271" s="129"/>
      <c r="GM271" s="129"/>
      <c r="GN271" s="129"/>
      <c r="GO271" s="129"/>
      <c r="GP271" s="129"/>
      <c r="GQ271" s="129"/>
      <c r="GR271" s="129"/>
      <c r="GS271" s="129"/>
      <c r="GT271" s="129"/>
      <c r="GU271" s="129"/>
      <c r="GV271" s="129"/>
      <c r="GW271" s="129"/>
      <c r="GX271" s="129"/>
      <c r="GY271" s="129"/>
      <c r="GZ271" s="129"/>
      <c r="HA271" s="129"/>
      <c r="HB271" s="129"/>
      <c r="HC271" s="129"/>
      <c r="HD271" s="129"/>
      <c r="HE271" s="129"/>
      <c r="HF271" s="129"/>
      <c r="HG271" s="129"/>
      <c r="HH271" s="129"/>
      <c r="HI271" s="129"/>
      <c r="HJ271" s="129"/>
      <c r="HK271" s="129"/>
      <c r="HL271" s="129"/>
      <c r="HM271" s="129"/>
      <c r="HN271" s="129"/>
      <c r="HO271" s="129"/>
      <c r="HP271" s="129"/>
      <c r="HQ271" s="129"/>
      <c r="HR271" s="129"/>
      <c r="HS271" s="129"/>
      <c r="HT271" s="129"/>
      <c r="HU271" s="129"/>
      <c r="HV271" s="129"/>
      <c r="HW271" s="129"/>
      <c r="HX271" s="129"/>
      <c r="HY271" s="129"/>
      <c r="HZ271" s="129"/>
      <c r="IA271" s="129"/>
      <c r="IB271" s="129"/>
      <c r="IC271" s="129"/>
      <c r="ID271" s="129"/>
      <c r="IE271" s="129"/>
      <c r="IF271" s="129"/>
      <c r="IG271" s="129"/>
      <c r="IH271" s="129"/>
      <c r="II271" s="129"/>
      <c r="IJ271" s="129"/>
      <c r="IK271" s="129"/>
      <c r="IL271" s="129"/>
      <c r="IM271" s="129"/>
      <c r="IN271" s="129"/>
      <c r="IO271" s="129"/>
      <c r="IP271" s="129"/>
      <c r="IQ271" s="129"/>
      <c r="IR271" s="129"/>
      <c r="IS271" s="129"/>
      <c r="IT271" s="129"/>
      <c r="IU271" s="129"/>
      <c r="IV271" s="129"/>
      <c r="IW271" s="129"/>
      <c r="IX271" s="129"/>
      <c r="IY271" s="129"/>
    </row>
    <row r="272" spans="1:259" s="120" customFormat="1" ht="15" hidden="1" x14ac:dyDescent="0.3">
      <c r="A272" s="130"/>
      <c r="B272" s="138" t="e">
        <f>IF(B77=601,"Enam Ratus Satu",IF(B77=602,"Enam Ratus Dua",IF(B77=603,"Enam Ratus Tiga",IF(B77=604,"Enam Ratus Empat",IF(B77=605,"Enam Ratus Lima",IF(B77=606,"Enam Ratus Enam",IF(B77=607,"Enam Ratus Tujuh",IF(B77=608,"Enam Ratus Delapan",0))))))))</f>
        <v>#REF!</v>
      </c>
      <c r="C272" s="138"/>
      <c r="D272" s="138" t="e">
        <f>IF(D77=601,"Enam Ratus Satu",IF(D77=602,"Enam Ratus Dua",IF(D77=603,"Enam Ratus Tiga",IF(D77=604,"Enam Ratus Empat",IF(D77=605,"Enam Ratus Lima",IF(D77=606,"Enam Ratus Enam",IF(D77=607,"Enam Ratus Tujuh",IF(D77=608,"Enam Ratus Delapan",0))))))))</f>
        <v>#REF!</v>
      </c>
      <c r="E272" s="138" t="e">
        <f>IF(E77=601,"Enam Ratus Satu",IF(E77=602,"Enam Ratus Dua",IF(E77=603,"Enam Ratus Tiga",IF(E77=604,"Enam Ratus Empat",IF(E77=605,"Enam Ratus Lima",IF(E77=606,"Enam Ratus Enam",IF(E77=607,"Enam Ratus Tujuh",IF(E77=608,"Enam Ratus Delapan",0))))))))</f>
        <v>#REF!</v>
      </c>
      <c r="F272" s="138"/>
      <c r="G272" s="138"/>
      <c r="H272" s="138" t="e">
        <f>IF(H77=601,"Enam Ratus Satu",IF(H77=602,"Enam Ratus Dua",IF(H77=603,"Enam Ratus Tiga",IF(H77=604,"Enam Ratus Empat",IF(H77=605,"Enam Ratus Lima",IF(H77=606,"Enam Ratus Enam",IF(H77=607,"Enam Ratus Tujuh",IF(H77=608,"Enam Ratus Delapan",0))))))))</f>
        <v>#REF!</v>
      </c>
      <c r="I272" s="138" t="e">
        <f>IF(I77=601,"Enam Ratus Satu",IF(I77=602,"Enam Ratus Dua",IF(I77=603,"Enam Ratus Tiga",IF(I77=604,"Enam Ratus Empat",IF(I77=605,"Enam Ratus Lima",IF(I77=606,"Enam Ratus Enam",IF(I77=607,"Enam Ratus Tujuh",IF(I77=608,"Enam Ratus Delapan",0))))))))</f>
        <v>#REF!</v>
      </c>
      <c r="J272" s="138"/>
      <c r="K272" s="138"/>
      <c r="L272" s="138"/>
      <c r="M272" s="138"/>
      <c r="N272" s="138"/>
      <c r="O272" s="138"/>
      <c r="P272" s="138"/>
      <c r="Q272" s="138"/>
      <c r="R272" s="138"/>
      <c r="S272" s="138"/>
      <c r="T272" s="138"/>
      <c r="U272" s="138"/>
      <c r="V272" s="133"/>
      <c r="W272" s="128"/>
      <c r="X272" s="129"/>
      <c r="Y272" s="129"/>
      <c r="Z272" s="129"/>
      <c r="AA272" s="129"/>
      <c r="AB272" s="129"/>
      <c r="AC272" s="129"/>
      <c r="AD272" s="129"/>
      <c r="AE272" s="129"/>
      <c r="AF272" s="129"/>
      <c r="AG272" s="129"/>
      <c r="AH272" s="129"/>
      <c r="AI272" s="129"/>
      <c r="AJ272" s="129"/>
      <c r="AK272" s="129"/>
      <c r="AL272" s="129"/>
      <c r="AM272" s="129"/>
      <c r="AN272" s="129"/>
      <c r="AO272" s="129"/>
      <c r="AP272" s="129"/>
      <c r="AQ272" s="129"/>
      <c r="AR272" s="129"/>
      <c r="AS272" s="129"/>
      <c r="AT272" s="129"/>
      <c r="AU272" s="129"/>
      <c r="AV272" s="129"/>
      <c r="AW272" s="129"/>
      <c r="AX272" s="129"/>
      <c r="AY272" s="129"/>
      <c r="AZ272" s="129"/>
      <c r="BA272" s="129"/>
      <c r="BB272" s="129"/>
      <c r="BC272" s="129"/>
      <c r="BD272" s="129"/>
      <c r="BE272" s="129"/>
      <c r="BF272" s="129"/>
      <c r="BG272" s="129"/>
      <c r="BH272" s="129"/>
      <c r="BI272" s="129"/>
      <c r="BJ272" s="129"/>
      <c r="BK272" s="129"/>
      <c r="BL272" s="129"/>
      <c r="BM272" s="129"/>
      <c r="BN272" s="129"/>
      <c r="BO272" s="129"/>
      <c r="BP272" s="129"/>
      <c r="BQ272" s="129"/>
      <c r="BR272" s="129"/>
      <c r="BS272" s="129"/>
      <c r="BT272" s="129"/>
      <c r="BU272" s="129"/>
      <c r="BV272" s="129"/>
      <c r="BW272" s="129"/>
      <c r="BX272" s="129"/>
      <c r="BY272" s="129"/>
      <c r="BZ272" s="129"/>
      <c r="CA272" s="129"/>
      <c r="CB272" s="129"/>
      <c r="CC272" s="129"/>
      <c r="CD272" s="129"/>
      <c r="CE272" s="129"/>
      <c r="CF272" s="129"/>
      <c r="CG272" s="129"/>
      <c r="CH272" s="129"/>
      <c r="CI272" s="129"/>
      <c r="CJ272" s="129"/>
      <c r="CK272" s="129"/>
      <c r="CL272" s="129"/>
      <c r="CM272" s="129"/>
      <c r="CN272" s="129"/>
      <c r="CO272" s="129"/>
      <c r="CP272" s="129"/>
      <c r="CQ272" s="129"/>
      <c r="CR272" s="129"/>
      <c r="CS272" s="129"/>
      <c r="CT272" s="129"/>
      <c r="CU272" s="129"/>
      <c r="CV272" s="129"/>
      <c r="CW272" s="129"/>
      <c r="CX272" s="129"/>
      <c r="CY272" s="129"/>
      <c r="CZ272" s="129"/>
      <c r="DA272" s="129"/>
      <c r="DB272" s="129"/>
      <c r="DC272" s="129"/>
      <c r="DD272" s="129"/>
      <c r="DE272" s="129"/>
      <c r="DF272" s="129"/>
      <c r="DG272" s="129"/>
      <c r="DH272" s="129"/>
      <c r="DI272" s="129"/>
      <c r="DJ272" s="129"/>
      <c r="DK272" s="129"/>
      <c r="DL272" s="129"/>
      <c r="DM272" s="129"/>
      <c r="DN272" s="129"/>
      <c r="DO272" s="129"/>
      <c r="DP272" s="129"/>
      <c r="DQ272" s="129"/>
      <c r="DR272" s="129"/>
      <c r="DS272" s="129"/>
      <c r="DT272" s="129"/>
      <c r="DU272" s="129"/>
      <c r="DV272" s="129"/>
      <c r="DW272" s="129"/>
      <c r="DX272" s="129"/>
      <c r="DY272" s="129"/>
      <c r="DZ272" s="129"/>
      <c r="EA272" s="129"/>
      <c r="EB272" s="129"/>
      <c r="EC272" s="129"/>
      <c r="ED272" s="129"/>
      <c r="EE272" s="129"/>
      <c r="EF272" s="129"/>
      <c r="EG272" s="129"/>
      <c r="EH272" s="129"/>
      <c r="EI272" s="129"/>
      <c r="EJ272" s="129"/>
      <c r="EK272" s="129"/>
      <c r="EL272" s="129"/>
      <c r="EM272" s="129"/>
      <c r="EN272" s="129"/>
      <c r="EO272" s="129"/>
      <c r="EP272" s="129"/>
      <c r="EQ272" s="129"/>
      <c r="ER272" s="129"/>
      <c r="ES272" s="129"/>
      <c r="ET272" s="129"/>
      <c r="EU272" s="129"/>
      <c r="EV272" s="129"/>
      <c r="EW272" s="129"/>
      <c r="EX272" s="129"/>
      <c r="EY272" s="129"/>
      <c r="EZ272" s="129"/>
      <c r="FA272" s="129"/>
      <c r="FB272" s="129"/>
      <c r="FC272" s="129"/>
      <c r="FD272" s="129"/>
      <c r="FE272" s="129"/>
      <c r="FF272" s="129"/>
      <c r="FG272" s="129"/>
      <c r="FH272" s="129"/>
      <c r="FI272" s="129"/>
      <c r="FJ272" s="129"/>
      <c r="FK272" s="129"/>
      <c r="FL272" s="129"/>
      <c r="FM272" s="129"/>
      <c r="FN272" s="129"/>
      <c r="FO272" s="129"/>
      <c r="FP272" s="129"/>
      <c r="FQ272" s="129"/>
      <c r="FR272" s="129"/>
      <c r="FS272" s="129"/>
      <c r="FT272" s="129"/>
      <c r="FU272" s="129"/>
      <c r="FV272" s="129"/>
      <c r="FW272" s="129"/>
      <c r="FX272" s="129"/>
      <c r="FY272" s="129"/>
      <c r="FZ272" s="129"/>
      <c r="GA272" s="129"/>
      <c r="GB272" s="129"/>
      <c r="GC272" s="129"/>
      <c r="GD272" s="129"/>
      <c r="GE272" s="129"/>
      <c r="GF272" s="129"/>
      <c r="GG272" s="129"/>
      <c r="GH272" s="129"/>
      <c r="GI272" s="129"/>
      <c r="GJ272" s="129"/>
      <c r="GK272" s="129"/>
      <c r="GL272" s="129"/>
      <c r="GM272" s="129"/>
      <c r="GN272" s="129"/>
      <c r="GO272" s="129"/>
      <c r="GP272" s="129"/>
      <c r="GQ272" s="129"/>
      <c r="GR272" s="129"/>
      <c r="GS272" s="129"/>
      <c r="GT272" s="129"/>
      <c r="GU272" s="129"/>
      <c r="GV272" s="129"/>
      <c r="GW272" s="129"/>
      <c r="GX272" s="129"/>
      <c r="GY272" s="129"/>
      <c r="GZ272" s="129"/>
      <c r="HA272" s="129"/>
      <c r="HB272" s="129"/>
      <c r="HC272" s="129"/>
      <c r="HD272" s="129"/>
      <c r="HE272" s="129"/>
      <c r="HF272" s="129"/>
      <c r="HG272" s="129"/>
      <c r="HH272" s="129"/>
      <c r="HI272" s="129"/>
      <c r="HJ272" s="129"/>
      <c r="HK272" s="129"/>
      <c r="HL272" s="129"/>
      <c r="HM272" s="129"/>
      <c r="HN272" s="129"/>
      <c r="HO272" s="129"/>
      <c r="HP272" s="129"/>
      <c r="HQ272" s="129"/>
      <c r="HR272" s="129"/>
      <c r="HS272" s="129"/>
      <c r="HT272" s="129"/>
      <c r="HU272" s="129"/>
      <c r="HV272" s="129"/>
      <c r="HW272" s="129"/>
      <c r="HX272" s="129"/>
      <c r="HY272" s="129"/>
      <c r="HZ272" s="129"/>
      <c r="IA272" s="129"/>
      <c r="IB272" s="129"/>
      <c r="IC272" s="129"/>
      <c r="ID272" s="129"/>
      <c r="IE272" s="129"/>
      <c r="IF272" s="129"/>
      <c r="IG272" s="129"/>
      <c r="IH272" s="129"/>
      <c r="II272" s="129"/>
      <c r="IJ272" s="129"/>
      <c r="IK272" s="129"/>
      <c r="IL272" s="129"/>
      <c r="IM272" s="129"/>
      <c r="IN272" s="129"/>
      <c r="IO272" s="129"/>
      <c r="IP272" s="129"/>
      <c r="IQ272" s="129"/>
      <c r="IR272" s="129"/>
      <c r="IS272" s="129"/>
      <c r="IT272" s="129"/>
      <c r="IU272" s="129"/>
      <c r="IV272" s="129"/>
      <c r="IW272" s="129"/>
      <c r="IX272" s="129"/>
      <c r="IY272" s="129"/>
    </row>
    <row r="273" spans="1:259" s="120" customFormat="1" ht="15" hidden="1" x14ac:dyDescent="0.3">
      <c r="A273" s="130"/>
      <c r="B273" s="137" t="e">
        <f>IF(B271=0,B272,B271)</f>
        <v>#REF!</v>
      </c>
      <c r="C273" s="137"/>
      <c r="D273" s="137" t="e">
        <f>IF(D271=0,D272,D271)</f>
        <v>#REF!</v>
      </c>
      <c r="E273" s="137" t="e">
        <f>IF(E271=0,E272,E271)</f>
        <v>#REF!</v>
      </c>
      <c r="F273" s="137"/>
      <c r="G273" s="137"/>
      <c r="H273" s="137" t="e">
        <f>IF(H271=0,H272,H271)</f>
        <v>#REF!</v>
      </c>
      <c r="I273" s="137" t="e">
        <f>IF(I271=0,I272,I271)</f>
        <v>#REF!</v>
      </c>
      <c r="J273" s="138"/>
      <c r="K273" s="138"/>
      <c r="L273" s="138"/>
      <c r="M273" s="138"/>
      <c r="N273" s="138"/>
      <c r="O273" s="138"/>
      <c r="P273" s="138"/>
      <c r="Q273" s="138"/>
      <c r="R273" s="138"/>
      <c r="S273" s="138"/>
      <c r="T273" s="138"/>
      <c r="U273" s="138"/>
      <c r="V273" s="133"/>
      <c r="W273" s="128"/>
      <c r="X273" s="129"/>
      <c r="Y273" s="129"/>
      <c r="Z273" s="129"/>
      <c r="AA273" s="129"/>
      <c r="AB273" s="129"/>
      <c r="AC273" s="129"/>
      <c r="AD273" s="129"/>
      <c r="AE273" s="129"/>
      <c r="AF273" s="129"/>
      <c r="AG273" s="129"/>
      <c r="AH273" s="129"/>
      <c r="AI273" s="129"/>
      <c r="AJ273" s="129"/>
      <c r="AK273" s="129"/>
      <c r="AL273" s="129"/>
      <c r="AM273" s="129"/>
      <c r="AN273" s="129"/>
      <c r="AO273" s="129"/>
      <c r="AP273" s="129"/>
      <c r="AQ273" s="129"/>
      <c r="AR273" s="129"/>
      <c r="AS273" s="129"/>
      <c r="AT273" s="129"/>
      <c r="AU273" s="129"/>
      <c r="AV273" s="129"/>
      <c r="AW273" s="129"/>
      <c r="AX273" s="129"/>
      <c r="AY273" s="129"/>
      <c r="AZ273" s="129"/>
      <c r="BA273" s="129"/>
      <c r="BB273" s="129"/>
      <c r="BC273" s="129"/>
      <c r="BD273" s="129"/>
      <c r="BE273" s="129"/>
      <c r="BF273" s="129"/>
      <c r="BG273" s="129"/>
      <c r="BH273" s="129"/>
      <c r="BI273" s="129"/>
      <c r="BJ273" s="129"/>
      <c r="BK273" s="129"/>
      <c r="BL273" s="129"/>
      <c r="BM273" s="129"/>
      <c r="BN273" s="129"/>
      <c r="BO273" s="129"/>
      <c r="BP273" s="129"/>
      <c r="BQ273" s="129"/>
      <c r="BR273" s="129"/>
      <c r="BS273" s="129"/>
      <c r="BT273" s="129"/>
      <c r="BU273" s="129"/>
      <c r="BV273" s="129"/>
      <c r="BW273" s="129"/>
      <c r="BX273" s="129"/>
      <c r="BY273" s="129"/>
      <c r="BZ273" s="129"/>
      <c r="CA273" s="129"/>
      <c r="CB273" s="129"/>
      <c r="CC273" s="129"/>
      <c r="CD273" s="129"/>
      <c r="CE273" s="129"/>
      <c r="CF273" s="129"/>
      <c r="CG273" s="129"/>
      <c r="CH273" s="129"/>
      <c r="CI273" s="129"/>
      <c r="CJ273" s="129"/>
      <c r="CK273" s="129"/>
      <c r="CL273" s="129"/>
      <c r="CM273" s="129"/>
      <c r="CN273" s="129"/>
      <c r="CO273" s="129"/>
      <c r="CP273" s="129"/>
      <c r="CQ273" s="129"/>
      <c r="CR273" s="129"/>
      <c r="CS273" s="129"/>
      <c r="CT273" s="129"/>
      <c r="CU273" s="129"/>
      <c r="CV273" s="129"/>
      <c r="CW273" s="129"/>
      <c r="CX273" s="129"/>
      <c r="CY273" s="129"/>
      <c r="CZ273" s="129"/>
      <c r="DA273" s="129"/>
      <c r="DB273" s="129"/>
      <c r="DC273" s="129"/>
      <c r="DD273" s="129"/>
      <c r="DE273" s="129"/>
      <c r="DF273" s="129"/>
      <c r="DG273" s="129"/>
      <c r="DH273" s="129"/>
      <c r="DI273" s="129"/>
      <c r="DJ273" s="129"/>
      <c r="DK273" s="129"/>
      <c r="DL273" s="129"/>
      <c r="DM273" s="129"/>
      <c r="DN273" s="129"/>
      <c r="DO273" s="129"/>
      <c r="DP273" s="129"/>
      <c r="DQ273" s="129"/>
      <c r="DR273" s="129"/>
      <c r="DS273" s="129"/>
      <c r="DT273" s="129"/>
      <c r="DU273" s="129"/>
      <c r="DV273" s="129"/>
      <c r="DW273" s="129"/>
      <c r="DX273" s="129"/>
      <c r="DY273" s="129"/>
      <c r="DZ273" s="129"/>
      <c r="EA273" s="129"/>
      <c r="EB273" s="129"/>
      <c r="EC273" s="129"/>
      <c r="ED273" s="129"/>
      <c r="EE273" s="129"/>
      <c r="EF273" s="129"/>
      <c r="EG273" s="129"/>
      <c r="EH273" s="129"/>
      <c r="EI273" s="129"/>
      <c r="EJ273" s="129"/>
      <c r="EK273" s="129"/>
      <c r="EL273" s="129"/>
      <c r="EM273" s="129"/>
      <c r="EN273" s="129"/>
      <c r="EO273" s="129"/>
      <c r="EP273" s="129"/>
      <c r="EQ273" s="129"/>
      <c r="ER273" s="129"/>
      <c r="ES273" s="129"/>
      <c r="ET273" s="129"/>
      <c r="EU273" s="129"/>
      <c r="EV273" s="129"/>
      <c r="EW273" s="129"/>
      <c r="EX273" s="129"/>
      <c r="EY273" s="129"/>
      <c r="EZ273" s="129"/>
      <c r="FA273" s="129"/>
      <c r="FB273" s="129"/>
      <c r="FC273" s="129"/>
      <c r="FD273" s="129"/>
      <c r="FE273" s="129"/>
      <c r="FF273" s="129"/>
      <c r="FG273" s="129"/>
      <c r="FH273" s="129"/>
      <c r="FI273" s="129"/>
      <c r="FJ273" s="129"/>
      <c r="FK273" s="129"/>
      <c r="FL273" s="129"/>
      <c r="FM273" s="129"/>
      <c r="FN273" s="129"/>
      <c r="FO273" s="129"/>
      <c r="FP273" s="129"/>
      <c r="FQ273" s="129"/>
      <c r="FR273" s="129"/>
      <c r="FS273" s="129"/>
      <c r="FT273" s="129"/>
      <c r="FU273" s="129"/>
      <c r="FV273" s="129"/>
      <c r="FW273" s="129"/>
      <c r="FX273" s="129"/>
      <c r="FY273" s="129"/>
      <c r="FZ273" s="129"/>
      <c r="GA273" s="129"/>
      <c r="GB273" s="129"/>
      <c r="GC273" s="129"/>
      <c r="GD273" s="129"/>
      <c r="GE273" s="129"/>
      <c r="GF273" s="129"/>
      <c r="GG273" s="129"/>
      <c r="GH273" s="129"/>
      <c r="GI273" s="129"/>
      <c r="GJ273" s="129"/>
      <c r="GK273" s="129"/>
      <c r="GL273" s="129"/>
      <c r="GM273" s="129"/>
      <c r="GN273" s="129"/>
      <c r="GO273" s="129"/>
      <c r="GP273" s="129"/>
      <c r="GQ273" s="129"/>
      <c r="GR273" s="129"/>
      <c r="GS273" s="129"/>
      <c r="GT273" s="129"/>
      <c r="GU273" s="129"/>
      <c r="GV273" s="129"/>
      <c r="GW273" s="129"/>
      <c r="GX273" s="129"/>
      <c r="GY273" s="129"/>
      <c r="GZ273" s="129"/>
      <c r="HA273" s="129"/>
      <c r="HB273" s="129"/>
      <c r="HC273" s="129"/>
      <c r="HD273" s="129"/>
      <c r="HE273" s="129"/>
      <c r="HF273" s="129"/>
      <c r="HG273" s="129"/>
      <c r="HH273" s="129"/>
      <c r="HI273" s="129"/>
      <c r="HJ273" s="129"/>
      <c r="HK273" s="129"/>
      <c r="HL273" s="129"/>
      <c r="HM273" s="129"/>
      <c r="HN273" s="129"/>
      <c r="HO273" s="129"/>
      <c r="HP273" s="129"/>
      <c r="HQ273" s="129"/>
      <c r="HR273" s="129"/>
      <c r="HS273" s="129"/>
      <c r="HT273" s="129"/>
      <c r="HU273" s="129"/>
      <c r="HV273" s="129"/>
      <c r="HW273" s="129"/>
      <c r="HX273" s="129"/>
      <c r="HY273" s="129"/>
      <c r="HZ273" s="129"/>
      <c r="IA273" s="129"/>
      <c r="IB273" s="129"/>
      <c r="IC273" s="129"/>
      <c r="ID273" s="129"/>
      <c r="IE273" s="129"/>
      <c r="IF273" s="129"/>
      <c r="IG273" s="129"/>
      <c r="IH273" s="129"/>
      <c r="II273" s="129"/>
      <c r="IJ273" s="129"/>
      <c r="IK273" s="129"/>
      <c r="IL273" s="129"/>
      <c r="IM273" s="129"/>
      <c r="IN273" s="129"/>
      <c r="IO273" s="129"/>
      <c r="IP273" s="129"/>
      <c r="IQ273" s="129"/>
      <c r="IR273" s="129"/>
      <c r="IS273" s="129"/>
      <c r="IT273" s="129"/>
      <c r="IU273" s="129"/>
      <c r="IV273" s="129"/>
      <c r="IW273" s="129"/>
      <c r="IX273" s="129"/>
      <c r="IY273" s="129"/>
    </row>
    <row r="274" spans="1:259" s="120" customFormat="1" ht="15" hidden="1" x14ac:dyDescent="0.3">
      <c r="A274" s="130"/>
      <c r="B274" s="138" t="e">
        <f>IF(B77=609,"Enam Ratus Sembilan",IF(B77=610,"Enam Ratus Sepuluh",IF(B77=611,"Enam Ratus Sebelas",IF(B77=612,"Enam Ratus Dua Belas",IF(B77=613,"Enam Ratus Tiga Belas",IF(B77=614,"Enam Ratus Empat Belas",IF(B77=615,"Enam Ratus Lima Belas",IF(B77=616,"Enam Ratus Enam Belas",0))))))))</f>
        <v>#REF!</v>
      </c>
      <c r="C274" s="138"/>
      <c r="D274" s="138" t="e">
        <f>IF(D77=609,"Enam Ratus Sembilan",IF(D77=610,"Enam Ratus Sepuluh",IF(D77=611,"Enam Ratus Sebelas",IF(D77=612,"Enam Ratus Dua Belas",IF(D77=613,"Enam Ratus Tiga Belas",IF(D77=614,"Enam Ratus Empat Belas",IF(D77=615,"Enam Ratus Lima Belas",IF(D77=616,"Enam Ratus Enam Belas",0))))))))</f>
        <v>#REF!</v>
      </c>
      <c r="E274" s="138" t="e">
        <f>IF(E77=609,"Enam Ratus Sembilan",IF(E77=610,"Enam Ratus Sepuluh",IF(E77=611,"Enam Ratus Sebelas",IF(E77=612,"Enam Ratus Dua Belas",IF(E77=613,"Enam Ratus Tiga Belas",IF(E77=614,"Enam Ratus Empat Belas",IF(E77=615,"Enam Ratus Lima Belas",IF(E77=616,"Enam Ratus Enam Belas",0))))))))</f>
        <v>#REF!</v>
      </c>
      <c r="F274" s="138"/>
      <c r="G274" s="138"/>
      <c r="H274" s="138" t="e">
        <f>IF(H77=609,"Enam Ratus Sembilan",IF(H77=610,"Enam Ratus Sepuluh",IF(H77=611,"Enam Ratus Sebelas",IF(H77=612,"Enam Ratus Dua Belas",IF(H77=613,"Enam Ratus Tiga Belas",IF(H77=614,"Enam Ratus Empat Belas",IF(H77=615,"Enam Ratus Lima Belas",IF(H77=616,"Enam Ratus Enam Belas",0))))))))</f>
        <v>#REF!</v>
      </c>
      <c r="I274" s="138" t="e">
        <f>IF(I77=609,"Enam Ratus Sembilan",IF(I77=610,"Enam Ratus Sepuluh",IF(I77=611,"Enam Ratus Sebelas",IF(I77=612,"Enam Ratus Dua Belas",IF(I77=613,"Enam Ratus Tiga Belas",IF(I77=614,"Enam Ratus Empat Belas",IF(I77=615,"Enam Ratus Lima Belas",IF(I77=616,"Enam Ratus Enam Belas",0))))))))</f>
        <v>#REF!</v>
      </c>
      <c r="J274" s="138"/>
      <c r="K274" s="138"/>
      <c r="L274" s="138"/>
      <c r="M274" s="138"/>
      <c r="N274" s="138"/>
      <c r="O274" s="138"/>
      <c r="P274" s="138"/>
      <c r="Q274" s="138"/>
      <c r="R274" s="138"/>
      <c r="S274" s="138"/>
      <c r="T274" s="138"/>
      <c r="U274" s="138"/>
      <c r="V274" s="133"/>
      <c r="W274" s="128"/>
      <c r="X274" s="129"/>
      <c r="Y274" s="129"/>
      <c r="Z274" s="129"/>
      <c r="AA274" s="129"/>
      <c r="AB274" s="129"/>
      <c r="AC274" s="129"/>
      <c r="AD274" s="129"/>
      <c r="AE274" s="129"/>
      <c r="AF274" s="129"/>
      <c r="AG274" s="129"/>
      <c r="AH274" s="129"/>
      <c r="AI274" s="129"/>
      <c r="AJ274" s="129"/>
      <c r="AK274" s="129"/>
      <c r="AL274" s="129"/>
      <c r="AM274" s="129"/>
      <c r="AN274" s="129"/>
      <c r="AO274" s="129"/>
      <c r="AP274" s="129"/>
      <c r="AQ274" s="129"/>
      <c r="AR274" s="129"/>
      <c r="AS274" s="129"/>
      <c r="AT274" s="129"/>
      <c r="AU274" s="129"/>
      <c r="AV274" s="129"/>
      <c r="AW274" s="129"/>
      <c r="AX274" s="129"/>
      <c r="AY274" s="129"/>
      <c r="AZ274" s="129"/>
      <c r="BA274" s="129"/>
      <c r="BB274" s="129"/>
      <c r="BC274" s="129"/>
      <c r="BD274" s="129"/>
      <c r="BE274" s="129"/>
      <c r="BF274" s="129"/>
      <c r="BG274" s="129"/>
      <c r="BH274" s="129"/>
      <c r="BI274" s="129"/>
      <c r="BJ274" s="129"/>
      <c r="BK274" s="129"/>
      <c r="BL274" s="129"/>
      <c r="BM274" s="129"/>
      <c r="BN274" s="129"/>
      <c r="BO274" s="129"/>
      <c r="BP274" s="129"/>
      <c r="BQ274" s="129"/>
      <c r="BR274" s="129"/>
      <c r="BS274" s="129"/>
      <c r="BT274" s="129"/>
      <c r="BU274" s="129"/>
      <c r="BV274" s="129"/>
      <c r="BW274" s="129"/>
      <c r="BX274" s="129"/>
      <c r="BY274" s="129"/>
      <c r="BZ274" s="129"/>
      <c r="CA274" s="129"/>
      <c r="CB274" s="129"/>
      <c r="CC274" s="129"/>
      <c r="CD274" s="129"/>
      <c r="CE274" s="129"/>
      <c r="CF274" s="129"/>
      <c r="CG274" s="129"/>
      <c r="CH274" s="129"/>
      <c r="CI274" s="129"/>
      <c r="CJ274" s="129"/>
      <c r="CK274" s="129"/>
      <c r="CL274" s="129"/>
      <c r="CM274" s="129"/>
      <c r="CN274" s="129"/>
      <c r="CO274" s="129"/>
      <c r="CP274" s="129"/>
      <c r="CQ274" s="129"/>
      <c r="CR274" s="129"/>
      <c r="CS274" s="129"/>
      <c r="CT274" s="129"/>
      <c r="CU274" s="129"/>
      <c r="CV274" s="129"/>
      <c r="CW274" s="129"/>
      <c r="CX274" s="129"/>
      <c r="CY274" s="129"/>
      <c r="CZ274" s="129"/>
      <c r="DA274" s="129"/>
      <c r="DB274" s="129"/>
      <c r="DC274" s="129"/>
      <c r="DD274" s="129"/>
      <c r="DE274" s="129"/>
      <c r="DF274" s="129"/>
      <c r="DG274" s="129"/>
      <c r="DH274" s="129"/>
      <c r="DI274" s="129"/>
      <c r="DJ274" s="129"/>
      <c r="DK274" s="129"/>
      <c r="DL274" s="129"/>
      <c r="DM274" s="129"/>
      <c r="DN274" s="129"/>
      <c r="DO274" s="129"/>
      <c r="DP274" s="129"/>
      <c r="DQ274" s="129"/>
      <c r="DR274" s="129"/>
      <c r="DS274" s="129"/>
      <c r="DT274" s="129"/>
      <c r="DU274" s="129"/>
      <c r="DV274" s="129"/>
      <c r="DW274" s="129"/>
      <c r="DX274" s="129"/>
      <c r="DY274" s="129"/>
      <c r="DZ274" s="129"/>
      <c r="EA274" s="129"/>
      <c r="EB274" s="129"/>
      <c r="EC274" s="129"/>
      <c r="ED274" s="129"/>
      <c r="EE274" s="129"/>
      <c r="EF274" s="129"/>
      <c r="EG274" s="129"/>
      <c r="EH274" s="129"/>
      <c r="EI274" s="129"/>
      <c r="EJ274" s="129"/>
      <c r="EK274" s="129"/>
      <c r="EL274" s="129"/>
      <c r="EM274" s="129"/>
      <c r="EN274" s="129"/>
      <c r="EO274" s="129"/>
      <c r="EP274" s="129"/>
      <c r="EQ274" s="129"/>
      <c r="ER274" s="129"/>
      <c r="ES274" s="129"/>
      <c r="ET274" s="129"/>
      <c r="EU274" s="129"/>
      <c r="EV274" s="129"/>
      <c r="EW274" s="129"/>
      <c r="EX274" s="129"/>
      <c r="EY274" s="129"/>
      <c r="EZ274" s="129"/>
      <c r="FA274" s="129"/>
      <c r="FB274" s="129"/>
      <c r="FC274" s="129"/>
      <c r="FD274" s="129"/>
      <c r="FE274" s="129"/>
      <c r="FF274" s="129"/>
      <c r="FG274" s="129"/>
      <c r="FH274" s="129"/>
      <c r="FI274" s="129"/>
      <c r="FJ274" s="129"/>
      <c r="FK274" s="129"/>
      <c r="FL274" s="129"/>
      <c r="FM274" s="129"/>
      <c r="FN274" s="129"/>
      <c r="FO274" s="129"/>
      <c r="FP274" s="129"/>
      <c r="FQ274" s="129"/>
      <c r="FR274" s="129"/>
      <c r="FS274" s="129"/>
      <c r="FT274" s="129"/>
      <c r="FU274" s="129"/>
      <c r="FV274" s="129"/>
      <c r="FW274" s="129"/>
      <c r="FX274" s="129"/>
      <c r="FY274" s="129"/>
      <c r="FZ274" s="129"/>
      <c r="GA274" s="129"/>
      <c r="GB274" s="129"/>
      <c r="GC274" s="129"/>
      <c r="GD274" s="129"/>
      <c r="GE274" s="129"/>
      <c r="GF274" s="129"/>
      <c r="GG274" s="129"/>
      <c r="GH274" s="129"/>
      <c r="GI274" s="129"/>
      <c r="GJ274" s="129"/>
      <c r="GK274" s="129"/>
      <c r="GL274" s="129"/>
      <c r="GM274" s="129"/>
      <c r="GN274" s="129"/>
      <c r="GO274" s="129"/>
      <c r="GP274" s="129"/>
      <c r="GQ274" s="129"/>
      <c r="GR274" s="129"/>
      <c r="GS274" s="129"/>
      <c r="GT274" s="129"/>
      <c r="GU274" s="129"/>
      <c r="GV274" s="129"/>
      <c r="GW274" s="129"/>
      <c r="GX274" s="129"/>
      <c r="GY274" s="129"/>
      <c r="GZ274" s="129"/>
      <c r="HA274" s="129"/>
      <c r="HB274" s="129"/>
      <c r="HC274" s="129"/>
      <c r="HD274" s="129"/>
      <c r="HE274" s="129"/>
      <c r="HF274" s="129"/>
      <c r="HG274" s="129"/>
      <c r="HH274" s="129"/>
      <c r="HI274" s="129"/>
      <c r="HJ274" s="129"/>
      <c r="HK274" s="129"/>
      <c r="HL274" s="129"/>
      <c r="HM274" s="129"/>
      <c r="HN274" s="129"/>
      <c r="HO274" s="129"/>
      <c r="HP274" s="129"/>
      <c r="HQ274" s="129"/>
      <c r="HR274" s="129"/>
      <c r="HS274" s="129"/>
      <c r="HT274" s="129"/>
      <c r="HU274" s="129"/>
      <c r="HV274" s="129"/>
      <c r="HW274" s="129"/>
      <c r="HX274" s="129"/>
      <c r="HY274" s="129"/>
      <c r="HZ274" s="129"/>
      <c r="IA274" s="129"/>
      <c r="IB274" s="129"/>
      <c r="IC274" s="129"/>
      <c r="ID274" s="129"/>
      <c r="IE274" s="129"/>
      <c r="IF274" s="129"/>
      <c r="IG274" s="129"/>
      <c r="IH274" s="129"/>
      <c r="II274" s="129"/>
      <c r="IJ274" s="129"/>
      <c r="IK274" s="129"/>
      <c r="IL274" s="129"/>
      <c r="IM274" s="129"/>
      <c r="IN274" s="129"/>
      <c r="IO274" s="129"/>
      <c r="IP274" s="129"/>
      <c r="IQ274" s="129"/>
      <c r="IR274" s="129"/>
      <c r="IS274" s="129"/>
      <c r="IT274" s="129"/>
      <c r="IU274" s="129"/>
      <c r="IV274" s="129"/>
      <c r="IW274" s="129"/>
      <c r="IX274" s="129"/>
      <c r="IY274" s="129"/>
    </row>
    <row r="275" spans="1:259" s="120" customFormat="1" ht="15" hidden="1" x14ac:dyDescent="0.3">
      <c r="A275" s="130"/>
      <c r="B275" s="137" t="e">
        <f>IF(B273=0,B274,B273)</f>
        <v>#REF!</v>
      </c>
      <c r="C275" s="137"/>
      <c r="D275" s="137" t="e">
        <f>IF(D273=0,D274,D273)</f>
        <v>#REF!</v>
      </c>
      <c r="E275" s="137" t="e">
        <f>IF(E273=0,E274,E273)</f>
        <v>#REF!</v>
      </c>
      <c r="F275" s="137"/>
      <c r="G275" s="137"/>
      <c r="H275" s="137" t="e">
        <f>IF(H273=0,H274,H273)</f>
        <v>#REF!</v>
      </c>
      <c r="I275" s="137" t="e">
        <f>IF(I273=0,I274,I273)</f>
        <v>#REF!</v>
      </c>
      <c r="J275" s="138"/>
      <c r="K275" s="138"/>
      <c r="L275" s="138"/>
      <c r="M275" s="138"/>
      <c r="N275" s="138"/>
      <c r="O275" s="138"/>
      <c r="P275" s="138"/>
      <c r="Q275" s="138"/>
      <c r="R275" s="138"/>
      <c r="S275" s="138"/>
      <c r="T275" s="138"/>
      <c r="U275" s="138"/>
      <c r="V275" s="133"/>
      <c r="W275" s="128"/>
      <c r="X275" s="129"/>
      <c r="Y275" s="129"/>
      <c r="Z275" s="129"/>
      <c r="AA275" s="129"/>
      <c r="AB275" s="129"/>
      <c r="AC275" s="129"/>
      <c r="AD275" s="129"/>
      <c r="AE275" s="129"/>
      <c r="AF275" s="129"/>
      <c r="AG275" s="129"/>
      <c r="AH275" s="129"/>
      <c r="AI275" s="129"/>
      <c r="AJ275" s="129"/>
      <c r="AK275" s="129"/>
      <c r="AL275" s="129"/>
      <c r="AM275" s="129"/>
      <c r="AN275" s="129"/>
      <c r="AO275" s="129"/>
      <c r="AP275" s="129"/>
      <c r="AQ275" s="129"/>
      <c r="AR275" s="129"/>
      <c r="AS275" s="129"/>
      <c r="AT275" s="129"/>
      <c r="AU275" s="129"/>
      <c r="AV275" s="129"/>
      <c r="AW275" s="129"/>
      <c r="AX275" s="129"/>
      <c r="AY275" s="129"/>
      <c r="AZ275" s="129"/>
      <c r="BA275" s="129"/>
      <c r="BB275" s="129"/>
      <c r="BC275" s="129"/>
      <c r="BD275" s="129"/>
      <c r="BE275" s="129"/>
      <c r="BF275" s="129"/>
      <c r="BG275" s="129"/>
      <c r="BH275" s="129"/>
      <c r="BI275" s="129"/>
      <c r="BJ275" s="129"/>
      <c r="BK275" s="129"/>
      <c r="BL275" s="129"/>
      <c r="BM275" s="129"/>
      <c r="BN275" s="129"/>
      <c r="BO275" s="129"/>
      <c r="BP275" s="129"/>
      <c r="BQ275" s="129"/>
      <c r="BR275" s="129"/>
      <c r="BS275" s="129"/>
      <c r="BT275" s="129"/>
      <c r="BU275" s="129"/>
      <c r="BV275" s="129"/>
      <c r="BW275" s="129"/>
      <c r="BX275" s="129"/>
      <c r="BY275" s="129"/>
      <c r="BZ275" s="129"/>
      <c r="CA275" s="129"/>
      <c r="CB275" s="129"/>
      <c r="CC275" s="129"/>
      <c r="CD275" s="129"/>
      <c r="CE275" s="129"/>
      <c r="CF275" s="129"/>
      <c r="CG275" s="129"/>
      <c r="CH275" s="129"/>
      <c r="CI275" s="129"/>
      <c r="CJ275" s="129"/>
      <c r="CK275" s="129"/>
      <c r="CL275" s="129"/>
      <c r="CM275" s="129"/>
      <c r="CN275" s="129"/>
      <c r="CO275" s="129"/>
      <c r="CP275" s="129"/>
      <c r="CQ275" s="129"/>
      <c r="CR275" s="129"/>
      <c r="CS275" s="129"/>
      <c r="CT275" s="129"/>
      <c r="CU275" s="129"/>
      <c r="CV275" s="129"/>
      <c r="CW275" s="129"/>
      <c r="CX275" s="129"/>
      <c r="CY275" s="129"/>
      <c r="CZ275" s="129"/>
      <c r="DA275" s="129"/>
      <c r="DB275" s="129"/>
      <c r="DC275" s="129"/>
      <c r="DD275" s="129"/>
      <c r="DE275" s="129"/>
      <c r="DF275" s="129"/>
      <c r="DG275" s="129"/>
      <c r="DH275" s="129"/>
      <c r="DI275" s="129"/>
      <c r="DJ275" s="129"/>
      <c r="DK275" s="129"/>
      <c r="DL275" s="129"/>
      <c r="DM275" s="129"/>
      <c r="DN275" s="129"/>
      <c r="DO275" s="129"/>
      <c r="DP275" s="129"/>
      <c r="DQ275" s="129"/>
      <c r="DR275" s="129"/>
      <c r="DS275" s="129"/>
      <c r="DT275" s="129"/>
      <c r="DU275" s="129"/>
      <c r="DV275" s="129"/>
      <c r="DW275" s="129"/>
      <c r="DX275" s="129"/>
      <c r="DY275" s="129"/>
      <c r="DZ275" s="129"/>
      <c r="EA275" s="129"/>
      <c r="EB275" s="129"/>
      <c r="EC275" s="129"/>
      <c r="ED275" s="129"/>
      <c r="EE275" s="129"/>
      <c r="EF275" s="129"/>
      <c r="EG275" s="129"/>
      <c r="EH275" s="129"/>
      <c r="EI275" s="129"/>
      <c r="EJ275" s="129"/>
      <c r="EK275" s="129"/>
      <c r="EL275" s="129"/>
      <c r="EM275" s="129"/>
      <c r="EN275" s="129"/>
      <c r="EO275" s="129"/>
      <c r="EP275" s="129"/>
      <c r="EQ275" s="129"/>
      <c r="ER275" s="129"/>
      <c r="ES275" s="129"/>
      <c r="ET275" s="129"/>
      <c r="EU275" s="129"/>
      <c r="EV275" s="129"/>
      <c r="EW275" s="129"/>
      <c r="EX275" s="129"/>
      <c r="EY275" s="129"/>
      <c r="EZ275" s="129"/>
      <c r="FA275" s="129"/>
      <c r="FB275" s="129"/>
      <c r="FC275" s="129"/>
      <c r="FD275" s="129"/>
      <c r="FE275" s="129"/>
      <c r="FF275" s="129"/>
      <c r="FG275" s="129"/>
      <c r="FH275" s="129"/>
      <c r="FI275" s="129"/>
      <c r="FJ275" s="129"/>
      <c r="FK275" s="129"/>
      <c r="FL275" s="129"/>
      <c r="FM275" s="129"/>
      <c r="FN275" s="129"/>
      <c r="FO275" s="129"/>
      <c r="FP275" s="129"/>
      <c r="FQ275" s="129"/>
      <c r="FR275" s="129"/>
      <c r="FS275" s="129"/>
      <c r="FT275" s="129"/>
      <c r="FU275" s="129"/>
      <c r="FV275" s="129"/>
      <c r="FW275" s="129"/>
      <c r="FX275" s="129"/>
      <c r="FY275" s="129"/>
      <c r="FZ275" s="129"/>
      <c r="GA275" s="129"/>
      <c r="GB275" s="129"/>
      <c r="GC275" s="129"/>
      <c r="GD275" s="129"/>
      <c r="GE275" s="129"/>
      <c r="GF275" s="129"/>
      <c r="GG275" s="129"/>
      <c r="GH275" s="129"/>
      <c r="GI275" s="129"/>
      <c r="GJ275" s="129"/>
      <c r="GK275" s="129"/>
      <c r="GL275" s="129"/>
      <c r="GM275" s="129"/>
      <c r="GN275" s="129"/>
      <c r="GO275" s="129"/>
      <c r="GP275" s="129"/>
      <c r="GQ275" s="129"/>
      <c r="GR275" s="129"/>
      <c r="GS275" s="129"/>
      <c r="GT275" s="129"/>
      <c r="GU275" s="129"/>
      <c r="GV275" s="129"/>
      <c r="GW275" s="129"/>
      <c r="GX275" s="129"/>
      <c r="GY275" s="129"/>
      <c r="GZ275" s="129"/>
      <c r="HA275" s="129"/>
      <c r="HB275" s="129"/>
      <c r="HC275" s="129"/>
      <c r="HD275" s="129"/>
      <c r="HE275" s="129"/>
      <c r="HF275" s="129"/>
      <c r="HG275" s="129"/>
      <c r="HH275" s="129"/>
      <c r="HI275" s="129"/>
      <c r="HJ275" s="129"/>
      <c r="HK275" s="129"/>
      <c r="HL275" s="129"/>
      <c r="HM275" s="129"/>
      <c r="HN275" s="129"/>
      <c r="HO275" s="129"/>
      <c r="HP275" s="129"/>
      <c r="HQ275" s="129"/>
      <c r="HR275" s="129"/>
      <c r="HS275" s="129"/>
      <c r="HT275" s="129"/>
      <c r="HU275" s="129"/>
      <c r="HV275" s="129"/>
      <c r="HW275" s="129"/>
      <c r="HX275" s="129"/>
      <c r="HY275" s="129"/>
      <c r="HZ275" s="129"/>
      <c r="IA275" s="129"/>
      <c r="IB275" s="129"/>
      <c r="IC275" s="129"/>
      <c r="ID275" s="129"/>
      <c r="IE275" s="129"/>
      <c r="IF275" s="129"/>
      <c r="IG275" s="129"/>
      <c r="IH275" s="129"/>
      <c r="II275" s="129"/>
      <c r="IJ275" s="129"/>
      <c r="IK275" s="129"/>
      <c r="IL275" s="129"/>
      <c r="IM275" s="129"/>
      <c r="IN275" s="129"/>
      <c r="IO275" s="129"/>
      <c r="IP275" s="129"/>
      <c r="IQ275" s="129"/>
      <c r="IR275" s="129"/>
      <c r="IS275" s="129"/>
      <c r="IT275" s="129"/>
      <c r="IU275" s="129"/>
      <c r="IV275" s="129"/>
      <c r="IW275" s="129"/>
      <c r="IX275" s="129"/>
      <c r="IY275" s="129"/>
    </row>
    <row r="276" spans="1:259" s="120" customFormat="1" ht="15" hidden="1" x14ac:dyDescent="0.3">
      <c r="A276" s="130"/>
      <c r="B276" s="138" t="e">
        <f>IF(B77=617,"Enam Ratus Tujuh Belas",IF(B77=618,"Enam Ratus Delapan Belas",IF(B77=619,"Enam Ratus Sembilan Belas",IF(B77=620,"Enam Ratus Dua Puluh",IF(B77=621,"Enam Ratus Dua Puluh Satu",IF(B77=622,"Enam Ratus Dua Puluh Dua",IF(B77=623,"Enam Ratus Dua Puluh Tiga",IF(B77=624,"Enam Ratus Dua Puluh Empat",0))))))))</f>
        <v>#REF!</v>
      </c>
      <c r="C276" s="138"/>
      <c r="D276" s="138" t="e">
        <f>IF(D77=617,"Enam Ratus Tujuh Belas",IF(D77=618,"Enam Ratus Delapan Belas",IF(D77=619,"Enam Ratus Sembilan Belas",IF(D77=620,"Enam Ratus Dua Puluh",IF(D77=621,"Enam Ratus Dua Puluh Satu",IF(D77=622,"Enam Ratus Dua Puluh Dua",IF(D77=623,"Enam Ratus Dua Puluh Tiga",IF(D77=624,"Enam Ratus Dua Puluh Empat",0))))))))</f>
        <v>#REF!</v>
      </c>
      <c r="E276" s="138" t="e">
        <f>IF(E77=617,"Enam Ratus Tujuh Belas",IF(E77=618,"Enam Ratus Delapan Belas",IF(E77=619,"Enam Ratus Sembilan Belas",IF(E77=620,"Enam Ratus Dua Puluh",IF(E77=621,"Enam Ratus Dua Puluh Satu",IF(E77=622,"Enam Ratus Dua Puluh Dua",IF(E77=623,"Enam Ratus Dua Puluh Tiga",IF(E77=624,"Enam Ratus Dua Puluh Empat",0))))))))</f>
        <v>#REF!</v>
      </c>
      <c r="F276" s="138"/>
      <c r="G276" s="138"/>
      <c r="H276" s="138" t="e">
        <f>IF(H77=617,"Enam Ratus Tujuh Belas",IF(H77=618,"Enam Ratus Delapan Belas",IF(H77=619,"Enam Ratus Sembilan Belas",IF(H77=620,"Enam Ratus Dua Puluh",IF(H77=621,"Enam Ratus Dua Puluh Satu",IF(H77=622,"Enam Ratus Dua Puluh Dua",IF(H77=623,"Enam Ratus Dua Puluh Tiga",IF(H77=624,"Enam Ratus Dua Puluh Empat",0))))))))</f>
        <v>#REF!</v>
      </c>
      <c r="I276" s="138" t="e">
        <f>IF(I77=617,"Enam Ratus Tujuh Belas",IF(I77=618,"Enam Ratus Delapan Belas",IF(I77=619,"Enam Ratus Sembilan Belas",IF(I77=620,"Enam Ratus Dua Puluh",IF(I77=621,"Enam Ratus Dua Puluh Satu",IF(I77=622,"Enam Ratus Dua Puluh Dua",IF(I77=623,"Enam Ratus Dua Puluh Tiga",IF(I77=624,"Enam Ratus Dua Puluh Empat",0))))))))</f>
        <v>#REF!</v>
      </c>
      <c r="J276" s="138"/>
      <c r="K276" s="138"/>
      <c r="L276" s="138"/>
      <c r="M276" s="138"/>
      <c r="N276" s="138"/>
      <c r="O276" s="138"/>
      <c r="P276" s="138"/>
      <c r="Q276" s="138"/>
      <c r="R276" s="138"/>
      <c r="S276" s="138"/>
      <c r="T276" s="138"/>
      <c r="U276" s="138"/>
      <c r="V276" s="133"/>
      <c r="W276" s="128"/>
      <c r="X276" s="129"/>
      <c r="Y276" s="129"/>
      <c r="Z276" s="129"/>
      <c r="AA276" s="129"/>
      <c r="AB276" s="129"/>
      <c r="AC276" s="129"/>
      <c r="AD276" s="129"/>
      <c r="AE276" s="129"/>
      <c r="AF276" s="129"/>
      <c r="AG276" s="129"/>
      <c r="AH276" s="129"/>
      <c r="AI276" s="129"/>
      <c r="AJ276" s="129"/>
      <c r="AK276" s="129"/>
      <c r="AL276" s="129"/>
      <c r="AM276" s="129"/>
      <c r="AN276" s="129"/>
      <c r="AO276" s="129"/>
      <c r="AP276" s="129"/>
      <c r="AQ276" s="129"/>
      <c r="AR276" s="129"/>
      <c r="AS276" s="129"/>
      <c r="AT276" s="129"/>
      <c r="AU276" s="129"/>
      <c r="AV276" s="129"/>
      <c r="AW276" s="129"/>
      <c r="AX276" s="129"/>
      <c r="AY276" s="129"/>
      <c r="AZ276" s="129"/>
      <c r="BA276" s="129"/>
      <c r="BB276" s="129"/>
      <c r="BC276" s="129"/>
      <c r="BD276" s="129"/>
      <c r="BE276" s="129"/>
      <c r="BF276" s="129"/>
      <c r="BG276" s="129"/>
      <c r="BH276" s="129"/>
      <c r="BI276" s="129"/>
      <c r="BJ276" s="129"/>
      <c r="BK276" s="129"/>
      <c r="BL276" s="129"/>
      <c r="BM276" s="129"/>
      <c r="BN276" s="129"/>
      <c r="BO276" s="129"/>
      <c r="BP276" s="129"/>
      <c r="BQ276" s="129"/>
      <c r="BR276" s="129"/>
      <c r="BS276" s="129"/>
      <c r="BT276" s="129"/>
      <c r="BU276" s="129"/>
      <c r="BV276" s="129"/>
      <c r="BW276" s="129"/>
      <c r="BX276" s="129"/>
      <c r="BY276" s="129"/>
      <c r="BZ276" s="129"/>
      <c r="CA276" s="129"/>
      <c r="CB276" s="129"/>
      <c r="CC276" s="129"/>
      <c r="CD276" s="129"/>
      <c r="CE276" s="129"/>
      <c r="CF276" s="129"/>
      <c r="CG276" s="129"/>
      <c r="CH276" s="129"/>
      <c r="CI276" s="129"/>
      <c r="CJ276" s="129"/>
      <c r="CK276" s="129"/>
      <c r="CL276" s="129"/>
      <c r="CM276" s="129"/>
      <c r="CN276" s="129"/>
      <c r="CO276" s="129"/>
      <c r="CP276" s="129"/>
      <c r="CQ276" s="129"/>
      <c r="CR276" s="129"/>
      <c r="CS276" s="129"/>
      <c r="CT276" s="129"/>
      <c r="CU276" s="129"/>
      <c r="CV276" s="129"/>
      <c r="CW276" s="129"/>
      <c r="CX276" s="129"/>
      <c r="CY276" s="129"/>
      <c r="CZ276" s="129"/>
      <c r="DA276" s="129"/>
      <c r="DB276" s="129"/>
      <c r="DC276" s="129"/>
      <c r="DD276" s="129"/>
      <c r="DE276" s="129"/>
      <c r="DF276" s="129"/>
      <c r="DG276" s="129"/>
      <c r="DH276" s="129"/>
      <c r="DI276" s="129"/>
      <c r="DJ276" s="129"/>
      <c r="DK276" s="129"/>
      <c r="DL276" s="129"/>
      <c r="DM276" s="129"/>
      <c r="DN276" s="129"/>
      <c r="DO276" s="129"/>
      <c r="DP276" s="129"/>
      <c r="DQ276" s="129"/>
      <c r="DR276" s="129"/>
      <c r="DS276" s="129"/>
      <c r="DT276" s="129"/>
      <c r="DU276" s="129"/>
      <c r="DV276" s="129"/>
      <c r="DW276" s="129"/>
      <c r="DX276" s="129"/>
      <c r="DY276" s="129"/>
      <c r="DZ276" s="129"/>
      <c r="EA276" s="129"/>
      <c r="EB276" s="129"/>
      <c r="EC276" s="129"/>
      <c r="ED276" s="129"/>
      <c r="EE276" s="129"/>
      <c r="EF276" s="129"/>
      <c r="EG276" s="129"/>
      <c r="EH276" s="129"/>
      <c r="EI276" s="129"/>
      <c r="EJ276" s="129"/>
      <c r="EK276" s="129"/>
      <c r="EL276" s="129"/>
      <c r="EM276" s="129"/>
      <c r="EN276" s="129"/>
      <c r="EO276" s="129"/>
      <c r="EP276" s="129"/>
      <c r="EQ276" s="129"/>
      <c r="ER276" s="129"/>
      <c r="ES276" s="129"/>
      <c r="ET276" s="129"/>
      <c r="EU276" s="129"/>
      <c r="EV276" s="129"/>
      <c r="EW276" s="129"/>
      <c r="EX276" s="129"/>
      <c r="EY276" s="129"/>
      <c r="EZ276" s="129"/>
      <c r="FA276" s="129"/>
      <c r="FB276" s="129"/>
      <c r="FC276" s="129"/>
      <c r="FD276" s="129"/>
      <c r="FE276" s="129"/>
      <c r="FF276" s="129"/>
      <c r="FG276" s="129"/>
      <c r="FH276" s="129"/>
      <c r="FI276" s="129"/>
      <c r="FJ276" s="129"/>
      <c r="FK276" s="129"/>
      <c r="FL276" s="129"/>
      <c r="FM276" s="129"/>
      <c r="FN276" s="129"/>
      <c r="FO276" s="129"/>
      <c r="FP276" s="129"/>
      <c r="FQ276" s="129"/>
      <c r="FR276" s="129"/>
      <c r="FS276" s="129"/>
      <c r="FT276" s="129"/>
      <c r="FU276" s="129"/>
      <c r="FV276" s="129"/>
      <c r="FW276" s="129"/>
      <c r="FX276" s="129"/>
      <c r="FY276" s="129"/>
      <c r="FZ276" s="129"/>
      <c r="GA276" s="129"/>
      <c r="GB276" s="129"/>
      <c r="GC276" s="129"/>
      <c r="GD276" s="129"/>
      <c r="GE276" s="129"/>
      <c r="GF276" s="129"/>
      <c r="GG276" s="129"/>
      <c r="GH276" s="129"/>
      <c r="GI276" s="129"/>
      <c r="GJ276" s="129"/>
      <c r="GK276" s="129"/>
      <c r="GL276" s="129"/>
      <c r="GM276" s="129"/>
      <c r="GN276" s="129"/>
      <c r="GO276" s="129"/>
      <c r="GP276" s="129"/>
      <c r="GQ276" s="129"/>
      <c r="GR276" s="129"/>
      <c r="GS276" s="129"/>
      <c r="GT276" s="129"/>
      <c r="GU276" s="129"/>
      <c r="GV276" s="129"/>
      <c r="GW276" s="129"/>
      <c r="GX276" s="129"/>
      <c r="GY276" s="129"/>
      <c r="GZ276" s="129"/>
      <c r="HA276" s="129"/>
      <c r="HB276" s="129"/>
      <c r="HC276" s="129"/>
      <c r="HD276" s="129"/>
      <c r="HE276" s="129"/>
      <c r="HF276" s="129"/>
      <c r="HG276" s="129"/>
      <c r="HH276" s="129"/>
      <c r="HI276" s="129"/>
      <c r="HJ276" s="129"/>
      <c r="HK276" s="129"/>
      <c r="HL276" s="129"/>
      <c r="HM276" s="129"/>
      <c r="HN276" s="129"/>
      <c r="HO276" s="129"/>
      <c r="HP276" s="129"/>
      <c r="HQ276" s="129"/>
      <c r="HR276" s="129"/>
      <c r="HS276" s="129"/>
      <c r="HT276" s="129"/>
      <c r="HU276" s="129"/>
      <c r="HV276" s="129"/>
      <c r="HW276" s="129"/>
      <c r="HX276" s="129"/>
      <c r="HY276" s="129"/>
      <c r="HZ276" s="129"/>
      <c r="IA276" s="129"/>
      <c r="IB276" s="129"/>
      <c r="IC276" s="129"/>
      <c r="ID276" s="129"/>
      <c r="IE276" s="129"/>
      <c r="IF276" s="129"/>
      <c r="IG276" s="129"/>
      <c r="IH276" s="129"/>
      <c r="II276" s="129"/>
      <c r="IJ276" s="129"/>
      <c r="IK276" s="129"/>
      <c r="IL276" s="129"/>
      <c r="IM276" s="129"/>
      <c r="IN276" s="129"/>
      <c r="IO276" s="129"/>
      <c r="IP276" s="129"/>
      <c r="IQ276" s="129"/>
      <c r="IR276" s="129"/>
      <c r="IS276" s="129"/>
      <c r="IT276" s="129"/>
      <c r="IU276" s="129"/>
      <c r="IV276" s="129"/>
      <c r="IW276" s="129"/>
      <c r="IX276" s="129"/>
      <c r="IY276" s="129"/>
    </row>
    <row r="277" spans="1:259" s="120" customFormat="1" ht="15" hidden="1" x14ac:dyDescent="0.3">
      <c r="A277" s="130"/>
      <c r="B277" s="137" t="e">
        <f>IF(B275=0,B276,B275)</f>
        <v>#REF!</v>
      </c>
      <c r="C277" s="137"/>
      <c r="D277" s="137" t="e">
        <f>IF(D275=0,D276,D275)</f>
        <v>#REF!</v>
      </c>
      <c r="E277" s="137" t="e">
        <f>IF(E275=0,E276,E275)</f>
        <v>#REF!</v>
      </c>
      <c r="F277" s="137"/>
      <c r="G277" s="137"/>
      <c r="H277" s="137" t="e">
        <f>IF(H275=0,H276,H275)</f>
        <v>#REF!</v>
      </c>
      <c r="I277" s="137" t="e">
        <f>IF(I275=0,I276,I275)</f>
        <v>#REF!</v>
      </c>
      <c r="J277" s="138"/>
      <c r="K277" s="138"/>
      <c r="L277" s="138"/>
      <c r="M277" s="138"/>
      <c r="N277" s="138"/>
      <c r="O277" s="138"/>
      <c r="P277" s="138"/>
      <c r="Q277" s="138"/>
      <c r="R277" s="138"/>
      <c r="S277" s="138"/>
      <c r="T277" s="138"/>
      <c r="U277" s="138"/>
      <c r="V277" s="133"/>
      <c r="W277" s="128"/>
      <c r="X277" s="129"/>
      <c r="Y277" s="129"/>
      <c r="Z277" s="129"/>
      <c r="AA277" s="129"/>
      <c r="AB277" s="129"/>
      <c r="AC277" s="129"/>
      <c r="AD277" s="129"/>
      <c r="AE277" s="129"/>
      <c r="AF277" s="129"/>
      <c r="AG277" s="129"/>
      <c r="AH277" s="129"/>
      <c r="AI277" s="129"/>
      <c r="AJ277" s="129"/>
      <c r="AK277" s="129"/>
      <c r="AL277" s="129"/>
      <c r="AM277" s="129"/>
      <c r="AN277" s="129"/>
      <c r="AO277" s="129"/>
      <c r="AP277" s="129"/>
      <c r="AQ277" s="129"/>
      <c r="AR277" s="129"/>
      <c r="AS277" s="129"/>
      <c r="AT277" s="129"/>
      <c r="AU277" s="129"/>
      <c r="AV277" s="129"/>
      <c r="AW277" s="129"/>
      <c r="AX277" s="129"/>
      <c r="AY277" s="129"/>
      <c r="AZ277" s="129"/>
      <c r="BA277" s="129"/>
      <c r="BB277" s="129"/>
      <c r="BC277" s="129"/>
      <c r="BD277" s="129"/>
      <c r="BE277" s="129"/>
      <c r="BF277" s="129"/>
      <c r="BG277" s="129"/>
      <c r="BH277" s="129"/>
      <c r="BI277" s="129"/>
      <c r="BJ277" s="129"/>
      <c r="BK277" s="129"/>
      <c r="BL277" s="129"/>
      <c r="BM277" s="129"/>
      <c r="BN277" s="129"/>
      <c r="BO277" s="129"/>
      <c r="BP277" s="129"/>
      <c r="BQ277" s="129"/>
      <c r="BR277" s="129"/>
      <c r="BS277" s="129"/>
      <c r="BT277" s="129"/>
      <c r="BU277" s="129"/>
      <c r="BV277" s="129"/>
      <c r="BW277" s="129"/>
      <c r="BX277" s="129"/>
      <c r="BY277" s="129"/>
      <c r="BZ277" s="129"/>
      <c r="CA277" s="129"/>
      <c r="CB277" s="129"/>
      <c r="CC277" s="129"/>
      <c r="CD277" s="129"/>
      <c r="CE277" s="129"/>
      <c r="CF277" s="129"/>
      <c r="CG277" s="129"/>
      <c r="CH277" s="129"/>
      <c r="CI277" s="129"/>
      <c r="CJ277" s="129"/>
      <c r="CK277" s="129"/>
      <c r="CL277" s="129"/>
      <c r="CM277" s="129"/>
      <c r="CN277" s="129"/>
      <c r="CO277" s="129"/>
      <c r="CP277" s="129"/>
      <c r="CQ277" s="129"/>
      <c r="CR277" s="129"/>
      <c r="CS277" s="129"/>
      <c r="CT277" s="129"/>
      <c r="CU277" s="129"/>
      <c r="CV277" s="129"/>
      <c r="CW277" s="129"/>
      <c r="CX277" s="129"/>
      <c r="CY277" s="129"/>
      <c r="CZ277" s="129"/>
      <c r="DA277" s="129"/>
      <c r="DB277" s="129"/>
      <c r="DC277" s="129"/>
      <c r="DD277" s="129"/>
      <c r="DE277" s="129"/>
      <c r="DF277" s="129"/>
      <c r="DG277" s="129"/>
      <c r="DH277" s="129"/>
      <c r="DI277" s="129"/>
      <c r="DJ277" s="129"/>
      <c r="DK277" s="129"/>
      <c r="DL277" s="129"/>
      <c r="DM277" s="129"/>
      <c r="DN277" s="129"/>
      <c r="DO277" s="129"/>
      <c r="DP277" s="129"/>
      <c r="DQ277" s="129"/>
      <c r="DR277" s="129"/>
      <c r="DS277" s="129"/>
      <c r="DT277" s="129"/>
      <c r="DU277" s="129"/>
      <c r="DV277" s="129"/>
      <c r="DW277" s="129"/>
      <c r="DX277" s="129"/>
      <c r="DY277" s="129"/>
      <c r="DZ277" s="129"/>
      <c r="EA277" s="129"/>
      <c r="EB277" s="129"/>
      <c r="EC277" s="129"/>
      <c r="ED277" s="129"/>
      <c r="EE277" s="129"/>
      <c r="EF277" s="129"/>
      <c r="EG277" s="129"/>
      <c r="EH277" s="129"/>
      <c r="EI277" s="129"/>
      <c r="EJ277" s="129"/>
      <c r="EK277" s="129"/>
      <c r="EL277" s="129"/>
      <c r="EM277" s="129"/>
      <c r="EN277" s="129"/>
      <c r="EO277" s="129"/>
      <c r="EP277" s="129"/>
      <c r="EQ277" s="129"/>
      <c r="ER277" s="129"/>
      <c r="ES277" s="129"/>
      <c r="ET277" s="129"/>
      <c r="EU277" s="129"/>
      <c r="EV277" s="129"/>
      <c r="EW277" s="129"/>
      <c r="EX277" s="129"/>
      <c r="EY277" s="129"/>
      <c r="EZ277" s="129"/>
      <c r="FA277" s="129"/>
      <c r="FB277" s="129"/>
      <c r="FC277" s="129"/>
      <c r="FD277" s="129"/>
      <c r="FE277" s="129"/>
      <c r="FF277" s="129"/>
      <c r="FG277" s="129"/>
      <c r="FH277" s="129"/>
      <c r="FI277" s="129"/>
      <c r="FJ277" s="129"/>
      <c r="FK277" s="129"/>
      <c r="FL277" s="129"/>
      <c r="FM277" s="129"/>
      <c r="FN277" s="129"/>
      <c r="FO277" s="129"/>
      <c r="FP277" s="129"/>
      <c r="FQ277" s="129"/>
      <c r="FR277" s="129"/>
      <c r="FS277" s="129"/>
      <c r="FT277" s="129"/>
      <c r="FU277" s="129"/>
      <c r="FV277" s="129"/>
      <c r="FW277" s="129"/>
      <c r="FX277" s="129"/>
      <c r="FY277" s="129"/>
      <c r="FZ277" s="129"/>
      <c r="GA277" s="129"/>
      <c r="GB277" s="129"/>
      <c r="GC277" s="129"/>
      <c r="GD277" s="129"/>
      <c r="GE277" s="129"/>
      <c r="GF277" s="129"/>
      <c r="GG277" s="129"/>
      <c r="GH277" s="129"/>
      <c r="GI277" s="129"/>
      <c r="GJ277" s="129"/>
      <c r="GK277" s="129"/>
      <c r="GL277" s="129"/>
      <c r="GM277" s="129"/>
      <c r="GN277" s="129"/>
      <c r="GO277" s="129"/>
      <c r="GP277" s="129"/>
      <c r="GQ277" s="129"/>
      <c r="GR277" s="129"/>
      <c r="GS277" s="129"/>
      <c r="GT277" s="129"/>
      <c r="GU277" s="129"/>
      <c r="GV277" s="129"/>
      <c r="GW277" s="129"/>
      <c r="GX277" s="129"/>
      <c r="GY277" s="129"/>
      <c r="GZ277" s="129"/>
      <c r="HA277" s="129"/>
      <c r="HB277" s="129"/>
      <c r="HC277" s="129"/>
      <c r="HD277" s="129"/>
      <c r="HE277" s="129"/>
      <c r="HF277" s="129"/>
      <c r="HG277" s="129"/>
      <c r="HH277" s="129"/>
      <c r="HI277" s="129"/>
      <c r="HJ277" s="129"/>
      <c r="HK277" s="129"/>
      <c r="HL277" s="129"/>
      <c r="HM277" s="129"/>
      <c r="HN277" s="129"/>
      <c r="HO277" s="129"/>
      <c r="HP277" s="129"/>
      <c r="HQ277" s="129"/>
      <c r="HR277" s="129"/>
      <c r="HS277" s="129"/>
      <c r="HT277" s="129"/>
      <c r="HU277" s="129"/>
      <c r="HV277" s="129"/>
      <c r="HW277" s="129"/>
      <c r="HX277" s="129"/>
      <c r="HY277" s="129"/>
      <c r="HZ277" s="129"/>
      <c r="IA277" s="129"/>
      <c r="IB277" s="129"/>
      <c r="IC277" s="129"/>
      <c r="ID277" s="129"/>
      <c r="IE277" s="129"/>
      <c r="IF277" s="129"/>
      <c r="IG277" s="129"/>
      <c r="IH277" s="129"/>
      <c r="II277" s="129"/>
      <c r="IJ277" s="129"/>
      <c r="IK277" s="129"/>
      <c r="IL277" s="129"/>
      <c r="IM277" s="129"/>
      <c r="IN277" s="129"/>
      <c r="IO277" s="129"/>
      <c r="IP277" s="129"/>
      <c r="IQ277" s="129"/>
      <c r="IR277" s="129"/>
      <c r="IS277" s="129"/>
      <c r="IT277" s="129"/>
      <c r="IU277" s="129"/>
      <c r="IV277" s="129"/>
      <c r="IW277" s="129"/>
      <c r="IX277" s="129"/>
      <c r="IY277" s="129"/>
    </row>
    <row r="278" spans="1:259" s="120" customFormat="1" ht="15" hidden="1" x14ac:dyDescent="0.3">
      <c r="A278" s="130"/>
      <c r="B278" s="138" t="e">
        <f>IF(B77=625,"Enam Ratus Dua Puluh Lima",IF(B77=626,"Enam Ratus Dua Puluh Enam",IF(B77=627,"Enam Ratus Dua Puluh Tujuh",IF(B77=628,"Enam Ratus Dua Puluh Delapan",IF(B77=629,"Enam Ratus Dua Puluh Sembilan",IF(B77=630,"Enam Ratus Tiga Puluh",IF(B77=631,"Enam Ratus Tiga Puluh Satu",IF(B77=632,"Enam Ratus Tiga Puluh Dua",0))))))))</f>
        <v>#REF!</v>
      </c>
      <c r="C278" s="138"/>
      <c r="D278" s="138" t="e">
        <f>IF(D77=625,"Enam Ratus Dua Puluh Lima",IF(D77=626,"Enam Ratus Dua Puluh Enam",IF(D77=627,"Enam Ratus Dua Puluh Tujuh",IF(D77=628,"Enam Ratus Dua Puluh Delapan",IF(D77=629,"Enam Ratus Dua Puluh Sembilan",IF(D77=630,"Enam Ratus Tiga Puluh",IF(D77=631,"Enam Ratus Tiga Puluh Satu",IF(D77=632,"Enam Ratus Tiga Puluh Dua",0))))))))</f>
        <v>#REF!</v>
      </c>
      <c r="E278" s="138" t="e">
        <f>IF(E77=625,"Enam Ratus Dua Puluh Lima",IF(E77=626,"Enam Ratus Dua Puluh Enam",IF(E77=627,"Enam Ratus Dua Puluh Tujuh",IF(E77=628,"Enam Ratus Dua Puluh Delapan",IF(E77=629,"Enam Ratus Dua Puluh Sembilan",IF(E77=630,"Enam Ratus Tiga Puluh",IF(E77=631,"Enam Ratus Tiga Puluh Satu",IF(E77=632,"Enam Ratus Tiga Puluh Dua",0))))))))</f>
        <v>#REF!</v>
      </c>
      <c r="F278" s="138"/>
      <c r="G278" s="138"/>
      <c r="H278" s="138" t="e">
        <f>IF(H77=625,"Enam Ratus Dua Puluh Lima",IF(H77=626,"Enam Ratus Dua Puluh Enam",IF(H77=627,"Enam Ratus Dua Puluh Tujuh",IF(H77=628,"Enam Ratus Dua Puluh Delapan",IF(H77=629,"Enam Ratus Dua Puluh Sembilan",IF(H77=630,"Enam Ratus Tiga Puluh",IF(H77=631,"Enam Ratus Tiga Puluh Satu",IF(H77=632,"Enam Ratus Tiga Puluh Dua",0))))))))</f>
        <v>#REF!</v>
      </c>
      <c r="I278" s="138" t="e">
        <f>IF(I77=625,"Enam Ratus Dua Puluh Lima",IF(I77=626,"Enam Ratus Dua Puluh Enam",IF(I77=627,"Enam Ratus Dua Puluh Tujuh",IF(I77=628,"Enam Ratus Dua Puluh Delapan",IF(I77=629,"Enam Ratus Dua Puluh Sembilan",IF(I77=630,"Enam Ratus Tiga Puluh",IF(I77=631,"Enam Ratus Tiga Puluh Satu",IF(I77=632,"Enam Ratus Tiga Puluh Dua",0))))))))</f>
        <v>#REF!</v>
      </c>
      <c r="J278" s="138"/>
      <c r="K278" s="138"/>
      <c r="L278" s="138"/>
      <c r="M278" s="138"/>
      <c r="N278" s="138"/>
      <c r="O278" s="138"/>
      <c r="P278" s="138"/>
      <c r="Q278" s="138"/>
      <c r="R278" s="138"/>
      <c r="S278" s="138"/>
      <c r="T278" s="138"/>
      <c r="U278" s="138"/>
      <c r="V278" s="133"/>
      <c r="W278" s="128"/>
      <c r="X278" s="129"/>
      <c r="Y278" s="129"/>
      <c r="Z278" s="129"/>
      <c r="AA278" s="129"/>
      <c r="AB278" s="129"/>
      <c r="AC278" s="129"/>
      <c r="AD278" s="129"/>
      <c r="AE278" s="129"/>
      <c r="AF278" s="129"/>
      <c r="AG278" s="129"/>
      <c r="AH278" s="129"/>
      <c r="AI278" s="129"/>
      <c r="AJ278" s="129"/>
      <c r="AK278" s="129"/>
      <c r="AL278" s="129"/>
      <c r="AM278" s="129"/>
      <c r="AN278" s="129"/>
      <c r="AO278" s="129"/>
      <c r="AP278" s="129"/>
      <c r="AQ278" s="129"/>
      <c r="AR278" s="129"/>
      <c r="AS278" s="129"/>
      <c r="AT278" s="129"/>
      <c r="AU278" s="129"/>
      <c r="AV278" s="129"/>
      <c r="AW278" s="129"/>
      <c r="AX278" s="129"/>
      <c r="AY278" s="129"/>
      <c r="AZ278" s="129"/>
      <c r="BA278" s="129"/>
      <c r="BB278" s="129"/>
      <c r="BC278" s="129"/>
      <c r="BD278" s="129"/>
      <c r="BE278" s="129"/>
      <c r="BF278" s="129"/>
      <c r="BG278" s="129"/>
      <c r="BH278" s="129"/>
      <c r="BI278" s="129"/>
      <c r="BJ278" s="129"/>
      <c r="BK278" s="129"/>
      <c r="BL278" s="129"/>
      <c r="BM278" s="129"/>
      <c r="BN278" s="129"/>
      <c r="BO278" s="129"/>
      <c r="BP278" s="129"/>
      <c r="BQ278" s="129"/>
      <c r="BR278" s="129"/>
      <c r="BS278" s="129"/>
      <c r="BT278" s="129"/>
      <c r="BU278" s="129"/>
      <c r="BV278" s="129"/>
      <c r="BW278" s="129"/>
      <c r="BX278" s="129"/>
      <c r="BY278" s="129"/>
      <c r="BZ278" s="129"/>
      <c r="CA278" s="129"/>
      <c r="CB278" s="129"/>
      <c r="CC278" s="129"/>
      <c r="CD278" s="129"/>
      <c r="CE278" s="129"/>
      <c r="CF278" s="129"/>
      <c r="CG278" s="129"/>
      <c r="CH278" s="129"/>
      <c r="CI278" s="129"/>
      <c r="CJ278" s="129"/>
      <c r="CK278" s="129"/>
      <c r="CL278" s="129"/>
      <c r="CM278" s="129"/>
      <c r="CN278" s="129"/>
      <c r="CO278" s="129"/>
      <c r="CP278" s="129"/>
      <c r="CQ278" s="129"/>
      <c r="CR278" s="129"/>
      <c r="CS278" s="129"/>
      <c r="CT278" s="129"/>
      <c r="CU278" s="129"/>
      <c r="CV278" s="129"/>
      <c r="CW278" s="129"/>
      <c r="CX278" s="129"/>
      <c r="CY278" s="129"/>
      <c r="CZ278" s="129"/>
      <c r="DA278" s="129"/>
      <c r="DB278" s="129"/>
      <c r="DC278" s="129"/>
      <c r="DD278" s="129"/>
      <c r="DE278" s="129"/>
      <c r="DF278" s="129"/>
      <c r="DG278" s="129"/>
      <c r="DH278" s="129"/>
      <c r="DI278" s="129"/>
      <c r="DJ278" s="129"/>
      <c r="DK278" s="129"/>
      <c r="DL278" s="129"/>
      <c r="DM278" s="129"/>
      <c r="DN278" s="129"/>
      <c r="DO278" s="129"/>
      <c r="DP278" s="129"/>
      <c r="DQ278" s="129"/>
      <c r="DR278" s="129"/>
      <c r="DS278" s="129"/>
      <c r="DT278" s="129"/>
      <c r="DU278" s="129"/>
      <c r="DV278" s="129"/>
      <c r="DW278" s="129"/>
      <c r="DX278" s="129"/>
      <c r="DY278" s="129"/>
      <c r="DZ278" s="129"/>
      <c r="EA278" s="129"/>
      <c r="EB278" s="129"/>
      <c r="EC278" s="129"/>
      <c r="ED278" s="129"/>
      <c r="EE278" s="129"/>
      <c r="EF278" s="129"/>
      <c r="EG278" s="129"/>
      <c r="EH278" s="129"/>
      <c r="EI278" s="129"/>
      <c r="EJ278" s="129"/>
      <c r="EK278" s="129"/>
      <c r="EL278" s="129"/>
      <c r="EM278" s="129"/>
      <c r="EN278" s="129"/>
      <c r="EO278" s="129"/>
      <c r="EP278" s="129"/>
      <c r="EQ278" s="129"/>
      <c r="ER278" s="129"/>
      <c r="ES278" s="129"/>
      <c r="ET278" s="129"/>
      <c r="EU278" s="129"/>
      <c r="EV278" s="129"/>
      <c r="EW278" s="129"/>
      <c r="EX278" s="129"/>
      <c r="EY278" s="129"/>
      <c r="EZ278" s="129"/>
      <c r="FA278" s="129"/>
      <c r="FB278" s="129"/>
      <c r="FC278" s="129"/>
      <c r="FD278" s="129"/>
      <c r="FE278" s="129"/>
      <c r="FF278" s="129"/>
      <c r="FG278" s="129"/>
      <c r="FH278" s="129"/>
      <c r="FI278" s="129"/>
      <c r="FJ278" s="129"/>
      <c r="FK278" s="129"/>
      <c r="FL278" s="129"/>
      <c r="FM278" s="129"/>
      <c r="FN278" s="129"/>
      <c r="FO278" s="129"/>
      <c r="FP278" s="129"/>
      <c r="FQ278" s="129"/>
      <c r="FR278" s="129"/>
      <c r="FS278" s="129"/>
      <c r="FT278" s="129"/>
      <c r="FU278" s="129"/>
      <c r="FV278" s="129"/>
      <c r="FW278" s="129"/>
      <c r="FX278" s="129"/>
      <c r="FY278" s="129"/>
      <c r="FZ278" s="129"/>
      <c r="GA278" s="129"/>
      <c r="GB278" s="129"/>
      <c r="GC278" s="129"/>
      <c r="GD278" s="129"/>
      <c r="GE278" s="129"/>
      <c r="GF278" s="129"/>
      <c r="GG278" s="129"/>
      <c r="GH278" s="129"/>
      <c r="GI278" s="129"/>
      <c r="GJ278" s="129"/>
      <c r="GK278" s="129"/>
      <c r="GL278" s="129"/>
      <c r="GM278" s="129"/>
      <c r="GN278" s="129"/>
      <c r="GO278" s="129"/>
      <c r="GP278" s="129"/>
      <c r="GQ278" s="129"/>
      <c r="GR278" s="129"/>
      <c r="GS278" s="129"/>
      <c r="GT278" s="129"/>
      <c r="GU278" s="129"/>
      <c r="GV278" s="129"/>
      <c r="GW278" s="129"/>
      <c r="GX278" s="129"/>
      <c r="GY278" s="129"/>
      <c r="GZ278" s="129"/>
      <c r="HA278" s="129"/>
      <c r="HB278" s="129"/>
      <c r="HC278" s="129"/>
      <c r="HD278" s="129"/>
      <c r="HE278" s="129"/>
      <c r="HF278" s="129"/>
      <c r="HG278" s="129"/>
      <c r="HH278" s="129"/>
      <c r="HI278" s="129"/>
      <c r="HJ278" s="129"/>
      <c r="HK278" s="129"/>
      <c r="HL278" s="129"/>
      <c r="HM278" s="129"/>
      <c r="HN278" s="129"/>
      <c r="HO278" s="129"/>
      <c r="HP278" s="129"/>
      <c r="HQ278" s="129"/>
      <c r="HR278" s="129"/>
      <c r="HS278" s="129"/>
      <c r="HT278" s="129"/>
      <c r="HU278" s="129"/>
      <c r="HV278" s="129"/>
      <c r="HW278" s="129"/>
      <c r="HX278" s="129"/>
      <c r="HY278" s="129"/>
      <c r="HZ278" s="129"/>
      <c r="IA278" s="129"/>
      <c r="IB278" s="129"/>
      <c r="IC278" s="129"/>
      <c r="ID278" s="129"/>
      <c r="IE278" s="129"/>
      <c r="IF278" s="129"/>
      <c r="IG278" s="129"/>
      <c r="IH278" s="129"/>
      <c r="II278" s="129"/>
      <c r="IJ278" s="129"/>
      <c r="IK278" s="129"/>
      <c r="IL278" s="129"/>
      <c r="IM278" s="129"/>
      <c r="IN278" s="129"/>
      <c r="IO278" s="129"/>
      <c r="IP278" s="129"/>
      <c r="IQ278" s="129"/>
      <c r="IR278" s="129"/>
      <c r="IS278" s="129"/>
      <c r="IT278" s="129"/>
      <c r="IU278" s="129"/>
      <c r="IV278" s="129"/>
      <c r="IW278" s="129"/>
      <c r="IX278" s="129"/>
      <c r="IY278" s="129"/>
    </row>
    <row r="279" spans="1:259" s="120" customFormat="1" ht="15" hidden="1" x14ac:dyDescent="0.3">
      <c r="A279" s="130"/>
      <c r="B279" s="137" t="e">
        <f>IF(B277=0,B278,B277)</f>
        <v>#REF!</v>
      </c>
      <c r="C279" s="137"/>
      <c r="D279" s="137" t="e">
        <f>IF(D277=0,D278,D277)</f>
        <v>#REF!</v>
      </c>
      <c r="E279" s="137" t="e">
        <f>IF(E277=0,E278,E277)</f>
        <v>#REF!</v>
      </c>
      <c r="F279" s="137"/>
      <c r="G279" s="137"/>
      <c r="H279" s="137" t="e">
        <f>IF(H277=0,H278,H277)</f>
        <v>#REF!</v>
      </c>
      <c r="I279" s="137" t="e">
        <f>IF(I277=0,I278,I277)</f>
        <v>#REF!</v>
      </c>
      <c r="J279" s="138"/>
      <c r="K279" s="138"/>
      <c r="L279" s="138"/>
      <c r="M279" s="138"/>
      <c r="N279" s="138"/>
      <c r="O279" s="138"/>
      <c r="P279" s="138"/>
      <c r="Q279" s="138"/>
      <c r="R279" s="138"/>
      <c r="S279" s="138"/>
      <c r="T279" s="138"/>
      <c r="U279" s="138"/>
      <c r="V279" s="133"/>
      <c r="W279" s="128"/>
      <c r="X279" s="129"/>
      <c r="Y279" s="129"/>
      <c r="Z279" s="129"/>
      <c r="AA279" s="129"/>
      <c r="AB279" s="129"/>
      <c r="AC279" s="129"/>
      <c r="AD279" s="129"/>
      <c r="AE279" s="129"/>
      <c r="AF279" s="129"/>
      <c r="AG279" s="129"/>
      <c r="AH279" s="129"/>
      <c r="AI279" s="129"/>
      <c r="AJ279" s="129"/>
      <c r="AK279" s="129"/>
      <c r="AL279" s="129"/>
      <c r="AM279" s="129"/>
      <c r="AN279" s="129"/>
      <c r="AO279" s="129"/>
      <c r="AP279" s="129"/>
      <c r="AQ279" s="129"/>
      <c r="AR279" s="129"/>
      <c r="AS279" s="129"/>
      <c r="AT279" s="129"/>
      <c r="AU279" s="129"/>
      <c r="AV279" s="129"/>
      <c r="AW279" s="129"/>
      <c r="AX279" s="129"/>
      <c r="AY279" s="129"/>
      <c r="AZ279" s="129"/>
      <c r="BA279" s="129"/>
      <c r="BB279" s="129"/>
      <c r="BC279" s="129"/>
      <c r="BD279" s="129"/>
      <c r="BE279" s="129"/>
      <c r="BF279" s="129"/>
      <c r="BG279" s="129"/>
      <c r="BH279" s="129"/>
      <c r="BI279" s="129"/>
      <c r="BJ279" s="129"/>
      <c r="BK279" s="129"/>
      <c r="BL279" s="129"/>
      <c r="BM279" s="129"/>
      <c r="BN279" s="129"/>
      <c r="BO279" s="129"/>
      <c r="BP279" s="129"/>
      <c r="BQ279" s="129"/>
      <c r="BR279" s="129"/>
      <c r="BS279" s="129"/>
      <c r="BT279" s="129"/>
      <c r="BU279" s="129"/>
      <c r="BV279" s="129"/>
      <c r="BW279" s="129"/>
      <c r="BX279" s="129"/>
      <c r="BY279" s="129"/>
      <c r="BZ279" s="129"/>
      <c r="CA279" s="129"/>
      <c r="CB279" s="129"/>
      <c r="CC279" s="129"/>
      <c r="CD279" s="129"/>
      <c r="CE279" s="129"/>
      <c r="CF279" s="129"/>
      <c r="CG279" s="129"/>
      <c r="CH279" s="129"/>
      <c r="CI279" s="129"/>
      <c r="CJ279" s="129"/>
      <c r="CK279" s="129"/>
      <c r="CL279" s="129"/>
      <c r="CM279" s="129"/>
      <c r="CN279" s="129"/>
      <c r="CO279" s="129"/>
      <c r="CP279" s="129"/>
      <c r="CQ279" s="129"/>
      <c r="CR279" s="129"/>
      <c r="CS279" s="129"/>
      <c r="CT279" s="129"/>
      <c r="CU279" s="129"/>
      <c r="CV279" s="129"/>
      <c r="CW279" s="129"/>
      <c r="CX279" s="129"/>
      <c r="CY279" s="129"/>
      <c r="CZ279" s="129"/>
      <c r="DA279" s="129"/>
      <c r="DB279" s="129"/>
      <c r="DC279" s="129"/>
      <c r="DD279" s="129"/>
      <c r="DE279" s="129"/>
      <c r="DF279" s="129"/>
      <c r="DG279" s="129"/>
      <c r="DH279" s="129"/>
      <c r="DI279" s="129"/>
      <c r="DJ279" s="129"/>
      <c r="DK279" s="129"/>
      <c r="DL279" s="129"/>
      <c r="DM279" s="129"/>
      <c r="DN279" s="129"/>
      <c r="DO279" s="129"/>
      <c r="DP279" s="129"/>
      <c r="DQ279" s="129"/>
      <c r="DR279" s="129"/>
      <c r="DS279" s="129"/>
      <c r="DT279" s="129"/>
      <c r="DU279" s="129"/>
      <c r="DV279" s="129"/>
      <c r="DW279" s="129"/>
      <c r="DX279" s="129"/>
      <c r="DY279" s="129"/>
      <c r="DZ279" s="129"/>
      <c r="EA279" s="129"/>
      <c r="EB279" s="129"/>
      <c r="EC279" s="129"/>
      <c r="ED279" s="129"/>
      <c r="EE279" s="129"/>
      <c r="EF279" s="129"/>
      <c r="EG279" s="129"/>
      <c r="EH279" s="129"/>
      <c r="EI279" s="129"/>
      <c r="EJ279" s="129"/>
      <c r="EK279" s="129"/>
      <c r="EL279" s="129"/>
      <c r="EM279" s="129"/>
      <c r="EN279" s="129"/>
      <c r="EO279" s="129"/>
      <c r="EP279" s="129"/>
      <c r="EQ279" s="129"/>
      <c r="ER279" s="129"/>
      <c r="ES279" s="129"/>
      <c r="ET279" s="129"/>
      <c r="EU279" s="129"/>
      <c r="EV279" s="129"/>
      <c r="EW279" s="129"/>
      <c r="EX279" s="129"/>
      <c r="EY279" s="129"/>
      <c r="EZ279" s="129"/>
      <c r="FA279" s="129"/>
      <c r="FB279" s="129"/>
      <c r="FC279" s="129"/>
      <c r="FD279" s="129"/>
      <c r="FE279" s="129"/>
      <c r="FF279" s="129"/>
      <c r="FG279" s="129"/>
      <c r="FH279" s="129"/>
      <c r="FI279" s="129"/>
      <c r="FJ279" s="129"/>
      <c r="FK279" s="129"/>
      <c r="FL279" s="129"/>
      <c r="FM279" s="129"/>
      <c r="FN279" s="129"/>
      <c r="FO279" s="129"/>
      <c r="FP279" s="129"/>
      <c r="FQ279" s="129"/>
      <c r="FR279" s="129"/>
      <c r="FS279" s="129"/>
      <c r="FT279" s="129"/>
      <c r="FU279" s="129"/>
      <c r="FV279" s="129"/>
      <c r="FW279" s="129"/>
      <c r="FX279" s="129"/>
      <c r="FY279" s="129"/>
      <c r="FZ279" s="129"/>
      <c r="GA279" s="129"/>
      <c r="GB279" s="129"/>
      <c r="GC279" s="129"/>
      <c r="GD279" s="129"/>
      <c r="GE279" s="129"/>
      <c r="GF279" s="129"/>
      <c r="GG279" s="129"/>
      <c r="GH279" s="129"/>
      <c r="GI279" s="129"/>
      <c r="GJ279" s="129"/>
      <c r="GK279" s="129"/>
      <c r="GL279" s="129"/>
      <c r="GM279" s="129"/>
      <c r="GN279" s="129"/>
      <c r="GO279" s="129"/>
      <c r="GP279" s="129"/>
      <c r="GQ279" s="129"/>
      <c r="GR279" s="129"/>
      <c r="GS279" s="129"/>
      <c r="GT279" s="129"/>
      <c r="GU279" s="129"/>
      <c r="GV279" s="129"/>
      <c r="GW279" s="129"/>
      <c r="GX279" s="129"/>
      <c r="GY279" s="129"/>
      <c r="GZ279" s="129"/>
      <c r="HA279" s="129"/>
      <c r="HB279" s="129"/>
      <c r="HC279" s="129"/>
      <c r="HD279" s="129"/>
      <c r="HE279" s="129"/>
      <c r="HF279" s="129"/>
      <c r="HG279" s="129"/>
      <c r="HH279" s="129"/>
      <c r="HI279" s="129"/>
      <c r="HJ279" s="129"/>
      <c r="HK279" s="129"/>
      <c r="HL279" s="129"/>
      <c r="HM279" s="129"/>
      <c r="HN279" s="129"/>
      <c r="HO279" s="129"/>
      <c r="HP279" s="129"/>
      <c r="HQ279" s="129"/>
      <c r="HR279" s="129"/>
      <c r="HS279" s="129"/>
      <c r="HT279" s="129"/>
      <c r="HU279" s="129"/>
      <c r="HV279" s="129"/>
      <c r="HW279" s="129"/>
      <c r="HX279" s="129"/>
      <c r="HY279" s="129"/>
      <c r="HZ279" s="129"/>
      <c r="IA279" s="129"/>
      <c r="IB279" s="129"/>
      <c r="IC279" s="129"/>
      <c r="ID279" s="129"/>
      <c r="IE279" s="129"/>
      <c r="IF279" s="129"/>
      <c r="IG279" s="129"/>
      <c r="IH279" s="129"/>
      <c r="II279" s="129"/>
      <c r="IJ279" s="129"/>
      <c r="IK279" s="129"/>
      <c r="IL279" s="129"/>
      <c r="IM279" s="129"/>
      <c r="IN279" s="129"/>
      <c r="IO279" s="129"/>
      <c r="IP279" s="129"/>
      <c r="IQ279" s="129"/>
      <c r="IR279" s="129"/>
      <c r="IS279" s="129"/>
      <c r="IT279" s="129"/>
      <c r="IU279" s="129"/>
      <c r="IV279" s="129"/>
      <c r="IW279" s="129"/>
      <c r="IX279" s="129"/>
      <c r="IY279" s="129"/>
    </row>
    <row r="280" spans="1:259" s="120" customFormat="1" ht="15" hidden="1" x14ac:dyDescent="0.3">
      <c r="A280" s="130"/>
      <c r="B280" s="138" t="e">
        <f>IF(B77=633,"Enam Ratus Tiga Puluh Tiga",IF(B77=634,"Enam Ratus Tiga Puluh Empat",IF(B77=635,"Enam Ratus Tiga Puluh Lima",IF(B77=636,"Enam Ratus Tiga Puluh Enam",IF(B77=637,"Enam Ratus Tiga Puluh Tujuh",IF(B77=638,"Enam Ratus Tiga Puluh Delapan",IF(B77=639,"Enam Ratus Tiga Puluh Sembilan",IF(B77=640,"Enam Ratus Empat Puluh",0))))))))</f>
        <v>#REF!</v>
      </c>
      <c r="C280" s="138"/>
      <c r="D280" s="138" t="e">
        <f>IF(D77=633,"Enam Ratus Tiga Puluh Tiga",IF(D77=634,"Enam Ratus Tiga Puluh Empat",IF(D77=635,"Enam Ratus Tiga Puluh Lima",IF(D77=636,"Enam Ratus Tiga Puluh Enam",IF(D77=637,"Enam Ratus Tiga Puluh Tujuh",IF(D77=638,"Enam Ratus Tiga Puluh Delapan",IF(D77=639,"Enam Ratus Tiga Puluh Sembilan",IF(D77=640,"Enam Ratus Empat Puluh",0))))))))</f>
        <v>#REF!</v>
      </c>
      <c r="E280" s="138" t="e">
        <f>IF(E77=633,"Enam Ratus Tiga Puluh Tiga",IF(E77=634,"Enam Ratus Tiga Puluh Empat",IF(E77=635,"Enam Ratus Tiga Puluh Lima",IF(E77=636,"Enam Ratus Tiga Puluh Enam",IF(E77=637,"Enam Ratus Tiga Puluh Tujuh",IF(E77=638,"Enam Ratus Tiga Puluh Delapan",IF(E77=639,"Enam Ratus Tiga Puluh Sembilan",IF(E77=640,"Enam Ratus Empat Puluh",0))))))))</f>
        <v>#REF!</v>
      </c>
      <c r="F280" s="138"/>
      <c r="G280" s="138"/>
      <c r="H280" s="138" t="e">
        <f>IF(H77=633,"Enam Ratus Tiga Puluh Tiga",IF(H77=634,"Enam Ratus Tiga Puluh Empat",IF(H77=635,"Enam Ratus Tiga Puluh Lima",IF(H77=636,"Enam Ratus Tiga Puluh Enam",IF(H77=637,"Enam Ratus Tiga Puluh Tujuh",IF(H77=638,"Enam Ratus Tiga Puluh Delapan",IF(H77=639,"Enam Ratus Tiga Puluh Sembilan",IF(H77=640,"Enam Ratus Empat Puluh",0))))))))</f>
        <v>#REF!</v>
      </c>
      <c r="I280" s="138" t="e">
        <f>IF(I77=633,"Enam Ratus Tiga Puluh Tiga",IF(I77=634,"Enam Ratus Tiga Puluh Empat",IF(I77=635,"Enam Ratus Tiga Puluh Lima",IF(I77=636,"Enam Ratus Tiga Puluh Enam",IF(I77=637,"Enam Ratus Tiga Puluh Tujuh",IF(I77=638,"Enam Ratus Tiga Puluh Delapan",IF(I77=639,"Enam Ratus Tiga Puluh Sembilan",IF(I77=640,"Enam Ratus Empat Puluh",0))))))))</f>
        <v>#REF!</v>
      </c>
      <c r="J280" s="138"/>
      <c r="K280" s="138"/>
      <c r="L280" s="138"/>
      <c r="M280" s="138"/>
      <c r="N280" s="138"/>
      <c r="O280" s="138"/>
      <c r="P280" s="138"/>
      <c r="Q280" s="138"/>
      <c r="R280" s="138"/>
      <c r="S280" s="138"/>
      <c r="T280" s="138"/>
      <c r="U280" s="138"/>
      <c r="V280" s="133"/>
      <c r="W280" s="128"/>
      <c r="X280" s="129"/>
      <c r="Y280" s="129"/>
      <c r="Z280" s="129"/>
      <c r="AA280" s="129"/>
      <c r="AB280" s="129"/>
      <c r="AC280" s="129"/>
      <c r="AD280" s="129"/>
      <c r="AE280" s="129"/>
      <c r="AF280" s="129"/>
      <c r="AG280" s="129"/>
      <c r="AH280" s="129"/>
      <c r="AI280" s="129"/>
      <c r="AJ280" s="129"/>
      <c r="AK280" s="129"/>
      <c r="AL280" s="129"/>
      <c r="AM280" s="129"/>
      <c r="AN280" s="129"/>
      <c r="AO280" s="129"/>
      <c r="AP280" s="129"/>
      <c r="AQ280" s="129"/>
      <c r="AR280" s="129"/>
      <c r="AS280" s="129"/>
      <c r="AT280" s="129"/>
      <c r="AU280" s="129"/>
      <c r="AV280" s="129"/>
      <c r="AW280" s="129"/>
      <c r="AX280" s="129"/>
      <c r="AY280" s="129"/>
      <c r="AZ280" s="129"/>
      <c r="BA280" s="129"/>
      <c r="BB280" s="129"/>
      <c r="BC280" s="129"/>
      <c r="BD280" s="129"/>
      <c r="BE280" s="129"/>
      <c r="BF280" s="129"/>
      <c r="BG280" s="129"/>
      <c r="BH280" s="129"/>
      <c r="BI280" s="129"/>
      <c r="BJ280" s="129"/>
      <c r="BK280" s="129"/>
      <c r="BL280" s="129"/>
      <c r="BM280" s="129"/>
      <c r="BN280" s="129"/>
      <c r="BO280" s="129"/>
      <c r="BP280" s="129"/>
      <c r="BQ280" s="129"/>
      <c r="BR280" s="129"/>
      <c r="BS280" s="129"/>
      <c r="BT280" s="129"/>
      <c r="BU280" s="129"/>
      <c r="BV280" s="129"/>
      <c r="BW280" s="129"/>
      <c r="BX280" s="129"/>
      <c r="BY280" s="129"/>
      <c r="BZ280" s="129"/>
      <c r="CA280" s="129"/>
      <c r="CB280" s="129"/>
      <c r="CC280" s="129"/>
      <c r="CD280" s="129"/>
      <c r="CE280" s="129"/>
      <c r="CF280" s="129"/>
      <c r="CG280" s="129"/>
      <c r="CH280" s="129"/>
      <c r="CI280" s="129"/>
      <c r="CJ280" s="129"/>
      <c r="CK280" s="129"/>
      <c r="CL280" s="129"/>
      <c r="CM280" s="129"/>
      <c r="CN280" s="129"/>
      <c r="CO280" s="129"/>
      <c r="CP280" s="129"/>
      <c r="CQ280" s="129"/>
      <c r="CR280" s="129"/>
      <c r="CS280" s="129"/>
      <c r="CT280" s="129"/>
      <c r="CU280" s="129"/>
      <c r="CV280" s="129"/>
      <c r="CW280" s="129"/>
      <c r="CX280" s="129"/>
      <c r="CY280" s="129"/>
      <c r="CZ280" s="129"/>
      <c r="DA280" s="129"/>
      <c r="DB280" s="129"/>
      <c r="DC280" s="129"/>
      <c r="DD280" s="129"/>
      <c r="DE280" s="129"/>
      <c r="DF280" s="129"/>
      <c r="DG280" s="129"/>
      <c r="DH280" s="129"/>
      <c r="DI280" s="129"/>
      <c r="DJ280" s="129"/>
      <c r="DK280" s="129"/>
      <c r="DL280" s="129"/>
      <c r="DM280" s="129"/>
      <c r="DN280" s="129"/>
      <c r="DO280" s="129"/>
      <c r="DP280" s="129"/>
      <c r="DQ280" s="129"/>
      <c r="DR280" s="129"/>
      <c r="DS280" s="129"/>
      <c r="DT280" s="129"/>
      <c r="DU280" s="129"/>
      <c r="DV280" s="129"/>
      <c r="DW280" s="129"/>
      <c r="DX280" s="129"/>
      <c r="DY280" s="129"/>
      <c r="DZ280" s="129"/>
      <c r="EA280" s="129"/>
      <c r="EB280" s="129"/>
      <c r="EC280" s="129"/>
      <c r="ED280" s="129"/>
      <c r="EE280" s="129"/>
      <c r="EF280" s="129"/>
      <c r="EG280" s="129"/>
      <c r="EH280" s="129"/>
      <c r="EI280" s="129"/>
      <c r="EJ280" s="129"/>
      <c r="EK280" s="129"/>
      <c r="EL280" s="129"/>
      <c r="EM280" s="129"/>
      <c r="EN280" s="129"/>
      <c r="EO280" s="129"/>
      <c r="EP280" s="129"/>
      <c r="EQ280" s="129"/>
      <c r="ER280" s="129"/>
      <c r="ES280" s="129"/>
      <c r="ET280" s="129"/>
      <c r="EU280" s="129"/>
      <c r="EV280" s="129"/>
      <c r="EW280" s="129"/>
      <c r="EX280" s="129"/>
      <c r="EY280" s="129"/>
      <c r="EZ280" s="129"/>
      <c r="FA280" s="129"/>
      <c r="FB280" s="129"/>
      <c r="FC280" s="129"/>
      <c r="FD280" s="129"/>
      <c r="FE280" s="129"/>
      <c r="FF280" s="129"/>
      <c r="FG280" s="129"/>
      <c r="FH280" s="129"/>
      <c r="FI280" s="129"/>
      <c r="FJ280" s="129"/>
      <c r="FK280" s="129"/>
      <c r="FL280" s="129"/>
      <c r="FM280" s="129"/>
      <c r="FN280" s="129"/>
      <c r="FO280" s="129"/>
      <c r="FP280" s="129"/>
      <c r="FQ280" s="129"/>
      <c r="FR280" s="129"/>
      <c r="FS280" s="129"/>
      <c r="FT280" s="129"/>
      <c r="FU280" s="129"/>
      <c r="FV280" s="129"/>
      <c r="FW280" s="129"/>
      <c r="FX280" s="129"/>
      <c r="FY280" s="129"/>
      <c r="FZ280" s="129"/>
      <c r="GA280" s="129"/>
      <c r="GB280" s="129"/>
      <c r="GC280" s="129"/>
      <c r="GD280" s="129"/>
      <c r="GE280" s="129"/>
      <c r="GF280" s="129"/>
      <c r="GG280" s="129"/>
      <c r="GH280" s="129"/>
      <c r="GI280" s="129"/>
      <c r="GJ280" s="129"/>
      <c r="GK280" s="129"/>
      <c r="GL280" s="129"/>
      <c r="GM280" s="129"/>
      <c r="GN280" s="129"/>
      <c r="GO280" s="129"/>
      <c r="GP280" s="129"/>
      <c r="GQ280" s="129"/>
      <c r="GR280" s="129"/>
      <c r="GS280" s="129"/>
      <c r="GT280" s="129"/>
      <c r="GU280" s="129"/>
      <c r="GV280" s="129"/>
      <c r="GW280" s="129"/>
      <c r="GX280" s="129"/>
      <c r="GY280" s="129"/>
      <c r="GZ280" s="129"/>
      <c r="HA280" s="129"/>
      <c r="HB280" s="129"/>
      <c r="HC280" s="129"/>
      <c r="HD280" s="129"/>
      <c r="HE280" s="129"/>
      <c r="HF280" s="129"/>
      <c r="HG280" s="129"/>
      <c r="HH280" s="129"/>
      <c r="HI280" s="129"/>
      <c r="HJ280" s="129"/>
      <c r="HK280" s="129"/>
      <c r="HL280" s="129"/>
      <c r="HM280" s="129"/>
      <c r="HN280" s="129"/>
      <c r="HO280" s="129"/>
      <c r="HP280" s="129"/>
      <c r="HQ280" s="129"/>
      <c r="HR280" s="129"/>
      <c r="HS280" s="129"/>
      <c r="HT280" s="129"/>
      <c r="HU280" s="129"/>
      <c r="HV280" s="129"/>
      <c r="HW280" s="129"/>
      <c r="HX280" s="129"/>
      <c r="HY280" s="129"/>
      <c r="HZ280" s="129"/>
      <c r="IA280" s="129"/>
      <c r="IB280" s="129"/>
      <c r="IC280" s="129"/>
      <c r="ID280" s="129"/>
      <c r="IE280" s="129"/>
      <c r="IF280" s="129"/>
      <c r="IG280" s="129"/>
      <c r="IH280" s="129"/>
      <c r="II280" s="129"/>
      <c r="IJ280" s="129"/>
      <c r="IK280" s="129"/>
      <c r="IL280" s="129"/>
      <c r="IM280" s="129"/>
      <c r="IN280" s="129"/>
      <c r="IO280" s="129"/>
      <c r="IP280" s="129"/>
      <c r="IQ280" s="129"/>
      <c r="IR280" s="129"/>
      <c r="IS280" s="129"/>
      <c r="IT280" s="129"/>
      <c r="IU280" s="129"/>
      <c r="IV280" s="129"/>
      <c r="IW280" s="129"/>
      <c r="IX280" s="129"/>
      <c r="IY280" s="129"/>
    </row>
    <row r="281" spans="1:259" s="120" customFormat="1" ht="15" hidden="1" x14ac:dyDescent="0.3">
      <c r="A281" s="130"/>
      <c r="B281" s="137" t="e">
        <f>IF(B279=0,B280,B279)</f>
        <v>#REF!</v>
      </c>
      <c r="C281" s="137"/>
      <c r="D281" s="137" t="e">
        <f>IF(D279=0,D280,D279)</f>
        <v>#REF!</v>
      </c>
      <c r="E281" s="137" t="e">
        <f>IF(E279=0,E280,E279)</f>
        <v>#REF!</v>
      </c>
      <c r="F281" s="137"/>
      <c r="G281" s="137"/>
      <c r="H281" s="137" t="e">
        <f>IF(H279=0,H280,H279)</f>
        <v>#REF!</v>
      </c>
      <c r="I281" s="137" t="e">
        <f>IF(I279=0,I280,I279)</f>
        <v>#REF!</v>
      </c>
      <c r="J281" s="138"/>
      <c r="K281" s="138"/>
      <c r="L281" s="138"/>
      <c r="M281" s="138"/>
      <c r="N281" s="138"/>
      <c r="O281" s="138"/>
      <c r="P281" s="138"/>
      <c r="Q281" s="138"/>
      <c r="R281" s="138"/>
      <c r="S281" s="138"/>
      <c r="T281" s="138"/>
      <c r="U281" s="138"/>
      <c r="V281" s="133"/>
      <c r="W281" s="128"/>
      <c r="X281" s="129"/>
      <c r="Y281" s="129"/>
      <c r="Z281" s="129"/>
      <c r="AA281" s="129"/>
      <c r="AB281" s="129"/>
      <c r="AC281" s="129"/>
      <c r="AD281" s="129"/>
      <c r="AE281" s="129"/>
      <c r="AF281" s="129"/>
      <c r="AG281" s="129"/>
      <c r="AH281" s="129"/>
      <c r="AI281" s="129"/>
      <c r="AJ281" s="129"/>
      <c r="AK281" s="129"/>
      <c r="AL281" s="129"/>
      <c r="AM281" s="129"/>
      <c r="AN281" s="129"/>
      <c r="AO281" s="129"/>
      <c r="AP281" s="129"/>
      <c r="AQ281" s="129"/>
      <c r="AR281" s="129"/>
      <c r="AS281" s="129"/>
      <c r="AT281" s="129"/>
      <c r="AU281" s="129"/>
      <c r="AV281" s="129"/>
      <c r="AW281" s="129"/>
      <c r="AX281" s="129"/>
      <c r="AY281" s="129"/>
      <c r="AZ281" s="129"/>
      <c r="BA281" s="129"/>
      <c r="BB281" s="129"/>
      <c r="BC281" s="129"/>
      <c r="BD281" s="129"/>
      <c r="BE281" s="129"/>
      <c r="BF281" s="129"/>
      <c r="BG281" s="129"/>
      <c r="BH281" s="129"/>
      <c r="BI281" s="129"/>
      <c r="BJ281" s="129"/>
      <c r="BK281" s="129"/>
      <c r="BL281" s="129"/>
      <c r="BM281" s="129"/>
      <c r="BN281" s="129"/>
      <c r="BO281" s="129"/>
      <c r="BP281" s="129"/>
      <c r="BQ281" s="129"/>
      <c r="BR281" s="129"/>
      <c r="BS281" s="129"/>
      <c r="BT281" s="129"/>
      <c r="BU281" s="129"/>
      <c r="BV281" s="129"/>
      <c r="BW281" s="129"/>
      <c r="BX281" s="129"/>
      <c r="BY281" s="129"/>
      <c r="BZ281" s="129"/>
      <c r="CA281" s="129"/>
      <c r="CB281" s="129"/>
      <c r="CC281" s="129"/>
      <c r="CD281" s="129"/>
      <c r="CE281" s="129"/>
      <c r="CF281" s="129"/>
      <c r="CG281" s="129"/>
      <c r="CH281" s="129"/>
      <c r="CI281" s="129"/>
      <c r="CJ281" s="129"/>
      <c r="CK281" s="129"/>
      <c r="CL281" s="129"/>
      <c r="CM281" s="129"/>
      <c r="CN281" s="129"/>
      <c r="CO281" s="129"/>
      <c r="CP281" s="129"/>
      <c r="CQ281" s="129"/>
      <c r="CR281" s="129"/>
      <c r="CS281" s="129"/>
      <c r="CT281" s="129"/>
      <c r="CU281" s="129"/>
      <c r="CV281" s="129"/>
      <c r="CW281" s="129"/>
      <c r="CX281" s="129"/>
      <c r="CY281" s="129"/>
      <c r="CZ281" s="129"/>
      <c r="DA281" s="129"/>
      <c r="DB281" s="129"/>
      <c r="DC281" s="129"/>
      <c r="DD281" s="129"/>
      <c r="DE281" s="129"/>
      <c r="DF281" s="129"/>
      <c r="DG281" s="129"/>
      <c r="DH281" s="129"/>
      <c r="DI281" s="129"/>
      <c r="DJ281" s="129"/>
      <c r="DK281" s="129"/>
      <c r="DL281" s="129"/>
      <c r="DM281" s="129"/>
      <c r="DN281" s="129"/>
      <c r="DO281" s="129"/>
      <c r="DP281" s="129"/>
      <c r="DQ281" s="129"/>
      <c r="DR281" s="129"/>
      <c r="DS281" s="129"/>
      <c r="DT281" s="129"/>
      <c r="DU281" s="129"/>
      <c r="DV281" s="129"/>
      <c r="DW281" s="129"/>
      <c r="DX281" s="129"/>
      <c r="DY281" s="129"/>
      <c r="DZ281" s="129"/>
      <c r="EA281" s="129"/>
      <c r="EB281" s="129"/>
      <c r="EC281" s="129"/>
      <c r="ED281" s="129"/>
      <c r="EE281" s="129"/>
      <c r="EF281" s="129"/>
      <c r="EG281" s="129"/>
      <c r="EH281" s="129"/>
      <c r="EI281" s="129"/>
      <c r="EJ281" s="129"/>
      <c r="EK281" s="129"/>
      <c r="EL281" s="129"/>
      <c r="EM281" s="129"/>
      <c r="EN281" s="129"/>
      <c r="EO281" s="129"/>
      <c r="EP281" s="129"/>
      <c r="EQ281" s="129"/>
      <c r="ER281" s="129"/>
      <c r="ES281" s="129"/>
      <c r="ET281" s="129"/>
      <c r="EU281" s="129"/>
      <c r="EV281" s="129"/>
      <c r="EW281" s="129"/>
      <c r="EX281" s="129"/>
      <c r="EY281" s="129"/>
      <c r="EZ281" s="129"/>
      <c r="FA281" s="129"/>
      <c r="FB281" s="129"/>
      <c r="FC281" s="129"/>
      <c r="FD281" s="129"/>
      <c r="FE281" s="129"/>
      <c r="FF281" s="129"/>
      <c r="FG281" s="129"/>
      <c r="FH281" s="129"/>
      <c r="FI281" s="129"/>
      <c r="FJ281" s="129"/>
      <c r="FK281" s="129"/>
      <c r="FL281" s="129"/>
      <c r="FM281" s="129"/>
      <c r="FN281" s="129"/>
      <c r="FO281" s="129"/>
      <c r="FP281" s="129"/>
      <c r="FQ281" s="129"/>
      <c r="FR281" s="129"/>
      <c r="FS281" s="129"/>
      <c r="FT281" s="129"/>
      <c r="FU281" s="129"/>
      <c r="FV281" s="129"/>
      <c r="FW281" s="129"/>
      <c r="FX281" s="129"/>
      <c r="FY281" s="129"/>
      <c r="FZ281" s="129"/>
      <c r="GA281" s="129"/>
      <c r="GB281" s="129"/>
      <c r="GC281" s="129"/>
      <c r="GD281" s="129"/>
      <c r="GE281" s="129"/>
      <c r="GF281" s="129"/>
      <c r="GG281" s="129"/>
      <c r="GH281" s="129"/>
      <c r="GI281" s="129"/>
      <c r="GJ281" s="129"/>
      <c r="GK281" s="129"/>
      <c r="GL281" s="129"/>
      <c r="GM281" s="129"/>
      <c r="GN281" s="129"/>
      <c r="GO281" s="129"/>
      <c r="GP281" s="129"/>
      <c r="GQ281" s="129"/>
      <c r="GR281" s="129"/>
      <c r="GS281" s="129"/>
      <c r="GT281" s="129"/>
      <c r="GU281" s="129"/>
      <c r="GV281" s="129"/>
      <c r="GW281" s="129"/>
      <c r="GX281" s="129"/>
      <c r="GY281" s="129"/>
      <c r="GZ281" s="129"/>
      <c r="HA281" s="129"/>
      <c r="HB281" s="129"/>
      <c r="HC281" s="129"/>
      <c r="HD281" s="129"/>
      <c r="HE281" s="129"/>
      <c r="HF281" s="129"/>
      <c r="HG281" s="129"/>
      <c r="HH281" s="129"/>
      <c r="HI281" s="129"/>
      <c r="HJ281" s="129"/>
      <c r="HK281" s="129"/>
      <c r="HL281" s="129"/>
      <c r="HM281" s="129"/>
      <c r="HN281" s="129"/>
      <c r="HO281" s="129"/>
      <c r="HP281" s="129"/>
      <c r="HQ281" s="129"/>
      <c r="HR281" s="129"/>
      <c r="HS281" s="129"/>
      <c r="HT281" s="129"/>
      <c r="HU281" s="129"/>
      <c r="HV281" s="129"/>
      <c r="HW281" s="129"/>
      <c r="HX281" s="129"/>
      <c r="HY281" s="129"/>
      <c r="HZ281" s="129"/>
      <c r="IA281" s="129"/>
      <c r="IB281" s="129"/>
      <c r="IC281" s="129"/>
      <c r="ID281" s="129"/>
      <c r="IE281" s="129"/>
      <c r="IF281" s="129"/>
      <c r="IG281" s="129"/>
      <c r="IH281" s="129"/>
      <c r="II281" s="129"/>
      <c r="IJ281" s="129"/>
      <c r="IK281" s="129"/>
      <c r="IL281" s="129"/>
      <c r="IM281" s="129"/>
      <c r="IN281" s="129"/>
      <c r="IO281" s="129"/>
      <c r="IP281" s="129"/>
      <c r="IQ281" s="129"/>
      <c r="IR281" s="129"/>
      <c r="IS281" s="129"/>
      <c r="IT281" s="129"/>
      <c r="IU281" s="129"/>
      <c r="IV281" s="129"/>
      <c r="IW281" s="129"/>
      <c r="IX281" s="129"/>
      <c r="IY281" s="129"/>
    </row>
    <row r="282" spans="1:259" s="120" customFormat="1" ht="15" hidden="1" x14ac:dyDescent="0.3">
      <c r="A282" s="130"/>
      <c r="B282" s="138" t="e">
        <f>IF(B77=641,"Enam Ratus Empat Puluh Satu",IF(B77=642,"Enam Ratus Empat Puluh Dua",IF(B77=643,"Enam Ratus Empat Puluh Tiga",IF(B77=644,"Enam Ratus Empat Puluh Empat",IF(B77=645,"Enam Ratus Empat Puluh Lima",IF(B77=646,"Enam Ratus Empat Puluh Enam",IF(B77=647,"Enam Ratus Empat Puluh Tujuh",IF(B77=648,"Enam Ratus Empat Puluh Delapan",0))))))))</f>
        <v>#REF!</v>
      </c>
      <c r="C282" s="138"/>
      <c r="D282" s="138" t="e">
        <f>IF(D77=641,"Enam Ratus Empat Puluh Satu",IF(D77=642,"Enam Ratus Empat Puluh Dua",IF(D77=643,"Enam Ratus Empat Puluh Tiga",IF(D77=644,"Enam Ratus Empat Puluh Empat",IF(D77=645,"Enam Ratus Empat Puluh Lima",IF(D77=646,"Enam Ratus Empat Puluh Enam",IF(D77=647,"Enam Ratus Empat Puluh Tujuh",IF(D77=648,"Enam Ratus Empat Puluh Delapan",0))))))))</f>
        <v>#REF!</v>
      </c>
      <c r="E282" s="138" t="e">
        <f>IF(E77=641,"Enam Ratus Empat Puluh Satu",IF(E77=642,"Enam Ratus Empat Puluh Dua",IF(E77=643,"Enam Ratus Empat Puluh Tiga",IF(E77=644,"Enam Ratus Empat Puluh Empat",IF(E77=645,"Enam Ratus Empat Puluh Lima",IF(E77=646,"Enam Ratus Empat Puluh Enam",IF(E77=647,"Enam Ratus Empat Puluh Tujuh",IF(E77=648,"Enam Ratus Empat Puluh Delapan",0))))))))</f>
        <v>#REF!</v>
      </c>
      <c r="F282" s="138"/>
      <c r="G282" s="138"/>
      <c r="H282" s="138" t="e">
        <f>IF(H77=641,"Enam Ratus Empat Puluh Satu",IF(H77=642,"Enam Ratus Empat Puluh Dua",IF(H77=643,"Enam Ratus Empat Puluh Tiga",IF(H77=644,"Enam Ratus Empat Puluh Empat",IF(H77=645,"Enam Ratus Empat Puluh Lima",IF(H77=646,"Enam Ratus Empat Puluh Enam",IF(H77=647,"Enam Ratus Empat Puluh Tujuh",IF(H77=648,"Enam Ratus Empat Puluh Delapan",0))))))))</f>
        <v>#REF!</v>
      </c>
      <c r="I282" s="138" t="e">
        <f>IF(I77=641,"Enam Ratus Empat Puluh Satu",IF(I77=642,"Enam Ratus Empat Puluh Dua",IF(I77=643,"Enam Ratus Empat Puluh Tiga",IF(I77=644,"Enam Ratus Empat Puluh Empat",IF(I77=645,"Enam Ratus Empat Puluh Lima",IF(I77=646,"Enam Ratus Empat Puluh Enam",IF(I77=647,"Enam Ratus Empat Puluh Tujuh",IF(I77=648,"Enam Ratus Empat Puluh Delapan",0))))))))</f>
        <v>#REF!</v>
      </c>
      <c r="J282" s="138"/>
      <c r="K282" s="138"/>
      <c r="L282" s="138"/>
      <c r="M282" s="138"/>
      <c r="N282" s="138"/>
      <c r="O282" s="138"/>
      <c r="P282" s="138"/>
      <c r="Q282" s="138"/>
      <c r="R282" s="138"/>
      <c r="S282" s="138"/>
      <c r="T282" s="138"/>
      <c r="U282" s="138"/>
      <c r="V282" s="133"/>
      <c r="W282" s="128"/>
      <c r="X282" s="129"/>
      <c r="Y282" s="129"/>
      <c r="Z282" s="129"/>
      <c r="AA282" s="129"/>
      <c r="AB282" s="129"/>
      <c r="AC282" s="129"/>
      <c r="AD282" s="129"/>
      <c r="AE282" s="129"/>
      <c r="AF282" s="129"/>
      <c r="AG282" s="129"/>
      <c r="AH282" s="129"/>
      <c r="AI282" s="129"/>
      <c r="AJ282" s="129"/>
      <c r="AK282" s="129"/>
      <c r="AL282" s="129"/>
      <c r="AM282" s="129"/>
      <c r="AN282" s="129"/>
      <c r="AO282" s="129"/>
      <c r="AP282" s="129"/>
      <c r="AQ282" s="129"/>
      <c r="AR282" s="129"/>
      <c r="AS282" s="129"/>
      <c r="AT282" s="129"/>
      <c r="AU282" s="129"/>
      <c r="AV282" s="129"/>
      <c r="AW282" s="129"/>
      <c r="AX282" s="129"/>
      <c r="AY282" s="129"/>
      <c r="AZ282" s="129"/>
      <c r="BA282" s="129"/>
      <c r="BB282" s="129"/>
      <c r="BC282" s="129"/>
      <c r="BD282" s="129"/>
      <c r="BE282" s="129"/>
      <c r="BF282" s="129"/>
      <c r="BG282" s="129"/>
      <c r="BH282" s="129"/>
      <c r="BI282" s="129"/>
      <c r="BJ282" s="129"/>
      <c r="BK282" s="129"/>
      <c r="BL282" s="129"/>
      <c r="BM282" s="129"/>
      <c r="BN282" s="129"/>
      <c r="BO282" s="129"/>
      <c r="BP282" s="129"/>
      <c r="BQ282" s="129"/>
      <c r="BR282" s="129"/>
      <c r="BS282" s="129"/>
      <c r="BT282" s="129"/>
      <c r="BU282" s="129"/>
      <c r="BV282" s="129"/>
      <c r="BW282" s="129"/>
      <c r="BX282" s="129"/>
      <c r="BY282" s="129"/>
      <c r="BZ282" s="129"/>
      <c r="CA282" s="129"/>
      <c r="CB282" s="129"/>
      <c r="CC282" s="129"/>
      <c r="CD282" s="129"/>
      <c r="CE282" s="129"/>
      <c r="CF282" s="129"/>
      <c r="CG282" s="129"/>
      <c r="CH282" s="129"/>
      <c r="CI282" s="129"/>
      <c r="CJ282" s="129"/>
      <c r="CK282" s="129"/>
      <c r="CL282" s="129"/>
      <c r="CM282" s="129"/>
      <c r="CN282" s="129"/>
      <c r="CO282" s="129"/>
      <c r="CP282" s="129"/>
      <c r="CQ282" s="129"/>
      <c r="CR282" s="129"/>
      <c r="CS282" s="129"/>
      <c r="CT282" s="129"/>
      <c r="CU282" s="129"/>
      <c r="CV282" s="129"/>
      <c r="CW282" s="129"/>
      <c r="CX282" s="129"/>
      <c r="CY282" s="129"/>
      <c r="CZ282" s="129"/>
      <c r="DA282" s="129"/>
      <c r="DB282" s="129"/>
      <c r="DC282" s="129"/>
      <c r="DD282" s="129"/>
      <c r="DE282" s="129"/>
      <c r="DF282" s="129"/>
      <c r="DG282" s="129"/>
      <c r="DH282" s="129"/>
      <c r="DI282" s="129"/>
      <c r="DJ282" s="129"/>
      <c r="DK282" s="129"/>
      <c r="DL282" s="129"/>
      <c r="DM282" s="129"/>
      <c r="DN282" s="129"/>
      <c r="DO282" s="129"/>
      <c r="DP282" s="129"/>
      <c r="DQ282" s="129"/>
      <c r="DR282" s="129"/>
      <c r="DS282" s="129"/>
      <c r="DT282" s="129"/>
      <c r="DU282" s="129"/>
      <c r="DV282" s="129"/>
      <c r="DW282" s="129"/>
      <c r="DX282" s="129"/>
      <c r="DY282" s="129"/>
      <c r="DZ282" s="129"/>
      <c r="EA282" s="129"/>
      <c r="EB282" s="129"/>
      <c r="EC282" s="129"/>
      <c r="ED282" s="129"/>
      <c r="EE282" s="129"/>
      <c r="EF282" s="129"/>
      <c r="EG282" s="129"/>
      <c r="EH282" s="129"/>
      <c r="EI282" s="129"/>
      <c r="EJ282" s="129"/>
      <c r="EK282" s="129"/>
      <c r="EL282" s="129"/>
      <c r="EM282" s="129"/>
      <c r="EN282" s="129"/>
      <c r="EO282" s="129"/>
      <c r="EP282" s="129"/>
      <c r="EQ282" s="129"/>
      <c r="ER282" s="129"/>
      <c r="ES282" s="129"/>
      <c r="ET282" s="129"/>
      <c r="EU282" s="129"/>
      <c r="EV282" s="129"/>
      <c r="EW282" s="129"/>
      <c r="EX282" s="129"/>
      <c r="EY282" s="129"/>
      <c r="EZ282" s="129"/>
      <c r="FA282" s="129"/>
      <c r="FB282" s="129"/>
      <c r="FC282" s="129"/>
      <c r="FD282" s="129"/>
      <c r="FE282" s="129"/>
      <c r="FF282" s="129"/>
      <c r="FG282" s="129"/>
      <c r="FH282" s="129"/>
      <c r="FI282" s="129"/>
      <c r="FJ282" s="129"/>
      <c r="FK282" s="129"/>
      <c r="FL282" s="129"/>
      <c r="FM282" s="129"/>
      <c r="FN282" s="129"/>
      <c r="FO282" s="129"/>
      <c r="FP282" s="129"/>
      <c r="FQ282" s="129"/>
      <c r="FR282" s="129"/>
      <c r="FS282" s="129"/>
      <c r="FT282" s="129"/>
      <c r="FU282" s="129"/>
      <c r="FV282" s="129"/>
      <c r="FW282" s="129"/>
      <c r="FX282" s="129"/>
      <c r="FY282" s="129"/>
      <c r="FZ282" s="129"/>
      <c r="GA282" s="129"/>
      <c r="GB282" s="129"/>
      <c r="GC282" s="129"/>
      <c r="GD282" s="129"/>
      <c r="GE282" s="129"/>
      <c r="GF282" s="129"/>
      <c r="GG282" s="129"/>
      <c r="GH282" s="129"/>
      <c r="GI282" s="129"/>
      <c r="GJ282" s="129"/>
      <c r="GK282" s="129"/>
      <c r="GL282" s="129"/>
      <c r="GM282" s="129"/>
      <c r="GN282" s="129"/>
      <c r="GO282" s="129"/>
      <c r="GP282" s="129"/>
      <c r="GQ282" s="129"/>
      <c r="GR282" s="129"/>
      <c r="GS282" s="129"/>
      <c r="GT282" s="129"/>
      <c r="GU282" s="129"/>
      <c r="GV282" s="129"/>
      <c r="GW282" s="129"/>
      <c r="GX282" s="129"/>
      <c r="GY282" s="129"/>
      <c r="GZ282" s="129"/>
      <c r="HA282" s="129"/>
      <c r="HB282" s="129"/>
      <c r="HC282" s="129"/>
      <c r="HD282" s="129"/>
      <c r="HE282" s="129"/>
      <c r="HF282" s="129"/>
      <c r="HG282" s="129"/>
      <c r="HH282" s="129"/>
      <c r="HI282" s="129"/>
      <c r="HJ282" s="129"/>
      <c r="HK282" s="129"/>
      <c r="HL282" s="129"/>
      <c r="HM282" s="129"/>
      <c r="HN282" s="129"/>
      <c r="HO282" s="129"/>
      <c r="HP282" s="129"/>
      <c r="HQ282" s="129"/>
      <c r="HR282" s="129"/>
      <c r="HS282" s="129"/>
      <c r="HT282" s="129"/>
      <c r="HU282" s="129"/>
      <c r="HV282" s="129"/>
      <c r="HW282" s="129"/>
      <c r="HX282" s="129"/>
      <c r="HY282" s="129"/>
      <c r="HZ282" s="129"/>
      <c r="IA282" s="129"/>
      <c r="IB282" s="129"/>
      <c r="IC282" s="129"/>
      <c r="ID282" s="129"/>
      <c r="IE282" s="129"/>
      <c r="IF282" s="129"/>
      <c r="IG282" s="129"/>
      <c r="IH282" s="129"/>
      <c r="II282" s="129"/>
      <c r="IJ282" s="129"/>
      <c r="IK282" s="129"/>
      <c r="IL282" s="129"/>
      <c r="IM282" s="129"/>
      <c r="IN282" s="129"/>
      <c r="IO282" s="129"/>
      <c r="IP282" s="129"/>
      <c r="IQ282" s="129"/>
      <c r="IR282" s="129"/>
      <c r="IS282" s="129"/>
      <c r="IT282" s="129"/>
      <c r="IU282" s="129"/>
      <c r="IV282" s="129"/>
      <c r="IW282" s="129"/>
      <c r="IX282" s="129"/>
      <c r="IY282" s="129"/>
    </row>
    <row r="283" spans="1:259" s="120" customFormat="1" ht="15" hidden="1" x14ac:dyDescent="0.3">
      <c r="A283" s="130"/>
      <c r="B283" s="137" t="e">
        <f>IF(B281=0,B282,B281)</f>
        <v>#REF!</v>
      </c>
      <c r="C283" s="137"/>
      <c r="D283" s="137" t="e">
        <f>IF(D281=0,D282,D281)</f>
        <v>#REF!</v>
      </c>
      <c r="E283" s="137" t="e">
        <f>IF(E281=0,E282,E281)</f>
        <v>#REF!</v>
      </c>
      <c r="F283" s="137"/>
      <c r="G283" s="137"/>
      <c r="H283" s="137" t="e">
        <f>IF(H281=0,H282,H281)</f>
        <v>#REF!</v>
      </c>
      <c r="I283" s="137" t="e">
        <f>IF(I281=0,I282,I281)</f>
        <v>#REF!</v>
      </c>
      <c r="J283" s="138"/>
      <c r="K283" s="138"/>
      <c r="L283" s="138"/>
      <c r="M283" s="138"/>
      <c r="N283" s="138"/>
      <c r="O283" s="138"/>
      <c r="P283" s="138"/>
      <c r="Q283" s="138"/>
      <c r="R283" s="138"/>
      <c r="S283" s="138"/>
      <c r="T283" s="138"/>
      <c r="U283" s="138"/>
      <c r="V283" s="133"/>
      <c r="W283" s="128"/>
      <c r="X283" s="129"/>
      <c r="Y283" s="129"/>
      <c r="Z283" s="129"/>
      <c r="AA283" s="129"/>
      <c r="AB283" s="129"/>
      <c r="AC283" s="129"/>
      <c r="AD283" s="129"/>
      <c r="AE283" s="129"/>
      <c r="AF283" s="129"/>
      <c r="AG283" s="129"/>
      <c r="AH283" s="129"/>
      <c r="AI283" s="129"/>
      <c r="AJ283" s="129"/>
      <c r="AK283" s="129"/>
      <c r="AL283" s="129"/>
      <c r="AM283" s="129"/>
      <c r="AN283" s="129"/>
      <c r="AO283" s="129"/>
      <c r="AP283" s="129"/>
      <c r="AQ283" s="129"/>
      <c r="AR283" s="129"/>
      <c r="AS283" s="129"/>
      <c r="AT283" s="129"/>
      <c r="AU283" s="129"/>
      <c r="AV283" s="129"/>
      <c r="AW283" s="129"/>
      <c r="AX283" s="129"/>
      <c r="AY283" s="129"/>
      <c r="AZ283" s="129"/>
      <c r="BA283" s="129"/>
      <c r="BB283" s="129"/>
      <c r="BC283" s="129"/>
      <c r="BD283" s="129"/>
      <c r="BE283" s="129"/>
      <c r="BF283" s="129"/>
      <c r="BG283" s="129"/>
      <c r="BH283" s="129"/>
      <c r="BI283" s="129"/>
      <c r="BJ283" s="129"/>
      <c r="BK283" s="129"/>
      <c r="BL283" s="129"/>
      <c r="BM283" s="129"/>
      <c r="BN283" s="129"/>
      <c r="BO283" s="129"/>
      <c r="BP283" s="129"/>
      <c r="BQ283" s="129"/>
      <c r="BR283" s="129"/>
      <c r="BS283" s="129"/>
      <c r="BT283" s="129"/>
      <c r="BU283" s="129"/>
      <c r="BV283" s="129"/>
      <c r="BW283" s="129"/>
      <c r="BX283" s="129"/>
      <c r="BY283" s="129"/>
      <c r="BZ283" s="129"/>
      <c r="CA283" s="129"/>
      <c r="CB283" s="129"/>
      <c r="CC283" s="129"/>
      <c r="CD283" s="129"/>
      <c r="CE283" s="129"/>
      <c r="CF283" s="129"/>
      <c r="CG283" s="129"/>
      <c r="CH283" s="129"/>
      <c r="CI283" s="129"/>
      <c r="CJ283" s="129"/>
      <c r="CK283" s="129"/>
      <c r="CL283" s="129"/>
      <c r="CM283" s="129"/>
      <c r="CN283" s="129"/>
      <c r="CO283" s="129"/>
      <c r="CP283" s="129"/>
      <c r="CQ283" s="129"/>
      <c r="CR283" s="129"/>
      <c r="CS283" s="129"/>
      <c r="CT283" s="129"/>
      <c r="CU283" s="129"/>
      <c r="CV283" s="129"/>
      <c r="CW283" s="129"/>
      <c r="CX283" s="129"/>
      <c r="CY283" s="129"/>
      <c r="CZ283" s="129"/>
      <c r="DA283" s="129"/>
      <c r="DB283" s="129"/>
      <c r="DC283" s="129"/>
      <c r="DD283" s="129"/>
      <c r="DE283" s="129"/>
      <c r="DF283" s="129"/>
      <c r="DG283" s="129"/>
      <c r="DH283" s="129"/>
      <c r="DI283" s="129"/>
      <c r="DJ283" s="129"/>
      <c r="DK283" s="129"/>
      <c r="DL283" s="129"/>
      <c r="DM283" s="129"/>
      <c r="DN283" s="129"/>
      <c r="DO283" s="129"/>
      <c r="DP283" s="129"/>
      <c r="DQ283" s="129"/>
      <c r="DR283" s="129"/>
      <c r="DS283" s="129"/>
      <c r="DT283" s="129"/>
      <c r="DU283" s="129"/>
      <c r="DV283" s="129"/>
      <c r="DW283" s="129"/>
      <c r="DX283" s="129"/>
      <c r="DY283" s="129"/>
      <c r="DZ283" s="129"/>
      <c r="EA283" s="129"/>
      <c r="EB283" s="129"/>
      <c r="EC283" s="129"/>
      <c r="ED283" s="129"/>
      <c r="EE283" s="129"/>
      <c r="EF283" s="129"/>
      <c r="EG283" s="129"/>
      <c r="EH283" s="129"/>
      <c r="EI283" s="129"/>
      <c r="EJ283" s="129"/>
      <c r="EK283" s="129"/>
      <c r="EL283" s="129"/>
      <c r="EM283" s="129"/>
      <c r="EN283" s="129"/>
      <c r="EO283" s="129"/>
      <c r="EP283" s="129"/>
      <c r="EQ283" s="129"/>
      <c r="ER283" s="129"/>
      <c r="ES283" s="129"/>
      <c r="ET283" s="129"/>
      <c r="EU283" s="129"/>
      <c r="EV283" s="129"/>
      <c r="EW283" s="129"/>
      <c r="EX283" s="129"/>
      <c r="EY283" s="129"/>
      <c r="EZ283" s="129"/>
      <c r="FA283" s="129"/>
      <c r="FB283" s="129"/>
      <c r="FC283" s="129"/>
      <c r="FD283" s="129"/>
      <c r="FE283" s="129"/>
      <c r="FF283" s="129"/>
      <c r="FG283" s="129"/>
      <c r="FH283" s="129"/>
      <c r="FI283" s="129"/>
      <c r="FJ283" s="129"/>
      <c r="FK283" s="129"/>
      <c r="FL283" s="129"/>
      <c r="FM283" s="129"/>
      <c r="FN283" s="129"/>
      <c r="FO283" s="129"/>
      <c r="FP283" s="129"/>
      <c r="FQ283" s="129"/>
      <c r="FR283" s="129"/>
      <c r="FS283" s="129"/>
      <c r="FT283" s="129"/>
      <c r="FU283" s="129"/>
      <c r="FV283" s="129"/>
      <c r="FW283" s="129"/>
      <c r="FX283" s="129"/>
      <c r="FY283" s="129"/>
      <c r="FZ283" s="129"/>
      <c r="GA283" s="129"/>
      <c r="GB283" s="129"/>
      <c r="GC283" s="129"/>
      <c r="GD283" s="129"/>
      <c r="GE283" s="129"/>
      <c r="GF283" s="129"/>
      <c r="GG283" s="129"/>
      <c r="GH283" s="129"/>
      <c r="GI283" s="129"/>
      <c r="GJ283" s="129"/>
      <c r="GK283" s="129"/>
      <c r="GL283" s="129"/>
      <c r="GM283" s="129"/>
      <c r="GN283" s="129"/>
      <c r="GO283" s="129"/>
      <c r="GP283" s="129"/>
      <c r="GQ283" s="129"/>
      <c r="GR283" s="129"/>
      <c r="GS283" s="129"/>
      <c r="GT283" s="129"/>
      <c r="GU283" s="129"/>
      <c r="GV283" s="129"/>
      <c r="GW283" s="129"/>
      <c r="GX283" s="129"/>
      <c r="GY283" s="129"/>
      <c r="GZ283" s="129"/>
      <c r="HA283" s="129"/>
      <c r="HB283" s="129"/>
      <c r="HC283" s="129"/>
      <c r="HD283" s="129"/>
      <c r="HE283" s="129"/>
      <c r="HF283" s="129"/>
      <c r="HG283" s="129"/>
      <c r="HH283" s="129"/>
      <c r="HI283" s="129"/>
      <c r="HJ283" s="129"/>
      <c r="HK283" s="129"/>
      <c r="HL283" s="129"/>
      <c r="HM283" s="129"/>
      <c r="HN283" s="129"/>
      <c r="HO283" s="129"/>
      <c r="HP283" s="129"/>
      <c r="HQ283" s="129"/>
      <c r="HR283" s="129"/>
      <c r="HS283" s="129"/>
      <c r="HT283" s="129"/>
      <c r="HU283" s="129"/>
      <c r="HV283" s="129"/>
      <c r="HW283" s="129"/>
      <c r="HX283" s="129"/>
      <c r="HY283" s="129"/>
      <c r="HZ283" s="129"/>
      <c r="IA283" s="129"/>
      <c r="IB283" s="129"/>
      <c r="IC283" s="129"/>
      <c r="ID283" s="129"/>
      <c r="IE283" s="129"/>
      <c r="IF283" s="129"/>
      <c r="IG283" s="129"/>
      <c r="IH283" s="129"/>
      <c r="II283" s="129"/>
      <c r="IJ283" s="129"/>
      <c r="IK283" s="129"/>
      <c r="IL283" s="129"/>
      <c r="IM283" s="129"/>
      <c r="IN283" s="129"/>
      <c r="IO283" s="129"/>
      <c r="IP283" s="129"/>
      <c r="IQ283" s="129"/>
      <c r="IR283" s="129"/>
      <c r="IS283" s="129"/>
      <c r="IT283" s="129"/>
      <c r="IU283" s="129"/>
      <c r="IV283" s="129"/>
      <c r="IW283" s="129"/>
      <c r="IX283" s="129"/>
      <c r="IY283" s="129"/>
    </row>
    <row r="284" spans="1:259" s="120" customFormat="1" ht="15" hidden="1" x14ac:dyDescent="0.3">
      <c r="A284" s="130"/>
      <c r="B284" s="138" t="e">
        <f>IF(B77=649,"Enam Ratus Empat Puluh Sembilan",IF(B77=650,"Enam Ratus Lima Puluh",IF(B77=651,"Enam Ratus Lima Puluh Satu",IF(B77=652,"Enam Ratus Lima Puluh Dua",IF(B77=653,"Enam Ratus Lima Puluh Tiga",IF(B77=654,"Enam Ratus Lima Puluh Empat",IF(B77=655,"Enam Ratus Lima Puluh Lima",IF(B77=656,"Enam Ratus Lima Puluh Enam",0))))))))</f>
        <v>#REF!</v>
      </c>
      <c r="C284" s="138"/>
      <c r="D284" s="138" t="e">
        <f>IF(D77=649,"Enam Ratus Empat Puluh Sembilan",IF(D77=650,"Enam Ratus Lima Puluh",IF(D77=651,"Enam Ratus Lima Puluh Satu",IF(D77=652,"Enam Ratus Lima Puluh Dua",IF(D77=653,"Enam Ratus Lima Puluh Tiga",IF(D77=654,"Enam Ratus Lima Puluh Empat",IF(D77=655,"Enam Ratus Lima Puluh Lima",IF(D77=656,"Enam Ratus Lima Puluh Enam",0))))))))</f>
        <v>#REF!</v>
      </c>
      <c r="E284" s="138" t="e">
        <f>IF(E77=649,"Enam Ratus Empat Puluh Sembilan",IF(E77=650,"Enam Ratus Lima Puluh",IF(E77=651,"Enam Ratus Lima Puluh Satu",IF(E77=652,"Enam Ratus Lima Puluh Dua",IF(E77=653,"Enam Ratus Lima Puluh Tiga",IF(E77=654,"Enam Ratus Lima Puluh Empat",IF(E77=655,"Enam Ratus Lima Puluh Lima",IF(E77=656,"Enam Ratus Lima Puluh Enam",0))))))))</f>
        <v>#REF!</v>
      </c>
      <c r="F284" s="138"/>
      <c r="G284" s="138"/>
      <c r="H284" s="138" t="e">
        <f>IF(H77=649,"Enam Ratus Empat Puluh Sembilan",IF(H77=650,"Enam Ratus Lima Puluh",IF(H77=651,"Enam Ratus Lima Puluh Satu",IF(H77=652,"Enam Ratus Lima Puluh Dua",IF(H77=653,"Enam Ratus Lima Puluh Tiga",IF(H77=654,"Enam Ratus Lima Puluh Empat",IF(H77=655,"Enam Ratus Lima Puluh Lima",IF(H77=656,"Enam Ratus Lima Puluh Enam",0))))))))</f>
        <v>#REF!</v>
      </c>
      <c r="I284" s="138" t="e">
        <f>IF(I77=649,"Enam Ratus Empat Puluh Sembilan",IF(I77=650,"Enam Ratus Lima Puluh",IF(I77=651,"Enam Ratus Lima Puluh Satu",IF(I77=652,"Enam Ratus Lima Puluh Dua",IF(I77=653,"Enam Ratus Lima Puluh Tiga",IF(I77=654,"Enam Ratus Lima Puluh Empat",IF(I77=655,"Enam Ratus Lima Puluh Lima",IF(I77=656,"Enam Ratus Lima Puluh Enam",0))))))))</f>
        <v>#REF!</v>
      </c>
      <c r="J284" s="138"/>
      <c r="K284" s="138"/>
      <c r="L284" s="138"/>
      <c r="M284" s="138"/>
      <c r="N284" s="138"/>
      <c r="O284" s="138"/>
      <c r="P284" s="138"/>
      <c r="Q284" s="138"/>
      <c r="R284" s="138"/>
      <c r="S284" s="138"/>
      <c r="T284" s="138"/>
      <c r="U284" s="138"/>
      <c r="V284" s="133"/>
      <c r="W284" s="128"/>
      <c r="X284" s="129"/>
      <c r="Y284" s="129"/>
      <c r="Z284" s="129"/>
      <c r="AA284" s="129"/>
      <c r="AB284" s="129"/>
      <c r="AC284" s="129"/>
      <c r="AD284" s="129"/>
      <c r="AE284" s="129"/>
      <c r="AF284" s="129"/>
      <c r="AG284" s="129"/>
      <c r="AH284" s="129"/>
      <c r="AI284" s="129"/>
      <c r="AJ284" s="129"/>
      <c r="AK284" s="129"/>
      <c r="AL284" s="129"/>
      <c r="AM284" s="129"/>
      <c r="AN284" s="129"/>
      <c r="AO284" s="129"/>
      <c r="AP284" s="129"/>
      <c r="AQ284" s="129"/>
      <c r="AR284" s="129"/>
      <c r="AS284" s="129"/>
      <c r="AT284" s="129"/>
      <c r="AU284" s="129"/>
      <c r="AV284" s="129"/>
      <c r="AW284" s="129"/>
      <c r="AX284" s="129"/>
      <c r="AY284" s="129"/>
      <c r="AZ284" s="129"/>
      <c r="BA284" s="129"/>
      <c r="BB284" s="129"/>
      <c r="BC284" s="129"/>
      <c r="BD284" s="129"/>
      <c r="BE284" s="129"/>
      <c r="BF284" s="129"/>
      <c r="BG284" s="129"/>
      <c r="BH284" s="129"/>
      <c r="BI284" s="129"/>
      <c r="BJ284" s="129"/>
      <c r="BK284" s="129"/>
      <c r="BL284" s="129"/>
      <c r="BM284" s="129"/>
      <c r="BN284" s="129"/>
      <c r="BO284" s="129"/>
      <c r="BP284" s="129"/>
      <c r="BQ284" s="129"/>
      <c r="BR284" s="129"/>
      <c r="BS284" s="129"/>
      <c r="BT284" s="129"/>
      <c r="BU284" s="129"/>
      <c r="BV284" s="129"/>
      <c r="BW284" s="129"/>
      <c r="BX284" s="129"/>
      <c r="BY284" s="129"/>
      <c r="BZ284" s="129"/>
      <c r="CA284" s="129"/>
      <c r="CB284" s="129"/>
      <c r="CC284" s="129"/>
      <c r="CD284" s="129"/>
      <c r="CE284" s="129"/>
      <c r="CF284" s="129"/>
      <c r="CG284" s="129"/>
      <c r="CH284" s="129"/>
      <c r="CI284" s="129"/>
      <c r="CJ284" s="129"/>
      <c r="CK284" s="129"/>
      <c r="CL284" s="129"/>
      <c r="CM284" s="129"/>
      <c r="CN284" s="129"/>
      <c r="CO284" s="129"/>
      <c r="CP284" s="129"/>
      <c r="CQ284" s="129"/>
      <c r="CR284" s="129"/>
      <c r="CS284" s="129"/>
      <c r="CT284" s="129"/>
      <c r="CU284" s="129"/>
      <c r="CV284" s="129"/>
      <c r="CW284" s="129"/>
      <c r="CX284" s="129"/>
      <c r="CY284" s="129"/>
      <c r="CZ284" s="129"/>
      <c r="DA284" s="129"/>
      <c r="DB284" s="129"/>
      <c r="DC284" s="129"/>
      <c r="DD284" s="129"/>
      <c r="DE284" s="129"/>
      <c r="DF284" s="129"/>
      <c r="DG284" s="129"/>
      <c r="DH284" s="129"/>
      <c r="DI284" s="129"/>
      <c r="DJ284" s="129"/>
      <c r="DK284" s="129"/>
      <c r="DL284" s="129"/>
      <c r="DM284" s="129"/>
      <c r="DN284" s="129"/>
      <c r="DO284" s="129"/>
      <c r="DP284" s="129"/>
      <c r="DQ284" s="129"/>
      <c r="DR284" s="129"/>
      <c r="DS284" s="129"/>
      <c r="DT284" s="129"/>
      <c r="DU284" s="129"/>
      <c r="DV284" s="129"/>
      <c r="DW284" s="129"/>
      <c r="DX284" s="129"/>
      <c r="DY284" s="129"/>
      <c r="DZ284" s="129"/>
      <c r="EA284" s="129"/>
      <c r="EB284" s="129"/>
      <c r="EC284" s="129"/>
      <c r="ED284" s="129"/>
      <c r="EE284" s="129"/>
      <c r="EF284" s="129"/>
      <c r="EG284" s="129"/>
      <c r="EH284" s="129"/>
      <c r="EI284" s="129"/>
      <c r="EJ284" s="129"/>
      <c r="EK284" s="129"/>
      <c r="EL284" s="129"/>
      <c r="EM284" s="129"/>
      <c r="EN284" s="129"/>
      <c r="EO284" s="129"/>
      <c r="EP284" s="129"/>
      <c r="EQ284" s="129"/>
      <c r="ER284" s="129"/>
      <c r="ES284" s="129"/>
      <c r="ET284" s="129"/>
      <c r="EU284" s="129"/>
      <c r="EV284" s="129"/>
      <c r="EW284" s="129"/>
      <c r="EX284" s="129"/>
      <c r="EY284" s="129"/>
      <c r="EZ284" s="129"/>
      <c r="FA284" s="129"/>
      <c r="FB284" s="129"/>
      <c r="FC284" s="129"/>
      <c r="FD284" s="129"/>
      <c r="FE284" s="129"/>
      <c r="FF284" s="129"/>
      <c r="FG284" s="129"/>
      <c r="FH284" s="129"/>
      <c r="FI284" s="129"/>
      <c r="FJ284" s="129"/>
      <c r="FK284" s="129"/>
      <c r="FL284" s="129"/>
      <c r="FM284" s="129"/>
      <c r="FN284" s="129"/>
      <c r="FO284" s="129"/>
      <c r="FP284" s="129"/>
      <c r="FQ284" s="129"/>
      <c r="FR284" s="129"/>
      <c r="FS284" s="129"/>
      <c r="FT284" s="129"/>
      <c r="FU284" s="129"/>
      <c r="FV284" s="129"/>
      <c r="FW284" s="129"/>
      <c r="FX284" s="129"/>
      <c r="FY284" s="129"/>
      <c r="FZ284" s="129"/>
      <c r="GA284" s="129"/>
      <c r="GB284" s="129"/>
      <c r="GC284" s="129"/>
      <c r="GD284" s="129"/>
      <c r="GE284" s="129"/>
      <c r="GF284" s="129"/>
      <c r="GG284" s="129"/>
      <c r="GH284" s="129"/>
      <c r="GI284" s="129"/>
      <c r="GJ284" s="129"/>
      <c r="GK284" s="129"/>
      <c r="GL284" s="129"/>
      <c r="GM284" s="129"/>
      <c r="GN284" s="129"/>
      <c r="GO284" s="129"/>
      <c r="GP284" s="129"/>
      <c r="GQ284" s="129"/>
      <c r="GR284" s="129"/>
      <c r="GS284" s="129"/>
      <c r="GT284" s="129"/>
      <c r="GU284" s="129"/>
      <c r="GV284" s="129"/>
      <c r="GW284" s="129"/>
      <c r="GX284" s="129"/>
      <c r="GY284" s="129"/>
      <c r="GZ284" s="129"/>
      <c r="HA284" s="129"/>
      <c r="HB284" s="129"/>
      <c r="HC284" s="129"/>
      <c r="HD284" s="129"/>
      <c r="HE284" s="129"/>
      <c r="HF284" s="129"/>
      <c r="HG284" s="129"/>
      <c r="HH284" s="129"/>
      <c r="HI284" s="129"/>
      <c r="HJ284" s="129"/>
      <c r="HK284" s="129"/>
      <c r="HL284" s="129"/>
      <c r="HM284" s="129"/>
      <c r="HN284" s="129"/>
      <c r="HO284" s="129"/>
      <c r="HP284" s="129"/>
      <c r="HQ284" s="129"/>
      <c r="HR284" s="129"/>
      <c r="HS284" s="129"/>
      <c r="HT284" s="129"/>
      <c r="HU284" s="129"/>
      <c r="HV284" s="129"/>
      <c r="HW284" s="129"/>
      <c r="HX284" s="129"/>
      <c r="HY284" s="129"/>
      <c r="HZ284" s="129"/>
      <c r="IA284" s="129"/>
      <c r="IB284" s="129"/>
      <c r="IC284" s="129"/>
      <c r="ID284" s="129"/>
      <c r="IE284" s="129"/>
      <c r="IF284" s="129"/>
      <c r="IG284" s="129"/>
      <c r="IH284" s="129"/>
      <c r="II284" s="129"/>
      <c r="IJ284" s="129"/>
      <c r="IK284" s="129"/>
      <c r="IL284" s="129"/>
      <c r="IM284" s="129"/>
      <c r="IN284" s="129"/>
      <c r="IO284" s="129"/>
      <c r="IP284" s="129"/>
      <c r="IQ284" s="129"/>
      <c r="IR284" s="129"/>
      <c r="IS284" s="129"/>
      <c r="IT284" s="129"/>
      <c r="IU284" s="129"/>
      <c r="IV284" s="129"/>
      <c r="IW284" s="129"/>
      <c r="IX284" s="129"/>
      <c r="IY284" s="129"/>
    </row>
    <row r="285" spans="1:259" s="120" customFormat="1" ht="15" hidden="1" x14ac:dyDescent="0.3">
      <c r="A285" s="130"/>
      <c r="B285" s="137" t="e">
        <f>IF(B283=0,B284,B283)</f>
        <v>#REF!</v>
      </c>
      <c r="C285" s="137"/>
      <c r="D285" s="137" t="e">
        <f>IF(D283=0,D284,D283)</f>
        <v>#REF!</v>
      </c>
      <c r="E285" s="137" t="e">
        <f>IF(E283=0,E284,E283)</f>
        <v>#REF!</v>
      </c>
      <c r="F285" s="137"/>
      <c r="G285" s="137"/>
      <c r="H285" s="137" t="e">
        <f>IF(H283=0,H284,H283)</f>
        <v>#REF!</v>
      </c>
      <c r="I285" s="137" t="e">
        <f>IF(I283=0,I284,I283)</f>
        <v>#REF!</v>
      </c>
      <c r="J285" s="138"/>
      <c r="K285" s="138"/>
      <c r="L285" s="138"/>
      <c r="M285" s="138"/>
      <c r="N285" s="138"/>
      <c r="O285" s="138"/>
      <c r="P285" s="138"/>
      <c r="Q285" s="138"/>
      <c r="R285" s="138"/>
      <c r="S285" s="138"/>
      <c r="T285" s="138"/>
      <c r="U285" s="138"/>
      <c r="V285" s="133"/>
      <c r="W285" s="128"/>
      <c r="X285" s="129"/>
      <c r="Y285" s="129"/>
      <c r="Z285" s="129"/>
      <c r="AA285" s="129"/>
      <c r="AB285" s="129"/>
      <c r="AC285" s="129"/>
      <c r="AD285" s="129"/>
      <c r="AE285" s="129"/>
      <c r="AF285" s="129"/>
      <c r="AG285" s="129"/>
      <c r="AH285" s="129"/>
      <c r="AI285" s="129"/>
      <c r="AJ285" s="129"/>
      <c r="AK285" s="129"/>
      <c r="AL285" s="129"/>
      <c r="AM285" s="129"/>
      <c r="AN285" s="129"/>
      <c r="AO285" s="129"/>
      <c r="AP285" s="129"/>
      <c r="AQ285" s="129"/>
      <c r="AR285" s="129"/>
      <c r="AS285" s="129"/>
      <c r="AT285" s="129"/>
      <c r="AU285" s="129"/>
      <c r="AV285" s="129"/>
      <c r="AW285" s="129"/>
      <c r="AX285" s="129"/>
      <c r="AY285" s="129"/>
      <c r="AZ285" s="129"/>
      <c r="BA285" s="129"/>
      <c r="BB285" s="129"/>
      <c r="BC285" s="129"/>
      <c r="BD285" s="129"/>
      <c r="BE285" s="129"/>
      <c r="BF285" s="129"/>
      <c r="BG285" s="129"/>
      <c r="BH285" s="129"/>
      <c r="BI285" s="129"/>
      <c r="BJ285" s="129"/>
      <c r="BK285" s="129"/>
      <c r="BL285" s="129"/>
      <c r="BM285" s="129"/>
      <c r="BN285" s="129"/>
      <c r="BO285" s="129"/>
      <c r="BP285" s="129"/>
      <c r="BQ285" s="129"/>
      <c r="BR285" s="129"/>
      <c r="BS285" s="129"/>
      <c r="BT285" s="129"/>
      <c r="BU285" s="129"/>
      <c r="BV285" s="129"/>
      <c r="BW285" s="129"/>
      <c r="BX285" s="129"/>
      <c r="BY285" s="129"/>
      <c r="BZ285" s="129"/>
      <c r="CA285" s="129"/>
      <c r="CB285" s="129"/>
      <c r="CC285" s="129"/>
      <c r="CD285" s="129"/>
      <c r="CE285" s="129"/>
      <c r="CF285" s="129"/>
      <c r="CG285" s="129"/>
      <c r="CH285" s="129"/>
      <c r="CI285" s="129"/>
      <c r="CJ285" s="129"/>
      <c r="CK285" s="129"/>
      <c r="CL285" s="129"/>
      <c r="CM285" s="129"/>
      <c r="CN285" s="129"/>
      <c r="CO285" s="129"/>
      <c r="CP285" s="129"/>
      <c r="CQ285" s="129"/>
      <c r="CR285" s="129"/>
      <c r="CS285" s="129"/>
      <c r="CT285" s="129"/>
      <c r="CU285" s="129"/>
      <c r="CV285" s="129"/>
      <c r="CW285" s="129"/>
      <c r="CX285" s="129"/>
      <c r="CY285" s="129"/>
      <c r="CZ285" s="129"/>
      <c r="DA285" s="129"/>
      <c r="DB285" s="129"/>
      <c r="DC285" s="129"/>
      <c r="DD285" s="129"/>
      <c r="DE285" s="129"/>
      <c r="DF285" s="129"/>
      <c r="DG285" s="129"/>
      <c r="DH285" s="129"/>
      <c r="DI285" s="129"/>
      <c r="DJ285" s="129"/>
      <c r="DK285" s="129"/>
      <c r="DL285" s="129"/>
      <c r="DM285" s="129"/>
      <c r="DN285" s="129"/>
      <c r="DO285" s="129"/>
      <c r="DP285" s="129"/>
      <c r="DQ285" s="129"/>
      <c r="DR285" s="129"/>
      <c r="DS285" s="129"/>
      <c r="DT285" s="129"/>
      <c r="DU285" s="129"/>
      <c r="DV285" s="129"/>
      <c r="DW285" s="129"/>
      <c r="DX285" s="129"/>
      <c r="DY285" s="129"/>
      <c r="DZ285" s="129"/>
      <c r="EA285" s="129"/>
      <c r="EB285" s="129"/>
      <c r="EC285" s="129"/>
      <c r="ED285" s="129"/>
      <c r="EE285" s="129"/>
      <c r="EF285" s="129"/>
      <c r="EG285" s="129"/>
      <c r="EH285" s="129"/>
      <c r="EI285" s="129"/>
      <c r="EJ285" s="129"/>
      <c r="EK285" s="129"/>
      <c r="EL285" s="129"/>
      <c r="EM285" s="129"/>
      <c r="EN285" s="129"/>
      <c r="EO285" s="129"/>
      <c r="EP285" s="129"/>
      <c r="EQ285" s="129"/>
      <c r="ER285" s="129"/>
      <c r="ES285" s="129"/>
      <c r="ET285" s="129"/>
      <c r="EU285" s="129"/>
      <c r="EV285" s="129"/>
      <c r="EW285" s="129"/>
      <c r="EX285" s="129"/>
      <c r="EY285" s="129"/>
      <c r="EZ285" s="129"/>
      <c r="FA285" s="129"/>
      <c r="FB285" s="129"/>
      <c r="FC285" s="129"/>
      <c r="FD285" s="129"/>
      <c r="FE285" s="129"/>
      <c r="FF285" s="129"/>
      <c r="FG285" s="129"/>
      <c r="FH285" s="129"/>
      <c r="FI285" s="129"/>
      <c r="FJ285" s="129"/>
      <c r="FK285" s="129"/>
      <c r="FL285" s="129"/>
      <c r="FM285" s="129"/>
      <c r="FN285" s="129"/>
      <c r="FO285" s="129"/>
      <c r="FP285" s="129"/>
      <c r="FQ285" s="129"/>
      <c r="FR285" s="129"/>
      <c r="FS285" s="129"/>
      <c r="FT285" s="129"/>
      <c r="FU285" s="129"/>
      <c r="FV285" s="129"/>
      <c r="FW285" s="129"/>
      <c r="FX285" s="129"/>
      <c r="FY285" s="129"/>
      <c r="FZ285" s="129"/>
      <c r="GA285" s="129"/>
      <c r="GB285" s="129"/>
      <c r="GC285" s="129"/>
      <c r="GD285" s="129"/>
      <c r="GE285" s="129"/>
      <c r="GF285" s="129"/>
      <c r="GG285" s="129"/>
      <c r="GH285" s="129"/>
      <c r="GI285" s="129"/>
      <c r="GJ285" s="129"/>
      <c r="GK285" s="129"/>
      <c r="GL285" s="129"/>
      <c r="GM285" s="129"/>
      <c r="GN285" s="129"/>
      <c r="GO285" s="129"/>
      <c r="GP285" s="129"/>
      <c r="GQ285" s="129"/>
      <c r="GR285" s="129"/>
      <c r="GS285" s="129"/>
      <c r="GT285" s="129"/>
      <c r="GU285" s="129"/>
      <c r="GV285" s="129"/>
      <c r="GW285" s="129"/>
      <c r="GX285" s="129"/>
      <c r="GY285" s="129"/>
      <c r="GZ285" s="129"/>
      <c r="HA285" s="129"/>
      <c r="HB285" s="129"/>
      <c r="HC285" s="129"/>
      <c r="HD285" s="129"/>
      <c r="HE285" s="129"/>
      <c r="HF285" s="129"/>
      <c r="HG285" s="129"/>
      <c r="HH285" s="129"/>
      <c r="HI285" s="129"/>
      <c r="HJ285" s="129"/>
      <c r="HK285" s="129"/>
      <c r="HL285" s="129"/>
      <c r="HM285" s="129"/>
      <c r="HN285" s="129"/>
      <c r="HO285" s="129"/>
      <c r="HP285" s="129"/>
      <c r="HQ285" s="129"/>
      <c r="HR285" s="129"/>
      <c r="HS285" s="129"/>
      <c r="HT285" s="129"/>
      <c r="HU285" s="129"/>
      <c r="HV285" s="129"/>
      <c r="HW285" s="129"/>
      <c r="HX285" s="129"/>
      <c r="HY285" s="129"/>
      <c r="HZ285" s="129"/>
      <c r="IA285" s="129"/>
      <c r="IB285" s="129"/>
      <c r="IC285" s="129"/>
      <c r="ID285" s="129"/>
      <c r="IE285" s="129"/>
      <c r="IF285" s="129"/>
      <c r="IG285" s="129"/>
      <c r="IH285" s="129"/>
      <c r="II285" s="129"/>
      <c r="IJ285" s="129"/>
      <c r="IK285" s="129"/>
      <c r="IL285" s="129"/>
      <c r="IM285" s="129"/>
      <c r="IN285" s="129"/>
      <c r="IO285" s="129"/>
      <c r="IP285" s="129"/>
      <c r="IQ285" s="129"/>
      <c r="IR285" s="129"/>
      <c r="IS285" s="129"/>
      <c r="IT285" s="129"/>
      <c r="IU285" s="129"/>
      <c r="IV285" s="129"/>
      <c r="IW285" s="129"/>
      <c r="IX285" s="129"/>
      <c r="IY285" s="129"/>
    </row>
    <row r="286" spans="1:259" s="120" customFormat="1" ht="15" hidden="1" x14ac:dyDescent="0.3">
      <c r="A286" s="130"/>
      <c r="B286" s="138" t="e">
        <f>IF(B77=657,"Enam Ratus Lima Puluh Tujuh",IF(B77=658,"Enam Ratus Lima Puluh Delapan",IF(B77=659,"Enam Ratus Lima Puluh Sembilan",IF(B77=660,"Enam Ratus Enam Puluh",IF(B77=661,"Enam Ratus Enam Puluh Satu",IF(B77=662,"Enam Ratus Enam Puluh Dua",IF(B77=663,"Enam Ratus Enam Puluh Tiga",IF(B77=664,"Enam Ratus Enam Puluh Empat",0))))))))</f>
        <v>#REF!</v>
      </c>
      <c r="C286" s="138"/>
      <c r="D286" s="138" t="e">
        <f>IF(D77=657,"Enam Ratus Lima Puluh Tujuh",IF(D77=658,"Enam Ratus Lima Puluh Delapan",IF(D77=659,"Enam Ratus Lima Puluh Sembilan",IF(D77=660,"Enam Ratus Enam Puluh",IF(D77=661,"Enam Ratus Enam Puluh Satu",IF(D77=662,"Enam Ratus Enam Puluh Dua",IF(D77=663,"Enam Ratus Enam Puluh Tiga",IF(D77=664,"Enam Ratus Enam Puluh Empat",0))))))))</f>
        <v>#REF!</v>
      </c>
      <c r="E286" s="138" t="e">
        <f>IF(E77=657,"Enam Ratus Lima Puluh Tujuh",IF(E77=658,"Enam Ratus Lima Puluh Delapan",IF(E77=659,"Enam Ratus Lima Puluh Sembilan",IF(E77=660,"Enam Ratus Enam Puluh",IF(E77=661,"Enam Ratus Enam Puluh Satu",IF(E77=662,"Enam Ratus Enam Puluh Dua",IF(E77=663,"Enam Ratus Enam Puluh Tiga",IF(E77=664,"Enam Ratus Enam Puluh Empat",0))))))))</f>
        <v>#REF!</v>
      </c>
      <c r="F286" s="138"/>
      <c r="G286" s="138"/>
      <c r="H286" s="138" t="e">
        <f>IF(H77=657,"Enam Ratus Lima Puluh Tujuh",IF(H77=658,"Enam Ratus Lima Puluh Delapan",IF(H77=659,"Enam Ratus Lima Puluh Sembilan",IF(H77=660,"Enam Ratus Enam Puluh",IF(H77=661,"Enam Ratus Enam Puluh Satu",IF(H77=662,"Enam Ratus Enam Puluh Dua",IF(H77=663,"Enam Ratus Enam Puluh Tiga",IF(H77=664,"Enam Ratus Enam Puluh Empat",0))))))))</f>
        <v>#REF!</v>
      </c>
      <c r="I286" s="138" t="e">
        <f>IF(I77=657,"Enam Ratus Lima Puluh Tujuh",IF(I77=658,"Enam Ratus Lima Puluh Delapan",IF(I77=659,"Enam Ratus Lima Puluh Sembilan",IF(I77=660,"Enam Ratus Enam Puluh",IF(I77=661,"Enam Ratus Enam Puluh Satu",IF(I77=662,"Enam Ratus Enam Puluh Dua",IF(I77=663,"Enam Ratus Enam Puluh Tiga",IF(I77=664,"Enam Ratus Enam Puluh Empat",0))))))))</f>
        <v>#REF!</v>
      </c>
      <c r="J286" s="138"/>
      <c r="K286" s="138"/>
      <c r="L286" s="138"/>
      <c r="M286" s="138"/>
      <c r="N286" s="138"/>
      <c r="O286" s="138"/>
      <c r="P286" s="138"/>
      <c r="Q286" s="138"/>
      <c r="R286" s="138"/>
      <c r="S286" s="138"/>
      <c r="T286" s="138"/>
      <c r="U286" s="138"/>
      <c r="V286" s="133"/>
      <c r="W286" s="128"/>
      <c r="X286" s="129"/>
      <c r="Y286" s="129"/>
      <c r="Z286" s="129"/>
      <c r="AA286" s="129"/>
      <c r="AB286" s="129"/>
      <c r="AC286" s="129"/>
      <c r="AD286" s="129"/>
      <c r="AE286" s="129"/>
      <c r="AF286" s="129"/>
      <c r="AG286" s="129"/>
      <c r="AH286" s="129"/>
      <c r="AI286" s="129"/>
      <c r="AJ286" s="129"/>
      <c r="AK286" s="129"/>
      <c r="AL286" s="129"/>
      <c r="AM286" s="129"/>
      <c r="AN286" s="129"/>
      <c r="AO286" s="129"/>
      <c r="AP286" s="129"/>
      <c r="AQ286" s="129"/>
      <c r="AR286" s="129"/>
      <c r="AS286" s="129"/>
      <c r="AT286" s="129"/>
      <c r="AU286" s="129"/>
      <c r="AV286" s="129"/>
      <c r="AW286" s="129"/>
      <c r="AX286" s="129"/>
      <c r="AY286" s="129"/>
      <c r="AZ286" s="129"/>
      <c r="BA286" s="129"/>
      <c r="BB286" s="129"/>
      <c r="BC286" s="129"/>
      <c r="BD286" s="129"/>
      <c r="BE286" s="129"/>
      <c r="BF286" s="129"/>
      <c r="BG286" s="129"/>
      <c r="BH286" s="129"/>
      <c r="BI286" s="129"/>
      <c r="BJ286" s="129"/>
      <c r="BK286" s="129"/>
      <c r="BL286" s="129"/>
      <c r="BM286" s="129"/>
      <c r="BN286" s="129"/>
      <c r="BO286" s="129"/>
      <c r="BP286" s="129"/>
      <c r="BQ286" s="129"/>
      <c r="BR286" s="129"/>
      <c r="BS286" s="129"/>
      <c r="BT286" s="129"/>
      <c r="BU286" s="129"/>
      <c r="BV286" s="129"/>
      <c r="BW286" s="129"/>
      <c r="BX286" s="129"/>
      <c r="BY286" s="129"/>
      <c r="BZ286" s="129"/>
      <c r="CA286" s="129"/>
      <c r="CB286" s="129"/>
      <c r="CC286" s="129"/>
      <c r="CD286" s="129"/>
      <c r="CE286" s="129"/>
      <c r="CF286" s="129"/>
      <c r="CG286" s="129"/>
      <c r="CH286" s="129"/>
      <c r="CI286" s="129"/>
      <c r="CJ286" s="129"/>
      <c r="CK286" s="129"/>
      <c r="CL286" s="129"/>
      <c r="CM286" s="129"/>
      <c r="CN286" s="129"/>
      <c r="CO286" s="129"/>
      <c r="CP286" s="129"/>
      <c r="CQ286" s="129"/>
      <c r="CR286" s="129"/>
      <c r="CS286" s="129"/>
      <c r="CT286" s="129"/>
      <c r="CU286" s="129"/>
      <c r="CV286" s="129"/>
      <c r="CW286" s="129"/>
      <c r="CX286" s="129"/>
      <c r="CY286" s="129"/>
      <c r="CZ286" s="129"/>
      <c r="DA286" s="129"/>
      <c r="DB286" s="129"/>
      <c r="DC286" s="129"/>
      <c r="DD286" s="129"/>
      <c r="DE286" s="129"/>
      <c r="DF286" s="129"/>
      <c r="DG286" s="129"/>
      <c r="DH286" s="129"/>
      <c r="DI286" s="129"/>
      <c r="DJ286" s="129"/>
      <c r="DK286" s="129"/>
      <c r="DL286" s="129"/>
      <c r="DM286" s="129"/>
      <c r="DN286" s="129"/>
      <c r="DO286" s="129"/>
      <c r="DP286" s="129"/>
      <c r="DQ286" s="129"/>
      <c r="DR286" s="129"/>
      <c r="DS286" s="129"/>
      <c r="DT286" s="129"/>
      <c r="DU286" s="129"/>
      <c r="DV286" s="129"/>
      <c r="DW286" s="129"/>
      <c r="DX286" s="129"/>
      <c r="DY286" s="129"/>
      <c r="DZ286" s="129"/>
      <c r="EA286" s="129"/>
      <c r="EB286" s="129"/>
      <c r="EC286" s="129"/>
      <c r="ED286" s="129"/>
      <c r="EE286" s="129"/>
      <c r="EF286" s="129"/>
      <c r="EG286" s="129"/>
      <c r="EH286" s="129"/>
      <c r="EI286" s="129"/>
      <c r="EJ286" s="129"/>
      <c r="EK286" s="129"/>
      <c r="EL286" s="129"/>
      <c r="EM286" s="129"/>
      <c r="EN286" s="129"/>
      <c r="EO286" s="129"/>
      <c r="EP286" s="129"/>
      <c r="EQ286" s="129"/>
      <c r="ER286" s="129"/>
      <c r="ES286" s="129"/>
      <c r="ET286" s="129"/>
      <c r="EU286" s="129"/>
      <c r="EV286" s="129"/>
      <c r="EW286" s="129"/>
      <c r="EX286" s="129"/>
      <c r="EY286" s="129"/>
      <c r="EZ286" s="129"/>
      <c r="FA286" s="129"/>
      <c r="FB286" s="129"/>
      <c r="FC286" s="129"/>
      <c r="FD286" s="129"/>
      <c r="FE286" s="129"/>
      <c r="FF286" s="129"/>
      <c r="FG286" s="129"/>
      <c r="FH286" s="129"/>
      <c r="FI286" s="129"/>
      <c r="FJ286" s="129"/>
      <c r="FK286" s="129"/>
      <c r="FL286" s="129"/>
      <c r="FM286" s="129"/>
      <c r="FN286" s="129"/>
      <c r="FO286" s="129"/>
      <c r="FP286" s="129"/>
      <c r="FQ286" s="129"/>
      <c r="FR286" s="129"/>
      <c r="FS286" s="129"/>
      <c r="FT286" s="129"/>
      <c r="FU286" s="129"/>
      <c r="FV286" s="129"/>
      <c r="FW286" s="129"/>
      <c r="FX286" s="129"/>
      <c r="FY286" s="129"/>
      <c r="FZ286" s="129"/>
      <c r="GA286" s="129"/>
      <c r="GB286" s="129"/>
      <c r="GC286" s="129"/>
      <c r="GD286" s="129"/>
      <c r="GE286" s="129"/>
      <c r="GF286" s="129"/>
      <c r="GG286" s="129"/>
      <c r="GH286" s="129"/>
      <c r="GI286" s="129"/>
      <c r="GJ286" s="129"/>
      <c r="GK286" s="129"/>
      <c r="GL286" s="129"/>
      <c r="GM286" s="129"/>
      <c r="GN286" s="129"/>
      <c r="GO286" s="129"/>
      <c r="GP286" s="129"/>
      <c r="GQ286" s="129"/>
      <c r="GR286" s="129"/>
      <c r="GS286" s="129"/>
      <c r="GT286" s="129"/>
      <c r="GU286" s="129"/>
      <c r="GV286" s="129"/>
      <c r="GW286" s="129"/>
      <c r="GX286" s="129"/>
      <c r="GY286" s="129"/>
      <c r="GZ286" s="129"/>
      <c r="HA286" s="129"/>
      <c r="HB286" s="129"/>
      <c r="HC286" s="129"/>
      <c r="HD286" s="129"/>
      <c r="HE286" s="129"/>
      <c r="HF286" s="129"/>
      <c r="HG286" s="129"/>
      <c r="HH286" s="129"/>
      <c r="HI286" s="129"/>
      <c r="HJ286" s="129"/>
      <c r="HK286" s="129"/>
      <c r="HL286" s="129"/>
      <c r="HM286" s="129"/>
      <c r="HN286" s="129"/>
      <c r="HO286" s="129"/>
      <c r="HP286" s="129"/>
      <c r="HQ286" s="129"/>
      <c r="HR286" s="129"/>
      <c r="HS286" s="129"/>
      <c r="HT286" s="129"/>
      <c r="HU286" s="129"/>
      <c r="HV286" s="129"/>
      <c r="HW286" s="129"/>
      <c r="HX286" s="129"/>
      <c r="HY286" s="129"/>
      <c r="HZ286" s="129"/>
      <c r="IA286" s="129"/>
      <c r="IB286" s="129"/>
      <c r="IC286" s="129"/>
      <c r="ID286" s="129"/>
      <c r="IE286" s="129"/>
      <c r="IF286" s="129"/>
      <c r="IG286" s="129"/>
      <c r="IH286" s="129"/>
      <c r="II286" s="129"/>
      <c r="IJ286" s="129"/>
      <c r="IK286" s="129"/>
      <c r="IL286" s="129"/>
      <c r="IM286" s="129"/>
      <c r="IN286" s="129"/>
      <c r="IO286" s="129"/>
      <c r="IP286" s="129"/>
      <c r="IQ286" s="129"/>
      <c r="IR286" s="129"/>
      <c r="IS286" s="129"/>
      <c r="IT286" s="129"/>
      <c r="IU286" s="129"/>
      <c r="IV286" s="129"/>
      <c r="IW286" s="129"/>
      <c r="IX286" s="129"/>
      <c r="IY286" s="129"/>
    </row>
    <row r="287" spans="1:259" s="120" customFormat="1" ht="15" hidden="1" x14ac:dyDescent="0.3">
      <c r="A287" s="130"/>
      <c r="B287" s="137" t="e">
        <f>IF(B285=0,B286,B285)</f>
        <v>#REF!</v>
      </c>
      <c r="C287" s="137"/>
      <c r="D287" s="137" t="e">
        <f>IF(D285=0,D286,D285)</f>
        <v>#REF!</v>
      </c>
      <c r="E287" s="137" t="e">
        <f>IF(E285=0,E286,E285)</f>
        <v>#REF!</v>
      </c>
      <c r="F287" s="137"/>
      <c r="G287" s="137"/>
      <c r="H287" s="137" t="e">
        <f>IF(H285=0,H286,H285)</f>
        <v>#REF!</v>
      </c>
      <c r="I287" s="137" t="e">
        <f>IF(I285=0,I286,I285)</f>
        <v>#REF!</v>
      </c>
      <c r="J287" s="138"/>
      <c r="K287" s="138"/>
      <c r="L287" s="138"/>
      <c r="M287" s="138"/>
      <c r="N287" s="138"/>
      <c r="O287" s="138"/>
      <c r="P287" s="138"/>
      <c r="Q287" s="138"/>
      <c r="R287" s="138"/>
      <c r="S287" s="138"/>
      <c r="T287" s="138"/>
      <c r="U287" s="138"/>
      <c r="V287" s="133"/>
      <c r="W287" s="128"/>
      <c r="X287" s="129"/>
      <c r="Y287" s="129"/>
      <c r="Z287" s="129"/>
      <c r="AA287" s="129"/>
      <c r="AB287" s="129"/>
      <c r="AC287" s="129"/>
      <c r="AD287" s="129"/>
      <c r="AE287" s="129"/>
      <c r="AF287" s="129"/>
      <c r="AG287" s="129"/>
      <c r="AH287" s="129"/>
      <c r="AI287" s="129"/>
      <c r="AJ287" s="129"/>
      <c r="AK287" s="129"/>
      <c r="AL287" s="129"/>
      <c r="AM287" s="129"/>
      <c r="AN287" s="129"/>
      <c r="AO287" s="129"/>
      <c r="AP287" s="129"/>
      <c r="AQ287" s="129"/>
      <c r="AR287" s="129"/>
      <c r="AS287" s="129"/>
      <c r="AT287" s="129"/>
      <c r="AU287" s="129"/>
      <c r="AV287" s="129"/>
      <c r="AW287" s="129"/>
      <c r="AX287" s="129"/>
      <c r="AY287" s="129"/>
      <c r="AZ287" s="129"/>
      <c r="BA287" s="129"/>
      <c r="BB287" s="129"/>
      <c r="BC287" s="129"/>
      <c r="BD287" s="129"/>
      <c r="BE287" s="129"/>
      <c r="BF287" s="129"/>
      <c r="BG287" s="129"/>
      <c r="BH287" s="129"/>
      <c r="BI287" s="129"/>
      <c r="BJ287" s="129"/>
      <c r="BK287" s="129"/>
      <c r="BL287" s="129"/>
      <c r="BM287" s="129"/>
      <c r="BN287" s="129"/>
      <c r="BO287" s="129"/>
      <c r="BP287" s="129"/>
      <c r="BQ287" s="129"/>
      <c r="BR287" s="129"/>
      <c r="BS287" s="129"/>
      <c r="BT287" s="129"/>
      <c r="BU287" s="129"/>
      <c r="BV287" s="129"/>
      <c r="BW287" s="129"/>
      <c r="BX287" s="129"/>
      <c r="BY287" s="129"/>
      <c r="BZ287" s="129"/>
      <c r="CA287" s="129"/>
      <c r="CB287" s="129"/>
      <c r="CC287" s="129"/>
      <c r="CD287" s="129"/>
      <c r="CE287" s="129"/>
      <c r="CF287" s="129"/>
      <c r="CG287" s="129"/>
      <c r="CH287" s="129"/>
      <c r="CI287" s="129"/>
      <c r="CJ287" s="129"/>
      <c r="CK287" s="129"/>
      <c r="CL287" s="129"/>
      <c r="CM287" s="129"/>
      <c r="CN287" s="129"/>
      <c r="CO287" s="129"/>
      <c r="CP287" s="129"/>
      <c r="CQ287" s="129"/>
      <c r="CR287" s="129"/>
      <c r="CS287" s="129"/>
      <c r="CT287" s="129"/>
      <c r="CU287" s="129"/>
      <c r="CV287" s="129"/>
      <c r="CW287" s="129"/>
      <c r="CX287" s="129"/>
      <c r="CY287" s="129"/>
      <c r="CZ287" s="129"/>
      <c r="DA287" s="129"/>
      <c r="DB287" s="129"/>
      <c r="DC287" s="129"/>
      <c r="DD287" s="129"/>
      <c r="DE287" s="129"/>
      <c r="DF287" s="129"/>
      <c r="DG287" s="129"/>
      <c r="DH287" s="129"/>
      <c r="DI287" s="129"/>
      <c r="DJ287" s="129"/>
      <c r="DK287" s="129"/>
      <c r="DL287" s="129"/>
      <c r="DM287" s="129"/>
      <c r="DN287" s="129"/>
      <c r="DO287" s="129"/>
      <c r="DP287" s="129"/>
      <c r="DQ287" s="129"/>
      <c r="DR287" s="129"/>
      <c r="DS287" s="129"/>
      <c r="DT287" s="129"/>
      <c r="DU287" s="129"/>
      <c r="DV287" s="129"/>
      <c r="DW287" s="129"/>
      <c r="DX287" s="129"/>
      <c r="DY287" s="129"/>
      <c r="DZ287" s="129"/>
      <c r="EA287" s="129"/>
      <c r="EB287" s="129"/>
      <c r="EC287" s="129"/>
      <c r="ED287" s="129"/>
      <c r="EE287" s="129"/>
      <c r="EF287" s="129"/>
      <c r="EG287" s="129"/>
      <c r="EH287" s="129"/>
      <c r="EI287" s="129"/>
      <c r="EJ287" s="129"/>
      <c r="EK287" s="129"/>
      <c r="EL287" s="129"/>
      <c r="EM287" s="129"/>
      <c r="EN287" s="129"/>
      <c r="EO287" s="129"/>
      <c r="EP287" s="129"/>
      <c r="EQ287" s="129"/>
      <c r="ER287" s="129"/>
      <c r="ES287" s="129"/>
      <c r="ET287" s="129"/>
      <c r="EU287" s="129"/>
      <c r="EV287" s="129"/>
      <c r="EW287" s="129"/>
      <c r="EX287" s="129"/>
      <c r="EY287" s="129"/>
      <c r="EZ287" s="129"/>
      <c r="FA287" s="129"/>
      <c r="FB287" s="129"/>
      <c r="FC287" s="129"/>
      <c r="FD287" s="129"/>
      <c r="FE287" s="129"/>
      <c r="FF287" s="129"/>
      <c r="FG287" s="129"/>
      <c r="FH287" s="129"/>
      <c r="FI287" s="129"/>
      <c r="FJ287" s="129"/>
      <c r="FK287" s="129"/>
      <c r="FL287" s="129"/>
      <c r="FM287" s="129"/>
      <c r="FN287" s="129"/>
      <c r="FO287" s="129"/>
      <c r="FP287" s="129"/>
      <c r="FQ287" s="129"/>
      <c r="FR287" s="129"/>
      <c r="FS287" s="129"/>
      <c r="FT287" s="129"/>
      <c r="FU287" s="129"/>
      <c r="FV287" s="129"/>
      <c r="FW287" s="129"/>
      <c r="FX287" s="129"/>
      <c r="FY287" s="129"/>
      <c r="FZ287" s="129"/>
      <c r="GA287" s="129"/>
      <c r="GB287" s="129"/>
      <c r="GC287" s="129"/>
      <c r="GD287" s="129"/>
      <c r="GE287" s="129"/>
      <c r="GF287" s="129"/>
      <c r="GG287" s="129"/>
      <c r="GH287" s="129"/>
      <c r="GI287" s="129"/>
      <c r="GJ287" s="129"/>
      <c r="GK287" s="129"/>
      <c r="GL287" s="129"/>
      <c r="GM287" s="129"/>
      <c r="GN287" s="129"/>
      <c r="GO287" s="129"/>
      <c r="GP287" s="129"/>
      <c r="GQ287" s="129"/>
      <c r="GR287" s="129"/>
      <c r="GS287" s="129"/>
      <c r="GT287" s="129"/>
      <c r="GU287" s="129"/>
      <c r="GV287" s="129"/>
      <c r="GW287" s="129"/>
      <c r="GX287" s="129"/>
      <c r="GY287" s="129"/>
      <c r="GZ287" s="129"/>
      <c r="HA287" s="129"/>
      <c r="HB287" s="129"/>
      <c r="HC287" s="129"/>
      <c r="HD287" s="129"/>
      <c r="HE287" s="129"/>
      <c r="HF287" s="129"/>
      <c r="HG287" s="129"/>
      <c r="HH287" s="129"/>
      <c r="HI287" s="129"/>
      <c r="HJ287" s="129"/>
      <c r="HK287" s="129"/>
      <c r="HL287" s="129"/>
      <c r="HM287" s="129"/>
      <c r="HN287" s="129"/>
      <c r="HO287" s="129"/>
      <c r="HP287" s="129"/>
      <c r="HQ287" s="129"/>
      <c r="HR287" s="129"/>
      <c r="HS287" s="129"/>
      <c r="HT287" s="129"/>
      <c r="HU287" s="129"/>
      <c r="HV287" s="129"/>
      <c r="HW287" s="129"/>
      <c r="HX287" s="129"/>
      <c r="HY287" s="129"/>
      <c r="HZ287" s="129"/>
      <c r="IA287" s="129"/>
      <c r="IB287" s="129"/>
      <c r="IC287" s="129"/>
      <c r="ID287" s="129"/>
      <c r="IE287" s="129"/>
      <c r="IF287" s="129"/>
      <c r="IG287" s="129"/>
      <c r="IH287" s="129"/>
      <c r="II287" s="129"/>
      <c r="IJ287" s="129"/>
      <c r="IK287" s="129"/>
      <c r="IL287" s="129"/>
      <c r="IM287" s="129"/>
      <c r="IN287" s="129"/>
      <c r="IO287" s="129"/>
      <c r="IP287" s="129"/>
      <c r="IQ287" s="129"/>
      <c r="IR287" s="129"/>
      <c r="IS287" s="129"/>
      <c r="IT287" s="129"/>
      <c r="IU287" s="129"/>
      <c r="IV287" s="129"/>
      <c r="IW287" s="129"/>
      <c r="IX287" s="129"/>
      <c r="IY287" s="129"/>
    </row>
    <row r="288" spans="1:259" s="120" customFormat="1" ht="15" hidden="1" x14ac:dyDescent="0.3">
      <c r="A288" s="130"/>
      <c r="B288" s="138" t="e">
        <f>IF(B77=665,"Enam Ratus Enam Puluh Lima",IF(B77=666,"Enam Ratus Enam Puluh Enam",IF(B77=667,"Enam Ratus Enam Puluh Tujuh",IF(B77=668,"Enam Ratus Enam Puluh Delapan",IF(B77=669,"Enam Ratus Enam Puluh Sembilan",IF(B77=670,"Enam Ratus Tujuh Puluh",IF(B77=671,"Enam Ratus Tujuh Puluh Satu",IF(B77=672,"Enam Ratus Tujuh Puluh Dua",0))))))))</f>
        <v>#REF!</v>
      </c>
      <c r="C288" s="138"/>
      <c r="D288" s="138" t="e">
        <f>IF(D77=665,"Enam Ratus Enam Puluh Lima",IF(D77=666,"Enam Ratus Enam Puluh Enam",IF(D77=667,"Enam Ratus Enam Puluh Tujuh",IF(D77=668,"Enam Ratus Enam Puluh Delapan",IF(D77=669,"Enam Ratus Enam Puluh Sembilan",IF(D77=670,"Enam Ratus Tujuh Puluh",IF(D77=671,"Enam Ratus Tujuh Puluh Satu",IF(D77=672,"Enam Ratus Tujuh Puluh Dua",0))))))))</f>
        <v>#REF!</v>
      </c>
      <c r="E288" s="138" t="e">
        <f>IF(E77=665,"Enam Ratus Enam Puluh Lima",IF(E77=666,"Enam Ratus Enam Puluh Enam",IF(E77=667,"Enam Ratus Enam Puluh Tujuh",IF(E77=668,"Enam Ratus Enam Puluh Delapan",IF(E77=669,"Enam Ratus Enam Puluh Sembilan",IF(E77=670,"Enam Ratus Tujuh Puluh",IF(E77=671,"Enam Ratus Tujuh Puluh Satu",IF(E77=672,"Enam Ratus Tujuh Puluh Dua",0))))))))</f>
        <v>#REF!</v>
      </c>
      <c r="F288" s="138"/>
      <c r="G288" s="138"/>
      <c r="H288" s="138" t="e">
        <f>IF(H77=665,"Enam Ratus Enam Puluh Lima",IF(H77=666,"Enam Ratus Enam Puluh Enam",IF(H77=667,"Enam Ratus Enam Puluh Tujuh",IF(H77=668,"Enam Ratus Enam Puluh Delapan",IF(H77=669,"Enam Ratus Enam Puluh Sembilan",IF(H77=670,"Enam Ratus Tujuh Puluh",IF(H77=671,"Enam Ratus Tujuh Puluh Satu",IF(H77=672,"Enam Ratus Tujuh Puluh Dua",0))))))))</f>
        <v>#REF!</v>
      </c>
      <c r="I288" s="138" t="e">
        <f>IF(I77=665,"Enam Ratus Enam Puluh Lima",IF(I77=666,"Enam Ratus Enam Puluh Enam",IF(I77=667,"Enam Ratus Enam Puluh Tujuh",IF(I77=668,"Enam Ratus Enam Puluh Delapan",IF(I77=669,"Enam Ratus Enam Puluh Sembilan",IF(I77=670,"Enam Ratus Tujuh Puluh",IF(I77=671,"Enam Ratus Tujuh Puluh Satu",IF(I77=672,"Enam Ratus Tujuh Puluh Dua",0))))))))</f>
        <v>#REF!</v>
      </c>
      <c r="J288" s="138"/>
      <c r="K288" s="138"/>
      <c r="L288" s="138"/>
      <c r="M288" s="138"/>
      <c r="N288" s="138"/>
      <c r="O288" s="138"/>
      <c r="P288" s="138"/>
      <c r="Q288" s="138"/>
      <c r="R288" s="138"/>
      <c r="S288" s="138"/>
      <c r="T288" s="138"/>
      <c r="U288" s="138"/>
      <c r="V288" s="133"/>
      <c r="W288" s="128"/>
      <c r="X288" s="129"/>
      <c r="Y288" s="129"/>
      <c r="Z288" s="129"/>
      <c r="AA288" s="129"/>
      <c r="AB288" s="129"/>
      <c r="AC288" s="129"/>
      <c r="AD288" s="129"/>
      <c r="AE288" s="129"/>
      <c r="AF288" s="129"/>
      <c r="AG288" s="129"/>
      <c r="AH288" s="129"/>
      <c r="AI288" s="129"/>
      <c r="AJ288" s="129"/>
      <c r="AK288" s="129"/>
      <c r="AL288" s="129"/>
      <c r="AM288" s="129"/>
      <c r="AN288" s="129"/>
      <c r="AO288" s="129"/>
      <c r="AP288" s="129"/>
      <c r="AQ288" s="129"/>
      <c r="AR288" s="129"/>
      <c r="AS288" s="129"/>
      <c r="AT288" s="129"/>
      <c r="AU288" s="129"/>
      <c r="AV288" s="129"/>
      <c r="AW288" s="129"/>
      <c r="AX288" s="129"/>
      <c r="AY288" s="129"/>
      <c r="AZ288" s="129"/>
      <c r="BA288" s="129"/>
      <c r="BB288" s="129"/>
      <c r="BC288" s="129"/>
      <c r="BD288" s="129"/>
      <c r="BE288" s="129"/>
      <c r="BF288" s="129"/>
      <c r="BG288" s="129"/>
      <c r="BH288" s="129"/>
      <c r="BI288" s="129"/>
      <c r="BJ288" s="129"/>
      <c r="BK288" s="129"/>
      <c r="BL288" s="129"/>
      <c r="BM288" s="129"/>
      <c r="BN288" s="129"/>
      <c r="BO288" s="129"/>
      <c r="BP288" s="129"/>
      <c r="BQ288" s="129"/>
      <c r="BR288" s="129"/>
      <c r="BS288" s="129"/>
      <c r="BT288" s="129"/>
      <c r="BU288" s="129"/>
      <c r="BV288" s="129"/>
      <c r="BW288" s="129"/>
      <c r="BX288" s="129"/>
      <c r="BY288" s="129"/>
      <c r="BZ288" s="129"/>
      <c r="CA288" s="129"/>
      <c r="CB288" s="129"/>
      <c r="CC288" s="129"/>
      <c r="CD288" s="129"/>
      <c r="CE288" s="129"/>
      <c r="CF288" s="129"/>
      <c r="CG288" s="129"/>
      <c r="CH288" s="129"/>
      <c r="CI288" s="129"/>
      <c r="CJ288" s="129"/>
      <c r="CK288" s="129"/>
      <c r="CL288" s="129"/>
      <c r="CM288" s="129"/>
      <c r="CN288" s="129"/>
      <c r="CO288" s="129"/>
      <c r="CP288" s="129"/>
      <c r="CQ288" s="129"/>
      <c r="CR288" s="129"/>
      <c r="CS288" s="129"/>
      <c r="CT288" s="129"/>
      <c r="CU288" s="129"/>
      <c r="CV288" s="129"/>
      <c r="CW288" s="129"/>
      <c r="CX288" s="129"/>
      <c r="CY288" s="129"/>
      <c r="CZ288" s="129"/>
      <c r="DA288" s="129"/>
      <c r="DB288" s="129"/>
      <c r="DC288" s="129"/>
      <c r="DD288" s="129"/>
      <c r="DE288" s="129"/>
      <c r="DF288" s="129"/>
      <c r="DG288" s="129"/>
      <c r="DH288" s="129"/>
      <c r="DI288" s="129"/>
      <c r="DJ288" s="129"/>
      <c r="DK288" s="129"/>
      <c r="DL288" s="129"/>
      <c r="DM288" s="129"/>
      <c r="DN288" s="129"/>
      <c r="DO288" s="129"/>
      <c r="DP288" s="129"/>
      <c r="DQ288" s="129"/>
      <c r="DR288" s="129"/>
      <c r="DS288" s="129"/>
      <c r="DT288" s="129"/>
      <c r="DU288" s="129"/>
      <c r="DV288" s="129"/>
      <c r="DW288" s="129"/>
      <c r="DX288" s="129"/>
      <c r="DY288" s="129"/>
      <c r="DZ288" s="129"/>
      <c r="EA288" s="129"/>
      <c r="EB288" s="129"/>
      <c r="EC288" s="129"/>
      <c r="ED288" s="129"/>
      <c r="EE288" s="129"/>
      <c r="EF288" s="129"/>
      <c r="EG288" s="129"/>
      <c r="EH288" s="129"/>
      <c r="EI288" s="129"/>
      <c r="EJ288" s="129"/>
      <c r="EK288" s="129"/>
      <c r="EL288" s="129"/>
      <c r="EM288" s="129"/>
      <c r="EN288" s="129"/>
      <c r="EO288" s="129"/>
      <c r="EP288" s="129"/>
      <c r="EQ288" s="129"/>
      <c r="ER288" s="129"/>
      <c r="ES288" s="129"/>
      <c r="ET288" s="129"/>
      <c r="EU288" s="129"/>
      <c r="EV288" s="129"/>
      <c r="EW288" s="129"/>
      <c r="EX288" s="129"/>
      <c r="EY288" s="129"/>
      <c r="EZ288" s="129"/>
      <c r="FA288" s="129"/>
      <c r="FB288" s="129"/>
      <c r="FC288" s="129"/>
      <c r="FD288" s="129"/>
      <c r="FE288" s="129"/>
      <c r="FF288" s="129"/>
      <c r="FG288" s="129"/>
      <c r="FH288" s="129"/>
      <c r="FI288" s="129"/>
      <c r="FJ288" s="129"/>
      <c r="FK288" s="129"/>
      <c r="FL288" s="129"/>
      <c r="FM288" s="129"/>
      <c r="FN288" s="129"/>
      <c r="FO288" s="129"/>
      <c r="FP288" s="129"/>
      <c r="FQ288" s="129"/>
      <c r="FR288" s="129"/>
      <c r="FS288" s="129"/>
      <c r="FT288" s="129"/>
      <c r="FU288" s="129"/>
      <c r="FV288" s="129"/>
      <c r="FW288" s="129"/>
      <c r="FX288" s="129"/>
      <c r="FY288" s="129"/>
      <c r="FZ288" s="129"/>
      <c r="GA288" s="129"/>
      <c r="GB288" s="129"/>
      <c r="GC288" s="129"/>
      <c r="GD288" s="129"/>
      <c r="GE288" s="129"/>
      <c r="GF288" s="129"/>
      <c r="GG288" s="129"/>
      <c r="GH288" s="129"/>
      <c r="GI288" s="129"/>
      <c r="GJ288" s="129"/>
      <c r="GK288" s="129"/>
      <c r="GL288" s="129"/>
      <c r="GM288" s="129"/>
      <c r="GN288" s="129"/>
      <c r="GO288" s="129"/>
      <c r="GP288" s="129"/>
      <c r="GQ288" s="129"/>
      <c r="GR288" s="129"/>
      <c r="GS288" s="129"/>
      <c r="GT288" s="129"/>
      <c r="GU288" s="129"/>
      <c r="GV288" s="129"/>
      <c r="GW288" s="129"/>
      <c r="GX288" s="129"/>
      <c r="GY288" s="129"/>
      <c r="GZ288" s="129"/>
      <c r="HA288" s="129"/>
      <c r="HB288" s="129"/>
      <c r="HC288" s="129"/>
      <c r="HD288" s="129"/>
      <c r="HE288" s="129"/>
      <c r="HF288" s="129"/>
      <c r="HG288" s="129"/>
      <c r="HH288" s="129"/>
      <c r="HI288" s="129"/>
      <c r="HJ288" s="129"/>
      <c r="HK288" s="129"/>
      <c r="HL288" s="129"/>
      <c r="HM288" s="129"/>
      <c r="HN288" s="129"/>
      <c r="HO288" s="129"/>
      <c r="HP288" s="129"/>
      <c r="HQ288" s="129"/>
      <c r="HR288" s="129"/>
      <c r="HS288" s="129"/>
      <c r="HT288" s="129"/>
      <c r="HU288" s="129"/>
      <c r="HV288" s="129"/>
      <c r="HW288" s="129"/>
      <c r="HX288" s="129"/>
      <c r="HY288" s="129"/>
      <c r="HZ288" s="129"/>
      <c r="IA288" s="129"/>
      <c r="IB288" s="129"/>
      <c r="IC288" s="129"/>
      <c r="ID288" s="129"/>
      <c r="IE288" s="129"/>
      <c r="IF288" s="129"/>
      <c r="IG288" s="129"/>
      <c r="IH288" s="129"/>
      <c r="II288" s="129"/>
      <c r="IJ288" s="129"/>
      <c r="IK288" s="129"/>
      <c r="IL288" s="129"/>
      <c r="IM288" s="129"/>
      <c r="IN288" s="129"/>
      <c r="IO288" s="129"/>
      <c r="IP288" s="129"/>
      <c r="IQ288" s="129"/>
      <c r="IR288" s="129"/>
      <c r="IS288" s="129"/>
      <c r="IT288" s="129"/>
      <c r="IU288" s="129"/>
      <c r="IV288" s="129"/>
      <c r="IW288" s="129"/>
      <c r="IX288" s="129"/>
      <c r="IY288" s="129"/>
    </row>
    <row r="289" spans="1:259" s="120" customFormat="1" ht="15" hidden="1" x14ac:dyDescent="0.3">
      <c r="A289" s="130"/>
      <c r="B289" s="137" t="e">
        <f>IF(B287=0,B288,B287)</f>
        <v>#REF!</v>
      </c>
      <c r="C289" s="137"/>
      <c r="D289" s="137" t="e">
        <f>IF(D287=0,D288,D287)</f>
        <v>#REF!</v>
      </c>
      <c r="E289" s="137" t="e">
        <f>IF(E287=0,E288,E287)</f>
        <v>#REF!</v>
      </c>
      <c r="F289" s="137"/>
      <c r="G289" s="137"/>
      <c r="H289" s="137" t="e">
        <f>IF(H287=0,H288,H287)</f>
        <v>#REF!</v>
      </c>
      <c r="I289" s="137" t="e">
        <f>IF(I287=0,I288,I287)</f>
        <v>#REF!</v>
      </c>
      <c r="J289" s="138"/>
      <c r="K289" s="138"/>
      <c r="L289" s="138"/>
      <c r="M289" s="138"/>
      <c r="N289" s="138"/>
      <c r="O289" s="138"/>
      <c r="P289" s="138"/>
      <c r="Q289" s="138"/>
      <c r="R289" s="138"/>
      <c r="S289" s="138"/>
      <c r="T289" s="138"/>
      <c r="U289" s="138"/>
      <c r="V289" s="133"/>
      <c r="W289" s="128"/>
      <c r="X289" s="129"/>
      <c r="Y289" s="129"/>
      <c r="Z289" s="129"/>
      <c r="AA289" s="129"/>
      <c r="AB289" s="129"/>
      <c r="AC289" s="129"/>
      <c r="AD289" s="129"/>
      <c r="AE289" s="129"/>
      <c r="AF289" s="129"/>
      <c r="AG289" s="129"/>
      <c r="AH289" s="129"/>
      <c r="AI289" s="129"/>
      <c r="AJ289" s="129"/>
      <c r="AK289" s="129"/>
      <c r="AL289" s="129"/>
      <c r="AM289" s="129"/>
      <c r="AN289" s="129"/>
      <c r="AO289" s="129"/>
      <c r="AP289" s="129"/>
      <c r="AQ289" s="129"/>
      <c r="AR289" s="129"/>
      <c r="AS289" s="129"/>
      <c r="AT289" s="129"/>
      <c r="AU289" s="129"/>
      <c r="AV289" s="129"/>
      <c r="AW289" s="129"/>
      <c r="AX289" s="129"/>
      <c r="AY289" s="129"/>
      <c r="AZ289" s="129"/>
      <c r="BA289" s="129"/>
      <c r="BB289" s="129"/>
      <c r="BC289" s="129"/>
      <c r="BD289" s="129"/>
      <c r="BE289" s="129"/>
      <c r="BF289" s="129"/>
      <c r="BG289" s="129"/>
      <c r="BH289" s="129"/>
      <c r="BI289" s="129"/>
      <c r="BJ289" s="129"/>
      <c r="BK289" s="129"/>
      <c r="BL289" s="129"/>
      <c r="BM289" s="129"/>
      <c r="BN289" s="129"/>
      <c r="BO289" s="129"/>
      <c r="BP289" s="129"/>
      <c r="BQ289" s="129"/>
      <c r="BR289" s="129"/>
      <c r="BS289" s="129"/>
      <c r="BT289" s="129"/>
      <c r="BU289" s="129"/>
      <c r="BV289" s="129"/>
      <c r="BW289" s="129"/>
      <c r="BX289" s="129"/>
      <c r="BY289" s="129"/>
      <c r="BZ289" s="129"/>
      <c r="CA289" s="129"/>
      <c r="CB289" s="129"/>
      <c r="CC289" s="129"/>
      <c r="CD289" s="129"/>
      <c r="CE289" s="129"/>
      <c r="CF289" s="129"/>
      <c r="CG289" s="129"/>
      <c r="CH289" s="129"/>
      <c r="CI289" s="129"/>
      <c r="CJ289" s="129"/>
      <c r="CK289" s="129"/>
      <c r="CL289" s="129"/>
      <c r="CM289" s="129"/>
      <c r="CN289" s="129"/>
      <c r="CO289" s="129"/>
      <c r="CP289" s="129"/>
      <c r="CQ289" s="129"/>
      <c r="CR289" s="129"/>
      <c r="CS289" s="129"/>
      <c r="CT289" s="129"/>
      <c r="CU289" s="129"/>
      <c r="CV289" s="129"/>
      <c r="CW289" s="129"/>
      <c r="CX289" s="129"/>
      <c r="CY289" s="129"/>
      <c r="CZ289" s="129"/>
      <c r="DA289" s="129"/>
      <c r="DB289" s="129"/>
      <c r="DC289" s="129"/>
      <c r="DD289" s="129"/>
      <c r="DE289" s="129"/>
      <c r="DF289" s="129"/>
      <c r="DG289" s="129"/>
      <c r="DH289" s="129"/>
      <c r="DI289" s="129"/>
      <c r="DJ289" s="129"/>
      <c r="DK289" s="129"/>
      <c r="DL289" s="129"/>
      <c r="DM289" s="129"/>
      <c r="DN289" s="129"/>
      <c r="DO289" s="129"/>
      <c r="DP289" s="129"/>
      <c r="DQ289" s="129"/>
      <c r="DR289" s="129"/>
      <c r="DS289" s="129"/>
      <c r="DT289" s="129"/>
      <c r="DU289" s="129"/>
      <c r="DV289" s="129"/>
      <c r="DW289" s="129"/>
      <c r="DX289" s="129"/>
      <c r="DY289" s="129"/>
      <c r="DZ289" s="129"/>
      <c r="EA289" s="129"/>
      <c r="EB289" s="129"/>
      <c r="EC289" s="129"/>
      <c r="ED289" s="129"/>
      <c r="EE289" s="129"/>
      <c r="EF289" s="129"/>
      <c r="EG289" s="129"/>
      <c r="EH289" s="129"/>
      <c r="EI289" s="129"/>
      <c r="EJ289" s="129"/>
      <c r="EK289" s="129"/>
      <c r="EL289" s="129"/>
      <c r="EM289" s="129"/>
      <c r="EN289" s="129"/>
      <c r="EO289" s="129"/>
      <c r="EP289" s="129"/>
      <c r="EQ289" s="129"/>
      <c r="ER289" s="129"/>
      <c r="ES289" s="129"/>
      <c r="ET289" s="129"/>
      <c r="EU289" s="129"/>
      <c r="EV289" s="129"/>
      <c r="EW289" s="129"/>
      <c r="EX289" s="129"/>
      <c r="EY289" s="129"/>
      <c r="EZ289" s="129"/>
      <c r="FA289" s="129"/>
      <c r="FB289" s="129"/>
      <c r="FC289" s="129"/>
      <c r="FD289" s="129"/>
      <c r="FE289" s="129"/>
      <c r="FF289" s="129"/>
      <c r="FG289" s="129"/>
      <c r="FH289" s="129"/>
      <c r="FI289" s="129"/>
      <c r="FJ289" s="129"/>
      <c r="FK289" s="129"/>
      <c r="FL289" s="129"/>
      <c r="FM289" s="129"/>
      <c r="FN289" s="129"/>
      <c r="FO289" s="129"/>
      <c r="FP289" s="129"/>
      <c r="FQ289" s="129"/>
      <c r="FR289" s="129"/>
      <c r="FS289" s="129"/>
      <c r="FT289" s="129"/>
      <c r="FU289" s="129"/>
      <c r="FV289" s="129"/>
      <c r="FW289" s="129"/>
      <c r="FX289" s="129"/>
      <c r="FY289" s="129"/>
      <c r="FZ289" s="129"/>
      <c r="GA289" s="129"/>
      <c r="GB289" s="129"/>
      <c r="GC289" s="129"/>
      <c r="GD289" s="129"/>
      <c r="GE289" s="129"/>
      <c r="GF289" s="129"/>
      <c r="GG289" s="129"/>
      <c r="GH289" s="129"/>
      <c r="GI289" s="129"/>
      <c r="GJ289" s="129"/>
      <c r="GK289" s="129"/>
      <c r="GL289" s="129"/>
      <c r="GM289" s="129"/>
      <c r="GN289" s="129"/>
      <c r="GO289" s="129"/>
      <c r="GP289" s="129"/>
      <c r="GQ289" s="129"/>
      <c r="GR289" s="129"/>
      <c r="GS289" s="129"/>
      <c r="GT289" s="129"/>
      <c r="GU289" s="129"/>
      <c r="GV289" s="129"/>
      <c r="GW289" s="129"/>
      <c r="GX289" s="129"/>
      <c r="GY289" s="129"/>
      <c r="GZ289" s="129"/>
      <c r="HA289" s="129"/>
      <c r="HB289" s="129"/>
      <c r="HC289" s="129"/>
      <c r="HD289" s="129"/>
      <c r="HE289" s="129"/>
      <c r="HF289" s="129"/>
      <c r="HG289" s="129"/>
      <c r="HH289" s="129"/>
      <c r="HI289" s="129"/>
      <c r="HJ289" s="129"/>
      <c r="HK289" s="129"/>
      <c r="HL289" s="129"/>
      <c r="HM289" s="129"/>
      <c r="HN289" s="129"/>
      <c r="HO289" s="129"/>
      <c r="HP289" s="129"/>
      <c r="HQ289" s="129"/>
      <c r="HR289" s="129"/>
      <c r="HS289" s="129"/>
      <c r="HT289" s="129"/>
      <c r="HU289" s="129"/>
      <c r="HV289" s="129"/>
      <c r="HW289" s="129"/>
      <c r="HX289" s="129"/>
      <c r="HY289" s="129"/>
      <c r="HZ289" s="129"/>
      <c r="IA289" s="129"/>
      <c r="IB289" s="129"/>
      <c r="IC289" s="129"/>
      <c r="ID289" s="129"/>
      <c r="IE289" s="129"/>
      <c r="IF289" s="129"/>
      <c r="IG289" s="129"/>
      <c r="IH289" s="129"/>
      <c r="II289" s="129"/>
      <c r="IJ289" s="129"/>
      <c r="IK289" s="129"/>
      <c r="IL289" s="129"/>
      <c r="IM289" s="129"/>
      <c r="IN289" s="129"/>
      <c r="IO289" s="129"/>
      <c r="IP289" s="129"/>
      <c r="IQ289" s="129"/>
      <c r="IR289" s="129"/>
      <c r="IS289" s="129"/>
      <c r="IT289" s="129"/>
      <c r="IU289" s="129"/>
      <c r="IV289" s="129"/>
      <c r="IW289" s="129"/>
      <c r="IX289" s="129"/>
      <c r="IY289" s="129"/>
    </row>
    <row r="290" spans="1:259" s="120" customFormat="1" ht="15" hidden="1" x14ac:dyDescent="0.3">
      <c r="A290" s="130"/>
      <c r="B290" s="138" t="e">
        <f>IF(B77=673,"Enam Ratus Tujuh Puluh Tiga",IF(B77=674,"Enam Ratus Tujuh Puluh Empat",IF(B77=675,"Enam Ratus Tujuh Puluh Lima",IF(B77=676,"Enam Ratus Tujuh Puluh Enam",IF(B77=677,"Enam Ratus Tujuh Puluh Tujuh",IF(B77=678,"Enam Ratus Tujuh Puluh Delapan",IF(B77=679,"Enam Ratus Tujuh Puluh Sembilan",IF(B77=680,"Enam Ratus Delapan Puluh",0))))))))</f>
        <v>#REF!</v>
      </c>
      <c r="C290" s="138"/>
      <c r="D290" s="138" t="e">
        <f>IF(D77=673,"Enam Ratus Tujuh Puluh Tiga",IF(D77=674,"Enam Ratus Tujuh Puluh Empat",IF(D77=675,"Enam Ratus Tujuh Puluh Lima",IF(D77=676,"Enam Ratus Tujuh Puluh Enam",IF(D77=677,"Enam Ratus Tujuh Puluh Tujuh",IF(D77=678,"Enam Ratus Tujuh Puluh Delapan",IF(D77=679,"Enam Ratus Tujuh Puluh Sembilan",IF(D77=680,"Enam Ratus Delapan Puluh",0))))))))</f>
        <v>#REF!</v>
      </c>
      <c r="E290" s="138" t="e">
        <f>IF(E77=673,"Enam Ratus Tujuh Puluh Tiga",IF(E77=674,"Enam Ratus Tujuh Puluh Empat",IF(E77=675,"Enam Ratus Tujuh Puluh Lima",IF(E77=676,"Enam Ratus Tujuh Puluh Enam",IF(E77=677,"Enam Ratus Tujuh Puluh Tujuh",IF(E77=678,"Enam Ratus Tujuh Puluh Delapan",IF(E77=679,"Enam Ratus Tujuh Puluh Sembilan",IF(E77=680,"Enam Ratus Delapan Puluh",0))))))))</f>
        <v>#REF!</v>
      </c>
      <c r="F290" s="138"/>
      <c r="G290" s="138"/>
      <c r="H290" s="138" t="e">
        <f>IF(H77=673,"Enam Ratus Tujuh Puluh Tiga",IF(H77=674,"Enam Ratus Tujuh Puluh Empat",IF(H77=675,"Enam Ratus Tujuh Puluh Lima",IF(H77=676,"Enam Ratus Tujuh Puluh Enam",IF(H77=677,"Enam Ratus Tujuh Puluh Tujuh",IF(H77=678,"Enam Ratus Tujuh Puluh Delapan",IF(H77=679,"Enam Ratus Tujuh Puluh Sembilan",IF(H77=680,"Enam Ratus Delapan Puluh",0))))))))</f>
        <v>#REF!</v>
      </c>
      <c r="I290" s="138" t="e">
        <f>IF(I77=673,"Enam Ratus Tujuh Puluh Tiga",IF(I77=674,"Enam Ratus Tujuh Puluh Empat",IF(I77=675,"Enam Ratus Tujuh Puluh Lima",IF(I77=676,"Enam Ratus Tujuh Puluh Enam",IF(I77=677,"Enam Ratus Tujuh Puluh Tujuh",IF(I77=678,"Enam Ratus Tujuh Puluh Delapan",IF(I77=679,"Enam Ratus Tujuh Puluh Sembilan",IF(I77=680,"Enam Ratus Delapan Puluh",0))))))))</f>
        <v>#REF!</v>
      </c>
      <c r="J290" s="138"/>
      <c r="K290" s="138"/>
      <c r="L290" s="138"/>
      <c r="M290" s="138"/>
      <c r="N290" s="138"/>
      <c r="O290" s="138"/>
      <c r="P290" s="138"/>
      <c r="Q290" s="138"/>
      <c r="R290" s="138"/>
      <c r="S290" s="138"/>
      <c r="T290" s="138"/>
      <c r="U290" s="138"/>
      <c r="V290" s="133"/>
      <c r="W290" s="128"/>
      <c r="X290" s="129"/>
      <c r="Y290" s="129"/>
      <c r="Z290" s="129"/>
      <c r="AA290" s="129"/>
      <c r="AB290" s="129"/>
      <c r="AC290" s="129"/>
      <c r="AD290" s="129"/>
      <c r="AE290" s="129"/>
      <c r="AF290" s="129"/>
      <c r="AG290" s="129"/>
      <c r="AH290" s="129"/>
      <c r="AI290" s="129"/>
      <c r="AJ290" s="129"/>
      <c r="AK290" s="129"/>
      <c r="AL290" s="129"/>
      <c r="AM290" s="129"/>
      <c r="AN290" s="129"/>
      <c r="AO290" s="129"/>
      <c r="AP290" s="129"/>
      <c r="AQ290" s="129"/>
      <c r="AR290" s="129"/>
      <c r="AS290" s="129"/>
      <c r="AT290" s="129"/>
      <c r="AU290" s="129"/>
      <c r="AV290" s="129"/>
      <c r="AW290" s="129"/>
      <c r="AX290" s="129"/>
      <c r="AY290" s="129"/>
      <c r="AZ290" s="129"/>
      <c r="BA290" s="129"/>
      <c r="BB290" s="129"/>
      <c r="BC290" s="129"/>
      <c r="BD290" s="129"/>
      <c r="BE290" s="129"/>
      <c r="BF290" s="129"/>
      <c r="BG290" s="129"/>
      <c r="BH290" s="129"/>
      <c r="BI290" s="129"/>
      <c r="BJ290" s="129"/>
      <c r="BK290" s="129"/>
      <c r="BL290" s="129"/>
      <c r="BM290" s="129"/>
      <c r="BN290" s="129"/>
      <c r="BO290" s="129"/>
      <c r="BP290" s="129"/>
      <c r="BQ290" s="129"/>
      <c r="BR290" s="129"/>
      <c r="BS290" s="129"/>
      <c r="BT290" s="129"/>
      <c r="BU290" s="129"/>
      <c r="BV290" s="129"/>
      <c r="BW290" s="129"/>
      <c r="BX290" s="129"/>
      <c r="BY290" s="129"/>
      <c r="BZ290" s="129"/>
      <c r="CA290" s="129"/>
      <c r="CB290" s="129"/>
      <c r="CC290" s="129"/>
      <c r="CD290" s="129"/>
      <c r="CE290" s="129"/>
      <c r="CF290" s="129"/>
      <c r="CG290" s="129"/>
      <c r="CH290" s="129"/>
      <c r="CI290" s="129"/>
      <c r="CJ290" s="129"/>
      <c r="CK290" s="129"/>
      <c r="CL290" s="129"/>
      <c r="CM290" s="129"/>
      <c r="CN290" s="129"/>
      <c r="CO290" s="129"/>
      <c r="CP290" s="129"/>
      <c r="CQ290" s="129"/>
      <c r="CR290" s="129"/>
      <c r="CS290" s="129"/>
      <c r="CT290" s="129"/>
      <c r="CU290" s="129"/>
      <c r="CV290" s="129"/>
      <c r="CW290" s="129"/>
      <c r="CX290" s="129"/>
      <c r="CY290" s="129"/>
      <c r="CZ290" s="129"/>
      <c r="DA290" s="129"/>
      <c r="DB290" s="129"/>
      <c r="DC290" s="129"/>
      <c r="DD290" s="129"/>
      <c r="DE290" s="129"/>
      <c r="DF290" s="129"/>
      <c r="DG290" s="129"/>
      <c r="DH290" s="129"/>
      <c r="DI290" s="129"/>
      <c r="DJ290" s="129"/>
      <c r="DK290" s="129"/>
      <c r="DL290" s="129"/>
      <c r="DM290" s="129"/>
      <c r="DN290" s="129"/>
      <c r="DO290" s="129"/>
      <c r="DP290" s="129"/>
      <c r="DQ290" s="129"/>
      <c r="DR290" s="129"/>
      <c r="DS290" s="129"/>
      <c r="DT290" s="129"/>
      <c r="DU290" s="129"/>
      <c r="DV290" s="129"/>
      <c r="DW290" s="129"/>
      <c r="DX290" s="129"/>
      <c r="DY290" s="129"/>
      <c r="DZ290" s="129"/>
      <c r="EA290" s="129"/>
      <c r="EB290" s="129"/>
      <c r="EC290" s="129"/>
      <c r="ED290" s="129"/>
      <c r="EE290" s="129"/>
      <c r="EF290" s="129"/>
      <c r="EG290" s="129"/>
      <c r="EH290" s="129"/>
      <c r="EI290" s="129"/>
      <c r="EJ290" s="129"/>
      <c r="EK290" s="129"/>
      <c r="EL290" s="129"/>
      <c r="EM290" s="129"/>
      <c r="EN290" s="129"/>
      <c r="EO290" s="129"/>
      <c r="EP290" s="129"/>
      <c r="EQ290" s="129"/>
      <c r="ER290" s="129"/>
      <c r="ES290" s="129"/>
      <c r="ET290" s="129"/>
      <c r="EU290" s="129"/>
      <c r="EV290" s="129"/>
      <c r="EW290" s="129"/>
      <c r="EX290" s="129"/>
      <c r="EY290" s="129"/>
      <c r="EZ290" s="129"/>
      <c r="FA290" s="129"/>
      <c r="FB290" s="129"/>
      <c r="FC290" s="129"/>
      <c r="FD290" s="129"/>
      <c r="FE290" s="129"/>
      <c r="FF290" s="129"/>
      <c r="FG290" s="129"/>
      <c r="FH290" s="129"/>
      <c r="FI290" s="129"/>
      <c r="FJ290" s="129"/>
      <c r="FK290" s="129"/>
      <c r="FL290" s="129"/>
      <c r="FM290" s="129"/>
      <c r="FN290" s="129"/>
      <c r="FO290" s="129"/>
      <c r="FP290" s="129"/>
      <c r="FQ290" s="129"/>
      <c r="FR290" s="129"/>
      <c r="FS290" s="129"/>
      <c r="FT290" s="129"/>
      <c r="FU290" s="129"/>
      <c r="FV290" s="129"/>
      <c r="FW290" s="129"/>
      <c r="FX290" s="129"/>
      <c r="FY290" s="129"/>
      <c r="FZ290" s="129"/>
      <c r="GA290" s="129"/>
      <c r="GB290" s="129"/>
      <c r="GC290" s="129"/>
      <c r="GD290" s="129"/>
      <c r="GE290" s="129"/>
      <c r="GF290" s="129"/>
      <c r="GG290" s="129"/>
      <c r="GH290" s="129"/>
      <c r="GI290" s="129"/>
      <c r="GJ290" s="129"/>
      <c r="GK290" s="129"/>
      <c r="GL290" s="129"/>
      <c r="GM290" s="129"/>
      <c r="GN290" s="129"/>
      <c r="GO290" s="129"/>
      <c r="GP290" s="129"/>
      <c r="GQ290" s="129"/>
      <c r="GR290" s="129"/>
      <c r="GS290" s="129"/>
      <c r="GT290" s="129"/>
      <c r="GU290" s="129"/>
      <c r="GV290" s="129"/>
      <c r="GW290" s="129"/>
      <c r="GX290" s="129"/>
      <c r="GY290" s="129"/>
      <c r="GZ290" s="129"/>
      <c r="HA290" s="129"/>
      <c r="HB290" s="129"/>
      <c r="HC290" s="129"/>
      <c r="HD290" s="129"/>
      <c r="HE290" s="129"/>
      <c r="HF290" s="129"/>
      <c r="HG290" s="129"/>
      <c r="HH290" s="129"/>
      <c r="HI290" s="129"/>
      <c r="HJ290" s="129"/>
      <c r="HK290" s="129"/>
      <c r="HL290" s="129"/>
      <c r="HM290" s="129"/>
      <c r="HN290" s="129"/>
      <c r="HO290" s="129"/>
      <c r="HP290" s="129"/>
      <c r="HQ290" s="129"/>
      <c r="HR290" s="129"/>
      <c r="HS290" s="129"/>
      <c r="HT290" s="129"/>
      <c r="HU290" s="129"/>
      <c r="HV290" s="129"/>
      <c r="HW290" s="129"/>
      <c r="HX290" s="129"/>
      <c r="HY290" s="129"/>
      <c r="HZ290" s="129"/>
      <c r="IA290" s="129"/>
      <c r="IB290" s="129"/>
      <c r="IC290" s="129"/>
      <c r="ID290" s="129"/>
      <c r="IE290" s="129"/>
      <c r="IF290" s="129"/>
      <c r="IG290" s="129"/>
      <c r="IH290" s="129"/>
      <c r="II290" s="129"/>
      <c r="IJ290" s="129"/>
      <c r="IK290" s="129"/>
      <c r="IL290" s="129"/>
      <c r="IM290" s="129"/>
      <c r="IN290" s="129"/>
      <c r="IO290" s="129"/>
      <c r="IP290" s="129"/>
      <c r="IQ290" s="129"/>
      <c r="IR290" s="129"/>
      <c r="IS290" s="129"/>
      <c r="IT290" s="129"/>
      <c r="IU290" s="129"/>
      <c r="IV290" s="129"/>
      <c r="IW290" s="129"/>
      <c r="IX290" s="129"/>
      <c r="IY290" s="129"/>
    </row>
    <row r="291" spans="1:259" s="120" customFormat="1" ht="15" hidden="1" x14ac:dyDescent="0.3">
      <c r="A291" s="130"/>
      <c r="B291" s="137" t="e">
        <f>IF(B289=0,B290,B289)</f>
        <v>#REF!</v>
      </c>
      <c r="C291" s="137"/>
      <c r="D291" s="137" t="e">
        <f>IF(D289=0,D290,D289)</f>
        <v>#REF!</v>
      </c>
      <c r="E291" s="137" t="e">
        <f>IF(E289=0,E290,E289)</f>
        <v>#REF!</v>
      </c>
      <c r="F291" s="137"/>
      <c r="G291" s="137"/>
      <c r="H291" s="137" t="e">
        <f>IF(H289=0,H290,H289)</f>
        <v>#REF!</v>
      </c>
      <c r="I291" s="137" t="e">
        <f>IF(I289=0,I290,I289)</f>
        <v>#REF!</v>
      </c>
      <c r="J291" s="138"/>
      <c r="K291" s="138"/>
      <c r="L291" s="138"/>
      <c r="M291" s="138"/>
      <c r="N291" s="138"/>
      <c r="O291" s="138"/>
      <c r="P291" s="138"/>
      <c r="Q291" s="138"/>
      <c r="R291" s="138"/>
      <c r="S291" s="138"/>
      <c r="T291" s="138"/>
      <c r="U291" s="138"/>
      <c r="V291" s="133"/>
      <c r="W291" s="128"/>
      <c r="X291" s="129"/>
      <c r="Y291" s="129"/>
      <c r="Z291" s="129"/>
      <c r="AA291" s="129"/>
      <c r="AB291" s="129"/>
      <c r="AC291" s="129"/>
      <c r="AD291" s="129"/>
      <c r="AE291" s="129"/>
      <c r="AF291" s="129"/>
      <c r="AG291" s="129"/>
      <c r="AH291" s="129"/>
      <c r="AI291" s="129"/>
      <c r="AJ291" s="129"/>
      <c r="AK291" s="129"/>
      <c r="AL291" s="129"/>
      <c r="AM291" s="129"/>
      <c r="AN291" s="129"/>
      <c r="AO291" s="129"/>
      <c r="AP291" s="129"/>
      <c r="AQ291" s="129"/>
      <c r="AR291" s="129"/>
      <c r="AS291" s="129"/>
      <c r="AT291" s="129"/>
      <c r="AU291" s="129"/>
      <c r="AV291" s="129"/>
      <c r="AW291" s="129"/>
      <c r="AX291" s="129"/>
      <c r="AY291" s="129"/>
      <c r="AZ291" s="129"/>
      <c r="BA291" s="129"/>
      <c r="BB291" s="129"/>
      <c r="BC291" s="129"/>
      <c r="BD291" s="129"/>
      <c r="BE291" s="129"/>
      <c r="BF291" s="129"/>
      <c r="BG291" s="129"/>
      <c r="BH291" s="129"/>
      <c r="BI291" s="129"/>
      <c r="BJ291" s="129"/>
      <c r="BK291" s="129"/>
      <c r="BL291" s="129"/>
      <c r="BM291" s="129"/>
      <c r="BN291" s="129"/>
      <c r="BO291" s="129"/>
      <c r="BP291" s="129"/>
      <c r="BQ291" s="129"/>
      <c r="BR291" s="129"/>
      <c r="BS291" s="129"/>
      <c r="BT291" s="129"/>
      <c r="BU291" s="129"/>
      <c r="BV291" s="129"/>
      <c r="BW291" s="129"/>
      <c r="BX291" s="129"/>
      <c r="BY291" s="129"/>
      <c r="BZ291" s="129"/>
      <c r="CA291" s="129"/>
      <c r="CB291" s="129"/>
      <c r="CC291" s="129"/>
      <c r="CD291" s="129"/>
      <c r="CE291" s="129"/>
      <c r="CF291" s="129"/>
      <c r="CG291" s="129"/>
      <c r="CH291" s="129"/>
      <c r="CI291" s="129"/>
      <c r="CJ291" s="129"/>
      <c r="CK291" s="129"/>
      <c r="CL291" s="129"/>
      <c r="CM291" s="129"/>
      <c r="CN291" s="129"/>
      <c r="CO291" s="129"/>
      <c r="CP291" s="129"/>
      <c r="CQ291" s="129"/>
      <c r="CR291" s="129"/>
      <c r="CS291" s="129"/>
      <c r="CT291" s="129"/>
      <c r="CU291" s="129"/>
      <c r="CV291" s="129"/>
      <c r="CW291" s="129"/>
      <c r="CX291" s="129"/>
      <c r="CY291" s="129"/>
      <c r="CZ291" s="129"/>
      <c r="DA291" s="129"/>
      <c r="DB291" s="129"/>
      <c r="DC291" s="129"/>
      <c r="DD291" s="129"/>
      <c r="DE291" s="129"/>
      <c r="DF291" s="129"/>
      <c r="DG291" s="129"/>
      <c r="DH291" s="129"/>
      <c r="DI291" s="129"/>
      <c r="DJ291" s="129"/>
      <c r="DK291" s="129"/>
      <c r="DL291" s="129"/>
      <c r="DM291" s="129"/>
      <c r="DN291" s="129"/>
      <c r="DO291" s="129"/>
      <c r="DP291" s="129"/>
      <c r="DQ291" s="129"/>
      <c r="DR291" s="129"/>
      <c r="DS291" s="129"/>
      <c r="DT291" s="129"/>
      <c r="DU291" s="129"/>
      <c r="DV291" s="129"/>
      <c r="DW291" s="129"/>
      <c r="DX291" s="129"/>
      <c r="DY291" s="129"/>
      <c r="DZ291" s="129"/>
      <c r="EA291" s="129"/>
      <c r="EB291" s="129"/>
      <c r="EC291" s="129"/>
      <c r="ED291" s="129"/>
      <c r="EE291" s="129"/>
      <c r="EF291" s="129"/>
      <c r="EG291" s="129"/>
      <c r="EH291" s="129"/>
      <c r="EI291" s="129"/>
      <c r="EJ291" s="129"/>
      <c r="EK291" s="129"/>
      <c r="EL291" s="129"/>
      <c r="EM291" s="129"/>
      <c r="EN291" s="129"/>
      <c r="EO291" s="129"/>
      <c r="EP291" s="129"/>
      <c r="EQ291" s="129"/>
      <c r="ER291" s="129"/>
      <c r="ES291" s="129"/>
      <c r="ET291" s="129"/>
      <c r="EU291" s="129"/>
      <c r="EV291" s="129"/>
      <c r="EW291" s="129"/>
      <c r="EX291" s="129"/>
      <c r="EY291" s="129"/>
      <c r="EZ291" s="129"/>
      <c r="FA291" s="129"/>
      <c r="FB291" s="129"/>
      <c r="FC291" s="129"/>
      <c r="FD291" s="129"/>
      <c r="FE291" s="129"/>
      <c r="FF291" s="129"/>
      <c r="FG291" s="129"/>
      <c r="FH291" s="129"/>
      <c r="FI291" s="129"/>
      <c r="FJ291" s="129"/>
      <c r="FK291" s="129"/>
      <c r="FL291" s="129"/>
      <c r="FM291" s="129"/>
      <c r="FN291" s="129"/>
      <c r="FO291" s="129"/>
      <c r="FP291" s="129"/>
      <c r="FQ291" s="129"/>
      <c r="FR291" s="129"/>
      <c r="FS291" s="129"/>
      <c r="FT291" s="129"/>
      <c r="FU291" s="129"/>
      <c r="FV291" s="129"/>
      <c r="FW291" s="129"/>
      <c r="FX291" s="129"/>
      <c r="FY291" s="129"/>
      <c r="FZ291" s="129"/>
      <c r="GA291" s="129"/>
      <c r="GB291" s="129"/>
      <c r="GC291" s="129"/>
      <c r="GD291" s="129"/>
      <c r="GE291" s="129"/>
      <c r="GF291" s="129"/>
      <c r="GG291" s="129"/>
      <c r="GH291" s="129"/>
      <c r="GI291" s="129"/>
      <c r="GJ291" s="129"/>
      <c r="GK291" s="129"/>
      <c r="GL291" s="129"/>
      <c r="GM291" s="129"/>
      <c r="GN291" s="129"/>
      <c r="GO291" s="129"/>
      <c r="GP291" s="129"/>
      <c r="GQ291" s="129"/>
      <c r="GR291" s="129"/>
      <c r="GS291" s="129"/>
      <c r="GT291" s="129"/>
      <c r="GU291" s="129"/>
      <c r="GV291" s="129"/>
      <c r="GW291" s="129"/>
      <c r="GX291" s="129"/>
      <c r="GY291" s="129"/>
      <c r="GZ291" s="129"/>
      <c r="HA291" s="129"/>
      <c r="HB291" s="129"/>
      <c r="HC291" s="129"/>
      <c r="HD291" s="129"/>
      <c r="HE291" s="129"/>
      <c r="HF291" s="129"/>
      <c r="HG291" s="129"/>
      <c r="HH291" s="129"/>
      <c r="HI291" s="129"/>
      <c r="HJ291" s="129"/>
      <c r="HK291" s="129"/>
      <c r="HL291" s="129"/>
      <c r="HM291" s="129"/>
      <c r="HN291" s="129"/>
      <c r="HO291" s="129"/>
      <c r="HP291" s="129"/>
      <c r="HQ291" s="129"/>
      <c r="HR291" s="129"/>
      <c r="HS291" s="129"/>
      <c r="HT291" s="129"/>
      <c r="HU291" s="129"/>
      <c r="HV291" s="129"/>
      <c r="HW291" s="129"/>
      <c r="HX291" s="129"/>
      <c r="HY291" s="129"/>
      <c r="HZ291" s="129"/>
      <c r="IA291" s="129"/>
      <c r="IB291" s="129"/>
      <c r="IC291" s="129"/>
      <c r="ID291" s="129"/>
      <c r="IE291" s="129"/>
      <c r="IF291" s="129"/>
      <c r="IG291" s="129"/>
      <c r="IH291" s="129"/>
      <c r="II291" s="129"/>
      <c r="IJ291" s="129"/>
      <c r="IK291" s="129"/>
      <c r="IL291" s="129"/>
      <c r="IM291" s="129"/>
      <c r="IN291" s="129"/>
      <c r="IO291" s="129"/>
      <c r="IP291" s="129"/>
      <c r="IQ291" s="129"/>
      <c r="IR291" s="129"/>
      <c r="IS291" s="129"/>
      <c r="IT291" s="129"/>
      <c r="IU291" s="129"/>
      <c r="IV291" s="129"/>
      <c r="IW291" s="129"/>
      <c r="IX291" s="129"/>
      <c r="IY291" s="129"/>
    </row>
    <row r="292" spans="1:259" s="120" customFormat="1" ht="15" hidden="1" x14ac:dyDescent="0.3">
      <c r="A292" s="130"/>
      <c r="B292" s="138" t="e">
        <f>IF(B77=681,"Enam Ratus Delapan Puluh Satu",IF(B77=682,"Enam Ratus Delapan Puluh Dua",IF(B77=683,"Enam Ratus Delapan Puluh Tiga",IF(B77=684,"Enam Ratus Delapan Puluh Empat",IF(B77=685,"Enam Ratus Delapan Puluh Lima",IF(B77=686,"Enam Ratus Delapan Puluh Enam",IF(B77=687,"Enam Ratus Delapan Puluh Tujuh",IF(B77=688,"Enam Ratus Delapan Puluh Delapan",0))))))))</f>
        <v>#REF!</v>
      </c>
      <c r="C292" s="138"/>
      <c r="D292" s="138" t="e">
        <f>IF(D77=681,"Enam Ratus Delapan Puluh Satu",IF(D77=682,"Enam Ratus Delapan Puluh Dua",IF(D77=683,"Enam Ratus Delapan Puluh Tiga",IF(D77=684,"Enam Ratus Delapan Puluh Empat",IF(D77=685,"Enam Ratus Delapan Puluh Lima",IF(D77=686,"Enam Ratus Delapan Puluh Enam",IF(D77=687,"Enam Ratus Delapan Puluh Tujuh",IF(D77=688,"Enam Ratus Delapan Puluh Delapan",0))))))))</f>
        <v>#REF!</v>
      </c>
      <c r="E292" s="138" t="e">
        <f>IF(E77=681,"Enam Ratus Delapan Puluh Satu",IF(E77=682,"Enam Ratus Delapan Puluh Dua",IF(E77=683,"Enam Ratus Delapan Puluh Tiga",IF(E77=684,"Enam Ratus Delapan Puluh Empat",IF(E77=685,"Enam Ratus Delapan Puluh Lima",IF(E77=686,"Enam Ratus Delapan Puluh Enam",IF(E77=687,"Enam Ratus Delapan Puluh Tujuh",IF(E77=688,"Enam Ratus Delapan Puluh Delapan",0))))))))</f>
        <v>#REF!</v>
      </c>
      <c r="F292" s="138"/>
      <c r="G292" s="138"/>
      <c r="H292" s="138" t="e">
        <f>IF(H77=681,"Enam Ratus Delapan Puluh Satu",IF(H77=682,"Enam Ratus Delapan Puluh Dua",IF(H77=683,"Enam Ratus Delapan Puluh Tiga",IF(H77=684,"Enam Ratus Delapan Puluh Empat",IF(H77=685,"Enam Ratus Delapan Puluh Lima",IF(H77=686,"Enam Ratus Delapan Puluh Enam",IF(H77=687,"Enam Ratus Delapan Puluh Tujuh",IF(H77=688,"Enam Ratus Delapan Puluh Delapan",0))))))))</f>
        <v>#REF!</v>
      </c>
      <c r="I292" s="138" t="e">
        <f>IF(I77=681,"Enam Ratus Delapan Puluh Satu",IF(I77=682,"Enam Ratus Delapan Puluh Dua",IF(I77=683,"Enam Ratus Delapan Puluh Tiga",IF(I77=684,"Enam Ratus Delapan Puluh Empat",IF(I77=685,"Enam Ratus Delapan Puluh Lima",IF(I77=686,"Enam Ratus Delapan Puluh Enam",IF(I77=687,"Enam Ratus Delapan Puluh Tujuh",IF(I77=688,"Enam Ratus Delapan Puluh Delapan",0))))))))</f>
        <v>#REF!</v>
      </c>
      <c r="J292" s="138"/>
      <c r="K292" s="138"/>
      <c r="L292" s="138"/>
      <c r="M292" s="138"/>
      <c r="N292" s="138"/>
      <c r="O292" s="138"/>
      <c r="P292" s="138"/>
      <c r="Q292" s="138"/>
      <c r="R292" s="138"/>
      <c r="S292" s="138"/>
      <c r="T292" s="138"/>
      <c r="U292" s="138"/>
      <c r="V292" s="133"/>
      <c r="W292" s="128"/>
      <c r="X292" s="129"/>
      <c r="Y292" s="129"/>
      <c r="Z292" s="129"/>
      <c r="AA292" s="129"/>
      <c r="AB292" s="129"/>
      <c r="AC292" s="129"/>
      <c r="AD292" s="129"/>
      <c r="AE292" s="129"/>
      <c r="AF292" s="129"/>
      <c r="AG292" s="129"/>
      <c r="AH292" s="129"/>
      <c r="AI292" s="129"/>
      <c r="AJ292" s="129"/>
      <c r="AK292" s="129"/>
      <c r="AL292" s="129"/>
      <c r="AM292" s="129"/>
      <c r="AN292" s="129"/>
      <c r="AO292" s="129"/>
      <c r="AP292" s="129"/>
      <c r="AQ292" s="129"/>
      <c r="AR292" s="129"/>
      <c r="AS292" s="129"/>
      <c r="AT292" s="129"/>
      <c r="AU292" s="129"/>
      <c r="AV292" s="129"/>
      <c r="AW292" s="129"/>
      <c r="AX292" s="129"/>
      <c r="AY292" s="129"/>
      <c r="AZ292" s="129"/>
      <c r="BA292" s="129"/>
      <c r="BB292" s="129"/>
      <c r="BC292" s="129"/>
      <c r="BD292" s="129"/>
      <c r="BE292" s="129"/>
      <c r="BF292" s="129"/>
      <c r="BG292" s="129"/>
      <c r="BH292" s="129"/>
      <c r="BI292" s="129"/>
      <c r="BJ292" s="129"/>
      <c r="BK292" s="129"/>
      <c r="BL292" s="129"/>
      <c r="BM292" s="129"/>
      <c r="BN292" s="129"/>
      <c r="BO292" s="129"/>
      <c r="BP292" s="129"/>
      <c r="BQ292" s="129"/>
      <c r="BR292" s="129"/>
      <c r="BS292" s="129"/>
      <c r="BT292" s="129"/>
      <c r="BU292" s="129"/>
      <c r="BV292" s="129"/>
      <c r="BW292" s="129"/>
      <c r="BX292" s="129"/>
      <c r="BY292" s="129"/>
      <c r="BZ292" s="129"/>
      <c r="CA292" s="129"/>
      <c r="CB292" s="129"/>
      <c r="CC292" s="129"/>
      <c r="CD292" s="129"/>
      <c r="CE292" s="129"/>
      <c r="CF292" s="129"/>
      <c r="CG292" s="129"/>
      <c r="CH292" s="129"/>
      <c r="CI292" s="129"/>
      <c r="CJ292" s="129"/>
      <c r="CK292" s="129"/>
      <c r="CL292" s="129"/>
      <c r="CM292" s="129"/>
      <c r="CN292" s="129"/>
      <c r="CO292" s="129"/>
      <c r="CP292" s="129"/>
      <c r="CQ292" s="129"/>
      <c r="CR292" s="129"/>
      <c r="CS292" s="129"/>
      <c r="CT292" s="129"/>
      <c r="CU292" s="129"/>
      <c r="CV292" s="129"/>
      <c r="CW292" s="129"/>
      <c r="CX292" s="129"/>
      <c r="CY292" s="129"/>
      <c r="CZ292" s="129"/>
      <c r="DA292" s="129"/>
      <c r="DB292" s="129"/>
      <c r="DC292" s="129"/>
      <c r="DD292" s="129"/>
      <c r="DE292" s="129"/>
      <c r="DF292" s="129"/>
      <c r="DG292" s="129"/>
      <c r="DH292" s="129"/>
      <c r="DI292" s="129"/>
      <c r="DJ292" s="129"/>
      <c r="DK292" s="129"/>
      <c r="DL292" s="129"/>
      <c r="DM292" s="129"/>
      <c r="DN292" s="129"/>
      <c r="DO292" s="129"/>
      <c r="DP292" s="129"/>
      <c r="DQ292" s="129"/>
      <c r="DR292" s="129"/>
      <c r="DS292" s="129"/>
      <c r="DT292" s="129"/>
      <c r="DU292" s="129"/>
      <c r="DV292" s="129"/>
      <c r="DW292" s="129"/>
      <c r="DX292" s="129"/>
      <c r="DY292" s="129"/>
      <c r="DZ292" s="129"/>
      <c r="EA292" s="129"/>
      <c r="EB292" s="129"/>
      <c r="EC292" s="129"/>
      <c r="ED292" s="129"/>
      <c r="EE292" s="129"/>
      <c r="EF292" s="129"/>
      <c r="EG292" s="129"/>
      <c r="EH292" s="129"/>
      <c r="EI292" s="129"/>
      <c r="EJ292" s="129"/>
      <c r="EK292" s="129"/>
      <c r="EL292" s="129"/>
      <c r="EM292" s="129"/>
      <c r="EN292" s="129"/>
      <c r="EO292" s="129"/>
      <c r="EP292" s="129"/>
      <c r="EQ292" s="129"/>
      <c r="ER292" s="129"/>
      <c r="ES292" s="129"/>
      <c r="ET292" s="129"/>
      <c r="EU292" s="129"/>
      <c r="EV292" s="129"/>
      <c r="EW292" s="129"/>
      <c r="EX292" s="129"/>
      <c r="EY292" s="129"/>
      <c r="EZ292" s="129"/>
      <c r="FA292" s="129"/>
      <c r="FB292" s="129"/>
      <c r="FC292" s="129"/>
      <c r="FD292" s="129"/>
      <c r="FE292" s="129"/>
      <c r="FF292" s="129"/>
      <c r="FG292" s="129"/>
      <c r="FH292" s="129"/>
      <c r="FI292" s="129"/>
      <c r="FJ292" s="129"/>
      <c r="FK292" s="129"/>
      <c r="FL292" s="129"/>
      <c r="FM292" s="129"/>
      <c r="FN292" s="129"/>
      <c r="FO292" s="129"/>
      <c r="FP292" s="129"/>
      <c r="FQ292" s="129"/>
      <c r="FR292" s="129"/>
      <c r="FS292" s="129"/>
      <c r="FT292" s="129"/>
      <c r="FU292" s="129"/>
      <c r="FV292" s="129"/>
      <c r="FW292" s="129"/>
      <c r="FX292" s="129"/>
      <c r="FY292" s="129"/>
      <c r="FZ292" s="129"/>
      <c r="GA292" s="129"/>
      <c r="GB292" s="129"/>
      <c r="GC292" s="129"/>
      <c r="GD292" s="129"/>
      <c r="GE292" s="129"/>
      <c r="GF292" s="129"/>
      <c r="GG292" s="129"/>
      <c r="GH292" s="129"/>
      <c r="GI292" s="129"/>
      <c r="GJ292" s="129"/>
      <c r="GK292" s="129"/>
      <c r="GL292" s="129"/>
      <c r="GM292" s="129"/>
      <c r="GN292" s="129"/>
      <c r="GO292" s="129"/>
      <c r="GP292" s="129"/>
      <c r="GQ292" s="129"/>
      <c r="GR292" s="129"/>
      <c r="GS292" s="129"/>
      <c r="GT292" s="129"/>
      <c r="GU292" s="129"/>
      <c r="GV292" s="129"/>
      <c r="GW292" s="129"/>
      <c r="GX292" s="129"/>
      <c r="GY292" s="129"/>
      <c r="GZ292" s="129"/>
      <c r="HA292" s="129"/>
      <c r="HB292" s="129"/>
      <c r="HC292" s="129"/>
      <c r="HD292" s="129"/>
      <c r="HE292" s="129"/>
      <c r="HF292" s="129"/>
      <c r="HG292" s="129"/>
      <c r="HH292" s="129"/>
      <c r="HI292" s="129"/>
      <c r="HJ292" s="129"/>
      <c r="HK292" s="129"/>
      <c r="HL292" s="129"/>
      <c r="HM292" s="129"/>
      <c r="HN292" s="129"/>
      <c r="HO292" s="129"/>
      <c r="HP292" s="129"/>
      <c r="HQ292" s="129"/>
      <c r="HR292" s="129"/>
      <c r="HS292" s="129"/>
      <c r="HT292" s="129"/>
      <c r="HU292" s="129"/>
      <c r="HV292" s="129"/>
      <c r="HW292" s="129"/>
      <c r="HX292" s="129"/>
      <c r="HY292" s="129"/>
      <c r="HZ292" s="129"/>
      <c r="IA292" s="129"/>
      <c r="IB292" s="129"/>
      <c r="IC292" s="129"/>
      <c r="ID292" s="129"/>
      <c r="IE292" s="129"/>
      <c r="IF292" s="129"/>
      <c r="IG292" s="129"/>
      <c r="IH292" s="129"/>
      <c r="II292" s="129"/>
      <c r="IJ292" s="129"/>
      <c r="IK292" s="129"/>
      <c r="IL292" s="129"/>
      <c r="IM292" s="129"/>
      <c r="IN292" s="129"/>
      <c r="IO292" s="129"/>
      <c r="IP292" s="129"/>
      <c r="IQ292" s="129"/>
      <c r="IR292" s="129"/>
      <c r="IS292" s="129"/>
      <c r="IT292" s="129"/>
      <c r="IU292" s="129"/>
      <c r="IV292" s="129"/>
      <c r="IW292" s="129"/>
      <c r="IX292" s="129"/>
      <c r="IY292" s="129"/>
    </row>
    <row r="293" spans="1:259" s="120" customFormat="1" ht="15" hidden="1" x14ac:dyDescent="0.3">
      <c r="A293" s="130"/>
      <c r="B293" s="137" t="e">
        <f>IF(B291=0,B292,B291)</f>
        <v>#REF!</v>
      </c>
      <c r="C293" s="137"/>
      <c r="D293" s="137" t="e">
        <f>IF(D291=0,D292,D291)</f>
        <v>#REF!</v>
      </c>
      <c r="E293" s="137" t="e">
        <f>IF(E291=0,E292,E291)</f>
        <v>#REF!</v>
      </c>
      <c r="F293" s="137"/>
      <c r="G293" s="137"/>
      <c r="H293" s="137" t="e">
        <f>IF(H291=0,H292,H291)</f>
        <v>#REF!</v>
      </c>
      <c r="I293" s="137" t="e">
        <f>IF(I291=0,I292,I291)</f>
        <v>#REF!</v>
      </c>
      <c r="J293" s="138"/>
      <c r="K293" s="138"/>
      <c r="L293" s="138"/>
      <c r="M293" s="138"/>
      <c r="N293" s="138"/>
      <c r="O293" s="138"/>
      <c r="P293" s="138"/>
      <c r="Q293" s="138"/>
      <c r="R293" s="138"/>
      <c r="S293" s="138"/>
      <c r="T293" s="138"/>
      <c r="U293" s="138"/>
      <c r="V293" s="133"/>
      <c r="W293" s="128"/>
      <c r="X293" s="129"/>
      <c r="Y293" s="129"/>
      <c r="Z293" s="129"/>
      <c r="AA293" s="129"/>
      <c r="AB293" s="129"/>
      <c r="AC293" s="129"/>
      <c r="AD293" s="129"/>
      <c r="AE293" s="129"/>
      <c r="AF293" s="129"/>
      <c r="AG293" s="129"/>
      <c r="AH293" s="129"/>
      <c r="AI293" s="129"/>
      <c r="AJ293" s="129"/>
      <c r="AK293" s="129"/>
      <c r="AL293" s="129"/>
      <c r="AM293" s="129"/>
      <c r="AN293" s="129"/>
      <c r="AO293" s="129"/>
      <c r="AP293" s="129"/>
      <c r="AQ293" s="129"/>
      <c r="AR293" s="129"/>
      <c r="AS293" s="129"/>
      <c r="AT293" s="129"/>
      <c r="AU293" s="129"/>
      <c r="AV293" s="129"/>
      <c r="AW293" s="129"/>
      <c r="AX293" s="129"/>
      <c r="AY293" s="129"/>
      <c r="AZ293" s="129"/>
      <c r="BA293" s="129"/>
      <c r="BB293" s="129"/>
      <c r="BC293" s="129"/>
      <c r="BD293" s="129"/>
      <c r="BE293" s="129"/>
      <c r="BF293" s="129"/>
      <c r="BG293" s="129"/>
      <c r="BH293" s="129"/>
      <c r="BI293" s="129"/>
      <c r="BJ293" s="129"/>
      <c r="BK293" s="129"/>
      <c r="BL293" s="129"/>
      <c r="BM293" s="129"/>
      <c r="BN293" s="129"/>
      <c r="BO293" s="129"/>
      <c r="BP293" s="129"/>
      <c r="BQ293" s="129"/>
      <c r="BR293" s="129"/>
      <c r="BS293" s="129"/>
      <c r="BT293" s="129"/>
      <c r="BU293" s="129"/>
      <c r="BV293" s="129"/>
      <c r="BW293" s="129"/>
      <c r="BX293" s="129"/>
      <c r="BY293" s="129"/>
      <c r="BZ293" s="129"/>
      <c r="CA293" s="129"/>
      <c r="CB293" s="129"/>
      <c r="CC293" s="129"/>
      <c r="CD293" s="129"/>
      <c r="CE293" s="129"/>
      <c r="CF293" s="129"/>
      <c r="CG293" s="129"/>
      <c r="CH293" s="129"/>
      <c r="CI293" s="129"/>
      <c r="CJ293" s="129"/>
      <c r="CK293" s="129"/>
      <c r="CL293" s="129"/>
      <c r="CM293" s="129"/>
      <c r="CN293" s="129"/>
      <c r="CO293" s="129"/>
      <c r="CP293" s="129"/>
      <c r="CQ293" s="129"/>
      <c r="CR293" s="129"/>
      <c r="CS293" s="129"/>
      <c r="CT293" s="129"/>
      <c r="CU293" s="129"/>
      <c r="CV293" s="129"/>
      <c r="CW293" s="129"/>
      <c r="CX293" s="129"/>
      <c r="CY293" s="129"/>
      <c r="CZ293" s="129"/>
      <c r="DA293" s="129"/>
      <c r="DB293" s="129"/>
      <c r="DC293" s="129"/>
      <c r="DD293" s="129"/>
      <c r="DE293" s="129"/>
      <c r="DF293" s="129"/>
      <c r="DG293" s="129"/>
      <c r="DH293" s="129"/>
      <c r="DI293" s="129"/>
      <c r="DJ293" s="129"/>
      <c r="DK293" s="129"/>
      <c r="DL293" s="129"/>
      <c r="DM293" s="129"/>
      <c r="DN293" s="129"/>
      <c r="DO293" s="129"/>
      <c r="DP293" s="129"/>
      <c r="DQ293" s="129"/>
      <c r="DR293" s="129"/>
      <c r="DS293" s="129"/>
      <c r="DT293" s="129"/>
      <c r="DU293" s="129"/>
      <c r="DV293" s="129"/>
      <c r="DW293" s="129"/>
      <c r="DX293" s="129"/>
      <c r="DY293" s="129"/>
      <c r="DZ293" s="129"/>
      <c r="EA293" s="129"/>
      <c r="EB293" s="129"/>
      <c r="EC293" s="129"/>
      <c r="ED293" s="129"/>
      <c r="EE293" s="129"/>
      <c r="EF293" s="129"/>
      <c r="EG293" s="129"/>
      <c r="EH293" s="129"/>
      <c r="EI293" s="129"/>
      <c r="EJ293" s="129"/>
      <c r="EK293" s="129"/>
      <c r="EL293" s="129"/>
      <c r="EM293" s="129"/>
      <c r="EN293" s="129"/>
      <c r="EO293" s="129"/>
      <c r="EP293" s="129"/>
      <c r="EQ293" s="129"/>
      <c r="ER293" s="129"/>
      <c r="ES293" s="129"/>
      <c r="ET293" s="129"/>
      <c r="EU293" s="129"/>
      <c r="EV293" s="129"/>
      <c r="EW293" s="129"/>
      <c r="EX293" s="129"/>
      <c r="EY293" s="129"/>
      <c r="EZ293" s="129"/>
      <c r="FA293" s="129"/>
      <c r="FB293" s="129"/>
      <c r="FC293" s="129"/>
      <c r="FD293" s="129"/>
      <c r="FE293" s="129"/>
      <c r="FF293" s="129"/>
      <c r="FG293" s="129"/>
      <c r="FH293" s="129"/>
      <c r="FI293" s="129"/>
      <c r="FJ293" s="129"/>
      <c r="FK293" s="129"/>
      <c r="FL293" s="129"/>
      <c r="FM293" s="129"/>
      <c r="FN293" s="129"/>
      <c r="FO293" s="129"/>
      <c r="FP293" s="129"/>
      <c r="FQ293" s="129"/>
      <c r="FR293" s="129"/>
      <c r="FS293" s="129"/>
      <c r="FT293" s="129"/>
      <c r="FU293" s="129"/>
      <c r="FV293" s="129"/>
      <c r="FW293" s="129"/>
      <c r="FX293" s="129"/>
      <c r="FY293" s="129"/>
      <c r="FZ293" s="129"/>
      <c r="GA293" s="129"/>
      <c r="GB293" s="129"/>
      <c r="GC293" s="129"/>
      <c r="GD293" s="129"/>
      <c r="GE293" s="129"/>
      <c r="GF293" s="129"/>
      <c r="GG293" s="129"/>
      <c r="GH293" s="129"/>
      <c r="GI293" s="129"/>
      <c r="GJ293" s="129"/>
      <c r="GK293" s="129"/>
      <c r="GL293" s="129"/>
      <c r="GM293" s="129"/>
      <c r="GN293" s="129"/>
      <c r="GO293" s="129"/>
      <c r="GP293" s="129"/>
      <c r="GQ293" s="129"/>
      <c r="GR293" s="129"/>
      <c r="GS293" s="129"/>
      <c r="GT293" s="129"/>
      <c r="GU293" s="129"/>
      <c r="GV293" s="129"/>
      <c r="GW293" s="129"/>
      <c r="GX293" s="129"/>
      <c r="GY293" s="129"/>
      <c r="GZ293" s="129"/>
      <c r="HA293" s="129"/>
      <c r="HB293" s="129"/>
      <c r="HC293" s="129"/>
      <c r="HD293" s="129"/>
      <c r="HE293" s="129"/>
      <c r="HF293" s="129"/>
      <c r="HG293" s="129"/>
      <c r="HH293" s="129"/>
      <c r="HI293" s="129"/>
      <c r="HJ293" s="129"/>
      <c r="HK293" s="129"/>
      <c r="HL293" s="129"/>
      <c r="HM293" s="129"/>
      <c r="HN293" s="129"/>
      <c r="HO293" s="129"/>
      <c r="HP293" s="129"/>
      <c r="HQ293" s="129"/>
      <c r="HR293" s="129"/>
      <c r="HS293" s="129"/>
      <c r="HT293" s="129"/>
      <c r="HU293" s="129"/>
      <c r="HV293" s="129"/>
      <c r="HW293" s="129"/>
      <c r="HX293" s="129"/>
      <c r="HY293" s="129"/>
      <c r="HZ293" s="129"/>
      <c r="IA293" s="129"/>
      <c r="IB293" s="129"/>
      <c r="IC293" s="129"/>
      <c r="ID293" s="129"/>
      <c r="IE293" s="129"/>
      <c r="IF293" s="129"/>
      <c r="IG293" s="129"/>
      <c r="IH293" s="129"/>
      <c r="II293" s="129"/>
      <c r="IJ293" s="129"/>
      <c r="IK293" s="129"/>
      <c r="IL293" s="129"/>
      <c r="IM293" s="129"/>
      <c r="IN293" s="129"/>
      <c r="IO293" s="129"/>
      <c r="IP293" s="129"/>
      <c r="IQ293" s="129"/>
      <c r="IR293" s="129"/>
      <c r="IS293" s="129"/>
      <c r="IT293" s="129"/>
      <c r="IU293" s="129"/>
      <c r="IV293" s="129"/>
      <c r="IW293" s="129"/>
      <c r="IX293" s="129"/>
      <c r="IY293" s="129"/>
    </row>
    <row r="294" spans="1:259" s="120" customFormat="1" ht="15" hidden="1" x14ac:dyDescent="0.3">
      <c r="A294" s="130"/>
      <c r="B294" s="138" t="e">
        <f>IF(B77=689,"Enam Ratus Delapan Puluh Sembilan",IF(B77=690,"Enam Ratus Sembilan Puluh",IF(B77=691,"Enam Ratus Sembilan Puluh Satu",IF(B77=692,"Enam Ratus Sembilan Puluh Dua",IF(B77=693,"Enam Ratus Sembilan Puluh Tiga",IF(B77=694,"Enam Ratus Sembilan Puluh Empat",IF(B77=695,"Enam Ratus Sembilan Puluh Lima",IF(B77=696,"Enam Ratus Sembilan Puluh Enam",0))))))))</f>
        <v>#REF!</v>
      </c>
      <c r="C294" s="138"/>
      <c r="D294" s="138" t="e">
        <f>IF(D77=689,"Enam Ratus Delapan Puluh Sembilan",IF(D77=690,"Enam Ratus Sembilan Puluh",IF(D77=691,"Enam Ratus Sembilan Puluh Satu",IF(D77=692,"Enam Ratus Sembilan Puluh Dua",IF(D77=693,"Enam Ratus Sembilan Puluh Tiga",IF(D77=694,"Enam Ratus Sembilan Puluh Empat",IF(D77=695,"Enam Ratus Sembilan Puluh Lima",IF(D77=696,"Enam Ratus Sembilan Puluh Enam",0))))))))</f>
        <v>#REF!</v>
      </c>
      <c r="E294" s="138" t="e">
        <f>IF(E77=689,"Enam Ratus Delapan Puluh Sembilan",IF(E77=690,"Enam Ratus Sembilan Puluh",IF(E77=691,"Enam Ratus Sembilan Puluh Satu",IF(E77=692,"Enam Ratus Sembilan Puluh Dua",IF(E77=693,"Enam Ratus Sembilan Puluh Tiga",IF(E77=694,"Enam Ratus Sembilan Puluh Empat",IF(E77=695,"Enam Ratus Sembilan Puluh Lima",IF(E77=696,"Enam Ratus Sembilan Puluh Enam",0))))))))</f>
        <v>#REF!</v>
      </c>
      <c r="F294" s="138"/>
      <c r="G294" s="138"/>
      <c r="H294" s="138" t="e">
        <f>IF(H77=689,"Enam Ratus Delapan Puluh Sembilan",IF(H77=690,"Enam Ratus Sembilan Puluh",IF(H77=691,"Enam Ratus Sembilan Puluh Satu",IF(H77=692,"Enam Ratus Sembilan Puluh Dua",IF(H77=693,"Enam Ratus Sembilan Puluh Tiga",IF(H77=694,"Enam Ratus Sembilan Puluh Empat",IF(H77=695,"Enam Ratus Sembilan Puluh Lima",IF(H77=696,"Enam Ratus Sembilan Puluh Enam",0))))))))</f>
        <v>#REF!</v>
      </c>
      <c r="I294" s="138" t="e">
        <f>IF(I77=689,"Enam Ratus Delapan Puluh Sembilan",IF(I77=690,"Enam Ratus Sembilan Puluh",IF(I77=691,"Enam Ratus Sembilan Puluh Satu",IF(I77=692,"Enam Ratus Sembilan Puluh Dua",IF(I77=693,"Enam Ratus Sembilan Puluh Tiga",IF(I77=694,"Enam Ratus Sembilan Puluh Empat",IF(I77=695,"Enam Ratus Sembilan Puluh Lima",IF(I77=696,"Enam Ratus Sembilan Puluh Enam",0))))))))</f>
        <v>#REF!</v>
      </c>
      <c r="J294" s="138"/>
      <c r="K294" s="138"/>
      <c r="L294" s="138"/>
      <c r="M294" s="138"/>
      <c r="N294" s="138"/>
      <c r="O294" s="138"/>
      <c r="P294" s="138"/>
      <c r="Q294" s="138"/>
      <c r="R294" s="138"/>
      <c r="S294" s="138"/>
      <c r="T294" s="138"/>
      <c r="U294" s="138"/>
      <c r="V294" s="133"/>
      <c r="W294" s="128"/>
      <c r="X294" s="129"/>
      <c r="Y294" s="129"/>
      <c r="Z294" s="129"/>
      <c r="AA294" s="129"/>
      <c r="AB294" s="129"/>
      <c r="AC294" s="129"/>
      <c r="AD294" s="129"/>
      <c r="AE294" s="129"/>
      <c r="AF294" s="129"/>
      <c r="AG294" s="129"/>
      <c r="AH294" s="129"/>
      <c r="AI294" s="129"/>
      <c r="AJ294" s="129"/>
      <c r="AK294" s="129"/>
      <c r="AL294" s="129"/>
      <c r="AM294" s="129"/>
      <c r="AN294" s="129"/>
      <c r="AO294" s="129"/>
      <c r="AP294" s="129"/>
      <c r="AQ294" s="129"/>
      <c r="AR294" s="129"/>
      <c r="AS294" s="129"/>
      <c r="AT294" s="129"/>
      <c r="AU294" s="129"/>
      <c r="AV294" s="129"/>
      <c r="AW294" s="129"/>
      <c r="AX294" s="129"/>
      <c r="AY294" s="129"/>
      <c r="AZ294" s="129"/>
      <c r="BA294" s="129"/>
      <c r="BB294" s="129"/>
      <c r="BC294" s="129"/>
      <c r="BD294" s="129"/>
      <c r="BE294" s="129"/>
      <c r="BF294" s="129"/>
      <c r="BG294" s="129"/>
      <c r="BH294" s="129"/>
      <c r="BI294" s="129"/>
      <c r="BJ294" s="129"/>
      <c r="BK294" s="129"/>
      <c r="BL294" s="129"/>
      <c r="BM294" s="129"/>
      <c r="BN294" s="129"/>
      <c r="BO294" s="129"/>
      <c r="BP294" s="129"/>
      <c r="BQ294" s="129"/>
      <c r="BR294" s="129"/>
      <c r="BS294" s="129"/>
      <c r="BT294" s="129"/>
      <c r="BU294" s="129"/>
      <c r="BV294" s="129"/>
      <c r="BW294" s="129"/>
      <c r="BX294" s="129"/>
      <c r="BY294" s="129"/>
      <c r="BZ294" s="129"/>
      <c r="CA294" s="129"/>
      <c r="CB294" s="129"/>
      <c r="CC294" s="129"/>
      <c r="CD294" s="129"/>
      <c r="CE294" s="129"/>
      <c r="CF294" s="129"/>
      <c r="CG294" s="129"/>
      <c r="CH294" s="129"/>
      <c r="CI294" s="129"/>
      <c r="CJ294" s="129"/>
      <c r="CK294" s="129"/>
      <c r="CL294" s="129"/>
      <c r="CM294" s="129"/>
      <c r="CN294" s="129"/>
      <c r="CO294" s="129"/>
      <c r="CP294" s="129"/>
      <c r="CQ294" s="129"/>
      <c r="CR294" s="129"/>
      <c r="CS294" s="129"/>
      <c r="CT294" s="129"/>
      <c r="CU294" s="129"/>
      <c r="CV294" s="129"/>
      <c r="CW294" s="129"/>
      <c r="CX294" s="129"/>
      <c r="CY294" s="129"/>
      <c r="CZ294" s="129"/>
      <c r="DA294" s="129"/>
      <c r="DB294" s="129"/>
      <c r="DC294" s="129"/>
      <c r="DD294" s="129"/>
      <c r="DE294" s="129"/>
      <c r="DF294" s="129"/>
      <c r="DG294" s="129"/>
      <c r="DH294" s="129"/>
      <c r="DI294" s="129"/>
      <c r="DJ294" s="129"/>
      <c r="DK294" s="129"/>
      <c r="DL294" s="129"/>
      <c r="DM294" s="129"/>
      <c r="DN294" s="129"/>
      <c r="DO294" s="129"/>
      <c r="DP294" s="129"/>
      <c r="DQ294" s="129"/>
      <c r="DR294" s="129"/>
      <c r="DS294" s="129"/>
      <c r="DT294" s="129"/>
      <c r="DU294" s="129"/>
      <c r="DV294" s="129"/>
      <c r="DW294" s="129"/>
      <c r="DX294" s="129"/>
      <c r="DY294" s="129"/>
      <c r="DZ294" s="129"/>
      <c r="EA294" s="129"/>
      <c r="EB294" s="129"/>
      <c r="EC294" s="129"/>
      <c r="ED294" s="129"/>
      <c r="EE294" s="129"/>
      <c r="EF294" s="129"/>
      <c r="EG294" s="129"/>
      <c r="EH294" s="129"/>
      <c r="EI294" s="129"/>
      <c r="EJ294" s="129"/>
      <c r="EK294" s="129"/>
      <c r="EL294" s="129"/>
      <c r="EM294" s="129"/>
      <c r="EN294" s="129"/>
      <c r="EO294" s="129"/>
      <c r="EP294" s="129"/>
      <c r="EQ294" s="129"/>
      <c r="ER294" s="129"/>
      <c r="ES294" s="129"/>
      <c r="ET294" s="129"/>
      <c r="EU294" s="129"/>
      <c r="EV294" s="129"/>
      <c r="EW294" s="129"/>
      <c r="EX294" s="129"/>
      <c r="EY294" s="129"/>
      <c r="EZ294" s="129"/>
      <c r="FA294" s="129"/>
      <c r="FB294" s="129"/>
      <c r="FC294" s="129"/>
      <c r="FD294" s="129"/>
      <c r="FE294" s="129"/>
      <c r="FF294" s="129"/>
      <c r="FG294" s="129"/>
      <c r="FH294" s="129"/>
      <c r="FI294" s="129"/>
      <c r="FJ294" s="129"/>
      <c r="FK294" s="129"/>
      <c r="FL294" s="129"/>
      <c r="FM294" s="129"/>
      <c r="FN294" s="129"/>
      <c r="FO294" s="129"/>
      <c r="FP294" s="129"/>
      <c r="FQ294" s="129"/>
      <c r="FR294" s="129"/>
      <c r="FS294" s="129"/>
      <c r="FT294" s="129"/>
      <c r="FU294" s="129"/>
      <c r="FV294" s="129"/>
      <c r="FW294" s="129"/>
      <c r="FX294" s="129"/>
      <c r="FY294" s="129"/>
      <c r="FZ294" s="129"/>
      <c r="GA294" s="129"/>
      <c r="GB294" s="129"/>
      <c r="GC294" s="129"/>
      <c r="GD294" s="129"/>
      <c r="GE294" s="129"/>
      <c r="GF294" s="129"/>
      <c r="GG294" s="129"/>
      <c r="GH294" s="129"/>
      <c r="GI294" s="129"/>
      <c r="GJ294" s="129"/>
      <c r="GK294" s="129"/>
      <c r="GL294" s="129"/>
      <c r="GM294" s="129"/>
      <c r="GN294" s="129"/>
      <c r="GO294" s="129"/>
      <c r="GP294" s="129"/>
      <c r="GQ294" s="129"/>
      <c r="GR294" s="129"/>
      <c r="GS294" s="129"/>
      <c r="GT294" s="129"/>
      <c r="GU294" s="129"/>
      <c r="GV294" s="129"/>
      <c r="GW294" s="129"/>
      <c r="GX294" s="129"/>
      <c r="GY294" s="129"/>
      <c r="GZ294" s="129"/>
      <c r="HA294" s="129"/>
      <c r="HB294" s="129"/>
      <c r="HC294" s="129"/>
      <c r="HD294" s="129"/>
      <c r="HE294" s="129"/>
      <c r="HF294" s="129"/>
      <c r="HG294" s="129"/>
      <c r="HH294" s="129"/>
      <c r="HI294" s="129"/>
      <c r="HJ294" s="129"/>
      <c r="HK294" s="129"/>
      <c r="HL294" s="129"/>
      <c r="HM294" s="129"/>
      <c r="HN294" s="129"/>
      <c r="HO294" s="129"/>
      <c r="HP294" s="129"/>
      <c r="HQ294" s="129"/>
      <c r="HR294" s="129"/>
      <c r="HS294" s="129"/>
      <c r="HT294" s="129"/>
      <c r="HU294" s="129"/>
      <c r="HV294" s="129"/>
      <c r="HW294" s="129"/>
      <c r="HX294" s="129"/>
      <c r="HY294" s="129"/>
      <c r="HZ294" s="129"/>
      <c r="IA294" s="129"/>
      <c r="IB294" s="129"/>
      <c r="IC294" s="129"/>
      <c r="ID294" s="129"/>
      <c r="IE294" s="129"/>
      <c r="IF294" s="129"/>
      <c r="IG294" s="129"/>
      <c r="IH294" s="129"/>
      <c r="II294" s="129"/>
      <c r="IJ294" s="129"/>
      <c r="IK294" s="129"/>
      <c r="IL294" s="129"/>
      <c r="IM294" s="129"/>
      <c r="IN294" s="129"/>
      <c r="IO294" s="129"/>
      <c r="IP294" s="129"/>
      <c r="IQ294" s="129"/>
      <c r="IR294" s="129"/>
      <c r="IS294" s="129"/>
      <c r="IT294" s="129"/>
      <c r="IU294" s="129"/>
      <c r="IV294" s="129"/>
      <c r="IW294" s="129"/>
      <c r="IX294" s="129"/>
      <c r="IY294" s="129"/>
    </row>
    <row r="295" spans="1:259" s="120" customFormat="1" ht="15" hidden="1" x14ac:dyDescent="0.3">
      <c r="A295" s="130"/>
      <c r="B295" s="137" t="e">
        <f>IF(B293=0,B294,B293)</f>
        <v>#REF!</v>
      </c>
      <c r="C295" s="137"/>
      <c r="D295" s="137" t="e">
        <f>IF(D293=0,D294,D293)</f>
        <v>#REF!</v>
      </c>
      <c r="E295" s="137" t="e">
        <f>IF(E293=0,E294,E293)</f>
        <v>#REF!</v>
      </c>
      <c r="F295" s="137"/>
      <c r="G295" s="137"/>
      <c r="H295" s="137" t="e">
        <f>IF(H293=0,H294,H293)</f>
        <v>#REF!</v>
      </c>
      <c r="I295" s="137" t="e">
        <f>IF(I293=0,I294,I293)</f>
        <v>#REF!</v>
      </c>
      <c r="J295" s="138"/>
      <c r="K295" s="138"/>
      <c r="L295" s="138"/>
      <c r="M295" s="138"/>
      <c r="N295" s="138"/>
      <c r="O295" s="138"/>
      <c r="P295" s="138"/>
      <c r="Q295" s="138"/>
      <c r="R295" s="138"/>
      <c r="S295" s="138"/>
      <c r="T295" s="138"/>
      <c r="U295" s="138"/>
      <c r="V295" s="133"/>
      <c r="W295" s="128"/>
      <c r="X295" s="129"/>
      <c r="Y295" s="129"/>
      <c r="Z295" s="129"/>
      <c r="AA295" s="129"/>
      <c r="AB295" s="129"/>
      <c r="AC295" s="129"/>
      <c r="AD295" s="129"/>
      <c r="AE295" s="129"/>
      <c r="AF295" s="129"/>
      <c r="AG295" s="129"/>
      <c r="AH295" s="129"/>
      <c r="AI295" s="129"/>
      <c r="AJ295" s="129"/>
      <c r="AK295" s="129"/>
      <c r="AL295" s="129"/>
      <c r="AM295" s="129"/>
      <c r="AN295" s="129"/>
      <c r="AO295" s="129"/>
      <c r="AP295" s="129"/>
      <c r="AQ295" s="129"/>
      <c r="AR295" s="129"/>
      <c r="AS295" s="129"/>
      <c r="AT295" s="129"/>
      <c r="AU295" s="129"/>
      <c r="AV295" s="129"/>
      <c r="AW295" s="129"/>
      <c r="AX295" s="129"/>
      <c r="AY295" s="129"/>
      <c r="AZ295" s="129"/>
      <c r="BA295" s="129"/>
      <c r="BB295" s="129"/>
      <c r="BC295" s="129"/>
      <c r="BD295" s="129"/>
      <c r="BE295" s="129"/>
      <c r="BF295" s="129"/>
      <c r="BG295" s="129"/>
      <c r="BH295" s="129"/>
      <c r="BI295" s="129"/>
      <c r="BJ295" s="129"/>
      <c r="BK295" s="129"/>
      <c r="BL295" s="129"/>
      <c r="BM295" s="129"/>
      <c r="BN295" s="129"/>
      <c r="BO295" s="129"/>
      <c r="BP295" s="129"/>
      <c r="BQ295" s="129"/>
      <c r="BR295" s="129"/>
      <c r="BS295" s="129"/>
      <c r="BT295" s="129"/>
      <c r="BU295" s="129"/>
      <c r="BV295" s="129"/>
      <c r="BW295" s="129"/>
      <c r="BX295" s="129"/>
      <c r="BY295" s="129"/>
      <c r="BZ295" s="129"/>
      <c r="CA295" s="129"/>
      <c r="CB295" s="129"/>
      <c r="CC295" s="129"/>
      <c r="CD295" s="129"/>
      <c r="CE295" s="129"/>
      <c r="CF295" s="129"/>
      <c r="CG295" s="129"/>
      <c r="CH295" s="129"/>
      <c r="CI295" s="129"/>
      <c r="CJ295" s="129"/>
      <c r="CK295" s="129"/>
      <c r="CL295" s="129"/>
      <c r="CM295" s="129"/>
      <c r="CN295" s="129"/>
      <c r="CO295" s="129"/>
      <c r="CP295" s="129"/>
      <c r="CQ295" s="129"/>
      <c r="CR295" s="129"/>
      <c r="CS295" s="129"/>
      <c r="CT295" s="129"/>
      <c r="CU295" s="129"/>
      <c r="CV295" s="129"/>
      <c r="CW295" s="129"/>
      <c r="CX295" s="129"/>
      <c r="CY295" s="129"/>
      <c r="CZ295" s="129"/>
      <c r="DA295" s="129"/>
      <c r="DB295" s="129"/>
      <c r="DC295" s="129"/>
      <c r="DD295" s="129"/>
      <c r="DE295" s="129"/>
      <c r="DF295" s="129"/>
      <c r="DG295" s="129"/>
      <c r="DH295" s="129"/>
      <c r="DI295" s="129"/>
      <c r="DJ295" s="129"/>
      <c r="DK295" s="129"/>
      <c r="DL295" s="129"/>
      <c r="DM295" s="129"/>
      <c r="DN295" s="129"/>
      <c r="DO295" s="129"/>
      <c r="DP295" s="129"/>
      <c r="DQ295" s="129"/>
      <c r="DR295" s="129"/>
      <c r="DS295" s="129"/>
      <c r="DT295" s="129"/>
      <c r="DU295" s="129"/>
      <c r="DV295" s="129"/>
      <c r="DW295" s="129"/>
      <c r="DX295" s="129"/>
      <c r="DY295" s="129"/>
      <c r="DZ295" s="129"/>
      <c r="EA295" s="129"/>
      <c r="EB295" s="129"/>
      <c r="EC295" s="129"/>
      <c r="ED295" s="129"/>
      <c r="EE295" s="129"/>
      <c r="EF295" s="129"/>
      <c r="EG295" s="129"/>
      <c r="EH295" s="129"/>
      <c r="EI295" s="129"/>
      <c r="EJ295" s="129"/>
      <c r="EK295" s="129"/>
      <c r="EL295" s="129"/>
      <c r="EM295" s="129"/>
      <c r="EN295" s="129"/>
      <c r="EO295" s="129"/>
      <c r="EP295" s="129"/>
      <c r="EQ295" s="129"/>
      <c r="ER295" s="129"/>
      <c r="ES295" s="129"/>
      <c r="ET295" s="129"/>
      <c r="EU295" s="129"/>
      <c r="EV295" s="129"/>
      <c r="EW295" s="129"/>
      <c r="EX295" s="129"/>
      <c r="EY295" s="129"/>
      <c r="EZ295" s="129"/>
      <c r="FA295" s="129"/>
      <c r="FB295" s="129"/>
      <c r="FC295" s="129"/>
      <c r="FD295" s="129"/>
      <c r="FE295" s="129"/>
      <c r="FF295" s="129"/>
      <c r="FG295" s="129"/>
      <c r="FH295" s="129"/>
      <c r="FI295" s="129"/>
      <c r="FJ295" s="129"/>
      <c r="FK295" s="129"/>
      <c r="FL295" s="129"/>
      <c r="FM295" s="129"/>
      <c r="FN295" s="129"/>
      <c r="FO295" s="129"/>
      <c r="FP295" s="129"/>
      <c r="FQ295" s="129"/>
      <c r="FR295" s="129"/>
      <c r="FS295" s="129"/>
      <c r="FT295" s="129"/>
      <c r="FU295" s="129"/>
      <c r="FV295" s="129"/>
      <c r="FW295" s="129"/>
      <c r="FX295" s="129"/>
      <c r="FY295" s="129"/>
      <c r="FZ295" s="129"/>
      <c r="GA295" s="129"/>
      <c r="GB295" s="129"/>
      <c r="GC295" s="129"/>
      <c r="GD295" s="129"/>
      <c r="GE295" s="129"/>
      <c r="GF295" s="129"/>
      <c r="GG295" s="129"/>
      <c r="GH295" s="129"/>
      <c r="GI295" s="129"/>
      <c r="GJ295" s="129"/>
      <c r="GK295" s="129"/>
      <c r="GL295" s="129"/>
      <c r="GM295" s="129"/>
      <c r="GN295" s="129"/>
      <c r="GO295" s="129"/>
      <c r="GP295" s="129"/>
      <c r="GQ295" s="129"/>
      <c r="GR295" s="129"/>
      <c r="GS295" s="129"/>
      <c r="GT295" s="129"/>
      <c r="GU295" s="129"/>
      <c r="GV295" s="129"/>
      <c r="GW295" s="129"/>
      <c r="GX295" s="129"/>
      <c r="GY295" s="129"/>
      <c r="GZ295" s="129"/>
      <c r="HA295" s="129"/>
      <c r="HB295" s="129"/>
      <c r="HC295" s="129"/>
      <c r="HD295" s="129"/>
      <c r="HE295" s="129"/>
      <c r="HF295" s="129"/>
      <c r="HG295" s="129"/>
      <c r="HH295" s="129"/>
      <c r="HI295" s="129"/>
      <c r="HJ295" s="129"/>
      <c r="HK295" s="129"/>
      <c r="HL295" s="129"/>
      <c r="HM295" s="129"/>
      <c r="HN295" s="129"/>
      <c r="HO295" s="129"/>
      <c r="HP295" s="129"/>
      <c r="HQ295" s="129"/>
      <c r="HR295" s="129"/>
      <c r="HS295" s="129"/>
      <c r="HT295" s="129"/>
      <c r="HU295" s="129"/>
      <c r="HV295" s="129"/>
      <c r="HW295" s="129"/>
      <c r="HX295" s="129"/>
      <c r="HY295" s="129"/>
      <c r="HZ295" s="129"/>
      <c r="IA295" s="129"/>
      <c r="IB295" s="129"/>
      <c r="IC295" s="129"/>
      <c r="ID295" s="129"/>
      <c r="IE295" s="129"/>
      <c r="IF295" s="129"/>
      <c r="IG295" s="129"/>
      <c r="IH295" s="129"/>
      <c r="II295" s="129"/>
      <c r="IJ295" s="129"/>
      <c r="IK295" s="129"/>
      <c r="IL295" s="129"/>
      <c r="IM295" s="129"/>
      <c r="IN295" s="129"/>
      <c r="IO295" s="129"/>
      <c r="IP295" s="129"/>
      <c r="IQ295" s="129"/>
      <c r="IR295" s="129"/>
      <c r="IS295" s="129"/>
      <c r="IT295" s="129"/>
      <c r="IU295" s="129"/>
      <c r="IV295" s="129"/>
      <c r="IW295" s="129"/>
      <c r="IX295" s="129"/>
      <c r="IY295" s="129"/>
    </row>
    <row r="296" spans="1:259" s="120" customFormat="1" ht="15" hidden="1" x14ac:dyDescent="0.3">
      <c r="A296" s="130"/>
      <c r="B296" s="138" t="e">
        <f>IF(B77=697,"Enam Ratus Sembilan Puluh Tujuh",IF(B77=698,"Enam Ratus Sembilan Puluh Delapan",IF(B77=699,"Enam Ratus Sembilan Puluh Sembilan",IF(B77=700,"Tujuh Ratus",IF(B77=701,"Tujuh Ratus Satu",IF(B77=702,"Tujuh Ratus Dua",IF(B77=703,"Tujuh Ratus Tiga",IF(B77=704,"Tujuh Ratus Empat",0))))))))</f>
        <v>#REF!</v>
      </c>
      <c r="C296" s="138"/>
      <c r="D296" s="138" t="e">
        <f>IF(D77=697,"Enam Ratus Sembilan Puluh Tujuh",IF(D77=698,"Enam Ratus Sembilan Puluh Delapan",IF(D77=699,"Enam Ratus Sembilan Puluh Sembilan",IF(D77=700,"Tujuh Ratus",IF(D77=701,"Tujuh Ratus Satu",IF(D77=702,"Tujuh Ratus Dua",IF(D77=703,"Tujuh Ratus Tiga",IF(D77=704,"Tujuh Ratus Empat",0))))))))</f>
        <v>#REF!</v>
      </c>
      <c r="E296" s="138" t="e">
        <f>IF(E77=697,"Enam Ratus Sembilan Puluh Tujuh",IF(E77=698,"Enam Ratus Sembilan Puluh Delapan",IF(E77=699,"Enam Ratus Sembilan Puluh Sembilan",IF(E77=700,"Tujuh Ratus",IF(E77=701,"Tujuh Ratus Satu",IF(E77=702,"Tujuh Ratus Dua",IF(E77=703,"Tujuh Ratus Tiga",IF(E77=704,"Tujuh Ratus Empat",0))))))))</f>
        <v>#REF!</v>
      </c>
      <c r="F296" s="138"/>
      <c r="G296" s="138"/>
      <c r="H296" s="138" t="e">
        <f>IF(H77=697,"Enam Ratus Sembilan Puluh Tujuh",IF(H77=698,"Enam Ratus Sembilan Puluh Delapan",IF(H77=699,"Enam Ratus Sembilan Puluh Sembilan",IF(H77=700,"Tujuh Ratus",IF(H77=701,"Tujuh Ratus Satu",IF(H77=702,"Tujuh Ratus Dua",IF(H77=703,"Tujuh Ratus Tiga",IF(H77=704,"Tujuh Ratus Empat",0))))))))</f>
        <v>#REF!</v>
      </c>
      <c r="I296" s="138" t="e">
        <f>IF(I77=697,"Enam Ratus Sembilan Puluh Tujuh",IF(I77=698,"Enam Ratus Sembilan Puluh Delapan",IF(I77=699,"Enam Ratus Sembilan Puluh Sembilan",IF(I77=700,"Tujuh Ratus",IF(I77=701,"Tujuh Ratus Satu",IF(I77=702,"Tujuh Ratus Dua",IF(I77=703,"Tujuh Ratus Tiga",IF(I77=704,"Tujuh Ratus Empat",0))))))))</f>
        <v>#REF!</v>
      </c>
      <c r="J296" s="138"/>
      <c r="K296" s="138"/>
      <c r="L296" s="138"/>
      <c r="M296" s="138"/>
      <c r="N296" s="138"/>
      <c r="O296" s="138"/>
      <c r="P296" s="138"/>
      <c r="Q296" s="138"/>
      <c r="R296" s="138"/>
      <c r="S296" s="138"/>
      <c r="T296" s="138"/>
      <c r="U296" s="138"/>
      <c r="V296" s="133"/>
      <c r="W296" s="128"/>
      <c r="X296" s="129"/>
      <c r="Y296" s="129"/>
      <c r="Z296" s="129"/>
      <c r="AA296" s="129"/>
      <c r="AB296" s="129"/>
      <c r="AC296" s="129"/>
      <c r="AD296" s="129"/>
      <c r="AE296" s="129"/>
      <c r="AF296" s="129"/>
      <c r="AG296" s="129"/>
      <c r="AH296" s="129"/>
      <c r="AI296" s="129"/>
      <c r="AJ296" s="129"/>
      <c r="AK296" s="129"/>
      <c r="AL296" s="129"/>
      <c r="AM296" s="129"/>
      <c r="AN296" s="129"/>
      <c r="AO296" s="129"/>
      <c r="AP296" s="129"/>
      <c r="AQ296" s="129"/>
      <c r="AR296" s="129"/>
      <c r="AS296" s="129"/>
      <c r="AT296" s="129"/>
      <c r="AU296" s="129"/>
      <c r="AV296" s="129"/>
      <c r="AW296" s="129"/>
      <c r="AX296" s="129"/>
      <c r="AY296" s="129"/>
      <c r="AZ296" s="129"/>
      <c r="BA296" s="129"/>
      <c r="BB296" s="129"/>
      <c r="BC296" s="129"/>
      <c r="BD296" s="129"/>
      <c r="BE296" s="129"/>
      <c r="BF296" s="129"/>
      <c r="BG296" s="129"/>
      <c r="BH296" s="129"/>
      <c r="BI296" s="129"/>
      <c r="BJ296" s="129"/>
      <c r="BK296" s="129"/>
      <c r="BL296" s="129"/>
      <c r="BM296" s="129"/>
      <c r="BN296" s="129"/>
      <c r="BO296" s="129"/>
      <c r="BP296" s="129"/>
      <c r="BQ296" s="129"/>
      <c r="BR296" s="129"/>
      <c r="BS296" s="129"/>
      <c r="BT296" s="129"/>
      <c r="BU296" s="129"/>
      <c r="BV296" s="129"/>
      <c r="BW296" s="129"/>
      <c r="BX296" s="129"/>
      <c r="BY296" s="129"/>
      <c r="BZ296" s="129"/>
      <c r="CA296" s="129"/>
      <c r="CB296" s="129"/>
      <c r="CC296" s="129"/>
      <c r="CD296" s="129"/>
      <c r="CE296" s="129"/>
      <c r="CF296" s="129"/>
      <c r="CG296" s="129"/>
      <c r="CH296" s="129"/>
      <c r="CI296" s="129"/>
      <c r="CJ296" s="129"/>
      <c r="CK296" s="129"/>
      <c r="CL296" s="129"/>
      <c r="CM296" s="129"/>
      <c r="CN296" s="129"/>
      <c r="CO296" s="129"/>
      <c r="CP296" s="129"/>
      <c r="CQ296" s="129"/>
      <c r="CR296" s="129"/>
      <c r="CS296" s="129"/>
      <c r="CT296" s="129"/>
      <c r="CU296" s="129"/>
      <c r="CV296" s="129"/>
      <c r="CW296" s="129"/>
      <c r="CX296" s="129"/>
      <c r="CY296" s="129"/>
      <c r="CZ296" s="129"/>
      <c r="DA296" s="129"/>
      <c r="DB296" s="129"/>
      <c r="DC296" s="129"/>
      <c r="DD296" s="129"/>
      <c r="DE296" s="129"/>
      <c r="DF296" s="129"/>
      <c r="DG296" s="129"/>
      <c r="DH296" s="129"/>
      <c r="DI296" s="129"/>
      <c r="DJ296" s="129"/>
      <c r="DK296" s="129"/>
      <c r="DL296" s="129"/>
      <c r="DM296" s="129"/>
      <c r="DN296" s="129"/>
      <c r="DO296" s="129"/>
      <c r="DP296" s="129"/>
      <c r="DQ296" s="129"/>
      <c r="DR296" s="129"/>
      <c r="DS296" s="129"/>
      <c r="DT296" s="129"/>
      <c r="DU296" s="129"/>
      <c r="DV296" s="129"/>
      <c r="DW296" s="129"/>
      <c r="DX296" s="129"/>
      <c r="DY296" s="129"/>
      <c r="DZ296" s="129"/>
      <c r="EA296" s="129"/>
      <c r="EB296" s="129"/>
      <c r="EC296" s="129"/>
      <c r="ED296" s="129"/>
      <c r="EE296" s="129"/>
      <c r="EF296" s="129"/>
      <c r="EG296" s="129"/>
      <c r="EH296" s="129"/>
      <c r="EI296" s="129"/>
      <c r="EJ296" s="129"/>
      <c r="EK296" s="129"/>
      <c r="EL296" s="129"/>
      <c r="EM296" s="129"/>
      <c r="EN296" s="129"/>
      <c r="EO296" s="129"/>
      <c r="EP296" s="129"/>
      <c r="EQ296" s="129"/>
      <c r="ER296" s="129"/>
      <c r="ES296" s="129"/>
      <c r="ET296" s="129"/>
      <c r="EU296" s="129"/>
      <c r="EV296" s="129"/>
      <c r="EW296" s="129"/>
      <c r="EX296" s="129"/>
      <c r="EY296" s="129"/>
      <c r="EZ296" s="129"/>
      <c r="FA296" s="129"/>
      <c r="FB296" s="129"/>
      <c r="FC296" s="129"/>
      <c r="FD296" s="129"/>
      <c r="FE296" s="129"/>
      <c r="FF296" s="129"/>
      <c r="FG296" s="129"/>
      <c r="FH296" s="129"/>
      <c r="FI296" s="129"/>
      <c r="FJ296" s="129"/>
      <c r="FK296" s="129"/>
      <c r="FL296" s="129"/>
      <c r="FM296" s="129"/>
      <c r="FN296" s="129"/>
      <c r="FO296" s="129"/>
      <c r="FP296" s="129"/>
      <c r="FQ296" s="129"/>
      <c r="FR296" s="129"/>
      <c r="FS296" s="129"/>
      <c r="FT296" s="129"/>
      <c r="FU296" s="129"/>
      <c r="FV296" s="129"/>
      <c r="FW296" s="129"/>
      <c r="FX296" s="129"/>
      <c r="FY296" s="129"/>
      <c r="FZ296" s="129"/>
      <c r="GA296" s="129"/>
      <c r="GB296" s="129"/>
      <c r="GC296" s="129"/>
      <c r="GD296" s="129"/>
      <c r="GE296" s="129"/>
      <c r="GF296" s="129"/>
      <c r="GG296" s="129"/>
      <c r="GH296" s="129"/>
      <c r="GI296" s="129"/>
      <c r="GJ296" s="129"/>
      <c r="GK296" s="129"/>
      <c r="GL296" s="129"/>
      <c r="GM296" s="129"/>
      <c r="GN296" s="129"/>
      <c r="GO296" s="129"/>
      <c r="GP296" s="129"/>
      <c r="GQ296" s="129"/>
      <c r="GR296" s="129"/>
      <c r="GS296" s="129"/>
      <c r="GT296" s="129"/>
      <c r="GU296" s="129"/>
      <c r="GV296" s="129"/>
      <c r="GW296" s="129"/>
      <c r="GX296" s="129"/>
      <c r="GY296" s="129"/>
      <c r="GZ296" s="129"/>
      <c r="HA296" s="129"/>
      <c r="HB296" s="129"/>
      <c r="HC296" s="129"/>
      <c r="HD296" s="129"/>
      <c r="HE296" s="129"/>
      <c r="HF296" s="129"/>
      <c r="HG296" s="129"/>
      <c r="HH296" s="129"/>
      <c r="HI296" s="129"/>
      <c r="HJ296" s="129"/>
      <c r="HK296" s="129"/>
      <c r="HL296" s="129"/>
      <c r="HM296" s="129"/>
      <c r="HN296" s="129"/>
      <c r="HO296" s="129"/>
      <c r="HP296" s="129"/>
      <c r="HQ296" s="129"/>
      <c r="HR296" s="129"/>
      <c r="HS296" s="129"/>
      <c r="HT296" s="129"/>
      <c r="HU296" s="129"/>
      <c r="HV296" s="129"/>
      <c r="HW296" s="129"/>
      <c r="HX296" s="129"/>
      <c r="HY296" s="129"/>
      <c r="HZ296" s="129"/>
      <c r="IA296" s="129"/>
      <c r="IB296" s="129"/>
      <c r="IC296" s="129"/>
      <c r="ID296" s="129"/>
      <c r="IE296" s="129"/>
      <c r="IF296" s="129"/>
      <c r="IG296" s="129"/>
      <c r="IH296" s="129"/>
      <c r="II296" s="129"/>
      <c r="IJ296" s="129"/>
      <c r="IK296" s="129"/>
      <c r="IL296" s="129"/>
      <c r="IM296" s="129"/>
      <c r="IN296" s="129"/>
      <c r="IO296" s="129"/>
      <c r="IP296" s="129"/>
      <c r="IQ296" s="129"/>
      <c r="IR296" s="129"/>
      <c r="IS296" s="129"/>
      <c r="IT296" s="129"/>
      <c r="IU296" s="129"/>
      <c r="IV296" s="129"/>
      <c r="IW296" s="129"/>
      <c r="IX296" s="129"/>
      <c r="IY296" s="129"/>
    </row>
    <row r="297" spans="1:259" s="120" customFormat="1" ht="15" hidden="1" x14ac:dyDescent="0.3">
      <c r="A297" s="130"/>
      <c r="B297" s="137" t="e">
        <f>IF(B295=0,B296,B295)</f>
        <v>#REF!</v>
      </c>
      <c r="C297" s="137"/>
      <c r="D297" s="137" t="e">
        <f>IF(D295=0,D296,D295)</f>
        <v>#REF!</v>
      </c>
      <c r="E297" s="137" t="e">
        <f>IF(E295=0,E296,E295)</f>
        <v>#REF!</v>
      </c>
      <c r="F297" s="137"/>
      <c r="G297" s="137"/>
      <c r="H297" s="137" t="e">
        <f>IF(H295=0,H296,H295)</f>
        <v>#REF!</v>
      </c>
      <c r="I297" s="137" t="e">
        <f>IF(I295=0,I296,I295)</f>
        <v>#REF!</v>
      </c>
      <c r="J297" s="138"/>
      <c r="K297" s="138"/>
      <c r="L297" s="138"/>
      <c r="M297" s="138"/>
      <c r="N297" s="138"/>
      <c r="O297" s="138"/>
      <c r="P297" s="138"/>
      <c r="Q297" s="138"/>
      <c r="R297" s="138"/>
      <c r="S297" s="138"/>
      <c r="T297" s="138"/>
      <c r="U297" s="138"/>
      <c r="V297" s="133"/>
      <c r="W297" s="128"/>
      <c r="X297" s="129"/>
      <c r="Y297" s="129"/>
      <c r="Z297" s="129"/>
      <c r="AA297" s="129"/>
      <c r="AB297" s="129"/>
      <c r="AC297" s="129"/>
      <c r="AD297" s="129"/>
      <c r="AE297" s="129"/>
      <c r="AF297" s="129"/>
      <c r="AG297" s="129"/>
      <c r="AH297" s="129"/>
      <c r="AI297" s="129"/>
      <c r="AJ297" s="129"/>
      <c r="AK297" s="129"/>
      <c r="AL297" s="129"/>
      <c r="AM297" s="129"/>
      <c r="AN297" s="129"/>
      <c r="AO297" s="129"/>
      <c r="AP297" s="129"/>
      <c r="AQ297" s="129"/>
      <c r="AR297" s="129"/>
      <c r="AS297" s="129"/>
      <c r="AT297" s="129"/>
      <c r="AU297" s="129"/>
      <c r="AV297" s="129"/>
      <c r="AW297" s="129"/>
      <c r="AX297" s="129"/>
      <c r="AY297" s="129"/>
      <c r="AZ297" s="129"/>
      <c r="BA297" s="129"/>
      <c r="BB297" s="129"/>
      <c r="BC297" s="129"/>
      <c r="BD297" s="129"/>
      <c r="BE297" s="129"/>
      <c r="BF297" s="129"/>
      <c r="BG297" s="129"/>
      <c r="BH297" s="129"/>
      <c r="BI297" s="129"/>
      <c r="BJ297" s="129"/>
      <c r="BK297" s="129"/>
      <c r="BL297" s="129"/>
      <c r="BM297" s="129"/>
      <c r="BN297" s="129"/>
      <c r="BO297" s="129"/>
      <c r="BP297" s="129"/>
      <c r="BQ297" s="129"/>
      <c r="BR297" s="129"/>
      <c r="BS297" s="129"/>
      <c r="BT297" s="129"/>
      <c r="BU297" s="129"/>
      <c r="BV297" s="129"/>
      <c r="BW297" s="129"/>
      <c r="BX297" s="129"/>
      <c r="BY297" s="129"/>
      <c r="BZ297" s="129"/>
      <c r="CA297" s="129"/>
      <c r="CB297" s="129"/>
      <c r="CC297" s="129"/>
      <c r="CD297" s="129"/>
      <c r="CE297" s="129"/>
      <c r="CF297" s="129"/>
      <c r="CG297" s="129"/>
      <c r="CH297" s="129"/>
      <c r="CI297" s="129"/>
      <c r="CJ297" s="129"/>
      <c r="CK297" s="129"/>
      <c r="CL297" s="129"/>
      <c r="CM297" s="129"/>
      <c r="CN297" s="129"/>
      <c r="CO297" s="129"/>
      <c r="CP297" s="129"/>
      <c r="CQ297" s="129"/>
      <c r="CR297" s="129"/>
      <c r="CS297" s="129"/>
      <c r="CT297" s="129"/>
      <c r="CU297" s="129"/>
      <c r="CV297" s="129"/>
      <c r="CW297" s="129"/>
      <c r="CX297" s="129"/>
      <c r="CY297" s="129"/>
      <c r="CZ297" s="129"/>
      <c r="DA297" s="129"/>
      <c r="DB297" s="129"/>
      <c r="DC297" s="129"/>
      <c r="DD297" s="129"/>
      <c r="DE297" s="129"/>
      <c r="DF297" s="129"/>
      <c r="DG297" s="129"/>
      <c r="DH297" s="129"/>
      <c r="DI297" s="129"/>
      <c r="DJ297" s="129"/>
      <c r="DK297" s="129"/>
      <c r="DL297" s="129"/>
      <c r="DM297" s="129"/>
      <c r="DN297" s="129"/>
      <c r="DO297" s="129"/>
      <c r="DP297" s="129"/>
      <c r="DQ297" s="129"/>
      <c r="DR297" s="129"/>
      <c r="DS297" s="129"/>
      <c r="DT297" s="129"/>
      <c r="DU297" s="129"/>
      <c r="DV297" s="129"/>
      <c r="DW297" s="129"/>
      <c r="DX297" s="129"/>
      <c r="DY297" s="129"/>
      <c r="DZ297" s="129"/>
      <c r="EA297" s="129"/>
      <c r="EB297" s="129"/>
      <c r="EC297" s="129"/>
      <c r="ED297" s="129"/>
      <c r="EE297" s="129"/>
      <c r="EF297" s="129"/>
      <c r="EG297" s="129"/>
      <c r="EH297" s="129"/>
      <c r="EI297" s="129"/>
      <c r="EJ297" s="129"/>
      <c r="EK297" s="129"/>
      <c r="EL297" s="129"/>
      <c r="EM297" s="129"/>
      <c r="EN297" s="129"/>
      <c r="EO297" s="129"/>
      <c r="EP297" s="129"/>
      <c r="EQ297" s="129"/>
      <c r="ER297" s="129"/>
      <c r="ES297" s="129"/>
      <c r="ET297" s="129"/>
      <c r="EU297" s="129"/>
      <c r="EV297" s="129"/>
      <c r="EW297" s="129"/>
      <c r="EX297" s="129"/>
      <c r="EY297" s="129"/>
      <c r="EZ297" s="129"/>
      <c r="FA297" s="129"/>
      <c r="FB297" s="129"/>
      <c r="FC297" s="129"/>
      <c r="FD297" s="129"/>
      <c r="FE297" s="129"/>
      <c r="FF297" s="129"/>
      <c r="FG297" s="129"/>
      <c r="FH297" s="129"/>
      <c r="FI297" s="129"/>
      <c r="FJ297" s="129"/>
      <c r="FK297" s="129"/>
      <c r="FL297" s="129"/>
      <c r="FM297" s="129"/>
      <c r="FN297" s="129"/>
      <c r="FO297" s="129"/>
      <c r="FP297" s="129"/>
      <c r="FQ297" s="129"/>
      <c r="FR297" s="129"/>
      <c r="FS297" s="129"/>
      <c r="FT297" s="129"/>
      <c r="FU297" s="129"/>
      <c r="FV297" s="129"/>
      <c r="FW297" s="129"/>
      <c r="FX297" s="129"/>
      <c r="FY297" s="129"/>
      <c r="FZ297" s="129"/>
      <c r="GA297" s="129"/>
      <c r="GB297" s="129"/>
      <c r="GC297" s="129"/>
      <c r="GD297" s="129"/>
      <c r="GE297" s="129"/>
      <c r="GF297" s="129"/>
      <c r="GG297" s="129"/>
      <c r="GH297" s="129"/>
      <c r="GI297" s="129"/>
      <c r="GJ297" s="129"/>
      <c r="GK297" s="129"/>
      <c r="GL297" s="129"/>
      <c r="GM297" s="129"/>
      <c r="GN297" s="129"/>
      <c r="GO297" s="129"/>
      <c r="GP297" s="129"/>
      <c r="GQ297" s="129"/>
      <c r="GR297" s="129"/>
      <c r="GS297" s="129"/>
      <c r="GT297" s="129"/>
      <c r="GU297" s="129"/>
      <c r="GV297" s="129"/>
      <c r="GW297" s="129"/>
      <c r="GX297" s="129"/>
      <c r="GY297" s="129"/>
      <c r="GZ297" s="129"/>
      <c r="HA297" s="129"/>
      <c r="HB297" s="129"/>
      <c r="HC297" s="129"/>
      <c r="HD297" s="129"/>
      <c r="HE297" s="129"/>
      <c r="HF297" s="129"/>
      <c r="HG297" s="129"/>
      <c r="HH297" s="129"/>
      <c r="HI297" s="129"/>
      <c r="HJ297" s="129"/>
      <c r="HK297" s="129"/>
      <c r="HL297" s="129"/>
      <c r="HM297" s="129"/>
      <c r="HN297" s="129"/>
      <c r="HO297" s="129"/>
      <c r="HP297" s="129"/>
      <c r="HQ297" s="129"/>
      <c r="HR297" s="129"/>
      <c r="HS297" s="129"/>
      <c r="HT297" s="129"/>
      <c r="HU297" s="129"/>
      <c r="HV297" s="129"/>
      <c r="HW297" s="129"/>
      <c r="HX297" s="129"/>
      <c r="HY297" s="129"/>
      <c r="HZ297" s="129"/>
      <c r="IA297" s="129"/>
      <c r="IB297" s="129"/>
      <c r="IC297" s="129"/>
      <c r="ID297" s="129"/>
      <c r="IE297" s="129"/>
      <c r="IF297" s="129"/>
      <c r="IG297" s="129"/>
      <c r="IH297" s="129"/>
      <c r="II297" s="129"/>
      <c r="IJ297" s="129"/>
      <c r="IK297" s="129"/>
      <c r="IL297" s="129"/>
      <c r="IM297" s="129"/>
      <c r="IN297" s="129"/>
      <c r="IO297" s="129"/>
      <c r="IP297" s="129"/>
      <c r="IQ297" s="129"/>
      <c r="IR297" s="129"/>
      <c r="IS297" s="129"/>
      <c r="IT297" s="129"/>
      <c r="IU297" s="129"/>
      <c r="IV297" s="129"/>
      <c r="IW297" s="129"/>
      <c r="IX297" s="129"/>
      <c r="IY297" s="129"/>
    </row>
    <row r="298" spans="1:259" s="120" customFormat="1" ht="15" hidden="1" x14ac:dyDescent="0.3">
      <c r="A298" s="130"/>
      <c r="B298" s="138" t="e">
        <f>IF(B77=705,"Tujuh Ratus Lima",IF(B77=706,"Tujuh Ratus Enam",IF(B77=707,"Tujuh Ratus Tujuh",IF(B77=708,"Tujuh Ratus Delapan",IF(B77=709,"Tujuh Ratus Sembilan",IF(B77=710,"Tujuh Ratus Sepuluh",IF(B77=711,"Tujuh Ratus Sebelas",IF(B77=712,"Tujuh Ratus Dua Belas",0))))))))</f>
        <v>#REF!</v>
      </c>
      <c r="C298" s="138"/>
      <c r="D298" s="138" t="e">
        <f>IF(D77=705,"Tujuh Ratus Lima",IF(D77=706,"Tujuh Ratus Enam",IF(D77=707,"Tujuh Ratus Tujuh",IF(D77=708,"Tujuh Ratus Delapan",IF(D77=709,"Tujuh Ratus Sembilan",IF(D77=710,"Tujuh Ratus Sepuluh",IF(D77=711,"Tujuh Ratus Sebelas",IF(D77=712,"Tujuh Ratus Dua Belas",0))))))))</f>
        <v>#REF!</v>
      </c>
      <c r="E298" s="138" t="e">
        <f>IF(E77=705,"Tujuh Ratus Lima",IF(E77=706,"Tujuh Ratus Enam",IF(E77=707,"Tujuh Ratus Tujuh",IF(E77=708,"Tujuh Ratus Delapan",IF(E77=709,"Tujuh Ratus Sembilan",IF(E77=710,"Tujuh Ratus Sepuluh",IF(E77=711,"Tujuh Ratus Sebelas",IF(E77=712,"Tujuh Ratus Dua Belas",0))))))))</f>
        <v>#REF!</v>
      </c>
      <c r="F298" s="138"/>
      <c r="G298" s="138"/>
      <c r="H298" s="138" t="e">
        <f>IF(H77=705,"Tujuh Ratus Lima",IF(H77=706,"Tujuh Ratus Enam",IF(H77=707,"Tujuh Ratus Tujuh",IF(H77=708,"Tujuh Ratus Delapan",IF(H77=709,"Tujuh Ratus Sembilan",IF(H77=710,"Tujuh Ratus Sepuluh",IF(H77=711,"Tujuh Ratus Sebelas",IF(H77=712,"Tujuh Ratus Dua Belas",0))))))))</f>
        <v>#REF!</v>
      </c>
      <c r="I298" s="138" t="e">
        <f>IF(I77=705,"Tujuh Ratus Lima",IF(I77=706,"Tujuh Ratus Enam",IF(I77=707,"Tujuh Ratus Tujuh",IF(I77=708,"Tujuh Ratus Delapan",IF(I77=709,"Tujuh Ratus Sembilan",IF(I77=710,"Tujuh Ratus Sepuluh",IF(I77=711,"Tujuh Ratus Sebelas",IF(I77=712,"Tujuh Ratus Dua Belas",0))))))))</f>
        <v>#REF!</v>
      </c>
      <c r="J298" s="138"/>
      <c r="K298" s="138"/>
      <c r="L298" s="138"/>
      <c r="M298" s="138"/>
      <c r="N298" s="138"/>
      <c r="O298" s="138"/>
      <c r="P298" s="138"/>
      <c r="Q298" s="138"/>
      <c r="R298" s="138"/>
      <c r="S298" s="138"/>
      <c r="T298" s="138"/>
      <c r="U298" s="138"/>
      <c r="V298" s="133"/>
      <c r="W298" s="128"/>
      <c r="X298" s="129"/>
      <c r="Y298" s="129"/>
      <c r="Z298" s="129"/>
      <c r="AA298" s="129"/>
      <c r="AB298" s="129"/>
      <c r="AC298" s="129"/>
      <c r="AD298" s="129"/>
      <c r="AE298" s="129"/>
      <c r="AF298" s="129"/>
      <c r="AG298" s="129"/>
      <c r="AH298" s="129"/>
      <c r="AI298" s="129"/>
      <c r="AJ298" s="129"/>
      <c r="AK298" s="129"/>
      <c r="AL298" s="129"/>
      <c r="AM298" s="129"/>
      <c r="AN298" s="129"/>
      <c r="AO298" s="129"/>
      <c r="AP298" s="129"/>
      <c r="AQ298" s="129"/>
      <c r="AR298" s="129"/>
      <c r="AS298" s="129"/>
      <c r="AT298" s="129"/>
      <c r="AU298" s="129"/>
      <c r="AV298" s="129"/>
      <c r="AW298" s="129"/>
      <c r="AX298" s="129"/>
      <c r="AY298" s="129"/>
      <c r="AZ298" s="129"/>
      <c r="BA298" s="129"/>
      <c r="BB298" s="129"/>
      <c r="BC298" s="129"/>
      <c r="BD298" s="129"/>
      <c r="BE298" s="129"/>
      <c r="BF298" s="129"/>
      <c r="BG298" s="129"/>
      <c r="BH298" s="129"/>
      <c r="BI298" s="129"/>
      <c r="BJ298" s="129"/>
      <c r="BK298" s="129"/>
      <c r="BL298" s="129"/>
      <c r="BM298" s="129"/>
      <c r="BN298" s="129"/>
      <c r="BO298" s="129"/>
      <c r="BP298" s="129"/>
      <c r="BQ298" s="129"/>
      <c r="BR298" s="129"/>
      <c r="BS298" s="129"/>
      <c r="BT298" s="129"/>
      <c r="BU298" s="129"/>
      <c r="BV298" s="129"/>
      <c r="BW298" s="129"/>
      <c r="BX298" s="129"/>
      <c r="BY298" s="129"/>
      <c r="BZ298" s="129"/>
      <c r="CA298" s="129"/>
      <c r="CB298" s="129"/>
      <c r="CC298" s="129"/>
      <c r="CD298" s="129"/>
      <c r="CE298" s="129"/>
      <c r="CF298" s="129"/>
      <c r="CG298" s="129"/>
      <c r="CH298" s="129"/>
      <c r="CI298" s="129"/>
      <c r="CJ298" s="129"/>
      <c r="CK298" s="129"/>
      <c r="CL298" s="129"/>
      <c r="CM298" s="129"/>
      <c r="CN298" s="129"/>
      <c r="CO298" s="129"/>
      <c r="CP298" s="129"/>
      <c r="CQ298" s="129"/>
      <c r="CR298" s="129"/>
      <c r="CS298" s="129"/>
      <c r="CT298" s="129"/>
      <c r="CU298" s="129"/>
      <c r="CV298" s="129"/>
      <c r="CW298" s="129"/>
      <c r="CX298" s="129"/>
      <c r="CY298" s="129"/>
      <c r="CZ298" s="129"/>
      <c r="DA298" s="129"/>
      <c r="DB298" s="129"/>
      <c r="DC298" s="129"/>
      <c r="DD298" s="129"/>
      <c r="DE298" s="129"/>
      <c r="DF298" s="129"/>
      <c r="DG298" s="129"/>
      <c r="DH298" s="129"/>
      <c r="DI298" s="129"/>
      <c r="DJ298" s="129"/>
      <c r="DK298" s="129"/>
      <c r="DL298" s="129"/>
      <c r="DM298" s="129"/>
      <c r="DN298" s="129"/>
      <c r="DO298" s="129"/>
      <c r="DP298" s="129"/>
      <c r="DQ298" s="129"/>
      <c r="DR298" s="129"/>
      <c r="DS298" s="129"/>
      <c r="DT298" s="129"/>
      <c r="DU298" s="129"/>
      <c r="DV298" s="129"/>
      <c r="DW298" s="129"/>
      <c r="DX298" s="129"/>
      <c r="DY298" s="129"/>
      <c r="DZ298" s="129"/>
      <c r="EA298" s="129"/>
      <c r="EB298" s="129"/>
      <c r="EC298" s="129"/>
      <c r="ED298" s="129"/>
      <c r="EE298" s="129"/>
      <c r="EF298" s="129"/>
      <c r="EG298" s="129"/>
      <c r="EH298" s="129"/>
      <c r="EI298" s="129"/>
      <c r="EJ298" s="129"/>
      <c r="EK298" s="129"/>
      <c r="EL298" s="129"/>
      <c r="EM298" s="129"/>
      <c r="EN298" s="129"/>
      <c r="EO298" s="129"/>
      <c r="EP298" s="129"/>
      <c r="EQ298" s="129"/>
      <c r="ER298" s="129"/>
      <c r="ES298" s="129"/>
      <c r="ET298" s="129"/>
      <c r="EU298" s="129"/>
      <c r="EV298" s="129"/>
      <c r="EW298" s="129"/>
      <c r="EX298" s="129"/>
      <c r="EY298" s="129"/>
      <c r="EZ298" s="129"/>
      <c r="FA298" s="129"/>
      <c r="FB298" s="129"/>
      <c r="FC298" s="129"/>
      <c r="FD298" s="129"/>
      <c r="FE298" s="129"/>
      <c r="FF298" s="129"/>
      <c r="FG298" s="129"/>
      <c r="FH298" s="129"/>
      <c r="FI298" s="129"/>
      <c r="FJ298" s="129"/>
      <c r="FK298" s="129"/>
      <c r="FL298" s="129"/>
      <c r="FM298" s="129"/>
      <c r="FN298" s="129"/>
      <c r="FO298" s="129"/>
      <c r="FP298" s="129"/>
      <c r="FQ298" s="129"/>
      <c r="FR298" s="129"/>
      <c r="FS298" s="129"/>
      <c r="FT298" s="129"/>
      <c r="FU298" s="129"/>
      <c r="FV298" s="129"/>
      <c r="FW298" s="129"/>
      <c r="FX298" s="129"/>
      <c r="FY298" s="129"/>
      <c r="FZ298" s="129"/>
      <c r="GA298" s="129"/>
      <c r="GB298" s="129"/>
      <c r="GC298" s="129"/>
      <c r="GD298" s="129"/>
      <c r="GE298" s="129"/>
      <c r="GF298" s="129"/>
      <c r="GG298" s="129"/>
      <c r="GH298" s="129"/>
      <c r="GI298" s="129"/>
      <c r="GJ298" s="129"/>
      <c r="GK298" s="129"/>
      <c r="GL298" s="129"/>
      <c r="GM298" s="129"/>
      <c r="GN298" s="129"/>
      <c r="GO298" s="129"/>
      <c r="GP298" s="129"/>
      <c r="GQ298" s="129"/>
      <c r="GR298" s="129"/>
      <c r="GS298" s="129"/>
      <c r="GT298" s="129"/>
      <c r="GU298" s="129"/>
      <c r="GV298" s="129"/>
      <c r="GW298" s="129"/>
      <c r="GX298" s="129"/>
      <c r="GY298" s="129"/>
      <c r="GZ298" s="129"/>
      <c r="HA298" s="129"/>
      <c r="HB298" s="129"/>
      <c r="HC298" s="129"/>
      <c r="HD298" s="129"/>
      <c r="HE298" s="129"/>
      <c r="HF298" s="129"/>
      <c r="HG298" s="129"/>
      <c r="HH298" s="129"/>
      <c r="HI298" s="129"/>
      <c r="HJ298" s="129"/>
      <c r="HK298" s="129"/>
      <c r="HL298" s="129"/>
      <c r="HM298" s="129"/>
      <c r="HN298" s="129"/>
      <c r="HO298" s="129"/>
      <c r="HP298" s="129"/>
      <c r="HQ298" s="129"/>
      <c r="HR298" s="129"/>
      <c r="HS298" s="129"/>
      <c r="HT298" s="129"/>
      <c r="HU298" s="129"/>
      <c r="HV298" s="129"/>
      <c r="HW298" s="129"/>
      <c r="HX298" s="129"/>
      <c r="HY298" s="129"/>
      <c r="HZ298" s="129"/>
      <c r="IA298" s="129"/>
      <c r="IB298" s="129"/>
      <c r="IC298" s="129"/>
      <c r="ID298" s="129"/>
      <c r="IE298" s="129"/>
      <c r="IF298" s="129"/>
      <c r="IG298" s="129"/>
      <c r="IH298" s="129"/>
      <c r="II298" s="129"/>
      <c r="IJ298" s="129"/>
      <c r="IK298" s="129"/>
      <c r="IL298" s="129"/>
      <c r="IM298" s="129"/>
      <c r="IN298" s="129"/>
      <c r="IO298" s="129"/>
      <c r="IP298" s="129"/>
      <c r="IQ298" s="129"/>
      <c r="IR298" s="129"/>
      <c r="IS298" s="129"/>
      <c r="IT298" s="129"/>
      <c r="IU298" s="129"/>
      <c r="IV298" s="129"/>
      <c r="IW298" s="129"/>
      <c r="IX298" s="129"/>
      <c r="IY298" s="129"/>
    </row>
    <row r="299" spans="1:259" s="120" customFormat="1" ht="15" hidden="1" x14ac:dyDescent="0.3">
      <c r="A299" s="130"/>
      <c r="B299" s="137" t="e">
        <f>IF(B297=0,B298,B297)</f>
        <v>#REF!</v>
      </c>
      <c r="C299" s="137"/>
      <c r="D299" s="137" t="e">
        <f>IF(D297=0,D298,D297)</f>
        <v>#REF!</v>
      </c>
      <c r="E299" s="137" t="e">
        <f>IF(E297=0,E298,E297)</f>
        <v>#REF!</v>
      </c>
      <c r="F299" s="137"/>
      <c r="G299" s="137"/>
      <c r="H299" s="137" t="e">
        <f>IF(H297=0,H298,H297)</f>
        <v>#REF!</v>
      </c>
      <c r="I299" s="137" t="e">
        <f>IF(I297=0,I298,I297)</f>
        <v>#REF!</v>
      </c>
      <c r="J299" s="138"/>
      <c r="K299" s="138"/>
      <c r="L299" s="138"/>
      <c r="M299" s="138"/>
      <c r="N299" s="138"/>
      <c r="O299" s="138"/>
      <c r="P299" s="138"/>
      <c r="Q299" s="138"/>
      <c r="R299" s="138"/>
      <c r="S299" s="138"/>
      <c r="T299" s="138"/>
      <c r="U299" s="138"/>
      <c r="V299" s="133"/>
      <c r="W299" s="128"/>
      <c r="X299" s="129"/>
      <c r="Y299" s="129"/>
      <c r="Z299" s="129"/>
      <c r="AA299" s="129"/>
      <c r="AB299" s="129"/>
      <c r="AC299" s="129"/>
      <c r="AD299" s="129"/>
      <c r="AE299" s="129"/>
      <c r="AF299" s="129"/>
      <c r="AG299" s="129"/>
      <c r="AH299" s="129"/>
      <c r="AI299" s="129"/>
      <c r="AJ299" s="129"/>
      <c r="AK299" s="129"/>
      <c r="AL299" s="129"/>
      <c r="AM299" s="129"/>
      <c r="AN299" s="129"/>
      <c r="AO299" s="129"/>
      <c r="AP299" s="129"/>
      <c r="AQ299" s="129"/>
      <c r="AR299" s="129"/>
      <c r="AS299" s="129"/>
      <c r="AT299" s="129"/>
      <c r="AU299" s="129"/>
      <c r="AV299" s="129"/>
      <c r="AW299" s="129"/>
      <c r="AX299" s="129"/>
      <c r="AY299" s="129"/>
      <c r="AZ299" s="129"/>
      <c r="BA299" s="129"/>
      <c r="BB299" s="129"/>
      <c r="BC299" s="129"/>
      <c r="BD299" s="129"/>
      <c r="BE299" s="129"/>
      <c r="BF299" s="129"/>
      <c r="BG299" s="129"/>
      <c r="BH299" s="129"/>
      <c r="BI299" s="129"/>
      <c r="BJ299" s="129"/>
      <c r="BK299" s="129"/>
      <c r="BL299" s="129"/>
      <c r="BM299" s="129"/>
      <c r="BN299" s="129"/>
      <c r="BO299" s="129"/>
      <c r="BP299" s="129"/>
      <c r="BQ299" s="129"/>
      <c r="BR299" s="129"/>
      <c r="BS299" s="129"/>
      <c r="BT299" s="129"/>
      <c r="BU299" s="129"/>
      <c r="BV299" s="129"/>
      <c r="BW299" s="129"/>
      <c r="BX299" s="129"/>
      <c r="BY299" s="129"/>
      <c r="BZ299" s="129"/>
      <c r="CA299" s="129"/>
      <c r="CB299" s="129"/>
      <c r="CC299" s="129"/>
      <c r="CD299" s="129"/>
      <c r="CE299" s="129"/>
      <c r="CF299" s="129"/>
      <c r="CG299" s="129"/>
      <c r="CH299" s="129"/>
      <c r="CI299" s="129"/>
      <c r="CJ299" s="129"/>
      <c r="CK299" s="129"/>
      <c r="CL299" s="129"/>
      <c r="CM299" s="129"/>
      <c r="CN299" s="129"/>
      <c r="CO299" s="129"/>
      <c r="CP299" s="129"/>
      <c r="CQ299" s="129"/>
      <c r="CR299" s="129"/>
      <c r="CS299" s="129"/>
      <c r="CT299" s="129"/>
      <c r="CU299" s="129"/>
      <c r="CV299" s="129"/>
      <c r="CW299" s="129"/>
      <c r="CX299" s="129"/>
      <c r="CY299" s="129"/>
      <c r="CZ299" s="129"/>
      <c r="DA299" s="129"/>
      <c r="DB299" s="129"/>
      <c r="DC299" s="129"/>
      <c r="DD299" s="129"/>
      <c r="DE299" s="129"/>
      <c r="DF299" s="129"/>
      <c r="DG299" s="129"/>
      <c r="DH299" s="129"/>
      <c r="DI299" s="129"/>
      <c r="DJ299" s="129"/>
      <c r="DK299" s="129"/>
      <c r="DL299" s="129"/>
      <c r="DM299" s="129"/>
      <c r="DN299" s="129"/>
      <c r="DO299" s="129"/>
      <c r="DP299" s="129"/>
      <c r="DQ299" s="129"/>
      <c r="DR299" s="129"/>
      <c r="DS299" s="129"/>
      <c r="DT299" s="129"/>
      <c r="DU299" s="129"/>
      <c r="DV299" s="129"/>
      <c r="DW299" s="129"/>
      <c r="DX299" s="129"/>
      <c r="DY299" s="129"/>
      <c r="DZ299" s="129"/>
      <c r="EA299" s="129"/>
      <c r="EB299" s="129"/>
      <c r="EC299" s="129"/>
      <c r="ED299" s="129"/>
      <c r="EE299" s="129"/>
      <c r="EF299" s="129"/>
      <c r="EG299" s="129"/>
      <c r="EH299" s="129"/>
      <c r="EI299" s="129"/>
      <c r="EJ299" s="129"/>
      <c r="EK299" s="129"/>
      <c r="EL299" s="129"/>
      <c r="EM299" s="129"/>
      <c r="EN299" s="129"/>
      <c r="EO299" s="129"/>
      <c r="EP299" s="129"/>
      <c r="EQ299" s="129"/>
      <c r="ER299" s="129"/>
      <c r="ES299" s="129"/>
      <c r="ET299" s="129"/>
      <c r="EU299" s="129"/>
      <c r="EV299" s="129"/>
      <c r="EW299" s="129"/>
      <c r="EX299" s="129"/>
      <c r="EY299" s="129"/>
      <c r="EZ299" s="129"/>
      <c r="FA299" s="129"/>
      <c r="FB299" s="129"/>
      <c r="FC299" s="129"/>
      <c r="FD299" s="129"/>
      <c r="FE299" s="129"/>
      <c r="FF299" s="129"/>
      <c r="FG299" s="129"/>
      <c r="FH299" s="129"/>
      <c r="FI299" s="129"/>
      <c r="FJ299" s="129"/>
      <c r="FK299" s="129"/>
      <c r="FL299" s="129"/>
      <c r="FM299" s="129"/>
      <c r="FN299" s="129"/>
      <c r="FO299" s="129"/>
      <c r="FP299" s="129"/>
      <c r="FQ299" s="129"/>
      <c r="FR299" s="129"/>
      <c r="FS299" s="129"/>
      <c r="FT299" s="129"/>
      <c r="FU299" s="129"/>
      <c r="FV299" s="129"/>
      <c r="FW299" s="129"/>
      <c r="FX299" s="129"/>
      <c r="FY299" s="129"/>
      <c r="FZ299" s="129"/>
      <c r="GA299" s="129"/>
      <c r="GB299" s="129"/>
      <c r="GC299" s="129"/>
      <c r="GD299" s="129"/>
      <c r="GE299" s="129"/>
      <c r="GF299" s="129"/>
      <c r="GG299" s="129"/>
      <c r="GH299" s="129"/>
      <c r="GI299" s="129"/>
      <c r="GJ299" s="129"/>
      <c r="GK299" s="129"/>
      <c r="GL299" s="129"/>
      <c r="GM299" s="129"/>
      <c r="GN299" s="129"/>
      <c r="GO299" s="129"/>
      <c r="GP299" s="129"/>
      <c r="GQ299" s="129"/>
      <c r="GR299" s="129"/>
      <c r="GS299" s="129"/>
      <c r="GT299" s="129"/>
      <c r="GU299" s="129"/>
      <c r="GV299" s="129"/>
      <c r="GW299" s="129"/>
      <c r="GX299" s="129"/>
      <c r="GY299" s="129"/>
      <c r="GZ299" s="129"/>
      <c r="HA299" s="129"/>
      <c r="HB299" s="129"/>
      <c r="HC299" s="129"/>
      <c r="HD299" s="129"/>
      <c r="HE299" s="129"/>
      <c r="HF299" s="129"/>
      <c r="HG299" s="129"/>
      <c r="HH299" s="129"/>
      <c r="HI299" s="129"/>
      <c r="HJ299" s="129"/>
      <c r="HK299" s="129"/>
      <c r="HL299" s="129"/>
      <c r="HM299" s="129"/>
      <c r="HN299" s="129"/>
      <c r="HO299" s="129"/>
      <c r="HP299" s="129"/>
      <c r="HQ299" s="129"/>
      <c r="HR299" s="129"/>
      <c r="HS299" s="129"/>
      <c r="HT299" s="129"/>
      <c r="HU299" s="129"/>
      <c r="HV299" s="129"/>
      <c r="HW299" s="129"/>
      <c r="HX299" s="129"/>
      <c r="HY299" s="129"/>
      <c r="HZ299" s="129"/>
      <c r="IA299" s="129"/>
      <c r="IB299" s="129"/>
      <c r="IC299" s="129"/>
      <c r="ID299" s="129"/>
      <c r="IE299" s="129"/>
      <c r="IF299" s="129"/>
      <c r="IG299" s="129"/>
      <c r="IH299" s="129"/>
      <c r="II299" s="129"/>
      <c r="IJ299" s="129"/>
      <c r="IK299" s="129"/>
      <c r="IL299" s="129"/>
      <c r="IM299" s="129"/>
      <c r="IN299" s="129"/>
      <c r="IO299" s="129"/>
      <c r="IP299" s="129"/>
      <c r="IQ299" s="129"/>
      <c r="IR299" s="129"/>
      <c r="IS299" s="129"/>
      <c r="IT299" s="129"/>
      <c r="IU299" s="129"/>
      <c r="IV299" s="129"/>
      <c r="IW299" s="129"/>
      <c r="IX299" s="129"/>
      <c r="IY299" s="129"/>
    </row>
    <row r="300" spans="1:259" s="120" customFormat="1" ht="15" hidden="1" x14ac:dyDescent="0.3">
      <c r="A300" s="130"/>
      <c r="B300" s="138" t="e">
        <f>IF(B77=713,"Tujuh Ratus Tiga Belas",IF(B77=714,"Tujuh Ratus Empat Belas",IF(B77=715,"Tujuh Ratus Lima Belas",IF(B77=716,"Tujuh Ratus Enam Belas",IF(B77=717,"Tujuh Ratus Tujuh Belas",IF(B77=718,"Tujuh Ratus Delapan Belas",IF(B77=719,"Tujuh Ratus Sembilan Belas",IF(B77=720,"Tujuh Ratus Dua Puluh",0))))))))</f>
        <v>#REF!</v>
      </c>
      <c r="C300" s="138"/>
      <c r="D300" s="138" t="e">
        <f>IF(D77=713,"Tujuh Ratus Tiga Belas",IF(D77=714,"Tujuh Ratus Empat Belas",IF(D77=715,"Tujuh Ratus Lima Belas",IF(D77=716,"Tujuh Ratus Enam Belas",IF(D77=717,"Tujuh Ratus Tujuh Belas",IF(D77=718,"Tujuh Ratus Delapan Belas",IF(D77=719,"Tujuh Ratus Sembilan Belas",IF(D77=720,"Tujuh Ratus Dua Puluh",0))))))))</f>
        <v>#REF!</v>
      </c>
      <c r="E300" s="138" t="e">
        <f>IF(E77=713,"Tujuh Ratus Tiga Belas",IF(E77=714,"Tujuh Ratus Empat Belas",IF(E77=715,"Tujuh Ratus Lima Belas",IF(E77=716,"Tujuh Ratus Enam Belas",IF(E77=717,"Tujuh Ratus Tujuh Belas",IF(E77=718,"Tujuh Ratus Delapan Belas",IF(E77=719,"Tujuh Ratus Sembilan Belas",IF(E77=720,"Tujuh Ratus Dua Puluh",0))))))))</f>
        <v>#REF!</v>
      </c>
      <c r="F300" s="138"/>
      <c r="G300" s="138"/>
      <c r="H300" s="138" t="e">
        <f>IF(H77=713,"Tujuh Ratus Tiga Belas",IF(H77=714,"Tujuh Ratus Empat Belas",IF(H77=715,"Tujuh Ratus Lima Belas",IF(H77=716,"Tujuh Ratus Enam Belas",IF(H77=717,"Tujuh Ratus Tujuh Belas",IF(H77=718,"Tujuh Ratus Delapan Belas",IF(H77=719,"Tujuh Ratus Sembilan Belas",IF(H77=720,"Tujuh Ratus Dua Puluh",0))))))))</f>
        <v>#REF!</v>
      </c>
      <c r="I300" s="138" t="e">
        <f>IF(I77=713,"Tujuh Ratus Tiga Belas",IF(I77=714,"Tujuh Ratus Empat Belas",IF(I77=715,"Tujuh Ratus Lima Belas",IF(I77=716,"Tujuh Ratus Enam Belas",IF(I77=717,"Tujuh Ratus Tujuh Belas",IF(I77=718,"Tujuh Ratus Delapan Belas",IF(I77=719,"Tujuh Ratus Sembilan Belas",IF(I77=720,"Tujuh Ratus Dua Puluh",0))))))))</f>
        <v>#REF!</v>
      </c>
      <c r="J300" s="138"/>
      <c r="K300" s="138"/>
      <c r="L300" s="138"/>
      <c r="M300" s="138"/>
      <c r="N300" s="138"/>
      <c r="O300" s="138"/>
      <c r="P300" s="138"/>
      <c r="Q300" s="138"/>
      <c r="R300" s="138"/>
      <c r="S300" s="138"/>
      <c r="T300" s="138"/>
      <c r="U300" s="138"/>
      <c r="V300" s="133"/>
      <c r="W300" s="128"/>
      <c r="X300" s="129"/>
      <c r="Y300" s="129"/>
      <c r="Z300" s="129"/>
      <c r="AA300" s="129"/>
      <c r="AB300" s="129"/>
      <c r="AC300" s="129"/>
      <c r="AD300" s="129"/>
      <c r="AE300" s="129"/>
      <c r="AF300" s="129"/>
      <c r="AG300" s="129"/>
      <c r="AH300" s="129"/>
      <c r="AI300" s="129"/>
      <c r="AJ300" s="129"/>
      <c r="AK300" s="129"/>
      <c r="AL300" s="129"/>
      <c r="AM300" s="129"/>
      <c r="AN300" s="129"/>
      <c r="AO300" s="129"/>
      <c r="AP300" s="129"/>
      <c r="AQ300" s="129"/>
      <c r="AR300" s="129"/>
      <c r="AS300" s="129"/>
      <c r="AT300" s="129"/>
      <c r="AU300" s="129"/>
      <c r="AV300" s="129"/>
      <c r="AW300" s="129"/>
      <c r="AX300" s="129"/>
      <c r="AY300" s="129"/>
      <c r="AZ300" s="129"/>
      <c r="BA300" s="129"/>
      <c r="BB300" s="129"/>
      <c r="BC300" s="129"/>
      <c r="BD300" s="129"/>
      <c r="BE300" s="129"/>
      <c r="BF300" s="129"/>
      <c r="BG300" s="129"/>
      <c r="BH300" s="129"/>
      <c r="BI300" s="129"/>
      <c r="BJ300" s="129"/>
      <c r="BK300" s="129"/>
      <c r="BL300" s="129"/>
      <c r="BM300" s="129"/>
      <c r="BN300" s="129"/>
      <c r="BO300" s="129"/>
      <c r="BP300" s="129"/>
      <c r="BQ300" s="129"/>
      <c r="BR300" s="129"/>
      <c r="BS300" s="129"/>
      <c r="BT300" s="129"/>
      <c r="BU300" s="129"/>
      <c r="BV300" s="129"/>
      <c r="BW300" s="129"/>
      <c r="BX300" s="129"/>
      <c r="BY300" s="129"/>
      <c r="BZ300" s="129"/>
      <c r="CA300" s="129"/>
      <c r="CB300" s="129"/>
      <c r="CC300" s="129"/>
      <c r="CD300" s="129"/>
      <c r="CE300" s="129"/>
      <c r="CF300" s="129"/>
      <c r="CG300" s="129"/>
      <c r="CH300" s="129"/>
      <c r="CI300" s="129"/>
      <c r="CJ300" s="129"/>
      <c r="CK300" s="129"/>
      <c r="CL300" s="129"/>
      <c r="CM300" s="129"/>
      <c r="CN300" s="129"/>
      <c r="CO300" s="129"/>
      <c r="CP300" s="129"/>
      <c r="CQ300" s="129"/>
      <c r="CR300" s="129"/>
      <c r="CS300" s="129"/>
      <c r="CT300" s="129"/>
      <c r="CU300" s="129"/>
      <c r="CV300" s="129"/>
      <c r="CW300" s="129"/>
      <c r="CX300" s="129"/>
      <c r="CY300" s="129"/>
      <c r="CZ300" s="129"/>
      <c r="DA300" s="129"/>
      <c r="DB300" s="129"/>
      <c r="DC300" s="129"/>
      <c r="DD300" s="129"/>
      <c r="DE300" s="129"/>
      <c r="DF300" s="129"/>
      <c r="DG300" s="129"/>
      <c r="DH300" s="129"/>
      <c r="DI300" s="129"/>
      <c r="DJ300" s="129"/>
      <c r="DK300" s="129"/>
      <c r="DL300" s="129"/>
      <c r="DM300" s="129"/>
      <c r="DN300" s="129"/>
      <c r="DO300" s="129"/>
      <c r="DP300" s="129"/>
      <c r="DQ300" s="129"/>
      <c r="DR300" s="129"/>
      <c r="DS300" s="129"/>
      <c r="DT300" s="129"/>
      <c r="DU300" s="129"/>
      <c r="DV300" s="129"/>
      <c r="DW300" s="129"/>
      <c r="DX300" s="129"/>
      <c r="DY300" s="129"/>
      <c r="DZ300" s="129"/>
      <c r="EA300" s="129"/>
      <c r="EB300" s="129"/>
      <c r="EC300" s="129"/>
      <c r="ED300" s="129"/>
      <c r="EE300" s="129"/>
      <c r="EF300" s="129"/>
      <c r="EG300" s="129"/>
      <c r="EH300" s="129"/>
      <c r="EI300" s="129"/>
      <c r="EJ300" s="129"/>
      <c r="EK300" s="129"/>
      <c r="EL300" s="129"/>
      <c r="EM300" s="129"/>
      <c r="EN300" s="129"/>
      <c r="EO300" s="129"/>
      <c r="EP300" s="129"/>
      <c r="EQ300" s="129"/>
      <c r="ER300" s="129"/>
      <c r="ES300" s="129"/>
      <c r="ET300" s="129"/>
      <c r="EU300" s="129"/>
      <c r="EV300" s="129"/>
      <c r="EW300" s="129"/>
      <c r="EX300" s="129"/>
      <c r="EY300" s="129"/>
      <c r="EZ300" s="129"/>
      <c r="FA300" s="129"/>
      <c r="FB300" s="129"/>
      <c r="FC300" s="129"/>
      <c r="FD300" s="129"/>
      <c r="FE300" s="129"/>
      <c r="FF300" s="129"/>
      <c r="FG300" s="129"/>
      <c r="FH300" s="129"/>
      <c r="FI300" s="129"/>
      <c r="FJ300" s="129"/>
      <c r="FK300" s="129"/>
      <c r="FL300" s="129"/>
      <c r="FM300" s="129"/>
      <c r="FN300" s="129"/>
      <c r="FO300" s="129"/>
      <c r="FP300" s="129"/>
      <c r="FQ300" s="129"/>
      <c r="FR300" s="129"/>
      <c r="FS300" s="129"/>
      <c r="FT300" s="129"/>
      <c r="FU300" s="129"/>
      <c r="FV300" s="129"/>
      <c r="FW300" s="129"/>
      <c r="FX300" s="129"/>
      <c r="FY300" s="129"/>
      <c r="FZ300" s="129"/>
      <c r="GA300" s="129"/>
      <c r="GB300" s="129"/>
      <c r="GC300" s="129"/>
      <c r="GD300" s="129"/>
      <c r="GE300" s="129"/>
      <c r="GF300" s="129"/>
      <c r="GG300" s="129"/>
      <c r="GH300" s="129"/>
      <c r="GI300" s="129"/>
      <c r="GJ300" s="129"/>
      <c r="GK300" s="129"/>
      <c r="GL300" s="129"/>
      <c r="GM300" s="129"/>
      <c r="GN300" s="129"/>
      <c r="GO300" s="129"/>
      <c r="GP300" s="129"/>
      <c r="GQ300" s="129"/>
      <c r="GR300" s="129"/>
      <c r="GS300" s="129"/>
      <c r="GT300" s="129"/>
      <c r="GU300" s="129"/>
      <c r="GV300" s="129"/>
      <c r="GW300" s="129"/>
      <c r="GX300" s="129"/>
      <c r="GY300" s="129"/>
      <c r="GZ300" s="129"/>
      <c r="HA300" s="129"/>
      <c r="HB300" s="129"/>
      <c r="HC300" s="129"/>
      <c r="HD300" s="129"/>
      <c r="HE300" s="129"/>
      <c r="HF300" s="129"/>
      <c r="HG300" s="129"/>
      <c r="HH300" s="129"/>
      <c r="HI300" s="129"/>
      <c r="HJ300" s="129"/>
      <c r="HK300" s="129"/>
      <c r="HL300" s="129"/>
      <c r="HM300" s="129"/>
      <c r="HN300" s="129"/>
      <c r="HO300" s="129"/>
      <c r="HP300" s="129"/>
      <c r="HQ300" s="129"/>
      <c r="HR300" s="129"/>
      <c r="HS300" s="129"/>
      <c r="HT300" s="129"/>
      <c r="HU300" s="129"/>
      <c r="HV300" s="129"/>
      <c r="HW300" s="129"/>
      <c r="HX300" s="129"/>
      <c r="HY300" s="129"/>
      <c r="HZ300" s="129"/>
      <c r="IA300" s="129"/>
      <c r="IB300" s="129"/>
      <c r="IC300" s="129"/>
      <c r="ID300" s="129"/>
      <c r="IE300" s="129"/>
      <c r="IF300" s="129"/>
      <c r="IG300" s="129"/>
      <c r="IH300" s="129"/>
      <c r="II300" s="129"/>
      <c r="IJ300" s="129"/>
      <c r="IK300" s="129"/>
      <c r="IL300" s="129"/>
      <c r="IM300" s="129"/>
      <c r="IN300" s="129"/>
      <c r="IO300" s="129"/>
      <c r="IP300" s="129"/>
      <c r="IQ300" s="129"/>
      <c r="IR300" s="129"/>
      <c r="IS300" s="129"/>
      <c r="IT300" s="129"/>
      <c r="IU300" s="129"/>
      <c r="IV300" s="129"/>
      <c r="IW300" s="129"/>
      <c r="IX300" s="129"/>
      <c r="IY300" s="129"/>
    </row>
    <row r="301" spans="1:259" s="120" customFormat="1" ht="15" hidden="1" x14ac:dyDescent="0.3">
      <c r="A301" s="130"/>
      <c r="B301" s="137" t="e">
        <f>IF(B299=0,B300,B299)</f>
        <v>#REF!</v>
      </c>
      <c r="C301" s="137"/>
      <c r="D301" s="137" t="e">
        <f>IF(D299=0,D300,D299)</f>
        <v>#REF!</v>
      </c>
      <c r="E301" s="137" t="e">
        <f>IF(E299=0,E300,E299)</f>
        <v>#REF!</v>
      </c>
      <c r="F301" s="137"/>
      <c r="G301" s="137"/>
      <c r="H301" s="137" t="e">
        <f>IF(H299=0,H300,H299)</f>
        <v>#REF!</v>
      </c>
      <c r="I301" s="137" t="e">
        <f>IF(I299=0,I300,I299)</f>
        <v>#REF!</v>
      </c>
      <c r="J301" s="138"/>
      <c r="K301" s="138"/>
      <c r="L301" s="138"/>
      <c r="M301" s="138"/>
      <c r="N301" s="138"/>
      <c r="O301" s="138"/>
      <c r="P301" s="138"/>
      <c r="Q301" s="138"/>
      <c r="R301" s="138"/>
      <c r="S301" s="138"/>
      <c r="T301" s="138"/>
      <c r="U301" s="138"/>
      <c r="V301" s="133"/>
      <c r="W301" s="128"/>
      <c r="X301" s="129"/>
      <c r="Y301" s="129"/>
      <c r="Z301" s="129"/>
      <c r="AA301" s="129"/>
      <c r="AB301" s="129"/>
      <c r="AC301" s="129"/>
      <c r="AD301" s="129"/>
      <c r="AE301" s="129"/>
      <c r="AF301" s="129"/>
      <c r="AG301" s="129"/>
      <c r="AH301" s="129"/>
      <c r="AI301" s="129"/>
      <c r="AJ301" s="129"/>
      <c r="AK301" s="129"/>
      <c r="AL301" s="129"/>
      <c r="AM301" s="129"/>
      <c r="AN301" s="129"/>
      <c r="AO301" s="129"/>
      <c r="AP301" s="129"/>
      <c r="AQ301" s="129"/>
      <c r="AR301" s="129"/>
      <c r="AS301" s="129"/>
      <c r="AT301" s="129"/>
      <c r="AU301" s="129"/>
      <c r="AV301" s="129"/>
      <c r="AW301" s="129"/>
      <c r="AX301" s="129"/>
      <c r="AY301" s="129"/>
      <c r="AZ301" s="129"/>
      <c r="BA301" s="129"/>
      <c r="BB301" s="129"/>
      <c r="BC301" s="129"/>
      <c r="BD301" s="129"/>
      <c r="BE301" s="129"/>
      <c r="BF301" s="129"/>
      <c r="BG301" s="129"/>
      <c r="BH301" s="129"/>
      <c r="BI301" s="129"/>
      <c r="BJ301" s="129"/>
      <c r="BK301" s="129"/>
      <c r="BL301" s="129"/>
      <c r="BM301" s="129"/>
      <c r="BN301" s="129"/>
      <c r="BO301" s="129"/>
      <c r="BP301" s="129"/>
      <c r="BQ301" s="129"/>
      <c r="BR301" s="129"/>
      <c r="BS301" s="129"/>
      <c r="BT301" s="129"/>
      <c r="BU301" s="129"/>
      <c r="BV301" s="129"/>
      <c r="BW301" s="129"/>
      <c r="BX301" s="129"/>
      <c r="BY301" s="129"/>
      <c r="BZ301" s="129"/>
      <c r="CA301" s="129"/>
      <c r="CB301" s="129"/>
      <c r="CC301" s="129"/>
      <c r="CD301" s="129"/>
      <c r="CE301" s="129"/>
      <c r="CF301" s="129"/>
      <c r="CG301" s="129"/>
      <c r="CH301" s="129"/>
      <c r="CI301" s="129"/>
      <c r="CJ301" s="129"/>
      <c r="CK301" s="129"/>
      <c r="CL301" s="129"/>
      <c r="CM301" s="129"/>
      <c r="CN301" s="129"/>
      <c r="CO301" s="129"/>
      <c r="CP301" s="129"/>
      <c r="CQ301" s="129"/>
      <c r="CR301" s="129"/>
      <c r="CS301" s="129"/>
      <c r="CT301" s="129"/>
      <c r="CU301" s="129"/>
      <c r="CV301" s="129"/>
      <c r="CW301" s="129"/>
      <c r="CX301" s="129"/>
      <c r="CY301" s="129"/>
      <c r="CZ301" s="129"/>
      <c r="DA301" s="129"/>
      <c r="DB301" s="129"/>
      <c r="DC301" s="129"/>
      <c r="DD301" s="129"/>
      <c r="DE301" s="129"/>
      <c r="DF301" s="129"/>
      <c r="DG301" s="129"/>
      <c r="DH301" s="129"/>
      <c r="DI301" s="129"/>
      <c r="DJ301" s="129"/>
      <c r="DK301" s="129"/>
      <c r="DL301" s="129"/>
      <c r="DM301" s="129"/>
      <c r="DN301" s="129"/>
      <c r="DO301" s="129"/>
      <c r="DP301" s="129"/>
      <c r="DQ301" s="129"/>
      <c r="DR301" s="129"/>
      <c r="DS301" s="129"/>
      <c r="DT301" s="129"/>
      <c r="DU301" s="129"/>
      <c r="DV301" s="129"/>
      <c r="DW301" s="129"/>
      <c r="DX301" s="129"/>
      <c r="DY301" s="129"/>
      <c r="DZ301" s="129"/>
      <c r="EA301" s="129"/>
      <c r="EB301" s="129"/>
      <c r="EC301" s="129"/>
      <c r="ED301" s="129"/>
      <c r="EE301" s="129"/>
      <c r="EF301" s="129"/>
      <c r="EG301" s="129"/>
      <c r="EH301" s="129"/>
      <c r="EI301" s="129"/>
      <c r="EJ301" s="129"/>
      <c r="EK301" s="129"/>
      <c r="EL301" s="129"/>
      <c r="EM301" s="129"/>
      <c r="EN301" s="129"/>
      <c r="EO301" s="129"/>
      <c r="EP301" s="129"/>
      <c r="EQ301" s="129"/>
      <c r="ER301" s="129"/>
      <c r="ES301" s="129"/>
      <c r="ET301" s="129"/>
      <c r="EU301" s="129"/>
      <c r="EV301" s="129"/>
      <c r="EW301" s="129"/>
      <c r="EX301" s="129"/>
      <c r="EY301" s="129"/>
      <c r="EZ301" s="129"/>
      <c r="FA301" s="129"/>
      <c r="FB301" s="129"/>
      <c r="FC301" s="129"/>
      <c r="FD301" s="129"/>
      <c r="FE301" s="129"/>
      <c r="FF301" s="129"/>
      <c r="FG301" s="129"/>
      <c r="FH301" s="129"/>
      <c r="FI301" s="129"/>
      <c r="FJ301" s="129"/>
      <c r="FK301" s="129"/>
      <c r="FL301" s="129"/>
      <c r="FM301" s="129"/>
      <c r="FN301" s="129"/>
      <c r="FO301" s="129"/>
      <c r="FP301" s="129"/>
      <c r="FQ301" s="129"/>
      <c r="FR301" s="129"/>
      <c r="FS301" s="129"/>
      <c r="FT301" s="129"/>
      <c r="FU301" s="129"/>
      <c r="FV301" s="129"/>
      <c r="FW301" s="129"/>
      <c r="FX301" s="129"/>
      <c r="FY301" s="129"/>
      <c r="FZ301" s="129"/>
      <c r="GA301" s="129"/>
      <c r="GB301" s="129"/>
      <c r="GC301" s="129"/>
      <c r="GD301" s="129"/>
      <c r="GE301" s="129"/>
      <c r="GF301" s="129"/>
      <c r="GG301" s="129"/>
      <c r="GH301" s="129"/>
      <c r="GI301" s="129"/>
      <c r="GJ301" s="129"/>
      <c r="GK301" s="129"/>
      <c r="GL301" s="129"/>
      <c r="GM301" s="129"/>
      <c r="GN301" s="129"/>
      <c r="GO301" s="129"/>
      <c r="GP301" s="129"/>
      <c r="GQ301" s="129"/>
      <c r="GR301" s="129"/>
      <c r="GS301" s="129"/>
      <c r="GT301" s="129"/>
      <c r="GU301" s="129"/>
      <c r="GV301" s="129"/>
      <c r="GW301" s="129"/>
      <c r="GX301" s="129"/>
      <c r="GY301" s="129"/>
      <c r="GZ301" s="129"/>
      <c r="HA301" s="129"/>
      <c r="HB301" s="129"/>
      <c r="HC301" s="129"/>
      <c r="HD301" s="129"/>
      <c r="HE301" s="129"/>
      <c r="HF301" s="129"/>
      <c r="HG301" s="129"/>
      <c r="HH301" s="129"/>
      <c r="HI301" s="129"/>
      <c r="HJ301" s="129"/>
      <c r="HK301" s="129"/>
      <c r="HL301" s="129"/>
      <c r="HM301" s="129"/>
      <c r="HN301" s="129"/>
      <c r="HO301" s="129"/>
      <c r="HP301" s="129"/>
      <c r="HQ301" s="129"/>
      <c r="HR301" s="129"/>
      <c r="HS301" s="129"/>
      <c r="HT301" s="129"/>
      <c r="HU301" s="129"/>
      <c r="HV301" s="129"/>
      <c r="HW301" s="129"/>
      <c r="HX301" s="129"/>
      <c r="HY301" s="129"/>
      <c r="HZ301" s="129"/>
      <c r="IA301" s="129"/>
      <c r="IB301" s="129"/>
      <c r="IC301" s="129"/>
      <c r="ID301" s="129"/>
      <c r="IE301" s="129"/>
      <c r="IF301" s="129"/>
      <c r="IG301" s="129"/>
      <c r="IH301" s="129"/>
      <c r="II301" s="129"/>
      <c r="IJ301" s="129"/>
      <c r="IK301" s="129"/>
      <c r="IL301" s="129"/>
      <c r="IM301" s="129"/>
      <c r="IN301" s="129"/>
      <c r="IO301" s="129"/>
      <c r="IP301" s="129"/>
      <c r="IQ301" s="129"/>
      <c r="IR301" s="129"/>
      <c r="IS301" s="129"/>
      <c r="IT301" s="129"/>
      <c r="IU301" s="129"/>
      <c r="IV301" s="129"/>
      <c r="IW301" s="129"/>
      <c r="IX301" s="129"/>
      <c r="IY301" s="129"/>
    </row>
    <row r="302" spans="1:259" s="120" customFormat="1" ht="15" hidden="1" x14ac:dyDescent="0.3">
      <c r="A302" s="130"/>
      <c r="B302" s="138" t="e">
        <f>IF(B77=721,"Tujuh Ratus Dua Puluh Satu",IF(B77=722,"Tujuh Ratus Dua Puluh Dua",IF(B77=723,"Tujuh Ratus Dua Puluh Tiga",IF(B77=724,"Tujuh Ratus Dua Puluh Empat",IF(B77=725,"Tujuh Ratus Dua Puluh Lima",IF(B77=726,"Tujuh Ratus Dua Puluh Enam",IF(B77=727,"Tujuh Ratus Dua Puluh Tujuh",IF(B77=728,"Tujuh Ratus Dua Puluh Delapan",0))))))))</f>
        <v>#REF!</v>
      </c>
      <c r="C302" s="138"/>
      <c r="D302" s="138" t="e">
        <f>IF(D77=721,"Tujuh Ratus Dua Puluh Satu",IF(D77=722,"Tujuh Ratus Dua Puluh Dua",IF(D77=723,"Tujuh Ratus Dua Puluh Tiga",IF(D77=724,"Tujuh Ratus Dua Puluh Empat",IF(D77=725,"Tujuh Ratus Dua Puluh Lima",IF(D77=726,"Tujuh Ratus Dua Puluh Enam",IF(D77=727,"Tujuh Ratus Dua Puluh Tujuh",IF(D77=728,"Tujuh Ratus Dua Puluh Delapan",0))))))))</f>
        <v>#REF!</v>
      </c>
      <c r="E302" s="138" t="e">
        <f>IF(E77=721,"Tujuh Ratus Dua Puluh Satu",IF(E77=722,"Tujuh Ratus Dua Puluh Dua",IF(E77=723,"Tujuh Ratus Dua Puluh Tiga",IF(E77=724,"Tujuh Ratus Dua Puluh Empat",IF(E77=725,"Tujuh Ratus Dua Puluh Lima",IF(E77=726,"Tujuh Ratus Dua Puluh Enam",IF(E77=727,"Tujuh Ratus Dua Puluh Tujuh",IF(E77=728,"Tujuh Ratus Dua Puluh Delapan",0))))))))</f>
        <v>#REF!</v>
      </c>
      <c r="F302" s="138"/>
      <c r="G302" s="138"/>
      <c r="H302" s="138" t="e">
        <f>IF(H77=721,"Tujuh Ratus Dua Puluh Satu",IF(H77=722,"Tujuh Ratus Dua Puluh Dua",IF(H77=723,"Tujuh Ratus Dua Puluh Tiga",IF(H77=724,"Tujuh Ratus Dua Puluh Empat",IF(H77=725,"Tujuh Ratus Dua Puluh Lima",IF(H77=726,"Tujuh Ratus Dua Puluh Enam",IF(H77=727,"Tujuh Ratus Dua Puluh Tujuh",IF(H77=728,"Tujuh Ratus Dua Puluh Delapan",0))))))))</f>
        <v>#REF!</v>
      </c>
      <c r="I302" s="138" t="e">
        <f>IF(I77=721,"Tujuh Ratus Dua Puluh Satu",IF(I77=722,"Tujuh Ratus Dua Puluh Dua",IF(I77=723,"Tujuh Ratus Dua Puluh Tiga",IF(I77=724,"Tujuh Ratus Dua Puluh Empat",IF(I77=725,"Tujuh Ratus Dua Puluh Lima",IF(I77=726,"Tujuh Ratus Dua Puluh Enam",IF(I77=727,"Tujuh Ratus Dua Puluh Tujuh",IF(I77=728,"Tujuh Ratus Dua Puluh Delapan",0))))))))</f>
        <v>#REF!</v>
      </c>
      <c r="J302" s="138"/>
      <c r="K302" s="138"/>
      <c r="L302" s="138"/>
      <c r="M302" s="138"/>
      <c r="N302" s="138"/>
      <c r="O302" s="138"/>
      <c r="P302" s="138"/>
      <c r="Q302" s="138"/>
      <c r="R302" s="138"/>
      <c r="S302" s="138"/>
      <c r="T302" s="138"/>
      <c r="U302" s="138"/>
      <c r="V302" s="133"/>
      <c r="W302" s="128"/>
      <c r="X302" s="129"/>
      <c r="Y302" s="129"/>
      <c r="Z302" s="129"/>
      <c r="AA302" s="129"/>
      <c r="AB302" s="129"/>
      <c r="AC302" s="129"/>
      <c r="AD302" s="129"/>
      <c r="AE302" s="129"/>
      <c r="AF302" s="129"/>
      <c r="AG302" s="129"/>
      <c r="AH302" s="129"/>
      <c r="AI302" s="129"/>
      <c r="AJ302" s="129"/>
      <c r="AK302" s="129"/>
      <c r="AL302" s="129"/>
      <c r="AM302" s="129"/>
      <c r="AN302" s="129"/>
      <c r="AO302" s="129"/>
      <c r="AP302" s="129"/>
      <c r="AQ302" s="129"/>
      <c r="AR302" s="129"/>
      <c r="AS302" s="129"/>
      <c r="AT302" s="129"/>
      <c r="AU302" s="129"/>
      <c r="AV302" s="129"/>
      <c r="AW302" s="129"/>
      <c r="AX302" s="129"/>
      <c r="AY302" s="129"/>
      <c r="AZ302" s="129"/>
      <c r="BA302" s="129"/>
      <c r="BB302" s="129"/>
      <c r="BC302" s="129"/>
      <c r="BD302" s="129"/>
      <c r="BE302" s="129"/>
      <c r="BF302" s="129"/>
      <c r="BG302" s="129"/>
      <c r="BH302" s="129"/>
      <c r="BI302" s="129"/>
      <c r="BJ302" s="129"/>
      <c r="BK302" s="129"/>
      <c r="BL302" s="129"/>
      <c r="BM302" s="129"/>
      <c r="BN302" s="129"/>
      <c r="BO302" s="129"/>
      <c r="BP302" s="129"/>
      <c r="BQ302" s="129"/>
      <c r="BR302" s="129"/>
      <c r="BS302" s="129"/>
      <c r="BT302" s="129"/>
      <c r="BU302" s="129"/>
      <c r="BV302" s="129"/>
      <c r="BW302" s="129"/>
      <c r="BX302" s="129"/>
      <c r="BY302" s="129"/>
      <c r="BZ302" s="129"/>
      <c r="CA302" s="129"/>
      <c r="CB302" s="129"/>
      <c r="CC302" s="129"/>
      <c r="CD302" s="129"/>
      <c r="CE302" s="129"/>
      <c r="CF302" s="129"/>
      <c r="CG302" s="129"/>
      <c r="CH302" s="129"/>
      <c r="CI302" s="129"/>
      <c r="CJ302" s="129"/>
      <c r="CK302" s="129"/>
      <c r="CL302" s="129"/>
      <c r="CM302" s="129"/>
      <c r="CN302" s="129"/>
      <c r="CO302" s="129"/>
      <c r="CP302" s="129"/>
      <c r="CQ302" s="129"/>
      <c r="CR302" s="129"/>
      <c r="CS302" s="129"/>
      <c r="CT302" s="129"/>
      <c r="CU302" s="129"/>
      <c r="CV302" s="129"/>
      <c r="CW302" s="129"/>
      <c r="CX302" s="129"/>
      <c r="CY302" s="129"/>
      <c r="CZ302" s="129"/>
      <c r="DA302" s="129"/>
      <c r="DB302" s="129"/>
      <c r="DC302" s="129"/>
      <c r="DD302" s="129"/>
      <c r="DE302" s="129"/>
      <c r="DF302" s="129"/>
      <c r="DG302" s="129"/>
      <c r="DH302" s="129"/>
      <c r="DI302" s="129"/>
      <c r="DJ302" s="129"/>
      <c r="DK302" s="129"/>
      <c r="DL302" s="129"/>
      <c r="DM302" s="129"/>
      <c r="DN302" s="129"/>
      <c r="DO302" s="129"/>
      <c r="DP302" s="129"/>
      <c r="DQ302" s="129"/>
      <c r="DR302" s="129"/>
      <c r="DS302" s="129"/>
      <c r="DT302" s="129"/>
      <c r="DU302" s="129"/>
      <c r="DV302" s="129"/>
      <c r="DW302" s="129"/>
      <c r="DX302" s="129"/>
      <c r="DY302" s="129"/>
      <c r="DZ302" s="129"/>
      <c r="EA302" s="129"/>
      <c r="EB302" s="129"/>
      <c r="EC302" s="129"/>
      <c r="ED302" s="129"/>
      <c r="EE302" s="129"/>
      <c r="EF302" s="129"/>
      <c r="EG302" s="129"/>
      <c r="EH302" s="129"/>
      <c r="EI302" s="129"/>
      <c r="EJ302" s="129"/>
      <c r="EK302" s="129"/>
      <c r="EL302" s="129"/>
      <c r="EM302" s="129"/>
      <c r="EN302" s="129"/>
      <c r="EO302" s="129"/>
      <c r="EP302" s="129"/>
      <c r="EQ302" s="129"/>
      <c r="ER302" s="129"/>
      <c r="ES302" s="129"/>
      <c r="ET302" s="129"/>
      <c r="EU302" s="129"/>
      <c r="EV302" s="129"/>
      <c r="EW302" s="129"/>
      <c r="EX302" s="129"/>
      <c r="EY302" s="129"/>
      <c r="EZ302" s="129"/>
      <c r="FA302" s="129"/>
      <c r="FB302" s="129"/>
      <c r="FC302" s="129"/>
      <c r="FD302" s="129"/>
      <c r="FE302" s="129"/>
      <c r="FF302" s="129"/>
      <c r="FG302" s="129"/>
      <c r="FH302" s="129"/>
      <c r="FI302" s="129"/>
      <c r="FJ302" s="129"/>
      <c r="FK302" s="129"/>
      <c r="FL302" s="129"/>
      <c r="FM302" s="129"/>
      <c r="FN302" s="129"/>
      <c r="FO302" s="129"/>
      <c r="FP302" s="129"/>
      <c r="FQ302" s="129"/>
      <c r="FR302" s="129"/>
      <c r="FS302" s="129"/>
      <c r="FT302" s="129"/>
      <c r="FU302" s="129"/>
      <c r="FV302" s="129"/>
      <c r="FW302" s="129"/>
      <c r="FX302" s="129"/>
      <c r="FY302" s="129"/>
      <c r="FZ302" s="129"/>
      <c r="GA302" s="129"/>
      <c r="GB302" s="129"/>
      <c r="GC302" s="129"/>
      <c r="GD302" s="129"/>
      <c r="GE302" s="129"/>
      <c r="GF302" s="129"/>
      <c r="GG302" s="129"/>
      <c r="GH302" s="129"/>
      <c r="GI302" s="129"/>
      <c r="GJ302" s="129"/>
      <c r="GK302" s="129"/>
      <c r="GL302" s="129"/>
      <c r="GM302" s="129"/>
      <c r="GN302" s="129"/>
      <c r="GO302" s="129"/>
      <c r="GP302" s="129"/>
      <c r="GQ302" s="129"/>
      <c r="GR302" s="129"/>
      <c r="GS302" s="129"/>
      <c r="GT302" s="129"/>
      <c r="GU302" s="129"/>
      <c r="GV302" s="129"/>
      <c r="GW302" s="129"/>
      <c r="GX302" s="129"/>
      <c r="GY302" s="129"/>
      <c r="GZ302" s="129"/>
      <c r="HA302" s="129"/>
      <c r="HB302" s="129"/>
      <c r="HC302" s="129"/>
      <c r="HD302" s="129"/>
      <c r="HE302" s="129"/>
      <c r="HF302" s="129"/>
      <c r="HG302" s="129"/>
      <c r="HH302" s="129"/>
      <c r="HI302" s="129"/>
      <c r="HJ302" s="129"/>
      <c r="HK302" s="129"/>
      <c r="HL302" s="129"/>
      <c r="HM302" s="129"/>
      <c r="HN302" s="129"/>
      <c r="HO302" s="129"/>
      <c r="HP302" s="129"/>
      <c r="HQ302" s="129"/>
      <c r="HR302" s="129"/>
      <c r="HS302" s="129"/>
      <c r="HT302" s="129"/>
      <c r="HU302" s="129"/>
      <c r="HV302" s="129"/>
      <c r="HW302" s="129"/>
      <c r="HX302" s="129"/>
      <c r="HY302" s="129"/>
      <c r="HZ302" s="129"/>
      <c r="IA302" s="129"/>
      <c r="IB302" s="129"/>
      <c r="IC302" s="129"/>
      <c r="ID302" s="129"/>
      <c r="IE302" s="129"/>
      <c r="IF302" s="129"/>
      <c r="IG302" s="129"/>
      <c r="IH302" s="129"/>
      <c r="II302" s="129"/>
      <c r="IJ302" s="129"/>
      <c r="IK302" s="129"/>
      <c r="IL302" s="129"/>
      <c r="IM302" s="129"/>
      <c r="IN302" s="129"/>
      <c r="IO302" s="129"/>
      <c r="IP302" s="129"/>
      <c r="IQ302" s="129"/>
      <c r="IR302" s="129"/>
      <c r="IS302" s="129"/>
      <c r="IT302" s="129"/>
      <c r="IU302" s="129"/>
      <c r="IV302" s="129"/>
      <c r="IW302" s="129"/>
      <c r="IX302" s="129"/>
      <c r="IY302" s="129"/>
    </row>
    <row r="303" spans="1:259" s="120" customFormat="1" ht="15" hidden="1" x14ac:dyDescent="0.3">
      <c r="A303" s="130"/>
      <c r="B303" s="137" t="e">
        <f>IF(B301=0,B302,B301)</f>
        <v>#REF!</v>
      </c>
      <c r="C303" s="137"/>
      <c r="D303" s="137" t="e">
        <f>IF(D301=0,D302,D301)</f>
        <v>#REF!</v>
      </c>
      <c r="E303" s="137" t="e">
        <f>IF(E301=0,E302,E301)</f>
        <v>#REF!</v>
      </c>
      <c r="F303" s="137"/>
      <c r="G303" s="137"/>
      <c r="H303" s="137" t="e">
        <f>IF(H301=0,H302,H301)</f>
        <v>#REF!</v>
      </c>
      <c r="I303" s="137" t="e">
        <f>IF(I301=0,I302,I301)</f>
        <v>#REF!</v>
      </c>
      <c r="J303" s="138"/>
      <c r="K303" s="138"/>
      <c r="L303" s="138"/>
      <c r="M303" s="138"/>
      <c r="N303" s="138"/>
      <c r="O303" s="138"/>
      <c r="P303" s="138"/>
      <c r="Q303" s="138"/>
      <c r="R303" s="138"/>
      <c r="S303" s="138"/>
      <c r="T303" s="138"/>
      <c r="U303" s="138"/>
      <c r="V303" s="133"/>
      <c r="W303" s="128"/>
      <c r="X303" s="129"/>
      <c r="Y303" s="129"/>
      <c r="Z303" s="129"/>
      <c r="AA303" s="129"/>
      <c r="AB303" s="129"/>
      <c r="AC303" s="129"/>
      <c r="AD303" s="129"/>
      <c r="AE303" s="129"/>
      <c r="AF303" s="129"/>
      <c r="AG303" s="129"/>
      <c r="AH303" s="129"/>
      <c r="AI303" s="129"/>
      <c r="AJ303" s="129"/>
      <c r="AK303" s="129"/>
      <c r="AL303" s="129"/>
      <c r="AM303" s="129"/>
      <c r="AN303" s="129"/>
      <c r="AO303" s="129"/>
      <c r="AP303" s="129"/>
      <c r="AQ303" s="129"/>
      <c r="AR303" s="129"/>
      <c r="AS303" s="129"/>
      <c r="AT303" s="129"/>
      <c r="AU303" s="129"/>
      <c r="AV303" s="129"/>
      <c r="AW303" s="129"/>
      <c r="AX303" s="129"/>
      <c r="AY303" s="129"/>
      <c r="AZ303" s="129"/>
      <c r="BA303" s="129"/>
      <c r="BB303" s="129"/>
      <c r="BC303" s="129"/>
      <c r="BD303" s="129"/>
      <c r="BE303" s="129"/>
      <c r="BF303" s="129"/>
      <c r="BG303" s="129"/>
      <c r="BH303" s="129"/>
      <c r="BI303" s="129"/>
      <c r="BJ303" s="129"/>
      <c r="BK303" s="129"/>
      <c r="BL303" s="129"/>
      <c r="BM303" s="129"/>
      <c r="BN303" s="129"/>
      <c r="BO303" s="129"/>
      <c r="BP303" s="129"/>
      <c r="BQ303" s="129"/>
      <c r="BR303" s="129"/>
      <c r="BS303" s="129"/>
      <c r="BT303" s="129"/>
      <c r="BU303" s="129"/>
      <c r="BV303" s="129"/>
      <c r="BW303" s="129"/>
      <c r="BX303" s="129"/>
      <c r="BY303" s="129"/>
      <c r="BZ303" s="129"/>
      <c r="CA303" s="129"/>
      <c r="CB303" s="129"/>
      <c r="CC303" s="129"/>
      <c r="CD303" s="129"/>
      <c r="CE303" s="129"/>
      <c r="CF303" s="129"/>
      <c r="CG303" s="129"/>
      <c r="CH303" s="129"/>
      <c r="CI303" s="129"/>
      <c r="CJ303" s="129"/>
      <c r="CK303" s="129"/>
      <c r="CL303" s="129"/>
      <c r="CM303" s="129"/>
      <c r="CN303" s="129"/>
      <c r="CO303" s="129"/>
      <c r="CP303" s="129"/>
      <c r="CQ303" s="129"/>
      <c r="CR303" s="129"/>
      <c r="CS303" s="129"/>
      <c r="CT303" s="129"/>
      <c r="CU303" s="129"/>
      <c r="CV303" s="129"/>
      <c r="CW303" s="129"/>
      <c r="CX303" s="129"/>
      <c r="CY303" s="129"/>
      <c r="CZ303" s="129"/>
      <c r="DA303" s="129"/>
      <c r="DB303" s="129"/>
      <c r="DC303" s="129"/>
      <c r="DD303" s="129"/>
      <c r="DE303" s="129"/>
      <c r="DF303" s="129"/>
      <c r="DG303" s="129"/>
      <c r="DH303" s="129"/>
      <c r="DI303" s="129"/>
      <c r="DJ303" s="129"/>
      <c r="DK303" s="129"/>
      <c r="DL303" s="129"/>
      <c r="DM303" s="129"/>
      <c r="DN303" s="129"/>
      <c r="DO303" s="129"/>
      <c r="DP303" s="129"/>
      <c r="DQ303" s="129"/>
      <c r="DR303" s="129"/>
      <c r="DS303" s="129"/>
      <c r="DT303" s="129"/>
      <c r="DU303" s="129"/>
      <c r="DV303" s="129"/>
      <c r="DW303" s="129"/>
      <c r="DX303" s="129"/>
      <c r="DY303" s="129"/>
      <c r="DZ303" s="129"/>
      <c r="EA303" s="129"/>
      <c r="EB303" s="129"/>
      <c r="EC303" s="129"/>
      <c r="ED303" s="129"/>
      <c r="EE303" s="129"/>
      <c r="EF303" s="129"/>
      <c r="EG303" s="129"/>
      <c r="EH303" s="129"/>
      <c r="EI303" s="129"/>
      <c r="EJ303" s="129"/>
      <c r="EK303" s="129"/>
      <c r="EL303" s="129"/>
      <c r="EM303" s="129"/>
      <c r="EN303" s="129"/>
      <c r="EO303" s="129"/>
      <c r="EP303" s="129"/>
      <c r="EQ303" s="129"/>
      <c r="ER303" s="129"/>
      <c r="ES303" s="129"/>
      <c r="ET303" s="129"/>
      <c r="EU303" s="129"/>
      <c r="EV303" s="129"/>
      <c r="EW303" s="129"/>
      <c r="EX303" s="129"/>
      <c r="EY303" s="129"/>
      <c r="EZ303" s="129"/>
      <c r="FA303" s="129"/>
      <c r="FB303" s="129"/>
      <c r="FC303" s="129"/>
      <c r="FD303" s="129"/>
      <c r="FE303" s="129"/>
      <c r="FF303" s="129"/>
      <c r="FG303" s="129"/>
      <c r="FH303" s="129"/>
      <c r="FI303" s="129"/>
      <c r="FJ303" s="129"/>
      <c r="FK303" s="129"/>
      <c r="FL303" s="129"/>
      <c r="FM303" s="129"/>
      <c r="FN303" s="129"/>
      <c r="FO303" s="129"/>
      <c r="FP303" s="129"/>
      <c r="FQ303" s="129"/>
      <c r="FR303" s="129"/>
      <c r="FS303" s="129"/>
      <c r="FT303" s="129"/>
      <c r="FU303" s="129"/>
      <c r="FV303" s="129"/>
      <c r="FW303" s="129"/>
      <c r="FX303" s="129"/>
      <c r="FY303" s="129"/>
      <c r="FZ303" s="129"/>
      <c r="GA303" s="129"/>
      <c r="GB303" s="129"/>
      <c r="GC303" s="129"/>
      <c r="GD303" s="129"/>
      <c r="GE303" s="129"/>
      <c r="GF303" s="129"/>
      <c r="GG303" s="129"/>
      <c r="GH303" s="129"/>
      <c r="GI303" s="129"/>
      <c r="GJ303" s="129"/>
      <c r="GK303" s="129"/>
      <c r="GL303" s="129"/>
      <c r="GM303" s="129"/>
      <c r="GN303" s="129"/>
      <c r="GO303" s="129"/>
      <c r="GP303" s="129"/>
      <c r="GQ303" s="129"/>
      <c r="GR303" s="129"/>
      <c r="GS303" s="129"/>
      <c r="GT303" s="129"/>
      <c r="GU303" s="129"/>
      <c r="GV303" s="129"/>
      <c r="GW303" s="129"/>
      <c r="GX303" s="129"/>
      <c r="GY303" s="129"/>
      <c r="GZ303" s="129"/>
      <c r="HA303" s="129"/>
      <c r="HB303" s="129"/>
      <c r="HC303" s="129"/>
      <c r="HD303" s="129"/>
      <c r="HE303" s="129"/>
      <c r="HF303" s="129"/>
      <c r="HG303" s="129"/>
      <c r="HH303" s="129"/>
      <c r="HI303" s="129"/>
      <c r="HJ303" s="129"/>
      <c r="HK303" s="129"/>
      <c r="HL303" s="129"/>
      <c r="HM303" s="129"/>
      <c r="HN303" s="129"/>
      <c r="HO303" s="129"/>
      <c r="HP303" s="129"/>
      <c r="HQ303" s="129"/>
      <c r="HR303" s="129"/>
      <c r="HS303" s="129"/>
      <c r="HT303" s="129"/>
      <c r="HU303" s="129"/>
      <c r="HV303" s="129"/>
      <c r="HW303" s="129"/>
      <c r="HX303" s="129"/>
      <c r="HY303" s="129"/>
      <c r="HZ303" s="129"/>
      <c r="IA303" s="129"/>
      <c r="IB303" s="129"/>
      <c r="IC303" s="129"/>
      <c r="ID303" s="129"/>
      <c r="IE303" s="129"/>
      <c r="IF303" s="129"/>
      <c r="IG303" s="129"/>
      <c r="IH303" s="129"/>
      <c r="II303" s="129"/>
      <c r="IJ303" s="129"/>
      <c r="IK303" s="129"/>
      <c r="IL303" s="129"/>
      <c r="IM303" s="129"/>
      <c r="IN303" s="129"/>
      <c r="IO303" s="129"/>
      <c r="IP303" s="129"/>
      <c r="IQ303" s="129"/>
      <c r="IR303" s="129"/>
      <c r="IS303" s="129"/>
      <c r="IT303" s="129"/>
      <c r="IU303" s="129"/>
      <c r="IV303" s="129"/>
      <c r="IW303" s="129"/>
      <c r="IX303" s="129"/>
      <c r="IY303" s="129"/>
    </row>
    <row r="304" spans="1:259" s="120" customFormat="1" ht="15" hidden="1" x14ac:dyDescent="0.3">
      <c r="A304" s="130"/>
      <c r="B304" s="138" t="e">
        <f>IF(B77=729,"Tujuh Ratus Dua Puluh Sembilan",IF(B77=730,"Tujuh Ratus Tiga Puluh",IF(B77=731,"Tujuh Ratus Tiga Puluh Satu",IF(B77=732,"Tujuh Ratus Tiga Puluh Dua",IF(B77=733,"Tujuh Ratus Tiga Puluh Tiga",IF(B77=734,"Tujuh Ratus Tiga Puluh Empat",IF(B77=735,"Tujuh Ratus Tiga Puluh Lima",IF(B77=736,"Tujuh Ratus Tiga Puluh Enam",0))))))))</f>
        <v>#REF!</v>
      </c>
      <c r="C304" s="138"/>
      <c r="D304" s="138" t="e">
        <f>IF(D77=729,"Tujuh Ratus Dua Puluh Sembilan",IF(D77=730,"Tujuh Ratus Tiga Puluh",IF(D77=731,"Tujuh Ratus Tiga Puluh Satu",IF(D77=732,"Tujuh Ratus Tiga Puluh Dua",IF(D77=733,"Tujuh Ratus Tiga Puluh Tiga",IF(D77=734,"Tujuh Ratus Tiga Puluh Empat",IF(D77=735,"Tujuh Ratus Tiga Puluh Lima",IF(D77=736,"Tujuh Ratus Tiga Puluh Enam",0))))))))</f>
        <v>#REF!</v>
      </c>
      <c r="E304" s="138" t="e">
        <f>IF(E77=729,"Tujuh Ratus Dua Puluh Sembilan",IF(E77=730,"Tujuh Ratus Tiga Puluh",IF(E77=731,"Tujuh Ratus Tiga Puluh Satu",IF(E77=732,"Tujuh Ratus Tiga Puluh Dua",IF(E77=733,"Tujuh Ratus Tiga Puluh Tiga",IF(E77=734,"Tujuh Ratus Tiga Puluh Empat",IF(E77=735,"Tujuh Ratus Tiga Puluh Lima",IF(E77=736,"Tujuh Ratus Tiga Puluh Enam",0))))))))</f>
        <v>#REF!</v>
      </c>
      <c r="F304" s="138"/>
      <c r="G304" s="138"/>
      <c r="H304" s="138" t="e">
        <f>IF(H77=729,"Tujuh Ratus Dua Puluh Sembilan",IF(H77=730,"Tujuh Ratus Tiga Puluh",IF(H77=731,"Tujuh Ratus Tiga Puluh Satu",IF(H77=732,"Tujuh Ratus Tiga Puluh Dua",IF(H77=733,"Tujuh Ratus Tiga Puluh Tiga",IF(H77=734,"Tujuh Ratus Tiga Puluh Empat",IF(H77=735,"Tujuh Ratus Tiga Puluh Lima",IF(H77=736,"Tujuh Ratus Tiga Puluh Enam",0))))))))</f>
        <v>#REF!</v>
      </c>
      <c r="I304" s="138" t="e">
        <f>IF(I77=729,"Tujuh Ratus Dua Puluh Sembilan",IF(I77=730,"Tujuh Ratus Tiga Puluh",IF(I77=731,"Tujuh Ratus Tiga Puluh Satu",IF(I77=732,"Tujuh Ratus Tiga Puluh Dua",IF(I77=733,"Tujuh Ratus Tiga Puluh Tiga",IF(I77=734,"Tujuh Ratus Tiga Puluh Empat",IF(I77=735,"Tujuh Ratus Tiga Puluh Lima",IF(I77=736,"Tujuh Ratus Tiga Puluh Enam",0))))))))</f>
        <v>#REF!</v>
      </c>
      <c r="J304" s="138"/>
      <c r="K304" s="138"/>
      <c r="L304" s="138"/>
      <c r="M304" s="138"/>
      <c r="N304" s="138"/>
      <c r="O304" s="138"/>
      <c r="P304" s="138"/>
      <c r="Q304" s="138"/>
      <c r="R304" s="138"/>
      <c r="S304" s="138"/>
      <c r="T304" s="138"/>
      <c r="U304" s="138"/>
      <c r="V304" s="133"/>
      <c r="W304" s="128"/>
      <c r="X304" s="129"/>
      <c r="Y304" s="129"/>
      <c r="Z304" s="129"/>
      <c r="AA304" s="129"/>
      <c r="AB304" s="129"/>
      <c r="AC304" s="129"/>
      <c r="AD304" s="129"/>
      <c r="AE304" s="129"/>
      <c r="AF304" s="129"/>
      <c r="AG304" s="129"/>
      <c r="AH304" s="129"/>
      <c r="AI304" s="129"/>
      <c r="AJ304" s="129"/>
      <c r="AK304" s="129"/>
      <c r="AL304" s="129"/>
      <c r="AM304" s="129"/>
      <c r="AN304" s="129"/>
      <c r="AO304" s="129"/>
      <c r="AP304" s="129"/>
      <c r="AQ304" s="129"/>
      <c r="AR304" s="129"/>
      <c r="AS304" s="129"/>
      <c r="AT304" s="129"/>
      <c r="AU304" s="129"/>
      <c r="AV304" s="129"/>
      <c r="AW304" s="129"/>
      <c r="AX304" s="129"/>
      <c r="AY304" s="129"/>
      <c r="AZ304" s="129"/>
      <c r="BA304" s="129"/>
      <c r="BB304" s="129"/>
      <c r="BC304" s="129"/>
      <c r="BD304" s="129"/>
      <c r="BE304" s="129"/>
      <c r="BF304" s="129"/>
      <c r="BG304" s="129"/>
      <c r="BH304" s="129"/>
      <c r="BI304" s="129"/>
      <c r="BJ304" s="129"/>
      <c r="BK304" s="129"/>
      <c r="BL304" s="129"/>
      <c r="BM304" s="129"/>
      <c r="BN304" s="129"/>
      <c r="BO304" s="129"/>
      <c r="BP304" s="129"/>
      <c r="BQ304" s="129"/>
      <c r="BR304" s="129"/>
      <c r="BS304" s="129"/>
      <c r="BT304" s="129"/>
      <c r="BU304" s="129"/>
      <c r="BV304" s="129"/>
      <c r="BW304" s="129"/>
      <c r="BX304" s="129"/>
      <c r="BY304" s="129"/>
      <c r="BZ304" s="129"/>
      <c r="CA304" s="129"/>
      <c r="CB304" s="129"/>
      <c r="CC304" s="129"/>
      <c r="CD304" s="129"/>
      <c r="CE304" s="129"/>
      <c r="CF304" s="129"/>
      <c r="CG304" s="129"/>
      <c r="CH304" s="129"/>
      <c r="CI304" s="129"/>
      <c r="CJ304" s="129"/>
      <c r="CK304" s="129"/>
      <c r="CL304" s="129"/>
      <c r="CM304" s="129"/>
      <c r="CN304" s="129"/>
      <c r="CO304" s="129"/>
      <c r="CP304" s="129"/>
      <c r="CQ304" s="129"/>
      <c r="CR304" s="129"/>
      <c r="CS304" s="129"/>
      <c r="CT304" s="129"/>
      <c r="CU304" s="129"/>
      <c r="CV304" s="129"/>
      <c r="CW304" s="129"/>
      <c r="CX304" s="129"/>
      <c r="CY304" s="129"/>
      <c r="CZ304" s="129"/>
      <c r="DA304" s="129"/>
      <c r="DB304" s="129"/>
      <c r="DC304" s="129"/>
      <c r="DD304" s="129"/>
      <c r="DE304" s="129"/>
      <c r="DF304" s="129"/>
      <c r="DG304" s="129"/>
      <c r="DH304" s="129"/>
      <c r="DI304" s="129"/>
      <c r="DJ304" s="129"/>
      <c r="DK304" s="129"/>
      <c r="DL304" s="129"/>
      <c r="DM304" s="129"/>
      <c r="DN304" s="129"/>
      <c r="DO304" s="129"/>
      <c r="DP304" s="129"/>
      <c r="DQ304" s="129"/>
      <c r="DR304" s="129"/>
      <c r="DS304" s="129"/>
      <c r="DT304" s="129"/>
      <c r="DU304" s="129"/>
      <c r="DV304" s="129"/>
      <c r="DW304" s="129"/>
      <c r="DX304" s="129"/>
      <c r="DY304" s="129"/>
      <c r="DZ304" s="129"/>
      <c r="EA304" s="129"/>
      <c r="EB304" s="129"/>
      <c r="EC304" s="129"/>
      <c r="ED304" s="129"/>
      <c r="EE304" s="129"/>
      <c r="EF304" s="129"/>
      <c r="EG304" s="129"/>
      <c r="EH304" s="129"/>
      <c r="EI304" s="129"/>
      <c r="EJ304" s="129"/>
      <c r="EK304" s="129"/>
      <c r="EL304" s="129"/>
      <c r="EM304" s="129"/>
      <c r="EN304" s="129"/>
      <c r="EO304" s="129"/>
      <c r="EP304" s="129"/>
      <c r="EQ304" s="129"/>
      <c r="ER304" s="129"/>
      <c r="ES304" s="129"/>
      <c r="ET304" s="129"/>
      <c r="EU304" s="129"/>
      <c r="EV304" s="129"/>
      <c r="EW304" s="129"/>
      <c r="EX304" s="129"/>
      <c r="EY304" s="129"/>
      <c r="EZ304" s="129"/>
      <c r="FA304" s="129"/>
      <c r="FB304" s="129"/>
      <c r="FC304" s="129"/>
      <c r="FD304" s="129"/>
      <c r="FE304" s="129"/>
      <c r="FF304" s="129"/>
      <c r="FG304" s="129"/>
      <c r="FH304" s="129"/>
      <c r="FI304" s="129"/>
      <c r="FJ304" s="129"/>
      <c r="FK304" s="129"/>
      <c r="FL304" s="129"/>
      <c r="FM304" s="129"/>
      <c r="FN304" s="129"/>
      <c r="FO304" s="129"/>
      <c r="FP304" s="129"/>
      <c r="FQ304" s="129"/>
      <c r="FR304" s="129"/>
      <c r="FS304" s="129"/>
      <c r="FT304" s="129"/>
      <c r="FU304" s="129"/>
      <c r="FV304" s="129"/>
      <c r="FW304" s="129"/>
      <c r="FX304" s="129"/>
      <c r="FY304" s="129"/>
      <c r="FZ304" s="129"/>
      <c r="GA304" s="129"/>
      <c r="GB304" s="129"/>
      <c r="GC304" s="129"/>
      <c r="GD304" s="129"/>
      <c r="GE304" s="129"/>
      <c r="GF304" s="129"/>
      <c r="GG304" s="129"/>
      <c r="GH304" s="129"/>
      <c r="GI304" s="129"/>
      <c r="GJ304" s="129"/>
      <c r="GK304" s="129"/>
      <c r="GL304" s="129"/>
      <c r="GM304" s="129"/>
      <c r="GN304" s="129"/>
      <c r="GO304" s="129"/>
      <c r="GP304" s="129"/>
      <c r="GQ304" s="129"/>
      <c r="GR304" s="129"/>
      <c r="GS304" s="129"/>
      <c r="GT304" s="129"/>
      <c r="GU304" s="129"/>
      <c r="GV304" s="129"/>
      <c r="GW304" s="129"/>
      <c r="GX304" s="129"/>
      <c r="GY304" s="129"/>
      <c r="GZ304" s="129"/>
      <c r="HA304" s="129"/>
      <c r="HB304" s="129"/>
      <c r="HC304" s="129"/>
      <c r="HD304" s="129"/>
      <c r="HE304" s="129"/>
      <c r="HF304" s="129"/>
      <c r="HG304" s="129"/>
      <c r="HH304" s="129"/>
      <c r="HI304" s="129"/>
      <c r="HJ304" s="129"/>
      <c r="HK304" s="129"/>
      <c r="HL304" s="129"/>
      <c r="HM304" s="129"/>
      <c r="HN304" s="129"/>
      <c r="HO304" s="129"/>
      <c r="HP304" s="129"/>
      <c r="HQ304" s="129"/>
      <c r="HR304" s="129"/>
      <c r="HS304" s="129"/>
      <c r="HT304" s="129"/>
      <c r="HU304" s="129"/>
      <c r="HV304" s="129"/>
      <c r="HW304" s="129"/>
      <c r="HX304" s="129"/>
      <c r="HY304" s="129"/>
      <c r="HZ304" s="129"/>
      <c r="IA304" s="129"/>
      <c r="IB304" s="129"/>
      <c r="IC304" s="129"/>
      <c r="ID304" s="129"/>
      <c r="IE304" s="129"/>
      <c r="IF304" s="129"/>
      <c r="IG304" s="129"/>
      <c r="IH304" s="129"/>
      <c r="II304" s="129"/>
      <c r="IJ304" s="129"/>
      <c r="IK304" s="129"/>
      <c r="IL304" s="129"/>
      <c r="IM304" s="129"/>
      <c r="IN304" s="129"/>
      <c r="IO304" s="129"/>
      <c r="IP304" s="129"/>
      <c r="IQ304" s="129"/>
      <c r="IR304" s="129"/>
      <c r="IS304" s="129"/>
      <c r="IT304" s="129"/>
      <c r="IU304" s="129"/>
      <c r="IV304" s="129"/>
      <c r="IW304" s="129"/>
      <c r="IX304" s="129"/>
      <c r="IY304" s="129"/>
    </row>
    <row r="305" spans="1:259" s="120" customFormat="1" ht="15" hidden="1" x14ac:dyDescent="0.3">
      <c r="A305" s="130"/>
      <c r="B305" s="137" t="e">
        <f>IF(B303=0,B304,B303)</f>
        <v>#REF!</v>
      </c>
      <c r="C305" s="137"/>
      <c r="D305" s="137" t="e">
        <f>IF(D303=0,D304,D303)</f>
        <v>#REF!</v>
      </c>
      <c r="E305" s="137" t="e">
        <f>IF(E303=0,E304,E303)</f>
        <v>#REF!</v>
      </c>
      <c r="F305" s="137"/>
      <c r="G305" s="137"/>
      <c r="H305" s="137" t="e">
        <f>IF(H303=0,H304,H303)</f>
        <v>#REF!</v>
      </c>
      <c r="I305" s="137" t="e">
        <f>IF(I303=0,I304,I303)</f>
        <v>#REF!</v>
      </c>
      <c r="J305" s="138"/>
      <c r="K305" s="138"/>
      <c r="L305" s="138"/>
      <c r="M305" s="138"/>
      <c r="N305" s="138"/>
      <c r="O305" s="138"/>
      <c r="P305" s="138"/>
      <c r="Q305" s="138"/>
      <c r="R305" s="138"/>
      <c r="S305" s="138"/>
      <c r="T305" s="138"/>
      <c r="U305" s="138"/>
      <c r="V305" s="133"/>
      <c r="W305" s="128"/>
      <c r="X305" s="129"/>
      <c r="Y305" s="129"/>
      <c r="Z305" s="129"/>
      <c r="AA305" s="129"/>
      <c r="AB305" s="129"/>
      <c r="AC305" s="129"/>
      <c r="AD305" s="129"/>
      <c r="AE305" s="129"/>
      <c r="AF305" s="129"/>
      <c r="AG305" s="129"/>
      <c r="AH305" s="129"/>
      <c r="AI305" s="129"/>
      <c r="AJ305" s="129"/>
      <c r="AK305" s="129"/>
      <c r="AL305" s="129"/>
      <c r="AM305" s="129"/>
      <c r="AN305" s="129"/>
      <c r="AO305" s="129"/>
      <c r="AP305" s="129"/>
      <c r="AQ305" s="129"/>
      <c r="AR305" s="129"/>
      <c r="AS305" s="129"/>
      <c r="AT305" s="129"/>
      <c r="AU305" s="129"/>
      <c r="AV305" s="129"/>
      <c r="AW305" s="129"/>
      <c r="AX305" s="129"/>
      <c r="AY305" s="129"/>
      <c r="AZ305" s="129"/>
      <c r="BA305" s="129"/>
      <c r="BB305" s="129"/>
      <c r="BC305" s="129"/>
      <c r="BD305" s="129"/>
      <c r="BE305" s="129"/>
      <c r="BF305" s="129"/>
      <c r="BG305" s="129"/>
      <c r="BH305" s="129"/>
      <c r="BI305" s="129"/>
      <c r="BJ305" s="129"/>
      <c r="BK305" s="129"/>
      <c r="BL305" s="129"/>
      <c r="BM305" s="129"/>
      <c r="BN305" s="129"/>
      <c r="BO305" s="129"/>
      <c r="BP305" s="129"/>
      <c r="BQ305" s="129"/>
      <c r="BR305" s="129"/>
      <c r="BS305" s="129"/>
      <c r="BT305" s="129"/>
      <c r="BU305" s="129"/>
      <c r="BV305" s="129"/>
      <c r="BW305" s="129"/>
      <c r="BX305" s="129"/>
      <c r="BY305" s="129"/>
      <c r="BZ305" s="129"/>
      <c r="CA305" s="129"/>
      <c r="CB305" s="129"/>
      <c r="CC305" s="129"/>
      <c r="CD305" s="129"/>
      <c r="CE305" s="129"/>
      <c r="CF305" s="129"/>
      <c r="CG305" s="129"/>
      <c r="CH305" s="129"/>
      <c r="CI305" s="129"/>
      <c r="CJ305" s="129"/>
      <c r="CK305" s="129"/>
      <c r="CL305" s="129"/>
      <c r="CM305" s="129"/>
      <c r="CN305" s="129"/>
      <c r="CO305" s="129"/>
      <c r="CP305" s="129"/>
      <c r="CQ305" s="129"/>
      <c r="CR305" s="129"/>
      <c r="CS305" s="129"/>
      <c r="CT305" s="129"/>
      <c r="CU305" s="129"/>
      <c r="CV305" s="129"/>
      <c r="CW305" s="129"/>
      <c r="CX305" s="129"/>
      <c r="CY305" s="129"/>
      <c r="CZ305" s="129"/>
      <c r="DA305" s="129"/>
      <c r="DB305" s="129"/>
      <c r="DC305" s="129"/>
      <c r="DD305" s="129"/>
      <c r="DE305" s="129"/>
      <c r="DF305" s="129"/>
      <c r="DG305" s="129"/>
      <c r="DH305" s="129"/>
      <c r="DI305" s="129"/>
      <c r="DJ305" s="129"/>
      <c r="DK305" s="129"/>
      <c r="DL305" s="129"/>
      <c r="DM305" s="129"/>
      <c r="DN305" s="129"/>
      <c r="DO305" s="129"/>
      <c r="DP305" s="129"/>
      <c r="DQ305" s="129"/>
      <c r="DR305" s="129"/>
      <c r="DS305" s="129"/>
      <c r="DT305" s="129"/>
      <c r="DU305" s="129"/>
      <c r="DV305" s="129"/>
      <c r="DW305" s="129"/>
      <c r="DX305" s="129"/>
      <c r="DY305" s="129"/>
      <c r="DZ305" s="129"/>
      <c r="EA305" s="129"/>
      <c r="EB305" s="129"/>
      <c r="EC305" s="129"/>
      <c r="ED305" s="129"/>
      <c r="EE305" s="129"/>
      <c r="EF305" s="129"/>
      <c r="EG305" s="129"/>
      <c r="EH305" s="129"/>
      <c r="EI305" s="129"/>
      <c r="EJ305" s="129"/>
      <c r="EK305" s="129"/>
      <c r="EL305" s="129"/>
      <c r="EM305" s="129"/>
      <c r="EN305" s="129"/>
      <c r="EO305" s="129"/>
      <c r="EP305" s="129"/>
      <c r="EQ305" s="129"/>
      <c r="ER305" s="129"/>
      <c r="ES305" s="129"/>
      <c r="ET305" s="129"/>
      <c r="EU305" s="129"/>
      <c r="EV305" s="129"/>
      <c r="EW305" s="129"/>
      <c r="EX305" s="129"/>
      <c r="EY305" s="129"/>
      <c r="EZ305" s="129"/>
      <c r="FA305" s="129"/>
      <c r="FB305" s="129"/>
      <c r="FC305" s="129"/>
      <c r="FD305" s="129"/>
      <c r="FE305" s="129"/>
      <c r="FF305" s="129"/>
      <c r="FG305" s="129"/>
      <c r="FH305" s="129"/>
      <c r="FI305" s="129"/>
      <c r="FJ305" s="129"/>
      <c r="FK305" s="129"/>
      <c r="FL305" s="129"/>
      <c r="FM305" s="129"/>
      <c r="FN305" s="129"/>
      <c r="FO305" s="129"/>
      <c r="FP305" s="129"/>
      <c r="FQ305" s="129"/>
      <c r="FR305" s="129"/>
      <c r="FS305" s="129"/>
      <c r="FT305" s="129"/>
      <c r="FU305" s="129"/>
      <c r="FV305" s="129"/>
      <c r="FW305" s="129"/>
      <c r="FX305" s="129"/>
      <c r="FY305" s="129"/>
      <c r="FZ305" s="129"/>
      <c r="GA305" s="129"/>
      <c r="GB305" s="129"/>
      <c r="GC305" s="129"/>
      <c r="GD305" s="129"/>
      <c r="GE305" s="129"/>
      <c r="GF305" s="129"/>
      <c r="GG305" s="129"/>
      <c r="GH305" s="129"/>
      <c r="GI305" s="129"/>
      <c r="GJ305" s="129"/>
      <c r="GK305" s="129"/>
      <c r="GL305" s="129"/>
      <c r="GM305" s="129"/>
      <c r="GN305" s="129"/>
      <c r="GO305" s="129"/>
      <c r="GP305" s="129"/>
      <c r="GQ305" s="129"/>
      <c r="GR305" s="129"/>
      <c r="GS305" s="129"/>
      <c r="GT305" s="129"/>
      <c r="GU305" s="129"/>
      <c r="GV305" s="129"/>
      <c r="GW305" s="129"/>
      <c r="GX305" s="129"/>
      <c r="GY305" s="129"/>
      <c r="GZ305" s="129"/>
      <c r="HA305" s="129"/>
      <c r="HB305" s="129"/>
      <c r="HC305" s="129"/>
      <c r="HD305" s="129"/>
      <c r="HE305" s="129"/>
      <c r="HF305" s="129"/>
      <c r="HG305" s="129"/>
      <c r="HH305" s="129"/>
      <c r="HI305" s="129"/>
      <c r="HJ305" s="129"/>
      <c r="HK305" s="129"/>
      <c r="HL305" s="129"/>
      <c r="HM305" s="129"/>
      <c r="HN305" s="129"/>
      <c r="HO305" s="129"/>
      <c r="HP305" s="129"/>
      <c r="HQ305" s="129"/>
      <c r="HR305" s="129"/>
      <c r="HS305" s="129"/>
      <c r="HT305" s="129"/>
      <c r="HU305" s="129"/>
      <c r="HV305" s="129"/>
      <c r="HW305" s="129"/>
      <c r="HX305" s="129"/>
      <c r="HY305" s="129"/>
      <c r="HZ305" s="129"/>
      <c r="IA305" s="129"/>
      <c r="IB305" s="129"/>
      <c r="IC305" s="129"/>
      <c r="ID305" s="129"/>
      <c r="IE305" s="129"/>
      <c r="IF305" s="129"/>
      <c r="IG305" s="129"/>
      <c r="IH305" s="129"/>
      <c r="II305" s="129"/>
      <c r="IJ305" s="129"/>
      <c r="IK305" s="129"/>
      <c r="IL305" s="129"/>
      <c r="IM305" s="129"/>
      <c r="IN305" s="129"/>
      <c r="IO305" s="129"/>
      <c r="IP305" s="129"/>
      <c r="IQ305" s="129"/>
      <c r="IR305" s="129"/>
      <c r="IS305" s="129"/>
      <c r="IT305" s="129"/>
      <c r="IU305" s="129"/>
      <c r="IV305" s="129"/>
      <c r="IW305" s="129"/>
      <c r="IX305" s="129"/>
      <c r="IY305" s="129"/>
    </row>
    <row r="306" spans="1:259" s="120" customFormat="1" ht="15" hidden="1" x14ac:dyDescent="0.3">
      <c r="A306" s="130"/>
      <c r="B306" s="138" t="e">
        <f>IF(B77=737,"Tujuh Ratus Tiga Puluh Tujuh",IF(B77=738,"Tujuh Ratus Tiga Puluh Delapan",IF(B77=739,"Tujuh Ratus Tiga Puluh Sembilan",IF(B77=740,"Tujuh Ratus Empat Puluh",IF(B77=741,"Tujuh Ratus Empat Puluh Satu",IF(B77=742,"Tujuh Ratus Empat Puluh Dua",IF(B77=743,"Tujuh Ratus Empat Puluh Tiga",IF(B77=744,"Tujuh Ratus Empat Puluh Empat",0))))))))</f>
        <v>#REF!</v>
      </c>
      <c r="C306" s="138"/>
      <c r="D306" s="138" t="e">
        <f>IF(D77=737,"Tujuh Ratus Tiga Puluh Tujuh",IF(D77=738,"Tujuh Ratus Tiga Puluh Delapan",IF(D77=739,"Tujuh Ratus Tiga Puluh Sembilan",IF(D77=740,"Tujuh Ratus Empat Puluh",IF(D77=741,"Tujuh Ratus Empat Puluh Satu",IF(D77=742,"Tujuh Ratus Empat Puluh Dua",IF(D77=743,"Tujuh Ratus Empat Puluh Tiga",IF(D77=744,"Tujuh Ratus Empat Puluh Empat",0))))))))</f>
        <v>#REF!</v>
      </c>
      <c r="E306" s="138" t="e">
        <f>IF(E77=737,"Tujuh Ratus Tiga Puluh Tujuh",IF(E77=738,"Tujuh Ratus Tiga Puluh Delapan",IF(E77=739,"Tujuh Ratus Tiga Puluh Sembilan",IF(E77=740,"Tujuh Ratus Empat Puluh",IF(E77=741,"Tujuh Ratus Empat Puluh Satu",IF(E77=742,"Tujuh Ratus Empat Puluh Dua",IF(E77=743,"Tujuh Ratus Empat Puluh Tiga",IF(E77=744,"Tujuh Ratus Empat Puluh Empat",0))))))))</f>
        <v>#REF!</v>
      </c>
      <c r="F306" s="138"/>
      <c r="G306" s="138"/>
      <c r="H306" s="138" t="e">
        <f>IF(H77=737,"Tujuh Ratus Tiga Puluh Tujuh",IF(H77=738,"Tujuh Ratus Tiga Puluh Delapan",IF(H77=739,"Tujuh Ratus Tiga Puluh Sembilan",IF(H77=740,"Tujuh Ratus Empat Puluh",IF(H77=741,"Tujuh Ratus Empat Puluh Satu",IF(H77=742,"Tujuh Ratus Empat Puluh Dua",IF(H77=743,"Tujuh Ratus Empat Puluh Tiga",IF(H77=744,"Tujuh Ratus Empat Puluh Empat",0))))))))</f>
        <v>#REF!</v>
      </c>
      <c r="I306" s="138" t="e">
        <f>IF(I77=737,"Tujuh Ratus Tiga Puluh Tujuh",IF(I77=738,"Tujuh Ratus Tiga Puluh Delapan",IF(I77=739,"Tujuh Ratus Tiga Puluh Sembilan",IF(I77=740,"Tujuh Ratus Empat Puluh",IF(I77=741,"Tujuh Ratus Empat Puluh Satu",IF(I77=742,"Tujuh Ratus Empat Puluh Dua",IF(I77=743,"Tujuh Ratus Empat Puluh Tiga",IF(I77=744,"Tujuh Ratus Empat Puluh Empat",0))))))))</f>
        <v>#REF!</v>
      </c>
      <c r="J306" s="138"/>
      <c r="K306" s="138"/>
      <c r="L306" s="138"/>
      <c r="M306" s="138"/>
      <c r="N306" s="138"/>
      <c r="O306" s="138"/>
      <c r="P306" s="138"/>
      <c r="Q306" s="138"/>
      <c r="R306" s="138"/>
      <c r="S306" s="138"/>
      <c r="T306" s="138"/>
      <c r="U306" s="138"/>
      <c r="V306" s="133"/>
      <c r="W306" s="128"/>
      <c r="X306" s="129"/>
      <c r="Y306" s="129"/>
      <c r="Z306" s="129"/>
      <c r="AA306" s="129"/>
      <c r="AB306" s="129"/>
      <c r="AC306" s="129"/>
      <c r="AD306" s="129"/>
      <c r="AE306" s="129"/>
      <c r="AF306" s="129"/>
      <c r="AG306" s="129"/>
      <c r="AH306" s="129"/>
      <c r="AI306" s="129"/>
      <c r="AJ306" s="129"/>
      <c r="AK306" s="129"/>
      <c r="AL306" s="129"/>
      <c r="AM306" s="129"/>
      <c r="AN306" s="129"/>
      <c r="AO306" s="129"/>
      <c r="AP306" s="129"/>
      <c r="AQ306" s="129"/>
      <c r="AR306" s="129"/>
      <c r="AS306" s="129"/>
      <c r="AT306" s="129"/>
      <c r="AU306" s="129"/>
      <c r="AV306" s="129"/>
      <c r="AW306" s="129"/>
      <c r="AX306" s="129"/>
      <c r="AY306" s="129"/>
      <c r="AZ306" s="129"/>
      <c r="BA306" s="129"/>
      <c r="BB306" s="129"/>
      <c r="BC306" s="129"/>
      <c r="BD306" s="129"/>
      <c r="BE306" s="129"/>
      <c r="BF306" s="129"/>
      <c r="BG306" s="129"/>
      <c r="BH306" s="129"/>
      <c r="BI306" s="129"/>
      <c r="BJ306" s="129"/>
      <c r="BK306" s="129"/>
      <c r="BL306" s="129"/>
      <c r="BM306" s="129"/>
      <c r="BN306" s="129"/>
      <c r="BO306" s="129"/>
      <c r="BP306" s="129"/>
      <c r="BQ306" s="129"/>
      <c r="BR306" s="129"/>
      <c r="BS306" s="129"/>
      <c r="BT306" s="129"/>
      <c r="BU306" s="129"/>
      <c r="BV306" s="129"/>
      <c r="BW306" s="129"/>
      <c r="BX306" s="129"/>
      <c r="BY306" s="129"/>
      <c r="BZ306" s="129"/>
      <c r="CA306" s="129"/>
      <c r="CB306" s="129"/>
      <c r="CC306" s="129"/>
      <c r="CD306" s="129"/>
      <c r="CE306" s="129"/>
      <c r="CF306" s="129"/>
      <c r="CG306" s="129"/>
      <c r="CH306" s="129"/>
      <c r="CI306" s="129"/>
      <c r="CJ306" s="129"/>
      <c r="CK306" s="129"/>
      <c r="CL306" s="129"/>
      <c r="CM306" s="129"/>
      <c r="CN306" s="129"/>
      <c r="CO306" s="129"/>
      <c r="CP306" s="129"/>
      <c r="CQ306" s="129"/>
      <c r="CR306" s="129"/>
      <c r="CS306" s="129"/>
      <c r="CT306" s="129"/>
      <c r="CU306" s="129"/>
      <c r="CV306" s="129"/>
      <c r="CW306" s="129"/>
      <c r="CX306" s="129"/>
      <c r="CY306" s="129"/>
      <c r="CZ306" s="129"/>
      <c r="DA306" s="129"/>
      <c r="DB306" s="129"/>
      <c r="DC306" s="129"/>
      <c r="DD306" s="129"/>
      <c r="DE306" s="129"/>
      <c r="DF306" s="129"/>
      <c r="DG306" s="129"/>
      <c r="DH306" s="129"/>
      <c r="DI306" s="129"/>
      <c r="DJ306" s="129"/>
      <c r="DK306" s="129"/>
      <c r="DL306" s="129"/>
      <c r="DM306" s="129"/>
      <c r="DN306" s="129"/>
      <c r="DO306" s="129"/>
      <c r="DP306" s="129"/>
      <c r="DQ306" s="129"/>
      <c r="DR306" s="129"/>
      <c r="DS306" s="129"/>
      <c r="DT306" s="129"/>
      <c r="DU306" s="129"/>
      <c r="DV306" s="129"/>
      <c r="DW306" s="129"/>
      <c r="DX306" s="129"/>
      <c r="DY306" s="129"/>
      <c r="DZ306" s="129"/>
      <c r="EA306" s="129"/>
      <c r="EB306" s="129"/>
      <c r="EC306" s="129"/>
      <c r="ED306" s="129"/>
      <c r="EE306" s="129"/>
      <c r="EF306" s="129"/>
      <c r="EG306" s="129"/>
      <c r="EH306" s="129"/>
      <c r="EI306" s="129"/>
      <c r="EJ306" s="129"/>
      <c r="EK306" s="129"/>
      <c r="EL306" s="129"/>
      <c r="EM306" s="129"/>
      <c r="EN306" s="129"/>
      <c r="EO306" s="129"/>
      <c r="EP306" s="129"/>
      <c r="EQ306" s="129"/>
      <c r="ER306" s="129"/>
      <c r="ES306" s="129"/>
      <c r="ET306" s="129"/>
      <c r="EU306" s="129"/>
      <c r="EV306" s="129"/>
      <c r="EW306" s="129"/>
      <c r="EX306" s="129"/>
      <c r="EY306" s="129"/>
      <c r="EZ306" s="129"/>
      <c r="FA306" s="129"/>
      <c r="FB306" s="129"/>
      <c r="FC306" s="129"/>
      <c r="FD306" s="129"/>
      <c r="FE306" s="129"/>
      <c r="FF306" s="129"/>
      <c r="FG306" s="129"/>
      <c r="FH306" s="129"/>
      <c r="FI306" s="129"/>
      <c r="FJ306" s="129"/>
      <c r="FK306" s="129"/>
      <c r="FL306" s="129"/>
      <c r="FM306" s="129"/>
      <c r="FN306" s="129"/>
      <c r="FO306" s="129"/>
      <c r="FP306" s="129"/>
      <c r="FQ306" s="129"/>
      <c r="FR306" s="129"/>
      <c r="FS306" s="129"/>
      <c r="FT306" s="129"/>
      <c r="FU306" s="129"/>
      <c r="FV306" s="129"/>
      <c r="FW306" s="129"/>
      <c r="FX306" s="129"/>
      <c r="FY306" s="129"/>
      <c r="FZ306" s="129"/>
      <c r="GA306" s="129"/>
      <c r="GB306" s="129"/>
      <c r="GC306" s="129"/>
      <c r="GD306" s="129"/>
      <c r="GE306" s="129"/>
      <c r="GF306" s="129"/>
      <c r="GG306" s="129"/>
      <c r="GH306" s="129"/>
      <c r="GI306" s="129"/>
      <c r="GJ306" s="129"/>
      <c r="GK306" s="129"/>
      <c r="GL306" s="129"/>
      <c r="GM306" s="129"/>
      <c r="GN306" s="129"/>
      <c r="GO306" s="129"/>
      <c r="GP306" s="129"/>
      <c r="GQ306" s="129"/>
      <c r="GR306" s="129"/>
      <c r="GS306" s="129"/>
      <c r="GT306" s="129"/>
      <c r="GU306" s="129"/>
      <c r="GV306" s="129"/>
      <c r="GW306" s="129"/>
      <c r="GX306" s="129"/>
      <c r="GY306" s="129"/>
      <c r="GZ306" s="129"/>
      <c r="HA306" s="129"/>
      <c r="HB306" s="129"/>
      <c r="HC306" s="129"/>
      <c r="HD306" s="129"/>
      <c r="HE306" s="129"/>
      <c r="HF306" s="129"/>
      <c r="HG306" s="129"/>
      <c r="HH306" s="129"/>
      <c r="HI306" s="129"/>
      <c r="HJ306" s="129"/>
      <c r="HK306" s="129"/>
      <c r="HL306" s="129"/>
      <c r="HM306" s="129"/>
      <c r="HN306" s="129"/>
      <c r="HO306" s="129"/>
      <c r="HP306" s="129"/>
      <c r="HQ306" s="129"/>
      <c r="HR306" s="129"/>
      <c r="HS306" s="129"/>
      <c r="HT306" s="129"/>
      <c r="HU306" s="129"/>
      <c r="HV306" s="129"/>
      <c r="HW306" s="129"/>
      <c r="HX306" s="129"/>
      <c r="HY306" s="129"/>
      <c r="HZ306" s="129"/>
      <c r="IA306" s="129"/>
      <c r="IB306" s="129"/>
      <c r="IC306" s="129"/>
      <c r="ID306" s="129"/>
      <c r="IE306" s="129"/>
      <c r="IF306" s="129"/>
      <c r="IG306" s="129"/>
      <c r="IH306" s="129"/>
      <c r="II306" s="129"/>
      <c r="IJ306" s="129"/>
      <c r="IK306" s="129"/>
      <c r="IL306" s="129"/>
      <c r="IM306" s="129"/>
      <c r="IN306" s="129"/>
      <c r="IO306" s="129"/>
      <c r="IP306" s="129"/>
      <c r="IQ306" s="129"/>
      <c r="IR306" s="129"/>
      <c r="IS306" s="129"/>
      <c r="IT306" s="129"/>
      <c r="IU306" s="129"/>
      <c r="IV306" s="129"/>
      <c r="IW306" s="129"/>
      <c r="IX306" s="129"/>
      <c r="IY306" s="129"/>
    </row>
    <row r="307" spans="1:259" s="120" customFormat="1" ht="15" hidden="1" x14ac:dyDescent="0.3">
      <c r="A307" s="130"/>
      <c r="B307" s="137" t="e">
        <f>IF(B305=0,B306,B305)</f>
        <v>#REF!</v>
      </c>
      <c r="C307" s="137"/>
      <c r="D307" s="137" t="e">
        <f>IF(D305=0,D306,D305)</f>
        <v>#REF!</v>
      </c>
      <c r="E307" s="137" t="e">
        <f>IF(E305=0,E306,E305)</f>
        <v>#REF!</v>
      </c>
      <c r="F307" s="137"/>
      <c r="G307" s="137"/>
      <c r="H307" s="137" t="e">
        <f>IF(H305=0,H306,H305)</f>
        <v>#REF!</v>
      </c>
      <c r="I307" s="137" t="e">
        <f>IF(I305=0,I306,I305)</f>
        <v>#REF!</v>
      </c>
      <c r="J307" s="138"/>
      <c r="K307" s="138"/>
      <c r="L307" s="138"/>
      <c r="M307" s="138"/>
      <c r="N307" s="138"/>
      <c r="O307" s="138"/>
      <c r="P307" s="138"/>
      <c r="Q307" s="138"/>
      <c r="R307" s="138"/>
      <c r="S307" s="138"/>
      <c r="T307" s="138"/>
      <c r="U307" s="138"/>
      <c r="V307" s="133"/>
      <c r="W307" s="128"/>
      <c r="X307" s="129"/>
      <c r="Y307" s="129"/>
      <c r="Z307" s="129"/>
      <c r="AA307" s="129"/>
      <c r="AB307" s="129"/>
      <c r="AC307" s="129"/>
      <c r="AD307" s="129"/>
      <c r="AE307" s="129"/>
      <c r="AF307" s="129"/>
      <c r="AG307" s="129"/>
      <c r="AH307" s="129"/>
      <c r="AI307" s="129"/>
      <c r="AJ307" s="129"/>
      <c r="AK307" s="129"/>
      <c r="AL307" s="129"/>
      <c r="AM307" s="129"/>
      <c r="AN307" s="129"/>
      <c r="AO307" s="129"/>
      <c r="AP307" s="129"/>
      <c r="AQ307" s="129"/>
      <c r="AR307" s="129"/>
      <c r="AS307" s="129"/>
      <c r="AT307" s="129"/>
      <c r="AU307" s="129"/>
      <c r="AV307" s="129"/>
      <c r="AW307" s="129"/>
      <c r="AX307" s="129"/>
      <c r="AY307" s="129"/>
      <c r="AZ307" s="129"/>
      <c r="BA307" s="129"/>
      <c r="BB307" s="129"/>
      <c r="BC307" s="129"/>
      <c r="BD307" s="129"/>
      <c r="BE307" s="129"/>
      <c r="BF307" s="129"/>
      <c r="BG307" s="129"/>
      <c r="BH307" s="129"/>
      <c r="BI307" s="129"/>
      <c r="BJ307" s="129"/>
      <c r="BK307" s="129"/>
      <c r="BL307" s="129"/>
      <c r="BM307" s="129"/>
      <c r="BN307" s="129"/>
      <c r="BO307" s="129"/>
      <c r="BP307" s="129"/>
      <c r="BQ307" s="129"/>
      <c r="BR307" s="129"/>
      <c r="BS307" s="129"/>
      <c r="BT307" s="129"/>
      <c r="BU307" s="129"/>
      <c r="BV307" s="129"/>
      <c r="BW307" s="129"/>
      <c r="BX307" s="129"/>
      <c r="BY307" s="129"/>
      <c r="BZ307" s="129"/>
      <c r="CA307" s="129"/>
      <c r="CB307" s="129"/>
      <c r="CC307" s="129"/>
      <c r="CD307" s="129"/>
      <c r="CE307" s="129"/>
      <c r="CF307" s="129"/>
      <c r="CG307" s="129"/>
      <c r="CH307" s="129"/>
      <c r="CI307" s="129"/>
      <c r="CJ307" s="129"/>
      <c r="CK307" s="129"/>
      <c r="CL307" s="129"/>
      <c r="CM307" s="129"/>
      <c r="CN307" s="129"/>
      <c r="CO307" s="129"/>
      <c r="CP307" s="129"/>
      <c r="CQ307" s="129"/>
      <c r="CR307" s="129"/>
      <c r="CS307" s="129"/>
      <c r="CT307" s="129"/>
      <c r="CU307" s="129"/>
      <c r="CV307" s="129"/>
      <c r="CW307" s="129"/>
      <c r="CX307" s="129"/>
      <c r="CY307" s="129"/>
      <c r="CZ307" s="129"/>
      <c r="DA307" s="129"/>
      <c r="DB307" s="129"/>
      <c r="DC307" s="129"/>
      <c r="DD307" s="129"/>
      <c r="DE307" s="129"/>
      <c r="DF307" s="129"/>
      <c r="DG307" s="129"/>
      <c r="DH307" s="129"/>
      <c r="DI307" s="129"/>
      <c r="DJ307" s="129"/>
      <c r="DK307" s="129"/>
      <c r="DL307" s="129"/>
      <c r="DM307" s="129"/>
      <c r="DN307" s="129"/>
      <c r="DO307" s="129"/>
      <c r="DP307" s="129"/>
      <c r="DQ307" s="129"/>
      <c r="DR307" s="129"/>
      <c r="DS307" s="129"/>
      <c r="DT307" s="129"/>
      <c r="DU307" s="129"/>
      <c r="DV307" s="129"/>
      <c r="DW307" s="129"/>
      <c r="DX307" s="129"/>
      <c r="DY307" s="129"/>
      <c r="DZ307" s="129"/>
      <c r="EA307" s="129"/>
      <c r="EB307" s="129"/>
      <c r="EC307" s="129"/>
      <c r="ED307" s="129"/>
      <c r="EE307" s="129"/>
      <c r="EF307" s="129"/>
      <c r="EG307" s="129"/>
      <c r="EH307" s="129"/>
      <c r="EI307" s="129"/>
      <c r="EJ307" s="129"/>
      <c r="EK307" s="129"/>
      <c r="EL307" s="129"/>
      <c r="EM307" s="129"/>
      <c r="EN307" s="129"/>
      <c r="EO307" s="129"/>
      <c r="EP307" s="129"/>
      <c r="EQ307" s="129"/>
      <c r="ER307" s="129"/>
      <c r="ES307" s="129"/>
      <c r="ET307" s="129"/>
      <c r="EU307" s="129"/>
      <c r="EV307" s="129"/>
      <c r="EW307" s="129"/>
      <c r="EX307" s="129"/>
      <c r="EY307" s="129"/>
      <c r="EZ307" s="129"/>
      <c r="FA307" s="129"/>
      <c r="FB307" s="129"/>
      <c r="FC307" s="129"/>
      <c r="FD307" s="129"/>
      <c r="FE307" s="129"/>
      <c r="FF307" s="129"/>
      <c r="FG307" s="129"/>
      <c r="FH307" s="129"/>
      <c r="FI307" s="129"/>
      <c r="FJ307" s="129"/>
      <c r="FK307" s="129"/>
      <c r="FL307" s="129"/>
      <c r="FM307" s="129"/>
      <c r="FN307" s="129"/>
      <c r="FO307" s="129"/>
      <c r="FP307" s="129"/>
      <c r="FQ307" s="129"/>
      <c r="FR307" s="129"/>
      <c r="FS307" s="129"/>
      <c r="FT307" s="129"/>
      <c r="FU307" s="129"/>
      <c r="FV307" s="129"/>
      <c r="FW307" s="129"/>
      <c r="FX307" s="129"/>
      <c r="FY307" s="129"/>
      <c r="FZ307" s="129"/>
      <c r="GA307" s="129"/>
      <c r="GB307" s="129"/>
      <c r="GC307" s="129"/>
      <c r="GD307" s="129"/>
      <c r="GE307" s="129"/>
      <c r="GF307" s="129"/>
      <c r="GG307" s="129"/>
      <c r="GH307" s="129"/>
      <c r="GI307" s="129"/>
      <c r="GJ307" s="129"/>
      <c r="GK307" s="129"/>
      <c r="GL307" s="129"/>
      <c r="GM307" s="129"/>
      <c r="GN307" s="129"/>
      <c r="GO307" s="129"/>
      <c r="GP307" s="129"/>
      <c r="GQ307" s="129"/>
      <c r="GR307" s="129"/>
      <c r="GS307" s="129"/>
      <c r="GT307" s="129"/>
      <c r="GU307" s="129"/>
      <c r="GV307" s="129"/>
      <c r="GW307" s="129"/>
      <c r="GX307" s="129"/>
      <c r="GY307" s="129"/>
      <c r="GZ307" s="129"/>
      <c r="HA307" s="129"/>
      <c r="HB307" s="129"/>
      <c r="HC307" s="129"/>
      <c r="HD307" s="129"/>
      <c r="HE307" s="129"/>
      <c r="HF307" s="129"/>
      <c r="HG307" s="129"/>
      <c r="HH307" s="129"/>
      <c r="HI307" s="129"/>
      <c r="HJ307" s="129"/>
      <c r="HK307" s="129"/>
      <c r="HL307" s="129"/>
      <c r="HM307" s="129"/>
      <c r="HN307" s="129"/>
      <c r="HO307" s="129"/>
      <c r="HP307" s="129"/>
      <c r="HQ307" s="129"/>
      <c r="HR307" s="129"/>
      <c r="HS307" s="129"/>
      <c r="HT307" s="129"/>
      <c r="HU307" s="129"/>
      <c r="HV307" s="129"/>
      <c r="HW307" s="129"/>
      <c r="HX307" s="129"/>
      <c r="HY307" s="129"/>
      <c r="HZ307" s="129"/>
      <c r="IA307" s="129"/>
      <c r="IB307" s="129"/>
      <c r="IC307" s="129"/>
      <c r="ID307" s="129"/>
      <c r="IE307" s="129"/>
      <c r="IF307" s="129"/>
      <c r="IG307" s="129"/>
      <c r="IH307" s="129"/>
      <c r="II307" s="129"/>
      <c r="IJ307" s="129"/>
      <c r="IK307" s="129"/>
      <c r="IL307" s="129"/>
      <c r="IM307" s="129"/>
      <c r="IN307" s="129"/>
      <c r="IO307" s="129"/>
      <c r="IP307" s="129"/>
      <c r="IQ307" s="129"/>
      <c r="IR307" s="129"/>
      <c r="IS307" s="129"/>
      <c r="IT307" s="129"/>
      <c r="IU307" s="129"/>
      <c r="IV307" s="129"/>
      <c r="IW307" s="129"/>
      <c r="IX307" s="129"/>
      <c r="IY307" s="129"/>
    </row>
    <row r="308" spans="1:259" s="120" customFormat="1" ht="15" hidden="1" x14ac:dyDescent="0.3">
      <c r="A308" s="130"/>
      <c r="B308" s="138" t="e">
        <f>IF(B77=745,"Tujuh Ratus Empat Puluh Lima",IF(B77=746,"Tujuh Ratus Empat Puluh Enam",IF(B77=747,"Tujuh Ratus Empat Puluh Tujuh",IF(B77=748,"Tujuh Ratus Empat Puluh Delapan",IF(B77=749,"Tujuh Ratus Empat Puluh Sembilan",IF(B77=750,"Tujuh Ratus Lima Puluh",IF(B77=751,"Tujuh Ratus Lima Puluh Satu",IF(B77=752,"Tujuh Ratus Lima Puluh Dua",0))))))))</f>
        <v>#REF!</v>
      </c>
      <c r="C308" s="138"/>
      <c r="D308" s="138" t="e">
        <f>IF(D77=745,"Tujuh Ratus Empat Puluh Lima",IF(D77=746,"Tujuh Ratus Empat Puluh Enam",IF(D77=747,"Tujuh Ratus Empat Puluh Tujuh",IF(D77=748,"Tujuh Ratus Empat Puluh Delapan",IF(D77=749,"Tujuh Ratus Empat Puluh Sembilan",IF(D77=750,"Tujuh Ratus Lima Puluh",IF(D77=751,"Tujuh Ratus Lima Puluh Satu",IF(D77=752,"Tujuh Ratus Lima Puluh Dua",0))))))))</f>
        <v>#REF!</v>
      </c>
      <c r="E308" s="138" t="e">
        <f>IF(E77=745,"Tujuh Ratus Empat Puluh Lima",IF(E77=746,"Tujuh Ratus Empat Puluh Enam",IF(E77=747,"Tujuh Ratus Empat Puluh Tujuh",IF(E77=748,"Tujuh Ratus Empat Puluh Delapan",IF(E77=749,"Tujuh Ratus Empat Puluh Sembilan",IF(E77=750,"Tujuh Ratus Lima Puluh",IF(E77=751,"Tujuh Ratus Lima Puluh Satu",IF(E77=752,"Tujuh Ratus Lima Puluh Dua",0))))))))</f>
        <v>#REF!</v>
      </c>
      <c r="F308" s="138"/>
      <c r="G308" s="138"/>
      <c r="H308" s="138" t="e">
        <f>IF(H77=745,"Tujuh Ratus Empat Puluh Lima",IF(H77=746,"Tujuh Ratus Empat Puluh Enam",IF(H77=747,"Tujuh Ratus Empat Puluh Tujuh",IF(H77=748,"Tujuh Ratus Empat Puluh Delapan",IF(H77=749,"Tujuh Ratus Empat Puluh Sembilan",IF(H77=750,"Tujuh Ratus Lima Puluh",IF(H77=751,"Tujuh Ratus Lima Puluh Satu",IF(H77=752,"Tujuh Ratus Lima Puluh Dua",0))))))))</f>
        <v>#REF!</v>
      </c>
      <c r="I308" s="138" t="e">
        <f>IF(I77=745,"Tujuh Ratus Empat Puluh Lima",IF(I77=746,"Tujuh Ratus Empat Puluh Enam",IF(I77=747,"Tujuh Ratus Empat Puluh Tujuh",IF(I77=748,"Tujuh Ratus Empat Puluh Delapan",IF(I77=749,"Tujuh Ratus Empat Puluh Sembilan",IF(I77=750,"Tujuh Ratus Lima Puluh",IF(I77=751,"Tujuh Ratus Lima Puluh Satu",IF(I77=752,"Tujuh Ratus Lima Puluh Dua",0))))))))</f>
        <v>#REF!</v>
      </c>
      <c r="J308" s="138"/>
      <c r="K308" s="138"/>
      <c r="L308" s="138"/>
      <c r="M308" s="138"/>
      <c r="N308" s="138"/>
      <c r="O308" s="138"/>
      <c r="P308" s="138"/>
      <c r="Q308" s="138"/>
      <c r="R308" s="138"/>
      <c r="S308" s="138"/>
      <c r="T308" s="138"/>
      <c r="U308" s="138"/>
      <c r="V308" s="133"/>
      <c r="W308" s="128"/>
      <c r="X308" s="129"/>
      <c r="Y308" s="129"/>
      <c r="Z308" s="129"/>
      <c r="AA308" s="129"/>
      <c r="AB308" s="129"/>
      <c r="AC308" s="129"/>
      <c r="AD308" s="129"/>
      <c r="AE308" s="129"/>
      <c r="AF308" s="129"/>
      <c r="AG308" s="129"/>
      <c r="AH308" s="129"/>
      <c r="AI308" s="129"/>
      <c r="AJ308" s="129"/>
      <c r="AK308" s="129"/>
      <c r="AL308" s="129"/>
      <c r="AM308" s="129"/>
      <c r="AN308" s="129"/>
      <c r="AO308" s="129"/>
      <c r="AP308" s="129"/>
      <c r="AQ308" s="129"/>
      <c r="AR308" s="129"/>
      <c r="AS308" s="129"/>
      <c r="AT308" s="129"/>
      <c r="AU308" s="129"/>
      <c r="AV308" s="129"/>
      <c r="AW308" s="129"/>
      <c r="AX308" s="129"/>
      <c r="AY308" s="129"/>
      <c r="AZ308" s="129"/>
      <c r="BA308" s="129"/>
      <c r="BB308" s="129"/>
      <c r="BC308" s="129"/>
      <c r="BD308" s="129"/>
      <c r="BE308" s="129"/>
      <c r="BF308" s="129"/>
      <c r="BG308" s="129"/>
      <c r="BH308" s="129"/>
      <c r="BI308" s="129"/>
      <c r="BJ308" s="129"/>
      <c r="BK308" s="129"/>
      <c r="BL308" s="129"/>
      <c r="BM308" s="129"/>
      <c r="BN308" s="129"/>
      <c r="BO308" s="129"/>
      <c r="BP308" s="129"/>
      <c r="BQ308" s="129"/>
      <c r="BR308" s="129"/>
      <c r="BS308" s="129"/>
      <c r="BT308" s="129"/>
      <c r="BU308" s="129"/>
      <c r="BV308" s="129"/>
      <c r="BW308" s="129"/>
      <c r="BX308" s="129"/>
      <c r="BY308" s="129"/>
      <c r="BZ308" s="129"/>
      <c r="CA308" s="129"/>
      <c r="CB308" s="129"/>
      <c r="CC308" s="129"/>
      <c r="CD308" s="129"/>
      <c r="CE308" s="129"/>
      <c r="CF308" s="129"/>
      <c r="CG308" s="129"/>
      <c r="CH308" s="129"/>
      <c r="CI308" s="129"/>
      <c r="CJ308" s="129"/>
      <c r="CK308" s="129"/>
      <c r="CL308" s="129"/>
      <c r="CM308" s="129"/>
      <c r="CN308" s="129"/>
      <c r="CO308" s="129"/>
      <c r="CP308" s="129"/>
      <c r="CQ308" s="129"/>
      <c r="CR308" s="129"/>
      <c r="CS308" s="129"/>
      <c r="CT308" s="129"/>
      <c r="CU308" s="129"/>
      <c r="CV308" s="129"/>
      <c r="CW308" s="129"/>
      <c r="CX308" s="129"/>
      <c r="CY308" s="129"/>
      <c r="CZ308" s="129"/>
      <c r="DA308" s="129"/>
      <c r="DB308" s="129"/>
      <c r="DC308" s="129"/>
      <c r="DD308" s="129"/>
      <c r="DE308" s="129"/>
      <c r="DF308" s="129"/>
      <c r="DG308" s="129"/>
      <c r="DH308" s="129"/>
      <c r="DI308" s="129"/>
      <c r="DJ308" s="129"/>
      <c r="DK308" s="129"/>
      <c r="DL308" s="129"/>
      <c r="DM308" s="129"/>
      <c r="DN308" s="129"/>
      <c r="DO308" s="129"/>
      <c r="DP308" s="129"/>
      <c r="DQ308" s="129"/>
      <c r="DR308" s="129"/>
      <c r="DS308" s="129"/>
      <c r="DT308" s="129"/>
      <c r="DU308" s="129"/>
      <c r="DV308" s="129"/>
      <c r="DW308" s="129"/>
      <c r="DX308" s="129"/>
      <c r="DY308" s="129"/>
      <c r="DZ308" s="129"/>
      <c r="EA308" s="129"/>
      <c r="EB308" s="129"/>
      <c r="EC308" s="129"/>
      <c r="ED308" s="129"/>
      <c r="EE308" s="129"/>
      <c r="EF308" s="129"/>
      <c r="EG308" s="129"/>
      <c r="EH308" s="129"/>
      <c r="EI308" s="129"/>
      <c r="EJ308" s="129"/>
      <c r="EK308" s="129"/>
      <c r="EL308" s="129"/>
      <c r="EM308" s="129"/>
      <c r="EN308" s="129"/>
      <c r="EO308" s="129"/>
      <c r="EP308" s="129"/>
      <c r="EQ308" s="129"/>
      <c r="ER308" s="129"/>
      <c r="ES308" s="129"/>
      <c r="ET308" s="129"/>
      <c r="EU308" s="129"/>
      <c r="EV308" s="129"/>
      <c r="EW308" s="129"/>
      <c r="EX308" s="129"/>
      <c r="EY308" s="129"/>
      <c r="EZ308" s="129"/>
      <c r="FA308" s="129"/>
      <c r="FB308" s="129"/>
      <c r="FC308" s="129"/>
      <c r="FD308" s="129"/>
      <c r="FE308" s="129"/>
      <c r="FF308" s="129"/>
      <c r="FG308" s="129"/>
      <c r="FH308" s="129"/>
      <c r="FI308" s="129"/>
      <c r="FJ308" s="129"/>
      <c r="FK308" s="129"/>
      <c r="FL308" s="129"/>
      <c r="FM308" s="129"/>
      <c r="FN308" s="129"/>
      <c r="FO308" s="129"/>
      <c r="FP308" s="129"/>
      <c r="FQ308" s="129"/>
      <c r="FR308" s="129"/>
      <c r="FS308" s="129"/>
      <c r="FT308" s="129"/>
      <c r="FU308" s="129"/>
      <c r="FV308" s="129"/>
      <c r="FW308" s="129"/>
      <c r="FX308" s="129"/>
      <c r="FY308" s="129"/>
      <c r="FZ308" s="129"/>
      <c r="GA308" s="129"/>
      <c r="GB308" s="129"/>
      <c r="GC308" s="129"/>
      <c r="GD308" s="129"/>
      <c r="GE308" s="129"/>
      <c r="GF308" s="129"/>
      <c r="GG308" s="129"/>
      <c r="GH308" s="129"/>
      <c r="GI308" s="129"/>
      <c r="GJ308" s="129"/>
      <c r="GK308" s="129"/>
      <c r="GL308" s="129"/>
      <c r="GM308" s="129"/>
      <c r="GN308" s="129"/>
      <c r="GO308" s="129"/>
      <c r="GP308" s="129"/>
      <c r="GQ308" s="129"/>
      <c r="GR308" s="129"/>
      <c r="GS308" s="129"/>
      <c r="GT308" s="129"/>
      <c r="GU308" s="129"/>
      <c r="GV308" s="129"/>
      <c r="GW308" s="129"/>
      <c r="GX308" s="129"/>
      <c r="GY308" s="129"/>
      <c r="GZ308" s="129"/>
      <c r="HA308" s="129"/>
      <c r="HB308" s="129"/>
      <c r="HC308" s="129"/>
      <c r="HD308" s="129"/>
      <c r="HE308" s="129"/>
      <c r="HF308" s="129"/>
      <c r="HG308" s="129"/>
      <c r="HH308" s="129"/>
      <c r="HI308" s="129"/>
      <c r="HJ308" s="129"/>
      <c r="HK308" s="129"/>
      <c r="HL308" s="129"/>
      <c r="HM308" s="129"/>
      <c r="HN308" s="129"/>
      <c r="HO308" s="129"/>
      <c r="HP308" s="129"/>
      <c r="HQ308" s="129"/>
      <c r="HR308" s="129"/>
      <c r="HS308" s="129"/>
      <c r="HT308" s="129"/>
      <c r="HU308" s="129"/>
      <c r="HV308" s="129"/>
      <c r="HW308" s="129"/>
      <c r="HX308" s="129"/>
      <c r="HY308" s="129"/>
      <c r="HZ308" s="129"/>
      <c r="IA308" s="129"/>
      <c r="IB308" s="129"/>
      <c r="IC308" s="129"/>
      <c r="ID308" s="129"/>
      <c r="IE308" s="129"/>
      <c r="IF308" s="129"/>
      <c r="IG308" s="129"/>
      <c r="IH308" s="129"/>
      <c r="II308" s="129"/>
      <c r="IJ308" s="129"/>
      <c r="IK308" s="129"/>
      <c r="IL308" s="129"/>
      <c r="IM308" s="129"/>
      <c r="IN308" s="129"/>
      <c r="IO308" s="129"/>
      <c r="IP308" s="129"/>
      <c r="IQ308" s="129"/>
      <c r="IR308" s="129"/>
      <c r="IS308" s="129"/>
      <c r="IT308" s="129"/>
      <c r="IU308" s="129"/>
      <c r="IV308" s="129"/>
      <c r="IW308" s="129"/>
      <c r="IX308" s="129"/>
      <c r="IY308" s="129"/>
    </row>
    <row r="309" spans="1:259" s="120" customFormat="1" ht="15" hidden="1" x14ac:dyDescent="0.3">
      <c r="A309" s="130"/>
      <c r="B309" s="137" t="e">
        <f>IF(B307=0,B308,B307)</f>
        <v>#REF!</v>
      </c>
      <c r="C309" s="137"/>
      <c r="D309" s="137" t="e">
        <f>IF(D307=0,D308,D307)</f>
        <v>#REF!</v>
      </c>
      <c r="E309" s="137" t="e">
        <f>IF(E307=0,E308,E307)</f>
        <v>#REF!</v>
      </c>
      <c r="F309" s="137"/>
      <c r="G309" s="137"/>
      <c r="H309" s="137" t="e">
        <f>IF(H307=0,H308,H307)</f>
        <v>#REF!</v>
      </c>
      <c r="I309" s="137" t="e">
        <f>IF(I307=0,I308,I307)</f>
        <v>#REF!</v>
      </c>
      <c r="J309" s="138"/>
      <c r="K309" s="138"/>
      <c r="L309" s="138"/>
      <c r="M309" s="138"/>
      <c r="N309" s="138"/>
      <c r="O309" s="138"/>
      <c r="P309" s="138"/>
      <c r="Q309" s="138"/>
      <c r="R309" s="138"/>
      <c r="S309" s="138"/>
      <c r="T309" s="138"/>
      <c r="U309" s="138"/>
      <c r="V309" s="133"/>
      <c r="W309" s="128"/>
      <c r="X309" s="129"/>
      <c r="Y309" s="129"/>
      <c r="Z309" s="129"/>
      <c r="AA309" s="129"/>
      <c r="AB309" s="129"/>
      <c r="AC309" s="129"/>
      <c r="AD309" s="129"/>
      <c r="AE309" s="129"/>
      <c r="AF309" s="129"/>
      <c r="AG309" s="129"/>
      <c r="AH309" s="129"/>
      <c r="AI309" s="129"/>
      <c r="AJ309" s="129"/>
      <c r="AK309" s="129"/>
      <c r="AL309" s="129"/>
      <c r="AM309" s="129"/>
      <c r="AN309" s="129"/>
      <c r="AO309" s="129"/>
      <c r="AP309" s="129"/>
      <c r="AQ309" s="129"/>
      <c r="AR309" s="129"/>
      <c r="AS309" s="129"/>
      <c r="AT309" s="129"/>
      <c r="AU309" s="129"/>
      <c r="AV309" s="129"/>
      <c r="AW309" s="129"/>
      <c r="AX309" s="129"/>
      <c r="AY309" s="129"/>
      <c r="AZ309" s="129"/>
      <c r="BA309" s="129"/>
      <c r="BB309" s="129"/>
      <c r="BC309" s="129"/>
      <c r="BD309" s="129"/>
      <c r="BE309" s="129"/>
      <c r="BF309" s="129"/>
      <c r="BG309" s="129"/>
      <c r="BH309" s="129"/>
      <c r="BI309" s="129"/>
      <c r="BJ309" s="129"/>
      <c r="BK309" s="129"/>
      <c r="BL309" s="129"/>
      <c r="BM309" s="129"/>
      <c r="BN309" s="129"/>
      <c r="BO309" s="129"/>
      <c r="BP309" s="129"/>
      <c r="BQ309" s="129"/>
      <c r="BR309" s="129"/>
      <c r="BS309" s="129"/>
      <c r="BT309" s="129"/>
      <c r="BU309" s="129"/>
      <c r="BV309" s="129"/>
      <c r="BW309" s="129"/>
      <c r="BX309" s="129"/>
      <c r="BY309" s="129"/>
      <c r="BZ309" s="129"/>
      <c r="CA309" s="129"/>
      <c r="CB309" s="129"/>
      <c r="CC309" s="129"/>
      <c r="CD309" s="129"/>
      <c r="CE309" s="129"/>
      <c r="CF309" s="129"/>
      <c r="CG309" s="129"/>
      <c r="CH309" s="129"/>
      <c r="CI309" s="129"/>
      <c r="CJ309" s="129"/>
      <c r="CK309" s="129"/>
      <c r="CL309" s="129"/>
      <c r="CM309" s="129"/>
      <c r="CN309" s="129"/>
      <c r="CO309" s="129"/>
      <c r="CP309" s="129"/>
      <c r="CQ309" s="129"/>
      <c r="CR309" s="129"/>
      <c r="CS309" s="129"/>
      <c r="CT309" s="129"/>
      <c r="CU309" s="129"/>
      <c r="CV309" s="129"/>
      <c r="CW309" s="129"/>
      <c r="CX309" s="129"/>
      <c r="CY309" s="129"/>
      <c r="CZ309" s="129"/>
      <c r="DA309" s="129"/>
      <c r="DB309" s="129"/>
      <c r="DC309" s="129"/>
      <c r="DD309" s="129"/>
      <c r="DE309" s="129"/>
      <c r="DF309" s="129"/>
      <c r="DG309" s="129"/>
      <c r="DH309" s="129"/>
      <c r="DI309" s="129"/>
      <c r="DJ309" s="129"/>
      <c r="DK309" s="129"/>
      <c r="DL309" s="129"/>
      <c r="DM309" s="129"/>
      <c r="DN309" s="129"/>
      <c r="DO309" s="129"/>
      <c r="DP309" s="129"/>
      <c r="DQ309" s="129"/>
      <c r="DR309" s="129"/>
      <c r="DS309" s="129"/>
      <c r="DT309" s="129"/>
      <c r="DU309" s="129"/>
      <c r="DV309" s="129"/>
      <c r="DW309" s="129"/>
      <c r="DX309" s="129"/>
      <c r="DY309" s="129"/>
      <c r="DZ309" s="129"/>
      <c r="EA309" s="129"/>
      <c r="EB309" s="129"/>
      <c r="EC309" s="129"/>
      <c r="ED309" s="129"/>
      <c r="EE309" s="129"/>
      <c r="EF309" s="129"/>
      <c r="EG309" s="129"/>
      <c r="EH309" s="129"/>
      <c r="EI309" s="129"/>
      <c r="EJ309" s="129"/>
      <c r="EK309" s="129"/>
      <c r="EL309" s="129"/>
      <c r="EM309" s="129"/>
      <c r="EN309" s="129"/>
      <c r="EO309" s="129"/>
      <c r="EP309" s="129"/>
      <c r="EQ309" s="129"/>
      <c r="ER309" s="129"/>
      <c r="ES309" s="129"/>
      <c r="ET309" s="129"/>
      <c r="EU309" s="129"/>
      <c r="EV309" s="129"/>
      <c r="EW309" s="129"/>
      <c r="EX309" s="129"/>
      <c r="EY309" s="129"/>
      <c r="EZ309" s="129"/>
      <c r="FA309" s="129"/>
      <c r="FB309" s="129"/>
      <c r="FC309" s="129"/>
      <c r="FD309" s="129"/>
      <c r="FE309" s="129"/>
      <c r="FF309" s="129"/>
      <c r="FG309" s="129"/>
      <c r="FH309" s="129"/>
      <c r="FI309" s="129"/>
      <c r="FJ309" s="129"/>
      <c r="FK309" s="129"/>
      <c r="FL309" s="129"/>
      <c r="FM309" s="129"/>
      <c r="FN309" s="129"/>
      <c r="FO309" s="129"/>
      <c r="FP309" s="129"/>
      <c r="FQ309" s="129"/>
      <c r="FR309" s="129"/>
      <c r="FS309" s="129"/>
      <c r="FT309" s="129"/>
      <c r="FU309" s="129"/>
      <c r="FV309" s="129"/>
      <c r="FW309" s="129"/>
      <c r="FX309" s="129"/>
      <c r="FY309" s="129"/>
      <c r="FZ309" s="129"/>
      <c r="GA309" s="129"/>
      <c r="GB309" s="129"/>
      <c r="GC309" s="129"/>
      <c r="GD309" s="129"/>
      <c r="GE309" s="129"/>
      <c r="GF309" s="129"/>
      <c r="GG309" s="129"/>
      <c r="GH309" s="129"/>
      <c r="GI309" s="129"/>
      <c r="GJ309" s="129"/>
      <c r="GK309" s="129"/>
      <c r="GL309" s="129"/>
      <c r="GM309" s="129"/>
      <c r="GN309" s="129"/>
      <c r="GO309" s="129"/>
      <c r="GP309" s="129"/>
      <c r="GQ309" s="129"/>
      <c r="GR309" s="129"/>
      <c r="GS309" s="129"/>
      <c r="GT309" s="129"/>
      <c r="GU309" s="129"/>
      <c r="GV309" s="129"/>
      <c r="GW309" s="129"/>
      <c r="GX309" s="129"/>
      <c r="GY309" s="129"/>
      <c r="GZ309" s="129"/>
      <c r="HA309" s="129"/>
      <c r="HB309" s="129"/>
      <c r="HC309" s="129"/>
      <c r="HD309" s="129"/>
      <c r="HE309" s="129"/>
      <c r="HF309" s="129"/>
      <c r="HG309" s="129"/>
      <c r="HH309" s="129"/>
      <c r="HI309" s="129"/>
      <c r="HJ309" s="129"/>
      <c r="HK309" s="129"/>
      <c r="HL309" s="129"/>
      <c r="HM309" s="129"/>
      <c r="HN309" s="129"/>
      <c r="HO309" s="129"/>
      <c r="HP309" s="129"/>
      <c r="HQ309" s="129"/>
      <c r="HR309" s="129"/>
      <c r="HS309" s="129"/>
      <c r="HT309" s="129"/>
      <c r="HU309" s="129"/>
      <c r="HV309" s="129"/>
      <c r="HW309" s="129"/>
      <c r="HX309" s="129"/>
      <c r="HY309" s="129"/>
      <c r="HZ309" s="129"/>
      <c r="IA309" s="129"/>
      <c r="IB309" s="129"/>
      <c r="IC309" s="129"/>
      <c r="ID309" s="129"/>
      <c r="IE309" s="129"/>
      <c r="IF309" s="129"/>
      <c r="IG309" s="129"/>
      <c r="IH309" s="129"/>
      <c r="II309" s="129"/>
      <c r="IJ309" s="129"/>
      <c r="IK309" s="129"/>
      <c r="IL309" s="129"/>
      <c r="IM309" s="129"/>
      <c r="IN309" s="129"/>
      <c r="IO309" s="129"/>
      <c r="IP309" s="129"/>
      <c r="IQ309" s="129"/>
      <c r="IR309" s="129"/>
      <c r="IS309" s="129"/>
      <c r="IT309" s="129"/>
      <c r="IU309" s="129"/>
      <c r="IV309" s="129"/>
      <c r="IW309" s="129"/>
      <c r="IX309" s="129"/>
      <c r="IY309" s="129"/>
    </row>
    <row r="310" spans="1:259" s="120" customFormat="1" ht="15" hidden="1" x14ac:dyDescent="0.3">
      <c r="A310" s="130"/>
      <c r="B310" s="138" t="e">
        <f>IF(B77=753,"Tujuh Ratus Lima Puluh Tiga",IF(B77=754,"Tujuh Ratus Lima Puluh Empat",IF(B77=755,"Tujuh Ratus Lima Puluh Lima",IF(B77=756,"Tujuh Ratus Lima Puluh Enam",IF(B77=757,"Tujuh Ratus Lima Puluh Tujuh",IF(B77=758,"Tujuh Ratus Lima Puluh Delapan",IF(B77=759,"Tujuh Ratus Lima Puluh Sembilan",IF(B77=760,"Tujuh Ratus Enam Puluh",0))))))))</f>
        <v>#REF!</v>
      </c>
      <c r="C310" s="138"/>
      <c r="D310" s="138" t="e">
        <f>IF(D77=753,"Tujuh Ratus Lima Puluh Tiga",IF(D77=754,"Tujuh Ratus Lima Puluh Empat",IF(D77=755,"Tujuh Ratus Lima Puluh Lima",IF(D77=756,"Tujuh Ratus Lima Puluh Enam",IF(D77=757,"Tujuh Ratus Lima Puluh Tujuh",IF(D77=758,"Tujuh Ratus Lima Puluh Delapan",IF(D77=759,"Tujuh Ratus Lima Puluh Sembilan",IF(D77=760,"Tujuh Ratus Enam Puluh",0))))))))</f>
        <v>#REF!</v>
      </c>
      <c r="E310" s="138" t="e">
        <f>IF(E77=753,"Tujuh Ratus Lima Puluh Tiga",IF(E77=754,"Tujuh Ratus Lima Puluh Empat",IF(E77=755,"Tujuh Ratus Lima Puluh Lima",IF(E77=756,"Tujuh Ratus Lima Puluh Enam",IF(E77=757,"Tujuh Ratus Lima Puluh Tujuh",IF(E77=758,"Tujuh Ratus Lima Puluh Delapan",IF(E77=759,"Tujuh Ratus Lima Puluh Sembilan",IF(E77=760,"Tujuh Ratus Enam Puluh",0))))))))</f>
        <v>#REF!</v>
      </c>
      <c r="F310" s="138"/>
      <c r="G310" s="138"/>
      <c r="H310" s="138" t="e">
        <f>IF(H77=753,"Tujuh Ratus Lima Puluh Tiga",IF(H77=754,"Tujuh Ratus Lima Puluh Empat",IF(H77=755,"Tujuh Ratus Lima Puluh Lima",IF(H77=756,"Tujuh Ratus Lima Puluh Enam",IF(H77=757,"Tujuh Ratus Lima Puluh Tujuh",IF(H77=758,"Tujuh Ratus Lima Puluh Delapan",IF(H77=759,"Tujuh Ratus Lima Puluh Sembilan",IF(H77=760,"Tujuh Ratus Enam Puluh",0))))))))</f>
        <v>#REF!</v>
      </c>
      <c r="I310" s="138" t="e">
        <f>IF(I77=753,"Tujuh Ratus Lima Puluh Tiga",IF(I77=754,"Tujuh Ratus Lima Puluh Empat",IF(I77=755,"Tujuh Ratus Lima Puluh Lima",IF(I77=756,"Tujuh Ratus Lima Puluh Enam",IF(I77=757,"Tujuh Ratus Lima Puluh Tujuh",IF(I77=758,"Tujuh Ratus Lima Puluh Delapan",IF(I77=759,"Tujuh Ratus Lima Puluh Sembilan",IF(I77=760,"Tujuh Ratus Enam Puluh",0))))))))</f>
        <v>#REF!</v>
      </c>
      <c r="J310" s="138"/>
      <c r="K310" s="138"/>
      <c r="L310" s="138"/>
      <c r="M310" s="138"/>
      <c r="N310" s="138"/>
      <c r="O310" s="138"/>
      <c r="P310" s="138"/>
      <c r="Q310" s="138"/>
      <c r="R310" s="138"/>
      <c r="S310" s="138"/>
      <c r="T310" s="138"/>
      <c r="U310" s="138"/>
      <c r="V310" s="133"/>
      <c r="W310" s="128"/>
      <c r="X310" s="129"/>
      <c r="Y310" s="129"/>
      <c r="Z310" s="129"/>
      <c r="AA310" s="129"/>
      <c r="AB310" s="129"/>
      <c r="AC310" s="129"/>
      <c r="AD310" s="129"/>
      <c r="AE310" s="129"/>
      <c r="AF310" s="129"/>
      <c r="AG310" s="129"/>
      <c r="AH310" s="129"/>
      <c r="AI310" s="129"/>
      <c r="AJ310" s="129"/>
      <c r="AK310" s="129"/>
      <c r="AL310" s="129"/>
      <c r="AM310" s="129"/>
      <c r="AN310" s="129"/>
      <c r="AO310" s="129"/>
      <c r="AP310" s="129"/>
      <c r="AQ310" s="129"/>
      <c r="AR310" s="129"/>
      <c r="AS310" s="129"/>
      <c r="AT310" s="129"/>
      <c r="AU310" s="129"/>
      <c r="AV310" s="129"/>
      <c r="AW310" s="129"/>
      <c r="AX310" s="129"/>
      <c r="AY310" s="129"/>
      <c r="AZ310" s="129"/>
      <c r="BA310" s="129"/>
      <c r="BB310" s="129"/>
      <c r="BC310" s="129"/>
      <c r="BD310" s="129"/>
      <c r="BE310" s="129"/>
      <c r="BF310" s="129"/>
      <c r="BG310" s="129"/>
      <c r="BH310" s="129"/>
      <c r="BI310" s="129"/>
      <c r="BJ310" s="129"/>
      <c r="BK310" s="129"/>
      <c r="BL310" s="129"/>
      <c r="BM310" s="129"/>
      <c r="BN310" s="129"/>
      <c r="BO310" s="129"/>
      <c r="BP310" s="129"/>
      <c r="BQ310" s="129"/>
      <c r="BR310" s="129"/>
      <c r="BS310" s="129"/>
      <c r="BT310" s="129"/>
      <c r="BU310" s="129"/>
      <c r="BV310" s="129"/>
      <c r="BW310" s="129"/>
      <c r="BX310" s="129"/>
      <c r="BY310" s="129"/>
      <c r="BZ310" s="129"/>
      <c r="CA310" s="129"/>
      <c r="CB310" s="129"/>
      <c r="CC310" s="129"/>
      <c r="CD310" s="129"/>
      <c r="CE310" s="129"/>
      <c r="CF310" s="129"/>
      <c r="CG310" s="129"/>
      <c r="CH310" s="129"/>
      <c r="CI310" s="129"/>
      <c r="CJ310" s="129"/>
      <c r="CK310" s="129"/>
      <c r="CL310" s="129"/>
      <c r="CM310" s="129"/>
      <c r="CN310" s="129"/>
      <c r="CO310" s="129"/>
      <c r="CP310" s="129"/>
      <c r="CQ310" s="129"/>
      <c r="CR310" s="129"/>
      <c r="CS310" s="129"/>
      <c r="CT310" s="129"/>
      <c r="CU310" s="129"/>
      <c r="CV310" s="129"/>
      <c r="CW310" s="129"/>
      <c r="CX310" s="129"/>
      <c r="CY310" s="129"/>
      <c r="CZ310" s="129"/>
      <c r="DA310" s="129"/>
      <c r="DB310" s="129"/>
      <c r="DC310" s="129"/>
      <c r="DD310" s="129"/>
      <c r="DE310" s="129"/>
      <c r="DF310" s="129"/>
      <c r="DG310" s="129"/>
      <c r="DH310" s="129"/>
      <c r="DI310" s="129"/>
      <c r="DJ310" s="129"/>
      <c r="DK310" s="129"/>
      <c r="DL310" s="129"/>
      <c r="DM310" s="129"/>
      <c r="DN310" s="129"/>
      <c r="DO310" s="129"/>
      <c r="DP310" s="129"/>
      <c r="DQ310" s="129"/>
      <c r="DR310" s="129"/>
      <c r="DS310" s="129"/>
      <c r="DT310" s="129"/>
      <c r="DU310" s="129"/>
      <c r="DV310" s="129"/>
      <c r="DW310" s="129"/>
      <c r="DX310" s="129"/>
      <c r="DY310" s="129"/>
      <c r="DZ310" s="129"/>
      <c r="EA310" s="129"/>
      <c r="EB310" s="129"/>
      <c r="EC310" s="129"/>
      <c r="ED310" s="129"/>
      <c r="EE310" s="129"/>
      <c r="EF310" s="129"/>
      <c r="EG310" s="129"/>
      <c r="EH310" s="129"/>
      <c r="EI310" s="129"/>
      <c r="EJ310" s="129"/>
      <c r="EK310" s="129"/>
      <c r="EL310" s="129"/>
      <c r="EM310" s="129"/>
      <c r="EN310" s="129"/>
      <c r="EO310" s="129"/>
      <c r="EP310" s="129"/>
      <c r="EQ310" s="129"/>
      <c r="ER310" s="129"/>
      <c r="ES310" s="129"/>
      <c r="ET310" s="129"/>
      <c r="EU310" s="129"/>
      <c r="EV310" s="129"/>
      <c r="EW310" s="129"/>
      <c r="EX310" s="129"/>
      <c r="EY310" s="129"/>
      <c r="EZ310" s="129"/>
      <c r="FA310" s="129"/>
      <c r="FB310" s="129"/>
      <c r="FC310" s="129"/>
      <c r="FD310" s="129"/>
      <c r="FE310" s="129"/>
      <c r="FF310" s="129"/>
      <c r="FG310" s="129"/>
      <c r="FH310" s="129"/>
      <c r="FI310" s="129"/>
      <c r="FJ310" s="129"/>
      <c r="FK310" s="129"/>
      <c r="FL310" s="129"/>
      <c r="FM310" s="129"/>
      <c r="FN310" s="129"/>
      <c r="FO310" s="129"/>
      <c r="FP310" s="129"/>
      <c r="FQ310" s="129"/>
      <c r="FR310" s="129"/>
      <c r="FS310" s="129"/>
      <c r="FT310" s="129"/>
      <c r="FU310" s="129"/>
      <c r="FV310" s="129"/>
      <c r="FW310" s="129"/>
      <c r="FX310" s="129"/>
      <c r="FY310" s="129"/>
      <c r="FZ310" s="129"/>
      <c r="GA310" s="129"/>
      <c r="GB310" s="129"/>
      <c r="GC310" s="129"/>
      <c r="GD310" s="129"/>
      <c r="GE310" s="129"/>
      <c r="GF310" s="129"/>
      <c r="GG310" s="129"/>
      <c r="GH310" s="129"/>
      <c r="GI310" s="129"/>
      <c r="GJ310" s="129"/>
      <c r="GK310" s="129"/>
      <c r="GL310" s="129"/>
      <c r="GM310" s="129"/>
      <c r="GN310" s="129"/>
      <c r="GO310" s="129"/>
      <c r="GP310" s="129"/>
      <c r="GQ310" s="129"/>
      <c r="GR310" s="129"/>
      <c r="GS310" s="129"/>
      <c r="GT310" s="129"/>
      <c r="GU310" s="129"/>
      <c r="GV310" s="129"/>
      <c r="GW310" s="129"/>
      <c r="GX310" s="129"/>
      <c r="GY310" s="129"/>
      <c r="GZ310" s="129"/>
      <c r="HA310" s="129"/>
      <c r="HB310" s="129"/>
      <c r="HC310" s="129"/>
      <c r="HD310" s="129"/>
      <c r="HE310" s="129"/>
      <c r="HF310" s="129"/>
      <c r="HG310" s="129"/>
      <c r="HH310" s="129"/>
      <c r="HI310" s="129"/>
      <c r="HJ310" s="129"/>
      <c r="HK310" s="129"/>
      <c r="HL310" s="129"/>
      <c r="HM310" s="129"/>
      <c r="HN310" s="129"/>
      <c r="HO310" s="129"/>
      <c r="HP310" s="129"/>
      <c r="HQ310" s="129"/>
      <c r="HR310" s="129"/>
      <c r="HS310" s="129"/>
      <c r="HT310" s="129"/>
      <c r="HU310" s="129"/>
      <c r="HV310" s="129"/>
      <c r="HW310" s="129"/>
      <c r="HX310" s="129"/>
      <c r="HY310" s="129"/>
      <c r="HZ310" s="129"/>
      <c r="IA310" s="129"/>
      <c r="IB310" s="129"/>
      <c r="IC310" s="129"/>
      <c r="ID310" s="129"/>
      <c r="IE310" s="129"/>
      <c r="IF310" s="129"/>
      <c r="IG310" s="129"/>
      <c r="IH310" s="129"/>
      <c r="II310" s="129"/>
      <c r="IJ310" s="129"/>
      <c r="IK310" s="129"/>
      <c r="IL310" s="129"/>
      <c r="IM310" s="129"/>
      <c r="IN310" s="129"/>
      <c r="IO310" s="129"/>
      <c r="IP310" s="129"/>
      <c r="IQ310" s="129"/>
      <c r="IR310" s="129"/>
      <c r="IS310" s="129"/>
      <c r="IT310" s="129"/>
      <c r="IU310" s="129"/>
      <c r="IV310" s="129"/>
      <c r="IW310" s="129"/>
      <c r="IX310" s="129"/>
      <c r="IY310" s="129"/>
    </row>
    <row r="311" spans="1:259" s="120" customFormat="1" ht="15" hidden="1" x14ac:dyDescent="0.3">
      <c r="A311" s="130"/>
      <c r="B311" s="137" t="e">
        <f>IF(B309=0,B310,B309)</f>
        <v>#REF!</v>
      </c>
      <c r="C311" s="137"/>
      <c r="D311" s="137" t="e">
        <f>IF(D309=0,D310,D309)</f>
        <v>#REF!</v>
      </c>
      <c r="E311" s="137" t="e">
        <f>IF(E309=0,E310,E309)</f>
        <v>#REF!</v>
      </c>
      <c r="F311" s="137"/>
      <c r="G311" s="137"/>
      <c r="H311" s="137" t="e">
        <f>IF(H309=0,H310,H309)</f>
        <v>#REF!</v>
      </c>
      <c r="I311" s="137" t="e">
        <f>IF(I309=0,I310,I309)</f>
        <v>#REF!</v>
      </c>
      <c r="J311" s="138"/>
      <c r="K311" s="138"/>
      <c r="L311" s="138"/>
      <c r="M311" s="138"/>
      <c r="N311" s="138"/>
      <c r="O311" s="138"/>
      <c r="P311" s="138"/>
      <c r="Q311" s="138"/>
      <c r="R311" s="138"/>
      <c r="S311" s="138"/>
      <c r="T311" s="138"/>
      <c r="U311" s="138"/>
      <c r="V311" s="133"/>
      <c r="W311" s="128"/>
      <c r="X311" s="129"/>
      <c r="Y311" s="129"/>
      <c r="Z311" s="129"/>
      <c r="AA311" s="129"/>
      <c r="AB311" s="129"/>
      <c r="AC311" s="129"/>
      <c r="AD311" s="129"/>
      <c r="AE311" s="129"/>
      <c r="AF311" s="129"/>
      <c r="AG311" s="129"/>
      <c r="AH311" s="129"/>
      <c r="AI311" s="129"/>
      <c r="AJ311" s="129"/>
      <c r="AK311" s="129"/>
      <c r="AL311" s="129"/>
      <c r="AM311" s="129"/>
      <c r="AN311" s="129"/>
      <c r="AO311" s="129"/>
      <c r="AP311" s="129"/>
      <c r="AQ311" s="129"/>
      <c r="AR311" s="129"/>
      <c r="AS311" s="129"/>
      <c r="AT311" s="129"/>
      <c r="AU311" s="129"/>
      <c r="AV311" s="129"/>
      <c r="AW311" s="129"/>
      <c r="AX311" s="129"/>
      <c r="AY311" s="129"/>
      <c r="AZ311" s="129"/>
      <c r="BA311" s="129"/>
      <c r="BB311" s="129"/>
      <c r="BC311" s="129"/>
      <c r="BD311" s="129"/>
      <c r="BE311" s="129"/>
      <c r="BF311" s="129"/>
      <c r="BG311" s="129"/>
      <c r="BH311" s="129"/>
      <c r="BI311" s="129"/>
      <c r="BJ311" s="129"/>
      <c r="BK311" s="129"/>
      <c r="BL311" s="129"/>
      <c r="BM311" s="129"/>
      <c r="BN311" s="129"/>
      <c r="BO311" s="129"/>
      <c r="BP311" s="129"/>
      <c r="BQ311" s="129"/>
      <c r="BR311" s="129"/>
      <c r="BS311" s="129"/>
      <c r="BT311" s="129"/>
      <c r="BU311" s="129"/>
      <c r="BV311" s="129"/>
      <c r="BW311" s="129"/>
      <c r="BX311" s="129"/>
      <c r="BY311" s="129"/>
      <c r="BZ311" s="129"/>
      <c r="CA311" s="129"/>
      <c r="CB311" s="129"/>
      <c r="CC311" s="129"/>
      <c r="CD311" s="129"/>
      <c r="CE311" s="129"/>
      <c r="CF311" s="129"/>
      <c r="CG311" s="129"/>
      <c r="CH311" s="129"/>
      <c r="CI311" s="129"/>
      <c r="CJ311" s="129"/>
      <c r="CK311" s="129"/>
      <c r="CL311" s="129"/>
      <c r="CM311" s="129"/>
      <c r="CN311" s="129"/>
      <c r="CO311" s="129"/>
      <c r="CP311" s="129"/>
      <c r="CQ311" s="129"/>
      <c r="CR311" s="129"/>
      <c r="CS311" s="129"/>
      <c r="CT311" s="129"/>
      <c r="CU311" s="129"/>
      <c r="CV311" s="129"/>
      <c r="CW311" s="129"/>
      <c r="CX311" s="129"/>
      <c r="CY311" s="129"/>
      <c r="CZ311" s="129"/>
      <c r="DA311" s="129"/>
      <c r="DB311" s="129"/>
      <c r="DC311" s="129"/>
      <c r="DD311" s="129"/>
      <c r="DE311" s="129"/>
      <c r="DF311" s="129"/>
      <c r="DG311" s="129"/>
      <c r="DH311" s="129"/>
      <c r="DI311" s="129"/>
      <c r="DJ311" s="129"/>
      <c r="DK311" s="129"/>
      <c r="DL311" s="129"/>
      <c r="DM311" s="129"/>
      <c r="DN311" s="129"/>
      <c r="DO311" s="129"/>
      <c r="DP311" s="129"/>
      <c r="DQ311" s="129"/>
      <c r="DR311" s="129"/>
      <c r="DS311" s="129"/>
      <c r="DT311" s="129"/>
      <c r="DU311" s="129"/>
      <c r="DV311" s="129"/>
      <c r="DW311" s="129"/>
      <c r="DX311" s="129"/>
      <c r="DY311" s="129"/>
      <c r="DZ311" s="129"/>
      <c r="EA311" s="129"/>
      <c r="EB311" s="129"/>
      <c r="EC311" s="129"/>
      <c r="ED311" s="129"/>
      <c r="EE311" s="129"/>
      <c r="EF311" s="129"/>
      <c r="EG311" s="129"/>
      <c r="EH311" s="129"/>
      <c r="EI311" s="129"/>
      <c r="EJ311" s="129"/>
      <c r="EK311" s="129"/>
      <c r="EL311" s="129"/>
      <c r="EM311" s="129"/>
      <c r="EN311" s="129"/>
      <c r="EO311" s="129"/>
      <c r="EP311" s="129"/>
      <c r="EQ311" s="129"/>
      <c r="ER311" s="129"/>
      <c r="ES311" s="129"/>
      <c r="ET311" s="129"/>
      <c r="EU311" s="129"/>
      <c r="EV311" s="129"/>
      <c r="EW311" s="129"/>
      <c r="EX311" s="129"/>
      <c r="EY311" s="129"/>
      <c r="EZ311" s="129"/>
      <c r="FA311" s="129"/>
      <c r="FB311" s="129"/>
      <c r="FC311" s="129"/>
      <c r="FD311" s="129"/>
      <c r="FE311" s="129"/>
      <c r="FF311" s="129"/>
      <c r="FG311" s="129"/>
      <c r="FH311" s="129"/>
      <c r="FI311" s="129"/>
      <c r="FJ311" s="129"/>
      <c r="FK311" s="129"/>
      <c r="FL311" s="129"/>
      <c r="FM311" s="129"/>
      <c r="FN311" s="129"/>
      <c r="FO311" s="129"/>
      <c r="FP311" s="129"/>
      <c r="FQ311" s="129"/>
      <c r="FR311" s="129"/>
      <c r="FS311" s="129"/>
      <c r="FT311" s="129"/>
      <c r="FU311" s="129"/>
      <c r="FV311" s="129"/>
      <c r="FW311" s="129"/>
      <c r="FX311" s="129"/>
      <c r="FY311" s="129"/>
      <c r="FZ311" s="129"/>
      <c r="GA311" s="129"/>
      <c r="GB311" s="129"/>
      <c r="GC311" s="129"/>
      <c r="GD311" s="129"/>
      <c r="GE311" s="129"/>
      <c r="GF311" s="129"/>
      <c r="GG311" s="129"/>
      <c r="GH311" s="129"/>
      <c r="GI311" s="129"/>
      <c r="GJ311" s="129"/>
      <c r="GK311" s="129"/>
      <c r="GL311" s="129"/>
      <c r="GM311" s="129"/>
      <c r="GN311" s="129"/>
      <c r="GO311" s="129"/>
      <c r="GP311" s="129"/>
      <c r="GQ311" s="129"/>
      <c r="GR311" s="129"/>
      <c r="GS311" s="129"/>
      <c r="GT311" s="129"/>
      <c r="GU311" s="129"/>
      <c r="GV311" s="129"/>
      <c r="GW311" s="129"/>
      <c r="GX311" s="129"/>
      <c r="GY311" s="129"/>
      <c r="GZ311" s="129"/>
      <c r="HA311" s="129"/>
      <c r="HB311" s="129"/>
      <c r="HC311" s="129"/>
      <c r="HD311" s="129"/>
      <c r="HE311" s="129"/>
      <c r="HF311" s="129"/>
      <c r="HG311" s="129"/>
      <c r="HH311" s="129"/>
      <c r="HI311" s="129"/>
      <c r="HJ311" s="129"/>
      <c r="HK311" s="129"/>
      <c r="HL311" s="129"/>
      <c r="HM311" s="129"/>
      <c r="HN311" s="129"/>
      <c r="HO311" s="129"/>
      <c r="HP311" s="129"/>
      <c r="HQ311" s="129"/>
      <c r="HR311" s="129"/>
      <c r="HS311" s="129"/>
      <c r="HT311" s="129"/>
      <c r="HU311" s="129"/>
      <c r="HV311" s="129"/>
      <c r="HW311" s="129"/>
      <c r="HX311" s="129"/>
      <c r="HY311" s="129"/>
      <c r="HZ311" s="129"/>
      <c r="IA311" s="129"/>
      <c r="IB311" s="129"/>
      <c r="IC311" s="129"/>
      <c r="ID311" s="129"/>
      <c r="IE311" s="129"/>
      <c r="IF311" s="129"/>
      <c r="IG311" s="129"/>
      <c r="IH311" s="129"/>
      <c r="II311" s="129"/>
      <c r="IJ311" s="129"/>
      <c r="IK311" s="129"/>
      <c r="IL311" s="129"/>
      <c r="IM311" s="129"/>
      <c r="IN311" s="129"/>
      <c r="IO311" s="129"/>
      <c r="IP311" s="129"/>
      <c r="IQ311" s="129"/>
      <c r="IR311" s="129"/>
      <c r="IS311" s="129"/>
      <c r="IT311" s="129"/>
      <c r="IU311" s="129"/>
      <c r="IV311" s="129"/>
      <c r="IW311" s="129"/>
      <c r="IX311" s="129"/>
      <c r="IY311" s="129"/>
    </row>
    <row r="312" spans="1:259" s="120" customFormat="1" ht="15" hidden="1" x14ac:dyDescent="0.3">
      <c r="A312" s="130"/>
      <c r="B312" s="138" t="e">
        <f>IF(B77=761,"Tujuh Ratus Enam Puluh Satu",IF(B77=762,"Tujuh Ratus Enam Puluh Dua",IF(B77=763,"Tujuh Ratus Enam Puluh Tiga",IF(B77=764,"Tujuh Ratus Enam Puluh Empat",IF(B77=765,"Tujuh Ratus Enam Puluh Lima",IF(B77=766,"Tujuh Ratus Enam Puluh Enam",IF(B77=767,"Tujuh Ratus Enam Puluh Tujuh",IF(B77=768,"Tujuh Ratus Enam Puluh Delapan",0))))))))</f>
        <v>#REF!</v>
      </c>
      <c r="C312" s="138"/>
      <c r="D312" s="138" t="e">
        <f>IF(D77=761,"Tujuh Ratus Enam Puluh Satu",IF(D77=762,"Tujuh Ratus Enam Puluh Dua",IF(D77=763,"Tujuh Ratus Enam Puluh Tiga",IF(D77=764,"Tujuh Ratus Enam Puluh Empat",IF(D77=765,"Tujuh Ratus Enam Puluh Lima",IF(D77=766,"Tujuh Ratus Enam Puluh Enam",IF(D77=767,"Tujuh Ratus Enam Puluh Tujuh",IF(D77=768,"Tujuh Ratus Enam Puluh Delapan",0))))))))</f>
        <v>#REF!</v>
      </c>
      <c r="E312" s="138" t="e">
        <f>IF(E77=761,"Tujuh Ratus Enam Puluh Satu",IF(E77=762,"Tujuh Ratus Enam Puluh Dua",IF(E77=763,"Tujuh Ratus Enam Puluh Tiga",IF(E77=764,"Tujuh Ratus Enam Puluh Empat",IF(E77=765,"Tujuh Ratus Enam Puluh Lima",IF(E77=766,"Tujuh Ratus Enam Puluh Enam",IF(E77=767,"Tujuh Ratus Enam Puluh Tujuh",IF(E77=768,"Tujuh Ratus Enam Puluh Delapan",0))))))))</f>
        <v>#REF!</v>
      </c>
      <c r="F312" s="138"/>
      <c r="G312" s="138"/>
      <c r="H312" s="138" t="e">
        <f>IF(H77=761,"Tujuh Ratus Enam Puluh Satu",IF(H77=762,"Tujuh Ratus Enam Puluh Dua",IF(H77=763,"Tujuh Ratus Enam Puluh Tiga",IF(H77=764,"Tujuh Ratus Enam Puluh Empat",IF(H77=765,"Tujuh Ratus Enam Puluh Lima",IF(H77=766,"Tujuh Ratus Enam Puluh Enam",IF(H77=767,"Tujuh Ratus Enam Puluh Tujuh",IF(H77=768,"Tujuh Ratus Enam Puluh Delapan",0))))))))</f>
        <v>#REF!</v>
      </c>
      <c r="I312" s="138" t="e">
        <f>IF(I77=761,"Tujuh Ratus Enam Puluh Satu",IF(I77=762,"Tujuh Ratus Enam Puluh Dua",IF(I77=763,"Tujuh Ratus Enam Puluh Tiga",IF(I77=764,"Tujuh Ratus Enam Puluh Empat",IF(I77=765,"Tujuh Ratus Enam Puluh Lima",IF(I77=766,"Tujuh Ratus Enam Puluh Enam",IF(I77=767,"Tujuh Ratus Enam Puluh Tujuh",IF(I77=768,"Tujuh Ratus Enam Puluh Delapan",0))))))))</f>
        <v>#REF!</v>
      </c>
      <c r="J312" s="138"/>
      <c r="K312" s="138"/>
      <c r="L312" s="138"/>
      <c r="M312" s="138"/>
      <c r="N312" s="138"/>
      <c r="O312" s="138"/>
      <c r="P312" s="138"/>
      <c r="Q312" s="138"/>
      <c r="R312" s="138"/>
      <c r="S312" s="138"/>
      <c r="T312" s="138"/>
      <c r="U312" s="138"/>
      <c r="V312" s="133"/>
      <c r="W312" s="128"/>
      <c r="X312" s="129"/>
      <c r="Y312" s="129"/>
      <c r="Z312" s="129"/>
      <c r="AA312" s="129"/>
      <c r="AB312" s="129"/>
      <c r="AC312" s="129"/>
      <c r="AD312" s="129"/>
      <c r="AE312" s="129"/>
      <c r="AF312" s="129"/>
      <c r="AG312" s="129"/>
      <c r="AH312" s="129"/>
      <c r="AI312" s="129"/>
      <c r="AJ312" s="129"/>
      <c r="AK312" s="129"/>
      <c r="AL312" s="129"/>
      <c r="AM312" s="129"/>
      <c r="AN312" s="129"/>
      <c r="AO312" s="129"/>
      <c r="AP312" s="129"/>
      <c r="AQ312" s="129"/>
      <c r="AR312" s="129"/>
      <c r="AS312" s="129"/>
      <c r="AT312" s="129"/>
      <c r="AU312" s="129"/>
      <c r="AV312" s="129"/>
      <c r="AW312" s="129"/>
      <c r="AX312" s="129"/>
      <c r="AY312" s="129"/>
      <c r="AZ312" s="129"/>
      <c r="BA312" s="129"/>
      <c r="BB312" s="129"/>
      <c r="BC312" s="129"/>
      <c r="BD312" s="129"/>
      <c r="BE312" s="129"/>
      <c r="BF312" s="129"/>
      <c r="BG312" s="129"/>
      <c r="BH312" s="129"/>
      <c r="BI312" s="129"/>
      <c r="BJ312" s="129"/>
      <c r="BK312" s="129"/>
      <c r="BL312" s="129"/>
      <c r="BM312" s="129"/>
      <c r="BN312" s="129"/>
      <c r="BO312" s="129"/>
      <c r="BP312" s="129"/>
      <c r="BQ312" s="129"/>
      <c r="BR312" s="129"/>
      <c r="BS312" s="129"/>
      <c r="BT312" s="129"/>
      <c r="BU312" s="129"/>
      <c r="BV312" s="129"/>
      <c r="BW312" s="129"/>
      <c r="BX312" s="129"/>
      <c r="BY312" s="129"/>
      <c r="BZ312" s="129"/>
      <c r="CA312" s="129"/>
      <c r="CB312" s="129"/>
      <c r="CC312" s="129"/>
      <c r="CD312" s="129"/>
      <c r="CE312" s="129"/>
      <c r="CF312" s="129"/>
      <c r="CG312" s="129"/>
      <c r="CH312" s="129"/>
      <c r="CI312" s="129"/>
      <c r="CJ312" s="129"/>
      <c r="CK312" s="129"/>
      <c r="CL312" s="129"/>
      <c r="CM312" s="129"/>
      <c r="CN312" s="129"/>
      <c r="CO312" s="129"/>
      <c r="CP312" s="129"/>
      <c r="CQ312" s="129"/>
      <c r="CR312" s="129"/>
      <c r="CS312" s="129"/>
      <c r="CT312" s="129"/>
      <c r="CU312" s="129"/>
      <c r="CV312" s="129"/>
      <c r="CW312" s="129"/>
      <c r="CX312" s="129"/>
      <c r="CY312" s="129"/>
      <c r="CZ312" s="129"/>
      <c r="DA312" s="129"/>
      <c r="DB312" s="129"/>
      <c r="DC312" s="129"/>
      <c r="DD312" s="129"/>
      <c r="DE312" s="129"/>
      <c r="DF312" s="129"/>
      <c r="DG312" s="129"/>
      <c r="DH312" s="129"/>
      <c r="DI312" s="129"/>
      <c r="DJ312" s="129"/>
      <c r="DK312" s="129"/>
      <c r="DL312" s="129"/>
      <c r="DM312" s="129"/>
      <c r="DN312" s="129"/>
      <c r="DO312" s="129"/>
      <c r="DP312" s="129"/>
      <c r="DQ312" s="129"/>
      <c r="DR312" s="129"/>
      <c r="DS312" s="129"/>
      <c r="DT312" s="129"/>
      <c r="DU312" s="129"/>
      <c r="DV312" s="129"/>
      <c r="DW312" s="129"/>
      <c r="DX312" s="129"/>
      <c r="DY312" s="129"/>
      <c r="DZ312" s="129"/>
      <c r="EA312" s="129"/>
      <c r="EB312" s="129"/>
      <c r="EC312" s="129"/>
      <c r="ED312" s="129"/>
      <c r="EE312" s="129"/>
      <c r="EF312" s="129"/>
      <c r="EG312" s="129"/>
      <c r="EH312" s="129"/>
      <c r="EI312" s="129"/>
      <c r="EJ312" s="129"/>
      <c r="EK312" s="129"/>
      <c r="EL312" s="129"/>
      <c r="EM312" s="129"/>
      <c r="EN312" s="129"/>
      <c r="EO312" s="129"/>
      <c r="EP312" s="129"/>
      <c r="EQ312" s="129"/>
      <c r="ER312" s="129"/>
      <c r="ES312" s="129"/>
      <c r="ET312" s="129"/>
      <c r="EU312" s="129"/>
      <c r="EV312" s="129"/>
      <c r="EW312" s="129"/>
      <c r="EX312" s="129"/>
      <c r="EY312" s="129"/>
      <c r="EZ312" s="129"/>
      <c r="FA312" s="129"/>
      <c r="FB312" s="129"/>
      <c r="FC312" s="129"/>
      <c r="FD312" s="129"/>
      <c r="FE312" s="129"/>
      <c r="FF312" s="129"/>
      <c r="FG312" s="129"/>
      <c r="FH312" s="129"/>
      <c r="FI312" s="129"/>
      <c r="FJ312" s="129"/>
      <c r="FK312" s="129"/>
      <c r="FL312" s="129"/>
      <c r="FM312" s="129"/>
      <c r="FN312" s="129"/>
      <c r="FO312" s="129"/>
      <c r="FP312" s="129"/>
      <c r="FQ312" s="129"/>
      <c r="FR312" s="129"/>
      <c r="FS312" s="129"/>
      <c r="FT312" s="129"/>
      <c r="FU312" s="129"/>
      <c r="FV312" s="129"/>
      <c r="FW312" s="129"/>
      <c r="FX312" s="129"/>
      <c r="FY312" s="129"/>
      <c r="FZ312" s="129"/>
      <c r="GA312" s="129"/>
      <c r="GB312" s="129"/>
      <c r="GC312" s="129"/>
      <c r="GD312" s="129"/>
      <c r="GE312" s="129"/>
      <c r="GF312" s="129"/>
      <c r="GG312" s="129"/>
      <c r="GH312" s="129"/>
      <c r="GI312" s="129"/>
      <c r="GJ312" s="129"/>
      <c r="GK312" s="129"/>
      <c r="GL312" s="129"/>
      <c r="GM312" s="129"/>
      <c r="GN312" s="129"/>
      <c r="GO312" s="129"/>
      <c r="GP312" s="129"/>
      <c r="GQ312" s="129"/>
      <c r="GR312" s="129"/>
      <c r="GS312" s="129"/>
      <c r="GT312" s="129"/>
      <c r="GU312" s="129"/>
      <c r="GV312" s="129"/>
      <c r="GW312" s="129"/>
      <c r="GX312" s="129"/>
      <c r="GY312" s="129"/>
      <c r="GZ312" s="129"/>
      <c r="HA312" s="129"/>
      <c r="HB312" s="129"/>
      <c r="HC312" s="129"/>
      <c r="HD312" s="129"/>
      <c r="HE312" s="129"/>
      <c r="HF312" s="129"/>
      <c r="HG312" s="129"/>
      <c r="HH312" s="129"/>
      <c r="HI312" s="129"/>
      <c r="HJ312" s="129"/>
      <c r="HK312" s="129"/>
      <c r="HL312" s="129"/>
      <c r="HM312" s="129"/>
      <c r="HN312" s="129"/>
      <c r="HO312" s="129"/>
      <c r="HP312" s="129"/>
      <c r="HQ312" s="129"/>
      <c r="HR312" s="129"/>
      <c r="HS312" s="129"/>
      <c r="HT312" s="129"/>
      <c r="HU312" s="129"/>
      <c r="HV312" s="129"/>
      <c r="HW312" s="129"/>
      <c r="HX312" s="129"/>
      <c r="HY312" s="129"/>
      <c r="HZ312" s="129"/>
      <c r="IA312" s="129"/>
      <c r="IB312" s="129"/>
      <c r="IC312" s="129"/>
      <c r="ID312" s="129"/>
      <c r="IE312" s="129"/>
      <c r="IF312" s="129"/>
      <c r="IG312" s="129"/>
      <c r="IH312" s="129"/>
      <c r="II312" s="129"/>
      <c r="IJ312" s="129"/>
      <c r="IK312" s="129"/>
      <c r="IL312" s="129"/>
      <c r="IM312" s="129"/>
      <c r="IN312" s="129"/>
      <c r="IO312" s="129"/>
      <c r="IP312" s="129"/>
      <c r="IQ312" s="129"/>
      <c r="IR312" s="129"/>
      <c r="IS312" s="129"/>
      <c r="IT312" s="129"/>
      <c r="IU312" s="129"/>
      <c r="IV312" s="129"/>
      <c r="IW312" s="129"/>
      <c r="IX312" s="129"/>
      <c r="IY312" s="129"/>
    </row>
    <row r="313" spans="1:259" s="120" customFormat="1" ht="15" hidden="1" x14ac:dyDescent="0.3">
      <c r="A313" s="130"/>
      <c r="B313" s="137" t="e">
        <f>IF(B311=0,B312,B311)</f>
        <v>#REF!</v>
      </c>
      <c r="C313" s="137"/>
      <c r="D313" s="137" t="e">
        <f>IF(D311=0,D312,D311)</f>
        <v>#REF!</v>
      </c>
      <c r="E313" s="137" t="e">
        <f>IF(E311=0,E312,E311)</f>
        <v>#REF!</v>
      </c>
      <c r="F313" s="137"/>
      <c r="G313" s="137"/>
      <c r="H313" s="137" t="e">
        <f>IF(H311=0,H312,H311)</f>
        <v>#REF!</v>
      </c>
      <c r="I313" s="137" t="e">
        <f>IF(I311=0,I312,I311)</f>
        <v>#REF!</v>
      </c>
      <c r="J313" s="138"/>
      <c r="K313" s="138"/>
      <c r="L313" s="138"/>
      <c r="M313" s="138"/>
      <c r="N313" s="138"/>
      <c r="O313" s="138"/>
      <c r="P313" s="138"/>
      <c r="Q313" s="138"/>
      <c r="R313" s="138"/>
      <c r="S313" s="138"/>
      <c r="T313" s="138"/>
      <c r="U313" s="138"/>
      <c r="V313" s="133"/>
      <c r="W313" s="128"/>
      <c r="X313" s="129"/>
      <c r="Y313" s="129"/>
      <c r="Z313" s="129"/>
      <c r="AA313" s="129"/>
      <c r="AB313" s="129"/>
      <c r="AC313" s="129"/>
      <c r="AD313" s="129"/>
      <c r="AE313" s="129"/>
      <c r="AF313" s="129"/>
      <c r="AG313" s="129"/>
      <c r="AH313" s="129"/>
      <c r="AI313" s="129"/>
      <c r="AJ313" s="129"/>
      <c r="AK313" s="129"/>
      <c r="AL313" s="129"/>
      <c r="AM313" s="129"/>
      <c r="AN313" s="129"/>
      <c r="AO313" s="129"/>
      <c r="AP313" s="129"/>
      <c r="AQ313" s="129"/>
      <c r="AR313" s="129"/>
      <c r="AS313" s="129"/>
      <c r="AT313" s="129"/>
      <c r="AU313" s="129"/>
      <c r="AV313" s="129"/>
      <c r="AW313" s="129"/>
      <c r="AX313" s="129"/>
      <c r="AY313" s="129"/>
      <c r="AZ313" s="129"/>
      <c r="BA313" s="129"/>
      <c r="BB313" s="129"/>
      <c r="BC313" s="129"/>
      <c r="BD313" s="129"/>
      <c r="BE313" s="129"/>
      <c r="BF313" s="129"/>
      <c r="BG313" s="129"/>
      <c r="BH313" s="129"/>
      <c r="BI313" s="129"/>
      <c r="BJ313" s="129"/>
      <c r="BK313" s="129"/>
      <c r="BL313" s="129"/>
      <c r="BM313" s="129"/>
      <c r="BN313" s="129"/>
      <c r="BO313" s="129"/>
      <c r="BP313" s="129"/>
      <c r="BQ313" s="129"/>
      <c r="BR313" s="129"/>
      <c r="BS313" s="129"/>
      <c r="BT313" s="129"/>
      <c r="BU313" s="129"/>
      <c r="BV313" s="129"/>
      <c r="BW313" s="129"/>
      <c r="BX313" s="129"/>
      <c r="BY313" s="129"/>
      <c r="BZ313" s="129"/>
      <c r="CA313" s="129"/>
      <c r="CB313" s="129"/>
      <c r="CC313" s="129"/>
      <c r="CD313" s="129"/>
      <c r="CE313" s="129"/>
      <c r="CF313" s="129"/>
      <c r="CG313" s="129"/>
      <c r="CH313" s="129"/>
      <c r="CI313" s="129"/>
      <c r="CJ313" s="129"/>
      <c r="CK313" s="129"/>
      <c r="CL313" s="129"/>
      <c r="CM313" s="129"/>
      <c r="CN313" s="129"/>
      <c r="CO313" s="129"/>
      <c r="CP313" s="129"/>
      <c r="CQ313" s="129"/>
      <c r="CR313" s="129"/>
      <c r="CS313" s="129"/>
      <c r="CT313" s="129"/>
      <c r="CU313" s="129"/>
      <c r="CV313" s="129"/>
      <c r="CW313" s="129"/>
      <c r="CX313" s="129"/>
      <c r="CY313" s="129"/>
      <c r="CZ313" s="129"/>
      <c r="DA313" s="129"/>
      <c r="DB313" s="129"/>
      <c r="DC313" s="129"/>
      <c r="DD313" s="129"/>
      <c r="DE313" s="129"/>
      <c r="DF313" s="129"/>
      <c r="DG313" s="129"/>
      <c r="DH313" s="129"/>
      <c r="DI313" s="129"/>
      <c r="DJ313" s="129"/>
      <c r="DK313" s="129"/>
      <c r="DL313" s="129"/>
      <c r="DM313" s="129"/>
      <c r="DN313" s="129"/>
      <c r="DO313" s="129"/>
      <c r="DP313" s="129"/>
      <c r="DQ313" s="129"/>
      <c r="DR313" s="129"/>
      <c r="DS313" s="129"/>
      <c r="DT313" s="129"/>
      <c r="DU313" s="129"/>
      <c r="DV313" s="129"/>
      <c r="DW313" s="129"/>
      <c r="DX313" s="129"/>
      <c r="DY313" s="129"/>
      <c r="DZ313" s="129"/>
      <c r="EA313" s="129"/>
      <c r="EB313" s="129"/>
      <c r="EC313" s="129"/>
      <c r="ED313" s="129"/>
      <c r="EE313" s="129"/>
      <c r="EF313" s="129"/>
      <c r="EG313" s="129"/>
      <c r="EH313" s="129"/>
      <c r="EI313" s="129"/>
      <c r="EJ313" s="129"/>
      <c r="EK313" s="129"/>
      <c r="EL313" s="129"/>
      <c r="EM313" s="129"/>
      <c r="EN313" s="129"/>
      <c r="EO313" s="129"/>
      <c r="EP313" s="129"/>
      <c r="EQ313" s="129"/>
      <c r="ER313" s="129"/>
      <c r="ES313" s="129"/>
      <c r="ET313" s="129"/>
      <c r="EU313" s="129"/>
      <c r="EV313" s="129"/>
      <c r="EW313" s="129"/>
      <c r="EX313" s="129"/>
      <c r="EY313" s="129"/>
      <c r="EZ313" s="129"/>
      <c r="FA313" s="129"/>
      <c r="FB313" s="129"/>
      <c r="FC313" s="129"/>
      <c r="FD313" s="129"/>
      <c r="FE313" s="129"/>
      <c r="FF313" s="129"/>
      <c r="FG313" s="129"/>
      <c r="FH313" s="129"/>
      <c r="FI313" s="129"/>
      <c r="FJ313" s="129"/>
      <c r="FK313" s="129"/>
      <c r="FL313" s="129"/>
      <c r="FM313" s="129"/>
      <c r="FN313" s="129"/>
      <c r="FO313" s="129"/>
      <c r="FP313" s="129"/>
      <c r="FQ313" s="129"/>
      <c r="FR313" s="129"/>
      <c r="FS313" s="129"/>
      <c r="FT313" s="129"/>
      <c r="FU313" s="129"/>
      <c r="FV313" s="129"/>
      <c r="FW313" s="129"/>
      <c r="FX313" s="129"/>
      <c r="FY313" s="129"/>
      <c r="FZ313" s="129"/>
      <c r="GA313" s="129"/>
      <c r="GB313" s="129"/>
      <c r="GC313" s="129"/>
      <c r="GD313" s="129"/>
      <c r="GE313" s="129"/>
      <c r="GF313" s="129"/>
      <c r="GG313" s="129"/>
      <c r="GH313" s="129"/>
      <c r="GI313" s="129"/>
      <c r="GJ313" s="129"/>
      <c r="GK313" s="129"/>
      <c r="GL313" s="129"/>
      <c r="GM313" s="129"/>
      <c r="GN313" s="129"/>
      <c r="GO313" s="129"/>
      <c r="GP313" s="129"/>
      <c r="GQ313" s="129"/>
      <c r="GR313" s="129"/>
      <c r="GS313" s="129"/>
      <c r="GT313" s="129"/>
      <c r="GU313" s="129"/>
      <c r="GV313" s="129"/>
      <c r="GW313" s="129"/>
      <c r="GX313" s="129"/>
      <c r="GY313" s="129"/>
      <c r="GZ313" s="129"/>
      <c r="HA313" s="129"/>
      <c r="HB313" s="129"/>
      <c r="HC313" s="129"/>
      <c r="HD313" s="129"/>
      <c r="HE313" s="129"/>
      <c r="HF313" s="129"/>
      <c r="HG313" s="129"/>
      <c r="HH313" s="129"/>
      <c r="HI313" s="129"/>
      <c r="HJ313" s="129"/>
      <c r="HK313" s="129"/>
      <c r="HL313" s="129"/>
      <c r="HM313" s="129"/>
      <c r="HN313" s="129"/>
      <c r="HO313" s="129"/>
      <c r="HP313" s="129"/>
      <c r="HQ313" s="129"/>
      <c r="HR313" s="129"/>
      <c r="HS313" s="129"/>
      <c r="HT313" s="129"/>
      <c r="HU313" s="129"/>
      <c r="HV313" s="129"/>
      <c r="HW313" s="129"/>
      <c r="HX313" s="129"/>
      <c r="HY313" s="129"/>
      <c r="HZ313" s="129"/>
      <c r="IA313" s="129"/>
      <c r="IB313" s="129"/>
      <c r="IC313" s="129"/>
      <c r="ID313" s="129"/>
      <c r="IE313" s="129"/>
      <c r="IF313" s="129"/>
      <c r="IG313" s="129"/>
      <c r="IH313" s="129"/>
      <c r="II313" s="129"/>
      <c r="IJ313" s="129"/>
      <c r="IK313" s="129"/>
      <c r="IL313" s="129"/>
      <c r="IM313" s="129"/>
      <c r="IN313" s="129"/>
      <c r="IO313" s="129"/>
      <c r="IP313" s="129"/>
      <c r="IQ313" s="129"/>
      <c r="IR313" s="129"/>
      <c r="IS313" s="129"/>
      <c r="IT313" s="129"/>
      <c r="IU313" s="129"/>
      <c r="IV313" s="129"/>
      <c r="IW313" s="129"/>
      <c r="IX313" s="129"/>
      <c r="IY313" s="129"/>
    </row>
    <row r="314" spans="1:259" s="120" customFormat="1" ht="15" hidden="1" x14ac:dyDescent="0.3">
      <c r="A314" s="130"/>
      <c r="B314" s="138" t="e">
        <f>IF(B77=769,"Tujuh Ratus Enam Puluh Sembilan",IF(B77=770,"Tujuh Ratus Tujuh Puluh",IF(B77=771,"Tujuh Ratus Tujuh Puluh Satu",IF(B77=772,"Tujuh Ratus Tujuh Puluh Dua",IF(B77=773,"Tujuh Ratus Tujuh Puluh Tiga",IF(B77=774,"Tujuh Ratus Tujuh Puluh Empat",IF(B77=775,"Tujuh Ratus Tujuh Puluh Lima",IF(B77=776,"Tujuh Ratus Tujuh Puluh Enam",0))))))))</f>
        <v>#REF!</v>
      </c>
      <c r="C314" s="138"/>
      <c r="D314" s="138" t="e">
        <f>IF(D77=769,"Tujuh Ratus Enam Puluh Sembilan",IF(D77=770,"Tujuh Ratus Tujuh Puluh",IF(D77=771,"Tujuh Ratus Tujuh Puluh Satu",IF(D77=772,"Tujuh Ratus Tujuh Puluh Dua",IF(D77=773,"Tujuh Ratus Tujuh Puluh Tiga",IF(D77=774,"Tujuh Ratus Tujuh Puluh Empat",IF(D77=775,"Tujuh Ratus Tujuh Puluh Lima",IF(D77=776,"Tujuh Ratus Tujuh Puluh Enam",0))))))))</f>
        <v>#REF!</v>
      </c>
      <c r="E314" s="138" t="e">
        <f>IF(E77=769,"Tujuh Ratus Enam Puluh Sembilan",IF(E77=770,"Tujuh Ratus Tujuh Puluh",IF(E77=771,"Tujuh Ratus Tujuh Puluh Satu",IF(E77=772,"Tujuh Ratus Tujuh Puluh Dua",IF(E77=773,"Tujuh Ratus Tujuh Puluh Tiga",IF(E77=774,"Tujuh Ratus Tujuh Puluh Empat",IF(E77=775,"Tujuh Ratus Tujuh Puluh Lima",IF(E77=776,"Tujuh Ratus Tujuh Puluh Enam",0))))))))</f>
        <v>#REF!</v>
      </c>
      <c r="F314" s="138"/>
      <c r="G314" s="138"/>
      <c r="H314" s="138" t="e">
        <f>IF(H77=769,"Tujuh Ratus Enam Puluh Sembilan",IF(H77=770,"Tujuh Ratus Tujuh Puluh",IF(H77=771,"Tujuh Ratus Tujuh Puluh Satu",IF(H77=772,"Tujuh Ratus Tujuh Puluh Dua",IF(H77=773,"Tujuh Ratus Tujuh Puluh Tiga",IF(H77=774,"Tujuh Ratus Tujuh Puluh Empat",IF(H77=775,"Tujuh Ratus Tujuh Puluh Lima",IF(H77=776,"Tujuh Ratus Tujuh Puluh Enam",0))))))))</f>
        <v>#REF!</v>
      </c>
      <c r="I314" s="138" t="e">
        <f>IF(I77=769,"Tujuh Ratus Enam Puluh Sembilan",IF(I77=770,"Tujuh Ratus Tujuh Puluh",IF(I77=771,"Tujuh Ratus Tujuh Puluh Satu",IF(I77=772,"Tujuh Ratus Tujuh Puluh Dua",IF(I77=773,"Tujuh Ratus Tujuh Puluh Tiga",IF(I77=774,"Tujuh Ratus Tujuh Puluh Empat",IF(I77=775,"Tujuh Ratus Tujuh Puluh Lima",IF(I77=776,"Tujuh Ratus Tujuh Puluh Enam",0))))))))</f>
        <v>#REF!</v>
      </c>
      <c r="J314" s="138"/>
      <c r="K314" s="138"/>
      <c r="L314" s="138"/>
      <c r="M314" s="138"/>
      <c r="N314" s="138"/>
      <c r="O314" s="138"/>
      <c r="P314" s="138"/>
      <c r="Q314" s="138"/>
      <c r="R314" s="138"/>
      <c r="S314" s="138"/>
      <c r="T314" s="138"/>
      <c r="U314" s="138"/>
      <c r="V314" s="133"/>
      <c r="W314" s="128"/>
      <c r="X314" s="129"/>
      <c r="Y314" s="129"/>
      <c r="Z314" s="129"/>
      <c r="AA314" s="129"/>
      <c r="AB314" s="129"/>
      <c r="AC314" s="129"/>
      <c r="AD314" s="129"/>
      <c r="AE314" s="129"/>
      <c r="AF314" s="129"/>
      <c r="AG314" s="129"/>
      <c r="AH314" s="129"/>
      <c r="AI314" s="129"/>
      <c r="AJ314" s="129"/>
      <c r="AK314" s="129"/>
      <c r="AL314" s="129"/>
      <c r="AM314" s="129"/>
      <c r="AN314" s="129"/>
      <c r="AO314" s="129"/>
      <c r="AP314" s="129"/>
      <c r="AQ314" s="129"/>
      <c r="AR314" s="129"/>
      <c r="AS314" s="129"/>
      <c r="AT314" s="129"/>
      <c r="AU314" s="129"/>
      <c r="AV314" s="129"/>
      <c r="AW314" s="129"/>
      <c r="AX314" s="129"/>
      <c r="AY314" s="129"/>
      <c r="AZ314" s="129"/>
      <c r="BA314" s="129"/>
      <c r="BB314" s="129"/>
      <c r="BC314" s="129"/>
      <c r="BD314" s="129"/>
      <c r="BE314" s="129"/>
      <c r="BF314" s="129"/>
      <c r="BG314" s="129"/>
      <c r="BH314" s="129"/>
      <c r="BI314" s="129"/>
      <c r="BJ314" s="129"/>
      <c r="BK314" s="129"/>
      <c r="BL314" s="129"/>
      <c r="BM314" s="129"/>
      <c r="BN314" s="129"/>
      <c r="BO314" s="129"/>
      <c r="BP314" s="129"/>
      <c r="BQ314" s="129"/>
      <c r="BR314" s="129"/>
      <c r="BS314" s="129"/>
      <c r="BT314" s="129"/>
      <c r="BU314" s="129"/>
      <c r="BV314" s="129"/>
      <c r="BW314" s="129"/>
      <c r="BX314" s="129"/>
      <c r="BY314" s="129"/>
      <c r="BZ314" s="129"/>
      <c r="CA314" s="129"/>
      <c r="CB314" s="129"/>
      <c r="CC314" s="129"/>
      <c r="CD314" s="129"/>
      <c r="CE314" s="129"/>
      <c r="CF314" s="129"/>
      <c r="CG314" s="129"/>
      <c r="CH314" s="129"/>
      <c r="CI314" s="129"/>
      <c r="CJ314" s="129"/>
      <c r="CK314" s="129"/>
      <c r="CL314" s="129"/>
      <c r="CM314" s="129"/>
      <c r="CN314" s="129"/>
      <c r="CO314" s="129"/>
      <c r="CP314" s="129"/>
      <c r="CQ314" s="129"/>
      <c r="CR314" s="129"/>
      <c r="CS314" s="129"/>
      <c r="CT314" s="129"/>
      <c r="CU314" s="129"/>
      <c r="CV314" s="129"/>
      <c r="CW314" s="129"/>
      <c r="CX314" s="129"/>
      <c r="CY314" s="129"/>
      <c r="CZ314" s="129"/>
      <c r="DA314" s="129"/>
      <c r="DB314" s="129"/>
      <c r="DC314" s="129"/>
      <c r="DD314" s="129"/>
      <c r="DE314" s="129"/>
      <c r="DF314" s="129"/>
      <c r="DG314" s="129"/>
      <c r="DH314" s="129"/>
      <c r="DI314" s="129"/>
      <c r="DJ314" s="129"/>
      <c r="DK314" s="129"/>
      <c r="DL314" s="129"/>
      <c r="DM314" s="129"/>
      <c r="DN314" s="129"/>
      <c r="DO314" s="129"/>
      <c r="DP314" s="129"/>
      <c r="DQ314" s="129"/>
      <c r="DR314" s="129"/>
      <c r="DS314" s="129"/>
      <c r="DT314" s="129"/>
      <c r="DU314" s="129"/>
      <c r="DV314" s="129"/>
      <c r="DW314" s="129"/>
      <c r="DX314" s="129"/>
      <c r="DY314" s="129"/>
      <c r="DZ314" s="129"/>
      <c r="EA314" s="129"/>
      <c r="EB314" s="129"/>
      <c r="EC314" s="129"/>
      <c r="ED314" s="129"/>
      <c r="EE314" s="129"/>
      <c r="EF314" s="129"/>
      <c r="EG314" s="129"/>
      <c r="EH314" s="129"/>
      <c r="EI314" s="129"/>
      <c r="EJ314" s="129"/>
      <c r="EK314" s="129"/>
      <c r="EL314" s="129"/>
      <c r="EM314" s="129"/>
      <c r="EN314" s="129"/>
      <c r="EO314" s="129"/>
      <c r="EP314" s="129"/>
      <c r="EQ314" s="129"/>
      <c r="ER314" s="129"/>
      <c r="ES314" s="129"/>
      <c r="ET314" s="129"/>
      <c r="EU314" s="129"/>
      <c r="EV314" s="129"/>
      <c r="EW314" s="129"/>
      <c r="EX314" s="129"/>
      <c r="EY314" s="129"/>
      <c r="EZ314" s="129"/>
      <c r="FA314" s="129"/>
      <c r="FB314" s="129"/>
      <c r="FC314" s="129"/>
      <c r="FD314" s="129"/>
      <c r="FE314" s="129"/>
      <c r="FF314" s="129"/>
      <c r="FG314" s="129"/>
      <c r="FH314" s="129"/>
      <c r="FI314" s="129"/>
      <c r="FJ314" s="129"/>
      <c r="FK314" s="129"/>
      <c r="FL314" s="129"/>
      <c r="FM314" s="129"/>
      <c r="FN314" s="129"/>
      <c r="FO314" s="129"/>
      <c r="FP314" s="129"/>
      <c r="FQ314" s="129"/>
      <c r="FR314" s="129"/>
      <c r="FS314" s="129"/>
      <c r="FT314" s="129"/>
      <c r="FU314" s="129"/>
      <c r="FV314" s="129"/>
      <c r="FW314" s="129"/>
      <c r="FX314" s="129"/>
      <c r="FY314" s="129"/>
      <c r="FZ314" s="129"/>
      <c r="GA314" s="129"/>
      <c r="GB314" s="129"/>
      <c r="GC314" s="129"/>
      <c r="GD314" s="129"/>
      <c r="GE314" s="129"/>
      <c r="GF314" s="129"/>
      <c r="GG314" s="129"/>
      <c r="GH314" s="129"/>
      <c r="GI314" s="129"/>
      <c r="GJ314" s="129"/>
      <c r="GK314" s="129"/>
      <c r="GL314" s="129"/>
      <c r="GM314" s="129"/>
      <c r="GN314" s="129"/>
      <c r="GO314" s="129"/>
      <c r="GP314" s="129"/>
      <c r="GQ314" s="129"/>
      <c r="GR314" s="129"/>
      <c r="GS314" s="129"/>
      <c r="GT314" s="129"/>
      <c r="GU314" s="129"/>
      <c r="GV314" s="129"/>
      <c r="GW314" s="129"/>
      <c r="GX314" s="129"/>
      <c r="GY314" s="129"/>
      <c r="GZ314" s="129"/>
      <c r="HA314" s="129"/>
      <c r="HB314" s="129"/>
      <c r="HC314" s="129"/>
      <c r="HD314" s="129"/>
      <c r="HE314" s="129"/>
      <c r="HF314" s="129"/>
      <c r="HG314" s="129"/>
      <c r="HH314" s="129"/>
      <c r="HI314" s="129"/>
      <c r="HJ314" s="129"/>
      <c r="HK314" s="129"/>
      <c r="HL314" s="129"/>
      <c r="HM314" s="129"/>
      <c r="HN314" s="129"/>
      <c r="HO314" s="129"/>
      <c r="HP314" s="129"/>
      <c r="HQ314" s="129"/>
      <c r="HR314" s="129"/>
      <c r="HS314" s="129"/>
      <c r="HT314" s="129"/>
      <c r="HU314" s="129"/>
      <c r="HV314" s="129"/>
      <c r="HW314" s="129"/>
      <c r="HX314" s="129"/>
      <c r="HY314" s="129"/>
      <c r="HZ314" s="129"/>
      <c r="IA314" s="129"/>
      <c r="IB314" s="129"/>
      <c r="IC314" s="129"/>
      <c r="ID314" s="129"/>
      <c r="IE314" s="129"/>
      <c r="IF314" s="129"/>
      <c r="IG314" s="129"/>
      <c r="IH314" s="129"/>
      <c r="II314" s="129"/>
      <c r="IJ314" s="129"/>
      <c r="IK314" s="129"/>
      <c r="IL314" s="129"/>
      <c r="IM314" s="129"/>
      <c r="IN314" s="129"/>
      <c r="IO314" s="129"/>
      <c r="IP314" s="129"/>
      <c r="IQ314" s="129"/>
      <c r="IR314" s="129"/>
      <c r="IS314" s="129"/>
      <c r="IT314" s="129"/>
      <c r="IU314" s="129"/>
      <c r="IV314" s="129"/>
      <c r="IW314" s="129"/>
      <c r="IX314" s="129"/>
      <c r="IY314" s="129"/>
    </row>
    <row r="315" spans="1:259" s="120" customFormat="1" ht="15" hidden="1" x14ac:dyDescent="0.3">
      <c r="A315" s="130"/>
      <c r="B315" s="137" t="e">
        <f>IF(B313=0,B314,B313)</f>
        <v>#REF!</v>
      </c>
      <c r="C315" s="137"/>
      <c r="D315" s="137" t="e">
        <f>IF(D313=0,D314,D313)</f>
        <v>#REF!</v>
      </c>
      <c r="E315" s="137" t="e">
        <f>IF(E313=0,E314,E313)</f>
        <v>#REF!</v>
      </c>
      <c r="F315" s="137"/>
      <c r="G315" s="137"/>
      <c r="H315" s="137" t="e">
        <f>IF(H313=0,H314,H313)</f>
        <v>#REF!</v>
      </c>
      <c r="I315" s="137" t="e">
        <f>IF(I313=0,I314,I313)</f>
        <v>#REF!</v>
      </c>
      <c r="J315" s="138"/>
      <c r="K315" s="138"/>
      <c r="L315" s="138"/>
      <c r="M315" s="138"/>
      <c r="N315" s="138"/>
      <c r="O315" s="138"/>
      <c r="P315" s="138"/>
      <c r="Q315" s="138"/>
      <c r="R315" s="138"/>
      <c r="S315" s="138"/>
      <c r="T315" s="138"/>
      <c r="U315" s="138"/>
      <c r="V315" s="133"/>
      <c r="W315" s="128"/>
      <c r="X315" s="129"/>
      <c r="Y315" s="129"/>
      <c r="Z315" s="129"/>
      <c r="AA315" s="129"/>
      <c r="AB315" s="129"/>
      <c r="AC315" s="129"/>
      <c r="AD315" s="129"/>
      <c r="AE315" s="129"/>
      <c r="AF315" s="129"/>
      <c r="AG315" s="129"/>
      <c r="AH315" s="129"/>
      <c r="AI315" s="129"/>
      <c r="AJ315" s="129"/>
      <c r="AK315" s="129"/>
      <c r="AL315" s="129"/>
      <c r="AM315" s="129"/>
      <c r="AN315" s="129"/>
      <c r="AO315" s="129"/>
      <c r="AP315" s="129"/>
      <c r="AQ315" s="129"/>
      <c r="AR315" s="129"/>
      <c r="AS315" s="129"/>
      <c r="AT315" s="129"/>
      <c r="AU315" s="129"/>
      <c r="AV315" s="129"/>
      <c r="AW315" s="129"/>
      <c r="AX315" s="129"/>
      <c r="AY315" s="129"/>
      <c r="AZ315" s="129"/>
      <c r="BA315" s="129"/>
      <c r="BB315" s="129"/>
      <c r="BC315" s="129"/>
      <c r="BD315" s="129"/>
      <c r="BE315" s="129"/>
      <c r="BF315" s="129"/>
      <c r="BG315" s="129"/>
      <c r="BH315" s="129"/>
      <c r="BI315" s="129"/>
      <c r="BJ315" s="129"/>
      <c r="BK315" s="129"/>
      <c r="BL315" s="129"/>
      <c r="BM315" s="129"/>
      <c r="BN315" s="129"/>
      <c r="BO315" s="129"/>
      <c r="BP315" s="129"/>
      <c r="BQ315" s="129"/>
      <c r="BR315" s="129"/>
      <c r="BS315" s="129"/>
      <c r="BT315" s="129"/>
      <c r="BU315" s="129"/>
      <c r="BV315" s="129"/>
      <c r="BW315" s="129"/>
      <c r="BX315" s="129"/>
      <c r="BY315" s="129"/>
      <c r="BZ315" s="129"/>
      <c r="CA315" s="129"/>
      <c r="CB315" s="129"/>
      <c r="CC315" s="129"/>
      <c r="CD315" s="129"/>
      <c r="CE315" s="129"/>
      <c r="CF315" s="129"/>
      <c r="CG315" s="129"/>
      <c r="CH315" s="129"/>
      <c r="CI315" s="129"/>
      <c r="CJ315" s="129"/>
      <c r="CK315" s="129"/>
      <c r="CL315" s="129"/>
      <c r="CM315" s="129"/>
      <c r="CN315" s="129"/>
      <c r="CO315" s="129"/>
      <c r="CP315" s="129"/>
      <c r="CQ315" s="129"/>
      <c r="CR315" s="129"/>
      <c r="CS315" s="129"/>
      <c r="CT315" s="129"/>
      <c r="CU315" s="129"/>
      <c r="CV315" s="129"/>
      <c r="CW315" s="129"/>
      <c r="CX315" s="129"/>
      <c r="CY315" s="129"/>
      <c r="CZ315" s="129"/>
      <c r="DA315" s="129"/>
      <c r="DB315" s="129"/>
      <c r="DC315" s="129"/>
      <c r="DD315" s="129"/>
      <c r="DE315" s="129"/>
      <c r="DF315" s="129"/>
      <c r="DG315" s="129"/>
      <c r="DH315" s="129"/>
      <c r="DI315" s="129"/>
      <c r="DJ315" s="129"/>
      <c r="DK315" s="129"/>
      <c r="DL315" s="129"/>
      <c r="DM315" s="129"/>
      <c r="DN315" s="129"/>
      <c r="DO315" s="129"/>
      <c r="DP315" s="129"/>
      <c r="DQ315" s="129"/>
      <c r="DR315" s="129"/>
      <c r="DS315" s="129"/>
      <c r="DT315" s="129"/>
      <c r="DU315" s="129"/>
      <c r="DV315" s="129"/>
      <c r="DW315" s="129"/>
      <c r="DX315" s="129"/>
      <c r="DY315" s="129"/>
      <c r="DZ315" s="129"/>
      <c r="EA315" s="129"/>
      <c r="EB315" s="129"/>
      <c r="EC315" s="129"/>
      <c r="ED315" s="129"/>
      <c r="EE315" s="129"/>
      <c r="EF315" s="129"/>
      <c r="EG315" s="129"/>
      <c r="EH315" s="129"/>
      <c r="EI315" s="129"/>
      <c r="EJ315" s="129"/>
      <c r="EK315" s="129"/>
      <c r="EL315" s="129"/>
      <c r="EM315" s="129"/>
      <c r="EN315" s="129"/>
      <c r="EO315" s="129"/>
      <c r="EP315" s="129"/>
      <c r="EQ315" s="129"/>
      <c r="ER315" s="129"/>
      <c r="ES315" s="129"/>
      <c r="ET315" s="129"/>
      <c r="EU315" s="129"/>
      <c r="EV315" s="129"/>
      <c r="EW315" s="129"/>
      <c r="EX315" s="129"/>
      <c r="EY315" s="129"/>
      <c r="EZ315" s="129"/>
      <c r="FA315" s="129"/>
      <c r="FB315" s="129"/>
      <c r="FC315" s="129"/>
      <c r="FD315" s="129"/>
      <c r="FE315" s="129"/>
      <c r="FF315" s="129"/>
      <c r="FG315" s="129"/>
      <c r="FH315" s="129"/>
      <c r="FI315" s="129"/>
      <c r="FJ315" s="129"/>
      <c r="FK315" s="129"/>
      <c r="FL315" s="129"/>
      <c r="FM315" s="129"/>
      <c r="FN315" s="129"/>
      <c r="FO315" s="129"/>
      <c r="FP315" s="129"/>
      <c r="FQ315" s="129"/>
      <c r="FR315" s="129"/>
      <c r="FS315" s="129"/>
      <c r="FT315" s="129"/>
      <c r="FU315" s="129"/>
      <c r="FV315" s="129"/>
      <c r="FW315" s="129"/>
      <c r="FX315" s="129"/>
      <c r="FY315" s="129"/>
      <c r="FZ315" s="129"/>
      <c r="GA315" s="129"/>
      <c r="GB315" s="129"/>
      <c r="GC315" s="129"/>
      <c r="GD315" s="129"/>
      <c r="GE315" s="129"/>
      <c r="GF315" s="129"/>
      <c r="GG315" s="129"/>
      <c r="GH315" s="129"/>
      <c r="GI315" s="129"/>
      <c r="GJ315" s="129"/>
      <c r="GK315" s="129"/>
      <c r="GL315" s="129"/>
      <c r="GM315" s="129"/>
      <c r="GN315" s="129"/>
      <c r="GO315" s="129"/>
      <c r="GP315" s="129"/>
      <c r="GQ315" s="129"/>
      <c r="GR315" s="129"/>
      <c r="GS315" s="129"/>
      <c r="GT315" s="129"/>
      <c r="GU315" s="129"/>
      <c r="GV315" s="129"/>
      <c r="GW315" s="129"/>
      <c r="GX315" s="129"/>
      <c r="GY315" s="129"/>
      <c r="GZ315" s="129"/>
      <c r="HA315" s="129"/>
      <c r="HB315" s="129"/>
      <c r="HC315" s="129"/>
      <c r="HD315" s="129"/>
      <c r="HE315" s="129"/>
      <c r="HF315" s="129"/>
      <c r="HG315" s="129"/>
      <c r="HH315" s="129"/>
      <c r="HI315" s="129"/>
      <c r="HJ315" s="129"/>
      <c r="HK315" s="129"/>
      <c r="HL315" s="129"/>
      <c r="HM315" s="129"/>
      <c r="HN315" s="129"/>
      <c r="HO315" s="129"/>
      <c r="HP315" s="129"/>
      <c r="HQ315" s="129"/>
      <c r="HR315" s="129"/>
      <c r="HS315" s="129"/>
      <c r="HT315" s="129"/>
      <c r="HU315" s="129"/>
      <c r="HV315" s="129"/>
      <c r="HW315" s="129"/>
      <c r="HX315" s="129"/>
      <c r="HY315" s="129"/>
      <c r="HZ315" s="129"/>
      <c r="IA315" s="129"/>
      <c r="IB315" s="129"/>
      <c r="IC315" s="129"/>
      <c r="ID315" s="129"/>
      <c r="IE315" s="129"/>
      <c r="IF315" s="129"/>
      <c r="IG315" s="129"/>
      <c r="IH315" s="129"/>
      <c r="II315" s="129"/>
      <c r="IJ315" s="129"/>
      <c r="IK315" s="129"/>
      <c r="IL315" s="129"/>
      <c r="IM315" s="129"/>
      <c r="IN315" s="129"/>
      <c r="IO315" s="129"/>
      <c r="IP315" s="129"/>
      <c r="IQ315" s="129"/>
      <c r="IR315" s="129"/>
      <c r="IS315" s="129"/>
      <c r="IT315" s="129"/>
      <c r="IU315" s="129"/>
      <c r="IV315" s="129"/>
      <c r="IW315" s="129"/>
      <c r="IX315" s="129"/>
      <c r="IY315" s="129"/>
    </row>
    <row r="316" spans="1:259" s="120" customFormat="1" ht="15" hidden="1" x14ac:dyDescent="0.3">
      <c r="A316" s="130"/>
      <c r="B316" s="138" t="e">
        <f>IF(B77=777,"Tujuh Ratus Tujuh Puluh Tujuh",IF(B77=778,"Tujuh Ratus Tujuh Puluh Delapan",IF(B77=779,"Tujuh Ratus Tujuh Puluh Sembilan",IF(B77=780,"Tujuh Ratus Delapan Puluh",IF(B77=781,"Tujuh Ratus Delapan Puluh Satu",IF(B77=782,"Tujuh Ratus Delapan Puluh Dua",IF(B77=783,"Tujuh Ratus Delapan Puluh Tiga",IF(B77=784,"Tujuh Ratus Delapan Puluh Empat",0))))))))</f>
        <v>#REF!</v>
      </c>
      <c r="C316" s="138"/>
      <c r="D316" s="138" t="e">
        <f>IF(D77=777,"Tujuh Ratus Tujuh Puluh Tujuh",IF(D77=778,"Tujuh Ratus Tujuh Puluh Delapan",IF(D77=779,"Tujuh Ratus Tujuh Puluh Sembilan",IF(D77=780,"Tujuh Ratus Delapan Puluh",IF(D77=781,"Tujuh Ratus Delapan Puluh Satu",IF(D77=782,"Tujuh Ratus Delapan Puluh Dua",IF(D77=783,"Tujuh Ratus Delapan Puluh Tiga",IF(D77=784,"Tujuh Ratus Delapan Puluh Empat",0))))))))</f>
        <v>#REF!</v>
      </c>
      <c r="E316" s="138" t="e">
        <f>IF(E77=777,"Tujuh Ratus Tujuh Puluh Tujuh",IF(E77=778,"Tujuh Ratus Tujuh Puluh Delapan",IF(E77=779,"Tujuh Ratus Tujuh Puluh Sembilan",IF(E77=780,"Tujuh Ratus Delapan Puluh",IF(E77=781,"Tujuh Ratus Delapan Puluh Satu",IF(E77=782,"Tujuh Ratus Delapan Puluh Dua",IF(E77=783,"Tujuh Ratus Delapan Puluh Tiga",IF(E77=784,"Tujuh Ratus Delapan Puluh Empat",0))))))))</f>
        <v>#REF!</v>
      </c>
      <c r="F316" s="138"/>
      <c r="G316" s="138"/>
      <c r="H316" s="138" t="e">
        <f>IF(H77=777,"Tujuh Ratus Tujuh Puluh Tujuh",IF(H77=778,"Tujuh Ratus Tujuh Puluh Delapan",IF(H77=779,"Tujuh Ratus Tujuh Puluh Sembilan",IF(H77=780,"Tujuh Ratus Delapan Puluh",IF(H77=781,"Tujuh Ratus Delapan Puluh Satu",IF(H77=782,"Tujuh Ratus Delapan Puluh Dua",IF(H77=783,"Tujuh Ratus Delapan Puluh Tiga",IF(H77=784,"Tujuh Ratus Delapan Puluh Empat",0))))))))</f>
        <v>#REF!</v>
      </c>
      <c r="I316" s="138" t="e">
        <f>IF(I77=777,"Tujuh Ratus Tujuh Puluh Tujuh",IF(I77=778,"Tujuh Ratus Tujuh Puluh Delapan",IF(I77=779,"Tujuh Ratus Tujuh Puluh Sembilan",IF(I77=780,"Tujuh Ratus Delapan Puluh",IF(I77=781,"Tujuh Ratus Delapan Puluh Satu",IF(I77=782,"Tujuh Ratus Delapan Puluh Dua",IF(I77=783,"Tujuh Ratus Delapan Puluh Tiga",IF(I77=784,"Tujuh Ratus Delapan Puluh Empat",0))))))))</f>
        <v>#REF!</v>
      </c>
      <c r="J316" s="138"/>
      <c r="K316" s="138"/>
      <c r="L316" s="138"/>
      <c r="M316" s="138"/>
      <c r="N316" s="138"/>
      <c r="O316" s="138"/>
      <c r="P316" s="138"/>
      <c r="Q316" s="138"/>
      <c r="R316" s="138"/>
      <c r="S316" s="138"/>
      <c r="T316" s="138"/>
      <c r="U316" s="138"/>
      <c r="V316" s="133"/>
      <c r="W316" s="128"/>
      <c r="X316" s="129"/>
      <c r="Y316" s="129"/>
      <c r="Z316" s="129"/>
      <c r="AA316" s="129"/>
      <c r="AB316" s="129"/>
      <c r="AC316" s="129"/>
      <c r="AD316" s="129"/>
      <c r="AE316" s="129"/>
      <c r="AF316" s="129"/>
      <c r="AG316" s="129"/>
      <c r="AH316" s="129"/>
      <c r="AI316" s="129"/>
      <c r="AJ316" s="129"/>
      <c r="AK316" s="129"/>
      <c r="AL316" s="129"/>
      <c r="AM316" s="129"/>
      <c r="AN316" s="129"/>
      <c r="AO316" s="129"/>
      <c r="AP316" s="129"/>
      <c r="AQ316" s="129"/>
      <c r="AR316" s="129"/>
      <c r="AS316" s="129"/>
      <c r="AT316" s="129"/>
      <c r="AU316" s="129"/>
      <c r="AV316" s="129"/>
      <c r="AW316" s="129"/>
      <c r="AX316" s="129"/>
      <c r="AY316" s="129"/>
      <c r="AZ316" s="129"/>
      <c r="BA316" s="129"/>
      <c r="BB316" s="129"/>
      <c r="BC316" s="129"/>
      <c r="BD316" s="129"/>
      <c r="BE316" s="129"/>
      <c r="BF316" s="129"/>
      <c r="BG316" s="129"/>
      <c r="BH316" s="129"/>
      <c r="BI316" s="129"/>
      <c r="BJ316" s="129"/>
      <c r="BK316" s="129"/>
      <c r="BL316" s="129"/>
      <c r="BM316" s="129"/>
      <c r="BN316" s="129"/>
      <c r="BO316" s="129"/>
      <c r="BP316" s="129"/>
      <c r="BQ316" s="129"/>
      <c r="BR316" s="129"/>
      <c r="BS316" s="129"/>
      <c r="BT316" s="129"/>
      <c r="BU316" s="129"/>
      <c r="BV316" s="129"/>
      <c r="BW316" s="129"/>
      <c r="BX316" s="129"/>
      <c r="BY316" s="129"/>
      <c r="BZ316" s="129"/>
      <c r="CA316" s="129"/>
      <c r="CB316" s="129"/>
      <c r="CC316" s="129"/>
      <c r="CD316" s="129"/>
      <c r="CE316" s="129"/>
      <c r="CF316" s="129"/>
      <c r="CG316" s="129"/>
      <c r="CH316" s="129"/>
      <c r="CI316" s="129"/>
      <c r="CJ316" s="129"/>
      <c r="CK316" s="129"/>
      <c r="CL316" s="129"/>
      <c r="CM316" s="129"/>
      <c r="CN316" s="129"/>
      <c r="CO316" s="129"/>
      <c r="CP316" s="129"/>
      <c r="CQ316" s="129"/>
      <c r="CR316" s="129"/>
      <c r="CS316" s="129"/>
      <c r="CT316" s="129"/>
      <c r="CU316" s="129"/>
      <c r="CV316" s="129"/>
      <c r="CW316" s="129"/>
      <c r="CX316" s="129"/>
      <c r="CY316" s="129"/>
      <c r="CZ316" s="129"/>
      <c r="DA316" s="129"/>
      <c r="DB316" s="129"/>
      <c r="DC316" s="129"/>
      <c r="DD316" s="129"/>
      <c r="DE316" s="129"/>
      <c r="DF316" s="129"/>
      <c r="DG316" s="129"/>
      <c r="DH316" s="129"/>
      <c r="DI316" s="129"/>
      <c r="DJ316" s="129"/>
      <c r="DK316" s="129"/>
      <c r="DL316" s="129"/>
      <c r="DM316" s="129"/>
      <c r="DN316" s="129"/>
      <c r="DO316" s="129"/>
      <c r="DP316" s="129"/>
      <c r="DQ316" s="129"/>
      <c r="DR316" s="129"/>
      <c r="DS316" s="129"/>
      <c r="DT316" s="129"/>
      <c r="DU316" s="129"/>
      <c r="DV316" s="129"/>
      <c r="DW316" s="129"/>
      <c r="DX316" s="129"/>
      <c r="DY316" s="129"/>
      <c r="DZ316" s="129"/>
      <c r="EA316" s="129"/>
      <c r="EB316" s="129"/>
      <c r="EC316" s="129"/>
      <c r="ED316" s="129"/>
      <c r="EE316" s="129"/>
      <c r="EF316" s="129"/>
      <c r="EG316" s="129"/>
      <c r="EH316" s="129"/>
      <c r="EI316" s="129"/>
      <c r="EJ316" s="129"/>
      <c r="EK316" s="129"/>
      <c r="EL316" s="129"/>
      <c r="EM316" s="129"/>
      <c r="EN316" s="129"/>
      <c r="EO316" s="129"/>
      <c r="EP316" s="129"/>
      <c r="EQ316" s="129"/>
      <c r="ER316" s="129"/>
      <c r="ES316" s="129"/>
      <c r="ET316" s="129"/>
      <c r="EU316" s="129"/>
      <c r="EV316" s="129"/>
      <c r="EW316" s="129"/>
      <c r="EX316" s="129"/>
      <c r="EY316" s="129"/>
      <c r="EZ316" s="129"/>
      <c r="FA316" s="129"/>
      <c r="FB316" s="129"/>
      <c r="FC316" s="129"/>
      <c r="FD316" s="129"/>
      <c r="FE316" s="129"/>
      <c r="FF316" s="129"/>
      <c r="FG316" s="129"/>
      <c r="FH316" s="129"/>
      <c r="FI316" s="129"/>
      <c r="FJ316" s="129"/>
      <c r="FK316" s="129"/>
      <c r="FL316" s="129"/>
      <c r="FM316" s="129"/>
      <c r="FN316" s="129"/>
      <c r="FO316" s="129"/>
      <c r="FP316" s="129"/>
      <c r="FQ316" s="129"/>
      <c r="FR316" s="129"/>
      <c r="FS316" s="129"/>
      <c r="FT316" s="129"/>
      <c r="FU316" s="129"/>
      <c r="FV316" s="129"/>
      <c r="FW316" s="129"/>
      <c r="FX316" s="129"/>
      <c r="FY316" s="129"/>
      <c r="FZ316" s="129"/>
      <c r="GA316" s="129"/>
      <c r="GB316" s="129"/>
      <c r="GC316" s="129"/>
      <c r="GD316" s="129"/>
      <c r="GE316" s="129"/>
      <c r="GF316" s="129"/>
      <c r="GG316" s="129"/>
      <c r="GH316" s="129"/>
      <c r="GI316" s="129"/>
      <c r="GJ316" s="129"/>
      <c r="GK316" s="129"/>
      <c r="GL316" s="129"/>
      <c r="GM316" s="129"/>
      <c r="GN316" s="129"/>
      <c r="GO316" s="129"/>
      <c r="GP316" s="129"/>
      <c r="GQ316" s="129"/>
      <c r="GR316" s="129"/>
      <c r="GS316" s="129"/>
      <c r="GT316" s="129"/>
      <c r="GU316" s="129"/>
      <c r="GV316" s="129"/>
      <c r="GW316" s="129"/>
      <c r="GX316" s="129"/>
      <c r="GY316" s="129"/>
      <c r="GZ316" s="129"/>
      <c r="HA316" s="129"/>
      <c r="HB316" s="129"/>
      <c r="HC316" s="129"/>
      <c r="HD316" s="129"/>
      <c r="HE316" s="129"/>
      <c r="HF316" s="129"/>
      <c r="HG316" s="129"/>
      <c r="HH316" s="129"/>
      <c r="HI316" s="129"/>
      <c r="HJ316" s="129"/>
      <c r="HK316" s="129"/>
      <c r="HL316" s="129"/>
      <c r="HM316" s="129"/>
      <c r="HN316" s="129"/>
      <c r="HO316" s="129"/>
      <c r="HP316" s="129"/>
      <c r="HQ316" s="129"/>
      <c r="HR316" s="129"/>
      <c r="HS316" s="129"/>
      <c r="HT316" s="129"/>
      <c r="HU316" s="129"/>
      <c r="HV316" s="129"/>
      <c r="HW316" s="129"/>
      <c r="HX316" s="129"/>
      <c r="HY316" s="129"/>
      <c r="HZ316" s="129"/>
      <c r="IA316" s="129"/>
      <c r="IB316" s="129"/>
      <c r="IC316" s="129"/>
      <c r="ID316" s="129"/>
      <c r="IE316" s="129"/>
      <c r="IF316" s="129"/>
      <c r="IG316" s="129"/>
      <c r="IH316" s="129"/>
      <c r="II316" s="129"/>
      <c r="IJ316" s="129"/>
      <c r="IK316" s="129"/>
      <c r="IL316" s="129"/>
      <c r="IM316" s="129"/>
      <c r="IN316" s="129"/>
      <c r="IO316" s="129"/>
      <c r="IP316" s="129"/>
      <c r="IQ316" s="129"/>
      <c r="IR316" s="129"/>
      <c r="IS316" s="129"/>
      <c r="IT316" s="129"/>
      <c r="IU316" s="129"/>
      <c r="IV316" s="129"/>
      <c r="IW316" s="129"/>
      <c r="IX316" s="129"/>
      <c r="IY316" s="129"/>
    </row>
    <row r="317" spans="1:259" s="120" customFormat="1" ht="15" hidden="1" x14ac:dyDescent="0.3">
      <c r="A317" s="130"/>
      <c r="B317" s="137" t="e">
        <f>IF(B315=0,B316,B315)</f>
        <v>#REF!</v>
      </c>
      <c r="C317" s="137"/>
      <c r="D317" s="137" t="e">
        <f>IF(D315=0,D316,D315)</f>
        <v>#REF!</v>
      </c>
      <c r="E317" s="137" t="e">
        <f>IF(E315=0,E316,E315)</f>
        <v>#REF!</v>
      </c>
      <c r="F317" s="137"/>
      <c r="G317" s="137"/>
      <c r="H317" s="137" t="e">
        <f>IF(H315=0,H316,H315)</f>
        <v>#REF!</v>
      </c>
      <c r="I317" s="137" t="e">
        <f>IF(I315=0,I316,I315)</f>
        <v>#REF!</v>
      </c>
      <c r="J317" s="138"/>
      <c r="K317" s="138"/>
      <c r="L317" s="138"/>
      <c r="M317" s="138"/>
      <c r="N317" s="138"/>
      <c r="O317" s="138"/>
      <c r="P317" s="138"/>
      <c r="Q317" s="138"/>
      <c r="R317" s="138"/>
      <c r="S317" s="138"/>
      <c r="T317" s="138"/>
      <c r="U317" s="138"/>
      <c r="V317" s="133"/>
      <c r="W317" s="128"/>
      <c r="X317" s="129"/>
      <c r="Y317" s="129"/>
      <c r="Z317" s="129"/>
      <c r="AA317" s="129"/>
      <c r="AB317" s="129"/>
      <c r="AC317" s="129"/>
      <c r="AD317" s="129"/>
      <c r="AE317" s="129"/>
      <c r="AF317" s="129"/>
      <c r="AG317" s="129"/>
      <c r="AH317" s="129"/>
      <c r="AI317" s="129"/>
      <c r="AJ317" s="129"/>
      <c r="AK317" s="129"/>
      <c r="AL317" s="129"/>
      <c r="AM317" s="129"/>
      <c r="AN317" s="129"/>
      <c r="AO317" s="129"/>
      <c r="AP317" s="129"/>
      <c r="AQ317" s="129"/>
      <c r="AR317" s="129"/>
      <c r="AS317" s="129"/>
      <c r="AT317" s="129"/>
      <c r="AU317" s="129"/>
      <c r="AV317" s="129"/>
      <c r="AW317" s="129"/>
      <c r="AX317" s="129"/>
      <c r="AY317" s="129"/>
      <c r="AZ317" s="129"/>
      <c r="BA317" s="129"/>
      <c r="BB317" s="129"/>
      <c r="BC317" s="129"/>
      <c r="BD317" s="129"/>
      <c r="BE317" s="129"/>
      <c r="BF317" s="129"/>
      <c r="BG317" s="129"/>
      <c r="BH317" s="129"/>
      <c r="BI317" s="129"/>
      <c r="BJ317" s="129"/>
      <c r="BK317" s="129"/>
      <c r="BL317" s="129"/>
      <c r="BM317" s="129"/>
      <c r="BN317" s="129"/>
      <c r="BO317" s="129"/>
      <c r="BP317" s="129"/>
      <c r="BQ317" s="129"/>
      <c r="BR317" s="129"/>
      <c r="BS317" s="129"/>
      <c r="BT317" s="129"/>
      <c r="BU317" s="129"/>
      <c r="BV317" s="129"/>
      <c r="BW317" s="129"/>
      <c r="BX317" s="129"/>
      <c r="BY317" s="129"/>
      <c r="BZ317" s="129"/>
      <c r="CA317" s="129"/>
      <c r="CB317" s="129"/>
      <c r="CC317" s="129"/>
      <c r="CD317" s="129"/>
      <c r="CE317" s="129"/>
      <c r="CF317" s="129"/>
      <c r="CG317" s="129"/>
      <c r="CH317" s="129"/>
      <c r="CI317" s="129"/>
      <c r="CJ317" s="129"/>
      <c r="CK317" s="129"/>
      <c r="CL317" s="129"/>
      <c r="CM317" s="129"/>
      <c r="CN317" s="129"/>
      <c r="CO317" s="129"/>
      <c r="CP317" s="129"/>
      <c r="CQ317" s="129"/>
      <c r="CR317" s="129"/>
      <c r="CS317" s="129"/>
      <c r="CT317" s="129"/>
      <c r="CU317" s="129"/>
      <c r="CV317" s="129"/>
      <c r="CW317" s="129"/>
      <c r="CX317" s="129"/>
      <c r="CY317" s="129"/>
      <c r="CZ317" s="129"/>
      <c r="DA317" s="129"/>
      <c r="DB317" s="129"/>
      <c r="DC317" s="129"/>
      <c r="DD317" s="129"/>
      <c r="DE317" s="129"/>
      <c r="DF317" s="129"/>
      <c r="DG317" s="129"/>
      <c r="DH317" s="129"/>
      <c r="DI317" s="129"/>
      <c r="DJ317" s="129"/>
      <c r="DK317" s="129"/>
      <c r="DL317" s="129"/>
      <c r="DM317" s="129"/>
      <c r="DN317" s="129"/>
      <c r="DO317" s="129"/>
      <c r="DP317" s="129"/>
      <c r="DQ317" s="129"/>
      <c r="DR317" s="129"/>
      <c r="DS317" s="129"/>
      <c r="DT317" s="129"/>
      <c r="DU317" s="129"/>
      <c r="DV317" s="129"/>
      <c r="DW317" s="129"/>
      <c r="DX317" s="129"/>
      <c r="DY317" s="129"/>
      <c r="DZ317" s="129"/>
      <c r="EA317" s="129"/>
      <c r="EB317" s="129"/>
      <c r="EC317" s="129"/>
      <c r="ED317" s="129"/>
      <c r="EE317" s="129"/>
      <c r="EF317" s="129"/>
      <c r="EG317" s="129"/>
      <c r="EH317" s="129"/>
      <c r="EI317" s="129"/>
      <c r="EJ317" s="129"/>
      <c r="EK317" s="129"/>
      <c r="EL317" s="129"/>
      <c r="EM317" s="129"/>
      <c r="EN317" s="129"/>
      <c r="EO317" s="129"/>
      <c r="EP317" s="129"/>
      <c r="EQ317" s="129"/>
      <c r="ER317" s="129"/>
      <c r="ES317" s="129"/>
      <c r="ET317" s="129"/>
      <c r="EU317" s="129"/>
      <c r="EV317" s="129"/>
      <c r="EW317" s="129"/>
      <c r="EX317" s="129"/>
      <c r="EY317" s="129"/>
      <c r="EZ317" s="129"/>
      <c r="FA317" s="129"/>
      <c r="FB317" s="129"/>
      <c r="FC317" s="129"/>
      <c r="FD317" s="129"/>
      <c r="FE317" s="129"/>
      <c r="FF317" s="129"/>
      <c r="FG317" s="129"/>
      <c r="FH317" s="129"/>
      <c r="FI317" s="129"/>
      <c r="FJ317" s="129"/>
      <c r="FK317" s="129"/>
      <c r="FL317" s="129"/>
      <c r="FM317" s="129"/>
      <c r="FN317" s="129"/>
      <c r="FO317" s="129"/>
      <c r="FP317" s="129"/>
      <c r="FQ317" s="129"/>
      <c r="FR317" s="129"/>
      <c r="FS317" s="129"/>
      <c r="FT317" s="129"/>
      <c r="FU317" s="129"/>
      <c r="FV317" s="129"/>
      <c r="FW317" s="129"/>
      <c r="FX317" s="129"/>
      <c r="FY317" s="129"/>
      <c r="FZ317" s="129"/>
      <c r="GA317" s="129"/>
      <c r="GB317" s="129"/>
      <c r="GC317" s="129"/>
      <c r="GD317" s="129"/>
      <c r="GE317" s="129"/>
      <c r="GF317" s="129"/>
      <c r="GG317" s="129"/>
      <c r="GH317" s="129"/>
      <c r="GI317" s="129"/>
      <c r="GJ317" s="129"/>
      <c r="GK317" s="129"/>
      <c r="GL317" s="129"/>
      <c r="GM317" s="129"/>
      <c r="GN317" s="129"/>
      <c r="GO317" s="129"/>
      <c r="GP317" s="129"/>
      <c r="GQ317" s="129"/>
      <c r="GR317" s="129"/>
      <c r="GS317" s="129"/>
      <c r="GT317" s="129"/>
      <c r="GU317" s="129"/>
      <c r="GV317" s="129"/>
      <c r="GW317" s="129"/>
      <c r="GX317" s="129"/>
      <c r="GY317" s="129"/>
      <c r="GZ317" s="129"/>
      <c r="HA317" s="129"/>
      <c r="HB317" s="129"/>
      <c r="HC317" s="129"/>
      <c r="HD317" s="129"/>
      <c r="HE317" s="129"/>
      <c r="HF317" s="129"/>
      <c r="HG317" s="129"/>
      <c r="HH317" s="129"/>
      <c r="HI317" s="129"/>
      <c r="HJ317" s="129"/>
      <c r="HK317" s="129"/>
      <c r="HL317" s="129"/>
      <c r="HM317" s="129"/>
      <c r="HN317" s="129"/>
      <c r="HO317" s="129"/>
      <c r="HP317" s="129"/>
      <c r="HQ317" s="129"/>
      <c r="HR317" s="129"/>
      <c r="HS317" s="129"/>
      <c r="HT317" s="129"/>
      <c r="HU317" s="129"/>
      <c r="HV317" s="129"/>
      <c r="HW317" s="129"/>
      <c r="HX317" s="129"/>
      <c r="HY317" s="129"/>
      <c r="HZ317" s="129"/>
      <c r="IA317" s="129"/>
      <c r="IB317" s="129"/>
      <c r="IC317" s="129"/>
      <c r="ID317" s="129"/>
      <c r="IE317" s="129"/>
      <c r="IF317" s="129"/>
      <c r="IG317" s="129"/>
      <c r="IH317" s="129"/>
      <c r="II317" s="129"/>
      <c r="IJ317" s="129"/>
      <c r="IK317" s="129"/>
      <c r="IL317" s="129"/>
      <c r="IM317" s="129"/>
      <c r="IN317" s="129"/>
      <c r="IO317" s="129"/>
      <c r="IP317" s="129"/>
      <c r="IQ317" s="129"/>
      <c r="IR317" s="129"/>
      <c r="IS317" s="129"/>
      <c r="IT317" s="129"/>
      <c r="IU317" s="129"/>
      <c r="IV317" s="129"/>
      <c r="IW317" s="129"/>
      <c r="IX317" s="129"/>
      <c r="IY317" s="129"/>
    </row>
    <row r="318" spans="1:259" s="120" customFormat="1" ht="15" hidden="1" x14ac:dyDescent="0.3">
      <c r="A318" s="130"/>
      <c r="B318" s="138" t="e">
        <f>IF(B77=785,"Tujuh Ratus Delapan Puluh Lima",IF(B77=786,"Tujuh Ratus Delapan Puluh Enam",IF(B77=787,"Tujuh Ratus Delapan Puluh Tujuh",IF(B77=788,"Tujuh Ratus Delapan Puluh Delapan",IF(B77=789,"Tujuh Ratus Delapan Puluh Sembilan",IF(B77=790,"Tujuh Ratus Sembilan Puluh",IF(B77=791,"Tujuh Ratus Sembilan Puluh Satu",IF(B77=792,"Tujuh Ratus Sembilan Puluh Dua",0))))))))</f>
        <v>#REF!</v>
      </c>
      <c r="C318" s="138"/>
      <c r="D318" s="138" t="e">
        <f>IF(D77=785,"Tujuh Ratus Delapan Puluh Lima",IF(D77=786,"Tujuh Ratus Delapan Puluh Enam",IF(D77=787,"Tujuh Ratus Delapan Puluh Tujuh",IF(D77=788,"Tujuh Ratus Delapan Puluh Delapan",IF(D77=789,"Tujuh Ratus Delapan Puluh Sembilan",IF(D77=790,"Tujuh Ratus Sembilan Puluh",IF(D77=791,"Tujuh Ratus Sembilan Puluh Satu",IF(D77=792,"Tujuh Ratus Sembilan Puluh Dua",0))))))))</f>
        <v>#REF!</v>
      </c>
      <c r="E318" s="138" t="e">
        <f>IF(E77=785,"Tujuh Ratus Delapan Puluh Lima",IF(E77=786,"Tujuh Ratus Delapan Puluh Enam",IF(E77=787,"Tujuh Ratus Delapan Puluh Tujuh",IF(E77=788,"Tujuh Ratus Delapan Puluh Delapan",IF(E77=789,"Tujuh Ratus Delapan Puluh Sembilan",IF(E77=790,"Tujuh Ratus Sembilan Puluh",IF(E77=791,"Tujuh Ratus Sembilan Puluh Satu",IF(E77=792,"Tujuh Ratus Sembilan Puluh Dua",0))))))))</f>
        <v>#REF!</v>
      </c>
      <c r="F318" s="138"/>
      <c r="G318" s="138"/>
      <c r="H318" s="138" t="e">
        <f>IF(H77=785,"Tujuh Ratus Delapan Puluh Lima",IF(H77=786,"Tujuh Ratus Delapan Puluh Enam",IF(H77=787,"Tujuh Ratus Delapan Puluh Tujuh",IF(H77=788,"Tujuh Ratus Delapan Puluh Delapan",IF(H77=789,"Tujuh Ratus Delapan Puluh Sembilan",IF(H77=790,"Tujuh Ratus Sembilan Puluh",IF(H77=791,"Tujuh Ratus Sembilan Puluh Satu",IF(H77=792,"Tujuh Ratus Sembilan Puluh Dua",0))))))))</f>
        <v>#REF!</v>
      </c>
      <c r="I318" s="138" t="e">
        <f>IF(I77=785,"Tujuh Ratus Delapan Puluh Lima",IF(I77=786,"Tujuh Ratus Delapan Puluh Enam",IF(I77=787,"Tujuh Ratus Delapan Puluh Tujuh",IF(I77=788,"Tujuh Ratus Delapan Puluh Delapan",IF(I77=789,"Tujuh Ratus Delapan Puluh Sembilan",IF(I77=790,"Tujuh Ratus Sembilan Puluh",IF(I77=791,"Tujuh Ratus Sembilan Puluh Satu",IF(I77=792,"Tujuh Ratus Sembilan Puluh Dua",0))))))))</f>
        <v>#REF!</v>
      </c>
      <c r="J318" s="138"/>
      <c r="K318" s="138"/>
      <c r="L318" s="138"/>
      <c r="M318" s="138"/>
      <c r="N318" s="138"/>
      <c r="O318" s="138"/>
      <c r="P318" s="138"/>
      <c r="Q318" s="138"/>
      <c r="R318" s="138"/>
      <c r="S318" s="138"/>
      <c r="T318" s="138"/>
      <c r="U318" s="138"/>
      <c r="V318" s="133"/>
      <c r="W318" s="128"/>
      <c r="X318" s="129"/>
      <c r="Y318" s="129"/>
      <c r="Z318" s="129"/>
      <c r="AA318" s="129"/>
      <c r="AB318" s="129"/>
      <c r="AC318" s="129"/>
      <c r="AD318" s="129"/>
      <c r="AE318" s="129"/>
      <c r="AF318" s="129"/>
      <c r="AG318" s="129"/>
      <c r="AH318" s="129"/>
      <c r="AI318" s="129"/>
      <c r="AJ318" s="129"/>
      <c r="AK318" s="129"/>
      <c r="AL318" s="129"/>
      <c r="AM318" s="129"/>
      <c r="AN318" s="129"/>
      <c r="AO318" s="129"/>
      <c r="AP318" s="129"/>
      <c r="AQ318" s="129"/>
      <c r="AR318" s="129"/>
      <c r="AS318" s="129"/>
      <c r="AT318" s="129"/>
      <c r="AU318" s="129"/>
      <c r="AV318" s="129"/>
      <c r="AW318" s="129"/>
      <c r="AX318" s="129"/>
      <c r="AY318" s="129"/>
      <c r="AZ318" s="129"/>
      <c r="BA318" s="129"/>
      <c r="BB318" s="129"/>
      <c r="BC318" s="129"/>
      <c r="BD318" s="129"/>
      <c r="BE318" s="129"/>
      <c r="BF318" s="129"/>
      <c r="BG318" s="129"/>
      <c r="BH318" s="129"/>
      <c r="BI318" s="129"/>
      <c r="BJ318" s="129"/>
      <c r="BK318" s="129"/>
      <c r="BL318" s="129"/>
      <c r="BM318" s="129"/>
      <c r="BN318" s="129"/>
      <c r="BO318" s="129"/>
      <c r="BP318" s="129"/>
      <c r="BQ318" s="129"/>
      <c r="BR318" s="129"/>
      <c r="BS318" s="129"/>
      <c r="BT318" s="129"/>
      <c r="BU318" s="129"/>
      <c r="BV318" s="129"/>
      <c r="BW318" s="129"/>
      <c r="BX318" s="129"/>
      <c r="BY318" s="129"/>
      <c r="BZ318" s="129"/>
      <c r="CA318" s="129"/>
      <c r="CB318" s="129"/>
      <c r="CC318" s="129"/>
      <c r="CD318" s="129"/>
      <c r="CE318" s="129"/>
      <c r="CF318" s="129"/>
      <c r="CG318" s="129"/>
      <c r="CH318" s="129"/>
      <c r="CI318" s="129"/>
      <c r="CJ318" s="129"/>
      <c r="CK318" s="129"/>
      <c r="CL318" s="129"/>
      <c r="CM318" s="129"/>
      <c r="CN318" s="129"/>
      <c r="CO318" s="129"/>
      <c r="CP318" s="129"/>
      <c r="CQ318" s="129"/>
      <c r="CR318" s="129"/>
      <c r="CS318" s="129"/>
      <c r="CT318" s="129"/>
      <c r="CU318" s="129"/>
      <c r="CV318" s="129"/>
      <c r="CW318" s="129"/>
      <c r="CX318" s="129"/>
      <c r="CY318" s="129"/>
      <c r="CZ318" s="129"/>
      <c r="DA318" s="129"/>
      <c r="DB318" s="129"/>
      <c r="DC318" s="129"/>
      <c r="DD318" s="129"/>
      <c r="DE318" s="129"/>
      <c r="DF318" s="129"/>
      <c r="DG318" s="129"/>
      <c r="DH318" s="129"/>
      <c r="DI318" s="129"/>
      <c r="DJ318" s="129"/>
      <c r="DK318" s="129"/>
      <c r="DL318" s="129"/>
      <c r="DM318" s="129"/>
      <c r="DN318" s="129"/>
      <c r="DO318" s="129"/>
      <c r="DP318" s="129"/>
      <c r="DQ318" s="129"/>
      <c r="DR318" s="129"/>
      <c r="DS318" s="129"/>
      <c r="DT318" s="129"/>
      <c r="DU318" s="129"/>
      <c r="DV318" s="129"/>
      <c r="DW318" s="129"/>
      <c r="DX318" s="129"/>
      <c r="DY318" s="129"/>
      <c r="DZ318" s="129"/>
      <c r="EA318" s="129"/>
      <c r="EB318" s="129"/>
      <c r="EC318" s="129"/>
      <c r="ED318" s="129"/>
      <c r="EE318" s="129"/>
      <c r="EF318" s="129"/>
      <c r="EG318" s="129"/>
      <c r="EH318" s="129"/>
      <c r="EI318" s="129"/>
      <c r="EJ318" s="129"/>
      <c r="EK318" s="129"/>
      <c r="EL318" s="129"/>
      <c r="EM318" s="129"/>
      <c r="EN318" s="129"/>
      <c r="EO318" s="129"/>
      <c r="EP318" s="129"/>
      <c r="EQ318" s="129"/>
      <c r="ER318" s="129"/>
      <c r="ES318" s="129"/>
      <c r="ET318" s="129"/>
      <c r="EU318" s="129"/>
      <c r="EV318" s="129"/>
      <c r="EW318" s="129"/>
      <c r="EX318" s="129"/>
      <c r="EY318" s="129"/>
      <c r="EZ318" s="129"/>
      <c r="FA318" s="129"/>
      <c r="FB318" s="129"/>
      <c r="FC318" s="129"/>
      <c r="FD318" s="129"/>
      <c r="FE318" s="129"/>
      <c r="FF318" s="129"/>
      <c r="FG318" s="129"/>
      <c r="FH318" s="129"/>
      <c r="FI318" s="129"/>
      <c r="FJ318" s="129"/>
      <c r="FK318" s="129"/>
      <c r="FL318" s="129"/>
      <c r="FM318" s="129"/>
      <c r="FN318" s="129"/>
      <c r="FO318" s="129"/>
      <c r="FP318" s="129"/>
      <c r="FQ318" s="129"/>
      <c r="FR318" s="129"/>
      <c r="FS318" s="129"/>
      <c r="FT318" s="129"/>
      <c r="FU318" s="129"/>
      <c r="FV318" s="129"/>
      <c r="FW318" s="129"/>
      <c r="FX318" s="129"/>
      <c r="FY318" s="129"/>
      <c r="FZ318" s="129"/>
      <c r="GA318" s="129"/>
      <c r="GB318" s="129"/>
      <c r="GC318" s="129"/>
      <c r="GD318" s="129"/>
      <c r="GE318" s="129"/>
      <c r="GF318" s="129"/>
      <c r="GG318" s="129"/>
      <c r="GH318" s="129"/>
      <c r="GI318" s="129"/>
      <c r="GJ318" s="129"/>
      <c r="GK318" s="129"/>
      <c r="GL318" s="129"/>
      <c r="GM318" s="129"/>
      <c r="GN318" s="129"/>
      <c r="GO318" s="129"/>
      <c r="GP318" s="129"/>
      <c r="GQ318" s="129"/>
      <c r="GR318" s="129"/>
      <c r="GS318" s="129"/>
      <c r="GT318" s="129"/>
      <c r="GU318" s="129"/>
      <c r="GV318" s="129"/>
      <c r="GW318" s="129"/>
      <c r="GX318" s="129"/>
      <c r="GY318" s="129"/>
      <c r="GZ318" s="129"/>
      <c r="HA318" s="129"/>
      <c r="HB318" s="129"/>
      <c r="HC318" s="129"/>
      <c r="HD318" s="129"/>
      <c r="HE318" s="129"/>
      <c r="HF318" s="129"/>
      <c r="HG318" s="129"/>
      <c r="HH318" s="129"/>
      <c r="HI318" s="129"/>
      <c r="HJ318" s="129"/>
      <c r="HK318" s="129"/>
      <c r="HL318" s="129"/>
      <c r="HM318" s="129"/>
      <c r="HN318" s="129"/>
      <c r="HO318" s="129"/>
      <c r="HP318" s="129"/>
      <c r="HQ318" s="129"/>
      <c r="HR318" s="129"/>
      <c r="HS318" s="129"/>
      <c r="HT318" s="129"/>
      <c r="HU318" s="129"/>
      <c r="HV318" s="129"/>
      <c r="HW318" s="129"/>
      <c r="HX318" s="129"/>
      <c r="HY318" s="129"/>
      <c r="HZ318" s="129"/>
      <c r="IA318" s="129"/>
      <c r="IB318" s="129"/>
      <c r="IC318" s="129"/>
      <c r="ID318" s="129"/>
      <c r="IE318" s="129"/>
      <c r="IF318" s="129"/>
      <c r="IG318" s="129"/>
      <c r="IH318" s="129"/>
      <c r="II318" s="129"/>
      <c r="IJ318" s="129"/>
      <c r="IK318" s="129"/>
      <c r="IL318" s="129"/>
      <c r="IM318" s="129"/>
      <c r="IN318" s="129"/>
      <c r="IO318" s="129"/>
      <c r="IP318" s="129"/>
      <c r="IQ318" s="129"/>
      <c r="IR318" s="129"/>
      <c r="IS318" s="129"/>
      <c r="IT318" s="129"/>
      <c r="IU318" s="129"/>
      <c r="IV318" s="129"/>
      <c r="IW318" s="129"/>
      <c r="IX318" s="129"/>
      <c r="IY318" s="129"/>
    </row>
    <row r="319" spans="1:259" s="120" customFormat="1" ht="15" hidden="1" x14ac:dyDescent="0.3">
      <c r="A319" s="130"/>
      <c r="B319" s="137" t="e">
        <f>IF(B317=0,B318,B317)</f>
        <v>#REF!</v>
      </c>
      <c r="C319" s="137"/>
      <c r="D319" s="137" t="e">
        <f>IF(D317=0,D318,D317)</f>
        <v>#REF!</v>
      </c>
      <c r="E319" s="137" t="e">
        <f>IF(E317=0,E318,E317)</f>
        <v>#REF!</v>
      </c>
      <c r="F319" s="137"/>
      <c r="G319" s="137"/>
      <c r="H319" s="137" t="e">
        <f>IF(H317=0,H318,H317)</f>
        <v>#REF!</v>
      </c>
      <c r="I319" s="137" t="e">
        <f>IF(I317=0,I318,I317)</f>
        <v>#REF!</v>
      </c>
      <c r="J319" s="138"/>
      <c r="K319" s="138"/>
      <c r="L319" s="138"/>
      <c r="M319" s="138"/>
      <c r="N319" s="138"/>
      <c r="O319" s="138"/>
      <c r="P319" s="138"/>
      <c r="Q319" s="138"/>
      <c r="R319" s="138"/>
      <c r="S319" s="138"/>
      <c r="T319" s="138"/>
      <c r="U319" s="138"/>
      <c r="V319" s="133"/>
      <c r="W319" s="128"/>
      <c r="X319" s="129"/>
      <c r="Y319" s="129"/>
      <c r="Z319" s="129"/>
      <c r="AA319" s="129"/>
      <c r="AB319" s="129"/>
      <c r="AC319" s="129"/>
      <c r="AD319" s="129"/>
      <c r="AE319" s="129"/>
      <c r="AF319" s="129"/>
      <c r="AG319" s="129"/>
      <c r="AH319" s="129"/>
      <c r="AI319" s="129"/>
      <c r="AJ319" s="129"/>
      <c r="AK319" s="129"/>
      <c r="AL319" s="129"/>
      <c r="AM319" s="129"/>
      <c r="AN319" s="129"/>
      <c r="AO319" s="129"/>
      <c r="AP319" s="129"/>
      <c r="AQ319" s="129"/>
      <c r="AR319" s="129"/>
      <c r="AS319" s="129"/>
      <c r="AT319" s="129"/>
      <c r="AU319" s="129"/>
      <c r="AV319" s="129"/>
      <c r="AW319" s="129"/>
      <c r="AX319" s="129"/>
      <c r="AY319" s="129"/>
      <c r="AZ319" s="129"/>
      <c r="BA319" s="129"/>
      <c r="BB319" s="129"/>
      <c r="BC319" s="129"/>
      <c r="BD319" s="129"/>
      <c r="BE319" s="129"/>
      <c r="BF319" s="129"/>
      <c r="BG319" s="129"/>
      <c r="BH319" s="129"/>
      <c r="BI319" s="129"/>
      <c r="BJ319" s="129"/>
      <c r="BK319" s="129"/>
      <c r="BL319" s="129"/>
      <c r="BM319" s="129"/>
      <c r="BN319" s="129"/>
      <c r="BO319" s="129"/>
      <c r="BP319" s="129"/>
      <c r="BQ319" s="129"/>
      <c r="BR319" s="129"/>
      <c r="BS319" s="129"/>
      <c r="BT319" s="129"/>
      <c r="BU319" s="129"/>
      <c r="BV319" s="129"/>
      <c r="BW319" s="129"/>
      <c r="BX319" s="129"/>
      <c r="BY319" s="129"/>
      <c r="BZ319" s="129"/>
      <c r="CA319" s="129"/>
      <c r="CB319" s="129"/>
      <c r="CC319" s="129"/>
      <c r="CD319" s="129"/>
      <c r="CE319" s="129"/>
      <c r="CF319" s="129"/>
      <c r="CG319" s="129"/>
      <c r="CH319" s="129"/>
      <c r="CI319" s="129"/>
      <c r="CJ319" s="129"/>
      <c r="CK319" s="129"/>
      <c r="CL319" s="129"/>
      <c r="CM319" s="129"/>
      <c r="CN319" s="129"/>
      <c r="CO319" s="129"/>
      <c r="CP319" s="129"/>
      <c r="CQ319" s="129"/>
      <c r="CR319" s="129"/>
      <c r="CS319" s="129"/>
      <c r="CT319" s="129"/>
      <c r="CU319" s="129"/>
      <c r="CV319" s="129"/>
      <c r="CW319" s="129"/>
      <c r="CX319" s="129"/>
      <c r="CY319" s="129"/>
      <c r="CZ319" s="129"/>
      <c r="DA319" s="129"/>
      <c r="DB319" s="129"/>
      <c r="DC319" s="129"/>
      <c r="DD319" s="129"/>
      <c r="DE319" s="129"/>
      <c r="DF319" s="129"/>
      <c r="DG319" s="129"/>
      <c r="DH319" s="129"/>
      <c r="DI319" s="129"/>
      <c r="DJ319" s="129"/>
      <c r="DK319" s="129"/>
      <c r="DL319" s="129"/>
      <c r="DM319" s="129"/>
      <c r="DN319" s="129"/>
      <c r="DO319" s="129"/>
      <c r="DP319" s="129"/>
      <c r="DQ319" s="129"/>
      <c r="DR319" s="129"/>
      <c r="DS319" s="129"/>
      <c r="DT319" s="129"/>
      <c r="DU319" s="129"/>
      <c r="DV319" s="129"/>
      <c r="DW319" s="129"/>
      <c r="DX319" s="129"/>
      <c r="DY319" s="129"/>
      <c r="DZ319" s="129"/>
      <c r="EA319" s="129"/>
      <c r="EB319" s="129"/>
      <c r="EC319" s="129"/>
      <c r="ED319" s="129"/>
      <c r="EE319" s="129"/>
      <c r="EF319" s="129"/>
      <c r="EG319" s="129"/>
      <c r="EH319" s="129"/>
      <c r="EI319" s="129"/>
      <c r="EJ319" s="129"/>
      <c r="EK319" s="129"/>
      <c r="EL319" s="129"/>
      <c r="EM319" s="129"/>
      <c r="EN319" s="129"/>
      <c r="EO319" s="129"/>
      <c r="EP319" s="129"/>
      <c r="EQ319" s="129"/>
      <c r="ER319" s="129"/>
      <c r="ES319" s="129"/>
      <c r="ET319" s="129"/>
      <c r="EU319" s="129"/>
      <c r="EV319" s="129"/>
      <c r="EW319" s="129"/>
      <c r="EX319" s="129"/>
      <c r="EY319" s="129"/>
      <c r="EZ319" s="129"/>
      <c r="FA319" s="129"/>
      <c r="FB319" s="129"/>
      <c r="FC319" s="129"/>
      <c r="FD319" s="129"/>
      <c r="FE319" s="129"/>
      <c r="FF319" s="129"/>
      <c r="FG319" s="129"/>
      <c r="FH319" s="129"/>
      <c r="FI319" s="129"/>
      <c r="FJ319" s="129"/>
      <c r="FK319" s="129"/>
      <c r="FL319" s="129"/>
      <c r="FM319" s="129"/>
      <c r="FN319" s="129"/>
      <c r="FO319" s="129"/>
      <c r="FP319" s="129"/>
      <c r="FQ319" s="129"/>
      <c r="FR319" s="129"/>
      <c r="FS319" s="129"/>
      <c r="FT319" s="129"/>
      <c r="FU319" s="129"/>
      <c r="FV319" s="129"/>
      <c r="FW319" s="129"/>
      <c r="FX319" s="129"/>
      <c r="FY319" s="129"/>
      <c r="FZ319" s="129"/>
      <c r="GA319" s="129"/>
      <c r="GB319" s="129"/>
      <c r="GC319" s="129"/>
      <c r="GD319" s="129"/>
      <c r="GE319" s="129"/>
      <c r="GF319" s="129"/>
      <c r="GG319" s="129"/>
      <c r="GH319" s="129"/>
      <c r="GI319" s="129"/>
      <c r="GJ319" s="129"/>
      <c r="GK319" s="129"/>
      <c r="GL319" s="129"/>
      <c r="GM319" s="129"/>
      <c r="GN319" s="129"/>
      <c r="GO319" s="129"/>
      <c r="GP319" s="129"/>
      <c r="GQ319" s="129"/>
      <c r="GR319" s="129"/>
      <c r="GS319" s="129"/>
      <c r="GT319" s="129"/>
      <c r="GU319" s="129"/>
      <c r="GV319" s="129"/>
      <c r="GW319" s="129"/>
      <c r="GX319" s="129"/>
      <c r="GY319" s="129"/>
      <c r="GZ319" s="129"/>
      <c r="HA319" s="129"/>
      <c r="HB319" s="129"/>
      <c r="HC319" s="129"/>
      <c r="HD319" s="129"/>
      <c r="HE319" s="129"/>
      <c r="HF319" s="129"/>
      <c r="HG319" s="129"/>
      <c r="HH319" s="129"/>
      <c r="HI319" s="129"/>
      <c r="HJ319" s="129"/>
      <c r="HK319" s="129"/>
      <c r="HL319" s="129"/>
      <c r="HM319" s="129"/>
      <c r="HN319" s="129"/>
      <c r="HO319" s="129"/>
      <c r="HP319" s="129"/>
      <c r="HQ319" s="129"/>
      <c r="HR319" s="129"/>
      <c r="HS319" s="129"/>
      <c r="HT319" s="129"/>
      <c r="HU319" s="129"/>
      <c r="HV319" s="129"/>
      <c r="HW319" s="129"/>
      <c r="HX319" s="129"/>
      <c r="HY319" s="129"/>
      <c r="HZ319" s="129"/>
      <c r="IA319" s="129"/>
      <c r="IB319" s="129"/>
      <c r="IC319" s="129"/>
      <c r="ID319" s="129"/>
      <c r="IE319" s="129"/>
      <c r="IF319" s="129"/>
      <c r="IG319" s="129"/>
      <c r="IH319" s="129"/>
      <c r="II319" s="129"/>
      <c r="IJ319" s="129"/>
      <c r="IK319" s="129"/>
      <c r="IL319" s="129"/>
      <c r="IM319" s="129"/>
      <c r="IN319" s="129"/>
      <c r="IO319" s="129"/>
      <c r="IP319" s="129"/>
      <c r="IQ319" s="129"/>
      <c r="IR319" s="129"/>
      <c r="IS319" s="129"/>
      <c r="IT319" s="129"/>
      <c r="IU319" s="129"/>
      <c r="IV319" s="129"/>
      <c r="IW319" s="129"/>
      <c r="IX319" s="129"/>
      <c r="IY319" s="129"/>
    </row>
    <row r="320" spans="1:259" s="120" customFormat="1" ht="15" hidden="1" x14ac:dyDescent="0.3">
      <c r="A320" s="130"/>
      <c r="B320" s="138" t="e">
        <f>IF(B77=793,"Tujuh Ratus Sembilan Puluh Tiga",IF(B77=794,"Tujuh Ratus Sembilan Puluh Empat",IF(B77=795,"Tujuh Ratus Sembilan Puluh Lima",IF(B77=796,"Tujuh Ratus Sembilan Puluh Enam",IF(B77=797,"Tujuh Ratus Sembilan Puluh Tujuh",IF(B77=798,"Tujuh Ratus Sembilan Puluh Delapan",IF(B77=799,"Tujuh Ratus Sembilan Puluh Sembilan",IF(B77=800,"Delapan Ratus",0))))))))</f>
        <v>#REF!</v>
      </c>
      <c r="C320" s="138"/>
      <c r="D320" s="138" t="e">
        <f>IF(D77=793,"Tujuh Ratus Sembilan Puluh Tiga",IF(D77=794,"Tujuh Ratus Sembilan Puluh Empat",IF(D77=795,"Tujuh Ratus Sembilan Puluh Lima",IF(D77=796,"Tujuh Ratus Sembilan Puluh Enam",IF(D77=797,"Tujuh Ratus Sembilan Puluh Tujuh",IF(D77=798,"Tujuh Ratus Sembilan Puluh Delapan",IF(D77=799,"Tujuh Ratus Sembilan Puluh Sembilan",IF(D77=800,"Delapan Ratus",0))))))))</f>
        <v>#REF!</v>
      </c>
      <c r="E320" s="138" t="e">
        <f>IF(E77=793,"Tujuh Ratus Sembilan Puluh Tiga",IF(E77=794,"Tujuh Ratus Sembilan Puluh Empat",IF(E77=795,"Tujuh Ratus Sembilan Puluh Lima",IF(E77=796,"Tujuh Ratus Sembilan Puluh Enam",IF(E77=797,"Tujuh Ratus Sembilan Puluh Tujuh",IF(E77=798,"Tujuh Ratus Sembilan Puluh Delapan",IF(E77=799,"Tujuh Ratus Sembilan Puluh Sembilan",IF(E77=800,"Delapan Ratus",0))))))))</f>
        <v>#REF!</v>
      </c>
      <c r="F320" s="138"/>
      <c r="G320" s="138"/>
      <c r="H320" s="138" t="e">
        <f>IF(H77=793,"Tujuh Ratus Sembilan Puluh Tiga",IF(H77=794,"Tujuh Ratus Sembilan Puluh Empat",IF(H77=795,"Tujuh Ratus Sembilan Puluh Lima",IF(H77=796,"Tujuh Ratus Sembilan Puluh Enam",IF(H77=797,"Tujuh Ratus Sembilan Puluh Tujuh",IF(H77=798,"Tujuh Ratus Sembilan Puluh Delapan",IF(H77=799,"Tujuh Ratus Sembilan Puluh Sembilan",IF(H77=800,"Delapan Ratus",0))))))))</f>
        <v>#REF!</v>
      </c>
      <c r="I320" s="138" t="e">
        <f>IF(I77=793,"Tujuh Ratus Sembilan Puluh Tiga",IF(I77=794,"Tujuh Ratus Sembilan Puluh Empat",IF(I77=795,"Tujuh Ratus Sembilan Puluh Lima",IF(I77=796,"Tujuh Ratus Sembilan Puluh Enam",IF(I77=797,"Tujuh Ratus Sembilan Puluh Tujuh",IF(I77=798,"Tujuh Ratus Sembilan Puluh Delapan",IF(I77=799,"Tujuh Ratus Sembilan Puluh Sembilan",IF(I77=800,"Delapan Ratus",0))))))))</f>
        <v>#REF!</v>
      </c>
      <c r="J320" s="138"/>
      <c r="K320" s="138"/>
      <c r="L320" s="138"/>
      <c r="M320" s="138"/>
      <c r="N320" s="138"/>
      <c r="O320" s="138"/>
      <c r="P320" s="138"/>
      <c r="Q320" s="138"/>
      <c r="R320" s="138"/>
      <c r="S320" s="138"/>
      <c r="T320" s="138"/>
      <c r="U320" s="138"/>
      <c r="V320" s="133"/>
      <c r="W320" s="128"/>
      <c r="X320" s="129"/>
      <c r="Y320" s="129"/>
      <c r="Z320" s="129"/>
      <c r="AA320" s="129"/>
      <c r="AB320" s="129"/>
      <c r="AC320" s="129"/>
      <c r="AD320" s="129"/>
      <c r="AE320" s="129"/>
      <c r="AF320" s="129"/>
      <c r="AG320" s="129"/>
      <c r="AH320" s="129"/>
      <c r="AI320" s="129"/>
      <c r="AJ320" s="129"/>
      <c r="AK320" s="129"/>
      <c r="AL320" s="129"/>
      <c r="AM320" s="129"/>
      <c r="AN320" s="129"/>
      <c r="AO320" s="129"/>
      <c r="AP320" s="129"/>
      <c r="AQ320" s="129"/>
      <c r="AR320" s="129"/>
      <c r="AS320" s="129"/>
      <c r="AT320" s="129"/>
      <c r="AU320" s="129"/>
      <c r="AV320" s="129"/>
      <c r="AW320" s="129"/>
      <c r="AX320" s="129"/>
      <c r="AY320" s="129"/>
      <c r="AZ320" s="129"/>
      <c r="BA320" s="129"/>
      <c r="BB320" s="129"/>
      <c r="BC320" s="129"/>
      <c r="BD320" s="129"/>
      <c r="BE320" s="129"/>
      <c r="BF320" s="129"/>
      <c r="BG320" s="129"/>
      <c r="BH320" s="129"/>
      <c r="BI320" s="129"/>
      <c r="BJ320" s="129"/>
      <c r="BK320" s="129"/>
      <c r="BL320" s="129"/>
      <c r="BM320" s="129"/>
      <c r="BN320" s="129"/>
      <c r="BO320" s="129"/>
      <c r="BP320" s="129"/>
      <c r="BQ320" s="129"/>
      <c r="BR320" s="129"/>
      <c r="BS320" s="129"/>
      <c r="BT320" s="129"/>
      <c r="BU320" s="129"/>
      <c r="BV320" s="129"/>
      <c r="BW320" s="129"/>
      <c r="BX320" s="129"/>
      <c r="BY320" s="129"/>
      <c r="BZ320" s="129"/>
      <c r="CA320" s="129"/>
      <c r="CB320" s="129"/>
      <c r="CC320" s="129"/>
      <c r="CD320" s="129"/>
      <c r="CE320" s="129"/>
      <c r="CF320" s="129"/>
      <c r="CG320" s="129"/>
      <c r="CH320" s="129"/>
      <c r="CI320" s="129"/>
      <c r="CJ320" s="129"/>
      <c r="CK320" s="129"/>
      <c r="CL320" s="129"/>
      <c r="CM320" s="129"/>
      <c r="CN320" s="129"/>
      <c r="CO320" s="129"/>
      <c r="CP320" s="129"/>
      <c r="CQ320" s="129"/>
      <c r="CR320" s="129"/>
      <c r="CS320" s="129"/>
      <c r="CT320" s="129"/>
      <c r="CU320" s="129"/>
      <c r="CV320" s="129"/>
      <c r="CW320" s="129"/>
      <c r="CX320" s="129"/>
      <c r="CY320" s="129"/>
      <c r="CZ320" s="129"/>
      <c r="DA320" s="129"/>
      <c r="DB320" s="129"/>
      <c r="DC320" s="129"/>
      <c r="DD320" s="129"/>
      <c r="DE320" s="129"/>
      <c r="DF320" s="129"/>
      <c r="DG320" s="129"/>
      <c r="DH320" s="129"/>
      <c r="DI320" s="129"/>
      <c r="DJ320" s="129"/>
      <c r="DK320" s="129"/>
      <c r="DL320" s="129"/>
      <c r="DM320" s="129"/>
      <c r="DN320" s="129"/>
      <c r="DO320" s="129"/>
      <c r="DP320" s="129"/>
      <c r="DQ320" s="129"/>
      <c r="DR320" s="129"/>
      <c r="DS320" s="129"/>
      <c r="DT320" s="129"/>
      <c r="DU320" s="129"/>
      <c r="DV320" s="129"/>
      <c r="DW320" s="129"/>
      <c r="DX320" s="129"/>
      <c r="DY320" s="129"/>
      <c r="DZ320" s="129"/>
      <c r="EA320" s="129"/>
      <c r="EB320" s="129"/>
      <c r="EC320" s="129"/>
      <c r="ED320" s="129"/>
      <c r="EE320" s="129"/>
      <c r="EF320" s="129"/>
      <c r="EG320" s="129"/>
      <c r="EH320" s="129"/>
      <c r="EI320" s="129"/>
      <c r="EJ320" s="129"/>
      <c r="EK320" s="129"/>
      <c r="EL320" s="129"/>
      <c r="EM320" s="129"/>
      <c r="EN320" s="129"/>
      <c r="EO320" s="129"/>
      <c r="EP320" s="129"/>
      <c r="EQ320" s="129"/>
      <c r="ER320" s="129"/>
      <c r="ES320" s="129"/>
      <c r="ET320" s="129"/>
      <c r="EU320" s="129"/>
      <c r="EV320" s="129"/>
      <c r="EW320" s="129"/>
      <c r="EX320" s="129"/>
      <c r="EY320" s="129"/>
      <c r="EZ320" s="129"/>
      <c r="FA320" s="129"/>
      <c r="FB320" s="129"/>
      <c r="FC320" s="129"/>
      <c r="FD320" s="129"/>
      <c r="FE320" s="129"/>
      <c r="FF320" s="129"/>
      <c r="FG320" s="129"/>
      <c r="FH320" s="129"/>
      <c r="FI320" s="129"/>
      <c r="FJ320" s="129"/>
      <c r="FK320" s="129"/>
      <c r="FL320" s="129"/>
      <c r="FM320" s="129"/>
      <c r="FN320" s="129"/>
      <c r="FO320" s="129"/>
      <c r="FP320" s="129"/>
      <c r="FQ320" s="129"/>
      <c r="FR320" s="129"/>
      <c r="FS320" s="129"/>
      <c r="FT320" s="129"/>
      <c r="FU320" s="129"/>
      <c r="FV320" s="129"/>
      <c r="FW320" s="129"/>
      <c r="FX320" s="129"/>
      <c r="FY320" s="129"/>
      <c r="FZ320" s="129"/>
      <c r="GA320" s="129"/>
      <c r="GB320" s="129"/>
      <c r="GC320" s="129"/>
      <c r="GD320" s="129"/>
      <c r="GE320" s="129"/>
      <c r="GF320" s="129"/>
      <c r="GG320" s="129"/>
      <c r="GH320" s="129"/>
      <c r="GI320" s="129"/>
      <c r="GJ320" s="129"/>
      <c r="GK320" s="129"/>
      <c r="GL320" s="129"/>
      <c r="GM320" s="129"/>
      <c r="GN320" s="129"/>
      <c r="GO320" s="129"/>
      <c r="GP320" s="129"/>
      <c r="GQ320" s="129"/>
      <c r="GR320" s="129"/>
      <c r="GS320" s="129"/>
      <c r="GT320" s="129"/>
      <c r="GU320" s="129"/>
      <c r="GV320" s="129"/>
      <c r="GW320" s="129"/>
      <c r="GX320" s="129"/>
      <c r="GY320" s="129"/>
      <c r="GZ320" s="129"/>
      <c r="HA320" s="129"/>
      <c r="HB320" s="129"/>
      <c r="HC320" s="129"/>
      <c r="HD320" s="129"/>
      <c r="HE320" s="129"/>
      <c r="HF320" s="129"/>
      <c r="HG320" s="129"/>
      <c r="HH320" s="129"/>
      <c r="HI320" s="129"/>
      <c r="HJ320" s="129"/>
      <c r="HK320" s="129"/>
      <c r="HL320" s="129"/>
      <c r="HM320" s="129"/>
      <c r="HN320" s="129"/>
      <c r="HO320" s="129"/>
      <c r="HP320" s="129"/>
      <c r="HQ320" s="129"/>
      <c r="HR320" s="129"/>
      <c r="HS320" s="129"/>
      <c r="HT320" s="129"/>
      <c r="HU320" s="129"/>
      <c r="HV320" s="129"/>
      <c r="HW320" s="129"/>
      <c r="HX320" s="129"/>
      <c r="HY320" s="129"/>
      <c r="HZ320" s="129"/>
      <c r="IA320" s="129"/>
      <c r="IB320" s="129"/>
      <c r="IC320" s="129"/>
      <c r="ID320" s="129"/>
      <c r="IE320" s="129"/>
      <c r="IF320" s="129"/>
      <c r="IG320" s="129"/>
      <c r="IH320" s="129"/>
      <c r="II320" s="129"/>
      <c r="IJ320" s="129"/>
      <c r="IK320" s="129"/>
      <c r="IL320" s="129"/>
      <c r="IM320" s="129"/>
      <c r="IN320" s="129"/>
      <c r="IO320" s="129"/>
      <c r="IP320" s="129"/>
      <c r="IQ320" s="129"/>
      <c r="IR320" s="129"/>
      <c r="IS320" s="129"/>
      <c r="IT320" s="129"/>
      <c r="IU320" s="129"/>
      <c r="IV320" s="129"/>
      <c r="IW320" s="129"/>
      <c r="IX320" s="129"/>
      <c r="IY320" s="129"/>
    </row>
    <row r="321" spans="1:259" s="120" customFormat="1" ht="15" hidden="1" x14ac:dyDescent="0.3">
      <c r="A321" s="130"/>
      <c r="B321" s="137" t="e">
        <f>IF(B319=0,B320,B319)</f>
        <v>#REF!</v>
      </c>
      <c r="C321" s="137"/>
      <c r="D321" s="137" t="e">
        <f>IF(D319=0,D320,D319)</f>
        <v>#REF!</v>
      </c>
      <c r="E321" s="137" t="e">
        <f>IF(E319=0,E320,E319)</f>
        <v>#REF!</v>
      </c>
      <c r="F321" s="137"/>
      <c r="G321" s="137"/>
      <c r="H321" s="137" t="e">
        <f>IF(H319=0,H320,H319)</f>
        <v>#REF!</v>
      </c>
      <c r="I321" s="137" t="e">
        <f>IF(I319=0,I320,I319)</f>
        <v>#REF!</v>
      </c>
      <c r="J321" s="138"/>
      <c r="K321" s="138"/>
      <c r="L321" s="138"/>
      <c r="M321" s="138"/>
      <c r="N321" s="138"/>
      <c r="O321" s="138"/>
      <c r="P321" s="138"/>
      <c r="Q321" s="138"/>
      <c r="R321" s="138"/>
      <c r="S321" s="138"/>
      <c r="T321" s="138"/>
      <c r="U321" s="138"/>
      <c r="V321" s="133"/>
      <c r="W321" s="128"/>
      <c r="X321" s="129"/>
      <c r="Y321" s="129"/>
      <c r="Z321" s="129"/>
      <c r="AA321" s="129"/>
      <c r="AB321" s="129"/>
      <c r="AC321" s="129"/>
      <c r="AD321" s="129"/>
      <c r="AE321" s="129"/>
      <c r="AF321" s="129"/>
      <c r="AG321" s="129"/>
      <c r="AH321" s="129"/>
      <c r="AI321" s="129"/>
      <c r="AJ321" s="129"/>
      <c r="AK321" s="129"/>
      <c r="AL321" s="129"/>
      <c r="AM321" s="129"/>
      <c r="AN321" s="129"/>
      <c r="AO321" s="129"/>
      <c r="AP321" s="129"/>
      <c r="AQ321" s="129"/>
      <c r="AR321" s="129"/>
      <c r="AS321" s="129"/>
      <c r="AT321" s="129"/>
      <c r="AU321" s="129"/>
      <c r="AV321" s="129"/>
      <c r="AW321" s="129"/>
      <c r="AX321" s="129"/>
      <c r="AY321" s="129"/>
      <c r="AZ321" s="129"/>
      <c r="BA321" s="129"/>
      <c r="BB321" s="129"/>
      <c r="BC321" s="129"/>
      <c r="BD321" s="129"/>
      <c r="BE321" s="129"/>
      <c r="BF321" s="129"/>
      <c r="BG321" s="129"/>
      <c r="BH321" s="129"/>
      <c r="BI321" s="129"/>
      <c r="BJ321" s="129"/>
      <c r="BK321" s="129"/>
      <c r="BL321" s="129"/>
      <c r="BM321" s="129"/>
      <c r="BN321" s="129"/>
      <c r="BO321" s="129"/>
      <c r="BP321" s="129"/>
      <c r="BQ321" s="129"/>
      <c r="BR321" s="129"/>
      <c r="BS321" s="129"/>
      <c r="BT321" s="129"/>
      <c r="BU321" s="129"/>
      <c r="BV321" s="129"/>
      <c r="BW321" s="129"/>
      <c r="BX321" s="129"/>
      <c r="BY321" s="129"/>
      <c r="BZ321" s="129"/>
      <c r="CA321" s="129"/>
      <c r="CB321" s="129"/>
      <c r="CC321" s="129"/>
      <c r="CD321" s="129"/>
      <c r="CE321" s="129"/>
      <c r="CF321" s="129"/>
      <c r="CG321" s="129"/>
      <c r="CH321" s="129"/>
      <c r="CI321" s="129"/>
      <c r="CJ321" s="129"/>
      <c r="CK321" s="129"/>
      <c r="CL321" s="129"/>
      <c r="CM321" s="129"/>
      <c r="CN321" s="129"/>
      <c r="CO321" s="129"/>
      <c r="CP321" s="129"/>
      <c r="CQ321" s="129"/>
      <c r="CR321" s="129"/>
      <c r="CS321" s="129"/>
      <c r="CT321" s="129"/>
      <c r="CU321" s="129"/>
      <c r="CV321" s="129"/>
      <c r="CW321" s="129"/>
      <c r="CX321" s="129"/>
      <c r="CY321" s="129"/>
      <c r="CZ321" s="129"/>
      <c r="DA321" s="129"/>
      <c r="DB321" s="129"/>
      <c r="DC321" s="129"/>
      <c r="DD321" s="129"/>
      <c r="DE321" s="129"/>
      <c r="DF321" s="129"/>
      <c r="DG321" s="129"/>
      <c r="DH321" s="129"/>
      <c r="DI321" s="129"/>
      <c r="DJ321" s="129"/>
      <c r="DK321" s="129"/>
      <c r="DL321" s="129"/>
      <c r="DM321" s="129"/>
      <c r="DN321" s="129"/>
      <c r="DO321" s="129"/>
      <c r="DP321" s="129"/>
      <c r="DQ321" s="129"/>
      <c r="DR321" s="129"/>
      <c r="DS321" s="129"/>
      <c r="DT321" s="129"/>
      <c r="DU321" s="129"/>
      <c r="DV321" s="129"/>
      <c r="DW321" s="129"/>
      <c r="DX321" s="129"/>
      <c r="DY321" s="129"/>
      <c r="DZ321" s="129"/>
      <c r="EA321" s="129"/>
      <c r="EB321" s="129"/>
      <c r="EC321" s="129"/>
      <c r="ED321" s="129"/>
      <c r="EE321" s="129"/>
      <c r="EF321" s="129"/>
      <c r="EG321" s="129"/>
      <c r="EH321" s="129"/>
      <c r="EI321" s="129"/>
      <c r="EJ321" s="129"/>
      <c r="EK321" s="129"/>
      <c r="EL321" s="129"/>
      <c r="EM321" s="129"/>
      <c r="EN321" s="129"/>
      <c r="EO321" s="129"/>
      <c r="EP321" s="129"/>
      <c r="EQ321" s="129"/>
      <c r="ER321" s="129"/>
      <c r="ES321" s="129"/>
      <c r="ET321" s="129"/>
      <c r="EU321" s="129"/>
      <c r="EV321" s="129"/>
      <c r="EW321" s="129"/>
      <c r="EX321" s="129"/>
      <c r="EY321" s="129"/>
      <c r="EZ321" s="129"/>
      <c r="FA321" s="129"/>
      <c r="FB321" s="129"/>
      <c r="FC321" s="129"/>
      <c r="FD321" s="129"/>
      <c r="FE321" s="129"/>
      <c r="FF321" s="129"/>
      <c r="FG321" s="129"/>
      <c r="FH321" s="129"/>
      <c r="FI321" s="129"/>
      <c r="FJ321" s="129"/>
      <c r="FK321" s="129"/>
      <c r="FL321" s="129"/>
      <c r="FM321" s="129"/>
      <c r="FN321" s="129"/>
      <c r="FO321" s="129"/>
      <c r="FP321" s="129"/>
      <c r="FQ321" s="129"/>
      <c r="FR321" s="129"/>
      <c r="FS321" s="129"/>
      <c r="FT321" s="129"/>
      <c r="FU321" s="129"/>
      <c r="FV321" s="129"/>
      <c r="FW321" s="129"/>
      <c r="FX321" s="129"/>
      <c r="FY321" s="129"/>
      <c r="FZ321" s="129"/>
      <c r="GA321" s="129"/>
      <c r="GB321" s="129"/>
      <c r="GC321" s="129"/>
      <c r="GD321" s="129"/>
      <c r="GE321" s="129"/>
      <c r="GF321" s="129"/>
      <c r="GG321" s="129"/>
      <c r="GH321" s="129"/>
      <c r="GI321" s="129"/>
      <c r="GJ321" s="129"/>
      <c r="GK321" s="129"/>
      <c r="GL321" s="129"/>
      <c r="GM321" s="129"/>
      <c r="GN321" s="129"/>
      <c r="GO321" s="129"/>
      <c r="GP321" s="129"/>
      <c r="GQ321" s="129"/>
      <c r="GR321" s="129"/>
      <c r="GS321" s="129"/>
      <c r="GT321" s="129"/>
      <c r="GU321" s="129"/>
      <c r="GV321" s="129"/>
      <c r="GW321" s="129"/>
      <c r="GX321" s="129"/>
      <c r="GY321" s="129"/>
      <c r="GZ321" s="129"/>
      <c r="HA321" s="129"/>
      <c r="HB321" s="129"/>
      <c r="HC321" s="129"/>
      <c r="HD321" s="129"/>
      <c r="HE321" s="129"/>
      <c r="HF321" s="129"/>
      <c r="HG321" s="129"/>
      <c r="HH321" s="129"/>
      <c r="HI321" s="129"/>
      <c r="HJ321" s="129"/>
      <c r="HK321" s="129"/>
      <c r="HL321" s="129"/>
      <c r="HM321" s="129"/>
      <c r="HN321" s="129"/>
      <c r="HO321" s="129"/>
      <c r="HP321" s="129"/>
      <c r="HQ321" s="129"/>
      <c r="HR321" s="129"/>
      <c r="HS321" s="129"/>
      <c r="HT321" s="129"/>
      <c r="HU321" s="129"/>
      <c r="HV321" s="129"/>
      <c r="HW321" s="129"/>
      <c r="HX321" s="129"/>
      <c r="HY321" s="129"/>
      <c r="HZ321" s="129"/>
      <c r="IA321" s="129"/>
      <c r="IB321" s="129"/>
      <c r="IC321" s="129"/>
      <c r="ID321" s="129"/>
      <c r="IE321" s="129"/>
      <c r="IF321" s="129"/>
      <c r="IG321" s="129"/>
      <c r="IH321" s="129"/>
      <c r="II321" s="129"/>
      <c r="IJ321" s="129"/>
      <c r="IK321" s="129"/>
      <c r="IL321" s="129"/>
      <c r="IM321" s="129"/>
      <c r="IN321" s="129"/>
      <c r="IO321" s="129"/>
      <c r="IP321" s="129"/>
      <c r="IQ321" s="129"/>
      <c r="IR321" s="129"/>
      <c r="IS321" s="129"/>
      <c r="IT321" s="129"/>
      <c r="IU321" s="129"/>
      <c r="IV321" s="129"/>
      <c r="IW321" s="129"/>
      <c r="IX321" s="129"/>
      <c r="IY321" s="129"/>
    </row>
    <row r="322" spans="1:259" s="120" customFormat="1" ht="15" hidden="1" x14ac:dyDescent="0.3">
      <c r="A322" s="130"/>
      <c r="B322" s="138" t="e">
        <f>IF(B77=801,"Delapan Ratus Satu",IF(B77=802,"Delapan Ratus Dua",IF(B77=803,"Delapan Ratus Tiga",IF(B77=804,"Delapan Ratus Empat",IF(B77=805,"Delapan Ratus Lima",IF(B77=806,"Delapan Ratus Enam",IF(B77=807,"Delapan Ratus Tujuh",IF(B77=808,"Delapan Ratus Delapan",0))))))))</f>
        <v>#REF!</v>
      </c>
      <c r="C322" s="138"/>
      <c r="D322" s="138" t="e">
        <f>IF(D77=801,"Delapan Ratus Satu",IF(D77=802,"Delapan Ratus Dua",IF(D77=803,"Delapan Ratus Tiga",IF(D77=804,"Delapan Ratus Empat",IF(D77=805,"Delapan Ratus Lima",IF(D77=806,"Delapan Ratus Enam",IF(D77=807,"Delapan Ratus Tujuh",IF(D77=808,"Delapan Ratus Delapan",0))))))))</f>
        <v>#REF!</v>
      </c>
      <c r="E322" s="138" t="e">
        <f>IF(E77=801,"Delapan Ratus Satu",IF(E77=802,"Delapan Ratus Dua",IF(E77=803,"Delapan Ratus Tiga",IF(E77=804,"Delapan Ratus Empat",IF(E77=805,"Delapan Ratus Lima",IF(E77=806,"Delapan Ratus Enam",IF(E77=807,"Delapan Ratus Tujuh",IF(E77=808,"Delapan Ratus Delapan",0))))))))</f>
        <v>#REF!</v>
      </c>
      <c r="F322" s="138"/>
      <c r="G322" s="138"/>
      <c r="H322" s="138" t="e">
        <f>IF(H77=801,"Delapan Ratus Satu",IF(H77=802,"Delapan Ratus Dua",IF(H77=803,"Delapan Ratus Tiga",IF(H77=804,"Delapan Ratus Empat",IF(H77=805,"Delapan Ratus Lima",IF(H77=806,"Delapan Ratus Enam",IF(H77=807,"Delapan Ratus Tujuh",IF(H77=808,"Delapan Ratus Delapan",0))))))))</f>
        <v>#REF!</v>
      </c>
      <c r="I322" s="138" t="e">
        <f>IF(I77=801,"Delapan Ratus Satu",IF(I77=802,"Delapan Ratus Dua",IF(I77=803,"Delapan Ratus Tiga",IF(I77=804,"Delapan Ratus Empat",IF(I77=805,"Delapan Ratus Lima",IF(I77=806,"Delapan Ratus Enam",IF(I77=807,"Delapan Ratus Tujuh",IF(I77=808,"Delapan Ratus Delapan",0))))))))</f>
        <v>#REF!</v>
      </c>
      <c r="J322" s="138"/>
      <c r="K322" s="138"/>
      <c r="L322" s="138"/>
      <c r="M322" s="138"/>
      <c r="N322" s="138"/>
      <c r="O322" s="138"/>
      <c r="P322" s="138"/>
      <c r="Q322" s="138"/>
      <c r="R322" s="138"/>
      <c r="S322" s="138"/>
      <c r="T322" s="138"/>
      <c r="U322" s="138"/>
      <c r="V322" s="133"/>
      <c r="W322" s="128"/>
      <c r="X322" s="129"/>
      <c r="Y322" s="129"/>
      <c r="Z322" s="129"/>
      <c r="AA322" s="129"/>
      <c r="AB322" s="129"/>
      <c r="AC322" s="129"/>
      <c r="AD322" s="129"/>
      <c r="AE322" s="129"/>
      <c r="AF322" s="129"/>
      <c r="AG322" s="129"/>
      <c r="AH322" s="129"/>
      <c r="AI322" s="129"/>
      <c r="AJ322" s="129"/>
      <c r="AK322" s="129"/>
      <c r="AL322" s="129"/>
      <c r="AM322" s="129"/>
      <c r="AN322" s="129"/>
      <c r="AO322" s="129"/>
      <c r="AP322" s="129"/>
      <c r="AQ322" s="129"/>
      <c r="AR322" s="129"/>
      <c r="AS322" s="129"/>
      <c r="AT322" s="129"/>
      <c r="AU322" s="129"/>
      <c r="AV322" s="129"/>
      <c r="AW322" s="129"/>
      <c r="AX322" s="129"/>
      <c r="AY322" s="129"/>
      <c r="AZ322" s="129"/>
      <c r="BA322" s="129"/>
      <c r="BB322" s="129"/>
      <c r="BC322" s="129"/>
      <c r="BD322" s="129"/>
      <c r="BE322" s="129"/>
      <c r="BF322" s="129"/>
      <c r="BG322" s="129"/>
      <c r="BH322" s="129"/>
      <c r="BI322" s="129"/>
      <c r="BJ322" s="129"/>
      <c r="BK322" s="129"/>
      <c r="BL322" s="129"/>
      <c r="BM322" s="129"/>
      <c r="BN322" s="129"/>
      <c r="BO322" s="129"/>
      <c r="BP322" s="129"/>
      <c r="BQ322" s="129"/>
      <c r="BR322" s="129"/>
      <c r="BS322" s="129"/>
      <c r="BT322" s="129"/>
      <c r="BU322" s="129"/>
      <c r="BV322" s="129"/>
      <c r="BW322" s="129"/>
      <c r="BX322" s="129"/>
      <c r="BY322" s="129"/>
      <c r="BZ322" s="129"/>
      <c r="CA322" s="129"/>
      <c r="CB322" s="129"/>
      <c r="CC322" s="129"/>
      <c r="CD322" s="129"/>
      <c r="CE322" s="129"/>
      <c r="CF322" s="129"/>
      <c r="CG322" s="129"/>
      <c r="CH322" s="129"/>
      <c r="CI322" s="129"/>
      <c r="CJ322" s="129"/>
      <c r="CK322" s="129"/>
      <c r="CL322" s="129"/>
      <c r="CM322" s="129"/>
      <c r="CN322" s="129"/>
      <c r="CO322" s="129"/>
      <c r="CP322" s="129"/>
      <c r="CQ322" s="129"/>
      <c r="CR322" s="129"/>
      <c r="CS322" s="129"/>
      <c r="CT322" s="129"/>
      <c r="CU322" s="129"/>
      <c r="CV322" s="129"/>
      <c r="CW322" s="129"/>
      <c r="CX322" s="129"/>
      <c r="CY322" s="129"/>
      <c r="CZ322" s="129"/>
      <c r="DA322" s="129"/>
      <c r="DB322" s="129"/>
      <c r="DC322" s="129"/>
      <c r="DD322" s="129"/>
      <c r="DE322" s="129"/>
      <c r="DF322" s="129"/>
      <c r="DG322" s="129"/>
      <c r="DH322" s="129"/>
      <c r="DI322" s="129"/>
      <c r="DJ322" s="129"/>
      <c r="DK322" s="129"/>
      <c r="DL322" s="129"/>
      <c r="DM322" s="129"/>
      <c r="DN322" s="129"/>
      <c r="DO322" s="129"/>
      <c r="DP322" s="129"/>
      <c r="DQ322" s="129"/>
      <c r="DR322" s="129"/>
      <c r="DS322" s="129"/>
      <c r="DT322" s="129"/>
      <c r="DU322" s="129"/>
      <c r="DV322" s="129"/>
      <c r="DW322" s="129"/>
      <c r="DX322" s="129"/>
      <c r="DY322" s="129"/>
      <c r="DZ322" s="129"/>
      <c r="EA322" s="129"/>
      <c r="EB322" s="129"/>
      <c r="EC322" s="129"/>
      <c r="ED322" s="129"/>
      <c r="EE322" s="129"/>
      <c r="EF322" s="129"/>
      <c r="EG322" s="129"/>
      <c r="EH322" s="129"/>
      <c r="EI322" s="129"/>
      <c r="EJ322" s="129"/>
      <c r="EK322" s="129"/>
      <c r="EL322" s="129"/>
      <c r="EM322" s="129"/>
      <c r="EN322" s="129"/>
      <c r="EO322" s="129"/>
      <c r="EP322" s="129"/>
      <c r="EQ322" s="129"/>
      <c r="ER322" s="129"/>
      <c r="ES322" s="129"/>
      <c r="ET322" s="129"/>
      <c r="EU322" s="129"/>
      <c r="EV322" s="129"/>
      <c r="EW322" s="129"/>
      <c r="EX322" s="129"/>
      <c r="EY322" s="129"/>
      <c r="EZ322" s="129"/>
      <c r="FA322" s="129"/>
      <c r="FB322" s="129"/>
      <c r="FC322" s="129"/>
      <c r="FD322" s="129"/>
      <c r="FE322" s="129"/>
      <c r="FF322" s="129"/>
      <c r="FG322" s="129"/>
      <c r="FH322" s="129"/>
      <c r="FI322" s="129"/>
      <c r="FJ322" s="129"/>
      <c r="FK322" s="129"/>
      <c r="FL322" s="129"/>
      <c r="FM322" s="129"/>
      <c r="FN322" s="129"/>
      <c r="FO322" s="129"/>
      <c r="FP322" s="129"/>
      <c r="FQ322" s="129"/>
      <c r="FR322" s="129"/>
      <c r="FS322" s="129"/>
      <c r="FT322" s="129"/>
      <c r="FU322" s="129"/>
      <c r="FV322" s="129"/>
      <c r="FW322" s="129"/>
      <c r="FX322" s="129"/>
      <c r="FY322" s="129"/>
      <c r="FZ322" s="129"/>
      <c r="GA322" s="129"/>
      <c r="GB322" s="129"/>
      <c r="GC322" s="129"/>
      <c r="GD322" s="129"/>
      <c r="GE322" s="129"/>
      <c r="GF322" s="129"/>
      <c r="GG322" s="129"/>
      <c r="GH322" s="129"/>
      <c r="GI322" s="129"/>
      <c r="GJ322" s="129"/>
      <c r="GK322" s="129"/>
      <c r="GL322" s="129"/>
      <c r="GM322" s="129"/>
      <c r="GN322" s="129"/>
      <c r="GO322" s="129"/>
      <c r="GP322" s="129"/>
      <c r="GQ322" s="129"/>
      <c r="GR322" s="129"/>
      <c r="GS322" s="129"/>
      <c r="GT322" s="129"/>
      <c r="GU322" s="129"/>
      <c r="GV322" s="129"/>
      <c r="GW322" s="129"/>
      <c r="GX322" s="129"/>
      <c r="GY322" s="129"/>
      <c r="GZ322" s="129"/>
      <c r="HA322" s="129"/>
      <c r="HB322" s="129"/>
      <c r="HC322" s="129"/>
      <c r="HD322" s="129"/>
      <c r="HE322" s="129"/>
      <c r="HF322" s="129"/>
      <c r="HG322" s="129"/>
      <c r="HH322" s="129"/>
      <c r="HI322" s="129"/>
      <c r="HJ322" s="129"/>
      <c r="HK322" s="129"/>
      <c r="HL322" s="129"/>
      <c r="HM322" s="129"/>
      <c r="HN322" s="129"/>
      <c r="HO322" s="129"/>
      <c r="HP322" s="129"/>
      <c r="HQ322" s="129"/>
      <c r="HR322" s="129"/>
      <c r="HS322" s="129"/>
      <c r="HT322" s="129"/>
      <c r="HU322" s="129"/>
      <c r="HV322" s="129"/>
      <c r="HW322" s="129"/>
      <c r="HX322" s="129"/>
      <c r="HY322" s="129"/>
      <c r="HZ322" s="129"/>
      <c r="IA322" s="129"/>
      <c r="IB322" s="129"/>
      <c r="IC322" s="129"/>
      <c r="ID322" s="129"/>
      <c r="IE322" s="129"/>
      <c r="IF322" s="129"/>
      <c r="IG322" s="129"/>
      <c r="IH322" s="129"/>
      <c r="II322" s="129"/>
      <c r="IJ322" s="129"/>
      <c r="IK322" s="129"/>
      <c r="IL322" s="129"/>
      <c r="IM322" s="129"/>
      <c r="IN322" s="129"/>
      <c r="IO322" s="129"/>
      <c r="IP322" s="129"/>
      <c r="IQ322" s="129"/>
      <c r="IR322" s="129"/>
      <c r="IS322" s="129"/>
      <c r="IT322" s="129"/>
      <c r="IU322" s="129"/>
      <c r="IV322" s="129"/>
      <c r="IW322" s="129"/>
      <c r="IX322" s="129"/>
      <c r="IY322" s="129"/>
    </row>
    <row r="323" spans="1:259" s="120" customFormat="1" ht="15" hidden="1" x14ac:dyDescent="0.3">
      <c r="A323" s="130"/>
      <c r="B323" s="137" t="e">
        <f>IF(B321=0,B322,B321)</f>
        <v>#REF!</v>
      </c>
      <c r="C323" s="137"/>
      <c r="D323" s="137" t="e">
        <f>IF(D321=0,D322,D321)</f>
        <v>#REF!</v>
      </c>
      <c r="E323" s="137" t="e">
        <f>IF(E321=0,E322,E321)</f>
        <v>#REF!</v>
      </c>
      <c r="F323" s="137"/>
      <c r="G323" s="137"/>
      <c r="H323" s="137" t="e">
        <f>IF(H321=0,H322,H321)</f>
        <v>#REF!</v>
      </c>
      <c r="I323" s="137" t="e">
        <f>IF(I321=0,I322,I321)</f>
        <v>#REF!</v>
      </c>
      <c r="J323" s="138"/>
      <c r="K323" s="138"/>
      <c r="L323" s="138"/>
      <c r="M323" s="138"/>
      <c r="N323" s="138"/>
      <c r="O323" s="138"/>
      <c r="P323" s="138"/>
      <c r="Q323" s="138"/>
      <c r="R323" s="138"/>
      <c r="S323" s="138"/>
      <c r="T323" s="138"/>
      <c r="U323" s="138"/>
      <c r="V323" s="133"/>
      <c r="W323" s="128"/>
      <c r="X323" s="129"/>
      <c r="Y323" s="129"/>
      <c r="Z323" s="129"/>
      <c r="AA323" s="129"/>
      <c r="AB323" s="129"/>
      <c r="AC323" s="129"/>
      <c r="AD323" s="129"/>
      <c r="AE323" s="129"/>
      <c r="AF323" s="129"/>
      <c r="AG323" s="129"/>
      <c r="AH323" s="129"/>
      <c r="AI323" s="129"/>
      <c r="AJ323" s="129"/>
      <c r="AK323" s="129"/>
      <c r="AL323" s="129"/>
      <c r="AM323" s="129"/>
      <c r="AN323" s="129"/>
      <c r="AO323" s="129"/>
      <c r="AP323" s="129"/>
      <c r="AQ323" s="129"/>
      <c r="AR323" s="129"/>
      <c r="AS323" s="129"/>
      <c r="AT323" s="129"/>
      <c r="AU323" s="129"/>
      <c r="AV323" s="129"/>
      <c r="AW323" s="129"/>
      <c r="AX323" s="129"/>
      <c r="AY323" s="129"/>
      <c r="AZ323" s="129"/>
      <c r="BA323" s="129"/>
      <c r="BB323" s="129"/>
      <c r="BC323" s="129"/>
      <c r="BD323" s="129"/>
      <c r="BE323" s="129"/>
      <c r="BF323" s="129"/>
      <c r="BG323" s="129"/>
      <c r="BH323" s="129"/>
      <c r="BI323" s="129"/>
      <c r="BJ323" s="129"/>
      <c r="BK323" s="129"/>
      <c r="BL323" s="129"/>
      <c r="BM323" s="129"/>
      <c r="BN323" s="129"/>
      <c r="BO323" s="129"/>
      <c r="BP323" s="129"/>
      <c r="BQ323" s="129"/>
      <c r="BR323" s="129"/>
      <c r="BS323" s="129"/>
      <c r="BT323" s="129"/>
      <c r="BU323" s="129"/>
      <c r="BV323" s="129"/>
      <c r="BW323" s="129"/>
      <c r="BX323" s="129"/>
      <c r="BY323" s="129"/>
      <c r="BZ323" s="129"/>
      <c r="CA323" s="129"/>
      <c r="CB323" s="129"/>
      <c r="CC323" s="129"/>
      <c r="CD323" s="129"/>
      <c r="CE323" s="129"/>
      <c r="CF323" s="129"/>
      <c r="CG323" s="129"/>
      <c r="CH323" s="129"/>
      <c r="CI323" s="129"/>
      <c r="CJ323" s="129"/>
      <c r="CK323" s="129"/>
      <c r="CL323" s="129"/>
      <c r="CM323" s="129"/>
      <c r="CN323" s="129"/>
      <c r="CO323" s="129"/>
      <c r="CP323" s="129"/>
      <c r="CQ323" s="129"/>
      <c r="CR323" s="129"/>
      <c r="CS323" s="129"/>
      <c r="CT323" s="129"/>
      <c r="CU323" s="129"/>
      <c r="CV323" s="129"/>
      <c r="CW323" s="129"/>
      <c r="CX323" s="129"/>
      <c r="CY323" s="129"/>
      <c r="CZ323" s="129"/>
      <c r="DA323" s="129"/>
      <c r="DB323" s="129"/>
      <c r="DC323" s="129"/>
      <c r="DD323" s="129"/>
      <c r="DE323" s="129"/>
      <c r="DF323" s="129"/>
      <c r="DG323" s="129"/>
      <c r="DH323" s="129"/>
      <c r="DI323" s="129"/>
      <c r="DJ323" s="129"/>
      <c r="DK323" s="129"/>
      <c r="DL323" s="129"/>
      <c r="DM323" s="129"/>
      <c r="DN323" s="129"/>
      <c r="DO323" s="129"/>
      <c r="DP323" s="129"/>
      <c r="DQ323" s="129"/>
      <c r="DR323" s="129"/>
      <c r="DS323" s="129"/>
      <c r="DT323" s="129"/>
      <c r="DU323" s="129"/>
      <c r="DV323" s="129"/>
      <c r="DW323" s="129"/>
      <c r="DX323" s="129"/>
      <c r="DY323" s="129"/>
      <c r="DZ323" s="129"/>
      <c r="EA323" s="129"/>
      <c r="EB323" s="129"/>
      <c r="EC323" s="129"/>
      <c r="ED323" s="129"/>
      <c r="EE323" s="129"/>
      <c r="EF323" s="129"/>
      <c r="EG323" s="129"/>
      <c r="EH323" s="129"/>
      <c r="EI323" s="129"/>
      <c r="EJ323" s="129"/>
      <c r="EK323" s="129"/>
      <c r="EL323" s="129"/>
      <c r="EM323" s="129"/>
      <c r="EN323" s="129"/>
      <c r="EO323" s="129"/>
      <c r="EP323" s="129"/>
      <c r="EQ323" s="129"/>
      <c r="ER323" s="129"/>
      <c r="ES323" s="129"/>
      <c r="ET323" s="129"/>
      <c r="EU323" s="129"/>
      <c r="EV323" s="129"/>
      <c r="EW323" s="129"/>
      <c r="EX323" s="129"/>
      <c r="EY323" s="129"/>
      <c r="EZ323" s="129"/>
      <c r="FA323" s="129"/>
      <c r="FB323" s="129"/>
      <c r="FC323" s="129"/>
      <c r="FD323" s="129"/>
      <c r="FE323" s="129"/>
      <c r="FF323" s="129"/>
      <c r="FG323" s="129"/>
      <c r="FH323" s="129"/>
      <c r="FI323" s="129"/>
      <c r="FJ323" s="129"/>
      <c r="FK323" s="129"/>
      <c r="FL323" s="129"/>
      <c r="FM323" s="129"/>
      <c r="FN323" s="129"/>
      <c r="FO323" s="129"/>
      <c r="FP323" s="129"/>
      <c r="FQ323" s="129"/>
      <c r="FR323" s="129"/>
      <c r="FS323" s="129"/>
      <c r="FT323" s="129"/>
      <c r="FU323" s="129"/>
      <c r="FV323" s="129"/>
      <c r="FW323" s="129"/>
      <c r="FX323" s="129"/>
      <c r="FY323" s="129"/>
      <c r="FZ323" s="129"/>
      <c r="GA323" s="129"/>
      <c r="GB323" s="129"/>
      <c r="GC323" s="129"/>
      <c r="GD323" s="129"/>
      <c r="GE323" s="129"/>
      <c r="GF323" s="129"/>
      <c r="GG323" s="129"/>
      <c r="GH323" s="129"/>
      <c r="GI323" s="129"/>
      <c r="GJ323" s="129"/>
      <c r="GK323" s="129"/>
      <c r="GL323" s="129"/>
      <c r="GM323" s="129"/>
      <c r="GN323" s="129"/>
      <c r="GO323" s="129"/>
      <c r="GP323" s="129"/>
      <c r="GQ323" s="129"/>
      <c r="GR323" s="129"/>
      <c r="GS323" s="129"/>
      <c r="GT323" s="129"/>
      <c r="GU323" s="129"/>
      <c r="GV323" s="129"/>
      <c r="GW323" s="129"/>
      <c r="GX323" s="129"/>
      <c r="GY323" s="129"/>
      <c r="GZ323" s="129"/>
      <c r="HA323" s="129"/>
      <c r="HB323" s="129"/>
      <c r="HC323" s="129"/>
      <c r="HD323" s="129"/>
      <c r="HE323" s="129"/>
      <c r="HF323" s="129"/>
      <c r="HG323" s="129"/>
      <c r="HH323" s="129"/>
      <c r="HI323" s="129"/>
      <c r="HJ323" s="129"/>
      <c r="HK323" s="129"/>
      <c r="HL323" s="129"/>
      <c r="HM323" s="129"/>
      <c r="HN323" s="129"/>
      <c r="HO323" s="129"/>
      <c r="HP323" s="129"/>
      <c r="HQ323" s="129"/>
      <c r="HR323" s="129"/>
      <c r="HS323" s="129"/>
      <c r="HT323" s="129"/>
      <c r="HU323" s="129"/>
      <c r="HV323" s="129"/>
      <c r="HW323" s="129"/>
      <c r="HX323" s="129"/>
      <c r="HY323" s="129"/>
      <c r="HZ323" s="129"/>
      <c r="IA323" s="129"/>
      <c r="IB323" s="129"/>
      <c r="IC323" s="129"/>
      <c r="ID323" s="129"/>
      <c r="IE323" s="129"/>
      <c r="IF323" s="129"/>
      <c r="IG323" s="129"/>
      <c r="IH323" s="129"/>
      <c r="II323" s="129"/>
      <c r="IJ323" s="129"/>
      <c r="IK323" s="129"/>
      <c r="IL323" s="129"/>
      <c r="IM323" s="129"/>
      <c r="IN323" s="129"/>
      <c r="IO323" s="129"/>
      <c r="IP323" s="129"/>
      <c r="IQ323" s="129"/>
      <c r="IR323" s="129"/>
      <c r="IS323" s="129"/>
      <c r="IT323" s="129"/>
      <c r="IU323" s="129"/>
      <c r="IV323" s="129"/>
      <c r="IW323" s="129"/>
      <c r="IX323" s="129"/>
      <c r="IY323" s="129"/>
    </row>
    <row r="324" spans="1:259" s="120" customFormat="1" ht="15" hidden="1" x14ac:dyDescent="0.3">
      <c r="A324" s="130"/>
      <c r="B324" s="138" t="e">
        <f>IF(B77=809,"Delapan Ratus Sembilan",IF(B77=810,"Delapan Ratus Sepuluh",IF(B77=811,"Delapan Ratus Sebelas",IF(B77=812,"Delapan Ratus Dua Belas",IF(B77=813,"Delapan Ratus Tiga Belas",IF(B77=814,"Delapan Ratus Empat Belas",IF(B77=815,"Delapan Ratus Lima Belas",IF(B77=816,"Delapan Ratus Enam Belas",0))))))))</f>
        <v>#REF!</v>
      </c>
      <c r="C324" s="138"/>
      <c r="D324" s="138" t="e">
        <f>IF(D77=809,"Delapan Ratus Sembilan",IF(D77=810,"Delapan Ratus Sepuluh",IF(D77=811,"Delapan Ratus Sebelas",IF(D77=812,"Delapan Ratus Dua Belas",IF(D77=813,"Delapan Ratus Tiga Belas",IF(D77=814,"Delapan Ratus Empat Belas",IF(D77=815,"Delapan Ratus Lima Belas",IF(D77=816,"Delapan Ratus Enam Belas",0))))))))</f>
        <v>#REF!</v>
      </c>
      <c r="E324" s="138" t="e">
        <f>IF(E77=809,"Delapan Ratus Sembilan",IF(E77=810,"Delapan Ratus Sepuluh",IF(E77=811,"Delapan Ratus Sebelas",IF(E77=812,"Delapan Ratus Dua Belas",IF(E77=813,"Delapan Ratus Tiga Belas",IF(E77=814,"Delapan Ratus Empat Belas",IF(E77=815,"Delapan Ratus Lima Belas",IF(E77=816,"Delapan Ratus Enam Belas",0))))))))</f>
        <v>#REF!</v>
      </c>
      <c r="F324" s="138"/>
      <c r="G324" s="138"/>
      <c r="H324" s="138" t="e">
        <f>IF(H77=809,"Delapan Ratus Sembilan",IF(H77=810,"Delapan Ratus Sepuluh",IF(H77=811,"Delapan Ratus Sebelas",IF(H77=812,"Delapan Ratus Dua Belas",IF(H77=813,"Delapan Ratus Tiga Belas",IF(H77=814,"Delapan Ratus Empat Belas",IF(H77=815,"Delapan Ratus Lima Belas",IF(H77=816,"Delapan Ratus Enam Belas",0))))))))</f>
        <v>#REF!</v>
      </c>
      <c r="I324" s="138" t="e">
        <f>IF(I77=809,"Delapan Ratus Sembilan",IF(I77=810,"Delapan Ratus Sepuluh",IF(I77=811,"Delapan Ratus Sebelas",IF(I77=812,"Delapan Ratus Dua Belas",IF(I77=813,"Delapan Ratus Tiga Belas",IF(I77=814,"Delapan Ratus Empat Belas",IF(I77=815,"Delapan Ratus Lima Belas",IF(I77=816,"Delapan Ratus Enam Belas",0))))))))</f>
        <v>#REF!</v>
      </c>
      <c r="J324" s="138"/>
      <c r="K324" s="138"/>
      <c r="L324" s="138"/>
      <c r="M324" s="138"/>
      <c r="N324" s="138"/>
      <c r="O324" s="138"/>
      <c r="P324" s="138"/>
      <c r="Q324" s="138"/>
      <c r="R324" s="138"/>
      <c r="S324" s="138"/>
      <c r="T324" s="138"/>
      <c r="U324" s="138"/>
      <c r="V324" s="133"/>
      <c r="W324" s="128"/>
      <c r="X324" s="129"/>
      <c r="Y324" s="129"/>
      <c r="Z324" s="129"/>
      <c r="AA324" s="129"/>
      <c r="AB324" s="129"/>
      <c r="AC324" s="129"/>
      <c r="AD324" s="129"/>
      <c r="AE324" s="129"/>
      <c r="AF324" s="129"/>
      <c r="AG324" s="129"/>
      <c r="AH324" s="129"/>
      <c r="AI324" s="129"/>
      <c r="AJ324" s="129"/>
      <c r="AK324" s="129"/>
      <c r="AL324" s="129"/>
      <c r="AM324" s="129"/>
      <c r="AN324" s="129"/>
      <c r="AO324" s="129"/>
      <c r="AP324" s="129"/>
      <c r="AQ324" s="129"/>
      <c r="AR324" s="129"/>
      <c r="AS324" s="129"/>
      <c r="AT324" s="129"/>
      <c r="AU324" s="129"/>
      <c r="AV324" s="129"/>
      <c r="AW324" s="129"/>
      <c r="AX324" s="129"/>
      <c r="AY324" s="129"/>
      <c r="AZ324" s="129"/>
      <c r="BA324" s="129"/>
      <c r="BB324" s="129"/>
      <c r="BC324" s="129"/>
      <c r="BD324" s="129"/>
      <c r="BE324" s="129"/>
      <c r="BF324" s="129"/>
      <c r="BG324" s="129"/>
      <c r="BH324" s="129"/>
      <c r="BI324" s="129"/>
      <c r="BJ324" s="129"/>
      <c r="BK324" s="129"/>
      <c r="BL324" s="129"/>
      <c r="BM324" s="129"/>
      <c r="BN324" s="129"/>
      <c r="BO324" s="129"/>
      <c r="BP324" s="129"/>
      <c r="BQ324" s="129"/>
      <c r="BR324" s="129"/>
      <c r="BS324" s="129"/>
      <c r="BT324" s="129"/>
      <c r="BU324" s="129"/>
      <c r="BV324" s="129"/>
      <c r="BW324" s="129"/>
      <c r="BX324" s="129"/>
      <c r="BY324" s="129"/>
      <c r="BZ324" s="129"/>
      <c r="CA324" s="129"/>
      <c r="CB324" s="129"/>
      <c r="CC324" s="129"/>
      <c r="CD324" s="129"/>
      <c r="CE324" s="129"/>
      <c r="CF324" s="129"/>
      <c r="CG324" s="129"/>
      <c r="CH324" s="129"/>
      <c r="CI324" s="129"/>
      <c r="CJ324" s="129"/>
      <c r="CK324" s="129"/>
      <c r="CL324" s="129"/>
      <c r="CM324" s="129"/>
      <c r="CN324" s="129"/>
      <c r="CO324" s="129"/>
      <c r="CP324" s="129"/>
      <c r="CQ324" s="129"/>
      <c r="CR324" s="129"/>
      <c r="CS324" s="129"/>
      <c r="CT324" s="129"/>
      <c r="CU324" s="129"/>
      <c r="CV324" s="129"/>
      <c r="CW324" s="129"/>
      <c r="CX324" s="129"/>
      <c r="CY324" s="129"/>
      <c r="CZ324" s="129"/>
      <c r="DA324" s="129"/>
      <c r="DB324" s="129"/>
      <c r="DC324" s="129"/>
      <c r="DD324" s="129"/>
      <c r="DE324" s="129"/>
      <c r="DF324" s="129"/>
      <c r="DG324" s="129"/>
      <c r="DH324" s="129"/>
      <c r="DI324" s="129"/>
      <c r="DJ324" s="129"/>
      <c r="DK324" s="129"/>
      <c r="DL324" s="129"/>
      <c r="DM324" s="129"/>
      <c r="DN324" s="129"/>
      <c r="DO324" s="129"/>
      <c r="DP324" s="129"/>
      <c r="DQ324" s="129"/>
      <c r="DR324" s="129"/>
      <c r="DS324" s="129"/>
      <c r="DT324" s="129"/>
      <c r="DU324" s="129"/>
      <c r="DV324" s="129"/>
      <c r="DW324" s="129"/>
      <c r="DX324" s="129"/>
      <c r="DY324" s="129"/>
      <c r="DZ324" s="129"/>
      <c r="EA324" s="129"/>
      <c r="EB324" s="129"/>
      <c r="EC324" s="129"/>
      <c r="ED324" s="129"/>
      <c r="EE324" s="129"/>
      <c r="EF324" s="129"/>
      <c r="EG324" s="129"/>
      <c r="EH324" s="129"/>
      <c r="EI324" s="129"/>
      <c r="EJ324" s="129"/>
      <c r="EK324" s="129"/>
      <c r="EL324" s="129"/>
      <c r="EM324" s="129"/>
      <c r="EN324" s="129"/>
      <c r="EO324" s="129"/>
      <c r="EP324" s="129"/>
      <c r="EQ324" s="129"/>
      <c r="ER324" s="129"/>
      <c r="ES324" s="129"/>
      <c r="ET324" s="129"/>
      <c r="EU324" s="129"/>
      <c r="EV324" s="129"/>
      <c r="EW324" s="129"/>
      <c r="EX324" s="129"/>
      <c r="EY324" s="129"/>
      <c r="EZ324" s="129"/>
      <c r="FA324" s="129"/>
      <c r="FB324" s="129"/>
      <c r="FC324" s="129"/>
      <c r="FD324" s="129"/>
      <c r="FE324" s="129"/>
      <c r="FF324" s="129"/>
      <c r="FG324" s="129"/>
      <c r="FH324" s="129"/>
      <c r="FI324" s="129"/>
      <c r="FJ324" s="129"/>
      <c r="FK324" s="129"/>
      <c r="FL324" s="129"/>
      <c r="FM324" s="129"/>
      <c r="FN324" s="129"/>
      <c r="FO324" s="129"/>
      <c r="FP324" s="129"/>
      <c r="FQ324" s="129"/>
      <c r="FR324" s="129"/>
      <c r="FS324" s="129"/>
      <c r="FT324" s="129"/>
      <c r="FU324" s="129"/>
      <c r="FV324" s="129"/>
      <c r="FW324" s="129"/>
      <c r="FX324" s="129"/>
      <c r="FY324" s="129"/>
      <c r="FZ324" s="129"/>
      <c r="GA324" s="129"/>
      <c r="GB324" s="129"/>
      <c r="GC324" s="129"/>
      <c r="GD324" s="129"/>
      <c r="GE324" s="129"/>
      <c r="GF324" s="129"/>
      <c r="GG324" s="129"/>
      <c r="GH324" s="129"/>
      <c r="GI324" s="129"/>
      <c r="GJ324" s="129"/>
      <c r="GK324" s="129"/>
      <c r="GL324" s="129"/>
      <c r="GM324" s="129"/>
      <c r="GN324" s="129"/>
      <c r="GO324" s="129"/>
      <c r="GP324" s="129"/>
      <c r="GQ324" s="129"/>
      <c r="GR324" s="129"/>
      <c r="GS324" s="129"/>
      <c r="GT324" s="129"/>
      <c r="GU324" s="129"/>
      <c r="GV324" s="129"/>
      <c r="GW324" s="129"/>
      <c r="GX324" s="129"/>
      <c r="GY324" s="129"/>
      <c r="GZ324" s="129"/>
      <c r="HA324" s="129"/>
      <c r="HB324" s="129"/>
      <c r="HC324" s="129"/>
      <c r="HD324" s="129"/>
      <c r="HE324" s="129"/>
      <c r="HF324" s="129"/>
      <c r="HG324" s="129"/>
      <c r="HH324" s="129"/>
      <c r="HI324" s="129"/>
      <c r="HJ324" s="129"/>
      <c r="HK324" s="129"/>
      <c r="HL324" s="129"/>
      <c r="HM324" s="129"/>
      <c r="HN324" s="129"/>
      <c r="HO324" s="129"/>
      <c r="HP324" s="129"/>
      <c r="HQ324" s="129"/>
      <c r="HR324" s="129"/>
      <c r="HS324" s="129"/>
      <c r="HT324" s="129"/>
      <c r="HU324" s="129"/>
      <c r="HV324" s="129"/>
      <c r="HW324" s="129"/>
      <c r="HX324" s="129"/>
      <c r="HY324" s="129"/>
      <c r="HZ324" s="129"/>
      <c r="IA324" s="129"/>
      <c r="IB324" s="129"/>
      <c r="IC324" s="129"/>
      <c r="ID324" s="129"/>
      <c r="IE324" s="129"/>
      <c r="IF324" s="129"/>
      <c r="IG324" s="129"/>
      <c r="IH324" s="129"/>
      <c r="II324" s="129"/>
      <c r="IJ324" s="129"/>
      <c r="IK324" s="129"/>
      <c r="IL324" s="129"/>
      <c r="IM324" s="129"/>
      <c r="IN324" s="129"/>
      <c r="IO324" s="129"/>
      <c r="IP324" s="129"/>
      <c r="IQ324" s="129"/>
      <c r="IR324" s="129"/>
      <c r="IS324" s="129"/>
      <c r="IT324" s="129"/>
      <c r="IU324" s="129"/>
      <c r="IV324" s="129"/>
      <c r="IW324" s="129"/>
      <c r="IX324" s="129"/>
      <c r="IY324" s="129"/>
    </row>
    <row r="325" spans="1:259" s="120" customFormat="1" ht="15" hidden="1" x14ac:dyDescent="0.3">
      <c r="A325" s="130"/>
      <c r="B325" s="137" t="e">
        <f>IF(B323=0,B324,B323)</f>
        <v>#REF!</v>
      </c>
      <c r="C325" s="137"/>
      <c r="D325" s="137" t="e">
        <f>IF(D323=0,D324,D323)</f>
        <v>#REF!</v>
      </c>
      <c r="E325" s="137" t="e">
        <f>IF(E323=0,E324,E323)</f>
        <v>#REF!</v>
      </c>
      <c r="F325" s="137"/>
      <c r="G325" s="137"/>
      <c r="H325" s="137" t="e">
        <f>IF(H323=0,H324,H323)</f>
        <v>#REF!</v>
      </c>
      <c r="I325" s="137" t="e">
        <f>IF(I323=0,I324,I323)</f>
        <v>#REF!</v>
      </c>
      <c r="J325" s="138"/>
      <c r="K325" s="138"/>
      <c r="L325" s="138"/>
      <c r="M325" s="138"/>
      <c r="N325" s="138"/>
      <c r="O325" s="138"/>
      <c r="P325" s="138"/>
      <c r="Q325" s="138"/>
      <c r="R325" s="138"/>
      <c r="S325" s="138"/>
      <c r="T325" s="138"/>
      <c r="U325" s="138"/>
      <c r="V325" s="133"/>
      <c r="W325" s="128"/>
      <c r="X325" s="129"/>
      <c r="Y325" s="129"/>
      <c r="Z325" s="129"/>
      <c r="AA325" s="129"/>
      <c r="AB325" s="129"/>
      <c r="AC325" s="129"/>
      <c r="AD325" s="129"/>
      <c r="AE325" s="129"/>
      <c r="AF325" s="129"/>
      <c r="AG325" s="129"/>
      <c r="AH325" s="129"/>
      <c r="AI325" s="129"/>
      <c r="AJ325" s="129"/>
      <c r="AK325" s="129"/>
      <c r="AL325" s="129"/>
      <c r="AM325" s="129"/>
      <c r="AN325" s="129"/>
      <c r="AO325" s="129"/>
      <c r="AP325" s="129"/>
      <c r="AQ325" s="129"/>
      <c r="AR325" s="129"/>
      <c r="AS325" s="129"/>
      <c r="AT325" s="129"/>
      <c r="AU325" s="129"/>
      <c r="AV325" s="129"/>
      <c r="AW325" s="129"/>
      <c r="AX325" s="129"/>
      <c r="AY325" s="129"/>
      <c r="AZ325" s="129"/>
      <c r="BA325" s="129"/>
      <c r="BB325" s="129"/>
      <c r="BC325" s="129"/>
      <c r="BD325" s="129"/>
      <c r="BE325" s="129"/>
      <c r="BF325" s="129"/>
      <c r="BG325" s="129"/>
      <c r="BH325" s="129"/>
      <c r="BI325" s="129"/>
      <c r="BJ325" s="129"/>
      <c r="BK325" s="129"/>
      <c r="BL325" s="129"/>
      <c r="BM325" s="129"/>
      <c r="BN325" s="129"/>
      <c r="BO325" s="129"/>
      <c r="BP325" s="129"/>
      <c r="BQ325" s="129"/>
      <c r="BR325" s="129"/>
      <c r="BS325" s="129"/>
      <c r="BT325" s="129"/>
      <c r="BU325" s="129"/>
      <c r="BV325" s="129"/>
      <c r="BW325" s="129"/>
      <c r="BX325" s="129"/>
      <c r="BY325" s="129"/>
      <c r="BZ325" s="129"/>
      <c r="CA325" s="129"/>
      <c r="CB325" s="129"/>
      <c r="CC325" s="129"/>
      <c r="CD325" s="129"/>
      <c r="CE325" s="129"/>
      <c r="CF325" s="129"/>
      <c r="CG325" s="129"/>
      <c r="CH325" s="129"/>
      <c r="CI325" s="129"/>
      <c r="CJ325" s="129"/>
      <c r="CK325" s="129"/>
      <c r="CL325" s="129"/>
      <c r="CM325" s="129"/>
      <c r="CN325" s="129"/>
      <c r="CO325" s="129"/>
      <c r="CP325" s="129"/>
      <c r="CQ325" s="129"/>
      <c r="CR325" s="129"/>
      <c r="CS325" s="129"/>
      <c r="CT325" s="129"/>
      <c r="CU325" s="129"/>
      <c r="CV325" s="129"/>
      <c r="CW325" s="129"/>
      <c r="CX325" s="129"/>
      <c r="CY325" s="129"/>
      <c r="CZ325" s="129"/>
      <c r="DA325" s="129"/>
      <c r="DB325" s="129"/>
      <c r="DC325" s="129"/>
      <c r="DD325" s="129"/>
      <c r="DE325" s="129"/>
      <c r="DF325" s="129"/>
      <c r="DG325" s="129"/>
      <c r="DH325" s="129"/>
      <c r="DI325" s="129"/>
      <c r="DJ325" s="129"/>
      <c r="DK325" s="129"/>
      <c r="DL325" s="129"/>
      <c r="DM325" s="129"/>
      <c r="DN325" s="129"/>
      <c r="DO325" s="129"/>
      <c r="DP325" s="129"/>
      <c r="DQ325" s="129"/>
      <c r="DR325" s="129"/>
      <c r="DS325" s="129"/>
      <c r="DT325" s="129"/>
      <c r="DU325" s="129"/>
      <c r="DV325" s="129"/>
      <c r="DW325" s="129"/>
      <c r="DX325" s="129"/>
      <c r="DY325" s="129"/>
      <c r="DZ325" s="129"/>
      <c r="EA325" s="129"/>
      <c r="EB325" s="129"/>
      <c r="EC325" s="129"/>
      <c r="ED325" s="129"/>
      <c r="EE325" s="129"/>
      <c r="EF325" s="129"/>
      <c r="EG325" s="129"/>
      <c r="EH325" s="129"/>
      <c r="EI325" s="129"/>
      <c r="EJ325" s="129"/>
      <c r="EK325" s="129"/>
      <c r="EL325" s="129"/>
      <c r="EM325" s="129"/>
      <c r="EN325" s="129"/>
      <c r="EO325" s="129"/>
      <c r="EP325" s="129"/>
      <c r="EQ325" s="129"/>
      <c r="ER325" s="129"/>
      <c r="ES325" s="129"/>
      <c r="ET325" s="129"/>
      <c r="EU325" s="129"/>
      <c r="EV325" s="129"/>
      <c r="EW325" s="129"/>
      <c r="EX325" s="129"/>
      <c r="EY325" s="129"/>
      <c r="EZ325" s="129"/>
      <c r="FA325" s="129"/>
      <c r="FB325" s="129"/>
      <c r="FC325" s="129"/>
      <c r="FD325" s="129"/>
      <c r="FE325" s="129"/>
      <c r="FF325" s="129"/>
      <c r="FG325" s="129"/>
      <c r="FH325" s="129"/>
      <c r="FI325" s="129"/>
      <c r="FJ325" s="129"/>
      <c r="FK325" s="129"/>
      <c r="FL325" s="129"/>
      <c r="FM325" s="129"/>
      <c r="FN325" s="129"/>
      <c r="FO325" s="129"/>
      <c r="FP325" s="129"/>
      <c r="FQ325" s="129"/>
      <c r="FR325" s="129"/>
      <c r="FS325" s="129"/>
      <c r="FT325" s="129"/>
      <c r="FU325" s="129"/>
      <c r="FV325" s="129"/>
      <c r="FW325" s="129"/>
      <c r="FX325" s="129"/>
      <c r="FY325" s="129"/>
      <c r="FZ325" s="129"/>
      <c r="GA325" s="129"/>
      <c r="GB325" s="129"/>
      <c r="GC325" s="129"/>
      <c r="GD325" s="129"/>
      <c r="GE325" s="129"/>
      <c r="GF325" s="129"/>
      <c r="GG325" s="129"/>
      <c r="GH325" s="129"/>
      <c r="GI325" s="129"/>
      <c r="GJ325" s="129"/>
      <c r="GK325" s="129"/>
      <c r="GL325" s="129"/>
      <c r="GM325" s="129"/>
      <c r="GN325" s="129"/>
      <c r="GO325" s="129"/>
      <c r="GP325" s="129"/>
      <c r="GQ325" s="129"/>
      <c r="GR325" s="129"/>
      <c r="GS325" s="129"/>
      <c r="GT325" s="129"/>
      <c r="GU325" s="129"/>
      <c r="GV325" s="129"/>
      <c r="GW325" s="129"/>
      <c r="GX325" s="129"/>
      <c r="GY325" s="129"/>
      <c r="GZ325" s="129"/>
      <c r="HA325" s="129"/>
      <c r="HB325" s="129"/>
      <c r="HC325" s="129"/>
      <c r="HD325" s="129"/>
      <c r="HE325" s="129"/>
      <c r="HF325" s="129"/>
      <c r="HG325" s="129"/>
      <c r="HH325" s="129"/>
      <c r="HI325" s="129"/>
      <c r="HJ325" s="129"/>
      <c r="HK325" s="129"/>
      <c r="HL325" s="129"/>
      <c r="HM325" s="129"/>
      <c r="HN325" s="129"/>
      <c r="HO325" s="129"/>
      <c r="HP325" s="129"/>
      <c r="HQ325" s="129"/>
      <c r="HR325" s="129"/>
      <c r="HS325" s="129"/>
      <c r="HT325" s="129"/>
      <c r="HU325" s="129"/>
      <c r="HV325" s="129"/>
      <c r="HW325" s="129"/>
      <c r="HX325" s="129"/>
      <c r="HY325" s="129"/>
      <c r="HZ325" s="129"/>
      <c r="IA325" s="129"/>
      <c r="IB325" s="129"/>
      <c r="IC325" s="129"/>
      <c r="ID325" s="129"/>
      <c r="IE325" s="129"/>
      <c r="IF325" s="129"/>
      <c r="IG325" s="129"/>
      <c r="IH325" s="129"/>
      <c r="II325" s="129"/>
      <c r="IJ325" s="129"/>
      <c r="IK325" s="129"/>
      <c r="IL325" s="129"/>
      <c r="IM325" s="129"/>
      <c r="IN325" s="129"/>
      <c r="IO325" s="129"/>
      <c r="IP325" s="129"/>
      <c r="IQ325" s="129"/>
      <c r="IR325" s="129"/>
      <c r="IS325" s="129"/>
      <c r="IT325" s="129"/>
      <c r="IU325" s="129"/>
      <c r="IV325" s="129"/>
      <c r="IW325" s="129"/>
      <c r="IX325" s="129"/>
      <c r="IY325" s="129"/>
    </row>
    <row r="326" spans="1:259" s="120" customFormat="1" ht="15" hidden="1" x14ac:dyDescent="0.3">
      <c r="A326" s="130"/>
      <c r="B326" s="138" t="e">
        <f>IF(B77=817,"Delapan Ratus Tujuh Belas",IF(B77=818,"Delapan Ratus Delapan Belas",IF(B77=819,"Delapan Ratus Sembilan Belas",IF(B77=820,"Delapan Ratus Dua Puluh",IF(B77=821,"Delapan Ratus Dua Puluh Satu",IF(B77=822,"Delapan Ratus Dua Puluh Dua",IF(B77=823,"Delapan Ratus Dua Puluh Tiga",IF(B77=824,"Delapan Ratus Dua Puluh Empat",0))))))))</f>
        <v>#REF!</v>
      </c>
      <c r="C326" s="138"/>
      <c r="D326" s="138" t="e">
        <f>IF(D77=817,"Delapan Ratus Tujuh Belas",IF(D77=818,"Delapan Ratus Delapan Belas",IF(D77=819,"Delapan Ratus Sembilan Belas",IF(D77=820,"Delapan Ratus Dua Puluh",IF(D77=821,"Delapan Ratus Dua Puluh Satu",IF(D77=822,"Delapan Ratus Dua Puluh Dua",IF(D77=823,"Delapan Ratus Dua Puluh Tiga",IF(D77=824,"Delapan Ratus Dua Puluh Empat",0))))))))</f>
        <v>#REF!</v>
      </c>
      <c r="E326" s="138" t="e">
        <f>IF(E77=817,"Delapan Ratus Tujuh Belas",IF(E77=818,"Delapan Ratus Delapan Belas",IF(E77=819,"Delapan Ratus Sembilan Belas",IF(E77=820,"Delapan Ratus Dua Puluh",IF(E77=821,"Delapan Ratus Dua Puluh Satu",IF(E77=822,"Delapan Ratus Dua Puluh Dua",IF(E77=823,"Delapan Ratus Dua Puluh Tiga",IF(E77=824,"Delapan Ratus Dua Puluh Empat",0))))))))</f>
        <v>#REF!</v>
      </c>
      <c r="F326" s="138"/>
      <c r="G326" s="138"/>
      <c r="H326" s="138" t="e">
        <f>IF(H77=817,"Delapan Ratus Tujuh Belas",IF(H77=818,"Delapan Ratus Delapan Belas",IF(H77=819,"Delapan Ratus Sembilan Belas",IF(H77=820,"Delapan Ratus Dua Puluh",IF(H77=821,"Delapan Ratus Dua Puluh Satu",IF(H77=822,"Delapan Ratus Dua Puluh Dua",IF(H77=823,"Delapan Ratus Dua Puluh Tiga",IF(H77=824,"Delapan Ratus Dua Puluh Empat",0))))))))</f>
        <v>#REF!</v>
      </c>
      <c r="I326" s="138" t="e">
        <f>IF(I77=817,"Delapan Ratus Tujuh Belas",IF(I77=818,"Delapan Ratus Delapan Belas",IF(I77=819,"Delapan Ratus Sembilan Belas",IF(I77=820,"Delapan Ratus Dua Puluh",IF(I77=821,"Delapan Ratus Dua Puluh Satu",IF(I77=822,"Delapan Ratus Dua Puluh Dua",IF(I77=823,"Delapan Ratus Dua Puluh Tiga",IF(I77=824,"Delapan Ratus Dua Puluh Empat",0))))))))</f>
        <v>#REF!</v>
      </c>
      <c r="J326" s="138"/>
      <c r="K326" s="138"/>
      <c r="L326" s="138"/>
      <c r="M326" s="138"/>
      <c r="N326" s="138"/>
      <c r="O326" s="138"/>
      <c r="P326" s="138"/>
      <c r="Q326" s="138"/>
      <c r="R326" s="138"/>
      <c r="S326" s="138"/>
      <c r="T326" s="138"/>
      <c r="U326" s="138"/>
      <c r="V326" s="133"/>
      <c r="W326" s="128"/>
      <c r="X326" s="129"/>
      <c r="Y326" s="129"/>
      <c r="Z326" s="129"/>
      <c r="AA326" s="129"/>
      <c r="AB326" s="129"/>
      <c r="AC326" s="129"/>
      <c r="AD326" s="129"/>
      <c r="AE326" s="129"/>
      <c r="AF326" s="129"/>
      <c r="AG326" s="129"/>
      <c r="AH326" s="129"/>
      <c r="AI326" s="129"/>
      <c r="AJ326" s="129"/>
      <c r="AK326" s="129"/>
      <c r="AL326" s="129"/>
      <c r="AM326" s="129"/>
      <c r="AN326" s="129"/>
      <c r="AO326" s="129"/>
      <c r="AP326" s="129"/>
      <c r="AQ326" s="129"/>
      <c r="AR326" s="129"/>
      <c r="AS326" s="129"/>
      <c r="AT326" s="129"/>
      <c r="AU326" s="129"/>
      <c r="AV326" s="129"/>
      <c r="AW326" s="129"/>
      <c r="AX326" s="129"/>
      <c r="AY326" s="129"/>
      <c r="AZ326" s="129"/>
      <c r="BA326" s="129"/>
      <c r="BB326" s="129"/>
      <c r="BC326" s="129"/>
      <c r="BD326" s="129"/>
      <c r="BE326" s="129"/>
      <c r="BF326" s="129"/>
      <c r="BG326" s="129"/>
      <c r="BH326" s="129"/>
      <c r="BI326" s="129"/>
      <c r="BJ326" s="129"/>
      <c r="BK326" s="129"/>
      <c r="BL326" s="129"/>
      <c r="BM326" s="129"/>
      <c r="BN326" s="129"/>
      <c r="BO326" s="129"/>
      <c r="BP326" s="129"/>
      <c r="BQ326" s="129"/>
      <c r="BR326" s="129"/>
      <c r="BS326" s="129"/>
      <c r="BT326" s="129"/>
      <c r="BU326" s="129"/>
      <c r="BV326" s="129"/>
      <c r="BW326" s="129"/>
      <c r="BX326" s="129"/>
      <c r="BY326" s="129"/>
      <c r="BZ326" s="129"/>
      <c r="CA326" s="129"/>
      <c r="CB326" s="129"/>
      <c r="CC326" s="129"/>
      <c r="CD326" s="129"/>
      <c r="CE326" s="129"/>
      <c r="CF326" s="129"/>
      <c r="CG326" s="129"/>
      <c r="CH326" s="129"/>
      <c r="CI326" s="129"/>
      <c r="CJ326" s="129"/>
      <c r="CK326" s="129"/>
      <c r="CL326" s="129"/>
      <c r="CM326" s="129"/>
      <c r="CN326" s="129"/>
      <c r="CO326" s="129"/>
      <c r="CP326" s="129"/>
      <c r="CQ326" s="129"/>
      <c r="CR326" s="129"/>
      <c r="CS326" s="129"/>
      <c r="CT326" s="129"/>
      <c r="CU326" s="129"/>
      <c r="CV326" s="129"/>
      <c r="CW326" s="129"/>
      <c r="CX326" s="129"/>
      <c r="CY326" s="129"/>
      <c r="CZ326" s="129"/>
      <c r="DA326" s="129"/>
      <c r="DB326" s="129"/>
      <c r="DC326" s="129"/>
      <c r="DD326" s="129"/>
      <c r="DE326" s="129"/>
      <c r="DF326" s="129"/>
      <c r="DG326" s="129"/>
      <c r="DH326" s="129"/>
      <c r="DI326" s="129"/>
      <c r="DJ326" s="129"/>
      <c r="DK326" s="129"/>
      <c r="DL326" s="129"/>
      <c r="DM326" s="129"/>
      <c r="DN326" s="129"/>
      <c r="DO326" s="129"/>
      <c r="DP326" s="129"/>
      <c r="DQ326" s="129"/>
      <c r="DR326" s="129"/>
      <c r="DS326" s="129"/>
      <c r="DT326" s="129"/>
      <c r="DU326" s="129"/>
      <c r="DV326" s="129"/>
      <c r="DW326" s="129"/>
      <c r="DX326" s="129"/>
      <c r="DY326" s="129"/>
      <c r="DZ326" s="129"/>
      <c r="EA326" s="129"/>
      <c r="EB326" s="129"/>
      <c r="EC326" s="129"/>
      <c r="ED326" s="129"/>
      <c r="EE326" s="129"/>
      <c r="EF326" s="129"/>
      <c r="EG326" s="129"/>
      <c r="EH326" s="129"/>
      <c r="EI326" s="129"/>
      <c r="EJ326" s="129"/>
      <c r="EK326" s="129"/>
      <c r="EL326" s="129"/>
      <c r="EM326" s="129"/>
      <c r="EN326" s="129"/>
      <c r="EO326" s="129"/>
      <c r="EP326" s="129"/>
      <c r="EQ326" s="129"/>
      <c r="ER326" s="129"/>
      <c r="ES326" s="129"/>
      <c r="ET326" s="129"/>
      <c r="EU326" s="129"/>
      <c r="EV326" s="129"/>
      <c r="EW326" s="129"/>
      <c r="EX326" s="129"/>
      <c r="EY326" s="129"/>
      <c r="EZ326" s="129"/>
      <c r="FA326" s="129"/>
      <c r="FB326" s="129"/>
      <c r="FC326" s="129"/>
      <c r="FD326" s="129"/>
      <c r="FE326" s="129"/>
      <c r="FF326" s="129"/>
      <c r="FG326" s="129"/>
      <c r="FH326" s="129"/>
      <c r="FI326" s="129"/>
      <c r="FJ326" s="129"/>
      <c r="FK326" s="129"/>
      <c r="FL326" s="129"/>
      <c r="FM326" s="129"/>
      <c r="FN326" s="129"/>
      <c r="FO326" s="129"/>
      <c r="FP326" s="129"/>
      <c r="FQ326" s="129"/>
      <c r="FR326" s="129"/>
      <c r="FS326" s="129"/>
      <c r="FT326" s="129"/>
      <c r="FU326" s="129"/>
      <c r="FV326" s="129"/>
      <c r="FW326" s="129"/>
      <c r="FX326" s="129"/>
      <c r="FY326" s="129"/>
      <c r="FZ326" s="129"/>
      <c r="GA326" s="129"/>
      <c r="GB326" s="129"/>
      <c r="GC326" s="129"/>
      <c r="GD326" s="129"/>
      <c r="GE326" s="129"/>
      <c r="GF326" s="129"/>
      <c r="GG326" s="129"/>
      <c r="GH326" s="129"/>
      <c r="GI326" s="129"/>
      <c r="GJ326" s="129"/>
      <c r="GK326" s="129"/>
      <c r="GL326" s="129"/>
      <c r="GM326" s="129"/>
      <c r="GN326" s="129"/>
      <c r="GO326" s="129"/>
      <c r="GP326" s="129"/>
      <c r="GQ326" s="129"/>
      <c r="GR326" s="129"/>
      <c r="GS326" s="129"/>
      <c r="GT326" s="129"/>
      <c r="GU326" s="129"/>
      <c r="GV326" s="129"/>
      <c r="GW326" s="129"/>
      <c r="GX326" s="129"/>
      <c r="GY326" s="129"/>
      <c r="GZ326" s="129"/>
      <c r="HA326" s="129"/>
      <c r="HB326" s="129"/>
      <c r="HC326" s="129"/>
      <c r="HD326" s="129"/>
      <c r="HE326" s="129"/>
      <c r="HF326" s="129"/>
      <c r="HG326" s="129"/>
      <c r="HH326" s="129"/>
      <c r="HI326" s="129"/>
      <c r="HJ326" s="129"/>
      <c r="HK326" s="129"/>
      <c r="HL326" s="129"/>
      <c r="HM326" s="129"/>
      <c r="HN326" s="129"/>
      <c r="HO326" s="129"/>
      <c r="HP326" s="129"/>
      <c r="HQ326" s="129"/>
      <c r="HR326" s="129"/>
      <c r="HS326" s="129"/>
      <c r="HT326" s="129"/>
      <c r="HU326" s="129"/>
      <c r="HV326" s="129"/>
      <c r="HW326" s="129"/>
      <c r="HX326" s="129"/>
      <c r="HY326" s="129"/>
      <c r="HZ326" s="129"/>
      <c r="IA326" s="129"/>
      <c r="IB326" s="129"/>
      <c r="IC326" s="129"/>
      <c r="ID326" s="129"/>
      <c r="IE326" s="129"/>
      <c r="IF326" s="129"/>
      <c r="IG326" s="129"/>
      <c r="IH326" s="129"/>
      <c r="II326" s="129"/>
      <c r="IJ326" s="129"/>
      <c r="IK326" s="129"/>
      <c r="IL326" s="129"/>
      <c r="IM326" s="129"/>
      <c r="IN326" s="129"/>
      <c r="IO326" s="129"/>
      <c r="IP326" s="129"/>
      <c r="IQ326" s="129"/>
      <c r="IR326" s="129"/>
      <c r="IS326" s="129"/>
      <c r="IT326" s="129"/>
      <c r="IU326" s="129"/>
      <c r="IV326" s="129"/>
      <c r="IW326" s="129"/>
      <c r="IX326" s="129"/>
      <c r="IY326" s="129"/>
    </row>
    <row r="327" spans="1:259" s="120" customFormat="1" ht="15" hidden="1" x14ac:dyDescent="0.3">
      <c r="A327" s="130"/>
      <c r="B327" s="137" t="e">
        <f>IF(B325=0,B326,B325)</f>
        <v>#REF!</v>
      </c>
      <c r="C327" s="137"/>
      <c r="D327" s="137" t="e">
        <f>IF(D325=0,D326,D325)</f>
        <v>#REF!</v>
      </c>
      <c r="E327" s="137" t="e">
        <f>IF(E325=0,E326,E325)</f>
        <v>#REF!</v>
      </c>
      <c r="F327" s="137"/>
      <c r="G327" s="137"/>
      <c r="H327" s="137" t="e">
        <f>IF(H325=0,H326,H325)</f>
        <v>#REF!</v>
      </c>
      <c r="I327" s="137" t="e">
        <f>IF(I325=0,I326,I325)</f>
        <v>#REF!</v>
      </c>
      <c r="J327" s="138"/>
      <c r="K327" s="138"/>
      <c r="L327" s="138"/>
      <c r="M327" s="138"/>
      <c r="N327" s="138"/>
      <c r="O327" s="138"/>
      <c r="P327" s="138"/>
      <c r="Q327" s="138"/>
      <c r="R327" s="138"/>
      <c r="S327" s="138"/>
      <c r="T327" s="138"/>
      <c r="U327" s="138"/>
      <c r="V327" s="133"/>
      <c r="W327" s="128"/>
      <c r="X327" s="129"/>
      <c r="Y327" s="129"/>
      <c r="Z327" s="129"/>
      <c r="AA327" s="129"/>
      <c r="AB327" s="129"/>
      <c r="AC327" s="129"/>
      <c r="AD327" s="129"/>
      <c r="AE327" s="129"/>
      <c r="AF327" s="129"/>
      <c r="AG327" s="129"/>
      <c r="AH327" s="129"/>
      <c r="AI327" s="129"/>
      <c r="AJ327" s="129"/>
      <c r="AK327" s="129"/>
      <c r="AL327" s="129"/>
      <c r="AM327" s="129"/>
      <c r="AN327" s="129"/>
      <c r="AO327" s="129"/>
      <c r="AP327" s="129"/>
      <c r="AQ327" s="129"/>
      <c r="AR327" s="129"/>
      <c r="AS327" s="129"/>
      <c r="AT327" s="129"/>
      <c r="AU327" s="129"/>
      <c r="AV327" s="129"/>
      <c r="AW327" s="129"/>
      <c r="AX327" s="129"/>
      <c r="AY327" s="129"/>
      <c r="AZ327" s="129"/>
      <c r="BA327" s="129"/>
      <c r="BB327" s="129"/>
      <c r="BC327" s="129"/>
      <c r="BD327" s="129"/>
      <c r="BE327" s="129"/>
      <c r="BF327" s="129"/>
      <c r="BG327" s="129"/>
      <c r="BH327" s="129"/>
      <c r="BI327" s="129"/>
      <c r="BJ327" s="129"/>
      <c r="BK327" s="129"/>
      <c r="BL327" s="129"/>
      <c r="BM327" s="129"/>
      <c r="BN327" s="129"/>
      <c r="BO327" s="129"/>
      <c r="BP327" s="129"/>
      <c r="BQ327" s="129"/>
      <c r="BR327" s="129"/>
      <c r="BS327" s="129"/>
      <c r="BT327" s="129"/>
      <c r="BU327" s="129"/>
      <c r="BV327" s="129"/>
      <c r="BW327" s="129"/>
      <c r="BX327" s="129"/>
      <c r="BY327" s="129"/>
      <c r="BZ327" s="129"/>
      <c r="CA327" s="129"/>
      <c r="CB327" s="129"/>
      <c r="CC327" s="129"/>
      <c r="CD327" s="129"/>
      <c r="CE327" s="129"/>
      <c r="CF327" s="129"/>
      <c r="CG327" s="129"/>
      <c r="CH327" s="129"/>
      <c r="CI327" s="129"/>
      <c r="CJ327" s="129"/>
      <c r="CK327" s="129"/>
      <c r="CL327" s="129"/>
      <c r="CM327" s="129"/>
      <c r="CN327" s="129"/>
      <c r="CO327" s="129"/>
      <c r="CP327" s="129"/>
      <c r="CQ327" s="129"/>
      <c r="CR327" s="129"/>
      <c r="CS327" s="129"/>
      <c r="CT327" s="129"/>
      <c r="CU327" s="129"/>
      <c r="CV327" s="129"/>
      <c r="CW327" s="129"/>
      <c r="CX327" s="129"/>
      <c r="CY327" s="129"/>
      <c r="CZ327" s="129"/>
      <c r="DA327" s="129"/>
      <c r="DB327" s="129"/>
      <c r="DC327" s="129"/>
      <c r="DD327" s="129"/>
      <c r="DE327" s="129"/>
      <c r="DF327" s="129"/>
      <c r="DG327" s="129"/>
      <c r="DH327" s="129"/>
      <c r="DI327" s="129"/>
      <c r="DJ327" s="129"/>
      <c r="DK327" s="129"/>
      <c r="DL327" s="129"/>
      <c r="DM327" s="129"/>
      <c r="DN327" s="129"/>
      <c r="DO327" s="129"/>
      <c r="DP327" s="129"/>
      <c r="DQ327" s="129"/>
      <c r="DR327" s="129"/>
      <c r="DS327" s="129"/>
      <c r="DT327" s="129"/>
      <c r="DU327" s="129"/>
      <c r="DV327" s="129"/>
      <c r="DW327" s="129"/>
      <c r="DX327" s="129"/>
      <c r="DY327" s="129"/>
      <c r="DZ327" s="129"/>
      <c r="EA327" s="129"/>
      <c r="EB327" s="129"/>
      <c r="EC327" s="129"/>
      <c r="ED327" s="129"/>
      <c r="EE327" s="129"/>
      <c r="EF327" s="129"/>
      <c r="EG327" s="129"/>
      <c r="EH327" s="129"/>
      <c r="EI327" s="129"/>
      <c r="EJ327" s="129"/>
      <c r="EK327" s="129"/>
      <c r="EL327" s="129"/>
      <c r="EM327" s="129"/>
      <c r="EN327" s="129"/>
      <c r="EO327" s="129"/>
      <c r="EP327" s="129"/>
      <c r="EQ327" s="129"/>
      <c r="ER327" s="129"/>
      <c r="ES327" s="129"/>
      <c r="ET327" s="129"/>
      <c r="EU327" s="129"/>
      <c r="EV327" s="129"/>
      <c r="EW327" s="129"/>
      <c r="EX327" s="129"/>
      <c r="EY327" s="129"/>
      <c r="EZ327" s="129"/>
      <c r="FA327" s="129"/>
      <c r="FB327" s="129"/>
      <c r="FC327" s="129"/>
      <c r="FD327" s="129"/>
      <c r="FE327" s="129"/>
      <c r="FF327" s="129"/>
      <c r="FG327" s="129"/>
      <c r="FH327" s="129"/>
      <c r="FI327" s="129"/>
      <c r="FJ327" s="129"/>
      <c r="FK327" s="129"/>
      <c r="FL327" s="129"/>
      <c r="FM327" s="129"/>
      <c r="FN327" s="129"/>
      <c r="FO327" s="129"/>
      <c r="FP327" s="129"/>
      <c r="FQ327" s="129"/>
      <c r="FR327" s="129"/>
      <c r="FS327" s="129"/>
      <c r="FT327" s="129"/>
      <c r="FU327" s="129"/>
      <c r="FV327" s="129"/>
      <c r="FW327" s="129"/>
      <c r="FX327" s="129"/>
      <c r="FY327" s="129"/>
      <c r="FZ327" s="129"/>
      <c r="GA327" s="129"/>
      <c r="GB327" s="129"/>
      <c r="GC327" s="129"/>
      <c r="GD327" s="129"/>
      <c r="GE327" s="129"/>
      <c r="GF327" s="129"/>
      <c r="GG327" s="129"/>
      <c r="GH327" s="129"/>
      <c r="GI327" s="129"/>
      <c r="GJ327" s="129"/>
      <c r="GK327" s="129"/>
      <c r="GL327" s="129"/>
      <c r="GM327" s="129"/>
      <c r="GN327" s="129"/>
      <c r="GO327" s="129"/>
      <c r="GP327" s="129"/>
      <c r="GQ327" s="129"/>
      <c r="GR327" s="129"/>
      <c r="GS327" s="129"/>
      <c r="GT327" s="129"/>
      <c r="GU327" s="129"/>
      <c r="GV327" s="129"/>
      <c r="GW327" s="129"/>
      <c r="GX327" s="129"/>
      <c r="GY327" s="129"/>
      <c r="GZ327" s="129"/>
      <c r="HA327" s="129"/>
      <c r="HB327" s="129"/>
      <c r="HC327" s="129"/>
      <c r="HD327" s="129"/>
      <c r="HE327" s="129"/>
      <c r="HF327" s="129"/>
      <c r="HG327" s="129"/>
      <c r="HH327" s="129"/>
      <c r="HI327" s="129"/>
      <c r="HJ327" s="129"/>
      <c r="HK327" s="129"/>
      <c r="HL327" s="129"/>
      <c r="HM327" s="129"/>
      <c r="HN327" s="129"/>
      <c r="HO327" s="129"/>
      <c r="HP327" s="129"/>
      <c r="HQ327" s="129"/>
      <c r="HR327" s="129"/>
      <c r="HS327" s="129"/>
      <c r="HT327" s="129"/>
      <c r="HU327" s="129"/>
      <c r="HV327" s="129"/>
      <c r="HW327" s="129"/>
      <c r="HX327" s="129"/>
      <c r="HY327" s="129"/>
      <c r="HZ327" s="129"/>
      <c r="IA327" s="129"/>
      <c r="IB327" s="129"/>
      <c r="IC327" s="129"/>
      <c r="ID327" s="129"/>
      <c r="IE327" s="129"/>
      <c r="IF327" s="129"/>
      <c r="IG327" s="129"/>
      <c r="IH327" s="129"/>
      <c r="II327" s="129"/>
      <c r="IJ327" s="129"/>
      <c r="IK327" s="129"/>
      <c r="IL327" s="129"/>
      <c r="IM327" s="129"/>
      <c r="IN327" s="129"/>
      <c r="IO327" s="129"/>
      <c r="IP327" s="129"/>
      <c r="IQ327" s="129"/>
      <c r="IR327" s="129"/>
      <c r="IS327" s="129"/>
      <c r="IT327" s="129"/>
      <c r="IU327" s="129"/>
      <c r="IV327" s="129"/>
      <c r="IW327" s="129"/>
      <c r="IX327" s="129"/>
      <c r="IY327" s="129"/>
    </row>
    <row r="328" spans="1:259" s="120" customFormat="1" ht="15" hidden="1" x14ac:dyDescent="0.3">
      <c r="A328" s="130"/>
      <c r="B328" s="138" t="e">
        <f>IF(B77=825,"Delapan Ratus Dua Puluh Lima",IF(B77=826,"Delapan Ratus Dua Puluh Enam",IF(B77=827,"Delapan Ratus Dua Puluh Tujuh",IF(B77=828,"Delapan Ratus Dua Puluh Delapan",IF(B77=829,"Delapan Ratus Dua Puluh Sembilan",IF(B77=830,"Delapan Ratus Tiga Puluh",IF(B77=831,"Delapan Ratus Tiga Puluh Satu",IF(B77=832,"Delapan Ratus Tiga Puluh Dua",0))))))))</f>
        <v>#REF!</v>
      </c>
      <c r="C328" s="138"/>
      <c r="D328" s="138" t="e">
        <f>IF(D77=825,"Delapan Ratus Dua Puluh Lima",IF(D77=826,"Delapan Ratus Dua Puluh Enam",IF(D77=827,"Delapan Ratus Dua Puluh Tujuh",IF(D77=828,"Delapan Ratus Dua Puluh Delapan",IF(D77=829,"Delapan Ratus Dua Puluh Sembilan",IF(D77=830,"Delapan Ratus Tiga Puluh",IF(D77=831,"Delapan Ratus Tiga Puluh Satu",IF(D77=832,"Delapan Ratus Tiga Puluh Dua",0))))))))</f>
        <v>#REF!</v>
      </c>
      <c r="E328" s="138" t="e">
        <f>IF(E77=825,"Delapan Ratus Dua Puluh Lima",IF(E77=826,"Delapan Ratus Dua Puluh Enam",IF(E77=827,"Delapan Ratus Dua Puluh Tujuh",IF(E77=828,"Delapan Ratus Dua Puluh Delapan",IF(E77=829,"Delapan Ratus Dua Puluh Sembilan",IF(E77=830,"Delapan Ratus Tiga Puluh",IF(E77=831,"Delapan Ratus Tiga Puluh Satu",IF(E77=832,"Delapan Ratus Tiga Puluh Dua",0))))))))</f>
        <v>#REF!</v>
      </c>
      <c r="F328" s="138"/>
      <c r="G328" s="138"/>
      <c r="H328" s="138" t="e">
        <f>IF(H77=825,"Delapan Ratus Dua Puluh Lima",IF(H77=826,"Delapan Ratus Dua Puluh Enam",IF(H77=827,"Delapan Ratus Dua Puluh Tujuh",IF(H77=828,"Delapan Ratus Dua Puluh Delapan",IF(H77=829,"Delapan Ratus Dua Puluh Sembilan",IF(H77=830,"Delapan Ratus Tiga Puluh",IF(H77=831,"Delapan Ratus Tiga Puluh Satu",IF(H77=832,"Delapan Ratus Tiga Puluh Dua",0))))))))</f>
        <v>#REF!</v>
      </c>
      <c r="I328" s="138" t="e">
        <f>IF(I77=825,"Delapan Ratus Dua Puluh Lima",IF(I77=826,"Delapan Ratus Dua Puluh Enam",IF(I77=827,"Delapan Ratus Dua Puluh Tujuh",IF(I77=828,"Delapan Ratus Dua Puluh Delapan",IF(I77=829,"Delapan Ratus Dua Puluh Sembilan",IF(I77=830,"Delapan Ratus Tiga Puluh",IF(I77=831,"Delapan Ratus Tiga Puluh Satu",IF(I77=832,"Delapan Ratus Tiga Puluh Dua",0))))))))</f>
        <v>#REF!</v>
      </c>
      <c r="J328" s="138"/>
      <c r="K328" s="138"/>
      <c r="L328" s="138"/>
      <c r="M328" s="138"/>
      <c r="N328" s="138"/>
      <c r="O328" s="138"/>
      <c r="P328" s="138"/>
      <c r="Q328" s="138"/>
      <c r="R328" s="138"/>
      <c r="S328" s="138"/>
      <c r="T328" s="138"/>
      <c r="U328" s="138"/>
      <c r="V328" s="133"/>
      <c r="W328" s="128"/>
      <c r="X328" s="129"/>
      <c r="Y328" s="129"/>
      <c r="Z328" s="129"/>
      <c r="AA328" s="129"/>
      <c r="AB328" s="129"/>
      <c r="AC328" s="129"/>
      <c r="AD328" s="129"/>
      <c r="AE328" s="129"/>
      <c r="AF328" s="129"/>
      <c r="AG328" s="129"/>
      <c r="AH328" s="129"/>
      <c r="AI328" s="129"/>
      <c r="AJ328" s="129"/>
      <c r="AK328" s="129"/>
      <c r="AL328" s="129"/>
      <c r="AM328" s="129"/>
      <c r="AN328" s="129"/>
      <c r="AO328" s="129"/>
      <c r="AP328" s="129"/>
      <c r="AQ328" s="129"/>
      <c r="AR328" s="129"/>
      <c r="AS328" s="129"/>
      <c r="AT328" s="129"/>
      <c r="AU328" s="129"/>
      <c r="AV328" s="129"/>
      <c r="AW328" s="129"/>
      <c r="AX328" s="129"/>
      <c r="AY328" s="129"/>
      <c r="AZ328" s="129"/>
      <c r="BA328" s="129"/>
      <c r="BB328" s="129"/>
      <c r="BC328" s="129"/>
      <c r="BD328" s="129"/>
      <c r="BE328" s="129"/>
      <c r="BF328" s="129"/>
      <c r="BG328" s="129"/>
      <c r="BH328" s="129"/>
      <c r="BI328" s="129"/>
      <c r="BJ328" s="129"/>
      <c r="BK328" s="129"/>
      <c r="BL328" s="129"/>
      <c r="BM328" s="129"/>
      <c r="BN328" s="129"/>
      <c r="BO328" s="129"/>
      <c r="BP328" s="129"/>
      <c r="BQ328" s="129"/>
      <c r="BR328" s="129"/>
      <c r="BS328" s="129"/>
      <c r="BT328" s="129"/>
      <c r="BU328" s="129"/>
      <c r="BV328" s="129"/>
      <c r="BW328" s="129"/>
      <c r="BX328" s="129"/>
      <c r="BY328" s="129"/>
      <c r="BZ328" s="129"/>
      <c r="CA328" s="129"/>
      <c r="CB328" s="129"/>
      <c r="CC328" s="129"/>
      <c r="CD328" s="129"/>
      <c r="CE328" s="129"/>
      <c r="CF328" s="129"/>
      <c r="CG328" s="129"/>
      <c r="CH328" s="129"/>
      <c r="CI328" s="129"/>
      <c r="CJ328" s="129"/>
      <c r="CK328" s="129"/>
      <c r="CL328" s="129"/>
      <c r="CM328" s="129"/>
      <c r="CN328" s="129"/>
      <c r="CO328" s="129"/>
      <c r="CP328" s="129"/>
      <c r="CQ328" s="129"/>
      <c r="CR328" s="129"/>
      <c r="CS328" s="129"/>
      <c r="CT328" s="129"/>
      <c r="CU328" s="129"/>
      <c r="CV328" s="129"/>
      <c r="CW328" s="129"/>
      <c r="CX328" s="129"/>
      <c r="CY328" s="129"/>
      <c r="CZ328" s="129"/>
      <c r="DA328" s="129"/>
      <c r="DB328" s="129"/>
      <c r="DC328" s="129"/>
      <c r="DD328" s="129"/>
      <c r="DE328" s="129"/>
      <c r="DF328" s="129"/>
      <c r="DG328" s="129"/>
      <c r="DH328" s="129"/>
      <c r="DI328" s="129"/>
      <c r="DJ328" s="129"/>
      <c r="DK328" s="129"/>
      <c r="DL328" s="129"/>
      <c r="DM328" s="129"/>
      <c r="DN328" s="129"/>
      <c r="DO328" s="129"/>
      <c r="DP328" s="129"/>
      <c r="DQ328" s="129"/>
      <c r="DR328" s="129"/>
      <c r="DS328" s="129"/>
      <c r="DT328" s="129"/>
      <c r="DU328" s="129"/>
      <c r="DV328" s="129"/>
      <c r="DW328" s="129"/>
      <c r="DX328" s="129"/>
      <c r="DY328" s="129"/>
      <c r="DZ328" s="129"/>
      <c r="EA328" s="129"/>
      <c r="EB328" s="129"/>
      <c r="EC328" s="129"/>
      <c r="ED328" s="129"/>
      <c r="EE328" s="129"/>
      <c r="EF328" s="129"/>
      <c r="EG328" s="129"/>
      <c r="EH328" s="129"/>
      <c r="EI328" s="129"/>
      <c r="EJ328" s="129"/>
      <c r="EK328" s="129"/>
      <c r="EL328" s="129"/>
      <c r="EM328" s="129"/>
      <c r="EN328" s="129"/>
      <c r="EO328" s="129"/>
      <c r="EP328" s="129"/>
      <c r="EQ328" s="129"/>
      <c r="ER328" s="129"/>
      <c r="ES328" s="129"/>
      <c r="ET328" s="129"/>
      <c r="EU328" s="129"/>
      <c r="EV328" s="129"/>
      <c r="EW328" s="129"/>
      <c r="EX328" s="129"/>
      <c r="EY328" s="129"/>
      <c r="EZ328" s="129"/>
      <c r="FA328" s="129"/>
      <c r="FB328" s="129"/>
      <c r="FC328" s="129"/>
      <c r="FD328" s="129"/>
      <c r="FE328" s="129"/>
      <c r="FF328" s="129"/>
      <c r="FG328" s="129"/>
      <c r="FH328" s="129"/>
      <c r="FI328" s="129"/>
      <c r="FJ328" s="129"/>
      <c r="FK328" s="129"/>
      <c r="FL328" s="129"/>
      <c r="FM328" s="129"/>
      <c r="FN328" s="129"/>
      <c r="FO328" s="129"/>
      <c r="FP328" s="129"/>
      <c r="FQ328" s="129"/>
      <c r="FR328" s="129"/>
      <c r="FS328" s="129"/>
      <c r="FT328" s="129"/>
      <c r="FU328" s="129"/>
      <c r="FV328" s="129"/>
      <c r="FW328" s="129"/>
      <c r="FX328" s="129"/>
      <c r="FY328" s="129"/>
      <c r="FZ328" s="129"/>
      <c r="GA328" s="129"/>
      <c r="GB328" s="129"/>
      <c r="GC328" s="129"/>
      <c r="GD328" s="129"/>
      <c r="GE328" s="129"/>
      <c r="GF328" s="129"/>
      <c r="GG328" s="129"/>
      <c r="GH328" s="129"/>
      <c r="GI328" s="129"/>
      <c r="GJ328" s="129"/>
      <c r="GK328" s="129"/>
      <c r="GL328" s="129"/>
      <c r="GM328" s="129"/>
      <c r="GN328" s="129"/>
      <c r="GO328" s="129"/>
      <c r="GP328" s="129"/>
      <c r="GQ328" s="129"/>
      <c r="GR328" s="129"/>
      <c r="GS328" s="129"/>
      <c r="GT328" s="129"/>
      <c r="GU328" s="129"/>
      <c r="GV328" s="129"/>
      <c r="GW328" s="129"/>
      <c r="GX328" s="129"/>
      <c r="GY328" s="129"/>
      <c r="GZ328" s="129"/>
      <c r="HA328" s="129"/>
      <c r="HB328" s="129"/>
      <c r="HC328" s="129"/>
      <c r="HD328" s="129"/>
      <c r="HE328" s="129"/>
      <c r="HF328" s="129"/>
      <c r="HG328" s="129"/>
      <c r="HH328" s="129"/>
      <c r="HI328" s="129"/>
      <c r="HJ328" s="129"/>
      <c r="HK328" s="129"/>
      <c r="HL328" s="129"/>
      <c r="HM328" s="129"/>
      <c r="HN328" s="129"/>
      <c r="HO328" s="129"/>
      <c r="HP328" s="129"/>
      <c r="HQ328" s="129"/>
      <c r="HR328" s="129"/>
      <c r="HS328" s="129"/>
      <c r="HT328" s="129"/>
      <c r="HU328" s="129"/>
      <c r="HV328" s="129"/>
      <c r="HW328" s="129"/>
      <c r="HX328" s="129"/>
      <c r="HY328" s="129"/>
      <c r="HZ328" s="129"/>
      <c r="IA328" s="129"/>
      <c r="IB328" s="129"/>
      <c r="IC328" s="129"/>
      <c r="ID328" s="129"/>
      <c r="IE328" s="129"/>
      <c r="IF328" s="129"/>
      <c r="IG328" s="129"/>
      <c r="IH328" s="129"/>
      <c r="II328" s="129"/>
      <c r="IJ328" s="129"/>
      <c r="IK328" s="129"/>
      <c r="IL328" s="129"/>
      <c r="IM328" s="129"/>
      <c r="IN328" s="129"/>
      <c r="IO328" s="129"/>
      <c r="IP328" s="129"/>
      <c r="IQ328" s="129"/>
      <c r="IR328" s="129"/>
      <c r="IS328" s="129"/>
      <c r="IT328" s="129"/>
      <c r="IU328" s="129"/>
      <c r="IV328" s="129"/>
      <c r="IW328" s="129"/>
      <c r="IX328" s="129"/>
      <c r="IY328" s="129"/>
    </row>
    <row r="329" spans="1:259" s="120" customFormat="1" ht="15" hidden="1" x14ac:dyDescent="0.3">
      <c r="A329" s="130"/>
      <c r="B329" s="137" t="e">
        <f>IF(B327=0,B328,B327)</f>
        <v>#REF!</v>
      </c>
      <c r="C329" s="137"/>
      <c r="D329" s="137" t="e">
        <f>IF(D327=0,D328,D327)</f>
        <v>#REF!</v>
      </c>
      <c r="E329" s="137" t="e">
        <f>IF(E327=0,E328,E327)</f>
        <v>#REF!</v>
      </c>
      <c r="F329" s="137"/>
      <c r="G329" s="137"/>
      <c r="H329" s="137" t="e">
        <f>IF(H327=0,H328,H327)</f>
        <v>#REF!</v>
      </c>
      <c r="I329" s="137" t="e">
        <f>IF(I327=0,I328,I327)</f>
        <v>#REF!</v>
      </c>
      <c r="J329" s="138"/>
      <c r="K329" s="138"/>
      <c r="L329" s="138"/>
      <c r="M329" s="138"/>
      <c r="N329" s="138"/>
      <c r="O329" s="138"/>
      <c r="P329" s="138"/>
      <c r="Q329" s="138"/>
      <c r="R329" s="138"/>
      <c r="S329" s="138"/>
      <c r="T329" s="138"/>
      <c r="U329" s="138"/>
      <c r="V329" s="133"/>
      <c r="W329" s="128"/>
      <c r="X329" s="129"/>
      <c r="Y329" s="129"/>
      <c r="Z329" s="129"/>
      <c r="AA329" s="129"/>
      <c r="AB329" s="129"/>
      <c r="AC329" s="129"/>
      <c r="AD329" s="129"/>
      <c r="AE329" s="129"/>
      <c r="AF329" s="129"/>
      <c r="AG329" s="129"/>
      <c r="AH329" s="129"/>
      <c r="AI329" s="129"/>
      <c r="AJ329" s="129"/>
      <c r="AK329" s="129"/>
      <c r="AL329" s="129"/>
      <c r="AM329" s="129"/>
      <c r="AN329" s="129"/>
      <c r="AO329" s="129"/>
      <c r="AP329" s="129"/>
      <c r="AQ329" s="129"/>
      <c r="AR329" s="129"/>
      <c r="AS329" s="129"/>
      <c r="AT329" s="129"/>
      <c r="AU329" s="129"/>
      <c r="AV329" s="129"/>
      <c r="AW329" s="129"/>
      <c r="AX329" s="129"/>
      <c r="AY329" s="129"/>
      <c r="AZ329" s="129"/>
      <c r="BA329" s="129"/>
      <c r="BB329" s="129"/>
      <c r="BC329" s="129"/>
      <c r="BD329" s="129"/>
      <c r="BE329" s="129"/>
      <c r="BF329" s="129"/>
      <c r="BG329" s="129"/>
      <c r="BH329" s="129"/>
      <c r="BI329" s="129"/>
      <c r="BJ329" s="129"/>
      <c r="BK329" s="129"/>
      <c r="BL329" s="129"/>
      <c r="BM329" s="129"/>
      <c r="BN329" s="129"/>
      <c r="BO329" s="129"/>
      <c r="BP329" s="129"/>
      <c r="BQ329" s="129"/>
      <c r="BR329" s="129"/>
      <c r="BS329" s="129"/>
      <c r="BT329" s="129"/>
      <c r="BU329" s="129"/>
      <c r="BV329" s="129"/>
      <c r="BW329" s="129"/>
      <c r="BX329" s="129"/>
      <c r="BY329" s="129"/>
      <c r="BZ329" s="129"/>
      <c r="CA329" s="129"/>
      <c r="CB329" s="129"/>
      <c r="CC329" s="129"/>
      <c r="CD329" s="129"/>
      <c r="CE329" s="129"/>
      <c r="CF329" s="129"/>
      <c r="CG329" s="129"/>
      <c r="CH329" s="129"/>
      <c r="CI329" s="129"/>
      <c r="CJ329" s="129"/>
      <c r="CK329" s="129"/>
      <c r="CL329" s="129"/>
      <c r="CM329" s="129"/>
      <c r="CN329" s="129"/>
      <c r="CO329" s="129"/>
      <c r="CP329" s="129"/>
      <c r="CQ329" s="129"/>
      <c r="CR329" s="129"/>
      <c r="CS329" s="129"/>
      <c r="CT329" s="129"/>
      <c r="CU329" s="129"/>
      <c r="CV329" s="129"/>
      <c r="CW329" s="129"/>
      <c r="CX329" s="129"/>
      <c r="CY329" s="129"/>
      <c r="CZ329" s="129"/>
      <c r="DA329" s="129"/>
      <c r="DB329" s="129"/>
      <c r="DC329" s="129"/>
      <c r="DD329" s="129"/>
      <c r="DE329" s="129"/>
      <c r="DF329" s="129"/>
      <c r="DG329" s="129"/>
      <c r="DH329" s="129"/>
      <c r="DI329" s="129"/>
      <c r="DJ329" s="129"/>
      <c r="DK329" s="129"/>
      <c r="DL329" s="129"/>
      <c r="DM329" s="129"/>
      <c r="DN329" s="129"/>
      <c r="DO329" s="129"/>
      <c r="DP329" s="129"/>
      <c r="DQ329" s="129"/>
      <c r="DR329" s="129"/>
      <c r="DS329" s="129"/>
      <c r="DT329" s="129"/>
      <c r="DU329" s="129"/>
      <c r="DV329" s="129"/>
      <c r="DW329" s="129"/>
      <c r="DX329" s="129"/>
      <c r="DY329" s="129"/>
      <c r="DZ329" s="129"/>
      <c r="EA329" s="129"/>
      <c r="EB329" s="129"/>
      <c r="EC329" s="129"/>
      <c r="ED329" s="129"/>
      <c r="EE329" s="129"/>
      <c r="EF329" s="129"/>
      <c r="EG329" s="129"/>
      <c r="EH329" s="129"/>
      <c r="EI329" s="129"/>
      <c r="EJ329" s="129"/>
      <c r="EK329" s="129"/>
      <c r="EL329" s="129"/>
      <c r="EM329" s="129"/>
      <c r="EN329" s="129"/>
      <c r="EO329" s="129"/>
      <c r="EP329" s="129"/>
      <c r="EQ329" s="129"/>
      <c r="ER329" s="129"/>
      <c r="ES329" s="129"/>
      <c r="ET329" s="129"/>
      <c r="EU329" s="129"/>
      <c r="EV329" s="129"/>
      <c r="EW329" s="129"/>
      <c r="EX329" s="129"/>
      <c r="EY329" s="129"/>
      <c r="EZ329" s="129"/>
      <c r="FA329" s="129"/>
      <c r="FB329" s="129"/>
      <c r="FC329" s="129"/>
      <c r="FD329" s="129"/>
      <c r="FE329" s="129"/>
      <c r="FF329" s="129"/>
      <c r="FG329" s="129"/>
      <c r="FH329" s="129"/>
      <c r="FI329" s="129"/>
      <c r="FJ329" s="129"/>
      <c r="FK329" s="129"/>
      <c r="FL329" s="129"/>
      <c r="FM329" s="129"/>
      <c r="FN329" s="129"/>
      <c r="FO329" s="129"/>
      <c r="FP329" s="129"/>
      <c r="FQ329" s="129"/>
      <c r="FR329" s="129"/>
      <c r="FS329" s="129"/>
      <c r="FT329" s="129"/>
      <c r="FU329" s="129"/>
      <c r="FV329" s="129"/>
      <c r="FW329" s="129"/>
      <c r="FX329" s="129"/>
      <c r="FY329" s="129"/>
      <c r="FZ329" s="129"/>
      <c r="GA329" s="129"/>
      <c r="GB329" s="129"/>
      <c r="GC329" s="129"/>
      <c r="GD329" s="129"/>
      <c r="GE329" s="129"/>
      <c r="GF329" s="129"/>
      <c r="GG329" s="129"/>
      <c r="GH329" s="129"/>
      <c r="GI329" s="129"/>
      <c r="GJ329" s="129"/>
      <c r="GK329" s="129"/>
      <c r="GL329" s="129"/>
      <c r="GM329" s="129"/>
      <c r="GN329" s="129"/>
      <c r="GO329" s="129"/>
      <c r="GP329" s="129"/>
      <c r="GQ329" s="129"/>
      <c r="GR329" s="129"/>
      <c r="GS329" s="129"/>
      <c r="GT329" s="129"/>
      <c r="GU329" s="129"/>
      <c r="GV329" s="129"/>
      <c r="GW329" s="129"/>
      <c r="GX329" s="129"/>
      <c r="GY329" s="129"/>
      <c r="GZ329" s="129"/>
      <c r="HA329" s="129"/>
      <c r="HB329" s="129"/>
      <c r="HC329" s="129"/>
      <c r="HD329" s="129"/>
      <c r="HE329" s="129"/>
      <c r="HF329" s="129"/>
      <c r="HG329" s="129"/>
      <c r="HH329" s="129"/>
      <c r="HI329" s="129"/>
      <c r="HJ329" s="129"/>
      <c r="HK329" s="129"/>
      <c r="HL329" s="129"/>
      <c r="HM329" s="129"/>
      <c r="HN329" s="129"/>
      <c r="HO329" s="129"/>
      <c r="HP329" s="129"/>
      <c r="HQ329" s="129"/>
      <c r="HR329" s="129"/>
      <c r="HS329" s="129"/>
      <c r="HT329" s="129"/>
      <c r="HU329" s="129"/>
      <c r="HV329" s="129"/>
      <c r="HW329" s="129"/>
      <c r="HX329" s="129"/>
      <c r="HY329" s="129"/>
      <c r="HZ329" s="129"/>
      <c r="IA329" s="129"/>
      <c r="IB329" s="129"/>
      <c r="IC329" s="129"/>
      <c r="ID329" s="129"/>
      <c r="IE329" s="129"/>
      <c r="IF329" s="129"/>
      <c r="IG329" s="129"/>
      <c r="IH329" s="129"/>
      <c r="II329" s="129"/>
      <c r="IJ329" s="129"/>
      <c r="IK329" s="129"/>
      <c r="IL329" s="129"/>
      <c r="IM329" s="129"/>
      <c r="IN329" s="129"/>
      <c r="IO329" s="129"/>
      <c r="IP329" s="129"/>
      <c r="IQ329" s="129"/>
      <c r="IR329" s="129"/>
      <c r="IS329" s="129"/>
      <c r="IT329" s="129"/>
      <c r="IU329" s="129"/>
      <c r="IV329" s="129"/>
      <c r="IW329" s="129"/>
      <c r="IX329" s="129"/>
      <c r="IY329" s="129"/>
    </row>
    <row r="330" spans="1:259" s="120" customFormat="1" ht="15" hidden="1" x14ac:dyDescent="0.3">
      <c r="A330" s="130"/>
      <c r="B330" s="138" t="e">
        <f>IF(B77=833,"Delapan Ratus Tiga Puluh Tiga",IF(B77=834,"Delapan Ratus Tiga Puluh Empat",IF(B77=835,"Delapan Ratus Tiga Puluh Lima",IF(B77=836,"Delapan Ratus Tiga Puluh Enam",IF(B77=837,"Delapan Ratus Tiga Puluh Tujuh",IF(B77=838,"Delapan Ratus Tiga Puluh Delapan",IF(B77=839,"Delapan Ratus Tiga Puluh Sembilan",IF(B77=840,"Delapan Ratus Empat Puluh",0))))))))</f>
        <v>#REF!</v>
      </c>
      <c r="C330" s="138"/>
      <c r="D330" s="138" t="e">
        <f>IF(D77=833,"Delapan Ratus Tiga Puluh Tiga",IF(D77=834,"Delapan Ratus Tiga Puluh Empat",IF(D77=835,"Delapan Ratus Tiga Puluh Lima",IF(D77=836,"Delapan Ratus Tiga Puluh Enam",IF(D77=837,"Delapan Ratus Tiga Puluh Tujuh",IF(D77=838,"Delapan Ratus Tiga Puluh Delapan",IF(D77=839,"Delapan Ratus Tiga Puluh Sembilan",IF(D77=840,"Delapan Ratus Empat Puluh",0))))))))</f>
        <v>#REF!</v>
      </c>
      <c r="E330" s="138" t="e">
        <f>IF(E77=833,"Delapan Ratus Tiga Puluh Tiga",IF(E77=834,"Delapan Ratus Tiga Puluh Empat",IF(E77=835,"Delapan Ratus Tiga Puluh Lima",IF(E77=836,"Delapan Ratus Tiga Puluh Enam",IF(E77=837,"Delapan Ratus Tiga Puluh Tujuh",IF(E77=838,"Delapan Ratus Tiga Puluh Delapan",IF(E77=839,"Delapan Ratus Tiga Puluh Sembilan",IF(E77=840,"Delapan Ratus Empat Puluh",0))))))))</f>
        <v>#REF!</v>
      </c>
      <c r="F330" s="138"/>
      <c r="G330" s="138"/>
      <c r="H330" s="138" t="e">
        <f>IF(H77=833,"Delapan Ratus Tiga Puluh Tiga",IF(H77=834,"Delapan Ratus Tiga Puluh Empat",IF(H77=835,"Delapan Ratus Tiga Puluh Lima",IF(H77=836,"Delapan Ratus Tiga Puluh Enam",IF(H77=837,"Delapan Ratus Tiga Puluh Tujuh",IF(H77=838,"Delapan Ratus Tiga Puluh Delapan",IF(H77=839,"Delapan Ratus Tiga Puluh Sembilan",IF(H77=840,"Delapan Ratus Empat Puluh",0))))))))</f>
        <v>#REF!</v>
      </c>
      <c r="I330" s="138" t="e">
        <f>IF(I77=833,"Delapan Ratus Tiga Puluh Tiga",IF(I77=834,"Delapan Ratus Tiga Puluh Empat",IF(I77=835,"Delapan Ratus Tiga Puluh Lima",IF(I77=836,"Delapan Ratus Tiga Puluh Enam",IF(I77=837,"Delapan Ratus Tiga Puluh Tujuh",IF(I77=838,"Delapan Ratus Tiga Puluh Delapan",IF(I77=839,"Delapan Ratus Tiga Puluh Sembilan",IF(I77=840,"Delapan Ratus Empat Puluh",0))))))))</f>
        <v>#REF!</v>
      </c>
      <c r="J330" s="138"/>
      <c r="K330" s="138"/>
      <c r="L330" s="138"/>
      <c r="M330" s="138"/>
      <c r="N330" s="138"/>
      <c r="O330" s="138"/>
      <c r="P330" s="138"/>
      <c r="Q330" s="138"/>
      <c r="R330" s="138"/>
      <c r="S330" s="138"/>
      <c r="T330" s="138"/>
      <c r="U330" s="138"/>
      <c r="V330" s="133"/>
      <c r="W330" s="128"/>
      <c r="X330" s="129"/>
      <c r="Y330" s="129"/>
      <c r="Z330" s="129"/>
      <c r="AA330" s="129"/>
      <c r="AB330" s="129"/>
      <c r="AC330" s="129"/>
      <c r="AD330" s="129"/>
      <c r="AE330" s="129"/>
      <c r="AF330" s="129"/>
      <c r="AG330" s="129"/>
      <c r="AH330" s="129"/>
      <c r="AI330" s="129"/>
      <c r="AJ330" s="129"/>
      <c r="AK330" s="129"/>
      <c r="AL330" s="129"/>
      <c r="AM330" s="129"/>
      <c r="AN330" s="129"/>
      <c r="AO330" s="129"/>
      <c r="AP330" s="129"/>
      <c r="AQ330" s="129"/>
      <c r="AR330" s="129"/>
      <c r="AS330" s="129"/>
      <c r="AT330" s="129"/>
      <c r="AU330" s="129"/>
      <c r="AV330" s="129"/>
      <c r="AW330" s="129"/>
      <c r="AX330" s="129"/>
      <c r="AY330" s="129"/>
      <c r="AZ330" s="129"/>
      <c r="BA330" s="129"/>
      <c r="BB330" s="129"/>
      <c r="BC330" s="129"/>
      <c r="BD330" s="129"/>
      <c r="BE330" s="129"/>
      <c r="BF330" s="129"/>
      <c r="BG330" s="129"/>
      <c r="BH330" s="129"/>
      <c r="BI330" s="129"/>
      <c r="BJ330" s="129"/>
      <c r="BK330" s="129"/>
      <c r="BL330" s="129"/>
      <c r="BM330" s="129"/>
      <c r="BN330" s="129"/>
      <c r="BO330" s="129"/>
      <c r="BP330" s="129"/>
      <c r="BQ330" s="129"/>
      <c r="BR330" s="129"/>
      <c r="BS330" s="129"/>
      <c r="BT330" s="129"/>
      <c r="BU330" s="129"/>
      <c r="BV330" s="129"/>
      <c r="BW330" s="129"/>
      <c r="BX330" s="129"/>
      <c r="BY330" s="129"/>
      <c r="BZ330" s="129"/>
      <c r="CA330" s="129"/>
      <c r="CB330" s="129"/>
      <c r="CC330" s="129"/>
      <c r="CD330" s="129"/>
      <c r="CE330" s="129"/>
      <c r="CF330" s="129"/>
      <c r="CG330" s="129"/>
      <c r="CH330" s="129"/>
      <c r="CI330" s="129"/>
      <c r="CJ330" s="129"/>
      <c r="CK330" s="129"/>
      <c r="CL330" s="129"/>
      <c r="CM330" s="129"/>
      <c r="CN330" s="129"/>
      <c r="CO330" s="129"/>
      <c r="CP330" s="129"/>
      <c r="CQ330" s="129"/>
      <c r="CR330" s="129"/>
      <c r="CS330" s="129"/>
      <c r="CT330" s="129"/>
      <c r="CU330" s="129"/>
      <c r="CV330" s="129"/>
      <c r="CW330" s="129"/>
      <c r="CX330" s="129"/>
      <c r="CY330" s="129"/>
      <c r="CZ330" s="129"/>
      <c r="DA330" s="129"/>
      <c r="DB330" s="129"/>
      <c r="DC330" s="129"/>
      <c r="DD330" s="129"/>
      <c r="DE330" s="129"/>
      <c r="DF330" s="129"/>
      <c r="DG330" s="129"/>
      <c r="DH330" s="129"/>
      <c r="DI330" s="129"/>
      <c r="DJ330" s="129"/>
      <c r="DK330" s="129"/>
      <c r="DL330" s="129"/>
      <c r="DM330" s="129"/>
      <c r="DN330" s="129"/>
      <c r="DO330" s="129"/>
      <c r="DP330" s="129"/>
      <c r="DQ330" s="129"/>
      <c r="DR330" s="129"/>
      <c r="DS330" s="129"/>
      <c r="DT330" s="129"/>
      <c r="DU330" s="129"/>
      <c r="DV330" s="129"/>
      <c r="DW330" s="129"/>
      <c r="DX330" s="129"/>
      <c r="DY330" s="129"/>
      <c r="DZ330" s="129"/>
      <c r="EA330" s="129"/>
      <c r="EB330" s="129"/>
      <c r="EC330" s="129"/>
      <c r="ED330" s="129"/>
      <c r="EE330" s="129"/>
      <c r="EF330" s="129"/>
      <c r="EG330" s="129"/>
      <c r="EH330" s="129"/>
      <c r="EI330" s="129"/>
      <c r="EJ330" s="129"/>
      <c r="EK330" s="129"/>
      <c r="EL330" s="129"/>
      <c r="EM330" s="129"/>
      <c r="EN330" s="129"/>
      <c r="EO330" s="129"/>
      <c r="EP330" s="129"/>
      <c r="EQ330" s="129"/>
      <c r="ER330" s="129"/>
      <c r="ES330" s="129"/>
      <c r="ET330" s="129"/>
      <c r="EU330" s="129"/>
      <c r="EV330" s="129"/>
      <c r="EW330" s="129"/>
      <c r="EX330" s="129"/>
      <c r="EY330" s="129"/>
      <c r="EZ330" s="129"/>
      <c r="FA330" s="129"/>
      <c r="FB330" s="129"/>
      <c r="FC330" s="129"/>
      <c r="FD330" s="129"/>
      <c r="FE330" s="129"/>
      <c r="FF330" s="129"/>
      <c r="FG330" s="129"/>
      <c r="FH330" s="129"/>
      <c r="FI330" s="129"/>
      <c r="FJ330" s="129"/>
      <c r="FK330" s="129"/>
      <c r="FL330" s="129"/>
      <c r="FM330" s="129"/>
      <c r="FN330" s="129"/>
      <c r="FO330" s="129"/>
      <c r="FP330" s="129"/>
      <c r="FQ330" s="129"/>
      <c r="FR330" s="129"/>
      <c r="FS330" s="129"/>
      <c r="FT330" s="129"/>
      <c r="FU330" s="129"/>
      <c r="FV330" s="129"/>
      <c r="FW330" s="129"/>
      <c r="FX330" s="129"/>
      <c r="FY330" s="129"/>
      <c r="FZ330" s="129"/>
      <c r="GA330" s="129"/>
      <c r="GB330" s="129"/>
      <c r="GC330" s="129"/>
      <c r="GD330" s="129"/>
      <c r="GE330" s="129"/>
      <c r="GF330" s="129"/>
      <c r="GG330" s="129"/>
      <c r="GH330" s="129"/>
      <c r="GI330" s="129"/>
      <c r="GJ330" s="129"/>
      <c r="GK330" s="129"/>
      <c r="GL330" s="129"/>
      <c r="GM330" s="129"/>
      <c r="GN330" s="129"/>
      <c r="GO330" s="129"/>
      <c r="GP330" s="129"/>
      <c r="GQ330" s="129"/>
      <c r="GR330" s="129"/>
      <c r="GS330" s="129"/>
      <c r="GT330" s="129"/>
      <c r="GU330" s="129"/>
      <c r="GV330" s="129"/>
      <c r="GW330" s="129"/>
      <c r="GX330" s="129"/>
      <c r="GY330" s="129"/>
      <c r="GZ330" s="129"/>
      <c r="HA330" s="129"/>
      <c r="HB330" s="129"/>
      <c r="HC330" s="129"/>
      <c r="HD330" s="129"/>
      <c r="HE330" s="129"/>
      <c r="HF330" s="129"/>
      <c r="HG330" s="129"/>
      <c r="HH330" s="129"/>
      <c r="HI330" s="129"/>
      <c r="HJ330" s="129"/>
      <c r="HK330" s="129"/>
      <c r="HL330" s="129"/>
      <c r="HM330" s="129"/>
      <c r="HN330" s="129"/>
      <c r="HO330" s="129"/>
      <c r="HP330" s="129"/>
      <c r="HQ330" s="129"/>
      <c r="HR330" s="129"/>
      <c r="HS330" s="129"/>
      <c r="HT330" s="129"/>
      <c r="HU330" s="129"/>
      <c r="HV330" s="129"/>
      <c r="HW330" s="129"/>
      <c r="HX330" s="129"/>
      <c r="HY330" s="129"/>
      <c r="HZ330" s="129"/>
      <c r="IA330" s="129"/>
      <c r="IB330" s="129"/>
      <c r="IC330" s="129"/>
      <c r="ID330" s="129"/>
      <c r="IE330" s="129"/>
      <c r="IF330" s="129"/>
      <c r="IG330" s="129"/>
      <c r="IH330" s="129"/>
      <c r="II330" s="129"/>
      <c r="IJ330" s="129"/>
      <c r="IK330" s="129"/>
      <c r="IL330" s="129"/>
      <c r="IM330" s="129"/>
      <c r="IN330" s="129"/>
      <c r="IO330" s="129"/>
      <c r="IP330" s="129"/>
      <c r="IQ330" s="129"/>
      <c r="IR330" s="129"/>
      <c r="IS330" s="129"/>
      <c r="IT330" s="129"/>
      <c r="IU330" s="129"/>
      <c r="IV330" s="129"/>
      <c r="IW330" s="129"/>
      <c r="IX330" s="129"/>
      <c r="IY330" s="129"/>
    </row>
    <row r="331" spans="1:259" s="120" customFormat="1" ht="15" hidden="1" x14ac:dyDescent="0.3">
      <c r="A331" s="130"/>
      <c r="B331" s="137" t="e">
        <f>IF(B329=0,B330,B329)</f>
        <v>#REF!</v>
      </c>
      <c r="C331" s="137"/>
      <c r="D331" s="137" t="e">
        <f>IF(D329=0,D330,D329)</f>
        <v>#REF!</v>
      </c>
      <c r="E331" s="137" t="e">
        <f>IF(E329=0,E330,E329)</f>
        <v>#REF!</v>
      </c>
      <c r="F331" s="137"/>
      <c r="G331" s="137"/>
      <c r="H331" s="137" t="e">
        <f>IF(H329=0,H330,H329)</f>
        <v>#REF!</v>
      </c>
      <c r="I331" s="137" t="e">
        <f>IF(I329=0,I330,I329)</f>
        <v>#REF!</v>
      </c>
      <c r="J331" s="138"/>
      <c r="K331" s="138"/>
      <c r="L331" s="138"/>
      <c r="M331" s="138"/>
      <c r="N331" s="138"/>
      <c r="O331" s="138"/>
      <c r="P331" s="138"/>
      <c r="Q331" s="138"/>
      <c r="R331" s="138"/>
      <c r="S331" s="138"/>
      <c r="T331" s="138"/>
      <c r="U331" s="138"/>
      <c r="V331" s="133"/>
      <c r="W331" s="128"/>
      <c r="X331" s="129"/>
      <c r="Y331" s="129"/>
      <c r="Z331" s="129"/>
      <c r="AA331" s="129"/>
      <c r="AB331" s="129"/>
      <c r="AC331" s="129"/>
      <c r="AD331" s="129"/>
      <c r="AE331" s="129"/>
      <c r="AF331" s="129"/>
      <c r="AG331" s="129"/>
      <c r="AH331" s="129"/>
      <c r="AI331" s="129"/>
      <c r="AJ331" s="129"/>
      <c r="AK331" s="129"/>
      <c r="AL331" s="129"/>
      <c r="AM331" s="129"/>
      <c r="AN331" s="129"/>
      <c r="AO331" s="129"/>
      <c r="AP331" s="129"/>
      <c r="AQ331" s="129"/>
      <c r="AR331" s="129"/>
      <c r="AS331" s="129"/>
      <c r="AT331" s="129"/>
      <c r="AU331" s="129"/>
      <c r="AV331" s="129"/>
      <c r="AW331" s="129"/>
      <c r="AX331" s="129"/>
      <c r="AY331" s="129"/>
      <c r="AZ331" s="129"/>
      <c r="BA331" s="129"/>
      <c r="BB331" s="129"/>
      <c r="BC331" s="129"/>
      <c r="BD331" s="129"/>
      <c r="BE331" s="129"/>
      <c r="BF331" s="129"/>
      <c r="BG331" s="129"/>
      <c r="BH331" s="129"/>
      <c r="BI331" s="129"/>
      <c r="BJ331" s="129"/>
      <c r="BK331" s="129"/>
      <c r="BL331" s="129"/>
      <c r="BM331" s="129"/>
      <c r="BN331" s="129"/>
      <c r="BO331" s="129"/>
      <c r="BP331" s="129"/>
      <c r="BQ331" s="129"/>
      <c r="BR331" s="129"/>
      <c r="BS331" s="129"/>
      <c r="BT331" s="129"/>
      <c r="BU331" s="129"/>
      <c r="BV331" s="129"/>
      <c r="BW331" s="129"/>
      <c r="BX331" s="129"/>
      <c r="BY331" s="129"/>
      <c r="BZ331" s="129"/>
      <c r="CA331" s="129"/>
      <c r="CB331" s="129"/>
      <c r="CC331" s="129"/>
      <c r="CD331" s="129"/>
      <c r="CE331" s="129"/>
      <c r="CF331" s="129"/>
      <c r="CG331" s="129"/>
      <c r="CH331" s="129"/>
      <c r="CI331" s="129"/>
      <c r="CJ331" s="129"/>
      <c r="CK331" s="129"/>
      <c r="CL331" s="129"/>
      <c r="CM331" s="129"/>
      <c r="CN331" s="129"/>
      <c r="CO331" s="129"/>
      <c r="CP331" s="129"/>
      <c r="CQ331" s="129"/>
      <c r="CR331" s="129"/>
      <c r="CS331" s="129"/>
      <c r="CT331" s="129"/>
      <c r="CU331" s="129"/>
      <c r="CV331" s="129"/>
      <c r="CW331" s="129"/>
      <c r="CX331" s="129"/>
      <c r="CY331" s="129"/>
      <c r="CZ331" s="129"/>
      <c r="DA331" s="129"/>
      <c r="DB331" s="129"/>
      <c r="DC331" s="129"/>
      <c r="DD331" s="129"/>
      <c r="DE331" s="129"/>
      <c r="DF331" s="129"/>
      <c r="DG331" s="129"/>
      <c r="DH331" s="129"/>
      <c r="DI331" s="129"/>
      <c r="DJ331" s="129"/>
      <c r="DK331" s="129"/>
      <c r="DL331" s="129"/>
      <c r="DM331" s="129"/>
      <c r="DN331" s="129"/>
      <c r="DO331" s="129"/>
      <c r="DP331" s="129"/>
      <c r="DQ331" s="129"/>
      <c r="DR331" s="129"/>
      <c r="DS331" s="129"/>
      <c r="DT331" s="129"/>
      <c r="DU331" s="129"/>
      <c r="DV331" s="129"/>
      <c r="DW331" s="129"/>
      <c r="DX331" s="129"/>
      <c r="DY331" s="129"/>
      <c r="DZ331" s="129"/>
      <c r="EA331" s="129"/>
      <c r="EB331" s="129"/>
      <c r="EC331" s="129"/>
      <c r="ED331" s="129"/>
      <c r="EE331" s="129"/>
      <c r="EF331" s="129"/>
      <c r="EG331" s="129"/>
      <c r="EH331" s="129"/>
      <c r="EI331" s="129"/>
      <c r="EJ331" s="129"/>
      <c r="EK331" s="129"/>
      <c r="EL331" s="129"/>
      <c r="EM331" s="129"/>
      <c r="EN331" s="129"/>
      <c r="EO331" s="129"/>
      <c r="EP331" s="129"/>
      <c r="EQ331" s="129"/>
      <c r="ER331" s="129"/>
      <c r="ES331" s="129"/>
      <c r="ET331" s="129"/>
      <c r="EU331" s="129"/>
      <c r="EV331" s="129"/>
      <c r="EW331" s="129"/>
      <c r="EX331" s="129"/>
      <c r="EY331" s="129"/>
      <c r="EZ331" s="129"/>
      <c r="FA331" s="129"/>
      <c r="FB331" s="129"/>
      <c r="FC331" s="129"/>
      <c r="FD331" s="129"/>
      <c r="FE331" s="129"/>
      <c r="FF331" s="129"/>
      <c r="FG331" s="129"/>
      <c r="FH331" s="129"/>
      <c r="FI331" s="129"/>
      <c r="FJ331" s="129"/>
      <c r="FK331" s="129"/>
      <c r="FL331" s="129"/>
      <c r="FM331" s="129"/>
      <c r="FN331" s="129"/>
      <c r="FO331" s="129"/>
      <c r="FP331" s="129"/>
      <c r="FQ331" s="129"/>
      <c r="FR331" s="129"/>
      <c r="FS331" s="129"/>
      <c r="FT331" s="129"/>
      <c r="FU331" s="129"/>
      <c r="FV331" s="129"/>
      <c r="FW331" s="129"/>
      <c r="FX331" s="129"/>
      <c r="FY331" s="129"/>
      <c r="FZ331" s="129"/>
      <c r="GA331" s="129"/>
      <c r="GB331" s="129"/>
      <c r="GC331" s="129"/>
      <c r="GD331" s="129"/>
      <c r="GE331" s="129"/>
      <c r="GF331" s="129"/>
      <c r="GG331" s="129"/>
      <c r="GH331" s="129"/>
      <c r="GI331" s="129"/>
      <c r="GJ331" s="129"/>
      <c r="GK331" s="129"/>
      <c r="GL331" s="129"/>
      <c r="GM331" s="129"/>
      <c r="GN331" s="129"/>
      <c r="GO331" s="129"/>
      <c r="GP331" s="129"/>
      <c r="GQ331" s="129"/>
      <c r="GR331" s="129"/>
      <c r="GS331" s="129"/>
      <c r="GT331" s="129"/>
      <c r="GU331" s="129"/>
      <c r="GV331" s="129"/>
      <c r="GW331" s="129"/>
      <c r="GX331" s="129"/>
      <c r="GY331" s="129"/>
      <c r="GZ331" s="129"/>
      <c r="HA331" s="129"/>
      <c r="HB331" s="129"/>
      <c r="HC331" s="129"/>
      <c r="HD331" s="129"/>
      <c r="HE331" s="129"/>
      <c r="HF331" s="129"/>
      <c r="HG331" s="129"/>
      <c r="HH331" s="129"/>
      <c r="HI331" s="129"/>
      <c r="HJ331" s="129"/>
      <c r="HK331" s="129"/>
      <c r="HL331" s="129"/>
      <c r="HM331" s="129"/>
      <c r="HN331" s="129"/>
      <c r="HO331" s="129"/>
      <c r="HP331" s="129"/>
      <c r="HQ331" s="129"/>
      <c r="HR331" s="129"/>
      <c r="HS331" s="129"/>
      <c r="HT331" s="129"/>
      <c r="HU331" s="129"/>
      <c r="HV331" s="129"/>
      <c r="HW331" s="129"/>
      <c r="HX331" s="129"/>
      <c r="HY331" s="129"/>
      <c r="HZ331" s="129"/>
      <c r="IA331" s="129"/>
      <c r="IB331" s="129"/>
      <c r="IC331" s="129"/>
      <c r="ID331" s="129"/>
      <c r="IE331" s="129"/>
      <c r="IF331" s="129"/>
      <c r="IG331" s="129"/>
      <c r="IH331" s="129"/>
      <c r="II331" s="129"/>
      <c r="IJ331" s="129"/>
      <c r="IK331" s="129"/>
      <c r="IL331" s="129"/>
      <c r="IM331" s="129"/>
      <c r="IN331" s="129"/>
      <c r="IO331" s="129"/>
      <c r="IP331" s="129"/>
      <c r="IQ331" s="129"/>
      <c r="IR331" s="129"/>
      <c r="IS331" s="129"/>
      <c r="IT331" s="129"/>
      <c r="IU331" s="129"/>
      <c r="IV331" s="129"/>
      <c r="IW331" s="129"/>
      <c r="IX331" s="129"/>
      <c r="IY331" s="129"/>
    </row>
    <row r="332" spans="1:259" s="120" customFormat="1" ht="15" hidden="1" x14ac:dyDescent="0.3">
      <c r="A332" s="130"/>
      <c r="B332" s="138" t="e">
        <f>IF(B77=841,"Delapan Ratus Empat Puluh Satu",IF(B77=842,"Delapan Ratus Empat Puluh Dua",IF(B77=843,"Delapan Ratus Empat Puluh Tiga",IF(B77=844,"Delapan Ratus Empat Puluh Empat",IF(B77=845,"Delapan Ratus Empat Puluh Lima",IF(B77=846,"Delapan Ratus Empat Puluh Enam",IF(B77=847,"Delapan Ratus Empat Puluh Tujuh",IF(B77=848,"Delapan Ratus Empat Puluh Delapan",0))))))))</f>
        <v>#REF!</v>
      </c>
      <c r="C332" s="138"/>
      <c r="D332" s="138" t="e">
        <f>IF(D77=841,"Delapan Ratus Empat Puluh Satu",IF(D77=842,"Delapan Ratus Empat Puluh Dua",IF(D77=843,"Delapan Ratus Empat Puluh Tiga",IF(D77=844,"Delapan Ratus Empat Puluh Empat",IF(D77=845,"Delapan Ratus Empat Puluh Lima",IF(D77=846,"Delapan Ratus Empat Puluh Enam",IF(D77=847,"Delapan Ratus Empat Puluh Tujuh",IF(D77=848,"Delapan Ratus Empat Puluh Delapan",0))))))))</f>
        <v>#REF!</v>
      </c>
      <c r="E332" s="138" t="e">
        <f>IF(E77=841,"Delapan Ratus Empat Puluh Satu",IF(E77=842,"Delapan Ratus Empat Puluh Dua",IF(E77=843,"Delapan Ratus Empat Puluh Tiga",IF(E77=844,"Delapan Ratus Empat Puluh Empat",IF(E77=845,"Delapan Ratus Empat Puluh Lima",IF(E77=846,"Delapan Ratus Empat Puluh Enam",IF(E77=847,"Delapan Ratus Empat Puluh Tujuh",IF(E77=848,"Delapan Ratus Empat Puluh Delapan",0))))))))</f>
        <v>#REF!</v>
      </c>
      <c r="F332" s="138"/>
      <c r="G332" s="138"/>
      <c r="H332" s="138" t="e">
        <f>IF(H77=841,"Delapan Ratus Empat Puluh Satu",IF(H77=842,"Delapan Ratus Empat Puluh Dua",IF(H77=843,"Delapan Ratus Empat Puluh Tiga",IF(H77=844,"Delapan Ratus Empat Puluh Empat",IF(H77=845,"Delapan Ratus Empat Puluh Lima",IF(H77=846,"Delapan Ratus Empat Puluh Enam",IF(H77=847,"Delapan Ratus Empat Puluh Tujuh",IF(H77=848,"Delapan Ratus Empat Puluh Delapan",0))))))))</f>
        <v>#REF!</v>
      </c>
      <c r="I332" s="138" t="e">
        <f>IF(I77=841,"Delapan Ratus Empat Puluh Satu",IF(I77=842,"Delapan Ratus Empat Puluh Dua",IF(I77=843,"Delapan Ratus Empat Puluh Tiga",IF(I77=844,"Delapan Ratus Empat Puluh Empat",IF(I77=845,"Delapan Ratus Empat Puluh Lima",IF(I77=846,"Delapan Ratus Empat Puluh Enam",IF(I77=847,"Delapan Ratus Empat Puluh Tujuh",IF(I77=848,"Delapan Ratus Empat Puluh Delapan",0))))))))</f>
        <v>#REF!</v>
      </c>
      <c r="J332" s="138"/>
      <c r="K332" s="138"/>
      <c r="L332" s="138"/>
      <c r="M332" s="138"/>
      <c r="N332" s="138"/>
      <c r="O332" s="138"/>
      <c r="P332" s="138"/>
      <c r="Q332" s="138"/>
      <c r="R332" s="138"/>
      <c r="S332" s="138"/>
      <c r="T332" s="138"/>
      <c r="U332" s="138"/>
      <c r="V332" s="133"/>
      <c r="W332" s="128"/>
      <c r="X332" s="129"/>
      <c r="Y332" s="129"/>
      <c r="Z332" s="129"/>
      <c r="AA332" s="129"/>
      <c r="AB332" s="129"/>
      <c r="AC332" s="129"/>
      <c r="AD332" s="129"/>
      <c r="AE332" s="129"/>
      <c r="AF332" s="129"/>
      <c r="AG332" s="129"/>
      <c r="AH332" s="129"/>
      <c r="AI332" s="129"/>
      <c r="AJ332" s="129"/>
      <c r="AK332" s="129"/>
      <c r="AL332" s="129"/>
      <c r="AM332" s="129"/>
      <c r="AN332" s="129"/>
      <c r="AO332" s="129"/>
      <c r="AP332" s="129"/>
      <c r="AQ332" s="129"/>
      <c r="AR332" s="129"/>
      <c r="AS332" s="129"/>
      <c r="AT332" s="129"/>
      <c r="AU332" s="129"/>
      <c r="AV332" s="129"/>
      <c r="AW332" s="129"/>
      <c r="AX332" s="129"/>
      <c r="AY332" s="129"/>
      <c r="AZ332" s="129"/>
      <c r="BA332" s="129"/>
      <c r="BB332" s="129"/>
      <c r="BC332" s="129"/>
      <c r="BD332" s="129"/>
      <c r="BE332" s="129"/>
      <c r="BF332" s="129"/>
      <c r="BG332" s="129"/>
      <c r="BH332" s="129"/>
      <c r="BI332" s="129"/>
      <c r="BJ332" s="129"/>
      <c r="BK332" s="129"/>
      <c r="BL332" s="129"/>
      <c r="BM332" s="129"/>
      <c r="BN332" s="129"/>
      <c r="BO332" s="129"/>
      <c r="BP332" s="129"/>
      <c r="BQ332" s="129"/>
      <c r="BR332" s="129"/>
      <c r="BS332" s="129"/>
      <c r="BT332" s="129"/>
      <c r="BU332" s="129"/>
      <c r="BV332" s="129"/>
      <c r="BW332" s="129"/>
      <c r="BX332" s="129"/>
      <c r="BY332" s="129"/>
      <c r="BZ332" s="129"/>
      <c r="CA332" s="129"/>
      <c r="CB332" s="129"/>
      <c r="CC332" s="129"/>
      <c r="CD332" s="129"/>
      <c r="CE332" s="129"/>
      <c r="CF332" s="129"/>
      <c r="CG332" s="129"/>
      <c r="CH332" s="129"/>
      <c r="CI332" s="129"/>
      <c r="CJ332" s="129"/>
      <c r="CK332" s="129"/>
      <c r="CL332" s="129"/>
      <c r="CM332" s="129"/>
      <c r="CN332" s="129"/>
      <c r="CO332" s="129"/>
      <c r="CP332" s="129"/>
      <c r="CQ332" s="129"/>
      <c r="CR332" s="129"/>
      <c r="CS332" s="129"/>
      <c r="CT332" s="129"/>
      <c r="CU332" s="129"/>
      <c r="CV332" s="129"/>
      <c r="CW332" s="129"/>
      <c r="CX332" s="129"/>
      <c r="CY332" s="129"/>
      <c r="CZ332" s="129"/>
      <c r="DA332" s="129"/>
      <c r="DB332" s="129"/>
      <c r="DC332" s="129"/>
      <c r="DD332" s="129"/>
      <c r="DE332" s="129"/>
      <c r="DF332" s="129"/>
      <c r="DG332" s="129"/>
      <c r="DH332" s="129"/>
      <c r="DI332" s="129"/>
      <c r="DJ332" s="129"/>
      <c r="DK332" s="129"/>
      <c r="DL332" s="129"/>
      <c r="DM332" s="129"/>
      <c r="DN332" s="129"/>
      <c r="DO332" s="129"/>
      <c r="DP332" s="129"/>
      <c r="DQ332" s="129"/>
      <c r="DR332" s="129"/>
      <c r="DS332" s="129"/>
      <c r="DT332" s="129"/>
      <c r="DU332" s="129"/>
      <c r="DV332" s="129"/>
      <c r="DW332" s="129"/>
      <c r="DX332" s="129"/>
      <c r="DY332" s="129"/>
      <c r="DZ332" s="129"/>
      <c r="EA332" s="129"/>
      <c r="EB332" s="129"/>
      <c r="EC332" s="129"/>
      <c r="ED332" s="129"/>
      <c r="EE332" s="129"/>
      <c r="EF332" s="129"/>
      <c r="EG332" s="129"/>
      <c r="EH332" s="129"/>
      <c r="EI332" s="129"/>
      <c r="EJ332" s="129"/>
      <c r="EK332" s="129"/>
      <c r="EL332" s="129"/>
      <c r="EM332" s="129"/>
      <c r="EN332" s="129"/>
      <c r="EO332" s="129"/>
      <c r="EP332" s="129"/>
      <c r="EQ332" s="129"/>
      <c r="ER332" s="129"/>
      <c r="ES332" s="129"/>
      <c r="ET332" s="129"/>
      <c r="EU332" s="129"/>
      <c r="EV332" s="129"/>
      <c r="EW332" s="129"/>
      <c r="EX332" s="129"/>
      <c r="EY332" s="129"/>
      <c r="EZ332" s="129"/>
      <c r="FA332" s="129"/>
      <c r="FB332" s="129"/>
      <c r="FC332" s="129"/>
      <c r="FD332" s="129"/>
      <c r="FE332" s="129"/>
      <c r="FF332" s="129"/>
      <c r="FG332" s="129"/>
      <c r="FH332" s="129"/>
      <c r="FI332" s="129"/>
      <c r="FJ332" s="129"/>
      <c r="FK332" s="129"/>
      <c r="FL332" s="129"/>
      <c r="FM332" s="129"/>
      <c r="FN332" s="129"/>
      <c r="FO332" s="129"/>
      <c r="FP332" s="129"/>
      <c r="FQ332" s="129"/>
      <c r="FR332" s="129"/>
      <c r="FS332" s="129"/>
      <c r="FT332" s="129"/>
      <c r="FU332" s="129"/>
      <c r="FV332" s="129"/>
      <c r="FW332" s="129"/>
      <c r="FX332" s="129"/>
      <c r="FY332" s="129"/>
      <c r="FZ332" s="129"/>
      <c r="GA332" s="129"/>
      <c r="GB332" s="129"/>
      <c r="GC332" s="129"/>
      <c r="GD332" s="129"/>
      <c r="GE332" s="129"/>
      <c r="GF332" s="129"/>
      <c r="GG332" s="129"/>
      <c r="GH332" s="129"/>
      <c r="GI332" s="129"/>
      <c r="GJ332" s="129"/>
      <c r="GK332" s="129"/>
      <c r="GL332" s="129"/>
      <c r="GM332" s="129"/>
      <c r="GN332" s="129"/>
      <c r="GO332" s="129"/>
      <c r="GP332" s="129"/>
      <c r="GQ332" s="129"/>
      <c r="GR332" s="129"/>
      <c r="GS332" s="129"/>
      <c r="GT332" s="129"/>
      <c r="GU332" s="129"/>
      <c r="GV332" s="129"/>
      <c r="GW332" s="129"/>
      <c r="GX332" s="129"/>
      <c r="GY332" s="129"/>
      <c r="GZ332" s="129"/>
      <c r="HA332" s="129"/>
      <c r="HB332" s="129"/>
      <c r="HC332" s="129"/>
      <c r="HD332" s="129"/>
      <c r="HE332" s="129"/>
      <c r="HF332" s="129"/>
      <c r="HG332" s="129"/>
      <c r="HH332" s="129"/>
      <c r="HI332" s="129"/>
      <c r="HJ332" s="129"/>
      <c r="HK332" s="129"/>
      <c r="HL332" s="129"/>
      <c r="HM332" s="129"/>
      <c r="HN332" s="129"/>
      <c r="HO332" s="129"/>
      <c r="HP332" s="129"/>
      <c r="HQ332" s="129"/>
      <c r="HR332" s="129"/>
      <c r="HS332" s="129"/>
      <c r="HT332" s="129"/>
      <c r="HU332" s="129"/>
      <c r="HV332" s="129"/>
      <c r="HW332" s="129"/>
      <c r="HX332" s="129"/>
      <c r="HY332" s="129"/>
      <c r="HZ332" s="129"/>
      <c r="IA332" s="129"/>
      <c r="IB332" s="129"/>
      <c r="IC332" s="129"/>
      <c r="ID332" s="129"/>
      <c r="IE332" s="129"/>
      <c r="IF332" s="129"/>
      <c r="IG332" s="129"/>
      <c r="IH332" s="129"/>
      <c r="II332" s="129"/>
      <c r="IJ332" s="129"/>
      <c r="IK332" s="129"/>
      <c r="IL332" s="129"/>
      <c r="IM332" s="129"/>
      <c r="IN332" s="129"/>
      <c r="IO332" s="129"/>
      <c r="IP332" s="129"/>
      <c r="IQ332" s="129"/>
      <c r="IR332" s="129"/>
      <c r="IS332" s="129"/>
      <c r="IT332" s="129"/>
      <c r="IU332" s="129"/>
      <c r="IV332" s="129"/>
      <c r="IW332" s="129"/>
      <c r="IX332" s="129"/>
      <c r="IY332" s="129"/>
    </row>
    <row r="333" spans="1:259" s="120" customFormat="1" ht="15" hidden="1" x14ac:dyDescent="0.3">
      <c r="A333" s="130"/>
      <c r="B333" s="137" t="e">
        <f>IF(B331=0,B332,B331)</f>
        <v>#REF!</v>
      </c>
      <c r="C333" s="137"/>
      <c r="D333" s="137" t="e">
        <f>IF(D331=0,D332,D331)</f>
        <v>#REF!</v>
      </c>
      <c r="E333" s="137" t="e">
        <f>IF(E331=0,E332,E331)</f>
        <v>#REF!</v>
      </c>
      <c r="F333" s="137"/>
      <c r="G333" s="137"/>
      <c r="H333" s="137" t="e">
        <f>IF(H331=0,H332,H331)</f>
        <v>#REF!</v>
      </c>
      <c r="I333" s="137" t="e">
        <f>IF(I331=0,I332,I331)</f>
        <v>#REF!</v>
      </c>
      <c r="J333" s="138"/>
      <c r="K333" s="138"/>
      <c r="L333" s="138"/>
      <c r="M333" s="138"/>
      <c r="N333" s="138"/>
      <c r="O333" s="138"/>
      <c r="P333" s="138"/>
      <c r="Q333" s="138"/>
      <c r="R333" s="138"/>
      <c r="S333" s="138"/>
      <c r="T333" s="138"/>
      <c r="U333" s="138"/>
      <c r="V333" s="133"/>
      <c r="W333" s="128"/>
      <c r="X333" s="129"/>
      <c r="Y333" s="129"/>
      <c r="Z333" s="129"/>
      <c r="AA333" s="129"/>
      <c r="AB333" s="129"/>
      <c r="AC333" s="129"/>
      <c r="AD333" s="129"/>
      <c r="AE333" s="129"/>
      <c r="AF333" s="129"/>
      <c r="AG333" s="129"/>
      <c r="AH333" s="129"/>
      <c r="AI333" s="129"/>
      <c r="AJ333" s="129"/>
      <c r="AK333" s="129"/>
      <c r="AL333" s="129"/>
      <c r="AM333" s="129"/>
      <c r="AN333" s="129"/>
      <c r="AO333" s="129"/>
      <c r="AP333" s="129"/>
      <c r="AQ333" s="129"/>
      <c r="AR333" s="129"/>
      <c r="AS333" s="129"/>
      <c r="AT333" s="129"/>
      <c r="AU333" s="129"/>
      <c r="AV333" s="129"/>
      <c r="AW333" s="129"/>
      <c r="AX333" s="129"/>
      <c r="AY333" s="129"/>
      <c r="AZ333" s="129"/>
      <c r="BA333" s="129"/>
      <c r="BB333" s="129"/>
      <c r="BC333" s="129"/>
      <c r="BD333" s="129"/>
      <c r="BE333" s="129"/>
      <c r="BF333" s="129"/>
      <c r="BG333" s="129"/>
      <c r="BH333" s="129"/>
      <c r="BI333" s="129"/>
      <c r="BJ333" s="129"/>
      <c r="BK333" s="129"/>
      <c r="BL333" s="129"/>
      <c r="BM333" s="129"/>
      <c r="BN333" s="129"/>
      <c r="BO333" s="129"/>
      <c r="BP333" s="129"/>
      <c r="BQ333" s="129"/>
      <c r="BR333" s="129"/>
      <c r="BS333" s="129"/>
      <c r="BT333" s="129"/>
      <c r="BU333" s="129"/>
      <c r="BV333" s="129"/>
      <c r="BW333" s="129"/>
      <c r="BX333" s="129"/>
      <c r="BY333" s="129"/>
      <c r="BZ333" s="129"/>
      <c r="CA333" s="129"/>
      <c r="CB333" s="129"/>
      <c r="CC333" s="129"/>
      <c r="CD333" s="129"/>
      <c r="CE333" s="129"/>
      <c r="CF333" s="129"/>
      <c r="CG333" s="129"/>
      <c r="CH333" s="129"/>
      <c r="CI333" s="129"/>
      <c r="CJ333" s="129"/>
      <c r="CK333" s="129"/>
      <c r="CL333" s="129"/>
      <c r="CM333" s="129"/>
      <c r="CN333" s="129"/>
      <c r="CO333" s="129"/>
      <c r="CP333" s="129"/>
      <c r="CQ333" s="129"/>
      <c r="CR333" s="129"/>
      <c r="CS333" s="129"/>
      <c r="CT333" s="129"/>
      <c r="CU333" s="129"/>
      <c r="CV333" s="129"/>
      <c r="CW333" s="129"/>
      <c r="CX333" s="129"/>
      <c r="CY333" s="129"/>
      <c r="CZ333" s="129"/>
      <c r="DA333" s="129"/>
      <c r="DB333" s="129"/>
      <c r="DC333" s="129"/>
      <c r="DD333" s="129"/>
      <c r="DE333" s="129"/>
      <c r="DF333" s="129"/>
      <c r="DG333" s="129"/>
      <c r="DH333" s="129"/>
      <c r="DI333" s="129"/>
      <c r="DJ333" s="129"/>
      <c r="DK333" s="129"/>
      <c r="DL333" s="129"/>
      <c r="DM333" s="129"/>
      <c r="DN333" s="129"/>
      <c r="DO333" s="129"/>
      <c r="DP333" s="129"/>
      <c r="DQ333" s="129"/>
      <c r="DR333" s="129"/>
      <c r="DS333" s="129"/>
      <c r="DT333" s="129"/>
      <c r="DU333" s="129"/>
      <c r="DV333" s="129"/>
      <c r="DW333" s="129"/>
      <c r="DX333" s="129"/>
      <c r="DY333" s="129"/>
      <c r="DZ333" s="129"/>
      <c r="EA333" s="129"/>
      <c r="EB333" s="129"/>
      <c r="EC333" s="129"/>
      <c r="ED333" s="129"/>
      <c r="EE333" s="129"/>
      <c r="EF333" s="129"/>
      <c r="EG333" s="129"/>
      <c r="EH333" s="129"/>
      <c r="EI333" s="129"/>
      <c r="EJ333" s="129"/>
      <c r="EK333" s="129"/>
      <c r="EL333" s="129"/>
      <c r="EM333" s="129"/>
      <c r="EN333" s="129"/>
      <c r="EO333" s="129"/>
      <c r="EP333" s="129"/>
      <c r="EQ333" s="129"/>
      <c r="ER333" s="129"/>
      <c r="ES333" s="129"/>
      <c r="ET333" s="129"/>
      <c r="EU333" s="129"/>
      <c r="EV333" s="129"/>
      <c r="EW333" s="129"/>
      <c r="EX333" s="129"/>
      <c r="EY333" s="129"/>
      <c r="EZ333" s="129"/>
      <c r="FA333" s="129"/>
      <c r="FB333" s="129"/>
      <c r="FC333" s="129"/>
      <c r="FD333" s="129"/>
      <c r="FE333" s="129"/>
      <c r="FF333" s="129"/>
      <c r="FG333" s="129"/>
      <c r="FH333" s="129"/>
      <c r="FI333" s="129"/>
      <c r="FJ333" s="129"/>
      <c r="FK333" s="129"/>
      <c r="FL333" s="129"/>
      <c r="FM333" s="129"/>
      <c r="FN333" s="129"/>
      <c r="FO333" s="129"/>
      <c r="FP333" s="129"/>
      <c r="FQ333" s="129"/>
      <c r="FR333" s="129"/>
      <c r="FS333" s="129"/>
      <c r="FT333" s="129"/>
      <c r="FU333" s="129"/>
      <c r="FV333" s="129"/>
      <c r="FW333" s="129"/>
      <c r="FX333" s="129"/>
      <c r="FY333" s="129"/>
      <c r="FZ333" s="129"/>
      <c r="GA333" s="129"/>
      <c r="GB333" s="129"/>
      <c r="GC333" s="129"/>
      <c r="GD333" s="129"/>
      <c r="GE333" s="129"/>
      <c r="GF333" s="129"/>
      <c r="GG333" s="129"/>
      <c r="GH333" s="129"/>
      <c r="GI333" s="129"/>
      <c r="GJ333" s="129"/>
      <c r="GK333" s="129"/>
      <c r="GL333" s="129"/>
      <c r="GM333" s="129"/>
      <c r="GN333" s="129"/>
      <c r="GO333" s="129"/>
      <c r="GP333" s="129"/>
      <c r="GQ333" s="129"/>
      <c r="GR333" s="129"/>
      <c r="GS333" s="129"/>
      <c r="GT333" s="129"/>
      <c r="GU333" s="129"/>
      <c r="GV333" s="129"/>
      <c r="GW333" s="129"/>
      <c r="GX333" s="129"/>
      <c r="GY333" s="129"/>
      <c r="GZ333" s="129"/>
      <c r="HA333" s="129"/>
      <c r="HB333" s="129"/>
      <c r="HC333" s="129"/>
      <c r="HD333" s="129"/>
      <c r="HE333" s="129"/>
      <c r="HF333" s="129"/>
      <c r="HG333" s="129"/>
      <c r="HH333" s="129"/>
      <c r="HI333" s="129"/>
      <c r="HJ333" s="129"/>
      <c r="HK333" s="129"/>
      <c r="HL333" s="129"/>
      <c r="HM333" s="129"/>
      <c r="HN333" s="129"/>
      <c r="HO333" s="129"/>
      <c r="HP333" s="129"/>
      <c r="HQ333" s="129"/>
      <c r="HR333" s="129"/>
      <c r="HS333" s="129"/>
      <c r="HT333" s="129"/>
      <c r="HU333" s="129"/>
      <c r="HV333" s="129"/>
      <c r="HW333" s="129"/>
      <c r="HX333" s="129"/>
      <c r="HY333" s="129"/>
      <c r="HZ333" s="129"/>
      <c r="IA333" s="129"/>
      <c r="IB333" s="129"/>
      <c r="IC333" s="129"/>
      <c r="ID333" s="129"/>
      <c r="IE333" s="129"/>
      <c r="IF333" s="129"/>
      <c r="IG333" s="129"/>
      <c r="IH333" s="129"/>
      <c r="II333" s="129"/>
      <c r="IJ333" s="129"/>
      <c r="IK333" s="129"/>
      <c r="IL333" s="129"/>
      <c r="IM333" s="129"/>
      <c r="IN333" s="129"/>
      <c r="IO333" s="129"/>
      <c r="IP333" s="129"/>
      <c r="IQ333" s="129"/>
      <c r="IR333" s="129"/>
      <c r="IS333" s="129"/>
      <c r="IT333" s="129"/>
      <c r="IU333" s="129"/>
      <c r="IV333" s="129"/>
      <c r="IW333" s="129"/>
      <c r="IX333" s="129"/>
      <c r="IY333" s="129"/>
    </row>
    <row r="334" spans="1:259" s="120" customFormat="1" ht="15" hidden="1" x14ac:dyDescent="0.3">
      <c r="A334" s="130"/>
      <c r="B334" s="138" t="e">
        <f>IF(B77=849,"Delapan Ratus Empat Puluh Sembilan",IF(B77=850,"Delapan Ratus Lima Puluh",IF(B77=851,"Delapan Ratus Lima Puluh Satu",IF(B77=852,"Delapan Ratus Lima Puluh Dua",IF(B77=853,"Delapan Ratus Lima Puluh Tiga",IF(B77=854,"Delapan Ratus Lima Puluh Empat",IF(B77=855,"Delapan Ratus Lima Puluh Lima",IF(B77=856,"Delapan Ratus Lima Puluh Enam",0))))))))</f>
        <v>#REF!</v>
      </c>
      <c r="C334" s="138"/>
      <c r="D334" s="138" t="e">
        <f>IF(D77=849,"Delapan Ratus Empat Puluh Sembilan",IF(D77=850,"Delapan Ratus Lima Puluh",IF(D77=851,"Delapan Ratus Lima Puluh Satu",IF(D77=852,"Delapan Ratus Lima Puluh Dua",IF(D77=853,"Delapan Ratus Lima Puluh Tiga",IF(D77=854,"Delapan Ratus Lima Puluh Empat",IF(D77=855,"Delapan Ratus Lima Puluh Lima",IF(D77=856,"Delapan Ratus Lima Puluh Enam",0))))))))</f>
        <v>#REF!</v>
      </c>
      <c r="E334" s="138" t="e">
        <f>IF(E77=849,"Delapan Ratus Empat Puluh Sembilan",IF(E77=850,"Delapan Ratus Lima Puluh",IF(E77=851,"Delapan Ratus Lima Puluh Satu",IF(E77=852,"Delapan Ratus Lima Puluh Dua",IF(E77=853,"Delapan Ratus Lima Puluh Tiga",IF(E77=854,"Delapan Ratus Lima Puluh Empat",IF(E77=855,"Delapan Ratus Lima Puluh Lima",IF(E77=856,"Delapan Ratus Lima Puluh Enam",0))))))))</f>
        <v>#REF!</v>
      </c>
      <c r="F334" s="138"/>
      <c r="G334" s="138"/>
      <c r="H334" s="138" t="e">
        <f>IF(H77=849,"Delapan Ratus Empat Puluh Sembilan",IF(H77=850,"Delapan Ratus Lima Puluh",IF(H77=851,"Delapan Ratus Lima Puluh Satu",IF(H77=852,"Delapan Ratus Lima Puluh Dua",IF(H77=853,"Delapan Ratus Lima Puluh Tiga",IF(H77=854,"Delapan Ratus Lima Puluh Empat",IF(H77=855,"Delapan Ratus Lima Puluh Lima",IF(H77=856,"Delapan Ratus Lima Puluh Enam",0))))))))</f>
        <v>#REF!</v>
      </c>
      <c r="I334" s="138" t="e">
        <f>IF(I77=849,"Delapan Ratus Empat Puluh Sembilan",IF(I77=850,"Delapan Ratus Lima Puluh",IF(I77=851,"Delapan Ratus Lima Puluh Satu",IF(I77=852,"Delapan Ratus Lima Puluh Dua",IF(I77=853,"Delapan Ratus Lima Puluh Tiga",IF(I77=854,"Delapan Ratus Lima Puluh Empat",IF(I77=855,"Delapan Ratus Lima Puluh Lima",IF(I77=856,"Delapan Ratus Lima Puluh Enam",0))))))))</f>
        <v>#REF!</v>
      </c>
      <c r="J334" s="138"/>
      <c r="K334" s="138"/>
      <c r="L334" s="138"/>
      <c r="M334" s="138"/>
      <c r="N334" s="138"/>
      <c r="O334" s="138"/>
      <c r="P334" s="138"/>
      <c r="Q334" s="138"/>
      <c r="R334" s="138"/>
      <c r="S334" s="138"/>
      <c r="T334" s="138"/>
      <c r="U334" s="138"/>
      <c r="V334" s="133"/>
      <c r="W334" s="128"/>
      <c r="X334" s="129"/>
      <c r="Y334" s="129"/>
      <c r="Z334" s="129"/>
      <c r="AA334" s="129"/>
      <c r="AB334" s="129"/>
      <c r="AC334" s="129"/>
      <c r="AD334" s="129"/>
      <c r="AE334" s="129"/>
      <c r="AF334" s="129"/>
      <c r="AG334" s="129"/>
      <c r="AH334" s="129"/>
      <c r="AI334" s="129"/>
      <c r="AJ334" s="129"/>
      <c r="AK334" s="129"/>
      <c r="AL334" s="129"/>
      <c r="AM334" s="129"/>
      <c r="AN334" s="129"/>
      <c r="AO334" s="129"/>
      <c r="AP334" s="129"/>
      <c r="AQ334" s="129"/>
      <c r="AR334" s="129"/>
      <c r="AS334" s="129"/>
      <c r="AT334" s="129"/>
      <c r="AU334" s="129"/>
      <c r="AV334" s="129"/>
      <c r="AW334" s="129"/>
      <c r="AX334" s="129"/>
      <c r="AY334" s="129"/>
      <c r="AZ334" s="129"/>
      <c r="BA334" s="129"/>
      <c r="BB334" s="129"/>
      <c r="BC334" s="129"/>
      <c r="BD334" s="129"/>
      <c r="BE334" s="129"/>
      <c r="BF334" s="129"/>
      <c r="BG334" s="129"/>
      <c r="BH334" s="129"/>
      <c r="BI334" s="129"/>
      <c r="BJ334" s="129"/>
      <c r="BK334" s="129"/>
      <c r="BL334" s="129"/>
      <c r="BM334" s="129"/>
      <c r="BN334" s="129"/>
      <c r="BO334" s="129"/>
      <c r="BP334" s="129"/>
      <c r="BQ334" s="129"/>
      <c r="BR334" s="129"/>
      <c r="BS334" s="129"/>
      <c r="BT334" s="129"/>
      <c r="BU334" s="129"/>
      <c r="BV334" s="129"/>
      <c r="BW334" s="129"/>
      <c r="BX334" s="129"/>
      <c r="BY334" s="129"/>
      <c r="BZ334" s="129"/>
      <c r="CA334" s="129"/>
      <c r="CB334" s="129"/>
      <c r="CC334" s="129"/>
      <c r="CD334" s="129"/>
      <c r="CE334" s="129"/>
      <c r="CF334" s="129"/>
      <c r="CG334" s="129"/>
      <c r="CH334" s="129"/>
      <c r="CI334" s="129"/>
      <c r="CJ334" s="129"/>
      <c r="CK334" s="129"/>
      <c r="CL334" s="129"/>
      <c r="CM334" s="129"/>
      <c r="CN334" s="129"/>
      <c r="CO334" s="129"/>
      <c r="CP334" s="129"/>
      <c r="CQ334" s="129"/>
      <c r="CR334" s="129"/>
      <c r="CS334" s="129"/>
      <c r="CT334" s="129"/>
      <c r="CU334" s="129"/>
      <c r="CV334" s="129"/>
      <c r="CW334" s="129"/>
      <c r="CX334" s="129"/>
      <c r="CY334" s="129"/>
      <c r="CZ334" s="129"/>
      <c r="DA334" s="129"/>
      <c r="DB334" s="129"/>
      <c r="DC334" s="129"/>
      <c r="DD334" s="129"/>
      <c r="DE334" s="129"/>
      <c r="DF334" s="129"/>
      <c r="DG334" s="129"/>
      <c r="DH334" s="129"/>
      <c r="DI334" s="129"/>
      <c r="DJ334" s="129"/>
      <c r="DK334" s="129"/>
      <c r="DL334" s="129"/>
      <c r="DM334" s="129"/>
      <c r="DN334" s="129"/>
      <c r="DO334" s="129"/>
      <c r="DP334" s="129"/>
      <c r="DQ334" s="129"/>
      <c r="DR334" s="129"/>
      <c r="DS334" s="129"/>
      <c r="DT334" s="129"/>
      <c r="DU334" s="129"/>
      <c r="DV334" s="129"/>
      <c r="DW334" s="129"/>
      <c r="DX334" s="129"/>
      <c r="DY334" s="129"/>
      <c r="DZ334" s="129"/>
      <c r="EA334" s="129"/>
      <c r="EB334" s="129"/>
      <c r="EC334" s="129"/>
      <c r="ED334" s="129"/>
      <c r="EE334" s="129"/>
      <c r="EF334" s="129"/>
      <c r="EG334" s="129"/>
      <c r="EH334" s="129"/>
      <c r="EI334" s="129"/>
      <c r="EJ334" s="129"/>
      <c r="EK334" s="129"/>
      <c r="EL334" s="129"/>
      <c r="EM334" s="129"/>
      <c r="EN334" s="129"/>
      <c r="EO334" s="129"/>
      <c r="EP334" s="129"/>
      <c r="EQ334" s="129"/>
      <c r="ER334" s="129"/>
      <c r="ES334" s="129"/>
      <c r="ET334" s="129"/>
      <c r="EU334" s="129"/>
      <c r="EV334" s="129"/>
      <c r="EW334" s="129"/>
      <c r="EX334" s="129"/>
      <c r="EY334" s="129"/>
      <c r="EZ334" s="129"/>
      <c r="FA334" s="129"/>
      <c r="FB334" s="129"/>
      <c r="FC334" s="129"/>
      <c r="FD334" s="129"/>
      <c r="FE334" s="129"/>
      <c r="FF334" s="129"/>
      <c r="FG334" s="129"/>
      <c r="FH334" s="129"/>
      <c r="FI334" s="129"/>
      <c r="FJ334" s="129"/>
      <c r="FK334" s="129"/>
      <c r="FL334" s="129"/>
      <c r="FM334" s="129"/>
      <c r="FN334" s="129"/>
      <c r="FO334" s="129"/>
      <c r="FP334" s="129"/>
      <c r="FQ334" s="129"/>
      <c r="FR334" s="129"/>
      <c r="FS334" s="129"/>
      <c r="FT334" s="129"/>
      <c r="FU334" s="129"/>
      <c r="FV334" s="129"/>
      <c r="FW334" s="129"/>
      <c r="FX334" s="129"/>
      <c r="FY334" s="129"/>
      <c r="FZ334" s="129"/>
      <c r="GA334" s="129"/>
      <c r="GB334" s="129"/>
      <c r="GC334" s="129"/>
      <c r="GD334" s="129"/>
      <c r="GE334" s="129"/>
      <c r="GF334" s="129"/>
      <c r="GG334" s="129"/>
      <c r="GH334" s="129"/>
      <c r="GI334" s="129"/>
      <c r="GJ334" s="129"/>
      <c r="GK334" s="129"/>
      <c r="GL334" s="129"/>
      <c r="GM334" s="129"/>
      <c r="GN334" s="129"/>
      <c r="GO334" s="129"/>
      <c r="GP334" s="129"/>
      <c r="GQ334" s="129"/>
      <c r="GR334" s="129"/>
      <c r="GS334" s="129"/>
      <c r="GT334" s="129"/>
      <c r="GU334" s="129"/>
      <c r="GV334" s="129"/>
      <c r="GW334" s="129"/>
      <c r="GX334" s="129"/>
      <c r="GY334" s="129"/>
      <c r="GZ334" s="129"/>
      <c r="HA334" s="129"/>
      <c r="HB334" s="129"/>
      <c r="HC334" s="129"/>
      <c r="HD334" s="129"/>
      <c r="HE334" s="129"/>
      <c r="HF334" s="129"/>
      <c r="HG334" s="129"/>
      <c r="HH334" s="129"/>
      <c r="HI334" s="129"/>
      <c r="HJ334" s="129"/>
      <c r="HK334" s="129"/>
      <c r="HL334" s="129"/>
      <c r="HM334" s="129"/>
      <c r="HN334" s="129"/>
      <c r="HO334" s="129"/>
      <c r="HP334" s="129"/>
      <c r="HQ334" s="129"/>
      <c r="HR334" s="129"/>
      <c r="HS334" s="129"/>
      <c r="HT334" s="129"/>
      <c r="HU334" s="129"/>
      <c r="HV334" s="129"/>
      <c r="HW334" s="129"/>
      <c r="HX334" s="129"/>
      <c r="HY334" s="129"/>
      <c r="HZ334" s="129"/>
      <c r="IA334" s="129"/>
      <c r="IB334" s="129"/>
      <c r="IC334" s="129"/>
      <c r="ID334" s="129"/>
      <c r="IE334" s="129"/>
      <c r="IF334" s="129"/>
      <c r="IG334" s="129"/>
      <c r="IH334" s="129"/>
      <c r="II334" s="129"/>
      <c r="IJ334" s="129"/>
      <c r="IK334" s="129"/>
      <c r="IL334" s="129"/>
      <c r="IM334" s="129"/>
      <c r="IN334" s="129"/>
      <c r="IO334" s="129"/>
      <c r="IP334" s="129"/>
      <c r="IQ334" s="129"/>
      <c r="IR334" s="129"/>
      <c r="IS334" s="129"/>
      <c r="IT334" s="129"/>
      <c r="IU334" s="129"/>
      <c r="IV334" s="129"/>
      <c r="IW334" s="129"/>
      <c r="IX334" s="129"/>
      <c r="IY334" s="129"/>
    </row>
    <row r="335" spans="1:259" s="120" customFormat="1" ht="15" hidden="1" x14ac:dyDescent="0.3">
      <c r="A335" s="130"/>
      <c r="B335" s="137" t="e">
        <f>IF(B333=0,B334,B333)</f>
        <v>#REF!</v>
      </c>
      <c r="C335" s="137"/>
      <c r="D335" s="137" t="e">
        <f>IF(D333=0,D334,D333)</f>
        <v>#REF!</v>
      </c>
      <c r="E335" s="137" t="e">
        <f>IF(E333=0,E334,E333)</f>
        <v>#REF!</v>
      </c>
      <c r="F335" s="137"/>
      <c r="G335" s="137"/>
      <c r="H335" s="137" t="e">
        <f>IF(H333=0,H334,H333)</f>
        <v>#REF!</v>
      </c>
      <c r="I335" s="137" t="e">
        <f>IF(I333=0,I334,I333)</f>
        <v>#REF!</v>
      </c>
      <c r="J335" s="138"/>
      <c r="K335" s="138"/>
      <c r="L335" s="138"/>
      <c r="M335" s="138"/>
      <c r="N335" s="138"/>
      <c r="O335" s="138"/>
      <c r="P335" s="138"/>
      <c r="Q335" s="138"/>
      <c r="R335" s="138"/>
      <c r="S335" s="138"/>
      <c r="T335" s="138"/>
      <c r="U335" s="138"/>
      <c r="V335" s="133"/>
      <c r="W335" s="128"/>
      <c r="X335" s="129"/>
      <c r="Y335" s="129"/>
      <c r="Z335" s="129"/>
      <c r="AA335" s="129"/>
      <c r="AB335" s="129"/>
      <c r="AC335" s="129"/>
      <c r="AD335" s="129"/>
      <c r="AE335" s="129"/>
      <c r="AF335" s="129"/>
      <c r="AG335" s="129"/>
      <c r="AH335" s="129"/>
      <c r="AI335" s="129"/>
      <c r="AJ335" s="129"/>
      <c r="AK335" s="129"/>
      <c r="AL335" s="129"/>
      <c r="AM335" s="129"/>
      <c r="AN335" s="129"/>
      <c r="AO335" s="129"/>
      <c r="AP335" s="129"/>
      <c r="AQ335" s="129"/>
      <c r="AR335" s="129"/>
      <c r="AS335" s="129"/>
      <c r="AT335" s="129"/>
      <c r="AU335" s="129"/>
      <c r="AV335" s="129"/>
      <c r="AW335" s="129"/>
      <c r="AX335" s="129"/>
      <c r="AY335" s="129"/>
      <c r="AZ335" s="129"/>
      <c r="BA335" s="129"/>
      <c r="BB335" s="129"/>
      <c r="BC335" s="129"/>
      <c r="BD335" s="129"/>
      <c r="BE335" s="129"/>
      <c r="BF335" s="129"/>
      <c r="BG335" s="129"/>
      <c r="BH335" s="129"/>
      <c r="BI335" s="129"/>
      <c r="BJ335" s="129"/>
      <c r="BK335" s="129"/>
      <c r="BL335" s="129"/>
      <c r="BM335" s="129"/>
      <c r="BN335" s="129"/>
      <c r="BO335" s="129"/>
      <c r="BP335" s="129"/>
      <c r="BQ335" s="129"/>
      <c r="BR335" s="129"/>
      <c r="BS335" s="129"/>
      <c r="BT335" s="129"/>
      <c r="BU335" s="129"/>
      <c r="BV335" s="129"/>
      <c r="BW335" s="129"/>
      <c r="BX335" s="129"/>
      <c r="BY335" s="129"/>
      <c r="BZ335" s="129"/>
      <c r="CA335" s="129"/>
      <c r="CB335" s="129"/>
      <c r="CC335" s="129"/>
      <c r="CD335" s="129"/>
      <c r="CE335" s="129"/>
      <c r="CF335" s="129"/>
      <c r="CG335" s="129"/>
      <c r="CH335" s="129"/>
      <c r="CI335" s="129"/>
      <c r="CJ335" s="129"/>
      <c r="CK335" s="129"/>
      <c r="CL335" s="129"/>
      <c r="CM335" s="129"/>
      <c r="CN335" s="129"/>
      <c r="CO335" s="129"/>
      <c r="CP335" s="129"/>
      <c r="CQ335" s="129"/>
      <c r="CR335" s="129"/>
      <c r="CS335" s="129"/>
      <c r="CT335" s="129"/>
      <c r="CU335" s="129"/>
      <c r="CV335" s="129"/>
      <c r="CW335" s="129"/>
      <c r="CX335" s="129"/>
      <c r="CY335" s="129"/>
      <c r="CZ335" s="129"/>
      <c r="DA335" s="129"/>
      <c r="DB335" s="129"/>
      <c r="DC335" s="129"/>
      <c r="DD335" s="129"/>
      <c r="DE335" s="129"/>
      <c r="DF335" s="129"/>
      <c r="DG335" s="129"/>
      <c r="DH335" s="129"/>
      <c r="DI335" s="129"/>
      <c r="DJ335" s="129"/>
      <c r="DK335" s="129"/>
      <c r="DL335" s="129"/>
      <c r="DM335" s="129"/>
      <c r="DN335" s="129"/>
      <c r="DO335" s="129"/>
      <c r="DP335" s="129"/>
      <c r="DQ335" s="129"/>
      <c r="DR335" s="129"/>
      <c r="DS335" s="129"/>
      <c r="DT335" s="129"/>
      <c r="DU335" s="129"/>
      <c r="DV335" s="129"/>
      <c r="DW335" s="129"/>
      <c r="DX335" s="129"/>
      <c r="DY335" s="129"/>
      <c r="DZ335" s="129"/>
      <c r="EA335" s="129"/>
      <c r="EB335" s="129"/>
      <c r="EC335" s="129"/>
      <c r="ED335" s="129"/>
      <c r="EE335" s="129"/>
      <c r="EF335" s="129"/>
      <c r="EG335" s="129"/>
      <c r="EH335" s="129"/>
      <c r="EI335" s="129"/>
      <c r="EJ335" s="129"/>
      <c r="EK335" s="129"/>
      <c r="EL335" s="129"/>
      <c r="EM335" s="129"/>
      <c r="EN335" s="129"/>
      <c r="EO335" s="129"/>
      <c r="EP335" s="129"/>
      <c r="EQ335" s="129"/>
      <c r="ER335" s="129"/>
      <c r="ES335" s="129"/>
      <c r="ET335" s="129"/>
      <c r="EU335" s="129"/>
      <c r="EV335" s="129"/>
      <c r="EW335" s="129"/>
      <c r="EX335" s="129"/>
      <c r="EY335" s="129"/>
      <c r="EZ335" s="129"/>
      <c r="FA335" s="129"/>
      <c r="FB335" s="129"/>
      <c r="FC335" s="129"/>
      <c r="FD335" s="129"/>
      <c r="FE335" s="129"/>
      <c r="FF335" s="129"/>
      <c r="FG335" s="129"/>
      <c r="FH335" s="129"/>
      <c r="FI335" s="129"/>
      <c r="FJ335" s="129"/>
      <c r="FK335" s="129"/>
      <c r="FL335" s="129"/>
      <c r="FM335" s="129"/>
      <c r="FN335" s="129"/>
      <c r="FO335" s="129"/>
      <c r="FP335" s="129"/>
      <c r="FQ335" s="129"/>
      <c r="FR335" s="129"/>
      <c r="FS335" s="129"/>
      <c r="FT335" s="129"/>
      <c r="FU335" s="129"/>
      <c r="FV335" s="129"/>
      <c r="FW335" s="129"/>
      <c r="FX335" s="129"/>
      <c r="FY335" s="129"/>
      <c r="FZ335" s="129"/>
      <c r="GA335" s="129"/>
      <c r="GB335" s="129"/>
      <c r="GC335" s="129"/>
      <c r="GD335" s="129"/>
      <c r="GE335" s="129"/>
      <c r="GF335" s="129"/>
      <c r="GG335" s="129"/>
      <c r="GH335" s="129"/>
      <c r="GI335" s="129"/>
      <c r="GJ335" s="129"/>
      <c r="GK335" s="129"/>
      <c r="GL335" s="129"/>
      <c r="GM335" s="129"/>
      <c r="GN335" s="129"/>
      <c r="GO335" s="129"/>
      <c r="GP335" s="129"/>
      <c r="GQ335" s="129"/>
      <c r="GR335" s="129"/>
      <c r="GS335" s="129"/>
      <c r="GT335" s="129"/>
      <c r="GU335" s="129"/>
      <c r="GV335" s="129"/>
      <c r="GW335" s="129"/>
      <c r="GX335" s="129"/>
      <c r="GY335" s="129"/>
      <c r="GZ335" s="129"/>
      <c r="HA335" s="129"/>
      <c r="HB335" s="129"/>
      <c r="HC335" s="129"/>
      <c r="HD335" s="129"/>
      <c r="HE335" s="129"/>
      <c r="HF335" s="129"/>
      <c r="HG335" s="129"/>
      <c r="HH335" s="129"/>
      <c r="HI335" s="129"/>
      <c r="HJ335" s="129"/>
      <c r="HK335" s="129"/>
      <c r="HL335" s="129"/>
      <c r="HM335" s="129"/>
      <c r="HN335" s="129"/>
      <c r="HO335" s="129"/>
      <c r="HP335" s="129"/>
      <c r="HQ335" s="129"/>
      <c r="HR335" s="129"/>
      <c r="HS335" s="129"/>
      <c r="HT335" s="129"/>
      <c r="HU335" s="129"/>
      <c r="HV335" s="129"/>
      <c r="HW335" s="129"/>
      <c r="HX335" s="129"/>
      <c r="HY335" s="129"/>
      <c r="HZ335" s="129"/>
      <c r="IA335" s="129"/>
      <c r="IB335" s="129"/>
      <c r="IC335" s="129"/>
      <c r="ID335" s="129"/>
      <c r="IE335" s="129"/>
      <c r="IF335" s="129"/>
      <c r="IG335" s="129"/>
      <c r="IH335" s="129"/>
      <c r="II335" s="129"/>
      <c r="IJ335" s="129"/>
      <c r="IK335" s="129"/>
      <c r="IL335" s="129"/>
      <c r="IM335" s="129"/>
      <c r="IN335" s="129"/>
      <c r="IO335" s="129"/>
      <c r="IP335" s="129"/>
      <c r="IQ335" s="129"/>
      <c r="IR335" s="129"/>
      <c r="IS335" s="129"/>
      <c r="IT335" s="129"/>
      <c r="IU335" s="129"/>
      <c r="IV335" s="129"/>
      <c r="IW335" s="129"/>
      <c r="IX335" s="129"/>
      <c r="IY335" s="129"/>
    </row>
    <row r="336" spans="1:259" s="120" customFormat="1" ht="15" hidden="1" x14ac:dyDescent="0.3">
      <c r="A336" s="130"/>
      <c r="B336" s="138" t="e">
        <f>IF(B77=857,"Delapan Ratus Lima Puluh Tujuh",IF(B77=858,"Delapan Ratus Lima Puluh Delapan",IF(B77=859,"Delapan Ratus Lima Puluh Sembilan",IF(B77=860,"Delapan Ratus Enam Puluh",IF(B77=861,"Delapan Ratus Enam Puluh Satu",IF(B77=862,"Delapan Ratus Enam Puluh Dua",IF(B77=863,"Delapan Ratus Enam Puluh Tiga",IF(B77=864,"Delapan Ratus Enam Puluh Empat",0))))))))</f>
        <v>#REF!</v>
      </c>
      <c r="C336" s="138"/>
      <c r="D336" s="138" t="e">
        <f>IF(D77=857,"Delapan Ratus Lima Puluh Tujuh",IF(D77=858,"Delapan Ratus Lima Puluh Delapan",IF(D77=859,"Delapan Ratus Lima Puluh Sembilan",IF(D77=860,"Delapan Ratus Enam Puluh",IF(D77=861,"Delapan Ratus Enam Puluh Satu",IF(D77=862,"Delapan Ratus Enam Puluh Dua",IF(D77=863,"Delapan Ratus Enam Puluh Tiga",IF(D77=864,"Delapan Ratus Enam Puluh Empat",0))))))))</f>
        <v>#REF!</v>
      </c>
      <c r="E336" s="138" t="e">
        <f>IF(E77=857,"Delapan Ratus Lima Puluh Tujuh",IF(E77=858,"Delapan Ratus Lima Puluh Delapan",IF(E77=859,"Delapan Ratus Lima Puluh Sembilan",IF(E77=860,"Delapan Ratus Enam Puluh",IF(E77=861,"Delapan Ratus Enam Puluh Satu",IF(E77=862,"Delapan Ratus Enam Puluh Dua",IF(E77=863,"Delapan Ratus Enam Puluh Tiga",IF(E77=864,"Delapan Ratus Enam Puluh Empat",0))))))))</f>
        <v>#REF!</v>
      </c>
      <c r="F336" s="138"/>
      <c r="G336" s="138"/>
      <c r="H336" s="138" t="e">
        <f>IF(H77=857,"Delapan Ratus Lima Puluh Tujuh",IF(H77=858,"Delapan Ratus Lima Puluh Delapan",IF(H77=859,"Delapan Ratus Lima Puluh Sembilan",IF(H77=860,"Delapan Ratus Enam Puluh",IF(H77=861,"Delapan Ratus Enam Puluh Satu",IF(H77=862,"Delapan Ratus Enam Puluh Dua",IF(H77=863,"Delapan Ratus Enam Puluh Tiga",IF(H77=864,"Delapan Ratus Enam Puluh Empat",0))))))))</f>
        <v>#REF!</v>
      </c>
      <c r="I336" s="138" t="e">
        <f>IF(I77=857,"Delapan Ratus Lima Puluh Tujuh",IF(I77=858,"Delapan Ratus Lima Puluh Delapan",IF(I77=859,"Delapan Ratus Lima Puluh Sembilan",IF(I77=860,"Delapan Ratus Enam Puluh",IF(I77=861,"Delapan Ratus Enam Puluh Satu",IF(I77=862,"Delapan Ratus Enam Puluh Dua",IF(I77=863,"Delapan Ratus Enam Puluh Tiga",IF(I77=864,"Delapan Ratus Enam Puluh Empat",0))))))))</f>
        <v>#REF!</v>
      </c>
      <c r="J336" s="138"/>
      <c r="K336" s="138"/>
      <c r="L336" s="138"/>
      <c r="M336" s="138"/>
      <c r="N336" s="138"/>
      <c r="O336" s="138"/>
      <c r="P336" s="138"/>
      <c r="Q336" s="138"/>
      <c r="R336" s="138"/>
      <c r="S336" s="138"/>
      <c r="T336" s="138"/>
      <c r="U336" s="138"/>
      <c r="V336" s="133"/>
      <c r="W336" s="128"/>
      <c r="X336" s="129"/>
      <c r="Y336" s="129"/>
      <c r="Z336" s="129"/>
      <c r="AA336" s="129"/>
      <c r="AB336" s="129"/>
      <c r="AC336" s="129"/>
      <c r="AD336" s="129"/>
      <c r="AE336" s="129"/>
      <c r="AF336" s="129"/>
      <c r="AG336" s="129"/>
      <c r="AH336" s="129"/>
      <c r="AI336" s="129"/>
      <c r="AJ336" s="129"/>
      <c r="AK336" s="129"/>
      <c r="AL336" s="129"/>
      <c r="AM336" s="129"/>
      <c r="AN336" s="129"/>
      <c r="AO336" s="129"/>
      <c r="AP336" s="129"/>
      <c r="AQ336" s="129"/>
      <c r="AR336" s="129"/>
      <c r="AS336" s="129"/>
      <c r="AT336" s="129"/>
      <c r="AU336" s="129"/>
      <c r="AV336" s="129"/>
      <c r="AW336" s="129"/>
      <c r="AX336" s="129"/>
      <c r="AY336" s="129"/>
      <c r="AZ336" s="129"/>
      <c r="BA336" s="129"/>
      <c r="BB336" s="129"/>
      <c r="BC336" s="129"/>
      <c r="BD336" s="129"/>
      <c r="BE336" s="129"/>
      <c r="BF336" s="129"/>
      <c r="BG336" s="129"/>
      <c r="BH336" s="129"/>
      <c r="BI336" s="129"/>
      <c r="BJ336" s="129"/>
      <c r="BK336" s="129"/>
      <c r="BL336" s="129"/>
      <c r="BM336" s="129"/>
      <c r="BN336" s="129"/>
      <c r="BO336" s="129"/>
      <c r="BP336" s="129"/>
      <c r="BQ336" s="129"/>
      <c r="BR336" s="129"/>
      <c r="BS336" s="129"/>
      <c r="BT336" s="129"/>
      <c r="BU336" s="129"/>
      <c r="BV336" s="129"/>
      <c r="BW336" s="129"/>
      <c r="BX336" s="129"/>
      <c r="BY336" s="129"/>
      <c r="BZ336" s="129"/>
      <c r="CA336" s="129"/>
      <c r="CB336" s="129"/>
      <c r="CC336" s="129"/>
      <c r="CD336" s="129"/>
      <c r="CE336" s="129"/>
      <c r="CF336" s="129"/>
      <c r="CG336" s="129"/>
      <c r="CH336" s="129"/>
      <c r="CI336" s="129"/>
      <c r="CJ336" s="129"/>
      <c r="CK336" s="129"/>
      <c r="CL336" s="129"/>
      <c r="CM336" s="129"/>
      <c r="CN336" s="129"/>
      <c r="CO336" s="129"/>
      <c r="CP336" s="129"/>
      <c r="CQ336" s="129"/>
      <c r="CR336" s="129"/>
      <c r="CS336" s="129"/>
      <c r="CT336" s="129"/>
      <c r="CU336" s="129"/>
      <c r="CV336" s="129"/>
      <c r="CW336" s="129"/>
      <c r="CX336" s="129"/>
      <c r="CY336" s="129"/>
      <c r="CZ336" s="129"/>
      <c r="DA336" s="129"/>
      <c r="DB336" s="129"/>
      <c r="DC336" s="129"/>
      <c r="DD336" s="129"/>
      <c r="DE336" s="129"/>
      <c r="DF336" s="129"/>
      <c r="DG336" s="129"/>
      <c r="DH336" s="129"/>
      <c r="DI336" s="129"/>
      <c r="DJ336" s="129"/>
      <c r="DK336" s="129"/>
      <c r="DL336" s="129"/>
      <c r="DM336" s="129"/>
      <c r="DN336" s="129"/>
      <c r="DO336" s="129"/>
      <c r="DP336" s="129"/>
      <c r="DQ336" s="129"/>
      <c r="DR336" s="129"/>
      <c r="DS336" s="129"/>
      <c r="DT336" s="129"/>
      <c r="DU336" s="129"/>
      <c r="DV336" s="129"/>
      <c r="DW336" s="129"/>
      <c r="DX336" s="129"/>
      <c r="DY336" s="129"/>
      <c r="DZ336" s="129"/>
      <c r="EA336" s="129"/>
      <c r="EB336" s="129"/>
      <c r="EC336" s="129"/>
      <c r="ED336" s="129"/>
      <c r="EE336" s="129"/>
      <c r="EF336" s="129"/>
      <c r="EG336" s="129"/>
      <c r="EH336" s="129"/>
      <c r="EI336" s="129"/>
      <c r="EJ336" s="129"/>
      <c r="EK336" s="129"/>
      <c r="EL336" s="129"/>
      <c r="EM336" s="129"/>
      <c r="EN336" s="129"/>
      <c r="EO336" s="129"/>
      <c r="EP336" s="129"/>
      <c r="EQ336" s="129"/>
      <c r="ER336" s="129"/>
      <c r="ES336" s="129"/>
      <c r="ET336" s="129"/>
      <c r="EU336" s="129"/>
      <c r="EV336" s="129"/>
      <c r="EW336" s="129"/>
      <c r="EX336" s="129"/>
      <c r="EY336" s="129"/>
      <c r="EZ336" s="129"/>
      <c r="FA336" s="129"/>
      <c r="FB336" s="129"/>
      <c r="FC336" s="129"/>
      <c r="FD336" s="129"/>
      <c r="FE336" s="129"/>
      <c r="FF336" s="129"/>
      <c r="FG336" s="129"/>
      <c r="FH336" s="129"/>
      <c r="FI336" s="129"/>
      <c r="FJ336" s="129"/>
      <c r="FK336" s="129"/>
      <c r="FL336" s="129"/>
      <c r="FM336" s="129"/>
      <c r="FN336" s="129"/>
      <c r="FO336" s="129"/>
      <c r="FP336" s="129"/>
      <c r="FQ336" s="129"/>
      <c r="FR336" s="129"/>
      <c r="FS336" s="129"/>
      <c r="FT336" s="129"/>
      <c r="FU336" s="129"/>
      <c r="FV336" s="129"/>
      <c r="FW336" s="129"/>
      <c r="FX336" s="129"/>
      <c r="FY336" s="129"/>
      <c r="FZ336" s="129"/>
      <c r="GA336" s="129"/>
      <c r="GB336" s="129"/>
      <c r="GC336" s="129"/>
      <c r="GD336" s="129"/>
      <c r="GE336" s="129"/>
      <c r="GF336" s="129"/>
      <c r="GG336" s="129"/>
      <c r="GH336" s="129"/>
      <c r="GI336" s="129"/>
      <c r="GJ336" s="129"/>
      <c r="GK336" s="129"/>
      <c r="GL336" s="129"/>
      <c r="GM336" s="129"/>
      <c r="GN336" s="129"/>
      <c r="GO336" s="129"/>
      <c r="GP336" s="129"/>
      <c r="GQ336" s="129"/>
      <c r="GR336" s="129"/>
      <c r="GS336" s="129"/>
      <c r="GT336" s="129"/>
      <c r="GU336" s="129"/>
      <c r="GV336" s="129"/>
      <c r="GW336" s="129"/>
      <c r="GX336" s="129"/>
      <c r="GY336" s="129"/>
      <c r="GZ336" s="129"/>
      <c r="HA336" s="129"/>
      <c r="HB336" s="129"/>
      <c r="HC336" s="129"/>
      <c r="HD336" s="129"/>
      <c r="HE336" s="129"/>
      <c r="HF336" s="129"/>
      <c r="HG336" s="129"/>
      <c r="HH336" s="129"/>
      <c r="HI336" s="129"/>
      <c r="HJ336" s="129"/>
      <c r="HK336" s="129"/>
      <c r="HL336" s="129"/>
      <c r="HM336" s="129"/>
      <c r="HN336" s="129"/>
      <c r="HO336" s="129"/>
      <c r="HP336" s="129"/>
      <c r="HQ336" s="129"/>
      <c r="HR336" s="129"/>
      <c r="HS336" s="129"/>
      <c r="HT336" s="129"/>
      <c r="HU336" s="129"/>
      <c r="HV336" s="129"/>
      <c r="HW336" s="129"/>
      <c r="HX336" s="129"/>
      <c r="HY336" s="129"/>
      <c r="HZ336" s="129"/>
      <c r="IA336" s="129"/>
      <c r="IB336" s="129"/>
      <c r="IC336" s="129"/>
      <c r="ID336" s="129"/>
      <c r="IE336" s="129"/>
      <c r="IF336" s="129"/>
      <c r="IG336" s="129"/>
      <c r="IH336" s="129"/>
      <c r="II336" s="129"/>
      <c r="IJ336" s="129"/>
      <c r="IK336" s="129"/>
      <c r="IL336" s="129"/>
      <c r="IM336" s="129"/>
      <c r="IN336" s="129"/>
      <c r="IO336" s="129"/>
      <c r="IP336" s="129"/>
      <c r="IQ336" s="129"/>
      <c r="IR336" s="129"/>
      <c r="IS336" s="129"/>
      <c r="IT336" s="129"/>
      <c r="IU336" s="129"/>
      <c r="IV336" s="129"/>
      <c r="IW336" s="129"/>
      <c r="IX336" s="129"/>
      <c r="IY336" s="129"/>
    </row>
    <row r="337" spans="1:259" s="120" customFormat="1" ht="15" hidden="1" x14ac:dyDescent="0.3">
      <c r="A337" s="130"/>
      <c r="B337" s="137" t="e">
        <f>IF(B335=0,B336,B335)</f>
        <v>#REF!</v>
      </c>
      <c r="C337" s="137"/>
      <c r="D337" s="137" t="e">
        <f>IF(D335=0,D336,D335)</f>
        <v>#REF!</v>
      </c>
      <c r="E337" s="137" t="e">
        <f>IF(E335=0,E336,E335)</f>
        <v>#REF!</v>
      </c>
      <c r="F337" s="137"/>
      <c r="G337" s="137"/>
      <c r="H337" s="137" t="e">
        <f>IF(H335=0,H336,H335)</f>
        <v>#REF!</v>
      </c>
      <c r="I337" s="137" t="e">
        <f>IF(I335=0,I336,I335)</f>
        <v>#REF!</v>
      </c>
      <c r="J337" s="138"/>
      <c r="K337" s="138"/>
      <c r="L337" s="138"/>
      <c r="M337" s="138"/>
      <c r="N337" s="138"/>
      <c r="O337" s="138"/>
      <c r="P337" s="138"/>
      <c r="Q337" s="138"/>
      <c r="R337" s="138"/>
      <c r="S337" s="138"/>
      <c r="T337" s="138"/>
      <c r="U337" s="138"/>
      <c r="V337" s="133"/>
      <c r="W337" s="128"/>
      <c r="X337" s="129"/>
      <c r="Y337" s="129"/>
      <c r="Z337" s="129"/>
      <c r="AA337" s="129"/>
      <c r="AB337" s="129"/>
      <c r="AC337" s="129"/>
      <c r="AD337" s="129"/>
      <c r="AE337" s="129"/>
      <c r="AF337" s="129"/>
      <c r="AG337" s="129"/>
      <c r="AH337" s="129"/>
      <c r="AI337" s="129"/>
      <c r="AJ337" s="129"/>
      <c r="AK337" s="129"/>
      <c r="AL337" s="129"/>
      <c r="AM337" s="129"/>
      <c r="AN337" s="129"/>
      <c r="AO337" s="129"/>
      <c r="AP337" s="129"/>
      <c r="AQ337" s="129"/>
      <c r="AR337" s="129"/>
      <c r="AS337" s="129"/>
      <c r="AT337" s="129"/>
      <c r="AU337" s="129"/>
      <c r="AV337" s="129"/>
      <c r="AW337" s="129"/>
      <c r="AX337" s="129"/>
      <c r="AY337" s="129"/>
      <c r="AZ337" s="129"/>
      <c r="BA337" s="129"/>
      <c r="BB337" s="129"/>
      <c r="BC337" s="129"/>
      <c r="BD337" s="129"/>
      <c r="BE337" s="129"/>
      <c r="BF337" s="129"/>
      <c r="BG337" s="129"/>
      <c r="BH337" s="129"/>
      <c r="BI337" s="129"/>
      <c r="BJ337" s="129"/>
      <c r="BK337" s="129"/>
      <c r="BL337" s="129"/>
      <c r="BM337" s="129"/>
      <c r="BN337" s="129"/>
      <c r="BO337" s="129"/>
      <c r="BP337" s="129"/>
      <c r="BQ337" s="129"/>
      <c r="BR337" s="129"/>
      <c r="BS337" s="129"/>
      <c r="BT337" s="129"/>
      <c r="BU337" s="129"/>
      <c r="BV337" s="129"/>
      <c r="BW337" s="129"/>
      <c r="BX337" s="129"/>
      <c r="BY337" s="129"/>
      <c r="BZ337" s="129"/>
      <c r="CA337" s="129"/>
      <c r="CB337" s="129"/>
      <c r="CC337" s="129"/>
      <c r="CD337" s="129"/>
      <c r="CE337" s="129"/>
      <c r="CF337" s="129"/>
      <c r="CG337" s="129"/>
      <c r="CH337" s="129"/>
      <c r="CI337" s="129"/>
      <c r="CJ337" s="129"/>
      <c r="CK337" s="129"/>
      <c r="CL337" s="129"/>
      <c r="CM337" s="129"/>
      <c r="CN337" s="129"/>
      <c r="CO337" s="129"/>
      <c r="CP337" s="129"/>
      <c r="CQ337" s="129"/>
      <c r="CR337" s="129"/>
      <c r="CS337" s="129"/>
      <c r="CT337" s="129"/>
      <c r="CU337" s="129"/>
      <c r="CV337" s="129"/>
      <c r="CW337" s="129"/>
      <c r="CX337" s="129"/>
      <c r="CY337" s="129"/>
      <c r="CZ337" s="129"/>
      <c r="DA337" s="129"/>
      <c r="DB337" s="129"/>
      <c r="DC337" s="129"/>
      <c r="DD337" s="129"/>
      <c r="DE337" s="129"/>
      <c r="DF337" s="129"/>
      <c r="DG337" s="129"/>
      <c r="DH337" s="129"/>
      <c r="DI337" s="129"/>
      <c r="DJ337" s="129"/>
      <c r="DK337" s="129"/>
      <c r="DL337" s="129"/>
      <c r="DM337" s="129"/>
      <c r="DN337" s="129"/>
      <c r="DO337" s="129"/>
      <c r="DP337" s="129"/>
      <c r="DQ337" s="129"/>
      <c r="DR337" s="129"/>
      <c r="DS337" s="129"/>
      <c r="DT337" s="129"/>
      <c r="DU337" s="129"/>
      <c r="DV337" s="129"/>
      <c r="DW337" s="129"/>
      <c r="DX337" s="129"/>
      <c r="DY337" s="129"/>
      <c r="DZ337" s="129"/>
      <c r="EA337" s="129"/>
      <c r="EB337" s="129"/>
      <c r="EC337" s="129"/>
      <c r="ED337" s="129"/>
      <c r="EE337" s="129"/>
      <c r="EF337" s="129"/>
      <c r="EG337" s="129"/>
      <c r="EH337" s="129"/>
      <c r="EI337" s="129"/>
      <c r="EJ337" s="129"/>
      <c r="EK337" s="129"/>
      <c r="EL337" s="129"/>
      <c r="EM337" s="129"/>
      <c r="EN337" s="129"/>
      <c r="EO337" s="129"/>
      <c r="EP337" s="129"/>
      <c r="EQ337" s="129"/>
      <c r="ER337" s="129"/>
      <c r="ES337" s="129"/>
      <c r="ET337" s="129"/>
      <c r="EU337" s="129"/>
      <c r="EV337" s="129"/>
      <c r="EW337" s="129"/>
      <c r="EX337" s="129"/>
      <c r="EY337" s="129"/>
      <c r="EZ337" s="129"/>
      <c r="FA337" s="129"/>
      <c r="FB337" s="129"/>
      <c r="FC337" s="129"/>
      <c r="FD337" s="129"/>
      <c r="FE337" s="129"/>
      <c r="FF337" s="129"/>
      <c r="FG337" s="129"/>
      <c r="FH337" s="129"/>
      <c r="FI337" s="129"/>
      <c r="FJ337" s="129"/>
      <c r="FK337" s="129"/>
      <c r="FL337" s="129"/>
      <c r="FM337" s="129"/>
      <c r="FN337" s="129"/>
      <c r="FO337" s="129"/>
      <c r="FP337" s="129"/>
      <c r="FQ337" s="129"/>
      <c r="FR337" s="129"/>
      <c r="FS337" s="129"/>
      <c r="FT337" s="129"/>
      <c r="FU337" s="129"/>
      <c r="FV337" s="129"/>
      <c r="FW337" s="129"/>
      <c r="FX337" s="129"/>
      <c r="FY337" s="129"/>
      <c r="FZ337" s="129"/>
      <c r="GA337" s="129"/>
      <c r="GB337" s="129"/>
      <c r="GC337" s="129"/>
      <c r="GD337" s="129"/>
      <c r="GE337" s="129"/>
      <c r="GF337" s="129"/>
      <c r="GG337" s="129"/>
      <c r="GH337" s="129"/>
      <c r="GI337" s="129"/>
      <c r="GJ337" s="129"/>
      <c r="GK337" s="129"/>
      <c r="GL337" s="129"/>
      <c r="GM337" s="129"/>
      <c r="GN337" s="129"/>
      <c r="GO337" s="129"/>
      <c r="GP337" s="129"/>
      <c r="GQ337" s="129"/>
      <c r="GR337" s="129"/>
      <c r="GS337" s="129"/>
      <c r="GT337" s="129"/>
      <c r="GU337" s="129"/>
      <c r="GV337" s="129"/>
      <c r="GW337" s="129"/>
      <c r="GX337" s="129"/>
      <c r="GY337" s="129"/>
      <c r="GZ337" s="129"/>
      <c r="HA337" s="129"/>
      <c r="HB337" s="129"/>
      <c r="HC337" s="129"/>
      <c r="HD337" s="129"/>
      <c r="HE337" s="129"/>
      <c r="HF337" s="129"/>
      <c r="HG337" s="129"/>
      <c r="HH337" s="129"/>
      <c r="HI337" s="129"/>
      <c r="HJ337" s="129"/>
      <c r="HK337" s="129"/>
      <c r="HL337" s="129"/>
      <c r="HM337" s="129"/>
      <c r="HN337" s="129"/>
      <c r="HO337" s="129"/>
      <c r="HP337" s="129"/>
      <c r="HQ337" s="129"/>
      <c r="HR337" s="129"/>
      <c r="HS337" s="129"/>
      <c r="HT337" s="129"/>
      <c r="HU337" s="129"/>
      <c r="HV337" s="129"/>
      <c r="HW337" s="129"/>
      <c r="HX337" s="129"/>
      <c r="HY337" s="129"/>
      <c r="HZ337" s="129"/>
      <c r="IA337" s="129"/>
      <c r="IB337" s="129"/>
      <c r="IC337" s="129"/>
      <c r="ID337" s="129"/>
      <c r="IE337" s="129"/>
      <c r="IF337" s="129"/>
      <c r="IG337" s="129"/>
      <c r="IH337" s="129"/>
      <c r="II337" s="129"/>
      <c r="IJ337" s="129"/>
      <c r="IK337" s="129"/>
      <c r="IL337" s="129"/>
      <c r="IM337" s="129"/>
      <c r="IN337" s="129"/>
      <c r="IO337" s="129"/>
      <c r="IP337" s="129"/>
      <c r="IQ337" s="129"/>
      <c r="IR337" s="129"/>
      <c r="IS337" s="129"/>
      <c r="IT337" s="129"/>
      <c r="IU337" s="129"/>
      <c r="IV337" s="129"/>
      <c r="IW337" s="129"/>
      <c r="IX337" s="129"/>
      <c r="IY337" s="129"/>
    </row>
    <row r="338" spans="1:259" s="120" customFormat="1" ht="15" hidden="1" x14ac:dyDescent="0.3">
      <c r="A338" s="130"/>
      <c r="B338" s="138" t="e">
        <f>IF(B77=865,"Delapan Ratus Enam Puluh Lima",IF(B77=866,"Delapan Ratus Enam Puluh Enam",IF(B77=867,"Delapan Ratus Enam Puluh Tujuh",IF(B77=868,"Delapan Ratus Enam Puluh Delapan",IF(B77=869,"Delapan Ratus Enam Puluh Sembilan",IF(B77=870,"Delapan Ratus Tujuh Puluh",IF(B77=871,"Delapan Ratus Tujuh Puluh Satu",IF(B77=872,"Delapan Ratus Tujuh Puluh Dua",0))))))))</f>
        <v>#REF!</v>
      </c>
      <c r="C338" s="138"/>
      <c r="D338" s="138" t="e">
        <f>IF(D77=865,"Delapan Ratus Enam Puluh Lima",IF(D77=866,"Delapan Ratus Enam Puluh Enam",IF(D77=867,"Delapan Ratus Enam Puluh Tujuh",IF(D77=868,"Delapan Ratus Enam Puluh Delapan",IF(D77=869,"Delapan Ratus Enam Puluh Sembilan",IF(D77=870,"Delapan Ratus Tujuh Puluh",IF(D77=871,"Delapan Ratus Tujuh Puluh Satu",IF(D77=872,"Delapan Ratus Tujuh Puluh Dua",0))))))))</f>
        <v>#REF!</v>
      </c>
      <c r="E338" s="138" t="e">
        <f>IF(E77=865,"Delapan Ratus Enam Puluh Lima",IF(E77=866,"Delapan Ratus Enam Puluh Enam",IF(E77=867,"Delapan Ratus Enam Puluh Tujuh",IF(E77=868,"Delapan Ratus Enam Puluh Delapan",IF(E77=869,"Delapan Ratus Enam Puluh Sembilan",IF(E77=870,"Delapan Ratus Tujuh Puluh",IF(E77=871,"Delapan Ratus Tujuh Puluh Satu",IF(E77=872,"Delapan Ratus Tujuh Puluh Dua",0))))))))</f>
        <v>#REF!</v>
      </c>
      <c r="F338" s="138"/>
      <c r="G338" s="138"/>
      <c r="H338" s="138" t="e">
        <f>IF(H77=865,"Delapan Ratus Enam Puluh Lima",IF(H77=866,"Delapan Ratus Enam Puluh Enam",IF(H77=867,"Delapan Ratus Enam Puluh Tujuh",IF(H77=868,"Delapan Ratus Enam Puluh Delapan",IF(H77=869,"Delapan Ratus Enam Puluh Sembilan",IF(H77=870,"Delapan Ratus Tujuh Puluh",IF(H77=871,"Delapan Ratus Tujuh Puluh Satu",IF(H77=872,"Delapan Ratus Tujuh Puluh Dua",0))))))))</f>
        <v>#REF!</v>
      </c>
      <c r="I338" s="138" t="e">
        <f>IF(I77=865,"Delapan Ratus Enam Puluh Lima",IF(I77=866,"Delapan Ratus Enam Puluh Enam",IF(I77=867,"Delapan Ratus Enam Puluh Tujuh",IF(I77=868,"Delapan Ratus Enam Puluh Delapan",IF(I77=869,"Delapan Ratus Enam Puluh Sembilan",IF(I77=870,"Delapan Ratus Tujuh Puluh",IF(I77=871,"Delapan Ratus Tujuh Puluh Satu",IF(I77=872,"Delapan Ratus Tujuh Puluh Dua",0))))))))</f>
        <v>#REF!</v>
      </c>
      <c r="J338" s="138"/>
      <c r="K338" s="138"/>
      <c r="L338" s="138"/>
      <c r="M338" s="138"/>
      <c r="N338" s="138"/>
      <c r="O338" s="138"/>
      <c r="P338" s="138"/>
      <c r="Q338" s="138"/>
      <c r="R338" s="138"/>
      <c r="S338" s="138"/>
      <c r="T338" s="138"/>
      <c r="U338" s="138"/>
      <c r="V338" s="133"/>
      <c r="W338" s="128"/>
      <c r="X338" s="129"/>
      <c r="Y338" s="129"/>
      <c r="Z338" s="129"/>
      <c r="AA338" s="129"/>
      <c r="AB338" s="129"/>
      <c r="AC338" s="129"/>
      <c r="AD338" s="129"/>
      <c r="AE338" s="129"/>
      <c r="AF338" s="129"/>
      <c r="AG338" s="129"/>
      <c r="AH338" s="129"/>
      <c r="AI338" s="129"/>
      <c r="AJ338" s="129"/>
      <c r="AK338" s="129"/>
      <c r="AL338" s="129"/>
      <c r="AM338" s="129"/>
      <c r="AN338" s="129"/>
      <c r="AO338" s="129"/>
      <c r="AP338" s="129"/>
      <c r="AQ338" s="129"/>
      <c r="AR338" s="129"/>
      <c r="AS338" s="129"/>
      <c r="AT338" s="129"/>
      <c r="AU338" s="129"/>
      <c r="AV338" s="129"/>
      <c r="AW338" s="129"/>
      <c r="AX338" s="129"/>
      <c r="AY338" s="129"/>
      <c r="AZ338" s="129"/>
      <c r="BA338" s="129"/>
      <c r="BB338" s="129"/>
      <c r="BC338" s="129"/>
      <c r="BD338" s="129"/>
      <c r="BE338" s="129"/>
      <c r="BF338" s="129"/>
      <c r="BG338" s="129"/>
      <c r="BH338" s="129"/>
      <c r="BI338" s="129"/>
      <c r="BJ338" s="129"/>
      <c r="BK338" s="129"/>
      <c r="BL338" s="129"/>
      <c r="BM338" s="129"/>
      <c r="BN338" s="129"/>
      <c r="BO338" s="129"/>
      <c r="BP338" s="129"/>
      <c r="BQ338" s="129"/>
      <c r="BR338" s="129"/>
      <c r="BS338" s="129"/>
      <c r="BT338" s="129"/>
      <c r="BU338" s="129"/>
      <c r="BV338" s="129"/>
      <c r="BW338" s="129"/>
      <c r="BX338" s="129"/>
      <c r="BY338" s="129"/>
      <c r="BZ338" s="129"/>
      <c r="CA338" s="129"/>
      <c r="CB338" s="129"/>
      <c r="CC338" s="129"/>
      <c r="CD338" s="129"/>
      <c r="CE338" s="129"/>
      <c r="CF338" s="129"/>
      <c r="CG338" s="129"/>
      <c r="CH338" s="129"/>
      <c r="CI338" s="129"/>
      <c r="CJ338" s="129"/>
      <c r="CK338" s="129"/>
      <c r="CL338" s="129"/>
      <c r="CM338" s="129"/>
      <c r="CN338" s="129"/>
      <c r="CO338" s="129"/>
      <c r="CP338" s="129"/>
      <c r="CQ338" s="129"/>
      <c r="CR338" s="129"/>
      <c r="CS338" s="129"/>
      <c r="CT338" s="129"/>
      <c r="CU338" s="129"/>
      <c r="CV338" s="129"/>
      <c r="CW338" s="129"/>
      <c r="CX338" s="129"/>
      <c r="CY338" s="129"/>
      <c r="CZ338" s="129"/>
      <c r="DA338" s="129"/>
      <c r="DB338" s="129"/>
      <c r="DC338" s="129"/>
      <c r="DD338" s="129"/>
      <c r="DE338" s="129"/>
      <c r="DF338" s="129"/>
      <c r="DG338" s="129"/>
      <c r="DH338" s="129"/>
      <c r="DI338" s="129"/>
      <c r="DJ338" s="129"/>
      <c r="DK338" s="129"/>
      <c r="DL338" s="129"/>
      <c r="DM338" s="129"/>
      <c r="DN338" s="129"/>
      <c r="DO338" s="129"/>
      <c r="DP338" s="129"/>
      <c r="DQ338" s="129"/>
      <c r="DR338" s="129"/>
      <c r="DS338" s="129"/>
      <c r="DT338" s="129"/>
      <c r="DU338" s="129"/>
      <c r="DV338" s="129"/>
      <c r="DW338" s="129"/>
      <c r="DX338" s="129"/>
      <c r="DY338" s="129"/>
      <c r="DZ338" s="129"/>
      <c r="EA338" s="129"/>
      <c r="EB338" s="129"/>
      <c r="EC338" s="129"/>
      <c r="ED338" s="129"/>
      <c r="EE338" s="129"/>
      <c r="EF338" s="129"/>
      <c r="EG338" s="129"/>
      <c r="EH338" s="129"/>
      <c r="EI338" s="129"/>
      <c r="EJ338" s="129"/>
      <c r="EK338" s="129"/>
      <c r="EL338" s="129"/>
      <c r="EM338" s="129"/>
      <c r="EN338" s="129"/>
      <c r="EO338" s="129"/>
      <c r="EP338" s="129"/>
      <c r="EQ338" s="129"/>
      <c r="ER338" s="129"/>
      <c r="ES338" s="129"/>
      <c r="ET338" s="129"/>
      <c r="EU338" s="129"/>
      <c r="EV338" s="129"/>
      <c r="EW338" s="129"/>
      <c r="EX338" s="129"/>
      <c r="EY338" s="129"/>
      <c r="EZ338" s="129"/>
      <c r="FA338" s="129"/>
      <c r="FB338" s="129"/>
      <c r="FC338" s="129"/>
      <c r="FD338" s="129"/>
      <c r="FE338" s="129"/>
      <c r="FF338" s="129"/>
      <c r="FG338" s="129"/>
      <c r="FH338" s="129"/>
      <c r="FI338" s="129"/>
      <c r="FJ338" s="129"/>
      <c r="FK338" s="129"/>
      <c r="FL338" s="129"/>
      <c r="FM338" s="129"/>
      <c r="FN338" s="129"/>
      <c r="FO338" s="129"/>
      <c r="FP338" s="129"/>
      <c r="FQ338" s="129"/>
      <c r="FR338" s="129"/>
      <c r="FS338" s="129"/>
      <c r="FT338" s="129"/>
      <c r="FU338" s="129"/>
      <c r="FV338" s="129"/>
      <c r="FW338" s="129"/>
      <c r="FX338" s="129"/>
      <c r="FY338" s="129"/>
      <c r="FZ338" s="129"/>
      <c r="GA338" s="129"/>
      <c r="GB338" s="129"/>
      <c r="GC338" s="129"/>
      <c r="GD338" s="129"/>
      <c r="GE338" s="129"/>
      <c r="GF338" s="129"/>
      <c r="GG338" s="129"/>
      <c r="GH338" s="129"/>
      <c r="GI338" s="129"/>
      <c r="GJ338" s="129"/>
      <c r="GK338" s="129"/>
      <c r="GL338" s="129"/>
      <c r="GM338" s="129"/>
      <c r="GN338" s="129"/>
      <c r="GO338" s="129"/>
      <c r="GP338" s="129"/>
      <c r="GQ338" s="129"/>
      <c r="GR338" s="129"/>
      <c r="GS338" s="129"/>
      <c r="GT338" s="129"/>
      <c r="GU338" s="129"/>
      <c r="GV338" s="129"/>
      <c r="GW338" s="129"/>
      <c r="GX338" s="129"/>
      <c r="GY338" s="129"/>
      <c r="GZ338" s="129"/>
      <c r="HA338" s="129"/>
      <c r="HB338" s="129"/>
      <c r="HC338" s="129"/>
      <c r="HD338" s="129"/>
      <c r="HE338" s="129"/>
      <c r="HF338" s="129"/>
      <c r="HG338" s="129"/>
      <c r="HH338" s="129"/>
      <c r="HI338" s="129"/>
      <c r="HJ338" s="129"/>
      <c r="HK338" s="129"/>
      <c r="HL338" s="129"/>
      <c r="HM338" s="129"/>
      <c r="HN338" s="129"/>
      <c r="HO338" s="129"/>
      <c r="HP338" s="129"/>
      <c r="HQ338" s="129"/>
      <c r="HR338" s="129"/>
      <c r="HS338" s="129"/>
      <c r="HT338" s="129"/>
      <c r="HU338" s="129"/>
      <c r="HV338" s="129"/>
      <c r="HW338" s="129"/>
      <c r="HX338" s="129"/>
      <c r="HY338" s="129"/>
      <c r="HZ338" s="129"/>
      <c r="IA338" s="129"/>
      <c r="IB338" s="129"/>
      <c r="IC338" s="129"/>
      <c r="ID338" s="129"/>
      <c r="IE338" s="129"/>
      <c r="IF338" s="129"/>
      <c r="IG338" s="129"/>
      <c r="IH338" s="129"/>
      <c r="II338" s="129"/>
      <c r="IJ338" s="129"/>
      <c r="IK338" s="129"/>
      <c r="IL338" s="129"/>
      <c r="IM338" s="129"/>
      <c r="IN338" s="129"/>
      <c r="IO338" s="129"/>
      <c r="IP338" s="129"/>
      <c r="IQ338" s="129"/>
      <c r="IR338" s="129"/>
      <c r="IS338" s="129"/>
      <c r="IT338" s="129"/>
      <c r="IU338" s="129"/>
      <c r="IV338" s="129"/>
      <c r="IW338" s="129"/>
      <c r="IX338" s="129"/>
      <c r="IY338" s="129"/>
    </row>
    <row r="339" spans="1:259" s="120" customFormat="1" ht="15" hidden="1" x14ac:dyDescent="0.3">
      <c r="A339" s="130"/>
      <c r="B339" s="137" t="e">
        <f>IF(B337=0,B338,B337)</f>
        <v>#REF!</v>
      </c>
      <c r="C339" s="137"/>
      <c r="D339" s="137" t="e">
        <f>IF(D337=0,D338,D337)</f>
        <v>#REF!</v>
      </c>
      <c r="E339" s="137" t="e">
        <f>IF(E337=0,E338,E337)</f>
        <v>#REF!</v>
      </c>
      <c r="F339" s="137"/>
      <c r="G339" s="137"/>
      <c r="H339" s="137" t="e">
        <f>IF(H337=0,H338,H337)</f>
        <v>#REF!</v>
      </c>
      <c r="I339" s="137" t="e">
        <f>IF(I337=0,I338,I337)</f>
        <v>#REF!</v>
      </c>
      <c r="J339" s="138"/>
      <c r="K339" s="138"/>
      <c r="L339" s="138"/>
      <c r="M339" s="138"/>
      <c r="N339" s="138"/>
      <c r="O339" s="138"/>
      <c r="P339" s="138"/>
      <c r="Q339" s="138"/>
      <c r="R339" s="138"/>
      <c r="S339" s="138"/>
      <c r="T339" s="138"/>
      <c r="U339" s="138"/>
      <c r="V339" s="133"/>
      <c r="W339" s="128"/>
      <c r="X339" s="129"/>
      <c r="Y339" s="129"/>
      <c r="Z339" s="129"/>
      <c r="AA339" s="129"/>
      <c r="AB339" s="129"/>
      <c r="AC339" s="129"/>
      <c r="AD339" s="129"/>
      <c r="AE339" s="129"/>
      <c r="AF339" s="129"/>
      <c r="AG339" s="129"/>
      <c r="AH339" s="129"/>
      <c r="AI339" s="129"/>
      <c r="AJ339" s="129"/>
      <c r="AK339" s="129"/>
      <c r="AL339" s="129"/>
      <c r="AM339" s="129"/>
      <c r="AN339" s="129"/>
      <c r="AO339" s="129"/>
      <c r="AP339" s="129"/>
      <c r="AQ339" s="129"/>
      <c r="AR339" s="129"/>
      <c r="AS339" s="129"/>
      <c r="AT339" s="129"/>
      <c r="AU339" s="129"/>
      <c r="AV339" s="129"/>
      <c r="AW339" s="129"/>
      <c r="AX339" s="129"/>
      <c r="AY339" s="129"/>
      <c r="AZ339" s="129"/>
      <c r="BA339" s="129"/>
      <c r="BB339" s="129"/>
      <c r="BC339" s="129"/>
      <c r="BD339" s="129"/>
      <c r="BE339" s="129"/>
      <c r="BF339" s="129"/>
      <c r="BG339" s="129"/>
      <c r="BH339" s="129"/>
      <c r="BI339" s="129"/>
      <c r="BJ339" s="129"/>
      <c r="BK339" s="129"/>
      <c r="BL339" s="129"/>
      <c r="BM339" s="129"/>
      <c r="BN339" s="129"/>
      <c r="BO339" s="129"/>
      <c r="BP339" s="129"/>
      <c r="BQ339" s="129"/>
      <c r="BR339" s="129"/>
      <c r="BS339" s="129"/>
      <c r="BT339" s="129"/>
      <c r="BU339" s="129"/>
      <c r="BV339" s="129"/>
      <c r="BW339" s="129"/>
      <c r="BX339" s="129"/>
      <c r="BY339" s="129"/>
      <c r="BZ339" s="129"/>
      <c r="CA339" s="129"/>
      <c r="CB339" s="129"/>
      <c r="CC339" s="129"/>
      <c r="CD339" s="129"/>
      <c r="CE339" s="129"/>
      <c r="CF339" s="129"/>
      <c r="CG339" s="129"/>
      <c r="CH339" s="129"/>
      <c r="CI339" s="129"/>
      <c r="CJ339" s="129"/>
      <c r="CK339" s="129"/>
      <c r="CL339" s="129"/>
      <c r="CM339" s="129"/>
      <c r="CN339" s="129"/>
      <c r="CO339" s="129"/>
      <c r="CP339" s="129"/>
      <c r="CQ339" s="129"/>
      <c r="CR339" s="129"/>
      <c r="CS339" s="129"/>
      <c r="CT339" s="129"/>
      <c r="CU339" s="129"/>
      <c r="CV339" s="129"/>
      <c r="CW339" s="129"/>
      <c r="CX339" s="129"/>
      <c r="CY339" s="129"/>
      <c r="CZ339" s="129"/>
      <c r="DA339" s="129"/>
      <c r="DB339" s="129"/>
      <c r="DC339" s="129"/>
      <c r="DD339" s="129"/>
      <c r="DE339" s="129"/>
      <c r="DF339" s="129"/>
      <c r="DG339" s="129"/>
      <c r="DH339" s="129"/>
      <c r="DI339" s="129"/>
      <c r="DJ339" s="129"/>
      <c r="DK339" s="129"/>
      <c r="DL339" s="129"/>
      <c r="DM339" s="129"/>
      <c r="DN339" s="129"/>
      <c r="DO339" s="129"/>
      <c r="DP339" s="129"/>
      <c r="DQ339" s="129"/>
      <c r="DR339" s="129"/>
      <c r="DS339" s="129"/>
      <c r="DT339" s="129"/>
      <c r="DU339" s="129"/>
      <c r="DV339" s="129"/>
      <c r="DW339" s="129"/>
      <c r="DX339" s="129"/>
      <c r="DY339" s="129"/>
      <c r="DZ339" s="129"/>
      <c r="EA339" s="129"/>
      <c r="EB339" s="129"/>
      <c r="EC339" s="129"/>
      <c r="ED339" s="129"/>
      <c r="EE339" s="129"/>
      <c r="EF339" s="129"/>
      <c r="EG339" s="129"/>
      <c r="EH339" s="129"/>
      <c r="EI339" s="129"/>
      <c r="EJ339" s="129"/>
      <c r="EK339" s="129"/>
      <c r="EL339" s="129"/>
      <c r="EM339" s="129"/>
      <c r="EN339" s="129"/>
      <c r="EO339" s="129"/>
      <c r="EP339" s="129"/>
      <c r="EQ339" s="129"/>
      <c r="ER339" s="129"/>
      <c r="ES339" s="129"/>
      <c r="ET339" s="129"/>
      <c r="EU339" s="129"/>
      <c r="EV339" s="129"/>
      <c r="EW339" s="129"/>
      <c r="EX339" s="129"/>
      <c r="EY339" s="129"/>
      <c r="EZ339" s="129"/>
      <c r="FA339" s="129"/>
      <c r="FB339" s="129"/>
      <c r="FC339" s="129"/>
      <c r="FD339" s="129"/>
      <c r="FE339" s="129"/>
      <c r="FF339" s="129"/>
      <c r="FG339" s="129"/>
      <c r="FH339" s="129"/>
      <c r="FI339" s="129"/>
      <c r="FJ339" s="129"/>
      <c r="FK339" s="129"/>
      <c r="FL339" s="129"/>
      <c r="FM339" s="129"/>
      <c r="FN339" s="129"/>
      <c r="FO339" s="129"/>
      <c r="FP339" s="129"/>
      <c r="FQ339" s="129"/>
      <c r="FR339" s="129"/>
      <c r="FS339" s="129"/>
      <c r="FT339" s="129"/>
      <c r="FU339" s="129"/>
      <c r="FV339" s="129"/>
      <c r="FW339" s="129"/>
      <c r="FX339" s="129"/>
      <c r="FY339" s="129"/>
      <c r="FZ339" s="129"/>
      <c r="GA339" s="129"/>
      <c r="GB339" s="129"/>
      <c r="GC339" s="129"/>
      <c r="GD339" s="129"/>
      <c r="GE339" s="129"/>
      <c r="GF339" s="129"/>
      <c r="GG339" s="129"/>
      <c r="GH339" s="129"/>
      <c r="GI339" s="129"/>
      <c r="GJ339" s="129"/>
      <c r="GK339" s="129"/>
      <c r="GL339" s="129"/>
      <c r="GM339" s="129"/>
      <c r="GN339" s="129"/>
      <c r="GO339" s="129"/>
      <c r="GP339" s="129"/>
      <c r="GQ339" s="129"/>
      <c r="GR339" s="129"/>
      <c r="GS339" s="129"/>
      <c r="GT339" s="129"/>
      <c r="GU339" s="129"/>
      <c r="GV339" s="129"/>
      <c r="GW339" s="129"/>
      <c r="GX339" s="129"/>
      <c r="GY339" s="129"/>
      <c r="GZ339" s="129"/>
      <c r="HA339" s="129"/>
      <c r="HB339" s="129"/>
      <c r="HC339" s="129"/>
      <c r="HD339" s="129"/>
      <c r="HE339" s="129"/>
      <c r="HF339" s="129"/>
      <c r="HG339" s="129"/>
      <c r="HH339" s="129"/>
      <c r="HI339" s="129"/>
      <c r="HJ339" s="129"/>
      <c r="HK339" s="129"/>
      <c r="HL339" s="129"/>
      <c r="HM339" s="129"/>
      <c r="HN339" s="129"/>
      <c r="HO339" s="129"/>
      <c r="HP339" s="129"/>
      <c r="HQ339" s="129"/>
      <c r="HR339" s="129"/>
      <c r="HS339" s="129"/>
      <c r="HT339" s="129"/>
      <c r="HU339" s="129"/>
      <c r="HV339" s="129"/>
      <c r="HW339" s="129"/>
      <c r="HX339" s="129"/>
      <c r="HY339" s="129"/>
      <c r="HZ339" s="129"/>
      <c r="IA339" s="129"/>
      <c r="IB339" s="129"/>
      <c r="IC339" s="129"/>
      <c r="ID339" s="129"/>
      <c r="IE339" s="129"/>
      <c r="IF339" s="129"/>
      <c r="IG339" s="129"/>
      <c r="IH339" s="129"/>
      <c r="II339" s="129"/>
      <c r="IJ339" s="129"/>
      <c r="IK339" s="129"/>
      <c r="IL339" s="129"/>
      <c r="IM339" s="129"/>
      <c r="IN339" s="129"/>
      <c r="IO339" s="129"/>
      <c r="IP339" s="129"/>
      <c r="IQ339" s="129"/>
      <c r="IR339" s="129"/>
      <c r="IS339" s="129"/>
      <c r="IT339" s="129"/>
      <c r="IU339" s="129"/>
      <c r="IV339" s="129"/>
      <c r="IW339" s="129"/>
      <c r="IX339" s="129"/>
      <c r="IY339" s="129"/>
    </row>
    <row r="340" spans="1:259" s="120" customFormat="1" ht="15" hidden="1" x14ac:dyDescent="0.3">
      <c r="A340" s="130"/>
      <c r="B340" s="138" t="e">
        <f>IF(B77=873,"Delapan Ratus Tujuh Puluh Tiga",IF(B77=874,"Delapan Ratus Tujuh Puluh Empat",IF(B77=875,"Delapan Ratus Tujuh Puluh Lima",IF(B77=876,"Delapan Ratus Tujuh Puluh Enam",IF(B77=877,"Delapan Ratus Tujuh Puluh Tujuh",IF(B77=878,"Delapan Ratus Tujuh Puluh Delapan",IF(B77=879,"Delapan Ratus Tujuh Puluh Sembilan",IF(B77=880,"Delapan Ratus Delapan Puluh",0))))))))</f>
        <v>#REF!</v>
      </c>
      <c r="C340" s="138"/>
      <c r="D340" s="138" t="e">
        <f>IF(D77=873,"Delapan Ratus Tujuh Puluh Tiga",IF(D77=874,"Delapan Ratus Tujuh Puluh Empat",IF(D77=875,"Delapan Ratus Tujuh Puluh Lima",IF(D77=876,"Delapan Ratus Tujuh Puluh Enam",IF(D77=877,"Delapan Ratus Tujuh Puluh Tujuh",IF(D77=878,"Delapan Ratus Tujuh Puluh Delapan",IF(D77=879,"Delapan Ratus Tujuh Puluh Sembilan",IF(D77=880,"Delapan Ratus Delapan Puluh",0))))))))</f>
        <v>#REF!</v>
      </c>
      <c r="E340" s="138" t="e">
        <f>IF(E77=873,"Delapan Ratus Tujuh Puluh Tiga",IF(E77=874,"Delapan Ratus Tujuh Puluh Empat",IF(E77=875,"Delapan Ratus Tujuh Puluh Lima",IF(E77=876,"Delapan Ratus Tujuh Puluh Enam",IF(E77=877,"Delapan Ratus Tujuh Puluh Tujuh",IF(E77=878,"Delapan Ratus Tujuh Puluh Delapan",IF(E77=879,"Delapan Ratus Tujuh Puluh Sembilan",IF(E77=880,"Delapan Ratus Delapan Puluh",0))))))))</f>
        <v>#REF!</v>
      </c>
      <c r="F340" s="138"/>
      <c r="G340" s="138"/>
      <c r="H340" s="138" t="e">
        <f>IF(H77=873,"Delapan Ratus Tujuh Puluh Tiga",IF(H77=874,"Delapan Ratus Tujuh Puluh Empat",IF(H77=875,"Delapan Ratus Tujuh Puluh Lima",IF(H77=876,"Delapan Ratus Tujuh Puluh Enam",IF(H77=877,"Delapan Ratus Tujuh Puluh Tujuh",IF(H77=878,"Delapan Ratus Tujuh Puluh Delapan",IF(H77=879,"Delapan Ratus Tujuh Puluh Sembilan",IF(H77=880,"Delapan Ratus Delapan Puluh",0))))))))</f>
        <v>#REF!</v>
      </c>
      <c r="I340" s="138" t="e">
        <f>IF(I77=873,"Delapan Ratus Tujuh Puluh Tiga",IF(I77=874,"Delapan Ratus Tujuh Puluh Empat",IF(I77=875,"Delapan Ratus Tujuh Puluh Lima",IF(I77=876,"Delapan Ratus Tujuh Puluh Enam",IF(I77=877,"Delapan Ratus Tujuh Puluh Tujuh",IF(I77=878,"Delapan Ratus Tujuh Puluh Delapan",IF(I77=879,"Delapan Ratus Tujuh Puluh Sembilan",IF(I77=880,"Delapan Ratus Delapan Puluh",0))))))))</f>
        <v>#REF!</v>
      </c>
      <c r="J340" s="138"/>
      <c r="K340" s="138"/>
      <c r="L340" s="138"/>
      <c r="M340" s="138"/>
      <c r="N340" s="138"/>
      <c r="O340" s="138"/>
      <c r="P340" s="138"/>
      <c r="Q340" s="138"/>
      <c r="R340" s="138"/>
      <c r="S340" s="138"/>
      <c r="T340" s="138"/>
      <c r="U340" s="138"/>
      <c r="V340" s="133"/>
      <c r="W340" s="128"/>
      <c r="X340" s="129"/>
      <c r="Y340" s="129"/>
      <c r="Z340" s="129"/>
      <c r="AA340" s="129"/>
      <c r="AB340" s="129"/>
      <c r="AC340" s="129"/>
      <c r="AD340" s="129"/>
      <c r="AE340" s="129"/>
      <c r="AF340" s="129"/>
      <c r="AG340" s="129"/>
      <c r="AH340" s="129"/>
      <c r="AI340" s="129"/>
      <c r="AJ340" s="129"/>
      <c r="AK340" s="129"/>
      <c r="AL340" s="129"/>
      <c r="AM340" s="129"/>
      <c r="AN340" s="129"/>
      <c r="AO340" s="129"/>
      <c r="AP340" s="129"/>
      <c r="AQ340" s="129"/>
      <c r="AR340" s="129"/>
      <c r="AS340" s="129"/>
      <c r="AT340" s="129"/>
      <c r="AU340" s="129"/>
      <c r="AV340" s="129"/>
      <c r="AW340" s="129"/>
      <c r="AX340" s="129"/>
      <c r="AY340" s="129"/>
      <c r="AZ340" s="129"/>
      <c r="BA340" s="129"/>
      <c r="BB340" s="129"/>
      <c r="BC340" s="129"/>
      <c r="BD340" s="129"/>
      <c r="BE340" s="129"/>
      <c r="BF340" s="129"/>
      <c r="BG340" s="129"/>
      <c r="BH340" s="129"/>
      <c r="BI340" s="129"/>
      <c r="BJ340" s="129"/>
      <c r="BK340" s="129"/>
      <c r="BL340" s="129"/>
      <c r="BM340" s="129"/>
      <c r="BN340" s="129"/>
      <c r="BO340" s="129"/>
      <c r="BP340" s="129"/>
      <c r="BQ340" s="129"/>
      <c r="BR340" s="129"/>
      <c r="BS340" s="129"/>
      <c r="BT340" s="129"/>
      <c r="BU340" s="129"/>
      <c r="BV340" s="129"/>
      <c r="BW340" s="129"/>
      <c r="BX340" s="129"/>
      <c r="BY340" s="129"/>
      <c r="BZ340" s="129"/>
      <c r="CA340" s="129"/>
      <c r="CB340" s="129"/>
      <c r="CC340" s="129"/>
      <c r="CD340" s="129"/>
      <c r="CE340" s="129"/>
      <c r="CF340" s="129"/>
      <c r="CG340" s="129"/>
      <c r="CH340" s="129"/>
      <c r="CI340" s="129"/>
      <c r="CJ340" s="129"/>
      <c r="CK340" s="129"/>
      <c r="CL340" s="129"/>
      <c r="CM340" s="129"/>
      <c r="CN340" s="129"/>
      <c r="CO340" s="129"/>
      <c r="CP340" s="129"/>
      <c r="CQ340" s="129"/>
      <c r="CR340" s="129"/>
      <c r="CS340" s="129"/>
      <c r="CT340" s="129"/>
      <c r="CU340" s="129"/>
      <c r="CV340" s="129"/>
      <c r="CW340" s="129"/>
      <c r="CX340" s="129"/>
      <c r="CY340" s="129"/>
      <c r="CZ340" s="129"/>
      <c r="DA340" s="129"/>
      <c r="DB340" s="129"/>
      <c r="DC340" s="129"/>
      <c r="DD340" s="129"/>
      <c r="DE340" s="129"/>
      <c r="DF340" s="129"/>
      <c r="DG340" s="129"/>
      <c r="DH340" s="129"/>
      <c r="DI340" s="129"/>
      <c r="DJ340" s="129"/>
      <c r="DK340" s="129"/>
      <c r="DL340" s="129"/>
      <c r="DM340" s="129"/>
      <c r="DN340" s="129"/>
      <c r="DO340" s="129"/>
      <c r="DP340" s="129"/>
      <c r="DQ340" s="129"/>
      <c r="DR340" s="129"/>
      <c r="DS340" s="129"/>
      <c r="DT340" s="129"/>
      <c r="DU340" s="129"/>
      <c r="DV340" s="129"/>
      <c r="DW340" s="129"/>
      <c r="DX340" s="129"/>
      <c r="DY340" s="129"/>
      <c r="DZ340" s="129"/>
      <c r="EA340" s="129"/>
      <c r="EB340" s="129"/>
      <c r="EC340" s="129"/>
      <c r="ED340" s="129"/>
      <c r="EE340" s="129"/>
      <c r="EF340" s="129"/>
      <c r="EG340" s="129"/>
      <c r="EH340" s="129"/>
      <c r="EI340" s="129"/>
      <c r="EJ340" s="129"/>
      <c r="EK340" s="129"/>
      <c r="EL340" s="129"/>
      <c r="EM340" s="129"/>
      <c r="EN340" s="129"/>
      <c r="EO340" s="129"/>
      <c r="EP340" s="129"/>
      <c r="EQ340" s="129"/>
      <c r="ER340" s="129"/>
      <c r="ES340" s="129"/>
      <c r="ET340" s="129"/>
      <c r="EU340" s="129"/>
      <c r="EV340" s="129"/>
      <c r="EW340" s="129"/>
      <c r="EX340" s="129"/>
      <c r="EY340" s="129"/>
      <c r="EZ340" s="129"/>
      <c r="FA340" s="129"/>
      <c r="FB340" s="129"/>
      <c r="FC340" s="129"/>
      <c r="FD340" s="129"/>
      <c r="FE340" s="129"/>
      <c r="FF340" s="129"/>
      <c r="FG340" s="129"/>
      <c r="FH340" s="129"/>
      <c r="FI340" s="129"/>
      <c r="FJ340" s="129"/>
      <c r="FK340" s="129"/>
      <c r="FL340" s="129"/>
      <c r="FM340" s="129"/>
      <c r="FN340" s="129"/>
      <c r="FO340" s="129"/>
      <c r="FP340" s="129"/>
      <c r="FQ340" s="129"/>
      <c r="FR340" s="129"/>
      <c r="FS340" s="129"/>
      <c r="FT340" s="129"/>
      <c r="FU340" s="129"/>
      <c r="FV340" s="129"/>
      <c r="FW340" s="129"/>
      <c r="FX340" s="129"/>
      <c r="FY340" s="129"/>
      <c r="FZ340" s="129"/>
      <c r="GA340" s="129"/>
      <c r="GB340" s="129"/>
      <c r="GC340" s="129"/>
      <c r="GD340" s="129"/>
      <c r="GE340" s="129"/>
      <c r="GF340" s="129"/>
      <c r="GG340" s="129"/>
      <c r="GH340" s="129"/>
      <c r="GI340" s="129"/>
      <c r="GJ340" s="129"/>
      <c r="GK340" s="129"/>
      <c r="GL340" s="129"/>
      <c r="GM340" s="129"/>
      <c r="GN340" s="129"/>
      <c r="GO340" s="129"/>
      <c r="GP340" s="129"/>
      <c r="GQ340" s="129"/>
      <c r="GR340" s="129"/>
      <c r="GS340" s="129"/>
      <c r="GT340" s="129"/>
      <c r="GU340" s="129"/>
      <c r="GV340" s="129"/>
      <c r="GW340" s="129"/>
      <c r="GX340" s="129"/>
      <c r="GY340" s="129"/>
      <c r="GZ340" s="129"/>
      <c r="HA340" s="129"/>
      <c r="HB340" s="129"/>
      <c r="HC340" s="129"/>
      <c r="HD340" s="129"/>
      <c r="HE340" s="129"/>
      <c r="HF340" s="129"/>
      <c r="HG340" s="129"/>
      <c r="HH340" s="129"/>
      <c r="HI340" s="129"/>
      <c r="HJ340" s="129"/>
      <c r="HK340" s="129"/>
      <c r="HL340" s="129"/>
      <c r="HM340" s="129"/>
      <c r="HN340" s="129"/>
      <c r="HO340" s="129"/>
      <c r="HP340" s="129"/>
      <c r="HQ340" s="129"/>
      <c r="HR340" s="129"/>
      <c r="HS340" s="129"/>
      <c r="HT340" s="129"/>
      <c r="HU340" s="129"/>
      <c r="HV340" s="129"/>
      <c r="HW340" s="129"/>
      <c r="HX340" s="129"/>
      <c r="HY340" s="129"/>
      <c r="HZ340" s="129"/>
      <c r="IA340" s="129"/>
      <c r="IB340" s="129"/>
      <c r="IC340" s="129"/>
      <c r="ID340" s="129"/>
      <c r="IE340" s="129"/>
      <c r="IF340" s="129"/>
      <c r="IG340" s="129"/>
      <c r="IH340" s="129"/>
      <c r="II340" s="129"/>
      <c r="IJ340" s="129"/>
      <c r="IK340" s="129"/>
      <c r="IL340" s="129"/>
      <c r="IM340" s="129"/>
      <c r="IN340" s="129"/>
      <c r="IO340" s="129"/>
      <c r="IP340" s="129"/>
      <c r="IQ340" s="129"/>
      <c r="IR340" s="129"/>
      <c r="IS340" s="129"/>
      <c r="IT340" s="129"/>
      <c r="IU340" s="129"/>
      <c r="IV340" s="129"/>
      <c r="IW340" s="129"/>
      <c r="IX340" s="129"/>
      <c r="IY340" s="129"/>
    </row>
    <row r="341" spans="1:259" s="120" customFormat="1" ht="15" hidden="1" x14ac:dyDescent="0.3">
      <c r="A341" s="130"/>
      <c r="B341" s="137" t="e">
        <f>IF(B339=0,B340,B339)</f>
        <v>#REF!</v>
      </c>
      <c r="C341" s="137"/>
      <c r="D341" s="137" t="e">
        <f>IF(D339=0,D340,D339)</f>
        <v>#REF!</v>
      </c>
      <c r="E341" s="137" t="e">
        <f>IF(E339=0,E340,E339)</f>
        <v>#REF!</v>
      </c>
      <c r="F341" s="137"/>
      <c r="G341" s="137"/>
      <c r="H341" s="137" t="e">
        <f>IF(H339=0,H340,H339)</f>
        <v>#REF!</v>
      </c>
      <c r="I341" s="137" t="e">
        <f>IF(I339=0,I340,I339)</f>
        <v>#REF!</v>
      </c>
      <c r="J341" s="138"/>
      <c r="K341" s="138"/>
      <c r="L341" s="138"/>
      <c r="M341" s="138"/>
      <c r="N341" s="138"/>
      <c r="O341" s="138"/>
      <c r="P341" s="138"/>
      <c r="Q341" s="138"/>
      <c r="R341" s="138"/>
      <c r="S341" s="138"/>
      <c r="T341" s="138"/>
      <c r="U341" s="138"/>
      <c r="V341" s="133"/>
      <c r="W341" s="128"/>
      <c r="X341" s="129"/>
      <c r="Y341" s="129"/>
      <c r="Z341" s="129"/>
      <c r="AA341" s="129"/>
      <c r="AB341" s="129"/>
      <c r="AC341" s="129"/>
      <c r="AD341" s="129"/>
      <c r="AE341" s="129"/>
      <c r="AF341" s="129"/>
      <c r="AG341" s="129"/>
      <c r="AH341" s="129"/>
      <c r="AI341" s="129"/>
      <c r="AJ341" s="129"/>
      <c r="AK341" s="129"/>
      <c r="AL341" s="129"/>
      <c r="AM341" s="129"/>
      <c r="AN341" s="129"/>
      <c r="AO341" s="129"/>
      <c r="AP341" s="129"/>
      <c r="AQ341" s="129"/>
      <c r="AR341" s="129"/>
      <c r="AS341" s="129"/>
      <c r="AT341" s="129"/>
      <c r="AU341" s="129"/>
      <c r="AV341" s="129"/>
      <c r="AW341" s="129"/>
      <c r="AX341" s="129"/>
      <c r="AY341" s="129"/>
      <c r="AZ341" s="129"/>
      <c r="BA341" s="129"/>
      <c r="BB341" s="129"/>
      <c r="BC341" s="129"/>
      <c r="BD341" s="129"/>
      <c r="BE341" s="129"/>
      <c r="BF341" s="129"/>
      <c r="BG341" s="129"/>
      <c r="BH341" s="129"/>
      <c r="BI341" s="129"/>
      <c r="BJ341" s="129"/>
      <c r="BK341" s="129"/>
      <c r="BL341" s="129"/>
      <c r="BM341" s="129"/>
      <c r="BN341" s="129"/>
      <c r="BO341" s="129"/>
      <c r="BP341" s="129"/>
      <c r="BQ341" s="129"/>
      <c r="BR341" s="129"/>
      <c r="BS341" s="129"/>
      <c r="BT341" s="129"/>
      <c r="BU341" s="129"/>
      <c r="BV341" s="129"/>
      <c r="BW341" s="129"/>
      <c r="BX341" s="129"/>
      <c r="BY341" s="129"/>
      <c r="BZ341" s="129"/>
      <c r="CA341" s="129"/>
      <c r="CB341" s="129"/>
      <c r="CC341" s="129"/>
      <c r="CD341" s="129"/>
      <c r="CE341" s="129"/>
      <c r="CF341" s="129"/>
      <c r="CG341" s="129"/>
      <c r="CH341" s="129"/>
      <c r="CI341" s="129"/>
      <c r="CJ341" s="129"/>
      <c r="CK341" s="129"/>
      <c r="CL341" s="129"/>
      <c r="CM341" s="129"/>
      <c r="CN341" s="129"/>
      <c r="CO341" s="129"/>
      <c r="CP341" s="129"/>
      <c r="CQ341" s="129"/>
      <c r="CR341" s="129"/>
      <c r="CS341" s="129"/>
      <c r="CT341" s="129"/>
      <c r="CU341" s="129"/>
      <c r="CV341" s="129"/>
      <c r="CW341" s="129"/>
      <c r="CX341" s="129"/>
      <c r="CY341" s="129"/>
      <c r="CZ341" s="129"/>
      <c r="DA341" s="129"/>
      <c r="DB341" s="129"/>
      <c r="DC341" s="129"/>
      <c r="DD341" s="129"/>
      <c r="DE341" s="129"/>
      <c r="DF341" s="129"/>
      <c r="DG341" s="129"/>
      <c r="DH341" s="129"/>
      <c r="DI341" s="129"/>
      <c r="DJ341" s="129"/>
      <c r="DK341" s="129"/>
      <c r="DL341" s="129"/>
      <c r="DM341" s="129"/>
      <c r="DN341" s="129"/>
      <c r="DO341" s="129"/>
      <c r="DP341" s="129"/>
      <c r="DQ341" s="129"/>
      <c r="DR341" s="129"/>
      <c r="DS341" s="129"/>
      <c r="DT341" s="129"/>
      <c r="DU341" s="129"/>
      <c r="DV341" s="129"/>
      <c r="DW341" s="129"/>
      <c r="DX341" s="129"/>
      <c r="DY341" s="129"/>
      <c r="DZ341" s="129"/>
      <c r="EA341" s="129"/>
      <c r="EB341" s="129"/>
      <c r="EC341" s="129"/>
      <c r="ED341" s="129"/>
      <c r="EE341" s="129"/>
      <c r="EF341" s="129"/>
      <c r="EG341" s="129"/>
      <c r="EH341" s="129"/>
      <c r="EI341" s="129"/>
      <c r="EJ341" s="129"/>
      <c r="EK341" s="129"/>
      <c r="EL341" s="129"/>
      <c r="EM341" s="129"/>
      <c r="EN341" s="129"/>
      <c r="EO341" s="129"/>
      <c r="EP341" s="129"/>
      <c r="EQ341" s="129"/>
      <c r="ER341" s="129"/>
      <c r="ES341" s="129"/>
      <c r="ET341" s="129"/>
      <c r="EU341" s="129"/>
      <c r="EV341" s="129"/>
      <c r="EW341" s="129"/>
      <c r="EX341" s="129"/>
      <c r="EY341" s="129"/>
      <c r="EZ341" s="129"/>
      <c r="FA341" s="129"/>
      <c r="FB341" s="129"/>
      <c r="FC341" s="129"/>
      <c r="FD341" s="129"/>
      <c r="FE341" s="129"/>
      <c r="FF341" s="129"/>
      <c r="FG341" s="129"/>
      <c r="FH341" s="129"/>
      <c r="FI341" s="129"/>
      <c r="FJ341" s="129"/>
      <c r="FK341" s="129"/>
      <c r="FL341" s="129"/>
      <c r="FM341" s="129"/>
      <c r="FN341" s="129"/>
      <c r="FO341" s="129"/>
      <c r="FP341" s="129"/>
      <c r="FQ341" s="129"/>
      <c r="FR341" s="129"/>
      <c r="FS341" s="129"/>
      <c r="FT341" s="129"/>
      <c r="FU341" s="129"/>
      <c r="FV341" s="129"/>
      <c r="FW341" s="129"/>
      <c r="FX341" s="129"/>
      <c r="FY341" s="129"/>
      <c r="FZ341" s="129"/>
      <c r="GA341" s="129"/>
      <c r="GB341" s="129"/>
      <c r="GC341" s="129"/>
      <c r="GD341" s="129"/>
      <c r="GE341" s="129"/>
      <c r="GF341" s="129"/>
      <c r="GG341" s="129"/>
      <c r="GH341" s="129"/>
      <c r="GI341" s="129"/>
      <c r="GJ341" s="129"/>
      <c r="GK341" s="129"/>
      <c r="GL341" s="129"/>
      <c r="GM341" s="129"/>
      <c r="GN341" s="129"/>
      <c r="GO341" s="129"/>
      <c r="GP341" s="129"/>
      <c r="GQ341" s="129"/>
      <c r="GR341" s="129"/>
      <c r="GS341" s="129"/>
      <c r="GT341" s="129"/>
      <c r="GU341" s="129"/>
      <c r="GV341" s="129"/>
      <c r="GW341" s="129"/>
      <c r="GX341" s="129"/>
      <c r="GY341" s="129"/>
      <c r="GZ341" s="129"/>
      <c r="HA341" s="129"/>
      <c r="HB341" s="129"/>
      <c r="HC341" s="129"/>
      <c r="HD341" s="129"/>
      <c r="HE341" s="129"/>
      <c r="HF341" s="129"/>
      <c r="HG341" s="129"/>
      <c r="HH341" s="129"/>
      <c r="HI341" s="129"/>
      <c r="HJ341" s="129"/>
      <c r="HK341" s="129"/>
      <c r="HL341" s="129"/>
      <c r="HM341" s="129"/>
      <c r="HN341" s="129"/>
      <c r="HO341" s="129"/>
      <c r="HP341" s="129"/>
      <c r="HQ341" s="129"/>
      <c r="HR341" s="129"/>
      <c r="HS341" s="129"/>
      <c r="HT341" s="129"/>
      <c r="HU341" s="129"/>
      <c r="HV341" s="129"/>
      <c r="HW341" s="129"/>
      <c r="HX341" s="129"/>
      <c r="HY341" s="129"/>
      <c r="HZ341" s="129"/>
      <c r="IA341" s="129"/>
      <c r="IB341" s="129"/>
      <c r="IC341" s="129"/>
      <c r="ID341" s="129"/>
      <c r="IE341" s="129"/>
      <c r="IF341" s="129"/>
      <c r="IG341" s="129"/>
      <c r="IH341" s="129"/>
      <c r="II341" s="129"/>
      <c r="IJ341" s="129"/>
      <c r="IK341" s="129"/>
      <c r="IL341" s="129"/>
      <c r="IM341" s="129"/>
      <c r="IN341" s="129"/>
      <c r="IO341" s="129"/>
      <c r="IP341" s="129"/>
      <c r="IQ341" s="129"/>
      <c r="IR341" s="129"/>
      <c r="IS341" s="129"/>
      <c r="IT341" s="129"/>
      <c r="IU341" s="129"/>
      <c r="IV341" s="129"/>
      <c r="IW341" s="129"/>
      <c r="IX341" s="129"/>
      <c r="IY341" s="129"/>
    </row>
    <row r="342" spans="1:259" s="120" customFormat="1" ht="15" hidden="1" x14ac:dyDescent="0.3">
      <c r="A342" s="130"/>
      <c r="B342" s="138" t="e">
        <f>IF(B77=881,"Delapan Ratus Delapan Puluh Satu",IF(B77=882,"Delapan Ratus Delapan Puluh Dua",IF(B77=883,"Delapan Ratus Delapan Puluh Tiga",IF(B77=884,"Delapan Ratus Delapan Puluh Empat",IF(B77=885,"Delapan Ratus Delapan Puluh Lima",IF(B77=886,"Delapan Ratus Delapan Puluh Enam",IF(B77=887,"Delapan Ratus Delapan Puluh Tujuh",IF(B77=888,"Delapan Ratus Delapan Puluh Delapan",0))))))))</f>
        <v>#REF!</v>
      </c>
      <c r="C342" s="138"/>
      <c r="D342" s="138" t="e">
        <f>IF(D77=881,"Delapan Ratus Delapan Puluh Satu",IF(D77=882,"Delapan Ratus Delapan Puluh Dua",IF(D77=883,"Delapan Ratus Delapan Puluh Tiga",IF(D77=884,"Delapan Ratus Delapan Puluh Empat",IF(D77=885,"Delapan Ratus Delapan Puluh Lima",IF(D77=886,"Delapan Ratus Delapan Puluh Enam",IF(D77=887,"Delapan Ratus Delapan Puluh Tujuh",IF(D77=888,"Delapan Ratus Delapan Puluh Delapan",0))))))))</f>
        <v>#REF!</v>
      </c>
      <c r="E342" s="138" t="e">
        <f>IF(E77=881,"Delapan Ratus Delapan Puluh Satu",IF(E77=882,"Delapan Ratus Delapan Puluh Dua",IF(E77=883,"Delapan Ratus Delapan Puluh Tiga",IF(E77=884,"Delapan Ratus Delapan Puluh Empat",IF(E77=885,"Delapan Ratus Delapan Puluh Lima",IF(E77=886,"Delapan Ratus Delapan Puluh Enam",IF(E77=887,"Delapan Ratus Delapan Puluh Tujuh",IF(E77=888,"Delapan Ratus Delapan Puluh Delapan",0))))))))</f>
        <v>#REF!</v>
      </c>
      <c r="F342" s="138"/>
      <c r="G342" s="138"/>
      <c r="H342" s="138" t="e">
        <f>IF(H77=881,"Delapan Ratus Delapan Puluh Satu",IF(H77=882,"Delapan Ratus Delapan Puluh Dua",IF(H77=883,"Delapan Ratus Delapan Puluh Tiga",IF(H77=884,"Delapan Ratus Delapan Puluh Empat",IF(H77=885,"Delapan Ratus Delapan Puluh Lima",IF(H77=886,"Delapan Ratus Delapan Puluh Enam",IF(H77=887,"Delapan Ratus Delapan Puluh Tujuh",IF(H77=888,"Delapan Ratus Delapan Puluh Delapan",0))))))))</f>
        <v>#REF!</v>
      </c>
      <c r="I342" s="138" t="e">
        <f>IF(I77=881,"Delapan Ratus Delapan Puluh Satu",IF(I77=882,"Delapan Ratus Delapan Puluh Dua",IF(I77=883,"Delapan Ratus Delapan Puluh Tiga",IF(I77=884,"Delapan Ratus Delapan Puluh Empat",IF(I77=885,"Delapan Ratus Delapan Puluh Lima",IF(I77=886,"Delapan Ratus Delapan Puluh Enam",IF(I77=887,"Delapan Ratus Delapan Puluh Tujuh",IF(I77=888,"Delapan Ratus Delapan Puluh Delapan",0))))))))</f>
        <v>#REF!</v>
      </c>
      <c r="J342" s="138"/>
      <c r="K342" s="138"/>
      <c r="L342" s="138"/>
      <c r="M342" s="138"/>
      <c r="N342" s="138"/>
      <c r="O342" s="138"/>
      <c r="P342" s="138"/>
      <c r="Q342" s="138"/>
      <c r="R342" s="138"/>
      <c r="S342" s="138"/>
      <c r="T342" s="138"/>
      <c r="U342" s="138"/>
      <c r="V342" s="133"/>
      <c r="W342" s="128"/>
      <c r="X342" s="129"/>
      <c r="Y342" s="129"/>
      <c r="Z342" s="129"/>
      <c r="AA342" s="129"/>
      <c r="AB342" s="129"/>
      <c r="AC342" s="129"/>
      <c r="AD342" s="129"/>
      <c r="AE342" s="129"/>
      <c r="AF342" s="129"/>
      <c r="AG342" s="129"/>
      <c r="AH342" s="129"/>
      <c r="AI342" s="129"/>
      <c r="AJ342" s="129"/>
      <c r="AK342" s="129"/>
      <c r="AL342" s="129"/>
      <c r="AM342" s="129"/>
      <c r="AN342" s="129"/>
      <c r="AO342" s="129"/>
      <c r="AP342" s="129"/>
      <c r="AQ342" s="129"/>
      <c r="AR342" s="129"/>
      <c r="AS342" s="129"/>
      <c r="AT342" s="129"/>
      <c r="AU342" s="129"/>
      <c r="AV342" s="129"/>
      <c r="AW342" s="129"/>
      <c r="AX342" s="129"/>
      <c r="AY342" s="129"/>
      <c r="AZ342" s="129"/>
      <c r="BA342" s="129"/>
      <c r="BB342" s="129"/>
      <c r="BC342" s="129"/>
      <c r="BD342" s="129"/>
      <c r="BE342" s="129"/>
      <c r="BF342" s="129"/>
      <c r="BG342" s="129"/>
      <c r="BH342" s="129"/>
      <c r="BI342" s="129"/>
      <c r="BJ342" s="129"/>
      <c r="BK342" s="129"/>
      <c r="BL342" s="129"/>
      <c r="BM342" s="129"/>
      <c r="BN342" s="129"/>
      <c r="BO342" s="129"/>
      <c r="BP342" s="129"/>
      <c r="BQ342" s="129"/>
      <c r="BR342" s="129"/>
      <c r="BS342" s="129"/>
      <c r="BT342" s="129"/>
      <c r="BU342" s="129"/>
      <c r="BV342" s="129"/>
      <c r="BW342" s="129"/>
      <c r="BX342" s="129"/>
      <c r="BY342" s="129"/>
      <c r="BZ342" s="129"/>
      <c r="CA342" s="129"/>
      <c r="CB342" s="129"/>
      <c r="CC342" s="129"/>
      <c r="CD342" s="129"/>
      <c r="CE342" s="129"/>
      <c r="CF342" s="129"/>
      <c r="CG342" s="129"/>
      <c r="CH342" s="129"/>
      <c r="CI342" s="129"/>
      <c r="CJ342" s="129"/>
      <c r="CK342" s="129"/>
      <c r="CL342" s="129"/>
      <c r="CM342" s="129"/>
      <c r="CN342" s="129"/>
      <c r="CO342" s="129"/>
      <c r="CP342" s="129"/>
      <c r="CQ342" s="129"/>
      <c r="CR342" s="129"/>
      <c r="CS342" s="129"/>
      <c r="CT342" s="129"/>
      <c r="CU342" s="129"/>
      <c r="CV342" s="129"/>
      <c r="CW342" s="129"/>
      <c r="CX342" s="129"/>
      <c r="CY342" s="129"/>
      <c r="CZ342" s="129"/>
      <c r="DA342" s="129"/>
      <c r="DB342" s="129"/>
      <c r="DC342" s="129"/>
      <c r="DD342" s="129"/>
      <c r="DE342" s="129"/>
      <c r="DF342" s="129"/>
      <c r="DG342" s="129"/>
      <c r="DH342" s="129"/>
      <c r="DI342" s="129"/>
      <c r="DJ342" s="129"/>
      <c r="DK342" s="129"/>
      <c r="DL342" s="129"/>
      <c r="DM342" s="129"/>
      <c r="DN342" s="129"/>
      <c r="DO342" s="129"/>
      <c r="DP342" s="129"/>
      <c r="DQ342" s="129"/>
      <c r="DR342" s="129"/>
      <c r="DS342" s="129"/>
      <c r="DT342" s="129"/>
      <c r="DU342" s="129"/>
      <c r="DV342" s="129"/>
      <c r="DW342" s="129"/>
      <c r="DX342" s="129"/>
      <c r="DY342" s="129"/>
      <c r="DZ342" s="129"/>
      <c r="EA342" s="129"/>
      <c r="EB342" s="129"/>
      <c r="EC342" s="129"/>
      <c r="ED342" s="129"/>
      <c r="EE342" s="129"/>
      <c r="EF342" s="129"/>
      <c r="EG342" s="129"/>
      <c r="EH342" s="129"/>
      <c r="EI342" s="129"/>
      <c r="EJ342" s="129"/>
      <c r="EK342" s="129"/>
      <c r="EL342" s="129"/>
      <c r="EM342" s="129"/>
      <c r="EN342" s="129"/>
      <c r="EO342" s="129"/>
      <c r="EP342" s="129"/>
      <c r="EQ342" s="129"/>
      <c r="ER342" s="129"/>
      <c r="ES342" s="129"/>
      <c r="ET342" s="129"/>
      <c r="EU342" s="129"/>
      <c r="EV342" s="129"/>
      <c r="EW342" s="129"/>
      <c r="EX342" s="129"/>
      <c r="EY342" s="129"/>
      <c r="EZ342" s="129"/>
      <c r="FA342" s="129"/>
      <c r="FB342" s="129"/>
      <c r="FC342" s="129"/>
      <c r="FD342" s="129"/>
      <c r="FE342" s="129"/>
      <c r="FF342" s="129"/>
      <c r="FG342" s="129"/>
      <c r="FH342" s="129"/>
      <c r="FI342" s="129"/>
      <c r="FJ342" s="129"/>
      <c r="FK342" s="129"/>
      <c r="FL342" s="129"/>
      <c r="FM342" s="129"/>
      <c r="FN342" s="129"/>
      <c r="FO342" s="129"/>
      <c r="FP342" s="129"/>
      <c r="FQ342" s="129"/>
      <c r="FR342" s="129"/>
      <c r="FS342" s="129"/>
      <c r="FT342" s="129"/>
      <c r="FU342" s="129"/>
      <c r="FV342" s="129"/>
      <c r="FW342" s="129"/>
      <c r="FX342" s="129"/>
      <c r="FY342" s="129"/>
      <c r="FZ342" s="129"/>
      <c r="GA342" s="129"/>
      <c r="GB342" s="129"/>
      <c r="GC342" s="129"/>
      <c r="GD342" s="129"/>
      <c r="GE342" s="129"/>
      <c r="GF342" s="129"/>
      <c r="GG342" s="129"/>
      <c r="GH342" s="129"/>
      <c r="GI342" s="129"/>
      <c r="GJ342" s="129"/>
      <c r="GK342" s="129"/>
      <c r="GL342" s="129"/>
      <c r="GM342" s="129"/>
      <c r="GN342" s="129"/>
      <c r="GO342" s="129"/>
      <c r="GP342" s="129"/>
      <c r="GQ342" s="129"/>
      <c r="GR342" s="129"/>
      <c r="GS342" s="129"/>
      <c r="GT342" s="129"/>
      <c r="GU342" s="129"/>
      <c r="GV342" s="129"/>
      <c r="GW342" s="129"/>
      <c r="GX342" s="129"/>
      <c r="GY342" s="129"/>
      <c r="GZ342" s="129"/>
      <c r="HA342" s="129"/>
      <c r="HB342" s="129"/>
      <c r="HC342" s="129"/>
      <c r="HD342" s="129"/>
      <c r="HE342" s="129"/>
      <c r="HF342" s="129"/>
      <c r="HG342" s="129"/>
      <c r="HH342" s="129"/>
      <c r="HI342" s="129"/>
      <c r="HJ342" s="129"/>
      <c r="HK342" s="129"/>
      <c r="HL342" s="129"/>
      <c r="HM342" s="129"/>
      <c r="HN342" s="129"/>
      <c r="HO342" s="129"/>
      <c r="HP342" s="129"/>
      <c r="HQ342" s="129"/>
      <c r="HR342" s="129"/>
      <c r="HS342" s="129"/>
      <c r="HT342" s="129"/>
      <c r="HU342" s="129"/>
      <c r="HV342" s="129"/>
      <c r="HW342" s="129"/>
      <c r="HX342" s="129"/>
      <c r="HY342" s="129"/>
      <c r="HZ342" s="129"/>
      <c r="IA342" s="129"/>
      <c r="IB342" s="129"/>
      <c r="IC342" s="129"/>
      <c r="ID342" s="129"/>
      <c r="IE342" s="129"/>
      <c r="IF342" s="129"/>
      <c r="IG342" s="129"/>
      <c r="IH342" s="129"/>
      <c r="II342" s="129"/>
      <c r="IJ342" s="129"/>
      <c r="IK342" s="129"/>
      <c r="IL342" s="129"/>
      <c r="IM342" s="129"/>
      <c r="IN342" s="129"/>
      <c r="IO342" s="129"/>
      <c r="IP342" s="129"/>
      <c r="IQ342" s="129"/>
      <c r="IR342" s="129"/>
      <c r="IS342" s="129"/>
      <c r="IT342" s="129"/>
      <c r="IU342" s="129"/>
      <c r="IV342" s="129"/>
      <c r="IW342" s="129"/>
      <c r="IX342" s="129"/>
      <c r="IY342" s="129"/>
    </row>
    <row r="343" spans="1:259" s="120" customFormat="1" ht="15" hidden="1" x14ac:dyDescent="0.3">
      <c r="A343" s="130"/>
      <c r="B343" s="137" t="e">
        <f>IF(B341=0,B342,B341)</f>
        <v>#REF!</v>
      </c>
      <c r="C343" s="137"/>
      <c r="D343" s="137" t="e">
        <f>IF(D341=0,D342,D341)</f>
        <v>#REF!</v>
      </c>
      <c r="E343" s="137" t="e">
        <f>IF(E341=0,E342,E341)</f>
        <v>#REF!</v>
      </c>
      <c r="F343" s="137"/>
      <c r="G343" s="137"/>
      <c r="H343" s="137" t="e">
        <f>IF(H341=0,H342,H341)</f>
        <v>#REF!</v>
      </c>
      <c r="I343" s="137" t="e">
        <f>IF(I341=0,I342,I341)</f>
        <v>#REF!</v>
      </c>
      <c r="J343" s="138"/>
      <c r="K343" s="138"/>
      <c r="L343" s="138"/>
      <c r="M343" s="138"/>
      <c r="N343" s="138"/>
      <c r="O343" s="138"/>
      <c r="P343" s="138"/>
      <c r="Q343" s="138"/>
      <c r="R343" s="138"/>
      <c r="S343" s="138"/>
      <c r="T343" s="138"/>
      <c r="U343" s="138"/>
      <c r="V343" s="133"/>
      <c r="W343" s="128"/>
      <c r="X343" s="129"/>
      <c r="Y343" s="129"/>
      <c r="Z343" s="129"/>
      <c r="AA343" s="129"/>
      <c r="AB343" s="129"/>
      <c r="AC343" s="129"/>
      <c r="AD343" s="129"/>
      <c r="AE343" s="129"/>
      <c r="AF343" s="129"/>
      <c r="AG343" s="129"/>
      <c r="AH343" s="129"/>
      <c r="AI343" s="129"/>
      <c r="AJ343" s="129"/>
      <c r="AK343" s="129"/>
      <c r="AL343" s="129"/>
      <c r="AM343" s="129"/>
      <c r="AN343" s="129"/>
      <c r="AO343" s="129"/>
      <c r="AP343" s="129"/>
      <c r="AQ343" s="129"/>
      <c r="AR343" s="129"/>
      <c r="AS343" s="129"/>
      <c r="AT343" s="129"/>
      <c r="AU343" s="129"/>
      <c r="AV343" s="129"/>
      <c r="AW343" s="129"/>
      <c r="AX343" s="129"/>
      <c r="AY343" s="129"/>
      <c r="AZ343" s="129"/>
      <c r="BA343" s="129"/>
      <c r="BB343" s="129"/>
      <c r="BC343" s="129"/>
      <c r="BD343" s="129"/>
      <c r="BE343" s="129"/>
      <c r="BF343" s="129"/>
      <c r="BG343" s="129"/>
      <c r="BH343" s="129"/>
      <c r="BI343" s="129"/>
      <c r="BJ343" s="129"/>
      <c r="BK343" s="129"/>
      <c r="BL343" s="129"/>
      <c r="BM343" s="129"/>
      <c r="BN343" s="129"/>
      <c r="BO343" s="129"/>
      <c r="BP343" s="129"/>
      <c r="BQ343" s="129"/>
      <c r="BR343" s="129"/>
      <c r="BS343" s="129"/>
      <c r="BT343" s="129"/>
      <c r="BU343" s="129"/>
      <c r="BV343" s="129"/>
      <c r="BW343" s="129"/>
      <c r="BX343" s="129"/>
      <c r="BY343" s="129"/>
      <c r="BZ343" s="129"/>
      <c r="CA343" s="129"/>
      <c r="CB343" s="129"/>
      <c r="CC343" s="129"/>
      <c r="CD343" s="129"/>
      <c r="CE343" s="129"/>
      <c r="CF343" s="129"/>
      <c r="CG343" s="129"/>
      <c r="CH343" s="129"/>
      <c r="CI343" s="129"/>
      <c r="CJ343" s="129"/>
      <c r="CK343" s="129"/>
      <c r="CL343" s="129"/>
      <c r="CM343" s="129"/>
      <c r="CN343" s="129"/>
      <c r="CO343" s="129"/>
      <c r="CP343" s="129"/>
      <c r="CQ343" s="129"/>
      <c r="CR343" s="129"/>
      <c r="CS343" s="129"/>
      <c r="CT343" s="129"/>
      <c r="CU343" s="129"/>
      <c r="CV343" s="129"/>
      <c r="CW343" s="129"/>
      <c r="CX343" s="129"/>
      <c r="CY343" s="129"/>
      <c r="CZ343" s="129"/>
      <c r="DA343" s="129"/>
      <c r="DB343" s="129"/>
      <c r="DC343" s="129"/>
      <c r="DD343" s="129"/>
      <c r="DE343" s="129"/>
      <c r="DF343" s="129"/>
      <c r="DG343" s="129"/>
      <c r="DH343" s="129"/>
      <c r="DI343" s="129"/>
      <c r="DJ343" s="129"/>
      <c r="DK343" s="129"/>
      <c r="DL343" s="129"/>
      <c r="DM343" s="129"/>
      <c r="DN343" s="129"/>
      <c r="DO343" s="129"/>
      <c r="DP343" s="129"/>
      <c r="DQ343" s="129"/>
      <c r="DR343" s="129"/>
      <c r="DS343" s="129"/>
      <c r="DT343" s="129"/>
      <c r="DU343" s="129"/>
      <c r="DV343" s="129"/>
      <c r="DW343" s="129"/>
      <c r="DX343" s="129"/>
      <c r="DY343" s="129"/>
      <c r="DZ343" s="129"/>
      <c r="EA343" s="129"/>
      <c r="EB343" s="129"/>
      <c r="EC343" s="129"/>
      <c r="ED343" s="129"/>
      <c r="EE343" s="129"/>
      <c r="EF343" s="129"/>
      <c r="EG343" s="129"/>
      <c r="EH343" s="129"/>
      <c r="EI343" s="129"/>
      <c r="EJ343" s="129"/>
      <c r="EK343" s="129"/>
      <c r="EL343" s="129"/>
      <c r="EM343" s="129"/>
      <c r="EN343" s="129"/>
      <c r="EO343" s="129"/>
      <c r="EP343" s="129"/>
      <c r="EQ343" s="129"/>
      <c r="ER343" s="129"/>
      <c r="ES343" s="129"/>
      <c r="ET343" s="129"/>
      <c r="EU343" s="129"/>
      <c r="EV343" s="129"/>
      <c r="EW343" s="129"/>
      <c r="EX343" s="129"/>
      <c r="EY343" s="129"/>
      <c r="EZ343" s="129"/>
      <c r="FA343" s="129"/>
      <c r="FB343" s="129"/>
      <c r="FC343" s="129"/>
      <c r="FD343" s="129"/>
      <c r="FE343" s="129"/>
      <c r="FF343" s="129"/>
      <c r="FG343" s="129"/>
      <c r="FH343" s="129"/>
      <c r="FI343" s="129"/>
      <c r="FJ343" s="129"/>
      <c r="FK343" s="129"/>
      <c r="FL343" s="129"/>
      <c r="FM343" s="129"/>
      <c r="FN343" s="129"/>
      <c r="FO343" s="129"/>
      <c r="FP343" s="129"/>
      <c r="FQ343" s="129"/>
      <c r="FR343" s="129"/>
      <c r="FS343" s="129"/>
      <c r="FT343" s="129"/>
      <c r="FU343" s="129"/>
      <c r="FV343" s="129"/>
      <c r="FW343" s="129"/>
      <c r="FX343" s="129"/>
      <c r="FY343" s="129"/>
      <c r="FZ343" s="129"/>
      <c r="GA343" s="129"/>
      <c r="GB343" s="129"/>
      <c r="GC343" s="129"/>
      <c r="GD343" s="129"/>
      <c r="GE343" s="129"/>
      <c r="GF343" s="129"/>
      <c r="GG343" s="129"/>
      <c r="GH343" s="129"/>
      <c r="GI343" s="129"/>
      <c r="GJ343" s="129"/>
      <c r="GK343" s="129"/>
      <c r="GL343" s="129"/>
      <c r="GM343" s="129"/>
      <c r="GN343" s="129"/>
      <c r="GO343" s="129"/>
      <c r="GP343" s="129"/>
      <c r="GQ343" s="129"/>
      <c r="GR343" s="129"/>
      <c r="GS343" s="129"/>
      <c r="GT343" s="129"/>
      <c r="GU343" s="129"/>
      <c r="GV343" s="129"/>
      <c r="GW343" s="129"/>
      <c r="GX343" s="129"/>
      <c r="GY343" s="129"/>
      <c r="GZ343" s="129"/>
      <c r="HA343" s="129"/>
      <c r="HB343" s="129"/>
      <c r="HC343" s="129"/>
      <c r="HD343" s="129"/>
      <c r="HE343" s="129"/>
      <c r="HF343" s="129"/>
      <c r="HG343" s="129"/>
      <c r="HH343" s="129"/>
      <c r="HI343" s="129"/>
      <c r="HJ343" s="129"/>
      <c r="HK343" s="129"/>
      <c r="HL343" s="129"/>
      <c r="HM343" s="129"/>
      <c r="HN343" s="129"/>
      <c r="HO343" s="129"/>
      <c r="HP343" s="129"/>
      <c r="HQ343" s="129"/>
      <c r="HR343" s="129"/>
      <c r="HS343" s="129"/>
      <c r="HT343" s="129"/>
      <c r="HU343" s="129"/>
      <c r="HV343" s="129"/>
      <c r="HW343" s="129"/>
      <c r="HX343" s="129"/>
      <c r="HY343" s="129"/>
      <c r="HZ343" s="129"/>
      <c r="IA343" s="129"/>
      <c r="IB343" s="129"/>
      <c r="IC343" s="129"/>
      <c r="ID343" s="129"/>
      <c r="IE343" s="129"/>
      <c r="IF343" s="129"/>
      <c r="IG343" s="129"/>
      <c r="IH343" s="129"/>
      <c r="II343" s="129"/>
      <c r="IJ343" s="129"/>
      <c r="IK343" s="129"/>
      <c r="IL343" s="129"/>
      <c r="IM343" s="129"/>
      <c r="IN343" s="129"/>
      <c r="IO343" s="129"/>
      <c r="IP343" s="129"/>
      <c r="IQ343" s="129"/>
      <c r="IR343" s="129"/>
      <c r="IS343" s="129"/>
      <c r="IT343" s="129"/>
      <c r="IU343" s="129"/>
      <c r="IV343" s="129"/>
      <c r="IW343" s="129"/>
      <c r="IX343" s="129"/>
      <c r="IY343" s="129"/>
    </row>
    <row r="344" spans="1:259" s="120" customFormat="1" ht="15" hidden="1" x14ac:dyDescent="0.3">
      <c r="A344" s="130"/>
      <c r="B344" s="138" t="e">
        <f>IF(B77=889,"Delapan Ratus Delapan Puluh Sembilan",IF(B77=890,"Delapan Ratus Sembilan Puluh",IF(B77=891,"Delapan Ratus Sembilan Puluh Satu",IF(B77=892,"Delapan Ratus Sembilan Puluh Dua",IF(B77=893,"Delapan Ratus Sembilan Puluh Tiga",IF(B77=894,"Delapan Ratus Sembilan Puluh Empat",IF(B77=895,"Delapan Ratus Sembilan Puluh Lima",IF(B77=896,"Delapan Ratus Sembilan Puluh Enam",0))))))))</f>
        <v>#REF!</v>
      </c>
      <c r="C344" s="138"/>
      <c r="D344" s="138" t="e">
        <f>IF(D77=889,"Delapan Ratus Delapan Puluh Sembilan",IF(D77=890,"Delapan Ratus Sembilan Puluh",IF(D77=891,"Delapan Ratus Sembilan Puluh Satu",IF(D77=892,"Delapan Ratus Sembilan Puluh Dua",IF(D77=893,"Delapan Ratus Sembilan Puluh Tiga",IF(D77=894,"Delapan Ratus Sembilan Puluh Empat",IF(D77=895,"Delapan Ratus Sembilan Puluh Lima",IF(D77=896,"Delapan Ratus Sembilan Puluh Enam",0))))))))</f>
        <v>#REF!</v>
      </c>
      <c r="E344" s="138" t="e">
        <f>IF(E77=889,"Delapan Ratus Delapan Puluh Sembilan",IF(E77=890,"Delapan Ratus Sembilan Puluh",IF(E77=891,"Delapan Ratus Sembilan Puluh Satu",IF(E77=892,"Delapan Ratus Sembilan Puluh Dua",IF(E77=893,"Delapan Ratus Sembilan Puluh Tiga",IF(E77=894,"Delapan Ratus Sembilan Puluh Empat",IF(E77=895,"Delapan Ratus Sembilan Puluh Lima",IF(E77=896,"Delapan Ratus Sembilan Puluh Enam",0))))))))</f>
        <v>#REF!</v>
      </c>
      <c r="F344" s="138"/>
      <c r="G344" s="138"/>
      <c r="H344" s="138" t="e">
        <f>IF(H77=889,"Delapan Ratus Delapan Puluh Sembilan",IF(H77=890,"Delapan Ratus Sembilan Puluh",IF(H77=891,"Delapan Ratus Sembilan Puluh Satu",IF(H77=892,"Delapan Ratus Sembilan Puluh Dua",IF(H77=893,"Delapan Ratus Sembilan Puluh Tiga",IF(H77=894,"Delapan Ratus Sembilan Puluh Empat",IF(H77=895,"Delapan Ratus Sembilan Puluh Lima",IF(H77=896,"Delapan Ratus Sembilan Puluh Enam",0))))))))</f>
        <v>#REF!</v>
      </c>
      <c r="I344" s="138" t="e">
        <f>IF(I77=889,"Delapan Ratus Delapan Puluh Sembilan",IF(I77=890,"Delapan Ratus Sembilan Puluh",IF(I77=891,"Delapan Ratus Sembilan Puluh Satu",IF(I77=892,"Delapan Ratus Sembilan Puluh Dua",IF(I77=893,"Delapan Ratus Sembilan Puluh Tiga",IF(I77=894,"Delapan Ratus Sembilan Puluh Empat",IF(I77=895,"Delapan Ratus Sembilan Puluh Lima",IF(I77=896,"Delapan Ratus Sembilan Puluh Enam",0))))))))</f>
        <v>#REF!</v>
      </c>
      <c r="J344" s="138"/>
      <c r="K344" s="138"/>
      <c r="L344" s="138"/>
      <c r="M344" s="138"/>
      <c r="N344" s="138"/>
      <c r="O344" s="138"/>
      <c r="P344" s="138"/>
      <c r="Q344" s="138"/>
      <c r="R344" s="138"/>
      <c r="S344" s="138"/>
      <c r="T344" s="138"/>
      <c r="U344" s="138"/>
      <c r="V344" s="133"/>
      <c r="W344" s="128"/>
      <c r="X344" s="129"/>
      <c r="Y344" s="129"/>
      <c r="Z344" s="129"/>
      <c r="AA344" s="129"/>
      <c r="AB344" s="129"/>
      <c r="AC344" s="129"/>
      <c r="AD344" s="129"/>
      <c r="AE344" s="129"/>
      <c r="AF344" s="129"/>
      <c r="AG344" s="129"/>
      <c r="AH344" s="129"/>
      <c r="AI344" s="129"/>
      <c r="AJ344" s="129"/>
      <c r="AK344" s="129"/>
      <c r="AL344" s="129"/>
      <c r="AM344" s="129"/>
      <c r="AN344" s="129"/>
      <c r="AO344" s="129"/>
      <c r="AP344" s="129"/>
      <c r="AQ344" s="129"/>
      <c r="AR344" s="129"/>
      <c r="AS344" s="129"/>
      <c r="AT344" s="129"/>
      <c r="AU344" s="129"/>
      <c r="AV344" s="129"/>
      <c r="AW344" s="129"/>
      <c r="AX344" s="129"/>
      <c r="AY344" s="129"/>
      <c r="AZ344" s="129"/>
      <c r="BA344" s="129"/>
      <c r="BB344" s="129"/>
      <c r="BC344" s="129"/>
      <c r="BD344" s="129"/>
      <c r="BE344" s="129"/>
      <c r="BF344" s="129"/>
      <c r="BG344" s="129"/>
      <c r="BH344" s="129"/>
      <c r="BI344" s="129"/>
      <c r="BJ344" s="129"/>
      <c r="BK344" s="129"/>
      <c r="BL344" s="129"/>
      <c r="BM344" s="129"/>
      <c r="BN344" s="129"/>
      <c r="BO344" s="129"/>
      <c r="BP344" s="129"/>
      <c r="BQ344" s="129"/>
      <c r="BR344" s="129"/>
      <c r="BS344" s="129"/>
      <c r="BT344" s="129"/>
      <c r="BU344" s="129"/>
      <c r="BV344" s="129"/>
      <c r="BW344" s="129"/>
      <c r="BX344" s="129"/>
      <c r="BY344" s="129"/>
      <c r="BZ344" s="129"/>
      <c r="CA344" s="129"/>
      <c r="CB344" s="129"/>
      <c r="CC344" s="129"/>
      <c r="CD344" s="129"/>
      <c r="CE344" s="129"/>
      <c r="CF344" s="129"/>
      <c r="CG344" s="129"/>
      <c r="CH344" s="129"/>
      <c r="CI344" s="129"/>
      <c r="CJ344" s="129"/>
      <c r="CK344" s="129"/>
      <c r="CL344" s="129"/>
      <c r="CM344" s="129"/>
      <c r="CN344" s="129"/>
      <c r="CO344" s="129"/>
      <c r="CP344" s="129"/>
      <c r="CQ344" s="129"/>
      <c r="CR344" s="129"/>
      <c r="CS344" s="129"/>
      <c r="CT344" s="129"/>
      <c r="CU344" s="129"/>
      <c r="CV344" s="129"/>
      <c r="CW344" s="129"/>
      <c r="CX344" s="129"/>
      <c r="CY344" s="129"/>
      <c r="CZ344" s="129"/>
      <c r="DA344" s="129"/>
      <c r="DB344" s="129"/>
      <c r="DC344" s="129"/>
      <c r="DD344" s="129"/>
      <c r="DE344" s="129"/>
      <c r="DF344" s="129"/>
      <c r="DG344" s="129"/>
      <c r="DH344" s="129"/>
      <c r="DI344" s="129"/>
      <c r="DJ344" s="129"/>
      <c r="DK344" s="129"/>
      <c r="DL344" s="129"/>
      <c r="DM344" s="129"/>
      <c r="DN344" s="129"/>
      <c r="DO344" s="129"/>
      <c r="DP344" s="129"/>
      <c r="DQ344" s="129"/>
      <c r="DR344" s="129"/>
      <c r="DS344" s="129"/>
      <c r="DT344" s="129"/>
      <c r="DU344" s="129"/>
      <c r="DV344" s="129"/>
      <c r="DW344" s="129"/>
      <c r="DX344" s="129"/>
      <c r="DY344" s="129"/>
      <c r="DZ344" s="129"/>
      <c r="EA344" s="129"/>
      <c r="EB344" s="129"/>
      <c r="EC344" s="129"/>
      <c r="ED344" s="129"/>
      <c r="EE344" s="129"/>
      <c r="EF344" s="129"/>
      <c r="EG344" s="129"/>
      <c r="EH344" s="129"/>
      <c r="EI344" s="129"/>
      <c r="EJ344" s="129"/>
      <c r="EK344" s="129"/>
      <c r="EL344" s="129"/>
      <c r="EM344" s="129"/>
      <c r="EN344" s="129"/>
      <c r="EO344" s="129"/>
      <c r="EP344" s="129"/>
      <c r="EQ344" s="129"/>
      <c r="ER344" s="129"/>
      <c r="ES344" s="129"/>
      <c r="ET344" s="129"/>
      <c r="EU344" s="129"/>
      <c r="EV344" s="129"/>
      <c r="EW344" s="129"/>
      <c r="EX344" s="129"/>
      <c r="EY344" s="129"/>
      <c r="EZ344" s="129"/>
      <c r="FA344" s="129"/>
      <c r="FB344" s="129"/>
      <c r="FC344" s="129"/>
      <c r="FD344" s="129"/>
      <c r="FE344" s="129"/>
      <c r="FF344" s="129"/>
      <c r="FG344" s="129"/>
      <c r="FH344" s="129"/>
      <c r="FI344" s="129"/>
      <c r="FJ344" s="129"/>
      <c r="FK344" s="129"/>
      <c r="FL344" s="129"/>
      <c r="FM344" s="129"/>
      <c r="FN344" s="129"/>
      <c r="FO344" s="129"/>
      <c r="FP344" s="129"/>
      <c r="FQ344" s="129"/>
      <c r="FR344" s="129"/>
      <c r="FS344" s="129"/>
      <c r="FT344" s="129"/>
      <c r="FU344" s="129"/>
      <c r="FV344" s="129"/>
      <c r="FW344" s="129"/>
      <c r="FX344" s="129"/>
      <c r="FY344" s="129"/>
      <c r="FZ344" s="129"/>
      <c r="GA344" s="129"/>
      <c r="GB344" s="129"/>
      <c r="GC344" s="129"/>
      <c r="GD344" s="129"/>
      <c r="GE344" s="129"/>
      <c r="GF344" s="129"/>
      <c r="GG344" s="129"/>
      <c r="GH344" s="129"/>
      <c r="GI344" s="129"/>
      <c r="GJ344" s="129"/>
      <c r="GK344" s="129"/>
      <c r="GL344" s="129"/>
      <c r="GM344" s="129"/>
      <c r="GN344" s="129"/>
      <c r="GO344" s="129"/>
      <c r="GP344" s="129"/>
      <c r="GQ344" s="129"/>
      <c r="GR344" s="129"/>
      <c r="GS344" s="129"/>
      <c r="GT344" s="129"/>
      <c r="GU344" s="129"/>
      <c r="GV344" s="129"/>
      <c r="GW344" s="129"/>
      <c r="GX344" s="129"/>
      <c r="GY344" s="129"/>
      <c r="GZ344" s="129"/>
      <c r="HA344" s="129"/>
      <c r="HB344" s="129"/>
      <c r="HC344" s="129"/>
      <c r="HD344" s="129"/>
      <c r="HE344" s="129"/>
      <c r="HF344" s="129"/>
      <c r="HG344" s="129"/>
      <c r="HH344" s="129"/>
      <c r="HI344" s="129"/>
      <c r="HJ344" s="129"/>
      <c r="HK344" s="129"/>
      <c r="HL344" s="129"/>
      <c r="HM344" s="129"/>
      <c r="HN344" s="129"/>
      <c r="HO344" s="129"/>
      <c r="HP344" s="129"/>
      <c r="HQ344" s="129"/>
      <c r="HR344" s="129"/>
      <c r="HS344" s="129"/>
      <c r="HT344" s="129"/>
      <c r="HU344" s="129"/>
      <c r="HV344" s="129"/>
      <c r="HW344" s="129"/>
      <c r="HX344" s="129"/>
      <c r="HY344" s="129"/>
      <c r="HZ344" s="129"/>
      <c r="IA344" s="129"/>
      <c r="IB344" s="129"/>
      <c r="IC344" s="129"/>
      <c r="ID344" s="129"/>
      <c r="IE344" s="129"/>
      <c r="IF344" s="129"/>
      <c r="IG344" s="129"/>
      <c r="IH344" s="129"/>
      <c r="II344" s="129"/>
      <c r="IJ344" s="129"/>
      <c r="IK344" s="129"/>
      <c r="IL344" s="129"/>
      <c r="IM344" s="129"/>
      <c r="IN344" s="129"/>
      <c r="IO344" s="129"/>
      <c r="IP344" s="129"/>
      <c r="IQ344" s="129"/>
      <c r="IR344" s="129"/>
      <c r="IS344" s="129"/>
      <c r="IT344" s="129"/>
      <c r="IU344" s="129"/>
      <c r="IV344" s="129"/>
      <c r="IW344" s="129"/>
      <c r="IX344" s="129"/>
      <c r="IY344" s="129"/>
    </row>
    <row r="345" spans="1:259" s="120" customFormat="1" ht="15" hidden="1" x14ac:dyDescent="0.3">
      <c r="A345" s="130"/>
      <c r="B345" s="137" t="e">
        <f>IF(B343=0,B344,B343)</f>
        <v>#REF!</v>
      </c>
      <c r="C345" s="137"/>
      <c r="D345" s="137" t="e">
        <f>IF(D343=0,D344,D343)</f>
        <v>#REF!</v>
      </c>
      <c r="E345" s="137" t="e">
        <f>IF(E343=0,E344,E343)</f>
        <v>#REF!</v>
      </c>
      <c r="F345" s="137"/>
      <c r="G345" s="137"/>
      <c r="H345" s="137" t="e">
        <f>IF(H343=0,H344,H343)</f>
        <v>#REF!</v>
      </c>
      <c r="I345" s="137" t="e">
        <f>IF(I343=0,I344,I343)</f>
        <v>#REF!</v>
      </c>
      <c r="J345" s="138"/>
      <c r="K345" s="138"/>
      <c r="L345" s="138"/>
      <c r="M345" s="138"/>
      <c r="N345" s="138"/>
      <c r="O345" s="138"/>
      <c r="P345" s="138"/>
      <c r="Q345" s="138"/>
      <c r="R345" s="138"/>
      <c r="S345" s="138"/>
      <c r="T345" s="138"/>
      <c r="U345" s="138"/>
      <c r="V345" s="133"/>
      <c r="W345" s="128"/>
      <c r="X345" s="129"/>
      <c r="Y345" s="129"/>
      <c r="Z345" s="129"/>
      <c r="AA345" s="129"/>
      <c r="AB345" s="129"/>
      <c r="AC345" s="129"/>
      <c r="AD345" s="129"/>
      <c r="AE345" s="129"/>
      <c r="AF345" s="129"/>
      <c r="AG345" s="129"/>
      <c r="AH345" s="129"/>
      <c r="AI345" s="129"/>
      <c r="AJ345" s="129"/>
      <c r="AK345" s="129"/>
      <c r="AL345" s="129"/>
      <c r="AM345" s="129"/>
      <c r="AN345" s="129"/>
      <c r="AO345" s="129"/>
      <c r="AP345" s="129"/>
      <c r="AQ345" s="129"/>
      <c r="AR345" s="129"/>
      <c r="AS345" s="129"/>
      <c r="AT345" s="129"/>
      <c r="AU345" s="129"/>
      <c r="AV345" s="129"/>
      <c r="AW345" s="129"/>
      <c r="AX345" s="129"/>
      <c r="AY345" s="129"/>
      <c r="AZ345" s="129"/>
      <c r="BA345" s="129"/>
      <c r="BB345" s="129"/>
      <c r="BC345" s="129"/>
      <c r="BD345" s="129"/>
      <c r="BE345" s="129"/>
      <c r="BF345" s="129"/>
      <c r="BG345" s="129"/>
      <c r="BH345" s="129"/>
      <c r="BI345" s="129"/>
      <c r="BJ345" s="129"/>
      <c r="BK345" s="129"/>
      <c r="BL345" s="129"/>
      <c r="BM345" s="129"/>
      <c r="BN345" s="129"/>
      <c r="BO345" s="129"/>
      <c r="BP345" s="129"/>
      <c r="BQ345" s="129"/>
      <c r="BR345" s="129"/>
      <c r="BS345" s="129"/>
      <c r="BT345" s="129"/>
      <c r="BU345" s="129"/>
      <c r="BV345" s="129"/>
      <c r="BW345" s="129"/>
      <c r="BX345" s="129"/>
      <c r="BY345" s="129"/>
      <c r="BZ345" s="129"/>
      <c r="CA345" s="129"/>
      <c r="CB345" s="129"/>
      <c r="CC345" s="129"/>
      <c r="CD345" s="129"/>
      <c r="CE345" s="129"/>
      <c r="CF345" s="129"/>
      <c r="CG345" s="129"/>
      <c r="CH345" s="129"/>
      <c r="CI345" s="129"/>
      <c r="CJ345" s="129"/>
      <c r="CK345" s="129"/>
      <c r="CL345" s="129"/>
      <c r="CM345" s="129"/>
      <c r="CN345" s="129"/>
      <c r="CO345" s="129"/>
      <c r="CP345" s="129"/>
      <c r="CQ345" s="129"/>
      <c r="CR345" s="129"/>
      <c r="CS345" s="129"/>
      <c r="CT345" s="129"/>
      <c r="CU345" s="129"/>
      <c r="CV345" s="129"/>
      <c r="CW345" s="129"/>
      <c r="CX345" s="129"/>
      <c r="CY345" s="129"/>
      <c r="CZ345" s="129"/>
      <c r="DA345" s="129"/>
      <c r="DB345" s="129"/>
      <c r="DC345" s="129"/>
      <c r="DD345" s="129"/>
      <c r="DE345" s="129"/>
      <c r="DF345" s="129"/>
      <c r="DG345" s="129"/>
      <c r="DH345" s="129"/>
      <c r="DI345" s="129"/>
      <c r="DJ345" s="129"/>
      <c r="DK345" s="129"/>
      <c r="DL345" s="129"/>
      <c r="DM345" s="129"/>
      <c r="DN345" s="129"/>
      <c r="DO345" s="129"/>
      <c r="DP345" s="129"/>
      <c r="DQ345" s="129"/>
      <c r="DR345" s="129"/>
      <c r="DS345" s="129"/>
      <c r="DT345" s="129"/>
      <c r="DU345" s="129"/>
      <c r="DV345" s="129"/>
      <c r="DW345" s="129"/>
      <c r="DX345" s="129"/>
      <c r="DY345" s="129"/>
      <c r="DZ345" s="129"/>
      <c r="EA345" s="129"/>
      <c r="EB345" s="129"/>
      <c r="EC345" s="129"/>
      <c r="ED345" s="129"/>
      <c r="EE345" s="129"/>
      <c r="EF345" s="129"/>
      <c r="EG345" s="129"/>
      <c r="EH345" s="129"/>
      <c r="EI345" s="129"/>
      <c r="EJ345" s="129"/>
      <c r="EK345" s="129"/>
      <c r="EL345" s="129"/>
      <c r="EM345" s="129"/>
      <c r="EN345" s="129"/>
      <c r="EO345" s="129"/>
      <c r="EP345" s="129"/>
      <c r="EQ345" s="129"/>
      <c r="ER345" s="129"/>
      <c r="ES345" s="129"/>
      <c r="ET345" s="129"/>
      <c r="EU345" s="129"/>
      <c r="EV345" s="129"/>
      <c r="EW345" s="129"/>
      <c r="EX345" s="129"/>
      <c r="EY345" s="129"/>
      <c r="EZ345" s="129"/>
      <c r="FA345" s="129"/>
      <c r="FB345" s="129"/>
      <c r="FC345" s="129"/>
      <c r="FD345" s="129"/>
      <c r="FE345" s="129"/>
      <c r="FF345" s="129"/>
      <c r="FG345" s="129"/>
      <c r="FH345" s="129"/>
      <c r="FI345" s="129"/>
      <c r="FJ345" s="129"/>
      <c r="FK345" s="129"/>
      <c r="FL345" s="129"/>
      <c r="FM345" s="129"/>
      <c r="FN345" s="129"/>
      <c r="FO345" s="129"/>
      <c r="FP345" s="129"/>
      <c r="FQ345" s="129"/>
      <c r="FR345" s="129"/>
      <c r="FS345" s="129"/>
      <c r="FT345" s="129"/>
      <c r="FU345" s="129"/>
      <c r="FV345" s="129"/>
      <c r="FW345" s="129"/>
      <c r="FX345" s="129"/>
      <c r="FY345" s="129"/>
      <c r="FZ345" s="129"/>
      <c r="GA345" s="129"/>
      <c r="GB345" s="129"/>
      <c r="GC345" s="129"/>
      <c r="GD345" s="129"/>
      <c r="GE345" s="129"/>
      <c r="GF345" s="129"/>
      <c r="GG345" s="129"/>
      <c r="GH345" s="129"/>
      <c r="GI345" s="129"/>
      <c r="GJ345" s="129"/>
      <c r="GK345" s="129"/>
      <c r="GL345" s="129"/>
      <c r="GM345" s="129"/>
      <c r="GN345" s="129"/>
      <c r="GO345" s="129"/>
      <c r="GP345" s="129"/>
      <c r="GQ345" s="129"/>
      <c r="GR345" s="129"/>
      <c r="GS345" s="129"/>
      <c r="GT345" s="129"/>
      <c r="GU345" s="129"/>
      <c r="GV345" s="129"/>
      <c r="GW345" s="129"/>
      <c r="GX345" s="129"/>
      <c r="GY345" s="129"/>
      <c r="GZ345" s="129"/>
      <c r="HA345" s="129"/>
      <c r="HB345" s="129"/>
      <c r="HC345" s="129"/>
      <c r="HD345" s="129"/>
      <c r="HE345" s="129"/>
      <c r="HF345" s="129"/>
      <c r="HG345" s="129"/>
      <c r="HH345" s="129"/>
      <c r="HI345" s="129"/>
      <c r="HJ345" s="129"/>
      <c r="HK345" s="129"/>
      <c r="HL345" s="129"/>
      <c r="HM345" s="129"/>
      <c r="HN345" s="129"/>
      <c r="HO345" s="129"/>
      <c r="HP345" s="129"/>
      <c r="HQ345" s="129"/>
      <c r="HR345" s="129"/>
      <c r="HS345" s="129"/>
      <c r="HT345" s="129"/>
      <c r="HU345" s="129"/>
      <c r="HV345" s="129"/>
      <c r="HW345" s="129"/>
      <c r="HX345" s="129"/>
      <c r="HY345" s="129"/>
      <c r="HZ345" s="129"/>
      <c r="IA345" s="129"/>
      <c r="IB345" s="129"/>
      <c r="IC345" s="129"/>
      <c r="ID345" s="129"/>
      <c r="IE345" s="129"/>
      <c r="IF345" s="129"/>
      <c r="IG345" s="129"/>
      <c r="IH345" s="129"/>
      <c r="II345" s="129"/>
      <c r="IJ345" s="129"/>
      <c r="IK345" s="129"/>
      <c r="IL345" s="129"/>
      <c r="IM345" s="129"/>
      <c r="IN345" s="129"/>
      <c r="IO345" s="129"/>
      <c r="IP345" s="129"/>
      <c r="IQ345" s="129"/>
      <c r="IR345" s="129"/>
      <c r="IS345" s="129"/>
      <c r="IT345" s="129"/>
      <c r="IU345" s="129"/>
      <c r="IV345" s="129"/>
      <c r="IW345" s="129"/>
      <c r="IX345" s="129"/>
      <c r="IY345" s="129"/>
    </row>
    <row r="346" spans="1:259" s="120" customFormat="1" ht="15" hidden="1" x14ac:dyDescent="0.3">
      <c r="A346" s="130"/>
      <c r="B346" s="138" t="e">
        <f>IF(B77=897,"Delapan Ratus Sembilan Puluh Tujuh",IF(B77=898,"Delapan Ratus Sembilan Puluh Delapan",IF(B77=899,"Delapan Ratus Sembilan Puluh Sembilan",IF(B77=900,"Sembilan Ratus",IF(B77=901,"Sembilan Ratus Satu",IF(B77=902,"Sembilan Ratus Dua",IF(B77=903,"Sembilan Ratus Tiga",IF(B77=904,"Sembilan Ratus Empat",0))))))))</f>
        <v>#REF!</v>
      </c>
      <c r="C346" s="138"/>
      <c r="D346" s="138" t="e">
        <f>IF(D77=897,"Delapan Ratus Sembilan Puluh Tujuh",IF(D77=898,"Delapan Ratus Sembilan Puluh Delapan",IF(D77=899,"Delapan Ratus Sembilan Puluh Sembilan",IF(D77=900,"Sembilan Ratus",IF(D77=901,"Sembilan Ratus Satu",IF(D77=902,"Sembilan Ratus Dua",IF(D77=903,"Sembilan Ratus Tiga",IF(D77=904,"Sembilan Ratus Empat",0))))))))</f>
        <v>#REF!</v>
      </c>
      <c r="E346" s="138" t="e">
        <f>IF(E77=897,"Delapan Ratus Sembilan Puluh Tujuh",IF(E77=898,"Delapan Ratus Sembilan Puluh Delapan",IF(E77=899,"Delapan Ratus Sembilan Puluh Sembilan",IF(E77=900,"Sembilan Ratus",IF(E77=901,"Sembilan Ratus Satu",IF(E77=902,"Sembilan Ratus Dua",IF(E77=903,"Sembilan Ratus Tiga",IF(E77=904,"Sembilan Ratus Empat",0))))))))</f>
        <v>#REF!</v>
      </c>
      <c r="F346" s="138"/>
      <c r="G346" s="138"/>
      <c r="H346" s="138" t="e">
        <f>IF(H77=897,"Delapan Ratus Sembilan Puluh Tujuh",IF(H77=898,"Delapan Ratus Sembilan Puluh Delapan",IF(H77=899,"Delapan Ratus Sembilan Puluh Sembilan",IF(H77=900,"Sembilan Ratus",IF(H77=901,"Sembilan Ratus Satu",IF(H77=902,"Sembilan Ratus Dua",IF(H77=903,"Sembilan Ratus Tiga",IF(H77=904,"Sembilan Ratus Empat",0))))))))</f>
        <v>#REF!</v>
      </c>
      <c r="I346" s="138" t="e">
        <f>IF(I77=897,"Delapan Ratus Sembilan Puluh Tujuh",IF(I77=898,"Delapan Ratus Sembilan Puluh Delapan",IF(I77=899,"Delapan Ratus Sembilan Puluh Sembilan",IF(I77=900,"Sembilan Ratus",IF(I77=901,"Sembilan Ratus Satu",IF(I77=902,"Sembilan Ratus Dua",IF(I77=903,"Sembilan Ratus Tiga",IF(I77=904,"Sembilan Ratus Empat",0))))))))</f>
        <v>#REF!</v>
      </c>
      <c r="J346" s="138"/>
      <c r="K346" s="138"/>
      <c r="L346" s="138"/>
      <c r="M346" s="138"/>
      <c r="N346" s="138"/>
      <c r="O346" s="138"/>
      <c r="P346" s="138"/>
      <c r="Q346" s="138"/>
      <c r="R346" s="138"/>
      <c r="S346" s="138"/>
      <c r="T346" s="138"/>
      <c r="U346" s="138"/>
      <c r="V346" s="133"/>
      <c r="W346" s="128"/>
      <c r="X346" s="129"/>
      <c r="Y346" s="129"/>
      <c r="Z346" s="129"/>
      <c r="AA346" s="129"/>
      <c r="AB346" s="129"/>
      <c r="AC346" s="129"/>
      <c r="AD346" s="129"/>
      <c r="AE346" s="129"/>
      <c r="AF346" s="129"/>
      <c r="AG346" s="129"/>
      <c r="AH346" s="129"/>
      <c r="AI346" s="129"/>
      <c r="AJ346" s="129"/>
      <c r="AK346" s="129"/>
      <c r="AL346" s="129"/>
      <c r="AM346" s="129"/>
      <c r="AN346" s="129"/>
      <c r="AO346" s="129"/>
      <c r="AP346" s="129"/>
      <c r="AQ346" s="129"/>
      <c r="AR346" s="129"/>
      <c r="AS346" s="129"/>
      <c r="AT346" s="129"/>
      <c r="AU346" s="129"/>
      <c r="AV346" s="129"/>
      <c r="AW346" s="129"/>
      <c r="AX346" s="129"/>
      <c r="AY346" s="129"/>
      <c r="AZ346" s="129"/>
      <c r="BA346" s="129"/>
      <c r="BB346" s="129"/>
      <c r="BC346" s="129"/>
      <c r="BD346" s="129"/>
      <c r="BE346" s="129"/>
      <c r="BF346" s="129"/>
      <c r="BG346" s="129"/>
      <c r="BH346" s="129"/>
      <c r="BI346" s="129"/>
      <c r="BJ346" s="129"/>
      <c r="BK346" s="129"/>
      <c r="BL346" s="129"/>
      <c r="BM346" s="129"/>
      <c r="BN346" s="129"/>
      <c r="BO346" s="129"/>
      <c r="BP346" s="129"/>
      <c r="BQ346" s="129"/>
      <c r="BR346" s="129"/>
      <c r="BS346" s="129"/>
      <c r="BT346" s="129"/>
      <c r="BU346" s="129"/>
      <c r="BV346" s="129"/>
      <c r="BW346" s="129"/>
      <c r="BX346" s="129"/>
      <c r="BY346" s="129"/>
      <c r="BZ346" s="129"/>
      <c r="CA346" s="129"/>
      <c r="CB346" s="129"/>
      <c r="CC346" s="129"/>
      <c r="CD346" s="129"/>
      <c r="CE346" s="129"/>
      <c r="CF346" s="129"/>
      <c r="CG346" s="129"/>
      <c r="CH346" s="129"/>
      <c r="CI346" s="129"/>
      <c r="CJ346" s="129"/>
      <c r="CK346" s="129"/>
      <c r="CL346" s="129"/>
      <c r="CM346" s="129"/>
      <c r="CN346" s="129"/>
      <c r="CO346" s="129"/>
      <c r="CP346" s="129"/>
      <c r="CQ346" s="129"/>
      <c r="CR346" s="129"/>
      <c r="CS346" s="129"/>
      <c r="CT346" s="129"/>
      <c r="CU346" s="129"/>
      <c r="CV346" s="129"/>
      <c r="CW346" s="129"/>
      <c r="CX346" s="129"/>
      <c r="CY346" s="129"/>
      <c r="CZ346" s="129"/>
      <c r="DA346" s="129"/>
      <c r="DB346" s="129"/>
      <c r="DC346" s="129"/>
      <c r="DD346" s="129"/>
      <c r="DE346" s="129"/>
      <c r="DF346" s="129"/>
      <c r="DG346" s="129"/>
      <c r="DH346" s="129"/>
      <c r="DI346" s="129"/>
      <c r="DJ346" s="129"/>
      <c r="DK346" s="129"/>
      <c r="DL346" s="129"/>
      <c r="DM346" s="129"/>
      <c r="DN346" s="129"/>
      <c r="DO346" s="129"/>
      <c r="DP346" s="129"/>
      <c r="DQ346" s="129"/>
      <c r="DR346" s="129"/>
      <c r="DS346" s="129"/>
      <c r="DT346" s="129"/>
      <c r="DU346" s="129"/>
      <c r="DV346" s="129"/>
      <c r="DW346" s="129"/>
      <c r="DX346" s="129"/>
      <c r="DY346" s="129"/>
      <c r="DZ346" s="129"/>
      <c r="EA346" s="129"/>
      <c r="EB346" s="129"/>
      <c r="EC346" s="129"/>
      <c r="ED346" s="129"/>
      <c r="EE346" s="129"/>
      <c r="EF346" s="129"/>
      <c r="EG346" s="129"/>
      <c r="EH346" s="129"/>
      <c r="EI346" s="129"/>
      <c r="EJ346" s="129"/>
      <c r="EK346" s="129"/>
      <c r="EL346" s="129"/>
      <c r="EM346" s="129"/>
      <c r="EN346" s="129"/>
      <c r="EO346" s="129"/>
      <c r="EP346" s="129"/>
      <c r="EQ346" s="129"/>
      <c r="ER346" s="129"/>
      <c r="ES346" s="129"/>
      <c r="ET346" s="129"/>
      <c r="EU346" s="129"/>
      <c r="EV346" s="129"/>
      <c r="EW346" s="129"/>
      <c r="EX346" s="129"/>
      <c r="EY346" s="129"/>
      <c r="EZ346" s="129"/>
      <c r="FA346" s="129"/>
      <c r="FB346" s="129"/>
      <c r="FC346" s="129"/>
      <c r="FD346" s="129"/>
      <c r="FE346" s="129"/>
      <c r="FF346" s="129"/>
      <c r="FG346" s="129"/>
      <c r="FH346" s="129"/>
      <c r="FI346" s="129"/>
      <c r="FJ346" s="129"/>
      <c r="FK346" s="129"/>
      <c r="FL346" s="129"/>
      <c r="FM346" s="129"/>
      <c r="FN346" s="129"/>
      <c r="FO346" s="129"/>
      <c r="FP346" s="129"/>
      <c r="FQ346" s="129"/>
      <c r="FR346" s="129"/>
      <c r="FS346" s="129"/>
      <c r="FT346" s="129"/>
      <c r="FU346" s="129"/>
      <c r="FV346" s="129"/>
      <c r="FW346" s="129"/>
      <c r="FX346" s="129"/>
      <c r="FY346" s="129"/>
      <c r="FZ346" s="129"/>
      <c r="GA346" s="129"/>
      <c r="GB346" s="129"/>
      <c r="GC346" s="129"/>
      <c r="GD346" s="129"/>
      <c r="GE346" s="129"/>
      <c r="GF346" s="129"/>
      <c r="GG346" s="129"/>
      <c r="GH346" s="129"/>
      <c r="GI346" s="129"/>
      <c r="GJ346" s="129"/>
      <c r="GK346" s="129"/>
      <c r="GL346" s="129"/>
      <c r="GM346" s="129"/>
      <c r="GN346" s="129"/>
      <c r="GO346" s="129"/>
      <c r="GP346" s="129"/>
      <c r="GQ346" s="129"/>
      <c r="GR346" s="129"/>
      <c r="GS346" s="129"/>
      <c r="GT346" s="129"/>
      <c r="GU346" s="129"/>
      <c r="GV346" s="129"/>
      <c r="GW346" s="129"/>
      <c r="GX346" s="129"/>
      <c r="GY346" s="129"/>
      <c r="GZ346" s="129"/>
      <c r="HA346" s="129"/>
      <c r="HB346" s="129"/>
      <c r="HC346" s="129"/>
      <c r="HD346" s="129"/>
      <c r="HE346" s="129"/>
      <c r="HF346" s="129"/>
      <c r="HG346" s="129"/>
      <c r="HH346" s="129"/>
      <c r="HI346" s="129"/>
      <c r="HJ346" s="129"/>
      <c r="HK346" s="129"/>
      <c r="HL346" s="129"/>
      <c r="HM346" s="129"/>
      <c r="HN346" s="129"/>
      <c r="HO346" s="129"/>
      <c r="HP346" s="129"/>
      <c r="HQ346" s="129"/>
      <c r="HR346" s="129"/>
      <c r="HS346" s="129"/>
      <c r="HT346" s="129"/>
      <c r="HU346" s="129"/>
      <c r="HV346" s="129"/>
      <c r="HW346" s="129"/>
      <c r="HX346" s="129"/>
      <c r="HY346" s="129"/>
      <c r="HZ346" s="129"/>
      <c r="IA346" s="129"/>
      <c r="IB346" s="129"/>
      <c r="IC346" s="129"/>
      <c r="ID346" s="129"/>
      <c r="IE346" s="129"/>
      <c r="IF346" s="129"/>
      <c r="IG346" s="129"/>
      <c r="IH346" s="129"/>
      <c r="II346" s="129"/>
      <c r="IJ346" s="129"/>
      <c r="IK346" s="129"/>
      <c r="IL346" s="129"/>
      <c r="IM346" s="129"/>
      <c r="IN346" s="129"/>
      <c r="IO346" s="129"/>
      <c r="IP346" s="129"/>
      <c r="IQ346" s="129"/>
      <c r="IR346" s="129"/>
      <c r="IS346" s="129"/>
      <c r="IT346" s="129"/>
      <c r="IU346" s="129"/>
      <c r="IV346" s="129"/>
      <c r="IW346" s="129"/>
      <c r="IX346" s="129"/>
      <c r="IY346" s="129"/>
    </row>
    <row r="347" spans="1:259" s="120" customFormat="1" ht="15" hidden="1" x14ac:dyDescent="0.3">
      <c r="A347" s="130"/>
      <c r="B347" s="137" t="e">
        <f>IF(B345=0,B346,B345)</f>
        <v>#REF!</v>
      </c>
      <c r="C347" s="137"/>
      <c r="D347" s="137" t="e">
        <f>IF(D345=0,D346,D345)</f>
        <v>#REF!</v>
      </c>
      <c r="E347" s="137" t="e">
        <f>IF(E345=0,E346,E345)</f>
        <v>#REF!</v>
      </c>
      <c r="F347" s="137"/>
      <c r="G347" s="137"/>
      <c r="H347" s="137" t="e">
        <f>IF(H345=0,H346,H345)</f>
        <v>#REF!</v>
      </c>
      <c r="I347" s="137" t="e">
        <f>IF(I345=0,I346,I345)</f>
        <v>#REF!</v>
      </c>
      <c r="J347" s="138"/>
      <c r="K347" s="138"/>
      <c r="L347" s="138"/>
      <c r="M347" s="138"/>
      <c r="N347" s="138"/>
      <c r="O347" s="138"/>
      <c r="P347" s="138"/>
      <c r="Q347" s="138"/>
      <c r="R347" s="138"/>
      <c r="S347" s="138"/>
      <c r="T347" s="138"/>
      <c r="U347" s="138"/>
      <c r="V347" s="133"/>
      <c r="W347" s="128"/>
      <c r="X347" s="129"/>
      <c r="Y347" s="129"/>
      <c r="Z347" s="129"/>
      <c r="AA347" s="129"/>
      <c r="AB347" s="129"/>
      <c r="AC347" s="129"/>
      <c r="AD347" s="129"/>
      <c r="AE347" s="129"/>
      <c r="AF347" s="129"/>
      <c r="AG347" s="129"/>
      <c r="AH347" s="129"/>
      <c r="AI347" s="129"/>
      <c r="AJ347" s="129"/>
      <c r="AK347" s="129"/>
      <c r="AL347" s="129"/>
      <c r="AM347" s="129"/>
      <c r="AN347" s="129"/>
      <c r="AO347" s="129"/>
      <c r="AP347" s="129"/>
      <c r="AQ347" s="129"/>
      <c r="AR347" s="129"/>
      <c r="AS347" s="129"/>
      <c r="AT347" s="129"/>
      <c r="AU347" s="129"/>
      <c r="AV347" s="129"/>
      <c r="AW347" s="129"/>
      <c r="AX347" s="129"/>
      <c r="AY347" s="129"/>
      <c r="AZ347" s="129"/>
      <c r="BA347" s="129"/>
      <c r="BB347" s="129"/>
      <c r="BC347" s="129"/>
      <c r="BD347" s="129"/>
      <c r="BE347" s="129"/>
      <c r="BF347" s="129"/>
      <c r="BG347" s="129"/>
      <c r="BH347" s="129"/>
      <c r="BI347" s="129"/>
      <c r="BJ347" s="129"/>
      <c r="BK347" s="129"/>
      <c r="BL347" s="129"/>
      <c r="BM347" s="129"/>
      <c r="BN347" s="129"/>
      <c r="BO347" s="129"/>
      <c r="BP347" s="129"/>
      <c r="BQ347" s="129"/>
      <c r="BR347" s="129"/>
      <c r="BS347" s="129"/>
      <c r="BT347" s="129"/>
      <c r="BU347" s="129"/>
      <c r="BV347" s="129"/>
      <c r="BW347" s="129"/>
      <c r="BX347" s="129"/>
      <c r="BY347" s="129"/>
      <c r="BZ347" s="129"/>
      <c r="CA347" s="129"/>
      <c r="CB347" s="129"/>
      <c r="CC347" s="129"/>
      <c r="CD347" s="129"/>
      <c r="CE347" s="129"/>
      <c r="CF347" s="129"/>
      <c r="CG347" s="129"/>
      <c r="CH347" s="129"/>
      <c r="CI347" s="129"/>
      <c r="CJ347" s="129"/>
      <c r="CK347" s="129"/>
      <c r="CL347" s="129"/>
      <c r="CM347" s="129"/>
      <c r="CN347" s="129"/>
      <c r="CO347" s="129"/>
      <c r="CP347" s="129"/>
      <c r="CQ347" s="129"/>
      <c r="CR347" s="129"/>
      <c r="CS347" s="129"/>
      <c r="CT347" s="129"/>
      <c r="CU347" s="129"/>
      <c r="CV347" s="129"/>
      <c r="CW347" s="129"/>
      <c r="CX347" s="129"/>
      <c r="CY347" s="129"/>
      <c r="CZ347" s="129"/>
      <c r="DA347" s="129"/>
      <c r="DB347" s="129"/>
      <c r="DC347" s="129"/>
      <c r="DD347" s="129"/>
      <c r="DE347" s="129"/>
      <c r="DF347" s="129"/>
      <c r="DG347" s="129"/>
      <c r="DH347" s="129"/>
      <c r="DI347" s="129"/>
      <c r="DJ347" s="129"/>
      <c r="DK347" s="129"/>
      <c r="DL347" s="129"/>
      <c r="DM347" s="129"/>
      <c r="DN347" s="129"/>
      <c r="DO347" s="129"/>
      <c r="DP347" s="129"/>
      <c r="DQ347" s="129"/>
      <c r="DR347" s="129"/>
      <c r="DS347" s="129"/>
      <c r="DT347" s="129"/>
      <c r="DU347" s="129"/>
      <c r="DV347" s="129"/>
      <c r="DW347" s="129"/>
      <c r="DX347" s="129"/>
      <c r="DY347" s="129"/>
      <c r="DZ347" s="129"/>
      <c r="EA347" s="129"/>
      <c r="EB347" s="129"/>
      <c r="EC347" s="129"/>
      <c r="ED347" s="129"/>
      <c r="EE347" s="129"/>
      <c r="EF347" s="129"/>
      <c r="EG347" s="129"/>
      <c r="EH347" s="129"/>
      <c r="EI347" s="129"/>
      <c r="EJ347" s="129"/>
      <c r="EK347" s="129"/>
      <c r="EL347" s="129"/>
      <c r="EM347" s="129"/>
      <c r="EN347" s="129"/>
      <c r="EO347" s="129"/>
      <c r="EP347" s="129"/>
      <c r="EQ347" s="129"/>
      <c r="ER347" s="129"/>
      <c r="ES347" s="129"/>
      <c r="ET347" s="129"/>
      <c r="EU347" s="129"/>
      <c r="EV347" s="129"/>
      <c r="EW347" s="129"/>
      <c r="EX347" s="129"/>
      <c r="EY347" s="129"/>
      <c r="EZ347" s="129"/>
      <c r="FA347" s="129"/>
      <c r="FB347" s="129"/>
      <c r="FC347" s="129"/>
      <c r="FD347" s="129"/>
      <c r="FE347" s="129"/>
      <c r="FF347" s="129"/>
      <c r="FG347" s="129"/>
      <c r="FH347" s="129"/>
      <c r="FI347" s="129"/>
      <c r="FJ347" s="129"/>
      <c r="FK347" s="129"/>
      <c r="FL347" s="129"/>
      <c r="FM347" s="129"/>
      <c r="FN347" s="129"/>
      <c r="FO347" s="129"/>
      <c r="FP347" s="129"/>
      <c r="FQ347" s="129"/>
      <c r="FR347" s="129"/>
      <c r="FS347" s="129"/>
      <c r="FT347" s="129"/>
      <c r="FU347" s="129"/>
      <c r="FV347" s="129"/>
      <c r="FW347" s="129"/>
      <c r="FX347" s="129"/>
      <c r="FY347" s="129"/>
      <c r="FZ347" s="129"/>
      <c r="GA347" s="129"/>
      <c r="GB347" s="129"/>
      <c r="GC347" s="129"/>
      <c r="GD347" s="129"/>
      <c r="GE347" s="129"/>
      <c r="GF347" s="129"/>
      <c r="GG347" s="129"/>
      <c r="GH347" s="129"/>
      <c r="GI347" s="129"/>
      <c r="GJ347" s="129"/>
      <c r="GK347" s="129"/>
      <c r="GL347" s="129"/>
      <c r="GM347" s="129"/>
      <c r="GN347" s="129"/>
      <c r="GO347" s="129"/>
      <c r="GP347" s="129"/>
      <c r="GQ347" s="129"/>
      <c r="GR347" s="129"/>
      <c r="GS347" s="129"/>
      <c r="GT347" s="129"/>
      <c r="GU347" s="129"/>
      <c r="GV347" s="129"/>
      <c r="GW347" s="129"/>
      <c r="GX347" s="129"/>
      <c r="GY347" s="129"/>
      <c r="GZ347" s="129"/>
      <c r="HA347" s="129"/>
      <c r="HB347" s="129"/>
      <c r="HC347" s="129"/>
      <c r="HD347" s="129"/>
      <c r="HE347" s="129"/>
      <c r="HF347" s="129"/>
      <c r="HG347" s="129"/>
      <c r="HH347" s="129"/>
      <c r="HI347" s="129"/>
      <c r="HJ347" s="129"/>
      <c r="HK347" s="129"/>
      <c r="HL347" s="129"/>
      <c r="HM347" s="129"/>
      <c r="HN347" s="129"/>
      <c r="HO347" s="129"/>
      <c r="HP347" s="129"/>
      <c r="HQ347" s="129"/>
      <c r="HR347" s="129"/>
      <c r="HS347" s="129"/>
      <c r="HT347" s="129"/>
      <c r="HU347" s="129"/>
      <c r="HV347" s="129"/>
      <c r="HW347" s="129"/>
      <c r="HX347" s="129"/>
      <c r="HY347" s="129"/>
      <c r="HZ347" s="129"/>
      <c r="IA347" s="129"/>
      <c r="IB347" s="129"/>
      <c r="IC347" s="129"/>
      <c r="ID347" s="129"/>
      <c r="IE347" s="129"/>
      <c r="IF347" s="129"/>
      <c r="IG347" s="129"/>
      <c r="IH347" s="129"/>
      <c r="II347" s="129"/>
      <c r="IJ347" s="129"/>
      <c r="IK347" s="129"/>
      <c r="IL347" s="129"/>
      <c r="IM347" s="129"/>
      <c r="IN347" s="129"/>
      <c r="IO347" s="129"/>
      <c r="IP347" s="129"/>
      <c r="IQ347" s="129"/>
      <c r="IR347" s="129"/>
      <c r="IS347" s="129"/>
      <c r="IT347" s="129"/>
      <c r="IU347" s="129"/>
      <c r="IV347" s="129"/>
      <c r="IW347" s="129"/>
      <c r="IX347" s="129"/>
      <c r="IY347" s="129"/>
    </row>
    <row r="348" spans="1:259" s="120" customFormat="1" ht="15" hidden="1" x14ac:dyDescent="0.3">
      <c r="A348" s="130"/>
      <c r="B348" s="138" t="e">
        <f>IF(B77=905,"Sembilan Ratus Lima",IF(B77=906,"Sembilan Ratus Enam",IF(B77=907,"Sembilan Ratus Tujuh",IF(B77=908,"Sembilan Ratus Delapan",IF(B77=909,"Sembilan Ratus Sembilan",IF(B77=910,"Sembilan Ratus Sepuluh",IF(B77=911,"Sembilan Ratus Sebelas",IF(B77=912,"Sembilan Ratus Dua Belas",0))))))))</f>
        <v>#REF!</v>
      </c>
      <c r="C348" s="138"/>
      <c r="D348" s="138" t="e">
        <f>IF(D77=905,"Sembilan Ratus Lima",IF(D77=906,"Sembilan Ratus Enam",IF(D77=907,"Sembilan Ratus Tujuh",IF(D77=908,"Sembilan Ratus Delapan",IF(D77=909,"Sembilan Ratus Sembilan",IF(D77=910,"Sembilan Ratus Sepuluh",IF(D77=911,"Sembilan Ratus Sebelas",IF(D77=912,"Sembilan Ratus Dua Belas",0))))))))</f>
        <v>#REF!</v>
      </c>
      <c r="E348" s="138" t="e">
        <f>IF(E77=905,"Sembilan Ratus Lima",IF(E77=906,"Sembilan Ratus Enam",IF(E77=907,"Sembilan Ratus Tujuh",IF(E77=908,"Sembilan Ratus Delapan",IF(E77=909,"Sembilan Ratus Sembilan",IF(E77=910,"Sembilan Ratus Sepuluh",IF(E77=911,"Sembilan Ratus Sebelas",IF(E77=912,"Sembilan Ratus Dua Belas",0))))))))</f>
        <v>#REF!</v>
      </c>
      <c r="F348" s="138"/>
      <c r="G348" s="138"/>
      <c r="H348" s="138" t="e">
        <f>IF(H77=905,"Sembilan Ratus Lima",IF(H77=906,"Sembilan Ratus Enam",IF(H77=907,"Sembilan Ratus Tujuh",IF(H77=908,"Sembilan Ratus Delapan",IF(H77=909,"Sembilan Ratus Sembilan",IF(H77=910,"Sembilan Ratus Sepuluh",IF(H77=911,"Sembilan Ratus Sebelas",IF(H77=912,"Sembilan Ratus Dua Belas",0))))))))</f>
        <v>#REF!</v>
      </c>
      <c r="I348" s="138" t="e">
        <f>IF(I77=905,"Sembilan Ratus Lima",IF(I77=906,"Sembilan Ratus Enam",IF(I77=907,"Sembilan Ratus Tujuh",IF(I77=908,"Sembilan Ratus Delapan",IF(I77=909,"Sembilan Ratus Sembilan",IF(I77=910,"Sembilan Ratus Sepuluh",IF(I77=911,"Sembilan Ratus Sebelas",IF(I77=912,"Sembilan Ratus Dua Belas",0))))))))</f>
        <v>#REF!</v>
      </c>
      <c r="J348" s="138"/>
      <c r="K348" s="138"/>
      <c r="L348" s="138"/>
      <c r="M348" s="138"/>
      <c r="N348" s="138"/>
      <c r="O348" s="138"/>
      <c r="P348" s="138"/>
      <c r="Q348" s="138"/>
      <c r="R348" s="138"/>
      <c r="S348" s="138"/>
      <c r="T348" s="138"/>
      <c r="U348" s="138"/>
      <c r="V348" s="133"/>
      <c r="W348" s="128"/>
      <c r="X348" s="129"/>
      <c r="Y348" s="129"/>
      <c r="Z348" s="129"/>
      <c r="AA348" s="129"/>
      <c r="AB348" s="129"/>
      <c r="AC348" s="129"/>
      <c r="AD348" s="129"/>
      <c r="AE348" s="129"/>
      <c r="AF348" s="129"/>
      <c r="AG348" s="129"/>
      <c r="AH348" s="129"/>
      <c r="AI348" s="129"/>
      <c r="AJ348" s="129"/>
      <c r="AK348" s="129"/>
      <c r="AL348" s="129"/>
      <c r="AM348" s="129"/>
      <c r="AN348" s="129"/>
      <c r="AO348" s="129"/>
      <c r="AP348" s="129"/>
      <c r="AQ348" s="129"/>
      <c r="AR348" s="129"/>
      <c r="AS348" s="129"/>
      <c r="AT348" s="129"/>
      <c r="AU348" s="129"/>
      <c r="AV348" s="129"/>
      <c r="AW348" s="129"/>
      <c r="AX348" s="129"/>
      <c r="AY348" s="129"/>
      <c r="AZ348" s="129"/>
      <c r="BA348" s="129"/>
      <c r="BB348" s="129"/>
      <c r="BC348" s="129"/>
      <c r="BD348" s="129"/>
      <c r="BE348" s="129"/>
      <c r="BF348" s="129"/>
      <c r="BG348" s="129"/>
      <c r="BH348" s="129"/>
      <c r="BI348" s="129"/>
      <c r="BJ348" s="129"/>
      <c r="BK348" s="129"/>
      <c r="BL348" s="129"/>
      <c r="BM348" s="129"/>
      <c r="BN348" s="129"/>
      <c r="BO348" s="129"/>
      <c r="BP348" s="129"/>
      <c r="BQ348" s="129"/>
      <c r="BR348" s="129"/>
      <c r="BS348" s="129"/>
      <c r="BT348" s="129"/>
      <c r="BU348" s="129"/>
      <c r="BV348" s="129"/>
      <c r="BW348" s="129"/>
      <c r="BX348" s="129"/>
      <c r="BY348" s="129"/>
      <c r="BZ348" s="129"/>
      <c r="CA348" s="129"/>
      <c r="CB348" s="129"/>
      <c r="CC348" s="129"/>
      <c r="CD348" s="129"/>
      <c r="CE348" s="129"/>
      <c r="CF348" s="129"/>
      <c r="CG348" s="129"/>
      <c r="CH348" s="129"/>
      <c r="CI348" s="129"/>
      <c r="CJ348" s="129"/>
      <c r="CK348" s="129"/>
      <c r="CL348" s="129"/>
      <c r="CM348" s="129"/>
      <c r="CN348" s="129"/>
      <c r="CO348" s="129"/>
      <c r="CP348" s="129"/>
      <c r="CQ348" s="129"/>
      <c r="CR348" s="129"/>
      <c r="CS348" s="129"/>
      <c r="CT348" s="129"/>
      <c r="CU348" s="129"/>
      <c r="CV348" s="129"/>
      <c r="CW348" s="129"/>
      <c r="CX348" s="129"/>
      <c r="CY348" s="129"/>
      <c r="CZ348" s="129"/>
      <c r="DA348" s="129"/>
      <c r="DB348" s="129"/>
      <c r="DC348" s="129"/>
      <c r="DD348" s="129"/>
      <c r="DE348" s="129"/>
      <c r="DF348" s="129"/>
      <c r="DG348" s="129"/>
      <c r="DH348" s="129"/>
      <c r="DI348" s="129"/>
      <c r="DJ348" s="129"/>
      <c r="DK348" s="129"/>
      <c r="DL348" s="129"/>
      <c r="DM348" s="129"/>
      <c r="DN348" s="129"/>
      <c r="DO348" s="129"/>
      <c r="DP348" s="129"/>
      <c r="DQ348" s="129"/>
      <c r="DR348" s="129"/>
      <c r="DS348" s="129"/>
      <c r="DT348" s="129"/>
      <c r="DU348" s="129"/>
      <c r="DV348" s="129"/>
      <c r="DW348" s="129"/>
      <c r="DX348" s="129"/>
      <c r="DY348" s="129"/>
      <c r="DZ348" s="129"/>
      <c r="EA348" s="129"/>
      <c r="EB348" s="129"/>
      <c r="EC348" s="129"/>
      <c r="ED348" s="129"/>
      <c r="EE348" s="129"/>
      <c r="EF348" s="129"/>
      <c r="EG348" s="129"/>
      <c r="EH348" s="129"/>
      <c r="EI348" s="129"/>
      <c r="EJ348" s="129"/>
      <c r="EK348" s="129"/>
      <c r="EL348" s="129"/>
      <c r="EM348" s="129"/>
      <c r="EN348" s="129"/>
      <c r="EO348" s="129"/>
      <c r="EP348" s="129"/>
      <c r="EQ348" s="129"/>
      <c r="ER348" s="129"/>
      <c r="ES348" s="129"/>
      <c r="ET348" s="129"/>
      <c r="EU348" s="129"/>
      <c r="EV348" s="129"/>
      <c r="EW348" s="129"/>
      <c r="EX348" s="129"/>
      <c r="EY348" s="129"/>
      <c r="EZ348" s="129"/>
      <c r="FA348" s="129"/>
      <c r="FB348" s="129"/>
      <c r="FC348" s="129"/>
      <c r="FD348" s="129"/>
      <c r="FE348" s="129"/>
      <c r="FF348" s="129"/>
      <c r="FG348" s="129"/>
      <c r="FH348" s="129"/>
      <c r="FI348" s="129"/>
      <c r="FJ348" s="129"/>
      <c r="FK348" s="129"/>
      <c r="FL348" s="129"/>
      <c r="FM348" s="129"/>
      <c r="FN348" s="129"/>
      <c r="FO348" s="129"/>
      <c r="FP348" s="129"/>
      <c r="FQ348" s="129"/>
      <c r="FR348" s="129"/>
      <c r="FS348" s="129"/>
      <c r="FT348" s="129"/>
      <c r="FU348" s="129"/>
      <c r="FV348" s="129"/>
      <c r="FW348" s="129"/>
      <c r="FX348" s="129"/>
      <c r="FY348" s="129"/>
      <c r="FZ348" s="129"/>
      <c r="GA348" s="129"/>
      <c r="GB348" s="129"/>
      <c r="GC348" s="129"/>
      <c r="GD348" s="129"/>
      <c r="GE348" s="129"/>
      <c r="GF348" s="129"/>
      <c r="GG348" s="129"/>
      <c r="GH348" s="129"/>
      <c r="GI348" s="129"/>
      <c r="GJ348" s="129"/>
      <c r="GK348" s="129"/>
      <c r="GL348" s="129"/>
      <c r="GM348" s="129"/>
      <c r="GN348" s="129"/>
      <c r="GO348" s="129"/>
      <c r="GP348" s="129"/>
      <c r="GQ348" s="129"/>
      <c r="GR348" s="129"/>
      <c r="GS348" s="129"/>
      <c r="GT348" s="129"/>
      <c r="GU348" s="129"/>
      <c r="GV348" s="129"/>
      <c r="GW348" s="129"/>
      <c r="GX348" s="129"/>
      <c r="GY348" s="129"/>
      <c r="GZ348" s="129"/>
      <c r="HA348" s="129"/>
      <c r="HB348" s="129"/>
      <c r="HC348" s="129"/>
      <c r="HD348" s="129"/>
      <c r="HE348" s="129"/>
      <c r="HF348" s="129"/>
      <c r="HG348" s="129"/>
      <c r="HH348" s="129"/>
      <c r="HI348" s="129"/>
      <c r="HJ348" s="129"/>
      <c r="HK348" s="129"/>
      <c r="HL348" s="129"/>
      <c r="HM348" s="129"/>
      <c r="HN348" s="129"/>
      <c r="HO348" s="129"/>
      <c r="HP348" s="129"/>
      <c r="HQ348" s="129"/>
      <c r="HR348" s="129"/>
      <c r="HS348" s="129"/>
      <c r="HT348" s="129"/>
      <c r="HU348" s="129"/>
      <c r="HV348" s="129"/>
      <c r="HW348" s="129"/>
      <c r="HX348" s="129"/>
      <c r="HY348" s="129"/>
      <c r="HZ348" s="129"/>
      <c r="IA348" s="129"/>
      <c r="IB348" s="129"/>
      <c r="IC348" s="129"/>
      <c r="ID348" s="129"/>
      <c r="IE348" s="129"/>
      <c r="IF348" s="129"/>
      <c r="IG348" s="129"/>
      <c r="IH348" s="129"/>
      <c r="II348" s="129"/>
      <c r="IJ348" s="129"/>
      <c r="IK348" s="129"/>
      <c r="IL348" s="129"/>
      <c r="IM348" s="129"/>
      <c r="IN348" s="129"/>
      <c r="IO348" s="129"/>
      <c r="IP348" s="129"/>
      <c r="IQ348" s="129"/>
      <c r="IR348" s="129"/>
      <c r="IS348" s="129"/>
      <c r="IT348" s="129"/>
      <c r="IU348" s="129"/>
      <c r="IV348" s="129"/>
      <c r="IW348" s="129"/>
      <c r="IX348" s="129"/>
      <c r="IY348" s="129"/>
    </row>
    <row r="349" spans="1:259" s="120" customFormat="1" ht="15" hidden="1" x14ac:dyDescent="0.3">
      <c r="A349" s="130"/>
      <c r="B349" s="137" t="e">
        <f>IF(B347=0,B348,B347)</f>
        <v>#REF!</v>
      </c>
      <c r="C349" s="137"/>
      <c r="D349" s="137" t="e">
        <f>IF(D347=0,D348,D347)</f>
        <v>#REF!</v>
      </c>
      <c r="E349" s="137" t="e">
        <f>IF(E347=0,E348,E347)</f>
        <v>#REF!</v>
      </c>
      <c r="F349" s="137"/>
      <c r="G349" s="137"/>
      <c r="H349" s="137" t="e">
        <f>IF(H347=0,H348,H347)</f>
        <v>#REF!</v>
      </c>
      <c r="I349" s="137" t="e">
        <f>IF(I347=0,I348,I347)</f>
        <v>#REF!</v>
      </c>
      <c r="J349" s="138"/>
      <c r="K349" s="138"/>
      <c r="L349" s="138"/>
      <c r="M349" s="138"/>
      <c r="N349" s="138"/>
      <c r="O349" s="138"/>
      <c r="P349" s="138"/>
      <c r="Q349" s="138"/>
      <c r="R349" s="138"/>
      <c r="S349" s="138"/>
      <c r="T349" s="138"/>
      <c r="U349" s="138"/>
      <c r="V349" s="133"/>
      <c r="W349" s="128"/>
      <c r="X349" s="129"/>
      <c r="Y349" s="129"/>
      <c r="Z349" s="129"/>
      <c r="AA349" s="129"/>
      <c r="AB349" s="129"/>
      <c r="AC349" s="129"/>
      <c r="AD349" s="129"/>
      <c r="AE349" s="129"/>
      <c r="AF349" s="129"/>
      <c r="AG349" s="129"/>
      <c r="AH349" s="129"/>
      <c r="AI349" s="129"/>
      <c r="AJ349" s="129"/>
      <c r="AK349" s="129"/>
      <c r="AL349" s="129"/>
      <c r="AM349" s="129"/>
      <c r="AN349" s="129"/>
      <c r="AO349" s="129"/>
      <c r="AP349" s="129"/>
      <c r="AQ349" s="129"/>
      <c r="AR349" s="129"/>
      <c r="AS349" s="129"/>
      <c r="AT349" s="129"/>
      <c r="AU349" s="129"/>
      <c r="AV349" s="129"/>
      <c r="AW349" s="129"/>
      <c r="AX349" s="129"/>
      <c r="AY349" s="129"/>
      <c r="AZ349" s="129"/>
      <c r="BA349" s="129"/>
      <c r="BB349" s="129"/>
      <c r="BC349" s="129"/>
      <c r="BD349" s="129"/>
      <c r="BE349" s="129"/>
      <c r="BF349" s="129"/>
      <c r="BG349" s="129"/>
      <c r="BH349" s="129"/>
      <c r="BI349" s="129"/>
      <c r="BJ349" s="129"/>
      <c r="BK349" s="129"/>
      <c r="BL349" s="129"/>
      <c r="BM349" s="129"/>
      <c r="BN349" s="129"/>
      <c r="BO349" s="129"/>
      <c r="BP349" s="129"/>
      <c r="BQ349" s="129"/>
      <c r="BR349" s="129"/>
      <c r="BS349" s="129"/>
      <c r="BT349" s="129"/>
      <c r="BU349" s="129"/>
      <c r="BV349" s="129"/>
      <c r="BW349" s="129"/>
      <c r="BX349" s="129"/>
      <c r="BY349" s="129"/>
      <c r="BZ349" s="129"/>
      <c r="CA349" s="129"/>
      <c r="CB349" s="129"/>
      <c r="CC349" s="129"/>
      <c r="CD349" s="129"/>
      <c r="CE349" s="129"/>
      <c r="CF349" s="129"/>
      <c r="CG349" s="129"/>
      <c r="CH349" s="129"/>
      <c r="CI349" s="129"/>
      <c r="CJ349" s="129"/>
      <c r="CK349" s="129"/>
      <c r="CL349" s="129"/>
      <c r="CM349" s="129"/>
      <c r="CN349" s="129"/>
      <c r="CO349" s="129"/>
      <c r="CP349" s="129"/>
      <c r="CQ349" s="129"/>
      <c r="CR349" s="129"/>
      <c r="CS349" s="129"/>
      <c r="CT349" s="129"/>
      <c r="CU349" s="129"/>
      <c r="CV349" s="129"/>
      <c r="CW349" s="129"/>
      <c r="CX349" s="129"/>
      <c r="CY349" s="129"/>
      <c r="CZ349" s="129"/>
      <c r="DA349" s="129"/>
      <c r="DB349" s="129"/>
      <c r="DC349" s="129"/>
      <c r="DD349" s="129"/>
      <c r="DE349" s="129"/>
      <c r="DF349" s="129"/>
      <c r="DG349" s="129"/>
      <c r="DH349" s="129"/>
      <c r="DI349" s="129"/>
      <c r="DJ349" s="129"/>
      <c r="DK349" s="129"/>
      <c r="DL349" s="129"/>
      <c r="DM349" s="129"/>
      <c r="DN349" s="129"/>
      <c r="DO349" s="129"/>
      <c r="DP349" s="129"/>
      <c r="DQ349" s="129"/>
      <c r="DR349" s="129"/>
      <c r="DS349" s="129"/>
      <c r="DT349" s="129"/>
      <c r="DU349" s="129"/>
      <c r="DV349" s="129"/>
      <c r="DW349" s="129"/>
      <c r="DX349" s="129"/>
      <c r="DY349" s="129"/>
      <c r="DZ349" s="129"/>
      <c r="EA349" s="129"/>
      <c r="EB349" s="129"/>
      <c r="EC349" s="129"/>
      <c r="ED349" s="129"/>
      <c r="EE349" s="129"/>
      <c r="EF349" s="129"/>
      <c r="EG349" s="129"/>
      <c r="EH349" s="129"/>
      <c r="EI349" s="129"/>
      <c r="EJ349" s="129"/>
      <c r="EK349" s="129"/>
      <c r="EL349" s="129"/>
      <c r="EM349" s="129"/>
      <c r="EN349" s="129"/>
      <c r="EO349" s="129"/>
      <c r="EP349" s="129"/>
      <c r="EQ349" s="129"/>
      <c r="ER349" s="129"/>
      <c r="ES349" s="129"/>
      <c r="ET349" s="129"/>
      <c r="EU349" s="129"/>
      <c r="EV349" s="129"/>
      <c r="EW349" s="129"/>
      <c r="EX349" s="129"/>
      <c r="EY349" s="129"/>
      <c r="EZ349" s="129"/>
      <c r="FA349" s="129"/>
      <c r="FB349" s="129"/>
      <c r="FC349" s="129"/>
      <c r="FD349" s="129"/>
      <c r="FE349" s="129"/>
      <c r="FF349" s="129"/>
      <c r="FG349" s="129"/>
      <c r="FH349" s="129"/>
      <c r="FI349" s="129"/>
      <c r="FJ349" s="129"/>
      <c r="FK349" s="129"/>
      <c r="FL349" s="129"/>
      <c r="FM349" s="129"/>
      <c r="FN349" s="129"/>
      <c r="FO349" s="129"/>
      <c r="FP349" s="129"/>
      <c r="FQ349" s="129"/>
      <c r="FR349" s="129"/>
      <c r="FS349" s="129"/>
      <c r="FT349" s="129"/>
      <c r="FU349" s="129"/>
      <c r="FV349" s="129"/>
      <c r="FW349" s="129"/>
      <c r="FX349" s="129"/>
      <c r="FY349" s="129"/>
      <c r="FZ349" s="129"/>
      <c r="GA349" s="129"/>
      <c r="GB349" s="129"/>
      <c r="GC349" s="129"/>
      <c r="GD349" s="129"/>
      <c r="GE349" s="129"/>
      <c r="GF349" s="129"/>
      <c r="GG349" s="129"/>
      <c r="GH349" s="129"/>
      <c r="GI349" s="129"/>
      <c r="GJ349" s="129"/>
      <c r="GK349" s="129"/>
      <c r="GL349" s="129"/>
      <c r="GM349" s="129"/>
      <c r="GN349" s="129"/>
      <c r="GO349" s="129"/>
      <c r="GP349" s="129"/>
      <c r="GQ349" s="129"/>
      <c r="GR349" s="129"/>
      <c r="GS349" s="129"/>
      <c r="GT349" s="129"/>
      <c r="GU349" s="129"/>
      <c r="GV349" s="129"/>
      <c r="GW349" s="129"/>
      <c r="GX349" s="129"/>
      <c r="GY349" s="129"/>
      <c r="GZ349" s="129"/>
      <c r="HA349" s="129"/>
      <c r="HB349" s="129"/>
      <c r="HC349" s="129"/>
      <c r="HD349" s="129"/>
      <c r="HE349" s="129"/>
      <c r="HF349" s="129"/>
      <c r="HG349" s="129"/>
      <c r="HH349" s="129"/>
      <c r="HI349" s="129"/>
      <c r="HJ349" s="129"/>
      <c r="HK349" s="129"/>
      <c r="HL349" s="129"/>
      <c r="HM349" s="129"/>
      <c r="HN349" s="129"/>
      <c r="HO349" s="129"/>
      <c r="HP349" s="129"/>
      <c r="HQ349" s="129"/>
      <c r="HR349" s="129"/>
      <c r="HS349" s="129"/>
      <c r="HT349" s="129"/>
      <c r="HU349" s="129"/>
      <c r="HV349" s="129"/>
      <c r="HW349" s="129"/>
      <c r="HX349" s="129"/>
      <c r="HY349" s="129"/>
      <c r="HZ349" s="129"/>
      <c r="IA349" s="129"/>
      <c r="IB349" s="129"/>
      <c r="IC349" s="129"/>
      <c r="ID349" s="129"/>
      <c r="IE349" s="129"/>
      <c r="IF349" s="129"/>
      <c r="IG349" s="129"/>
      <c r="IH349" s="129"/>
      <c r="II349" s="129"/>
      <c r="IJ349" s="129"/>
      <c r="IK349" s="129"/>
      <c r="IL349" s="129"/>
      <c r="IM349" s="129"/>
      <c r="IN349" s="129"/>
      <c r="IO349" s="129"/>
      <c r="IP349" s="129"/>
      <c r="IQ349" s="129"/>
      <c r="IR349" s="129"/>
      <c r="IS349" s="129"/>
      <c r="IT349" s="129"/>
      <c r="IU349" s="129"/>
      <c r="IV349" s="129"/>
      <c r="IW349" s="129"/>
      <c r="IX349" s="129"/>
      <c r="IY349" s="129"/>
    </row>
    <row r="350" spans="1:259" s="120" customFormat="1" ht="15" hidden="1" x14ac:dyDescent="0.3">
      <c r="A350" s="130"/>
      <c r="B350" s="138" t="e">
        <f>IF(B77=913,"Sembilan Ratus Tiga Belas",IF(B77=914,"Sembilan Ratus Empat Belas",IF(B77=915,"Sembilan Ratus Lima Belas",IF(B77=916,"Sembilan Ratus Enam Belas",IF(B77=917,"Sembilan Ratus Tujuh Belas",IF(B77=918,"Sembilan Ratus Delapan Belas",IF(B77=919,"Sembilan Ratus Sembilan Belas",IF(B77=920,"Sembilan Ratus Dua Puluh",0))))))))</f>
        <v>#REF!</v>
      </c>
      <c r="C350" s="138"/>
      <c r="D350" s="138" t="e">
        <f>IF(D77=913,"Sembilan Ratus Tiga Belas",IF(D77=914,"Sembilan Ratus Empat Belas",IF(D77=915,"Sembilan Ratus Lima Belas",IF(D77=916,"Sembilan Ratus Enam Belas",IF(D77=917,"Sembilan Ratus Tujuh Belas",IF(D77=918,"Sembilan Ratus Delapan Belas",IF(D77=919,"Sembilan Ratus Sembilan Belas",IF(D77=920,"Sembilan Ratus Dua Puluh",0))))))))</f>
        <v>#REF!</v>
      </c>
      <c r="E350" s="138" t="e">
        <f>IF(E77=913,"Sembilan Ratus Tiga Belas",IF(E77=914,"Sembilan Ratus Empat Belas",IF(E77=915,"Sembilan Ratus Lima Belas",IF(E77=916,"Sembilan Ratus Enam Belas",IF(E77=917,"Sembilan Ratus Tujuh Belas",IF(E77=918,"Sembilan Ratus Delapan Belas",IF(E77=919,"Sembilan Ratus Sembilan Belas",IF(E77=920,"Sembilan Ratus Dua Puluh",0))))))))</f>
        <v>#REF!</v>
      </c>
      <c r="F350" s="138"/>
      <c r="G350" s="138"/>
      <c r="H350" s="138" t="e">
        <f>IF(H77=913,"Sembilan Ratus Tiga Belas",IF(H77=914,"Sembilan Ratus Empat Belas",IF(H77=915,"Sembilan Ratus Lima Belas",IF(H77=916,"Sembilan Ratus Enam Belas",IF(H77=917,"Sembilan Ratus Tujuh Belas",IF(H77=918,"Sembilan Ratus Delapan Belas",IF(H77=919,"Sembilan Ratus Sembilan Belas",IF(H77=920,"Sembilan Ratus Dua Puluh",0))))))))</f>
        <v>#REF!</v>
      </c>
      <c r="I350" s="138" t="e">
        <f>IF(I77=913,"Sembilan Ratus Tiga Belas",IF(I77=914,"Sembilan Ratus Empat Belas",IF(I77=915,"Sembilan Ratus Lima Belas",IF(I77=916,"Sembilan Ratus Enam Belas",IF(I77=917,"Sembilan Ratus Tujuh Belas",IF(I77=918,"Sembilan Ratus Delapan Belas",IF(I77=919,"Sembilan Ratus Sembilan Belas",IF(I77=920,"Sembilan Ratus Dua Puluh",0))))))))</f>
        <v>#REF!</v>
      </c>
      <c r="J350" s="138"/>
      <c r="K350" s="138"/>
      <c r="L350" s="138"/>
      <c r="M350" s="138"/>
      <c r="N350" s="138"/>
      <c r="O350" s="138"/>
      <c r="P350" s="138"/>
      <c r="Q350" s="138"/>
      <c r="R350" s="138"/>
      <c r="S350" s="138"/>
      <c r="T350" s="138"/>
      <c r="U350" s="138"/>
      <c r="V350" s="133"/>
      <c r="W350" s="128"/>
      <c r="X350" s="129"/>
      <c r="Y350" s="129"/>
      <c r="Z350" s="129"/>
      <c r="AA350" s="129"/>
      <c r="AB350" s="129"/>
      <c r="AC350" s="129"/>
      <c r="AD350" s="129"/>
      <c r="AE350" s="129"/>
      <c r="AF350" s="129"/>
      <c r="AG350" s="129"/>
      <c r="AH350" s="129"/>
      <c r="AI350" s="129"/>
      <c r="AJ350" s="129"/>
      <c r="AK350" s="129"/>
      <c r="AL350" s="129"/>
      <c r="AM350" s="129"/>
      <c r="AN350" s="129"/>
      <c r="AO350" s="129"/>
      <c r="AP350" s="129"/>
      <c r="AQ350" s="129"/>
      <c r="AR350" s="129"/>
      <c r="AS350" s="129"/>
      <c r="AT350" s="129"/>
      <c r="AU350" s="129"/>
      <c r="AV350" s="129"/>
      <c r="AW350" s="129"/>
      <c r="AX350" s="129"/>
      <c r="AY350" s="129"/>
      <c r="AZ350" s="129"/>
      <c r="BA350" s="129"/>
      <c r="BB350" s="129"/>
      <c r="BC350" s="129"/>
      <c r="BD350" s="129"/>
      <c r="BE350" s="129"/>
      <c r="BF350" s="129"/>
      <c r="BG350" s="129"/>
      <c r="BH350" s="129"/>
      <c r="BI350" s="129"/>
      <c r="BJ350" s="129"/>
      <c r="BK350" s="129"/>
      <c r="BL350" s="129"/>
      <c r="BM350" s="129"/>
      <c r="BN350" s="129"/>
      <c r="BO350" s="129"/>
      <c r="BP350" s="129"/>
      <c r="BQ350" s="129"/>
      <c r="BR350" s="129"/>
      <c r="BS350" s="129"/>
      <c r="BT350" s="129"/>
      <c r="BU350" s="129"/>
      <c r="BV350" s="129"/>
      <c r="BW350" s="129"/>
      <c r="BX350" s="129"/>
      <c r="BY350" s="129"/>
      <c r="BZ350" s="129"/>
      <c r="CA350" s="129"/>
      <c r="CB350" s="129"/>
      <c r="CC350" s="129"/>
      <c r="CD350" s="129"/>
      <c r="CE350" s="129"/>
      <c r="CF350" s="129"/>
      <c r="CG350" s="129"/>
      <c r="CH350" s="129"/>
      <c r="CI350" s="129"/>
      <c r="CJ350" s="129"/>
      <c r="CK350" s="129"/>
      <c r="CL350" s="129"/>
      <c r="CM350" s="129"/>
      <c r="CN350" s="129"/>
      <c r="CO350" s="129"/>
      <c r="CP350" s="129"/>
      <c r="CQ350" s="129"/>
      <c r="CR350" s="129"/>
      <c r="CS350" s="129"/>
      <c r="CT350" s="129"/>
      <c r="CU350" s="129"/>
      <c r="CV350" s="129"/>
      <c r="CW350" s="129"/>
      <c r="CX350" s="129"/>
      <c r="CY350" s="129"/>
      <c r="CZ350" s="129"/>
      <c r="DA350" s="129"/>
      <c r="DB350" s="129"/>
      <c r="DC350" s="129"/>
      <c r="DD350" s="129"/>
      <c r="DE350" s="129"/>
      <c r="DF350" s="129"/>
      <c r="DG350" s="129"/>
      <c r="DH350" s="129"/>
      <c r="DI350" s="129"/>
      <c r="DJ350" s="129"/>
      <c r="DK350" s="129"/>
      <c r="DL350" s="129"/>
      <c r="DM350" s="129"/>
      <c r="DN350" s="129"/>
      <c r="DO350" s="129"/>
      <c r="DP350" s="129"/>
      <c r="DQ350" s="129"/>
      <c r="DR350" s="129"/>
      <c r="DS350" s="129"/>
      <c r="DT350" s="129"/>
      <c r="DU350" s="129"/>
      <c r="DV350" s="129"/>
      <c r="DW350" s="129"/>
      <c r="DX350" s="129"/>
      <c r="DY350" s="129"/>
      <c r="DZ350" s="129"/>
      <c r="EA350" s="129"/>
      <c r="EB350" s="129"/>
      <c r="EC350" s="129"/>
      <c r="ED350" s="129"/>
      <c r="EE350" s="129"/>
      <c r="EF350" s="129"/>
      <c r="EG350" s="129"/>
      <c r="EH350" s="129"/>
      <c r="EI350" s="129"/>
      <c r="EJ350" s="129"/>
      <c r="EK350" s="129"/>
      <c r="EL350" s="129"/>
      <c r="EM350" s="129"/>
      <c r="EN350" s="129"/>
      <c r="EO350" s="129"/>
      <c r="EP350" s="129"/>
      <c r="EQ350" s="129"/>
      <c r="ER350" s="129"/>
      <c r="ES350" s="129"/>
      <c r="ET350" s="129"/>
      <c r="EU350" s="129"/>
      <c r="EV350" s="129"/>
      <c r="EW350" s="129"/>
      <c r="EX350" s="129"/>
      <c r="EY350" s="129"/>
      <c r="EZ350" s="129"/>
      <c r="FA350" s="129"/>
      <c r="FB350" s="129"/>
      <c r="FC350" s="129"/>
      <c r="FD350" s="129"/>
      <c r="FE350" s="129"/>
      <c r="FF350" s="129"/>
      <c r="FG350" s="129"/>
      <c r="FH350" s="129"/>
      <c r="FI350" s="129"/>
      <c r="FJ350" s="129"/>
      <c r="FK350" s="129"/>
      <c r="FL350" s="129"/>
      <c r="FM350" s="129"/>
      <c r="FN350" s="129"/>
      <c r="FO350" s="129"/>
      <c r="FP350" s="129"/>
      <c r="FQ350" s="129"/>
      <c r="FR350" s="129"/>
      <c r="FS350" s="129"/>
      <c r="FT350" s="129"/>
      <c r="FU350" s="129"/>
      <c r="FV350" s="129"/>
      <c r="FW350" s="129"/>
      <c r="FX350" s="129"/>
      <c r="FY350" s="129"/>
      <c r="FZ350" s="129"/>
      <c r="GA350" s="129"/>
      <c r="GB350" s="129"/>
      <c r="GC350" s="129"/>
      <c r="GD350" s="129"/>
      <c r="GE350" s="129"/>
      <c r="GF350" s="129"/>
      <c r="GG350" s="129"/>
      <c r="GH350" s="129"/>
      <c r="GI350" s="129"/>
      <c r="GJ350" s="129"/>
      <c r="GK350" s="129"/>
      <c r="GL350" s="129"/>
      <c r="GM350" s="129"/>
      <c r="GN350" s="129"/>
      <c r="GO350" s="129"/>
      <c r="GP350" s="129"/>
      <c r="GQ350" s="129"/>
      <c r="GR350" s="129"/>
      <c r="GS350" s="129"/>
      <c r="GT350" s="129"/>
      <c r="GU350" s="129"/>
      <c r="GV350" s="129"/>
      <c r="GW350" s="129"/>
      <c r="GX350" s="129"/>
      <c r="GY350" s="129"/>
      <c r="GZ350" s="129"/>
      <c r="HA350" s="129"/>
      <c r="HB350" s="129"/>
      <c r="HC350" s="129"/>
      <c r="HD350" s="129"/>
      <c r="HE350" s="129"/>
      <c r="HF350" s="129"/>
      <c r="HG350" s="129"/>
      <c r="HH350" s="129"/>
      <c r="HI350" s="129"/>
      <c r="HJ350" s="129"/>
      <c r="HK350" s="129"/>
      <c r="HL350" s="129"/>
      <c r="HM350" s="129"/>
      <c r="HN350" s="129"/>
      <c r="HO350" s="129"/>
      <c r="HP350" s="129"/>
      <c r="HQ350" s="129"/>
      <c r="HR350" s="129"/>
      <c r="HS350" s="129"/>
      <c r="HT350" s="129"/>
      <c r="HU350" s="129"/>
      <c r="HV350" s="129"/>
      <c r="HW350" s="129"/>
      <c r="HX350" s="129"/>
      <c r="HY350" s="129"/>
      <c r="HZ350" s="129"/>
      <c r="IA350" s="129"/>
      <c r="IB350" s="129"/>
      <c r="IC350" s="129"/>
      <c r="ID350" s="129"/>
      <c r="IE350" s="129"/>
      <c r="IF350" s="129"/>
      <c r="IG350" s="129"/>
      <c r="IH350" s="129"/>
      <c r="II350" s="129"/>
      <c r="IJ350" s="129"/>
      <c r="IK350" s="129"/>
      <c r="IL350" s="129"/>
      <c r="IM350" s="129"/>
      <c r="IN350" s="129"/>
      <c r="IO350" s="129"/>
      <c r="IP350" s="129"/>
      <c r="IQ350" s="129"/>
      <c r="IR350" s="129"/>
      <c r="IS350" s="129"/>
      <c r="IT350" s="129"/>
      <c r="IU350" s="129"/>
      <c r="IV350" s="129"/>
      <c r="IW350" s="129"/>
      <c r="IX350" s="129"/>
      <c r="IY350" s="129"/>
    </row>
    <row r="351" spans="1:259" s="120" customFormat="1" ht="15" hidden="1" x14ac:dyDescent="0.3">
      <c r="A351" s="130"/>
      <c r="B351" s="137" t="e">
        <f>IF(B349=0,B350,B349)</f>
        <v>#REF!</v>
      </c>
      <c r="C351" s="137"/>
      <c r="D351" s="137" t="e">
        <f>IF(D349=0,D350,D349)</f>
        <v>#REF!</v>
      </c>
      <c r="E351" s="137" t="e">
        <f>IF(E349=0,E350,E349)</f>
        <v>#REF!</v>
      </c>
      <c r="F351" s="137"/>
      <c r="G351" s="137"/>
      <c r="H351" s="137" t="e">
        <f>IF(H349=0,H350,H349)</f>
        <v>#REF!</v>
      </c>
      <c r="I351" s="137" t="e">
        <f>IF(I349=0,I350,I349)</f>
        <v>#REF!</v>
      </c>
      <c r="J351" s="138"/>
      <c r="K351" s="138"/>
      <c r="L351" s="138"/>
      <c r="M351" s="138"/>
      <c r="N351" s="138"/>
      <c r="O351" s="138"/>
      <c r="P351" s="138"/>
      <c r="Q351" s="138"/>
      <c r="R351" s="138"/>
      <c r="S351" s="138"/>
      <c r="T351" s="138"/>
      <c r="U351" s="138"/>
      <c r="V351" s="133"/>
      <c r="W351" s="128"/>
      <c r="X351" s="129"/>
      <c r="Y351" s="129"/>
      <c r="Z351" s="129"/>
      <c r="AA351" s="129"/>
      <c r="AB351" s="129"/>
      <c r="AC351" s="129"/>
      <c r="AD351" s="129"/>
      <c r="AE351" s="129"/>
      <c r="AF351" s="129"/>
      <c r="AG351" s="129"/>
      <c r="AH351" s="129"/>
      <c r="AI351" s="129"/>
      <c r="AJ351" s="129"/>
      <c r="AK351" s="129"/>
      <c r="AL351" s="129"/>
      <c r="AM351" s="129"/>
      <c r="AN351" s="129"/>
      <c r="AO351" s="129"/>
      <c r="AP351" s="129"/>
      <c r="AQ351" s="129"/>
      <c r="AR351" s="129"/>
      <c r="AS351" s="129"/>
      <c r="AT351" s="129"/>
      <c r="AU351" s="129"/>
      <c r="AV351" s="129"/>
      <c r="AW351" s="129"/>
      <c r="AX351" s="129"/>
      <c r="AY351" s="129"/>
      <c r="AZ351" s="129"/>
      <c r="BA351" s="129"/>
      <c r="BB351" s="129"/>
      <c r="BC351" s="129"/>
      <c r="BD351" s="129"/>
      <c r="BE351" s="129"/>
      <c r="BF351" s="129"/>
      <c r="BG351" s="129"/>
      <c r="BH351" s="129"/>
      <c r="BI351" s="129"/>
      <c r="BJ351" s="129"/>
      <c r="BK351" s="129"/>
      <c r="BL351" s="129"/>
      <c r="BM351" s="129"/>
      <c r="BN351" s="129"/>
      <c r="BO351" s="129"/>
      <c r="BP351" s="129"/>
      <c r="BQ351" s="129"/>
      <c r="BR351" s="129"/>
      <c r="BS351" s="129"/>
      <c r="BT351" s="129"/>
      <c r="BU351" s="129"/>
      <c r="BV351" s="129"/>
      <c r="BW351" s="129"/>
      <c r="BX351" s="129"/>
      <c r="BY351" s="129"/>
      <c r="BZ351" s="129"/>
      <c r="CA351" s="129"/>
      <c r="CB351" s="129"/>
      <c r="CC351" s="129"/>
      <c r="CD351" s="129"/>
      <c r="CE351" s="129"/>
      <c r="CF351" s="129"/>
      <c r="CG351" s="129"/>
      <c r="CH351" s="129"/>
      <c r="CI351" s="129"/>
      <c r="CJ351" s="129"/>
      <c r="CK351" s="129"/>
      <c r="CL351" s="129"/>
      <c r="CM351" s="129"/>
      <c r="CN351" s="129"/>
      <c r="CO351" s="129"/>
      <c r="CP351" s="129"/>
      <c r="CQ351" s="129"/>
      <c r="CR351" s="129"/>
      <c r="CS351" s="129"/>
      <c r="CT351" s="129"/>
      <c r="CU351" s="129"/>
      <c r="CV351" s="129"/>
      <c r="CW351" s="129"/>
      <c r="CX351" s="129"/>
      <c r="CY351" s="129"/>
      <c r="CZ351" s="129"/>
      <c r="DA351" s="129"/>
      <c r="DB351" s="129"/>
      <c r="DC351" s="129"/>
      <c r="DD351" s="129"/>
      <c r="DE351" s="129"/>
      <c r="DF351" s="129"/>
      <c r="DG351" s="129"/>
      <c r="DH351" s="129"/>
      <c r="DI351" s="129"/>
      <c r="DJ351" s="129"/>
      <c r="DK351" s="129"/>
      <c r="DL351" s="129"/>
      <c r="DM351" s="129"/>
      <c r="DN351" s="129"/>
      <c r="DO351" s="129"/>
      <c r="DP351" s="129"/>
      <c r="DQ351" s="129"/>
      <c r="DR351" s="129"/>
      <c r="DS351" s="129"/>
      <c r="DT351" s="129"/>
      <c r="DU351" s="129"/>
      <c r="DV351" s="129"/>
      <c r="DW351" s="129"/>
      <c r="DX351" s="129"/>
      <c r="DY351" s="129"/>
      <c r="DZ351" s="129"/>
      <c r="EA351" s="129"/>
      <c r="EB351" s="129"/>
      <c r="EC351" s="129"/>
      <c r="ED351" s="129"/>
      <c r="EE351" s="129"/>
      <c r="EF351" s="129"/>
      <c r="EG351" s="129"/>
      <c r="EH351" s="129"/>
      <c r="EI351" s="129"/>
      <c r="EJ351" s="129"/>
      <c r="EK351" s="129"/>
      <c r="EL351" s="129"/>
      <c r="EM351" s="129"/>
      <c r="EN351" s="129"/>
      <c r="EO351" s="129"/>
      <c r="EP351" s="129"/>
      <c r="EQ351" s="129"/>
      <c r="ER351" s="129"/>
      <c r="ES351" s="129"/>
      <c r="ET351" s="129"/>
      <c r="EU351" s="129"/>
      <c r="EV351" s="129"/>
      <c r="EW351" s="129"/>
      <c r="EX351" s="129"/>
      <c r="EY351" s="129"/>
      <c r="EZ351" s="129"/>
      <c r="FA351" s="129"/>
      <c r="FB351" s="129"/>
      <c r="FC351" s="129"/>
      <c r="FD351" s="129"/>
      <c r="FE351" s="129"/>
      <c r="FF351" s="129"/>
      <c r="FG351" s="129"/>
      <c r="FH351" s="129"/>
      <c r="FI351" s="129"/>
      <c r="FJ351" s="129"/>
      <c r="FK351" s="129"/>
      <c r="FL351" s="129"/>
      <c r="FM351" s="129"/>
      <c r="FN351" s="129"/>
      <c r="FO351" s="129"/>
      <c r="FP351" s="129"/>
      <c r="FQ351" s="129"/>
      <c r="FR351" s="129"/>
      <c r="FS351" s="129"/>
      <c r="FT351" s="129"/>
      <c r="FU351" s="129"/>
      <c r="FV351" s="129"/>
      <c r="FW351" s="129"/>
      <c r="FX351" s="129"/>
      <c r="FY351" s="129"/>
      <c r="FZ351" s="129"/>
      <c r="GA351" s="129"/>
      <c r="GB351" s="129"/>
      <c r="GC351" s="129"/>
      <c r="GD351" s="129"/>
      <c r="GE351" s="129"/>
      <c r="GF351" s="129"/>
      <c r="GG351" s="129"/>
      <c r="GH351" s="129"/>
      <c r="GI351" s="129"/>
      <c r="GJ351" s="129"/>
      <c r="GK351" s="129"/>
      <c r="GL351" s="129"/>
      <c r="GM351" s="129"/>
      <c r="GN351" s="129"/>
      <c r="GO351" s="129"/>
      <c r="GP351" s="129"/>
      <c r="GQ351" s="129"/>
      <c r="GR351" s="129"/>
      <c r="GS351" s="129"/>
      <c r="GT351" s="129"/>
      <c r="GU351" s="129"/>
      <c r="GV351" s="129"/>
      <c r="GW351" s="129"/>
      <c r="GX351" s="129"/>
      <c r="GY351" s="129"/>
      <c r="GZ351" s="129"/>
      <c r="HA351" s="129"/>
      <c r="HB351" s="129"/>
      <c r="HC351" s="129"/>
      <c r="HD351" s="129"/>
      <c r="HE351" s="129"/>
      <c r="HF351" s="129"/>
      <c r="HG351" s="129"/>
      <c r="HH351" s="129"/>
      <c r="HI351" s="129"/>
      <c r="HJ351" s="129"/>
      <c r="HK351" s="129"/>
      <c r="HL351" s="129"/>
      <c r="HM351" s="129"/>
      <c r="HN351" s="129"/>
      <c r="HO351" s="129"/>
      <c r="HP351" s="129"/>
      <c r="HQ351" s="129"/>
      <c r="HR351" s="129"/>
      <c r="HS351" s="129"/>
      <c r="HT351" s="129"/>
      <c r="HU351" s="129"/>
      <c r="HV351" s="129"/>
      <c r="HW351" s="129"/>
      <c r="HX351" s="129"/>
      <c r="HY351" s="129"/>
      <c r="HZ351" s="129"/>
      <c r="IA351" s="129"/>
      <c r="IB351" s="129"/>
      <c r="IC351" s="129"/>
      <c r="ID351" s="129"/>
      <c r="IE351" s="129"/>
      <c r="IF351" s="129"/>
      <c r="IG351" s="129"/>
      <c r="IH351" s="129"/>
      <c r="II351" s="129"/>
      <c r="IJ351" s="129"/>
      <c r="IK351" s="129"/>
      <c r="IL351" s="129"/>
      <c r="IM351" s="129"/>
      <c r="IN351" s="129"/>
      <c r="IO351" s="129"/>
      <c r="IP351" s="129"/>
      <c r="IQ351" s="129"/>
      <c r="IR351" s="129"/>
      <c r="IS351" s="129"/>
      <c r="IT351" s="129"/>
      <c r="IU351" s="129"/>
      <c r="IV351" s="129"/>
      <c r="IW351" s="129"/>
      <c r="IX351" s="129"/>
      <c r="IY351" s="129"/>
    </row>
    <row r="352" spans="1:259" s="120" customFormat="1" ht="15" hidden="1" x14ac:dyDescent="0.3">
      <c r="A352" s="130"/>
      <c r="B352" s="138" t="e">
        <f>IF(B77=921,"Sembilan Ratus Dua Puluh Satu",IF(B77=922,"Sembilan Ratus Dua Puluh Dua",IF(B77=923,"Sembilan Ratus Dua Puluh Tiga",IF(B77=924,"Sembilan Ratus Dua Puluh Empat",IF(B77=925,"Sembilan Ratus Dua Puluh Lima",IF(B77=926,"Sembilan Ratus Dua Puluh Enam",IF(B77=927,"Sembilan Ratus Dua Puluh Tujuh",IF(B77=928,"Sembilan Ratus Dua Puluh Delapan",0))))))))</f>
        <v>#REF!</v>
      </c>
      <c r="C352" s="138"/>
      <c r="D352" s="138" t="e">
        <f>IF(D77=921,"Sembilan Ratus Dua Puluh Satu",IF(D77=922,"Sembilan Ratus Dua Puluh Dua",IF(D77=923,"Sembilan Ratus Dua Puluh Tiga",IF(D77=924,"Sembilan Ratus Dua Puluh Empat",IF(D77=925,"Sembilan Ratus Dua Puluh Lima",IF(D77=926,"Sembilan Ratus Dua Puluh Enam",IF(D77=927,"Sembilan Ratus Dua Puluh Tujuh",IF(D77=928,"Sembilan Ratus Dua Puluh Delapan",0))))))))</f>
        <v>#REF!</v>
      </c>
      <c r="E352" s="138" t="e">
        <f>IF(E77=921,"Sembilan Ratus Dua Puluh Satu",IF(E77=922,"Sembilan Ratus Dua Puluh Dua",IF(E77=923,"Sembilan Ratus Dua Puluh Tiga",IF(E77=924,"Sembilan Ratus Dua Puluh Empat",IF(E77=925,"Sembilan Ratus Dua Puluh Lima",IF(E77=926,"Sembilan Ratus Dua Puluh Enam",IF(E77=927,"Sembilan Ratus Dua Puluh Tujuh",IF(E77=928,"Sembilan Ratus Dua Puluh Delapan",0))))))))</f>
        <v>#REF!</v>
      </c>
      <c r="F352" s="138"/>
      <c r="G352" s="138"/>
      <c r="H352" s="138" t="e">
        <f>IF(H77=921,"Sembilan Ratus Dua Puluh Satu",IF(H77=922,"Sembilan Ratus Dua Puluh Dua",IF(H77=923,"Sembilan Ratus Dua Puluh Tiga",IF(H77=924,"Sembilan Ratus Dua Puluh Empat",IF(H77=925,"Sembilan Ratus Dua Puluh Lima",IF(H77=926,"Sembilan Ratus Dua Puluh Enam",IF(H77=927,"Sembilan Ratus Dua Puluh Tujuh",IF(H77=928,"Sembilan Ratus Dua Puluh Delapan",0))))))))</f>
        <v>#REF!</v>
      </c>
      <c r="I352" s="138" t="e">
        <f>IF(I77=921,"Sembilan Ratus Dua Puluh Satu",IF(I77=922,"Sembilan Ratus Dua Puluh Dua",IF(I77=923,"Sembilan Ratus Dua Puluh Tiga",IF(I77=924,"Sembilan Ratus Dua Puluh Empat",IF(I77=925,"Sembilan Ratus Dua Puluh Lima",IF(I77=926,"Sembilan Ratus Dua Puluh Enam",IF(I77=927,"Sembilan Ratus Dua Puluh Tujuh",IF(I77=928,"Sembilan Ratus Dua Puluh Delapan",0))))))))</f>
        <v>#REF!</v>
      </c>
      <c r="J352" s="138"/>
      <c r="K352" s="138"/>
      <c r="L352" s="138"/>
      <c r="M352" s="138"/>
      <c r="N352" s="138"/>
      <c r="O352" s="138"/>
      <c r="P352" s="138"/>
      <c r="Q352" s="138"/>
      <c r="R352" s="138"/>
      <c r="S352" s="138"/>
      <c r="T352" s="138"/>
      <c r="U352" s="138"/>
      <c r="V352" s="133"/>
      <c r="W352" s="128"/>
      <c r="X352" s="129"/>
      <c r="Y352" s="129"/>
      <c r="Z352" s="129"/>
      <c r="AA352" s="129"/>
      <c r="AB352" s="129"/>
      <c r="AC352" s="129"/>
      <c r="AD352" s="129"/>
      <c r="AE352" s="129"/>
      <c r="AF352" s="129"/>
      <c r="AG352" s="129"/>
      <c r="AH352" s="129"/>
      <c r="AI352" s="129"/>
      <c r="AJ352" s="129"/>
      <c r="AK352" s="129"/>
      <c r="AL352" s="129"/>
      <c r="AM352" s="129"/>
      <c r="AN352" s="129"/>
      <c r="AO352" s="129"/>
      <c r="AP352" s="129"/>
      <c r="AQ352" s="129"/>
      <c r="AR352" s="129"/>
      <c r="AS352" s="129"/>
      <c r="AT352" s="129"/>
      <c r="AU352" s="129"/>
      <c r="AV352" s="129"/>
      <c r="AW352" s="129"/>
      <c r="AX352" s="129"/>
      <c r="AY352" s="129"/>
      <c r="AZ352" s="129"/>
      <c r="BA352" s="129"/>
      <c r="BB352" s="129"/>
      <c r="BC352" s="129"/>
      <c r="BD352" s="129"/>
      <c r="BE352" s="129"/>
      <c r="BF352" s="129"/>
      <c r="BG352" s="129"/>
      <c r="BH352" s="129"/>
      <c r="BI352" s="129"/>
      <c r="BJ352" s="129"/>
      <c r="BK352" s="129"/>
      <c r="BL352" s="129"/>
      <c r="BM352" s="129"/>
      <c r="BN352" s="129"/>
      <c r="BO352" s="129"/>
      <c r="BP352" s="129"/>
      <c r="BQ352" s="129"/>
      <c r="BR352" s="129"/>
      <c r="BS352" s="129"/>
      <c r="BT352" s="129"/>
      <c r="BU352" s="129"/>
      <c r="BV352" s="129"/>
      <c r="BW352" s="129"/>
      <c r="BX352" s="129"/>
      <c r="BY352" s="129"/>
      <c r="BZ352" s="129"/>
      <c r="CA352" s="129"/>
      <c r="CB352" s="129"/>
      <c r="CC352" s="129"/>
      <c r="CD352" s="129"/>
      <c r="CE352" s="129"/>
      <c r="CF352" s="129"/>
      <c r="CG352" s="129"/>
      <c r="CH352" s="129"/>
      <c r="CI352" s="129"/>
      <c r="CJ352" s="129"/>
      <c r="CK352" s="129"/>
      <c r="CL352" s="129"/>
      <c r="CM352" s="129"/>
      <c r="CN352" s="129"/>
      <c r="CO352" s="129"/>
      <c r="CP352" s="129"/>
      <c r="CQ352" s="129"/>
      <c r="CR352" s="129"/>
      <c r="CS352" s="129"/>
      <c r="CT352" s="129"/>
      <c r="CU352" s="129"/>
      <c r="CV352" s="129"/>
      <c r="CW352" s="129"/>
      <c r="CX352" s="129"/>
      <c r="CY352" s="129"/>
      <c r="CZ352" s="129"/>
      <c r="DA352" s="129"/>
      <c r="DB352" s="129"/>
      <c r="DC352" s="129"/>
      <c r="DD352" s="129"/>
      <c r="DE352" s="129"/>
      <c r="DF352" s="129"/>
      <c r="DG352" s="129"/>
      <c r="DH352" s="129"/>
      <c r="DI352" s="129"/>
      <c r="DJ352" s="129"/>
      <c r="DK352" s="129"/>
      <c r="DL352" s="129"/>
      <c r="DM352" s="129"/>
      <c r="DN352" s="129"/>
      <c r="DO352" s="129"/>
      <c r="DP352" s="129"/>
      <c r="DQ352" s="129"/>
      <c r="DR352" s="129"/>
      <c r="DS352" s="129"/>
      <c r="DT352" s="129"/>
      <c r="DU352" s="129"/>
      <c r="DV352" s="129"/>
      <c r="DW352" s="129"/>
      <c r="DX352" s="129"/>
      <c r="DY352" s="129"/>
      <c r="DZ352" s="129"/>
      <c r="EA352" s="129"/>
      <c r="EB352" s="129"/>
      <c r="EC352" s="129"/>
      <c r="ED352" s="129"/>
      <c r="EE352" s="129"/>
      <c r="EF352" s="129"/>
      <c r="EG352" s="129"/>
      <c r="EH352" s="129"/>
      <c r="EI352" s="129"/>
      <c r="EJ352" s="129"/>
      <c r="EK352" s="129"/>
      <c r="EL352" s="129"/>
      <c r="EM352" s="129"/>
      <c r="EN352" s="129"/>
      <c r="EO352" s="129"/>
      <c r="EP352" s="129"/>
      <c r="EQ352" s="129"/>
      <c r="ER352" s="129"/>
      <c r="ES352" s="129"/>
      <c r="ET352" s="129"/>
      <c r="EU352" s="129"/>
      <c r="EV352" s="129"/>
      <c r="EW352" s="129"/>
      <c r="EX352" s="129"/>
      <c r="EY352" s="129"/>
      <c r="EZ352" s="129"/>
      <c r="FA352" s="129"/>
      <c r="FB352" s="129"/>
      <c r="FC352" s="129"/>
      <c r="FD352" s="129"/>
      <c r="FE352" s="129"/>
      <c r="FF352" s="129"/>
      <c r="FG352" s="129"/>
      <c r="FH352" s="129"/>
      <c r="FI352" s="129"/>
      <c r="FJ352" s="129"/>
      <c r="FK352" s="129"/>
      <c r="FL352" s="129"/>
      <c r="FM352" s="129"/>
      <c r="FN352" s="129"/>
      <c r="FO352" s="129"/>
      <c r="FP352" s="129"/>
      <c r="FQ352" s="129"/>
      <c r="FR352" s="129"/>
      <c r="FS352" s="129"/>
      <c r="FT352" s="129"/>
      <c r="FU352" s="129"/>
      <c r="FV352" s="129"/>
      <c r="FW352" s="129"/>
      <c r="FX352" s="129"/>
      <c r="FY352" s="129"/>
      <c r="FZ352" s="129"/>
      <c r="GA352" s="129"/>
      <c r="GB352" s="129"/>
      <c r="GC352" s="129"/>
      <c r="GD352" s="129"/>
      <c r="GE352" s="129"/>
      <c r="GF352" s="129"/>
      <c r="GG352" s="129"/>
      <c r="GH352" s="129"/>
      <c r="GI352" s="129"/>
      <c r="GJ352" s="129"/>
      <c r="GK352" s="129"/>
      <c r="GL352" s="129"/>
      <c r="GM352" s="129"/>
      <c r="GN352" s="129"/>
      <c r="GO352" s="129"/>
      <c r="GP352" s="129"/>
      <c r="GQ352" s="129"/>
      <c r="GR352" s="129"/>
      <c r="GS352" s="129"/>
      <c r="GT352" s="129"/>
      <c r="GU352" s="129"/>
      <c r="GV352" s="129"/>
      <c r="GW352" s="129"/>
      <c r="GX352" s="129"/>
      <c r="GY352" s="129"/>
      <c r="GZ352" s="129"/>
      <c r="HA352" s="129"/>
      <c r="HB352" s="129"/>
      <c r="HC352" s="129"/>
      <c r="HD352" s="129"/>
      <c r="HE352" s="129"/>
      <c r="HF352" s="129"/>
      <c r="HG352" s="129"/>
      <c r="HH352" s="129"/>
      <c r="HI352" s="129"/>
      <c r="HJ352" s="129"/>
      <c r="HK352" s="129"/>
      <c r="HL352" s="129"/>
      <c r="HM352" s="129"/>
      <c r="HN352" s="129"/>
      <c r="HO352" s="129"/>
      <c r="HP352" s="129"/>
      <c r="HQ352" s="129"/>
      <c r="HR352" s="129"/>
      <c r="HS352" s="129"/>
      <c r="HT352" s="129"/>
      <c r="HU352" s="129"/>
      <c r="HV352" s="129"/>
      <c r="HW352" s="129"/>
      <c r="HX352" s="129"/>
      <c r="HY352" s="129"/>
      <c r="HZ352" s="129"/>
      <c r="IA352" s="129"/>
      <c r="IB352" s="129"/>
      <c r="IC352" s="129"/>
      <c r="ID352" s="129"/>
      <c r="IE352" s="129"/>
      <c r="IF352" s="129"/>
      <c r="IG352" s="129"/>
      <c r="IH352" s="129"/>
      <c r="II352" s="129"/>
      <c r="IJ352" s="129"/>
      <c r="IK352" s="129"/>
      <c r="IL352" s="129"/>
      <c r="IM352" s="129"/>
      <c r="IN352" s="129"/>
      <c r="IO352" s="129"/>
      <c r="IP352" s="129"/>
      <c r="IQ352" s="129"/>
      <c r="IR352" s="129"/>
      <c r="IS352" s="129"/>
      <c r="IT352" s="129"/>
      <c r="IU352" s="129"/>
      <c r="IV352" s="129"/>
      <c r="IW352" s="129"/>
      <c r="IX352" s="129"/>
      <c r="IY352" s="129"/>
    </row>
    <row r="353" spans="1:259" s="120" customFormat="1" ht="15" hidden="1" x14ac:dyDescent="0.3">
      <c r="A353" s="130"/>
      <c r="B353" s="137" t="e">
        <f>IF(B351=0,B352,B351)</f>
        <v>#REF!</v>
      </c>
      <c r="C353" s="137"/>
      <c r="D353" s="137" t="e">
        <f>IF(D351=0,D352,D351)</f>
        <v>#REF!</v>
      </c>
      <c r="E353" s="137" t="e">
        <f>IF(E351=0,E352,E351)</f>
        <v>#REF!</v>
      </c>
      <c r="F353" s="137"/>
      <c r="G353" s="137"/>
      <c r="H353" s="137" t="e">
        <f>IF(H351=0,H352,H351)</f>
        <v>#REF!</v>
      </c>
      <c r="I353" s="137" t="e">
        <f>IF(I351=0,I352,I351)</f>
        <v>#REF!</v>
      </c>
      <c r="J353" s="138"/>
      <c r="K353" s="138"/>
      <c r="L353" s="138"/>
      <c r="M353" s="138"/>
      <c r="N353" s="138"/>
      <c r="O353" s="138"/>
      <c r="P353" s="138"/>
      <c r="Q353" s="138"/>
      <c r="R353" s="138"/>
      <c r="S353" s="138"/>
      <c r="T353" s="138"/>
      <c r="U353" s="138"/>
      <c r="V353" s="133"/>
      <c r="W353" s="128"/>
      <c r="X353" s="129"/>
      <c r="Y353" s="129"/>
      <c r="Z353" s="129"/>
      <c r="AA353" s="129"/>
      <c r="AB353" s="129"/>
      <c r="AC353" s="129"/>
      <c r="AD353" s="129"/>
      <c r="AE353" s="129"/>
      <c r="AF353" s="129"/>
      <c r="AG353" s="129"/>
      <c r="AH353" s="129"/>
      <c r="AI353" s="129"/>
      <c r="AJ353" s="129"/>
      <c r="AK353" s="129"/>
      <c r="AL353" s="129"/>
      <c r="AM353" s="129"/>
      <c r="AN353" s="129"/>
      <c r="AO353" s="129"/>
      <c r="AP353" s="129"/>
      <c r="AQ353" s="129"/>
      <c r="AR353" s="129"/>
      <c r="AS353" s="129"/>
      <c r="AT353" s="129"/>
      <c r="AU353" s="129"/>
      <c r="AV353" s="129"/>
      <c r="AW353" s="129"/>
      <c r="AX353" s="129"/>
      <c r="AY353" s="129"/>
      <c r="AZ353" s="129"/>
      <c r="BA353" s="129"/>
      <c r="BB353" s="129"/>
      <c r="BC353" s="129"/>
      <c r="BD353" s="129"/>
      <c r="BE353" s="129"/>
      <c r="BF353" s="129"/>
      <c r="BG353" s="129"/>
      <c r="BH353" s="129"/>
      <c r="BI353" s="129"/>
      <c r="BJ353" s="129"/>
      <c r="BK353" s="129"/>
      <c r="BL353" s="129"/>
      <c r="BM353" s="129"/>
      <c r="BN353" s="129"/>
      <c r="BO353" s="129"/>
      <c r="BP353" s="129"/>
      <c r="BQ353" s="129"/>
      <c r="BR353" s="129"/>
      <c r="BS353" s="129"/>
      <c r="BT353" s="129"/>
      <c r="BU353" s="129"/>
      <c r="BV353" s="129"/>
      <c r="BW353" s="129"/>
      <c r="BX353" s="129"/>
      <c r="BY353" s="129"/>
      <c r="BZ353" s="129"/>
      <c r="CA353" s="129"/>
      <c r="CB353" s="129"/>
      <c r="CC353" s="129"/>
      <c r="CD353" s="129"/>
      <c r="CE353" s="129"/>
      <c r="CF353" s="129"/>
      <c r="CG353" s="129"/>
      <c r="CH353" s="129"/>
      <c r="CI353" s="129"/>
      <c r="CJ353" s="129"/>
      <c r="CK353" s="129"/>
      <c r="CL353" s="129"/>
      <c r="CM353" s="129"/>
      <c r="CN353" s="129"/>
      <c r="CO353" s="129"/>
      <c r="CP353" s="129"/>
      <c r="CQ353" s="129"/>
      <c r="CR353" s="129"/>
      <c r="CS353" s="129"/>
      <c r="CT353" s="129"/>
      <c r="CU353" s="129"/>
      <c r="CV353" s="129"/>
      <c r="CW353" s="129"/>
      <c r="CX353" s="129"/>
      <c r="CY353" s="129"/>
      <c r="CZ353" s="129"/>
      <c r="DA353" s="129"/>
      <c r="DB353" s="129"/>
      <c r="DC353" s="129"/>
      <c r="DD353" s="129"/>
      <c r="DE353" s="129"/>
      <c r="DF353" s="129"/>
      <c r="DG353" s="129"/>
      <c r="DH353" s="129"/>
      <c r="DI353" s="129"/>
      <c r="DJ353" s="129"/>
      <c r="DK353" s="129"/>
      <c r="DL353" s="129"/>
      <c r="DM353" s="129"/>
      <c r="DN353" s="129"/>
      <c r="DO353" s="129"/>
      <c r="DP353" s="129"/>
      <c r="DQ353" s="129"/>
      <c r="DR353" s="129"/>
      <c r="DS353" s="129"/>
      <c r="DT353" s="129"/>
      <c r="DU353" s="129"/>
      <c r="DV353" s="129"/>
      <c r="DW353" s="129"/>
      <c r="DX353" s="129"/>
      <c r="DY353" s="129"/>
      <c r="DZ353" s="129"/>
      <c r="EA353" s="129"/>
      <c r="EB353" s="129"/>
      <c r="EC353" s="129"/>
      <c r="ED353" s="129"/>
      <c r="EE353" s="129"/>
      <c r="EF353" s="129"/>
      <c r="EG353" s="129"/>
      <c r="EH353" s="129"/>
      <c r="EI353" s="129"/>
      <c r="EJ353" s="129"/>
      <c r="EK353" s="129"/>
      <c r="EL353" s="129"/>
      <c r="EM353" s="129"/>
      <c r="EN353" s="129"/>
      <c r="EO353" s="129"/>
      <c r="EP353" s="129"/>
      <c r="EQ353" s="129"/>
      <c r="ER353" s="129"/>
      <c r="ES353" s="129"/>
      <c r="ET353" s="129"/>
      <c r="EU353" s="129"/>
      <c r="EV353" s="129"/>
      <c r="EW353" s="129"/>
      <c r="EX353" s="129"/>
      <c r="EY353" s="129"/>
      <c r="EZ353" s="129"/>
      <c r="FA353" s="129"/>
      <c r="FB353" s="129"/>
      <c r="FC353" s="129"/>
      <c r="FD353" s="129"/>
      <c r="FE353" s="129"/>
      <c r="FF353" s="129"/>
      <c r="FG353" s="129"/>
      <c r="FH353" s="129"/>
      <c r="FI353" s="129"/>
      <c r="FJ353" s="129"/>
      <c r="FK353" s="129"/>
      <c r="FL353" s="129"/>
      <c r="FM353" s="129"/>
      <c r="FN353" s="129"/>
      <c r="FO353" s="129"/>
      <c r="FP353" s="129"/>
      <c r="FQ353" s="129"/>
      <c r="FR353" s="129"/>
      <c r="FS353" s="129"/>
      <c r="FT353" s="129"/>
      <c r="FU353" s="129"/>
      <c r="FV353" s="129"/>
      <c r="FW353" s="129"/>
      <c r="FX353" s="129"/>
      <c r="FY353" s="129"/>
      <c r="FZ353" s="129"/>
      <c r="GA353" s="129"/>
      <c r="GB353" s="129"/>
      <c r="GC353" s="129"/>
      <c r="GD353" s="129"/>
      <c r="GE353" s="129"/>
      <c r="GF353" s="129"/>
      <c r="GG353" s="129"/>
      <c r="GH353" s="129"/>
      <c r="GI353" s="129"/>
      <c r="GJ353" s="129"/>
      <c r="GK353" s="129"/>
      <c r="GL353" s="129"/>
      <c r="GM353" s="129"/>
      <c r="GN353" s="129"/>
      <c r="GO353" s="129"/>
      <c r="GP353" s="129"/>
      <c r="GQ353" s="129"/>
      <c r="GR353" s="129"/>
      <c r="GS353" s="129"/>
      <c r="GT353" s="129"/>
      <c r="GU353" s="129"/>
      <c r="GV353" s="129"/>
      <c r="GW353" s="129"/>
      <c r="GX353" s="129"/>
      <c r="GY353" s="129"/>
      <c r="GZ353" s="129"/>
      <c r="HA353" s="129"/>
      <c r="HB353" s="129"/>
      <c r="HC353" s="129"/>
      <c r="HD353" s="129"/>
      <c r="HE353" s="129"/>
      <c r="HF353" s="129"/>
      <c r="HG353" s="129"/>
      <c r="HH353" s="129"/>
      <c r="HI353" s="129"/>
      <c r="HJ353" s="129"/>
      <c r="HK353" s="129"/>
      <c r="HL353" s="129"/>
      <c r="HM353" s="129"/>
      <c r="HN353" s="129"/>
      <c r="HO353" s="129"/>
      <c r="HP353" s="129"/>
      <c r="HQ353" s="129"/>
      <c r="HR353" s="129"/>
      <c r="HS353" s="129"/>
      <c r="HT353" s="129"/>
      <c r="HU353" s="129"/>
      <c r="HV353" s="129"/>
      <c r="HW353" s="129"/>
      <c r="HX353" s="129"/>
      <c r="HY353" s="129"/>
      <c r="HZ353" s="129"/>
      <c r="IA353" s="129"/>
      <c r="IB353" s="129"/>
      <c r="IC353" s="129"/>
      <c r="ID353" s="129"/>
      <c r="IE353" s="129"/>
      <c r="IF353" s="129"/>
      <c r="IG353" s="129"/>
      <c r="IH353" s="129"/>
      <c r="II353" s="129"/>
      <c r="IJ353" s="129"/>
      <c r="IK353" s="129"/>
      <c r="IL353" s="129"/>
      <c r="IM353" s="129"/>
      <c r="IN353" s="129"/>
      <c r="IO353" s="129"/>
      <c r="IP353" s="129"/>
      <c r="IQ353" s="129"/>
      <c r="IR353" s="129"/>
      <c r="IS353" s="129"/>
      <c r="IT353" s="129"/>
      <c r="IU353" s="129"/>
      <c r="IV353" s="129"/>
      <c r="IW353" s="129"/>
      <c r="IX353" s="129"/>
      <c r="IY353" s="129"/>
    </row>
    <row r="354" spans="1:259" s="120" customFormat="1" ht="15" hidden="1" x14ac:dyDescent="0.3">
      <c r="A354" s="130"/>
      <c r="B354" s="138" t="e">
        <f>IF(B77=929,"Sembilan Ratus Dua Puluh Sembilan",IF(B77=930,"Sembilan Ratus Tiga Puluh",IF(B77=931,"Sembilan Ratus Tiga Puluh Satu",IF(B77=932,"Sembilan Ratus Tiga Puluh Dua",IF(B77=933,"Sembilan Ratus Tiga Puluh Tiga",IF(B77=934,"Sembilan Ratus Tiga Puluh Empat",IF(B77=935,"Sembilan Ratus Tiga Puluh Lima",IF(B77=936,"Sembilan Ratus Tiga Puluh Enam",0))))))))</f>
        <v>#REF!</v>
      </c>
      <c r="C354" s="138"/>
      <c r="D354" s="138" t="e">
        <f>IF(D77=929,"Sembilan Ratus Dua Puluh Sembilan",IF(D77=930,"Sembilan Ratus Tiga Puluh",IF(D77=931,"Sembilan Ratus Tiga Puluh Satu",IF(D77=932,"Sembilan Ratus Tiga Puluh Dua",IF(D77=933,"Sembilan Ratus Tiga Puluh Tiga",IF(D77=934,"Sembilan Ratus Tiga Puluh Empat",IF(D77=935,"Sembilan Ratus Tiga Puluh Lima",IF(D77=936,"Sembilan Ratus Tiga Puluh Enam",0))))))))</f>
        <v>#REF!</v>
      </c>
      <c r="E354" s="138" t="e">
        <f>IF(E77=929,"Sembilan Ratus Dua Puluh Sembilan",IF(E77=930,"Sembilan Ratus Tiga Puluh",IF(E77=931,"Sembilan Ratus Tiga Puluh Satu",IF(E77=932,"Sembilan Ratus Tiga Puluh Dua",IF(E77=933,"Sembilan Ratus Tiga Puluh Tiga",IF(E77=934,"Sembilan Ratus Tiga Puluh Empat",IF(E77=935,"Sembilan Ratus Tiga Puluh Lima",IF(E77=936,"Sembilan Ratus Tiga Puluh Enam",0))))))))</f>
        <v>#REF!</v>
      </c>
      <c r="F354" s="138"/>
      <c r="G354" s="138"/>
      <c r="H354" s="138" t="e">
        <f>IF(H77=929,"Sembilan Ratus Dua Puluh Sembilan",IF(H77=930,"Sembilan Ratus Tiga Puluh",IF(H77=931,"Sembilan Ratus Tiga Puluh Satu",IF(H77=932,"Sembilan Ratus Tiga Puluh Dua",IF(H77=933,"Sembilan Ratus Tiga Puluh Tiga",IF(H77=934,"Sembilan Ratus Tiga Puluh Empat",IF(H77=935,"Sembilan Ratus Tiga Puluh Lima",IF(H77=936,"Sembilan Ratus Tiga Puluh Enam",0))))))))</f>
        <v>#REF!</v>
      </c>
      <c r="I354" s="138" t="e">
        <f>IF(I77=929,"Sembilan Ratus Dua Puluh Sembilan",IF(I77=930,"Sembilan Ratus Tiga Puluh",IF(I77=931,"Sembilan Ratus Tiga Puluh Satu",IF(I77=932,"Sembilan Ratus Tiga Puluh Dua",IF(I77=933,"Sembilan Ratus Tiga Puluh Tiga",IF(I77=934,"Sembilan Ratus Tiga Puluh Empat",IF(I77=935,"Sembilan Ratus Tiga Puluh Lima",IF(I77=936,"Sembilan Ratus Tiga Puluh Enam",0))))))))</f>
        <v>#REF!</v>
      </c>
      <c r="J354" s="138"/>
      <c r="K354" s="138"/>
      <c r="L354" s="138"/>
      <c r="M354" s="138"/>
      <c r="N354" s="138"/>
      <c r="O354" s="138"/>
      <c r="P354" s="138"/>
      <c r="Q354" s="138"/>
      <c r="R354" s="138"/>
      <c r="S354" s="138"/>
      <c r="T354" s="138"/>
      <c r="U354" s="138"/>
      <c r="V354" s="133"/>
      <c r="W354" s="128"/>
      <c r="X354" s="129"/>
      <c r="Y354" s="129"/>
      <c r="Z354" s="129"/>
      <c r="AA354" s="129"/>
      <c r="AB354" s="129"/>
      <c r="AC354" s="129"/>
      <c r="AD354" s="129"/>
      <c r="AE354" s="129"/>
      <c r="AF354" s="129"/>
      <c r="AG354" s="129"/>
      <c r="AH354" s="129"/>
      <c r="AI354" s="129"/>
      <c r="AJ354" s="129"/>
      <c r="AK354" s="129"/>
      <c r="AL354" s="129"/>
      <c r="AM354" s="129"/>
      <c r="AN354" s="129"/>
      <c r="AO354" s="129"/>
      <c r="AP354" s="129"/>
      <c r="AQ354" s="129"/>
      <c r="AR354" s="129"/>
      <c r="AS354" s="129"/>
      <c r="AT354" s="129"/>
      <c r="AU354" s="129"/>
      <c r="AV354" s="129"/>
      <c r="AW354" s="129"/>
      <c r="AX354" s="129"/>
      <c r="AY354" s="129"/>
      <c r="AZ354" s="129"/>
      <c r="BA354" s="129"/>
      <c r="BB354" s="129"/>
      <c r="BC354" s="129"/>
      <c r="BD354" s="129"/>
      <c r="BE354" s="129"/>
      <c r="BF354" s="129"/>
      <c r="BG354" s="129"/>
      <c r="BH354" s="129"/>
      <c r="BI354" s="129"/>
      <c r="BJ354" s="129"/>
      <c r="BK354" s="129"/>
      <c r="BL354" s="129"/>
      <c r="BM354" s="129"/>
      <c r="BN354" s="129"/>
      <c r="BO354" s="129"/>
      <c r="BP354" s="129"/>
      <c r="BQ354" s="129"/>
      <c r="BR354" s="129"/>
      <c r="BS354" s="129"/>
      <c r="BT354" s="129"/>
      <c r="BU354" s="129"/>
      <c r="BV354" s="129"/>
      <c r="BW354" s="129"/>
      <c r="BX354" s="129"/>
      <c r="BY354" s="129"/>
      <c r="BZ354" s="129"/>
      <c r="CA354" s="129"/>
      <c r="CB354" s="129"/>
      <c r="CC354" s="129"/>
      <c r="CD354" s="129"/>
      <c r="CE354" s="129"/>
      <c r="CF354" s="129"/>
      <c r="CG354" s="129"/>
      <c r="CH354" s="129"/>
      <c r="CI354" s="129"/>
      <c r="CJ354" s="129"/>
      <c r="CK354" s="129"/>
      <c r="CL354" s="129"/>
      <c r="CM354" s="129"/>
      <c r="CN354" s="129"/>
      <c r="CO354" s="129"/>
      <c r="CP354" s="129"/>
      <c r="CQ354" s="129"/>
      <c r="CR354" s="129"/>
      <c r="CS354" s="129"/>
      <c r="CT354" s="129"/>
      <c r="CU354" s="129"/>
      <c r="CV354" s="129"/>
      <c r="CW354" s="129"/>
      <c r="CX354" s="129"/>
      <c r="CY354" s="129"/>
      <c r="CZ354" s="129"/>
      <c r="DA354" s="129"/>
      <c r="DB354" s="129"/>
      <c r="DC354" s="129"/>
      <c r="DD354" s="129"/>
      <c r="DE354" s="129"/>
      <c r="DF354" s="129"/>
      <c r="DG354" s="129"/>
      <c r="DH354" s="129"/>
      <c r="DI354" s="129"/>
      <c r="DJ354" s="129"/>
      <c r="DK354" s="129"/>
      <c r="DL354" s="129"/>
      <c r="DM354" s="129"/>
      <c r="DN354" s="129"/>
      <c r="DO354" s="129"/>
      <c r="DP354" s="129"/>
      <c r="DQ354" s="129"/>
      <c r="DR354" s="129"/>
      <c r="DS354" s="129"/>
      <c r="DT354" s="129"/>
      <c r="DU354" s="129"/>
      <c r="DV354" s="129"/>
      <c r="DW354" s="129"/>
      <c r="DX354" s="129"/>
      <c r="DY354" s="129"/>
      <c r="DZ354" s="129"/>
      <c r="EA354" s="129"/>
      <c r="EB354" s="129"/>
      <c r="EC354" s="129"/>
      <c r="ED354" s="129"/>
      <c r="EE354" s="129"/>
      <c r="EF354" s="129"/>
      <c r="EG354" s="129"/>
      <c r="EH354" s="129"/>
      <c r="EI354" s="129"/>
      <c r="EJ354" s="129"/>
      <c r="EK354" s="129"/>
      <c r="EL354" s="129"/>
      <c r="EM354" s="129"/>
      <c r="EN354" s="129"/>
      <c r="EO354" s="129"/>
      <c r="EP354" s="129"/>
      <c r="EQ354" s="129"/>
      <c r="ER354" s="129"/>
      <c r="ES354" s="129"/>
      <c r="ET354" s="129"/>
      <c r="EU354" s="129"/>
      <c r="EV354" s="129"/>
      <c r="EW354" s="129"/>
      <c r="EX354" s="129"/>
      <c r="EY354" s="129"/>
      <c r="EZ354" s="129"/>
      <c r="FA354" s="129"/>
      <c r="FB354" s="129"/>
      <c r="FC354" s="129"/>
      <c r="FD354" s="129"/>
      <c r="FE354" s="129"/>
      <c r="FF354" s="129"/>
      <c r="FG354" s="129"/>
      <c r="FH354" s="129"/>
      <c r="FI354" s="129"/>
      <c r="FJ354" s="129"/>
      <c r="FK354" s="129"/>
      <c r="FL354" s="129"/>
      <c r="FM354" s="129"/>
      <c r="FN354" s="129"/>
      <c r="FO354" s="129"/>
      <c r="FP354" s="129"/>
      <c r="FQ354" s="129"/>
      <c r="FR354" s="129"/>
      <c r="FS354" s="129"/>
      <c r="FT354" s="129"/>
      <c r="FU354" s="129"/>
      <c r="FV354" s="129"/>
      <c r="FW354" s="129"/>
      <c r="FX354" s="129"/>
      <c r="FY354" s="129"/>
      <c r="FZ354" s="129"/>
      <c r="GA354" s="129"/>
      <c r="GB354" s="129"/>
      <c r="GC354" s="129"/>
      <c r="GD354" s="129"/>
      <c r="GE354" s="129"/>
      <c r="GF354" s="129"/>
      <c r="GG354" s="129"/>
      <c r="GH354" s="129"/>
      <c r="GI354" s="129"/>
      <c r="GJ354" s="129"/>
      <c r="GK354" s="129"/>
      <c r="GL354" s="129"/>
      <c r="GM354" s="129"/>
      <c r="GN354" s="129"/>
      <c r="GO354" s="129"/>
      <c r="GP354" s="129"/>
      <c r="GQ354" s="129"/>
      <c r="GR354" s="129"/>
      <c r="GS354" s="129"/>
      <c r="GT354" s="129"/>
      <c r="GU354" s="129"/>
      <c r="GV354" s="129"/>
      <c r="GW354" s="129"/>
      <c r="GX354" s="129"/>
      <c r="GY354" s="129"/>
      <c r="GZ354" s="129"/>
      <c r="HA354" s="129"/>
      <c r="HB354" s="129"/>
      <c r="HC354" s="129"/>
      <c r="HD354" s="129"/>
      <c r="HE354" s="129"/>
      <c r="HF354" s="129"/>
      <c r="HG354" s="129"/>
      <c r="HH354" s="129"/>
      <c r="HI354" s="129"/>
      <c r="HJ354" s="129"/>
      <c r="HK354" s="129"/>
      <c r="HL354" s="129"/>
      <c r="HM354" s="129"/>
      <c r="HN354" s="129"/>
      <c r="HO354" s="129"/>
      <c r="HP354" s="129"/>
      <c r="HQ354" s="129"/>
      <c r="HR354" s="129"/>
      <c r="HS354" s="129"/>
      <c r="HT354" s="129"/>
      <c r="HU354" s="129"/>
      <c r="HV354" s="129"/>
      <c r="HW354" s="129"/>
      <c r="HX354" s="129"/>
      <c r="HY354" s="129"/>
      <c r="HZ354" s="129"/>
      <c r="IA354" s="129"/>
      <c r="IB354" s="129"/>
      <c r="IC354" s="129"/>
      <c r="ID354" s="129"/>
      <c r="IE354" s="129"/>
      <c r="IF354" s="129"/>
      <c r="IG354" s="129"/>
      <c r="IH354" s="129"/>
      <c r="II354" s="129"/>
      <c r="IJ354" s="129"/>
      <c r="IK354" s="129"/>
      <c r="IL354" s="129"/>
      <c r="IM354" s="129"/>
      <c r="IN354" s="129"/>
      <c r="IO354" s="129"/>
      <c r="IP354" s="129"/>
      <c r="IQ354" s="129"/>
      <c r="IR354" s="129"/>
      <c r="IS354" s="129"/>
      <c r="IT354" s="129"/>
      <c r="IU354" s="129"/>
      <c r="IV354" s="129"/>
      <c r="IW354" s="129"/>
      <c r="IX354" s="129"/>
      <c r="IY354" s="129"/>
    </row>
    <row r="355" spans="1:259" s="120" customFormat="1" ht="15" hidden="1" x14ac:dyDescent="0.3">
      <c r="A355" s="130"/>
      <c r="B355" s="137" t="e">
        <f>IF(B353=0,B354,B353)</f>
        <v>#REF!</v>
      </c>
      <c r="C355" s="137"/>
      <c r="D355" s="137" t="e">
        <f>IF(D353=0,D354,D353)</f>
        <v>#REF!</v>
      </c>
      <c r="E355" s="137" t="e">
        <f>IF(E353=0,E354,E353)</f>
        <v>#REF!</v>
      </c>
      <c r="F355" s="137"/>
      <c r="G355" s="137"/>
      <c r="H355" s="137" t="e">
        <f>IF(H353=0,H354,H353)</f>
        <v>#REF!</v>
      </c>
      <c r="I355" s="137" t="e">
        <f>IF(I353=0,I354,I353)</f>
        <v>#REF!</v>
      </c>
      <c r="J355" s="138"/>
      <c r="K355" s="138"/>
      <c r="L355" s="138"/>
      <c r="M355" s="138"/>
      <c r="N355" s="138"/>
      <c r="O355" s="138"/>
      <c r="P355" s="138"/>
      <c r="Q355" s="138"/>
      <c r="R355" s="138"/>
      <c r="S355" s="138"/>
      <c r="T355" s="138"/>
      <c r="U355" s="138"/>
      <c r="V355" s="133"/>
      <c r="W355" s="128"/>
      <c r="X355" s="129"/>
      <c r="Y355" s="129"/>
      <c r="Z355" s="129"/>
      <c r="AA355" s="129"/>
      <c r="AB355" s="129"/>
      <c r="AC355" s="129"/>
      <c r="AD355" s="129"/>
      <c r="AE355" s="129"/>
      <c r="AF355" s="129"/>
      <c r="AG355" s="129"/>
      <c r="AH355" s="129"/>
      <c r="AI355" s="129"/>
      <c r="AJ355" s="129"/>
      <c r="AK355" s="129"/>
      <c r="AL355" s="129"/>
      <c r="AM355" s="129"/>
      <c r="AN355" s="129"/>
      <c r="AO355" s="129"/>
      <c r="AP355" s="129"/>
      <c r="AQ355" s="129"/>
      <c r="AR355" s="129"/>
      <c r="AS355" s="129"/>
      <c r="AT355" s="129"/>
      <c r="AU355" s="129"/>
      <c r="AV355" s="129"/>
      <c r="AW355" s="129"/>
      <c r="AX355" s="129"/>
      <c r="AY355" s="129"/>
      <c r="AZ355" s="129"/>
      <c r="BA355" s="129"/>
      <c r="BB355" s="129"/>
      <c r="BC355" s="129"/>
      <c r="BD355" s="129"/>
      <c r="BE355" s="129"/>
      <c r="BF355" s="129"/>
      <c r="BG355" s="129"/>
      <c r="BH355" s="129"/>
      <c r="BI355" s="129"/>
      <c r="BJ355" s="129"/>
      <c r="BK355" s="129"/>
      <c r="BL355" s="129"/>
      <c r="BM355" s="129"/>
      <c r="BN355" s="129"/>
      <c r="BO355" s="129"/>
      <c r="BP355" s="129"/>
      <c r="BQ355" s="129"/>
      <c r="BR355" s="129"/>
      <c r="BS355" s="129"/>
      <c r="BT355" s="129"/>
      <c r="BU355" s="129"/>
      <c r="BV355" s="129"/>
      <c r="BW355" s="129"/>
      <c r="BX355" s="129"/>
      <c r="BY355" s="129"/>
      <c r="BZ355" s="129"/>
      <c r="CA355" s="129"/>
      <c r="CB355" s="129"/>
      <c r="CC355" s="129"/>
      <c r="CD355" s="129"/>
      <c r="CE355" s="129"/>
      <c r="CF355" s="129"/>
      <c r="CG355" s="129"/>
      <c r="CH355" s="129"/>
      <c r="CI355" s="129"/>
      <c r="CJ355" s="129"/>
      <c r="CK355" s="129"/>
      <c r="CL355" s="129"/>
      <c r="CM355" s="129"/>
      <c r="CN355" s="129"/>
      <c r="CO355" s="129"/>
      <c r="CP355" s="129"/>
      <c r="CQ355" s="129"/>
      <c r="CR355" s="129"/>
      <c r="CS355" s="129"/>
      <c r="CT355" s="129"/>
      <c r="CU355" s="129"/>
      <c r="CV355" s="129"/>
      <c r="CW355" s="129"/>
      <c r="CX355" s="129"/>
      <c r="CY355" s="129"/>
      <c r="CZ355" s="129"/>
      <c r="DA355" s="129"/>
      <c r="DB355" s="129"/>
      <c r="DC355" s="129"/>
      <c r="DD355" s="129"/>
      <c r="DE355" s="129"/>
      <c r="DF355" s="129"/>
      <c r="DG355" s="129"/>
      <c r="DH355" s="129"/>
      <c r="DI355" s="129"/>
      <c r="DJ355" s="129"/>
      <c r="DK355" s="129"/>
      <c r="DL355" s="129"/>
      <c r="DM355" s="129"/>
      <c r="DN355" s="129"/>
      <c r="DO355" s="129"/>
      <c r="DP355" s="129"/>
      <c r="DQ355" s="129"/>
      <c r="DR355" s="129"/>
      <c r="DS355" s="129"/>
      <c r="DT355" s="129"/>
      <c r="DU355" s="129"/>
      <c r="DV355" s="129"/>
      <c r="DW355" s="129"/>
      <c r="DX355" s="129"/>
      <c r="DY355" s="129"/>
      <c r="DZ355" s="129"/>
      <c r="EA355" s="129"/>
      <c r="EB355" s="129"/>
      <c r="EC355" s="129"/>
      <c r="ED355" s="129"/>
      <c r="EE355" s="129"/>
      <c r="EF355" s="129"/>
      <c r="EG355" s="129"/>
      <c r="EH355" s="129"/>
      <c r="EI355" s="129"/>
      <c r="EJ355" s="129"/>
      <c r="EK355" s="129"/>
      <c r="EL355" s="129"/>
      <c r="EM355" s="129"/>
      <c r="EN355" s="129"/>
      <c r="EO355" s="129"/>
      <c r="EP355" s="129"/>
      <c r="EQ355" s="129"/>
      <c r="ER355" s="129"/>
      <c r="ES355" s="129"/>
      <c r="ET355" s="129"/>
      <c r="EU355" s="129"/>
      <c r="EV355" s="129"/>
      <c r="EW355" s="129"/>
      <c r="EX355" s="129"/>
      <c r="EY355" s="129"/>
      <c r="EZ355" s="129"/>
      <c r="FA355" s="129"/>
      <c r="FB355" s="129"/>
      <c r="FC355" s="129"/>
      <c r="FD355" s="129"/>
      <c r="FE355" s="129"/>
      <c r="FF355" s="129"/>
      <c r="FG355" s="129"/>
      <c r="FH355" s="129"/>
      <c r="FI355" s="129"/>
      <c r="FJ355" s="129"/>
      <c r="FK355" s="129"/>
      <c r="FL355" s="129"/>
      <c r="FM355" s="129"/>
      <c r="FN355" s="129"/>
      <c r="FO355" s="129"/>
      <c r="FP355" s="129"/>
      <c r="FQ355" s="129"/>
      <c r="FR355" s="129"/>
      <c r="FS355" s="129"/>
      <c r="FT355" s="129"/>
      <c r="FU355" s="129"/>
      <c r="FV355" s="129"/>
      <c r="FW355" s="129"/>
      <c r="FX355" s="129"/>
      <c r="FY355" s="129"/>
      <c r="FZ355" s="129"/>
      <c r="GA355" s="129"/>
      <c r="GB355" s="129"/>
      <c r="GC355" s="129"/>
      <c r="GD355" s="129"/>
      <c r="GE355" s="129"/>
      <c r="GF355" s="129"/>
      <c r="GG355" s="129"/>
      <c r="GH355" s="129"/>
      <c r="GI355" s="129"/>
      <c r="GJ355" s="129"/>
      <c r="GK355" s="129"/>
      <c r="GL355" s="129"/>
      <c r="GM355" s="129"/>
      <c r="GN355" s="129"/>
      <c r="GO355" s="129"/>
      <c r="GP355" s="129"/>
      <c r="GQ355" s="129"/>
      <c r="GR355" s="129"/>
      <c r="GS355" s="129"/>
      <c r="GT355" s="129"/>
      <c r="GU355" s="129"/>
      <c r="GV355" s="129"/>
      <c r="GW355" s="129"/>
      <c r="GX355" s="129"/>
      <c r="GY355" s="129"/>
      <c r="GZ355" s="129"/>
      <c r="HA355" s="129"/>
      <c r="HB355" s="129"/>
      <c r="HC355" s="129"/>
      <c r="HD355" s="129"/>
      <c r="HE355" s="129"/>
      <c r="HF355" s="129"/>
      <c r="HG355" s="129"/>
      <c r="HH355" s="129"/>
      <c r="HI355" s="129"/>
      <c r="HJ355" s="129"/>
      <c r="HK355" s="129"/>
      <c r="HL355" s="129"/>
      <c r="HM355" s="129"/>
      <c r="HN355" s="129"/>
      <c r="HO355" s="129"/>
      <c r="HP355" s="129"/>
      <c r="HQ355" s="129"/>
      <c r="HR355" s="129"/>
      <c r="HS355" s="129"/>
      <c r="HT355" s="129"/>
      <c r="HU355" s="129"/>
      <c r="HV355" s="129"/>
      <c r="HW355" s="129"/>
      <c r="HX355" s="129"/>
      <c r="HY355" s="129"/>
      <c r="HZ355" s="129"/>
      <c r="IA355" s="129"/>
      <c r="IB355" s="129"/>
      <c r="IC355" s="129"/>
      <c r="ID355" s="129"/>
      <c r="IE355" s="129"/>
      <c r="IF355" s="129"/>
      <c r="IG355" s="129"/>
      <c r="IH355" s="129"/>
      <c r="II355" s="129"/>
      <c r="IJ355" s="129"/>
      <c r="IK355" s="129"/>
      <c r="IL355" s="129"/>
      <c r="IM355" s="129"/>
      <c r="IN355" s="129"/>
      <c r="IO355" s="129"/>
      <c r="IP355" s="129"/>
      <c r="IQ355" s="129"/>
      <c r="IR355" s="129"/>
      <c r="IS355" s="129"/>
      <c r="IT355" s="129"/>
      <c r="IU355" s="129"/>
      <c r="IV355" s="129"/>
      <c r="IW355" s="129"/>
      <c r="IX355" s="129"/>
      <c r="IY355" s="129"/>
    </row>
    <row r="356" spans="1:259" s="120" customFormat="1" ht="15" hidden="1" x14ac:dyDescent="0.3">
      <c r="A356" s="130"/>
      <c r="B356" s="138" t="e">
        <f>IF(B77=937,"Sembilan Ratus Tiga Puluh Tujuh",IF(B77=938,"Sembilan Ratus Tiga Puluh Delapan",IF(B77=939,"Sembilan Ratus Tiga Puluh Sembilan",IF(B77=940,"Sembilan Ratus Empat Puluh",IF(B77=941,"Sembilan Ratus Empat Puluh Satu",IF(B77=942,"Sembilan Ratus Empat Puluh Dua",IF(B77=943,"Sembilan Ratus Empat Puluh Tiga",IF(B77=944,"Sembilan Ratus Empat Puluh Empat",0))))))))</f>
        <v>#REF!</v>
      </c>
      <c r="C356" s="138"/>
      <c r="D356" s="138" t="e">
        <f>IF(D77=937,"Sembilan Ratus Tiga Puluh Tujuh",IF(D77=938,"Sembilan Ratus Tiga Puluh Delapan",IF(D77=939,"Sembilan Ratus Tiga Puluh Sembilan",IF(D77=940,"Sembilan Ratus Empat Puluh",IF(D77=941,"Sembilan Ratus Empat Puluh Satu",IF(D77=942,"Sembilan Ratus Empat Puluh Dua",IF(D77=943,"Sembilan Ratus Empat Puluh Tiga",IF(D77=944,"Sembilan Ratus Empat Puluh Empat",0))))))))</f>
        <v>#REF!</v>
      </c>
      <c r="E356" s="138" t="e">
        <f>IF(E77=937,"Sembilan Ratus Tiga Puluh Tujuh",IF(E77=938,"Sembilan Ratus Tiga Puluh Delapan",IF(E77=939,"Sembilan Ratus Tiga Puluh Sembilan",IF(E77=940,"Sembilan Ratus Empat Puluh",IF(E77=941,"Sembilan Ratus Empat Puluh Satu",IF(E77=942,"Sembilan Ratus Empat Puluh Dua",IF(E77=943,"Sembilan Ratus Empat Puluh Tiga",IF(E77=944,"Sembilan Ratus Empat Puluh Empat",0))))))))</f>
        <v>#REF!</v>
      </c>
      <c r="F356" s="138"/>
      <c r="G356" s="138"/>
      <c r="H356" s="138" t="e">
        <f>IF(H77=937,"Sembilan Ratus Tiga Puluh Tujuh",IF(H77=938,"Sembilan Ratus Tiga Puluh Delapan",IF(H77=939,"Sembilan Ratus Tiga Puluh Sembilan",IF(H77=940,"Sembilan Ratus Empat Puluh",IF(H77=941,"Sembilan Ratus Empat Puluh Satu",IF(H77=942,"Sembilan Ratus Empat Puluh Dua",IF(H77=943,"Sembilan Ratus Empat Puluh Tiga",IF(H77=944,"Sembilan Ratus Empat Puluh Empat",0))))))))</f>
        <v>#REF!</v>
      </c>
      <c r="I356" s="138" t="e">
        <f>IF(I77=937,"Sembilan Ratus Tiga Puluh Tujuh",IF(I77=938,"Sembilan Ratus Tiga Puluh Delapan",IF(I77=939,"Sembilan Ratus Tiga Puluh Sembilan",IF(I77=940,"Sembilan Ratus Empat Puluh",IF(I77=941,"Sembilan Ratus Empat Puluh Satu",IF(I77=942,"Sembilan Ratus Empat Puluh Dua",IF(I77=943,"Sembilan Ratus Empat Puluh Tiga",IF(I77=944,"Sembilan Ratus Empat Puluh Empat",0))))))))</f>
        <v>#REF!</v>
      </c>
      <c r="J356" s="138"/>
      <c r="K356" s="138"/>
      <c r="L356" s="138"/>
      <c r="M356" s="138"/>
      <c r="N356" s="138"/>
      <c r="O356" s="138"/>
      <c r="P356" s="138"/>
      <c r="Q356" s="138"/>
      <c r="R356" s="138"/>
      <c r="S356" s="138"/>
      <c r="T356" s="138"/>
      <c r="U356" s="138"/>
      <c r="V356" s="133"/>
      <c r="W356" s="128"/>
      <c r="X356" s="129"/>
      <c r="Y356" s="129"/>
      <c r="Z356" s="129"/>
      <c r="AA356" s="129"/>
      <c r="AB356" s="129"/>
      <c r="AC356" s="129"/>
      <c r="AD356" s="129"/>
      <c r="AE356" s="129"/>
      <c r="AF356" s="129"/>
      <c r="AG356" s="129"/>
      <c r="AH356" s="129"/>
      <c r="AI356" s="129"/>
      <c r="AJ356" s="129"/>
      <c r="AK356" s="129"/>
      <c r="AL356" s="129"/>
      <c r="AM356" s="129"/>
      <c r="AN356" s="129"/>
      <c r="AO356" s="129"/>
      <c r="AP356" s="129"/>
      <c r="AQ356" s="129"/>
      <c r="AR356" s="129"/>
      <c r="AS356" s="129"/>
      <c r="AT356" s="129"/>
      <c r="AU356" s="129"/>
      <c r="AV356" s="129"/>
      <c r="AW356" s="129"/>
      <c r="AX356" s="129"/>
      <c r="AY356" s="129"/>
      <c r="AZ356" s="129"/>
      <c r="BA356" s="129"/>
      <c r="BB356" s="129"/>
      <c r="BC356" s="129"/>
      <c r="BD356" s="129"/>
      <c r="BE356" s="129"/>
      <c r="BF356" s="129"/>
      <c r="BG356" s="129"/>
      <c r="BH356" s="129"/>
      <c r="BI356" s="129"/>
      <c r="BJ356" s="129"/>
      <c r="BK356" s="129"/>
      <c r="BL356" s="129"/>
      <c r="BM356" s="129"/>
      <c r="BN356" s="129"/>
      <c r="BO356" s="129"/>
      <c r="BP356" s="129"/>
      <c r="BQ356" s="129"/>
      <c r="BR356" s="129"/>
      <c r="BS356" s="129"/>
      <c r="BT356" s="129"/>
      <c r="BU356" s="129"/>
      <c r="BV356" s="129"/>
      <c r="BW356" s="129"/>
      <c r="BX356" s="129"/>
      <c r="BY356" s="129"/>
      <c r="BZ356" s="129"/>
      <c r="CA356" s="129"/>
      <c r="CB356" s="129"/>
      <c r="CC356" s="129"/>
      <c r="CD356" s="129"/>
      <c r="CE356" s="129"/>
      <c r="CF356" s="129"/>
      <c r="CG356" s="129"/>
      <c r="CH356" s="129"/>
      <c r="CI356" s="129"/>
      <c r="CJ356" s="129"/>
      <c r="CK356" s="129"/>
      <c r="CL356" s="129"/>
      <c r="CM356" s="129"/>
      <c r="CN356" s="129"/>
      <c r="CO356" s="129"/>
      <c r="CP356" s="129"/>
      <c r="CQ356" s="129"/>
      <c r="CR356" s="129"/>
      <c r="CS356" s="129"/>
      <c r="CT356" s="129"/>
      <c r="CU356" s="129"/>
      <c r="CV356" s="129"/>
      <c r="CW356" s="129"/>
      <c r="CX356" s="129"/>
      <c r="CY356" s="129"/>
      <c r="CZ356" s="129"/>
      <c r="DA356" s="129"/>
      <c r="DB356" s="129"/>
      <c r="DC356" s="129"/>
      <c r="DD356" s="129"/>
      <c r="DE356" s="129"/>
      <c r="DF356" s="129"/>
      <c r="DG356" s="129"/>
      <c r="DH356" s="129"/>
      <c r="DI356" s="129"/>
      <c r="DJ356" s="129"/>
      <c r="DK356" s="129"/>
      <c r="DL356" s="129"/>
      <c r="DM356" s="129"/>
      <c r="DN356" s="129"/>
      <c r="DO356" s="129"/>
      <c r="DP356" s="129"/>
      <c r="DQ356" s="129"/>
      <c r="DR356" s="129"/>
      <c r="DS356" s="129"/>
      <c r="DT356" s="129"/>
      <c r="DU356" s="129"/>
      <c r="DV356" s="129"/>
      <c r="DW356" s="129"/>
      <c r="DX356" s="129"/>
      <c r="DY356" s="129"/>
      <c r="DZ356" s="129"/>
      <c r="EA356" s="129"/>
      <c r="EB356" s="129"/>
      <c r="EC356" s="129"/>
      <c r="ED356" s="129"/>
      <c r="EE356" s="129"/>
      <c r="EF356" s="129"/>
      <c r="EG356" s="129"/>
      <c r="EH356" s="129"/>
      <c r="EI356" s="129"/>
      <c r="EJ356" s="129"/>
      <c r="EK356" s="129"/>
      <c r="EL356" s="129"/>
      <c r="EM356" s="129"/>
      <c r="EN356" s="129"/>
      <c r="EO356" s="129"/>
      <c r="EP356" s="129"/>
      <c r="EQ356" s="129"/>
      <c r="ER356" s="129"/>
      <c r="ES356" s="129"/>
      <c r="ET356" s="129"/>
      <c r="EU356" s="129"/>
      <c r="EV356" s="129"/>
      <c r="EW356" s="129"/>
      <c r="EX356" s="129"/>
      <c r="EY356" s="129"/>
      <c r="EZ356" s="129"/>
      <c r="FA356" s="129"/>
      <c r="FB356" s="129"/>
      <c r="FC356" s="129"/>
      <c r="FD356" s="129"/>
      <c r="FE356" s="129"/>
      <c r="FF356" s="129"/>
      <c r="FG356" s="129"/>
      <c r="FH356" s="129"/>
      <c r="FI356" s="129"/>
      <c r="FJ356" s="129"/>
      <c r="FK356" s="129"/>
      <c r="FL356" s="129"/>
      <c r="FM356" s="129"/>
      <c r="FN356" s="129"/>
      <c r="FO356" s="129"/>
      <c r="FP356" s="129"/>
      <c r="FQ356" s="129"/>
      <c r="FR356" s="129"/>
      <c r="FS356" s="129"/>
      <c r="FT356" s="129"/>
      <c r="FU356" s="129"/>
      <c r="FV356" s="129"/>
      <c r="FW356" s="129"/>
      <c r="FX356" s="129"/>
      <c r="FY356" s="129"/>
      <c r="FZ356" s="129"/>
      <c r="GA356" s="129"/>
      <c r="GB356" s="129"/>
      <c r="GC356" s="129"/>
      <c r="GD356" s="129"/>
      <c r="GE356" s="129"/>
      <c r="GF356" s="129"/>
      <c r="GG356" s="129"/>
      <c r="GH356" s="129"/>
      <c r="GI356" s="129"/>
      <c r="GJ356" s="129"/>
      <c r="GK356" s="129"/>
      <c r="GL356" s="129"/>
      <c r="GM356" s="129"/>
      <c r="GN356" s="129"/>
      <c r="GO356" s="129"/>
      <c r="GP356" s="129"/>
      <c r="GQ356" s="129"/>
      <c r="GR356" s="129"/>
      <c r="GS356" s="129"/>
      <c r="GT356" s="129"/>
      <c r="GU356" s="129"/>
      <c r="GV356" s="129"/>
      <c r="GW356" s="129"/>
      <c r="GX356" s="129"/>
      <c r="GY356" s="129"/>
      <c r="GZ356" s="129"/>
      <c r="HA356" s="129"/>
      <c r="HB356" s="129"/>
      <c r="HC356" s="129"/>
      <c r="HD356" s="129"/>
      <c r="HE356" s="129"/>
      <c r="HF356" s="129"/>
      <c r="HG356" s="129"/>
      <c r="HH356" s="129"/>
      <c r="HI356" s="129"/>
      <c r="HJ356" s="129"/>
      <c r="HK356" s="129"/>
      <c r="HL356" s="129"/>
      <c r="HM356" s="129"/>
      <c r="HN356" s="129"/>
      <c r="HO356" s="129"/>
      <c r="HP356" s="129"/>
      <c r="HQ356" s="129"/>
      <c r="HR356" s="129"/>
      <c r="HS356" s="129"/>
      <c r="HT356" s="129"/>
      <c r="HU356" s="129"/>
      <c r="HV356" s="129"/>
      <c r="HW356" s="129"/>
      <c r="HX356" s="129"/>
      <c r="HY356" s="129"/>
      <c r="HZ356" s="129"/>
      <c r="IA356" s="129"/>
      <c r="IB356" s="129"/>
      <c r="IC356" s="129"/>
      <c r="ID356" s="129"/>
      <c r="IE356" s="129"/>
      <c r="IF356" s="129"/>
      <c r="IG356" s="129"/>
      <c r="IH356" s="129"/>
      <c r="II356" s="129"/>
      <c r="IJ356" s="129"/>
      <c r="IK356" s="129"/>
      <c r="IL356" s="129"/>
      <c r="IM356" s="129"/>
      <c r="IN356" s="129"/>
      <c r="IO356" s="129"/>
      <c r="IP356" s="129"/>
      <c r="IQ356" s="129"/>
      <c r="IR356" s="129"/>
      <c r="IS356" s="129"/>
      <c r="IT356" s="129"/>
      <c r="IU356" s="129"/>
      <c r="IV356" s="129"/>
      <c r="IW356" s="129"/>
      <c r="IX356" s="129"/>
      <c r="IY356" s="129"/>
    </row>
    <row r="357" spans="1:259" s="120" customFormat="1" ht="15" hidden="1" x14ac:dyDescent="0.3">
      <c r="A357" s="130"/>
      <c r="B357" s="137" t="e">
        <f>IF(B355=0,B356,B355)</f>
        <v>#REF!</v>
      </c>
      <c r="C357" s="137"/>
      <c r="D357" s="137" t="e">
        <f>IF(D355=0,D356,D355)</f>
        <v>#REF!</v>
      </c>
      <c r="E357" s="137" t="e">
        <f>IF(E355=0,E356,E355)</f>
        <v>#REF!</v>
      </c>
      <c r="F357" s="137"/>
      <c r="G357" s="137"/>
      <c r="H357" s="137" t="e">
        <f>IF(H355=0,H356,H355)</f>
        <v>#REF!</v>
      </c>
      <c r="I357" s="137" t="e">
        <f>IF(I355=0,I356,I355)</f>
        <v>#REF!</v>
      </c>
      <c r="J357" s="138"/>
      <c r="K357" s="138"/>
      <c r="L357" s="138"/>
      <c r="M357" s="138"/>
      <c r="N357" s="138"/>
      <c r="O357" s="138"/>
      <c r="P357" s="138"/>
      <c r="Q357" s="138"/>
      <c r="R357" s="138"/>
      <c r="S357" s="138"/>
      <c r="T357" s="138"/>
      <c r="U357" s="138"/>
      <c r="V357" s="133"/>
      <c r="W357" s="128"/>
      <c r="X357" s="129"/>
      <c r="Y357" s="129"/>
      <c r="Z357" s="129"/>
      <c r="AA357" s="129"/>
      <c r="AB357" s="129"/>
      <c r="AC357" s="129"/>
      <c r="AD357" s="129"/>
      <c r="AE357" s="129"/>
      <c r="AF357" s="129"/>
      <c r="AG357" s="129"/>
      <c r="AH357" s="129"/>
      <c r="AI357" s="129"/>
      <c r="AJ357" s="129"/>
      <c r="AK357" s="129"/>
      <c r="AL357" s="129"/>
      <c r="AM357" s="129"/>
      <c r="AN357" s="129"/>
      <c r="AO357" s="129"/>
      <c r="AP357" s="129"/>
      <c r="AQ357" s="129"/>
      <c r="AR357" s="129"/>
      <c r="AS357" s="129"/>
      <c r="AT357" s="129"/>
      <c r="AU357" s="129"/>
      <c r="AV357" s="129"/>
      <c r="AW357" s="129"/>
      <c r="AX357" s="129"/>
      <c r="AY357" s="129"/>
      <c r="AZ357" s="129"/>
      <c r="BA357" s="129"/>
      <c r="BB357" s="129"/>
      <c r="BC357" s="129"/>
      <c r="BD357" s="129"/>
      <c r="BE357" s="129"/>
      <c r="BF357" s="129"/>
      <c r="BG357" s="129"/>
      <c r="BH357" s="129"/>
      <c r="BI357" s="129"/>
      <c r="BJ357" s="129"/>
      <c r="BK357" s="129"/>
      <c r="BL357" s="129"/>
      <c r="BM357" s="129"/>
      <c r="BN357" s="129"/>
      <c r="BO357" s="129"/>
      <c r="BP357" s="129"/>
      <c r="BQ357" s="129"/>
      <c r="BR357" s="129"/>
      <c r="BS357" s="129"/>
      <c r="BT357" s="129"/>
      <c r="BU357" s="129"/>
      <c r="BV357" s="129"/>
      <c r="BW357" s="129"/>
      <c r="BX357" s="129"/>
      <c r="BY357" s="129"/>
      <c r="BZ357" s="129"/>
      <c r="CA357" s="129"/>
      <c r="CB357" s="129"/>
      <c r="CC357" s="129"/>
      <c r="CD357" s="129"/>
      <c r="CE357" s="129"/>
      <c r="CF357" s="129"/>
      <c r="CG357" s="129"/>
      <c r="CH357" s="129"/>
      <c r="CI357" s="129"/>
      <c r="CJ357" s="129"/>
      <c r="CK357" s="129"/>
      <c r="CL357" s="129"/>
      <c r="CM357" s="129"/>
      <c r="CN357" s="129"/>
      <c r="CO357" s="129"/>
      <c r="CP357" s="129"/>
      <c r="CQ357" s="129"/>
      <c r="CR357" s="129"/>
      <c r="CS357" s="129"/>
      <c r="CT357" s="129"/>
      <c r="CU357" s="129"/>
      <c r="CV357" s="129"/>
      <c r="CW357" s="129"/>
      <c r="CX357" s="129"/>
      <c r="CY357" s="129"/>
      <c r="CZ357" s="129"/>
      <c r="DA357" s="129"/>
      <c r="DB357" s="129"/>
      <c r="DC357" s="129"/>
      <c r="DD357" s="129"/>
      <c r="DE357" s="129"/>
      <c r="DF357" s="129"/>
      <c r="DG357" s="129"/>
      <c r="DH357" s="129"/>
      <c r="DI357" s="129"/>
      <c r="DJ357" s="129"/>
      <c r="DK357" s="129"/>
      <c r="DL357" s="129"/>
      <c r="DM357" s="129"/>
      <c r="DN357" s="129"/>
      <c r="DO357" s="129"/>
      <c r="DP357" s="129"/>
      <c r="DQ357" s="129"/>
      <c r="DR357" s="129"/>
      <c r="DS357" s="129"/>
      <c r="DT357" s="129"/>
      <c r="DU357" s="129"/>
      <c r="DV357" s="129"/>
      <c r="DW357" s="129"/>
      <c r="DX357" s="129"/>
      <c r="DY357" s="129"/>
      <c r="DZ357" s="129"/>
      <c r="EA357" s="129"/>
      <c r="EB357" s="129"/>
      <c r="EC357" s="129"/>
      <c r="ED357" s="129"/>
      <c r="EE357" s="129"/>
      <c r="EF357" s="129"/>
      <c r="EG357" s="129"/>
      <c r="EH357" s="129"/>
      <c r="EI357" s="129"/>
      <c r="EJ357" s="129"/>
      <c r="EK357" s="129"/>
      <c r="EL357" s="129"/>
      <c r="EM357" s="129"/>
      <c r="EN357" s="129"/>
      <c r="EO357" s="129"/>
      <c r="EP357" s="129"/>
      <c r="EQ357" s="129"/>
      <c r="ER357" s="129"/>
      <c r="ES357" s="129"/>
      <c r="ET357" s="129"/>
      <c r="EU357" s="129"/>
      <c r="EV357" s="129"/>
      <c r="EW357" s="129"/>
      <c r="EX357" s="129"/>
      <c r="EY357" s="129"/>
      <c r="EZ357" s="129"/>
      <c r="FA357" s="129"/>
      <c r="FB357" s="129"/>
      <c r="FC357" s="129"/>
      <c r="FD357" s="129"/>
      <c r="FE357" s="129"/>
      <c r="FF357" s="129"/>
      <c r="FG357" s="129"/>
      <c r="FH357" s="129"/>
      <c r="FI357" s="129"/>
      <c r="FJ357" s="129"/>
      <c r="FK357" s="129"/>
      <c r="FL357" s="129"/>
      <c r="FM357" s="129"/>
      <c r="FN357" s="129"/>
      <c r="FO357" s="129"/>
      <c r="FP357" s="129"/>
      <c r="FQ357" s="129"/>
      <c r="FR357" s="129"/>
      <c r="FS357" s="129"/>
      <c r="FT357" s="129"/>
      <c r="FU357" s="129"/>
      <c r="FV357" s="129"/>
      <c r="FW357" s="129"/>
      <c r="FX357" s="129"/>
      <c r="FY357" s="129"/>
      <c r="FZ357" s="129"/>
      <c r="GA357" s="129"/>
      <c r="GB357" s="129"/>
      <c r="GC357" s="129"/>
      <c r="GD357" s="129"/>
      <c r="GE357" s="129"/>
      <c r="GF357" s="129"/>
      <c r="GG357" s="129"/>
      <c r="GH357" s="129"/>
      <c r="GI357" s="129"/>
      <c r="GJ357" s="129"/>
      <c r="GK357" s="129"/>
      <c r="GL357" s="129"/>
      <c r="GM357" s="129"/>
      <c r="GN357" s="129"/>
      <c r="GO357" s="129"/>
      <c r="GP357" s="129"/>
      <c r="GQ357" s="129"/>
      <c r="GR357" s="129"/>
      <c r="GS357" s="129"/>
      <c r="GT357" s="129"/>
      <c r="GU357" s="129"/>
      <c r="GV357" s="129"/>
      <c r="GW357" s="129"/>
      <c r="GX357" s="129"/>
      <c r="GY357" s="129"/>
      <c r="GZ357" s="129"/>
      <c r="HA357" s="129"/>
      <c r="HB357" s="129"/>
      <c r="HC357" s="129"/>
      <c r="HD357" s="129"/>
      <c r="HE357" s="129"/>
      <c r="HF357" s="129"/>
      <c r="HG357" s="129"/>
      <c r="HH357" s="129"/>
      <c r="HI357" s="129"/>
      <c r="HJ357" s="129"/>
      <c r="HK357" s="129"/>
      <c r="HL357" s="129"/>
      <c r="HM357" s="129"/>
      <c r="HN357" s="129"/>
      <c r="HO357" s="129"/>
      <c r="HP357" s="129"/>
      <c r="HQ357" s="129"/>
      <c r="HR357" s="129"/>
      <c r="HS357" s="129"/>
      <c r="HT357" s="129"/>
      <c r="HU357" s="129"/>
      <c r="HV357" s="129"/>
      <c r="HW357" s="129"/>
      <c r="HX357" s="129"/>
      <c r="HY357" s="129"/>
      <c r="HZ357" s="129"/>
      <c r="IA357" s="129"/>
      <c r="IB357" s="129"/>
      <c r="IC357" s="129"/>
      <c r="ID357" s="129"/>
      <c r="IE357" s="129"/>
      <c r="IF357" s="129"/>
      <c r="IG357" s="129"/>
      <c r="IH357" s="129"/>
      <c r="II357" s="129"/>
      <c r="IJ357" s="129"/>
      <c r="IK357" s="129"/>
      <c r="IL357" s="129"/>
      <c r="IM357" s="129"/>
      <c r="IN357" s="129"/>
      <c r="IO357" s="129"/>
      <c r="IP357" s="129"/>
      <c r="IQ357" s="129"/>
      <c r="IR357" s="129"/>
      <c r="IS357" s="129"/>
      <c r="IT357" s="129"/>
      <c r="IU357" s="129"/>
      <c r="IV357" s="129"/>
      <c r="IW357" s="129"/>
      <c r="IX357" s="129"/>
      <c r="IY357" s="129"/>
    </row>
    <row r="358" spans="1:259" s="120" customFormat="1" ht="15" hidden="1" x14ac:dyDescent="0.3">
      <c r="A358" s="130"/>
      <c r="B358" s="138" t="e">
        <f>IF(B77=945,"Sembilan Ratus Empat Puluh Lima",IF(B77=946,"Sembilan Ratus Empat Puluh Enam",IF(B77=947,"Sembilan Ratus Empat Puluh Tujuh",IF(B77=948,"Sembilan Ratus Empat Puluh Delapan",IF(B77=949,"Sembilan Ratus Empat Puluh Sembilan",IF(B77=950,"Sembilan Ratus Lima Puluh",IF(B77=951,"Sembilan Ratus Lima Puluh Satu",IF(B77=952,"Sembilan Ratus Lima Puluh Dua",0))))))))</f>
        <v>#REF!</v>
      </c>
      <c r="C358" s="138"/>
      <c r="D358" s="138" t="e">
        <f>IF(D77=945,"Sembilan Ratus Empat Puluh Lima",IF(D77=946,"Sembilan Ratus Empat Puluh Enam",IF(D77=947,"Sembilan Ratus Empat Puluh Tujuh",IF(D77=948,"Sembilan Ratus Empat Puluh Delapan",IF(D77=949,"Sembilan Ratus Empat Puluh Sembilan",IF(D77=950,"Sembilan Ratus Lima Puluh",IF(D77=951,"Sembilan Ratus Lima Puluh Satu",IF(D77=952,"Sembilan Ratus Lima Puluh Dua",0))))))))</f>
        <v>#REF!</v>
      </c>
      <c r="E358" s="138" t="e">
        <f>IF(E77=945,"Sembilan Ratus Empat Puluh Lima",IF(E77=946,"Sembilan Ratus Empat Puluh Enam",IF(E77=947,"Sembilan Ratus Empat Puluh Tujuh",IF(E77=948,"Sembilan Ratus Empat Puluh Delapan",IF(E77=949,"Sembilan Ratus Empat Puluh Sembilan",IF(E77=950,"Sembilan Ratus Lima Puluh",IF(E77=951,"Sembilan Ratus Lima Puluh Satu",IF(E77=952,"Sembilan Ratus Lima Puluh Dua",0))))))))</f>
        <v>#REF!</v>
      </c>
      <c r="F358" s="138"/>
      <c r="G358" s="138"/>
      <c r="H358" s="138" t="e">
        <f>IF(H77=945,"Sembilan Ratus Empat Puluh Lima",IF(H77=946,"Sembilan Ratus Empat Puluh Enam",IF(H77=947,"Sembilan Ratus Empat Puluh Tujuh",IF(H77=948,"Sembilan Ratus Empat Puluh Delapan",IF(H77=949,"Sembilan Ratus Empat Puluh Sembilan",IF(H77=950,"Sembilan Ratus Lima Puluh",IF(H77=951,"Sembilan Ratus Lima Puluh Satu",IF(H77=952,"Sembilan Ratus Lima Puluh Dua",0))))))))</f>
        <v>#REF!</v>
      </c>
      <c r="I358" s="138" t="e">
        <f>IF(I77=945,"Sembilan Ratus Empat Puluh Lima",IF(I77=946,"Sembilan Ratus Empat Puluh Enam",IF(I77=947,"Sembilan Ratus Empat Puluh Tujuh",IF(I77=948,"Sembilan Ratus Empat Puluh Delapan",IF(I77=949,"Sembilan Ratus Empat Puluh Sembilan",IF(I77=950,"Sembilan Ratus Lima Puluh",IF(I77=951,"Sembilan Ratus Lima Puluh Satu",IF(I77=952,"Sembilan Ratus Lima Puluh Dua",0))))))))</f>
        <v>#REF!</v>
      </c>
      <c r="J358" s="138"/>
      <c r="K358" s="138"/>
      <c r="L358" s="138"/>
      <c r="M358" s="138"/>
      <c r="N358" s="138"/>
      <c r="O358" s="138"/>
      <c r="P358" s="138"/>
      <c r="Q358" s="138"/>
      <c r="R358" s="138"/>
      <c r="S358" s="138"/>
      <c r="T358" s="138"/>
      <c r="U358" s="138"/>
      <c r="V358" s="133"/>
      <c r="W358" s="128"/>
      <c r="X358" s="129"/>
      <c r="Y358" s="129"/>
      <c r="Z358" s="129"/>
      <c r="AA358" s="129"/>
      <c r="AB358" s="129"/>
      <c r="AC358" s="129"/>
      <c r="AD358" s="129"/>
      <c r="AE358" s="129"/>
      <c r="AF358" s="129"/>
      <c r="AG358" s="129"/>
      <c r="AH358" s="129"/>
      <c r="AI358" s="129"/>
      <c r="AJ358" s="129"/>
      <c r="AK358" s="129"/>
      <c r="AL358" s="129"/>
      <c r="AM358" s="129"/>
      <c r="AN358" s="129"/>
      <c r="AO358" s="129"/>
      <c r="AP358" s="129"/>
      <c r="AQ358" s="129"/>
      <c r="AR358" s="129"/>
      <c r="AS358" s="129"/>
      <c r="AT358" s="129"/>
      <c r="AU358" s="129"/>
      <c r="AV358" s="129"/>
      <c r="AW358" s="129"/>
      <c r="AX358" s="129"/>
      <c r="AY358" s="129"/>
      <c r="AZ358" s="129"/>
      <c r="BA358" s="129"/>
      <c r="BB358" s="129"/>
      <c r="BC358" s="129"/>
      <c r="BD358" s="129"/>
      <c r="BE358" s="129"/>
      <c r="BF358" s="129"/>
      <c r="BG358" s="129"/>
      <c r="BH358" s="129"/>
      <c r="BI358" s="129"/>
      <c r="BJ358" s="129"/>
      <c r="BK358" s="129"/>
      <c r="BL358" s="129"/>
      <c r="BM358" s="129"/>
      <c r="BN358" s="129"/>
      <c r="BO358" s="129"/>
      <c r="BP358" s="129"/>
      <c r="BQ358" s="129"/>
      <c r="BR358" s="129"/>
      <c r="BS358" s="129"/>
      <c r="BT358" s="129"/>
      <c r="BU358" s="129"/>
      <c r="BV358" s="129"/>
      <c r="BW358" s="129"/>
      <c r="BX358" s="129"/>
      <c r="BY358" s="129"/>
      <c r="BZ358" s="129"/>
      <c r="CA358" s="129"/>
      <c r="CB358" s="129"/>
      <c r="CC358" s="129"/>
      <c r="CD358" s="129"/>
      <c r="CE358" s="129"/>
      <c r="CF358" s="129"/>
      <c r="CG358" s="129"/>
      <c r="CH358" s="129"/>
      <c r="CI358" s="129"/>
      <c r="CJ358" s="129"/>
      <c r="CK358" s="129"/>
      <c r="CL358" s="129"/>
      <c r="CM358" s="129"/>
      <c r="CN358" s="129"/>
      <c r="CO358" s="129"/>
      <c r="CP358" s="129"/>
      <c r="CQ358" s="129"/>
      <c r="CR358" s="129"/>
      <c r="CS358" s="129"/>
      <c r="CT358" s="129"/>
      <c r="CU358" s="129"/>
      <c r="CV358" s="129"/>
      <c r="CW358" s="129"/>
      <c r="CX358" s="129"/>
      <c r="CY358" s="129"/>
      <c r="CZ358" s="129"/>
      <c r="DA358" s="129"/>
      <c r="DB358" s="129"/>
      <c r="DC358" s="129"/>
      <c r="DD358" s="129"/>
      <c r="DE358" s="129"/>
      <c r="DF358" s="129"/>
      <c r="DG358" s="129"/>
      <c r="DH358" s="129"/>
      <c r="DI358" s="129"/>
      <c r="DJ358" s="129"/>
      <c r="DK358" s="129"/>
      <c r="DL358" s="129"/>
      <c r="DM358" s="129"/>
      <c r="DN358" s="129"/>
      <c r="DO358" s="129"/>
      <c r="DP358" s="129"/>
      <c r="DQ358" s="129"/>
      <c r="DR358" s="129"/>
      <c r="DS358" s="129"/>
      <c r="DT358" s="129"/>
      <c r="DU358" s="129"/>
      <c r="DV358" s="129"/>
      <c r="DW358" s="129"/>
      <c r="DX358" s="129"/>
      <c r="DY358" s="129"/>
      <c r="DZ358" s="129"/>
      <c r="EA358" s="129"/>
      <c r="EB358" s="129"/>
      <c r="EC358" s="129"/>
      <c r="ED358" s="129"/>
      <c r="EE358" s="129"/>
      <c r="EF358" s="129"/>
      <c r="EG358" s="129"/>
      <c r="EH358" s="129"/>
      <c r="EI358" s="129"/>
      <c r="EJ358" s="129"/>
      <c r="EK358" s="129"/>
      <c r="EL358" s="129"/>
      <c r="EM358" s="129"/>
      <c r="EN358" s="129"/>
      <c r="EO358" s="129"/>
      <c r="EP358" s="129"/>
      <c r="EQ358" s="129"/>
      <c r="ER358" s="129"/>
      <c r="ES358" s="129"/>
      <c r="ET358" s="129"/>
      <c r="EU358" s="129"/>
      <c r="EV358" s="129"/>
      <c r="EW358" s="129"/>
      <c r="EX358" s="129"/>
      <c r="EY358" s="129"/>
      <c r="EZ358" s="129"/>
      <c r="FA358" s="129"/>
      <c r="FB358" s="129"/>
      <c r="FC358" s="129"/>
      <c r="FD358" s="129"/>
      <c r="FE358" s="129"/>
      <c r="FF358" s="129"/>
      <c r="FG358" s="129"/>
      <c r="FH358" s="129"/>
      <c r="FI358" s="129"/>
      <c r="FJ358" s="129"/>
      <c r="FK358" s="129"/>
      <c r="FL358" s="129"/>
      <c r="FM358" s="129"/>
      <c r="FN358" s="129"/>
      <c r="FO358" s="129"/>
      <c r="FP358" s="129"/>
      <c r="FQ358" s="129"/>
      <c r="FR358" s="129"/>
      <c r="FS358" s="129"/>
      <c r="FT358" s="129"/>
      <c r="FU358" s="129"/>
      <c r="FV358" s="129"/>
      <c r="FW358" s="129"/>
      <c r="FX358" s="129"/>
      <c r="FY358" s="129"/>
      <c r="FZ358" s="129"/>
      <c r="GA358" s="129"/>
      <c r="GB358" s="129"/>
      <c r="GC358" s="129"/>
      <c r="GD358" s="129"/>
      <c r="GE358" s="129"/>
      <c r="GF358" s="129"/>
      <c r="GG358" s="129"/>
      <c r="GH358" s="129"/>
      <c r="GI358" s="129"/>
      <c r="GJ358" s="129"/>
      <c r="GK358" s="129"/>
      <c r="GL358" s="129"/>
      <c r="GM358" s="129"/>
      <c r="GN358" s="129"/>
      <c r="GO358" s="129"/>
      <c r="GP358" s="129"/>
      <c r="GQ358" s="129"/>
      <c r="GR358" s="129"/>
      <c r="GS358" s="129"/>
      <c r="GT358" s="129"/>
      <c r="GU358" s="129"/>
      <c r="GV358" s="129"/>
      <c r="GW358" s="129"/>
      <c r="GX358" s="129"/>
      <c r="GY358" s="129"/>
      <c r="GZ358" s="129"/>
      <c r="HA358" s="129"/>
      <c r="HB358" s="129"/>
      <c r="HC358" s="129"/>
      <c r="HD358" s="129"/>
      <c r="HE358" s="129"/>
      <c r="HF358" s="129"/>
      <c r="HG358" s="129"/>
      <c r="HH358" s="129"/>
      <c r="HI358" s="129"/>
      <c r="HJ358" s="129"/>
      <c r="HK358" s="129"/>
      <c r="HL358" s="129"/>
      <c r="HM358" s="129"/>
      <c r="HN358" s="129"/>
      <c r="HO358" s="129"/>
      <c r="HP358" s="129"/>
      <c r="HQ358" s="129"/>
      <c r="HR358" s="129"/>
      <c r="HS358" s="129"/>
      <c r="HT358" s="129"/>
      <c r="HU358" s="129"/>
      <c r="HV358" s="129"/>
      <c r="HW358" s="129"/>
      <c r="HX358" s="129"/>
      <c r="HY358" s="129"/>
      <c r="HZ358" s="129"/>
      <c r="IA358" s="129"/>
      <c r="IB358" s="129"/>
      <c r="IC358" s="129"/>
      <c r="ID358" s="129"/>
      <c r="IE358" s="129"/>
      <c r="IF358" s="129"/>
      <c r="IG358" s="129"/>
      <c r="IH358" s="129"/>
      <c r="II358" s="129"/>
      <c r="IJ358" s="129"/>
      <c r="IK358" s="129"/>
      <c r="IL358" s="129"/>
      <c r="IM358" s="129"/>
      <c r="IN358" s="129"/>
      <c r="IO358" s="129"/>
      <c r="IP358" s="129"/>
      <c r="IQ358" s="129"/>
      <c r="IR358" s="129"/>
      <c r="IS358" s="129"/>
      <c r="IT358" s="129"/>
      <c r="IU358" s="129"/>
      <c r="IV358" s="129"/>
      <c r="IW358" s="129"/>
      <c r="IX358" s="129"/>
      <c r="IY358" s="129"/>
    </row>
    <row r="359" spans="1:259" s="120" customFormat="1" ht="15" hidden="1" x14ac:dyDescent="0.3">
      <c r="A359" s="130"/>
      <c r="B359" s="137" t="e">
        <f>IF(B357=0,B358,B357)</f>
        <v>#REF!</v>
      </c>
      <c r="C359" s="137"/>
      <c r="D359" s="137" t="e">
        <f>IF(D357=0,D358,D357)</f>
        <v>#REF!</v>
      </c>
      <c r="E359" s="137" t="e">
        <f>IF(E357=0,E358,E357)</f>
        <v>#REF!</v>
      </c>
      <c r="F359" s="137"/>
      <c r="G359" s="137"/>
      <c r="H359" s="137" t="e">
        <f>IF(H357=0,H358,H357)</f>
        <v>#REF!</v>
      </c>
      <c r="I359" s="137" t="e">
        <f>IF(I357=0,I358,I357)</f>
        <v>#REF!</v>
      </c>
      <c r="J359" s="138"/>
      <c r="K359" s="138"/>
      <c r="L359" s="138"/>
      <c r="M359" s="138"/>
      <c r="N359" s="138"/>
      <c r="O359" s="138"/>
      <c r="P359" s="138"/>
      <c r="Q359" s="138"/>
      <c r="R359" s="138"/>
      <c r="S359" s="138"/>
      <c r="T359" s="138"/>
      <c r="U359" s="138"/>
      <c r="V359" s="133"/>
      <c r="W359" s="128"/>
      <c r="X359" s="129"/>
      <c r="Y359" s="129"/>
      <c r="Z359" s="129"/>
      <c r="AA359" s="129"/>
      <c r="AB359" s="129"/>
      <c r="AC359" s="129"/>
      <c r="AD359" s="129"/>
      <c r="AE359" s="129"/>
      <c r="AF359" s="129"/>
      <c r="AG359" s="129"/>
      <c r="AH359" s="129"/>
      <c r="AI359" s="129"/>
      <c r="AJ359" s="129"/>
      <c r="AK359" s="129"/>
      <c r="AL359" s="129"/>
      <c r="AM359" s="129"/>
      <c r="AN359" s="129"/>
      <c r="AO359" s="129"/>
      <c r="AP359" s="129"/>
      <c r="AQ359" s="129"/>
      <c r="AR359" s="129"/>
      <c r="AS359" s="129"/>
      <c r="AT359" s="129"/>
      <c r="AU359" s="129"/>
      <c r="AV359" s="129"/>
      <c r="AW359" s="129"/>
      <c r="AX359" s="129"/>
      <c r="AY359" s="129"/>
      <c r="AZ359" s="129"/>
      <c r="BA359" s="129"/>
      <c r="BB359" s="129"/>
      <c r="BC359" s="129"/>
      <c r="BD359" s="129"/>
      <c r="BE359" s="129"/>
      <c r="BF359" s="129"/>
      <c r="BG359" s="129"/>
      <c r="BH359" s="129"/>
      <c r="BI359" s="129"/>
      <c r="BJ359" s="129"/>
      <c r="BK359" s="129"/>
      <c r="BL359" s="129"/>
      <c r="BM359" s="129"/>
      <c r="BN359" s="129"/>
      <c r="BO359" s="129"/>
      <c r="BP359" s="129"/>
      <c r="BQ359" s="129"/>
      <c r="BR359" s="129"/>
      <c r="BS359" s="129"/>
      <c r="BT359" s="129"/>
      <c r="BU359" s="129"/>
      <c r="BV359" s="129"/>
      <c r="BW359" s="129"/>
      <c r="BX359" s="129"/>
      <c r="BY359" s="129"/>
      <c r="BZ359" s="129"/>
      <c r="CA359" s="129"/>
      <c r="CB359" s="129"/>
      <c r="CC359" s="129"/>
      <c r="CD359" s="129"/>
      <c r="CE359" s="129"/>
      <c r="CF359" s="129"/>
      <c r="CG359" s="129"/>
      <c r="CH359" s="129"/>
      <c r="CI359" s="129"/>
      <c r="CJ359" s="129"/>
      <c r="CK359" s="129"/>
      <c r="CL359" s="129"/>
      <c r="CM359" s="129"/>
      <c r="CN359" s="129"/>
      <c r="CO359" s="129"/>
      <c r="CP359" s="129"/>
      <c r="CQ359" s="129"/>
      <c r="CR359" s="129"/>
      <c r="CS359" s="129"/>
      <c r="CT359" s="129"/>
      <c r="CU359" s="129"/>
      <c r="CV359" s="129"/>
      <c r="CW359" s="129"/>
      <c r="CX359" s="129"/>
      <c r="CY359" s="129"/>
      <c r="CZ359" s="129"/>
      <c r="DA359" s="129"/>
      <c r="DB359" s="129"/>
      <c r="DC359" s="129"/>
      <c r="DD359" s="129"/>
      <c r="DE359" s="129"/>
      <c r="DF359" s="129"/>
      <c r="DG359" s="129"/>
      <c r="DH359" s="129"/>
      <c r="DI359" s="129"/>
      <c r="DJ359" s="129"/>
      <c r="DK359" s="129"/>
      <c r="DL359" s="129"/>
      <c r="DM359" s="129"/>
      <c r="DN359" s="129"/>
      <c r="DO359" s="129"/>
      <c r="DP359" s="129"/>
      <c r="DQ359" s="129"/>
      <c r="DR359" s="129"/>
      <c r="DS359" s="129"/>
      <c r="DT359" s="129"/>
      <c r="DU359" s="129"/>
      <c r="DV359" s="129"/>
      <c r="DW359" s="129"/>
      <c r="DX359" s="129"/>
      <c r="DY359" s="129"/>
      <c r="DZ359" s="129"/>
      <c r="EA359" s="129"/>
      <c r="EB359" s="129"/>
      <c r="EC359" s="129"/>
      <c r="ED359" s="129"/>
      <c r="EE359" s="129"/>
      <c r="EF359" s="129"/>
      <c r="EG359" s="129"/>
      <c r="EH359" s="129"/>
      <c r="EI359" s="129"/>
      <c r="EJ359" s="129"/>
      <c r="EK359" s="129"/>
      <c r="EL359" s="129"/>
      <c r="EM359" s="129"/>
      <c r="EN359" s="129"/>
      <c r="EO359" s="129"/>
      <c r="EP359" s="129"/>
      <c r="EQ359" s="129"/>
      <c r="ER359" s="129"/>
      <c r="ES359" s="129"/>
      <c r="ET359" s="129"/>
      <c r="EU359" s="129"/>
      <c r="EV359" s="129"/>
      <c r="EW359" s="129"/>
      <c r="EX359" s="129"/>
      <c r="EY359" s="129"/>
      <c r="EZ359" s="129"/>
      <c r="FA359" s="129"/>
      <c r="FB359" s="129"/>
      <c r="FC359" s="129"/>
      <c r="FD359" s="129"/>
      <c r="FE359" s="129"/>
      <c r="FF359" s="129"/>
      <c r="FG359" s="129"/>
      <c r="FH359" s="129"/>
      <c r="FI359" s="129"/>
      <c r="FJ359" s="129"/>
      <c r="FK359" s="129"/>
      <c r="FL359" s="129"/>
      <c r="FM359" s="129"/>
      <c r="FN359" s="129"/>
      <c r="FO359" s="129"/>
      <c r="FP359" s="129"/>
      <c r="FQ359" s="129"/>
      <c r="FR359" s="129"/>
      <c r="FS359" s="129"/>
      <c r="FT359" s="129"/>
      <c r="FU359" s="129"/>
      <c r="FV359" s="129"/>
      <c r="FW359" s="129"/>
      <c r="FX359" s="129"/>
      <c r="FY359" s="129"/>
      <c r="FZ359" s="129"/>
      <c r="GA359" s="129"/>
      <c r="GB359" s="129"/>
      <c r="GC359" s="129"/>
      <c r="GD359" s="129"/>
      <c r="GE359" s="129"/>
      <c r="GF359" s="129"/>
      <c r="GG359" s="129"/>
      <c r="GH359" s="129"/>
      <c r="GI359" s="129"/>
      <c r="GJ359" s="129"/>
      <c r="GK359" s="129"/>
      <c r="GL359" s="129"/>
      <c r="GM359" s="129"/>
      <c r="GN359" s="129"/>
      <c r="GO359" s="129"/>
      <c r="GP359" s="129"/>
      <c r="GQ359" s="129"/>
      <c r="GR359" s="129"/>
      <c r="GS359" s="129"/>
      <c r="GT359" s="129"/>
      <c r="GU359" s="129"/>
      <c r="GV359" s="129"/>
      <c r="GW359" s="129"/>
      <c r="GX359" s="129"/>
      <c r="GY359" s="129"/>
      <c r="GZ359" s="129"/>
      <c r="HA359" s="129"/>
      <c r="HB359" s="129"/>
      <c r="HC359" s="129"/>
      <c r="HD359" s="129"/>
      <c r="HE359" s="129"/>
      <c r="HF359" s="129"/>
      <c r="HG359" s="129"/>
      <c r="HH359" s="129"/>
      <c r="HI359" s="129"/>
      <c r="HJ359" s="129"/>
      <c r="HK359" s="129"/>
      <c r="HL359" s="129"/>
      <c r="HM359" s="129"/>
      <c r="HN359" s="129"/>
      <c r="HO359" s="129"/>
      <c r="HP359" s="129"/>
      <c r="HQ359" s="129"/>
      <c r="HR359" s="129"/>
      <c r="HS359" s="129"/>
      <c r="HT359" s="129"/>
      <c r="HU359" s="129"/>
      <c r="HV359" s="129"/>
      <c r="HW359" s="129"/>
      <c r="HX359" s="129"/>
      <c r="HY359" s="129"/>
      <c r="HZ359" s="129"/>
      <c r="IA359" s="129"/>
      <c r="IB359" s="129"/>
      <c r="IC359" s="129"/>
      <c r="ID359" s="129"/>
      <c r="IE359" s="129"/>
      <c r="IF359" s="129"/>
      <c r="IG359" s="129"/>
      <c r="IH359" s="129"/>
      <c r="II359" s="129"/>
      <c r="IJ359" s="129"/>
      <c r="IK359" s="129"/>
      <c r="IL359" s="129"/>
      <c r="IM359" s="129"/>
      <c r="IN359" s="129"/>
      <c r="IO359" s="129"/>
      <c r="IP359" s="129"/>
      <c r="IQ359" s="129"/>
      <c r="IR359" s="129"/>
      <c r="IS359" s="129"/>
      <c r="IT359" s="129"/>
      <c r="IU359" s="129"/>
      <c r="IV359" s="129"/>
      <c r="IW359" s="129"/>
      <c r="IX359" s="129"/>
      <c r="IY359" s="129"/>
    </row>
    <row r="360" spans="1:259" s="120" customFormat="1" ht="15" hidden="1" x14ac:dyDescent="0.3">
      <c r="A360" s="130"/>
      <c r="B360" s="138" t="e">
        <f>IF(B77=953,"Sembilan Ratus Lima Puluh Tiga",IF(B77=954,"Sembilan Ratus Lima Puluh Empat",IF(B77=955,"Sembilan Ratus Lima Puluh Lima",IF(B77=956,"Sembilan Ratus Lima Puluh Enam",IF(B77=957,"Sembilan Ratus Lima Puluh Tujuh",IF(B77=958,"Sembilan Ratus Lima Puluh Delapan",IF(B77=959,"Sembilan Ratus Lima Puluh Sembilan",IF(B77=960,"Sembilan Ratus Enam Puluh",0))))))))</f>
        <v>#REF!</v>
      </c>
      <c r="C360" s="138"/>
      <c r="D360" s="138" t="e">
        <f>IF(D77=953,"Sembilan Ratus Lima Puluh Tiga",IF(D77=954,"Sembilan Ratus Lima Puluh Empat",IF(D77=955,"Sembilan Ratus Lima Puluh Lima",IF(D77=956,"Sembilan Ratus Lima Puluh Enam",IF(D77=957,"Sembilan Ratus Lima Puluh Tujuh",IF(D77=958,"Sembilan Ratus Lima Puluh Delapan",IF(D77=959,"Sembilan Ratus Lima Puluh Sembilan",IF(D77=960,"Sembilan Ratus Enam Puluh",0))))))))</f>
        <v>#REF!</v>
      </c>
      <c r="E360" s="138" t="e">
        <f>IF(E77=953,"Sembilan Ratus Lima Puluh Tiga",IF(E77=954,"Sembilan Ratus Lima Puluh Empat",IF(E77=955,"Sembilan Ratus Lima Puluh Lima",IF(E77=956,"Sembilan Ratus Lima Puluh Enam",IF(E77=957,"Sembilan Ratus Lima Puluh Tujuh",IF(E77=958,"Sembilan Ratus Lima Puluh Delapan",IF(E77=959,"Sembilan Ratus Lima Puluh Sembilan",IF(E77=960,"Sembilan Ratus Enam Puluh",0))))))))</f>
        <v>#REF!</v>
      </c>
      <c r="F360" s="138"/>
      <c r="G360" s="138"/>
      <c r="H360" s="138" t="e">
        <f>IF(H77=953,"Sembilan Ratus Lima Puluh Tiga",IF(H77=954,"Sembilan Ratus Lima Puluh Empat",IF(H77=955,"Sembilan Ratus Lima Puluh Lima",IF(H77=956,"Sembilan Ratus Lima Puluh Enam",IF(H77=957,"Sembilan Ratus Lima Puluh Tujuh",IF(H77=958,"Sembilan Ratus Lima Puluh Delapan",IF(H77=959,"Sembilan Ratus Lima Puluh Sembilan",IF(H77=960,"Sembilan Ratus Enam Puluh",0))))))))</f>
        <v>#REF!</v>
      </c>
      <c r="I360" s="138" t="e">
        <f>IF(I77=953,"Sembilan Ratus Lima Puluh Tiga",IF(I77=954,"Sembilan Ratus Lima Puluh Empat",IF(I77=955,"Sembilan Ratus Lima Puluh Lima",IF(I77=956,"Sembilan Ratus Lima Puluh Enam",IF(I77=957,"Sembilan Ratus Lima Puluh Tujuh",IF(I77=958,"Sembilan Ratus Lima Puluh Delapan",IF(I77=959,"Sembilan Ratus Lima Puluh Sembilan",IF(I77=960,"Sembilan Ratus Enam Puluh",0))))))))</f>
        <v>#REF!</v>
      </c>
      <c r="J360" s="138"/>
      <c r="K360" s="138"/>
      <c r="L360" s="138"/>
      <c r="M360" s="138"/>
      <c r="N360" s="138"/>
      <c r="O360" s="138"/>
      <c r="P360" s="138"/>
      <c r="Q360" s="138"/>
      <c r="R360" s="138"/>
      <c r="S360" s="138"/>
      <c r="T360" s="138"/>
      <c r="U360" s="138"/>
      <c r="V360" s="133"/>
      <c r="W360" s="128"/>
      <c r="X360" s="129"/>
      <c r="Y360" s="129"/>
      <c r="Z360" s="129"/>
      <c r="AA360" s="129"/>
      <c r="AB360" s="129"/>
      <c r="AC360" s="129"/>
      <c r="AD360" s="129"/>
      <c r="AE360" s="129"/>
      <c r="AF360" s="129"/>
      <c r="AG360" s="129"/>
      <c r="AH360" s="129"/>
      <c r="AI360" s="129"/>
      <c r="AJ360" s="129"/>
      <c r="AK360" s="129"/>
      <c r="AL360" s="129"/>
      <c r="AM360" s="129"/>
      <c r="AN360" s="129"/>
      <c r="AO360" s="129"/>
      <c r="AP360" s="129"/>
      <c r="AQ360" s="129"/>
      <c r="AR360" s="129"/>
      <c r="AS360" s="129"/>
      <c r="AT360" s="129"/>
      <c r="AU360" s="129"/>
      <c r="AV360" s="129"/>
      <c r="AW360" s="129"/>
      <c r="AX360" s="129"/>
      <c r="AY360" s="129"/>
      <c r="AZ360" s="129"/>
      <c r="BA360" s="129"/>
      <c r="BB360" s="129"/>
      <c r="BC360" s="129"/>
      <c r="BD360" s="129"/>
      <c r="BE360" s="129"/>
      <c r="BF360" s="129"/>
      <c r="BG360" s="129"/>
      <c r="BH360" s="129"/>
      <c r="BI360" s="129"/>
      <c r="BJ360" s="129"/>
      <c r="BK360" s="129"/>
      <c r="BL360" s="129"/>
      <c r="BM360" s="129"/>
      <c r="BN360" s="129"/>
      <c r="BO360" s="129"/>
      <c r="BP360" s="129"/>
      <c r="BQ360" s="129"/>
      <c r="BR360" s="129"/>
      <c r="BS360" s="129"/>
      <c r="BT360" s="129"/>
      <c r="BU360" s="129"/>
      <c r="BV360" s="129"/>
      <c r="BW360" s="129"/>
      <c r="BX360" s="129"/>
      <c r="BY360" s="129"/>
      <c r="BZ360" s="129"/>
      <c r="CA360" s="129"/>
      <c r="CB360" s="129"/>
      <c r="CC360" s="129"/>
      <c r="CD360" s="129"/>
      <c r="CE360" s="129"/>
      <c r="CF360" s="129"/>
      <c r="CG360" s="129"/>
      <c r="CH360" s="129"/>
      <c r="CI360" s="129"/>
      <c r="CJ360" s="129"/>
      <c r="CK360" s="129"/>
      <c r="CL360" s="129"/>
      <c r="CM360" s="129"/>
      <c r="CN360" s="129"/>
      <c r="CO360" s="129"/>
      <c r="CP360" s="129"/>
      <c r="CQ360" s="129"/>
      <c r="CR360" s="129"/>
      <c r="CS360" s="129"/>
      <c r="CT360" s="129"/>
      <c r="CU360" s="129"/>
      <c r="CV360" s="129"/>
      <c r="CW360" s="129"/>
      <c r="CX360" s="129"/>
      <c r="CY360" s="129"/>
      <c r="CZ360" s="129"/>
      <c r="DA360" s="129"/>
      <c r="DB360" s="129"/>
      <c r="DC360" s="129"/>
      <c r="DD360" s="129"/>
      <c r="DE360" s="129"/>
      <c r="DF360" s="129"/>
      <c r="DG360" s="129"/>
      <c r="DH360" s="129"/>
      <c r="DI360" s="129"/>
      <c r="DJ360" s="129"/>
      <c r="DK360" s="129"/>
      <c r="DL360" s="129"/>
      <c r="DM360" s="129"/>
      <c r="DN360" s="129"/>
      <c r="DO360" s="129"/>
      <c r="DP360" s="129"/>
      <c r="DQ360" s="129"/>
      <c r="DR360" s="129"/>
      <c r="DS360" s="129"/>
      <c r="DT360" s="129"/>
      <c r="DU360" s="129"/>
      <c r="DV360" s="129"/>
      <c r="DW360" s="129"/>
      <c r="DX360" s="129"/>
      <c r="DY360" s="129"/>
      <c r="DZ360" s="129"/>
      <c r="EA360" s="129"/>
      <c r="EB360" s="129"/>
      <c r="EC360" s="129"/>
      <c r="ED360" s="129"/>
      <c r="EE360" s="129"/>
      <c r="EF360" s="129"/>
      <c r="EG360" s="129"/>
      <c r="EH360" s="129"/>
      <c r="EI360" s="129"/>
      <c r="EJ360" s="129"/>
      <c r="EK360" s="129"/>
      <c r="EL360" s="129"/>
      <c r="EM360" s="129"/>
      <c r="EN360" s="129"/>
      <c r="EO360" s="129"/>
      <c r="EP360" s="129"/>
      <c r="EQ360" s="129"/>
      <c r="ER360" s="129"/>
      <c r="ES360" s="129"/>
      <c r="ET360" s="129"/>
      <c r="EU360" s="129"/>
      <c r="EV360" s="129"/>
      <c r="EW360" s="129"/>
      <c r="EX360" s="129"/>
      <c r="EY360" s="129"/>
      <c r="EZ360" s="129"/>
      <c r="FA360" s="129"/>
      <c r="FB360" s="129"/>
      <c r="FC360" s="129"/>
      <c r="FD360" s="129"/>
      <c r="FE360" s="129"/>
      <c r="FF360" s="129"/>
      <c r="FG360" s="129"/>
      <c r="FH360" s="129"/>
      <c r="FI360" s="129"/>
      <c r="FJ360" s="129"/>
      <c r="FK360" s="129"/>
      <c r="FL360" s="129"/>
      <c r="FM360" s="129"/>
      <c r="FN360" s="129"/>
      <c r="FO360" s="129"/>
      <c r="FP360" s="129"/>
      <c r="FQ360" s="129"/>
      <c r="FR360" s="129"/>
      <c r="FS360" s="129"/>
      <c r="FT360" s="129"/>
      <c r="FU360" s="129"/>
      <c r="FV360" s="129"/>
      <c r="FW360" s="129"/>
      <c r="FX360" s="129"/>
      <c r="FY360" s="129"/>
      <c r="FZ360" s="129"/>
      <c r="GA360" s="129"/>
      <c r="GB360" s="129"/>
      <c r="GC360" s="129"/>
      <c r="GD360" s="129"/>
      <c r="GE360" s="129"/>
      <c r="GF360" s="129"/>
      <c r="GG360" s="129"/>
      <c r="GH360" s="129"/>
      <c r="GI360" s="129"/>
      <c r="GJ360" s="129"/>
      <c r="GK360" s="129"/>
      <c r="GL360" s="129"/>
      <c r="GM360" s="129"/>
      <c r="GN360" s="129"/>
      <c r="GO360" s="129"/>
      <c r="GP360" s="129"/>
      <c r="GQ360" s="129"/>
      <c r="GR360" s="129"/>
      <c r="GS360" s="129"/>
      <c r="GT360" s="129"/>
      <c r="GU360" s="129"/>
      <c r="GV360" s="129"/>
      <c r="GW360" s="129"/>
      <c r="GX360" s="129"/>
      <c r="GY360" s="129"/>
      <c r="GZ360" s="129"/>
      <c r="HA360" s="129"/>
      <c r="HB360" s="129"/>
      <c r="HC360" s="129"/>
      <c r="HD360" s="129"/>
      <c r="HE360" s="129"/>
      <c r="HF360" s="129"/>
      <c r="HG360" s="129"/>
      <c r="HH360" s="129"/>
      <c r="HI360" s="129"/>
      <c r="HJ360" s="129"/>
      <c r="HK360" s="129"/>
      <c r="HL360" s="129"/>
      <c r="HM360" s="129"/>
      <c r="HN360" s="129"/>
      <c r="HO360" s="129"/>
      <c r="HP360" s="129"/>
      <c r="HQ360" s="129"/>
      <c r="HR360" s="129"/>
      <c r="HS360" s="129"/>
      <c r="HT360" s="129"/>
      <c r="HU360" s="129"/>
      <c r="HV360" s="129"/>
      <c r="HW360" s="129"/>
      <c r="HX360" s="129"/>
      <c r="HY360" s="129"/>
      <c r="HZ360" s="129"/>
      <c r="IA360" s="129"/>
      <c r="IB360" s="129"/>
      <c r="IC360" s="129"/>
      <c r="ID360" s="129"/>
      <c r="IE360" s="129"/>
      <c r="IF360" s="129"/>
      <c r="IG360" s="129"/>
      <c r="IH360" s="129"/>
      <c r="II360" s="129"/>
      <c r="IJ360" s="129"/>
      <c r="IK360" s="129"/>
      <c r="IL360" s="129"/>
      <c r="IM360" s="129"/>
      <c r="IN360" s="129"/>
      <c r="IO360" s="129"/>
      <c r="IP360" s="129"/>
      <c r="IQ360" s="129"/>
      <c r="IR360" s="129"/>
      <c r="IS360" s="129"/>
      <c r="IT360" s="129"/>
      <c r="IU360" s="129"/>
      <c r="IV360" s="129"/>
      <c r="IW360" s="129"/>
      <c r="IX360" s="129"/>
      <c r="IY360" s="129"/>
    </row>
    <row r="361" spans="1:259" s="120" customFormat="1" ht="15" hidden="1" x14ac:dyDescent="0.3">
      <c r="A361" s="130"/>
      <c r="B361" s="137" t="e">
        <f>IF(B359=0,B360,B359)</f>
        <v>#REF!</v>
      </c>
      <c r="C361" s="137"/>
      <c r="D361" s="137" t="e">
        <f>IF(D359=0,D360,D359)</f>
        <v>#REF!</v>
      </c>
      <c r="E361" s="137" t="e">
        <f>IF(E359=0,E360,E359)</f>
        <v>#REF!</v>
      </c>
      <c r="F361" s="137"/>
      <c r="G361" s="137"/>
      <c r="H361" s="137" t="e">
        <f>IF(H359=0,H360,H359)</f>
        <v>#REF!</v>
      </c>
      <c r="I361" s="137" t="e">
        <f>IF(I359=0,I360,I359)</f>
        <v>#REF!</v>
      </c>
      <c r="J361" s="138"/>
      <c r="K361" s="138"/>
      <c r="L361" s="138"/>
      <c r="M361" s="138"/>
      <c r="N361" s="138"/>
      <c r="O361" s="138"/>
      <c r="P361" s="138"/>
      <c r="Q361" s="138"/>
      <c r="R361" s="138"/>
      <c r="S361" s="138"/>
      <c r="T361" s="138"/>
      <c r="U361" s="138"/>
      <c r="V361" s="133"/>
      <c r="W361" s="128"/>
      <c r="X361" s="129"/>
      <c r="Y361" s="129"/>
      <c r="Z361" s="129"/>
      <c r="AA361" s="129"/>
      <c r="AB361" s="129"/>
      <c r="AC361" s="129"/>
      <c r="AD361" s="129"/>
      <c r="AE361" s="129"/>
      <c r="AF361" s="129"/>
      <c r="AG361" s="129"/>
      <c r="AH361" s="129"/>
      <c r="AI361" s="129"/>
      <c r="AJ361" s="129"/>
      <c r="AK361" s="129"/>
      <c r="AL361" s="129"/>
      <c r="AM361" s="129"/>
      <c r="AN361" s="129"/>
      <c r="AO361" s="129"/>
      <c r="AP361" s="129"/>
      <c r="AQ361" s="129"/>
      <c r="AR361" s="129"/>
      <c r="AS361" s="129"/>
      <c r="AT361" s="129"/>
      <c r="AU361" s="129"/>
      <c r="AV361" s="129"/>
      <c r="AW361" s="129"/>
      <c r="AX361" s="129"/>
      <c r="AY361" s="129"/>
      <c r="AZ361" s="129"/>
      <c r="BA361" s="129"/>
      <c r="BB361" s="129"/>
      <c r="BC361" s="129"/>
      <c r="BD361" s="129"/>
      <c r="BE361" s="129"/>
      <c r="BF361" s="129"/>
      <c r="BG361" s="129"/>
      <c r="BH361" s="129"/>
      <c r="BI361" s="129"/>
      <c r="BJ361" s="129"/>
      <c r="BK361" s="129"/>
      <c r="BL361" s="129"/>
      <c r="BM361" s="129"/>
      <c r="BN361" s="129"/>
      <c r="BO361" s="129"/>
      <c r="BP361" s="129"/>
      <c r="BQ361" s="129"/>
      <c r="BR361" s="129"/>
      <c r="BS361" s="129"/>
      <c r="BT361" s="129"/>
      <c r="BU361" s="129"/>
      <c r="BV361" s="129"/>
      <c r="BW361" s="129"/>
      <c r="BX361" s="129"/>
      <c r="BY361" s="129"/>
      <c r="BZ361" s="129"/>
      <c r="CA361" s="129"/>
      <c r="CB361" s="129"/>
      <c r="CC361" s="129"/>
      <c r="CD361" s="129"/>
      <c r="CE361" s="129"/>
      <c r="CF361" s="129"/>
      <c r="CG361" s="129"/>
      <c r="CH361" s="129"/>
      <c r="CI361" s="129"/>
      <c r="CJ361" s="129"/>
      <c r="CK361" s="129"/>
      <c r="CL361" s="129"/>
      <c r="CM361" s="129"/>
      <c r="CN361" s="129"/>
      <c r="CO361" s="129"/>
      <c r="CP361" s="129"/>
      <c r="CQ361" s="129"/>
      <c r="CR361" s="129"/>
      <c r="CS361" s="129"/>
      <c r="CT361" s="129"/>
      <c r="CU361" s="129"/>
      <c r="CV361" s="129"/>
      <c r="CW361" s="129"/>
      <c r="CX361" s="129"/>
      <c r="CY361" s="129"/>
      <c r="CZ361" s="129"/>
      <c r="DA361" s="129"/>
      <c r="DB361" s="129"/>
      <c r="DC361" s="129"/>
      <c r="DD361" s="129"/>
      <c r="DE361" s="129"/>
      <c r="DF361" s="129"/>
      <c r="DG361" s="129"/>
      <c r="DH361" s="129"/>
      <c r="DI361" s="129"/>
      <c r="DJ361" s="129"/>
      <c r="DK361" s="129"/>
      <c r="DL361" s="129"/>
      <c r="DM361" s="129"/>
      <c r="DN361" s="129"/>
      <c r="DO361" s="129"/>
      <c r="DP361" s="129"/>
      <c r="DQ361" s="129"/>
      <c r="DR361" s="129"/>
      <c r="DS361" s="129"/>
      <c r="DT361" s="129"/>
      <c r="DU361" s="129"/>
      <c r="DV361" s="129"/>
      <c r="DW361" s="129"/>
      <c r="DX361" s="129"/>
      <c r="DY361" s="129"/>
      <c r="DZ361" s="129"/>
      <c r="EA361" s="129"/>
      <c r="EB361" s="129"/>
      <c r="EC361" s="129"/>
      <c r="ED361" s="129"/>
      <c r="EE361" s="129"/>
      <c r="EF361" s="129"/>
      <c r="EG361" s="129"/>
      <c r="EH361" s="129"/>
      <c r="EI361" s="129"/>
      <c r="EJ361" s="129"/>
      <c r="EK361" s="129"/>
      <c r="EL361" s="129"/>
      <c r="EM361" s="129"/>
      <c r="EN361" s="129"/>
      <c r="EO361" s="129"/>
      <c r="EP361" s="129"/>
      <c r="EQ361" s="129"/>
      <c r="ER361" s="129"/>
      <c r="ES361" s="129"/>
      <c r="ET361" s="129"/>
      <c r="EU361" s="129"/>
      <c r="EV361" s="129"/>
      <c r="EW361" s="129"/>
      <c r="EX361" s="129"/>
      <c r="EY361" s="129"/>
      <c r="EZ361" s="129"/>
      <c r="FA361" s="129"/>
      <c r="FB361" s="129"/>
      <c r="FC361" s="129"/>
      <c r="FD361" s="129"/>
      <c r="FE361" s="129"/>
      <c r="FF361" s="129"/>
      <c r="FG361" s="129"/>
      <c r="FH361" s="129"/>
      <c r="FI361" s="129"/>
      <c r="FJ361" s="129"/>
      <c r="FK361" s="129"/>
      <c r="FL361" s="129"/>
      <c r="FM361" s="129"/>
      <c r="FN361" s="129"/>
      <c r="FO361" s="129"/>
      <c r="FP361" s="129"/>
      <c r="FQ361" s="129"/>
      <c r="FR361" s="129"/>
      <c r="FS361" s="129"/>
      <c r="FT361" s="129"/>
      <c r="FU361" s="129"/>
      <c r="FV361" s="129"/>
      <c r="FW361" s="129"/>
      <c r="FX361" s="129"/>
      <c r="FY361" s="129"/>
      <c r="FZ361" s="129"/>
      <c r="GA361" s="129"/>
      <c r="GB361" s="129"/>
      <c r="GC361" s="129"/>
      <c r="GD361" s="129"/>
      <c r="GE361" s="129"/>
      <c r="GF361" s="129"/>
      <c r="GG361" s="129"/>
      <c r="GH361" s="129"/>
      <c r="GI361" s="129"/>
      <c r="GJ361" s="129"/>
      <c r="GK361" s="129"/>
      <c r="GL361" s="129"/>
      <c r="GM361" s="129"/>
      <c r="GN361" s="129"/>
      <c r="GO361" s="129"/>
      <c r="GP361" s="129"/>
      <c r="GQ361" s="129"/>
      <c r="GR361" s="129"/>
      <c r="GS361" s="129"/>
      <c r="GT361" s="129"/>
      <c r="GU361" s="129"/>
      <c r="GV361" s="129"/>
      <c r="GW361" s="129"/>
      <c r="GX361" s="129"/>
      <c r="GY361" s="129"/>
      <c r="GZ361" s="129"/>
      <c r="HA361" s="129"/>
      <c r="HB361" s="129"/>
      <c r="HC361" s="129"/>
      <c r="HD361" s="129"/>
      <c r="HE361" s="129"/>
      <c r="HF361" s="129"/>
      <c r="HG361" s="129"/>
      <c r="HH361" s="129"/>
      <c r="HI361" s="129"/>
      <c r="HJ361" s="129"/>
      <c r="HK361" s="129"/>
      <c r="HL361" s="129"/>
      <c r="HM361" s="129"/>
      <c r="HN361" s="129"/>
      <c r="HO361" s="129"/>
      <c r="HP361" s="129"/>
      <c r="HQ361" s="129"/>
      <c r="HR361" s="129"/>
      <c r="HS361" s="129"/>
      <c r="HT361" s="129"/>
      <c r="HU361" s="129"/>
      <c r="HV361" s="129"/>
      <c r="HW361" s="129"/>
      <c r="HX361" s="129"/>
      <c r="HY361" s="129"/>
      <c r="HZ361" s="129"/>
      <c r="IA361" s="129"/>
      <c r="IB361" s="129"/>
      <c r="IC361" s="129"/>
      <c r="ID361" s="129"/>
      <c r="IE361" s="129"/>
      <c r="IF361" s="129"/>
      <c r="IG361" s="129"/>
      <c r="IH361" s="129"/>
      <c r="II361" s="129"/>
      <c r="IJ361" s="129"/>
      <c r="IK361" s="129"/>
      <c r="IL361" s="129"/>
      <c r="IM361" s="129"/>
      <c r="IN361" s="129"/>
      <c r="IO361" s="129"/>
      <c r="IP361" s="129"/>
      <c r="IQ361" s="129"/>
      <c r="IR361" s="129"/>
      <c r="IS361" s="129"/>
      <c r="IT361" s="129"/>
      <c r="IU361" s="129"/>
      <c r="IV361" s="129"/>
      <c r="IW361" s="129"/>
      <c r="IX361" s="129"/>
      <c r="IY361" s="129"/>
    </row>
    <row r="362" spans="1:259" s="120" customFormat="1" ht="15" hidden="1" x14ac:dyDescent="0.3">
      <c r="A362" s="130"/>
      <c r="B362" s="138" t="e">
        <f>IF(B77=961,"Sembilan Ratus Enam Puluh Satu",IF(B77=962,"Sembilan Ratus Enam Puluh Dua",IF(B77=963,"Sembilan Ratus Enam Puluh Tiga",IF(B77=964,"Sembilan Ratus Enam Puluh Empat",IF(B77=965,"Sembilan Ratus Enam Puluh Lima",IF(B77=966,"Sembilan Ratus Enam Puluh Enam",IF(B77=967,"Sembilan Ratus Enam Puluh Tujuh",IF(B77=968,"Sembilan Ratus Enam Puluh Delapan",0))))))))</f>
        <v>#REF!</v>
      </c>
      <c r="C362" s="138"/>
      <c r="D362" s="138" t="e">
        <f>IF(D77=961,"Sembilan Ratus Enam Puluh Satu",IF(D77=962,"Sembilan Ratus Enam Puluh Dua",IF(D77=963,"Sembilan Ratus Enam Puluh Tiga",IF(D77=964,"Sembilan Ratus Enam Puluh Empat",IF(D77=965,"Sembilan Ratus Enam Puluh Lima",IF(D77=966,"Sembilan Ratus Enam Puluh Enam",IF(D77=967,"Sembilan Ratus Enam Puluh Tujuh",IF(D77=968,"Sembilan Ratus Enam Puluh Delapan",0))))))))</f>
        <v>#REF!</v>
      </c>
      <c r="E362" s="138" t="e">
        <f>IF(E77=961,"Sembilan Ratus Enam Puluh Satu",IF(E77=962,"Sembilan Ratus Enam Puluh Dua",IF(E77=963,"Sembilan Ratus Enam Puluh Tiga",IF(E77=964,"Sembilan Ratus Enam Puluh Empat",IF(E77=965,"Sembilan Ratus Enam Puluh Lima",IF(E77=966,"Sembilan Ratus Enam Puluh Enam",IF(E77=967,"Sembilan Ratus Enam Puluh Tujuh",IF(E77=968,"Sembilan Ratus Enam Puluh Delapan",0))))))))</f>
        <v>#REF!</v>
      </c>
      <c r="F362" s="138"/>
      <c r="G362" s="138"/>
      <c r="H362" s="138" t="e">
        <f>IF(H77=961,"Sembilan Ratus Enam Puluh Satu",IF(H77=962,"Sembilan Ratus Enam Puluh Dua",IF(H77=963,"Sembilan Ratus Enam Puluh Tiga",IF(H77=964,"Sembilan Ratus Enam Puluh Empat",IF(H77=965,"Sembilan Ratus Enam Puluh Lima",IF(H77=966,"Sembilan Ratus Enam Puluh Enam",IF(H77=967,"Sembilan Ratus Enam Puluh Tujuh",IF(H77=968,"Sembilan Ratus Enam Puluh Delapan",0))))))))</f>
        <v>#REF!</v>
      </c>
      <c r="I362" s="138" t="e">
        <f>IF(I77=961,"Sembilan Ratus Enam Puluh Satu",IF(I77=962,"Sembilan Ratus Enam Puluh Dua",IF(I77=963,"Sembilan Ratus Enam Puluh Tiga",IF(I77=964,"Sembilan Ratus Enam Puluh Empat",IF(I77=965,"Sembilan Ratus Enam Puluh Lima",IF(I77=966,"Sembilan Ratus Enam Puluh Enam",IF(I77=967,"Sembilan Ratus Enam Puluh Tujuh",IF(I77=968,"Sembilan Ratus Enam Puluh Delapan",0))))))))</f>
        <v>#REF!</v>
      </c>
      <c r="J362" s="138"/>
      <c r="K362" s="138"/>
      <c r="L362" s="138"/>
      <c r="M362" s="138"/>
      <c r="N362" s="138"/>
      <c r="O362" s="138"/>
      <c r="P362" s="138"/>
      <c r="Q362" s="138"/>
      <c r="R362" s="138"/>
      <c r="S362" s="138"/>
      <c r="T362" s="138"/>
      <c r="U362" s="138"/>
      <c r="V362" s="133"/>
      <c r="W362" s="128"/>
      <c r="X362" s="129"/>
      <c r="Y362" s="129"/>
      <c r="Z362" s="129"/>
      <c r="AA362" s="129"/>
      <c r="AB362" s="129"/>
      <c r="AC362" s="129"/>
      <c r="AD362" s="129"/>
      <c r="AE362" s="129"/>
      <c r="AF362" s="129"/>
      <c r="AG362" s="129"/>
      <c r="AH362" s="129"/>
      <c r="AI362" s="129"/>
      <c r="AJ362" s="129"/>
      <c r="AK362" s="129"/>
      <c r="AL362" s="129"/>
      <c r="AM362" s="129"/>
      <c r="AN362" s="129"/>
      <c r="AO362" s="129"/>
      <c r="AP362" s="129"/>
      <c r="AQ362" s="129"/>
      <c r="AR362" s="129"/>
      <c r="AS362" s="129"/>
      <c r="AT362" s="129"/>
      <c r="AU362" s="129"/>
      <c r="AV362" s="129"/>
      <c r="AW362" s="129"/>
      <c r="AX362" s="129"/>
      <c r="AY362" s="129"/>
      <c r="AZ362" s="129"/>
      <c r="BA362" s="129"/>
      <c r="BB362" s="129"/>
      <c r="BC362" s="129"/>
      <c r="BD362" s="129"/>
      <c r="BE362" s="129"/>
      <c r="BF362" s="129"/>
      <c r="BG362" s="129"/>
      <c r="BH362" s="129"/>
      <c r="BI362" s="129"/>
      <c r="BJ362" s="129"/>
      <c r="BK362" s="129"/>
      <c r="BL362" s="129"/>
      <c r="BM362" s="129"/>
      <c r="BN362" s="129"/>
      <c r="BO362" s="129"/>
      <c r="BP362" s="129"/>
      <c r="BQ362" s="129"/>
      <c r="BR362" s="129"/>
      <c r="BS362" s="129"/>
      <c r="BT362" s="129"/>
      <c r="BU362" s="129"/>
      <c r="BV362" s="129"/>
      <c r="BW362" s="129"/>
      <c r="BX362" s="129"/>
      <c r="BY362" s="129"/>
      <c r="BZ362" s="129"/>
      <c r="CA362" s="129"/>
      <c r="CB362" s="129"/>
      <c r="CC362" s="129"/>
      <c r="CD362" s="129"/>
      <c r="CE362" s="129"/>
      <c r="CF362" s="129"/>
      <c r="CG362" s="129"/>
      <c r="CH362" s="129"/>
      <c r="CI362" s="129"/>
      <c r="CJ362" s="129"/>
      <c r="CK362" s="129"/>
      <c r="CL362" s="129"/>
      <c r="CM362" s="129"/>
      <c r="CN362" s="129"/>
      <c r="CO362" s="129"/>
      <c r="CP362" s="129"/>
      <c r="CQ362" s="129"/>
      <c r="CR362" s="129"/>
      <c r="CS362" s="129"/>
      <c r="CT362" s="129"/>
      <c r="CU362" s="129"/>
      <c r="CV362" s="129"/>
      <c r="CW362" s="129"/>
      <c r="CX362" s="129"/>
      <c r="CY362" s="129"/>
      <c r="CZ362" s="129"/>
      <c r="DA362" s="129"/>
      <c r="DB362" s="129"/>
      <c r="DC362" s="129"/>
      <c r="DD362" s="129"/>
      <c r="DE362" s="129"/>
      <c r="DF362" s="129"/>
      <c r="DG362" s="129"/>
      <c r="DH362" s="129"/>
      <c r="DI362" s="129"/>
      <c r="DJ362" s="129"/>
      <c r="DK362" s="129"/>
      <c r="DL362" s="129"/>
      <c r="DM362" s="129"/>
      <c r="DN362" s="129"/>
      <c r="DO362" s="129"/>
      <c r="DP362" s="129"/>
      <c r="DQ362" s="129"/>
      <c r="DR362" s="129"/>
      <c r="DS362" s="129"/>
      <c r="DT362" s="129"/>
      <c r="DU362" s="129"/>
      <c r="DV362" s="129"/>
      <c r="DW362" s="129"/>
      <c r="DX362" s="129"/>
      <c r="DY362" s="129"/>
      <c r="DZ362" s="129"/>
      <c r="EA362" s="129"/>
      <c r="EB362" s="129"/>
      <c r="EC362" s="129"/>
      <c r="ED362" s="129"/>
      <c r="EE362" s="129"/>
      <c r="EF362" s="129"/>
      <c r="EG362" s="129"/>
      <c r="EH362" s="129"/>
      <c r="EI362" s="129"/>
      <c r="EJ362" s="129"/>
      <c r="EK362" s="129"/>
      <c r="EL362" s="129"/>
      <c r="EM362" s="129"/>
      <c r="EN362" s="129"/>
      <c r="EO362" s="129"/>
      <c r="EP362" s="129"/>
      <c r="EQ362" s="129"/>
      <c r="ER362" s="129"/>
      <c r="ES362" s="129"/>
      <c r="ET362" s="129"/>
      <c r="EU362" s="129"/>
      <c r="EV362" s="129"/>
      <c r="EW362" s="129"/>
      <c r="EX362" s="129"/>
      <c r="EY362" s="129"/>
      <c r="EZ362" s="129"/>
      <c r="FA362" s="129"/>
      <c r="FB362" s="129"/>
      <c r="FC362" s="129"/>
      <c r="FD362" s="129"/>
      <c r="FE362" s="129"/>
      <c r="FF362" s="129"/>
      <c r="FG362" s="129"/>
      <c r="FH362" s="129"/>
      <c r="FI362" s="129"/>
      <c r="FJ362" s="129"/>
      <c r="FK362" s="129"/>
      <c r="FL362" s="129"/>
      <c r="FM362" s="129"/>
      <c r="FN362" s="129"/>
      <c r="FO362" s="129"/>
      <c r="FP362" s="129"/>
      <c r="FQ362" s="129"/>
      <c r="FR362" s="129"/>
      <c r="FS362" s="129"/>
      <c r="FT362" s="129"/>
      <c r="FU362" s="129"/>
      <c r="FV362" s="129"/>
      <c r="FW362" s="129"/>
      <c r="FX362" s="129"/>
      <c r="FY362" s="129"/>
      <c r="FZ362" s="129"/>
      <c r="GA362" s="129"/>
      <c r="GB362" s="129"/>
      <c r="GC362" s="129"/>
      <c r="GD362" s="129"/>
      <c r="GE362" s="129"/>
      <c r="GF362" s="129"/>
      <c r="GG362" s="129"/>
      <c r="GH362" s="129"/>
      <c r="GI362" s="129"/>
      <c r="GJ362" s="129"/>
      <c r="GK362" s="129"/>
      <c r="GL362" s="129"/>
      <c r="GM362" s="129"/>
      <c r="GN362" s="129"/>
      <c r="GO362" s="129"/>
      <c r="GP362" s="129"/>
      <c r="GQ362" s="129"/>
      <c r="GR362" s="129"/>
      <c r="GS362" s="129"/>
      <c r="GT362" s="129"/>
      <c r="GU362" s="129"/>
      <c r="GV362" s="129"/>
      <c r="GW362" s="129"/>
      <c r="GX362" s="129"/>
      <c r="GY362" s="129"/>
      <c r="GZ362" s="129"/>
      <c r="HA362" s="129"/>
      <c r="HB362" s="129"/>
      <c r="HC362" s="129"/>
      <c r="HD362" s="129"/>
      <c r="HE362" s="129"/>
      <c r="HF362" s="129"/>
      <c r="HG362" s="129"/>
      <c r="HH362" s="129"/>
      <c r="HI362" s="129"/>
      <c r="HJ362" s="129"/>
      <c r="HK362" s="129"/>
      <c r="HL362" s="129"/>
      <c r="HM362" s="129"/>
      <c r="HN362" s="129"/>
      <c r="HO362" s="129"/>
      <c r="HP362" s="129"/>
      <c r="HQ362" s="129"/>
      <c r="HR362" s="129"/>
      <c r="HS362" s="129"/>
      <c r="HT362" s="129"/>
      <c r="HU362" s="129"/>
      <c r="HV362" s="129"/>
      <c r="HW362" s="129"/>
      <c r="HX362" s="129"/>
      <c r="HY362" s="129"/>
      <c r="HZ362" s="129"/>
      <c r="IA362" s="129"/>
      <c r="IB362" s="129"/>
      <c r="IC362" s="129"/>
      <c r="ID362" s="129"/>
      <c r="IE362" s="129"/>
      <c r="IF362" s="129"/>
      <c r="IG362" s="129"/>
      <c r="IH362" s="129"/>
      <c r="II362" s="129"/>
      <c r="IJ362" s="129"/>
      <c r="IK362" s="129"/>
      <c r="IL362" s="129"/>
      <c r="IM362" s="129"/>
      <c r="IN362" s="129"/>
      <c r="IO362" s="129"/>
      <c r="IP362" s="129"/>
      <c r="IQ362" s="129"/>
      <c r="IR362" s="129"/>
      <c r="IS362" s="129"/>
      <c r="IT362" s="129"/>
      <c r="IU362" s="129"/>
      <c r="IV362" s="129"/>
      <c r="IW362" s="129"/>
      <c r="IX362" s="129"/>
      <c r="IY362" s="129"/>
    </row>
    <row r="363" spans="1:259" s="120" customFormat="1" ht="15" hidden="1" x14ac:dyDescent="0.3">
      <c r="A363" s="130"/>
      <c r="B363" s="137" t="e">
        <f>IF(B361=0,B362,B361)</f>
        <v>#REF!</v>
      </c>
      <c r="C363" s="137"/>
      <c r="D363" s="137" t="e">
        <f>IF(D361=0,D362,D361)</f>
        <v>#REF!</v>
      </c>
      <c r="E363" s="137" t="e">
        <f>IF(E361=0,E362,E361)</f>
        <v>#REF!</v>
      </c>
      <c r="F363" s="137"/>
      <c r="G363" s="137"/>
      <c r="H363" s="137" t="e">
        <f>IF(H361=0,H362,H361)</f>
        <v>#REF!</v>
      </c>
      <c r="I363" s="137" t="e">
        <f>IF(I361=0,I362,I361)</f>
        <v>#REF!</v>
      </c>
      <c r="J363" s="138"/>
      <c r="K363" s="138"/>
      <c r="L363" s="138"/>
      <c r="M363" s="138"/>
      <c r="N363" s="138"/>
      <c r="O363" s="138"/>
      <c r="P363" s="138"/>
      <c r="Q363" s="138"/>
      <c r="R363" s="138"/>
      <c r="S363" s="138"/>
      <c r="T363" s="138"/>
      <c r="U363" s="138"/>
      <c r="V363" s="133"/>
      <c r="W363" s="128"/>
      <c r="X363" s="129"/>
      <c r="Y363" s="129"/>
      <c r="Z363" s="129"/>
      <c r="AA363" s="129"/>
      <c r="AB363" s="129"/>
      <c r="AC363" s="129"/>
      <c r="AD363" s="129"/>
      <c r="AE363" s="129"/>
      <c r="AF363" s="129"/>
      <c r="AG363" s="129"/>
      <c r="AH363" s="129"/>
      <c r="AI363" s="129"/>
      <c r="AJ363" s="129"/>
      <c r="AK363" s="129"/>
      <c r="AL363" s="129"/>
      <c r="AM363" s="129"/>
      <c r="AN363" s="129"/>
      <c r="AO363" s="129"/>
      <c r="AP363" s="129"/>
      <c r="AQ363" s="129"/>
      <c r="AR363" s="129"/>
      <c r="AS363" s="129"/>
      <c r="AT363" s="129"/>
      <c r="AU363" s="129"/>
      <c r="AV363" s="129"/>
      <c r="AW363" s="129"/>
      <c r="AX363" s="129"/>
      <c r="AY363" s="129"/>
      <c r="AZ363" s="129"/>
      <c r="BA363" s="129"/>
      <c r="BB363" s="129"/>
      <c r="BC363" s="129"/>
      <c r="BD363" s="129"/>
      <c r="BE363" s="129"/>
      <c r="BF363" s="129"/>
      <c r="BG363" s="129"/>
      <c r="BH363" s="129"/>
      <c r="BI363" s="129"/>
      <c r="BJ363" s="129"/>
      <c r="BK363" s="129"/>
      <c r="BL363" s="129"/>
      <c r="BM363" s="129"/>
      <c r="BN363" s="129"/>
      <c r="BO363" s="129"/>
      <c r="BP363" s="129"/>
      <c r="BQ363" s="129"/>
      <c r="BR363" s="129"/>
      <c r="BS363" s="129"/>
      <c r="BT363" s="129"/>
      <c r="BU363" s="129"/>
      <c r="BV363" s="129"/>
      <c r="BW363" s="129"/>
      <c r="BX363" s="129"/>
      <c r="BY363" s="129"/>
      <c r="BZ363" s="129"/>
      <c r="CA363" s="129"/>
      <c r="CB363" s="129"/>
      <c r="CC363" s="129"/>
      <c r="CD363" s="129"/>
      <c r="CE363" s="129"/>
      <c r="CF363" s="129"/>
      <c r="CG363" s="129"/>
      <c r="CH363" s="129"/>
      <c r="CI363" s="129"/>
      <c r="CJ363" s="129"/>
      <c r="CK363" s="129"/>
      <c r="CL363" s="129"/>
      <c r="CM363" s="129"/>
      <c r="CN363" s="129"/>
      <c r="CO363" s="129"/>
      <c r="CP363" s="129"/>
      <c r="CQ363" s="129"/>
      <c r="CR363" s="129"/>
      <c r="CS363" s="129"/>
      <c r="CT363" s="129"/>
      <c r="CU363" s="129"/>
      <c r="CV363" s="129"/>
      <c r="CW363" s="129"/>
      <c r="CX363" s="129"/>
      <c r="CY363" s="129"/>
      <c r="CZ363" s="129"/>
      <c r="DA363" s="129"/>
      <c r="DB363" s="129"/>
      <c r="DC363" s="129"/>
      <c r="DD363" s="129"/>
      <c r="DE363" s="129"/>
      <c r="DF363" s="129"/>
      <c r="DG363" s="129"/>
      <c r="DH363" s="129"/>
      <c r="DI363" s="129"/>
      <c r="DJ363" s="129"/>
      <c r="DK363" s="129"/>
      <c r="DL363" s="129"/>
      <c r="DM363" s="129"/>
      <c r="DN363" s="129"/>
      <c r="DO363" s="129"/>
      <c r="DP363" s="129"/>
      <c r="DQ363" s="129"/>
      <c r="DR363" s="129"/>
      <c r="DS363" s="129"/>
      <c r="DT363" s="129"/>
      <c r="DU363" s="129"/>
      <c r="DV363" s="129"/>
      <c r="DW363" s="129"/>
      <c r="DX363" s="129"/>
      <c r="DY363" s="129"/>
      <c r="DZ363" s="129"/>
      <c r="EA363" s="129"/>
      <c r="EB363" s="129"/>
      <c r="EC363" s="129"/>
      <c r="ED363" s="129"/>
      <c r="EE363" s="129"/>
      <c r="EF363" s="129"/>
      <c r="EG363" s="129"/>
      <c r="EH363" s="129"/>
      <c r="EI363" s="129"/>
      <c r="EJ363" s="129"/>
      <c r="EK363" s="129"/>
      <c r="EL363" s="129"/>
      <c r="EM363" s="129"/>
      <c r="EN363" s="129"/>
      <c r="EO363" s="129"/>
      <c r="EP363" s="129"/>
      <c r="EQ363" s="129"/>
      <c r="ER363" s="129"/>
      <c r="ES363" s="129"/>
      <c r="ET363" s="129"/>
      <c r="EU363" s="129"/>
      <c r="EV363" s="129"/>
      <c r="EW363" s="129"/>
      <c r="EX363" s="129"/>
      <c r="EY363" s="129"/>
      <c r="EZ363" s="129"/>
      <c r="FA363" s="129"/>
      <c r="FB363" s="129"/>
      <c r="FC363" s="129"/>
      <c r="FD363" s="129"/>
      <c r="FE363" s="129"/>
      <c r="FF363" s="129"/>
      <c r="FG363" s="129"/>
      <c r="FH363" s="129"/>
      <c r="FI363" s="129"/>
      <c r="FJ363" s="129"/>
      <c r="FK363" s="129"/>
      <c r="FL363" s="129"/>
      <c r="FM363" s="129"/>
      <c r="FN363" s="129"/>
      <c r="FO363" s="129"/>
      <c r="FP363" s="129"/>
      <c r="FQ363" s="129"/>
      <c r="FR363" s="129"/>
      <c r="FS363" s="129"/>
      <c r="FT363" s="129"/>
      <c r="FU363" s="129"/>
      <c r="FV363" s="129"/>
      <c r="FW363" s="129"/>
      <c r="FX363" s="129"/>
      <c r="FY363" s="129"/>
      <c r="FZ363" s="129"/>
      <c r="GA363" s="129"/>
      <c r="GB363" s="129"/>
      <c r="GC363" s="129"/>
      <c r="GD363" s="129"/>
      <c r="GE363" s="129"/>
      <c r="GF363" s="129"/>
      <c r="GG363" s="129"/>
      <c r="GH363" s="129"/>
      <c r="GI363" s="129"/>
      <c r="GJ363" s="129"/>
      <c r="GK363" s="129"/>
      <c r="GL363" s="129"/>
      <c r="GM363" s="129"/>
      <c r="GN363" s="129"/>
      <c r="GO363" s="129"/>
      <c r="GP363" s="129"/>
      <c r="GQ363" s="129"/>
      <c r="GR363" s="129"/>
      <c r="GS363" s="129"/>
      <c r="GT363" s="129"/>
      <c r="GU363" s="129"/>
      <c r="GV363" s="129"/>
      <c r="GW363" s="129"/>
      <c r="GX363" s="129"/>
      <c r="GY363" s="129"/>
      <c r="GZ363" s="129"/>
      <c r="HA363" s="129"/>
      <c r="HB363" s="129"/>
      <c r="HC363" s="129"/>
      <c r="HD363" s="129"/>
      <c r="HE363" s="129"/>
      <c r="HF363" s="129"/>
      <c r="HG363" s="129"/>
      <c r="HH363" s="129"/>
      <c r="HI363" s="129"/>
      <c r="HJ363" s="129"/>
      <c r="HK363" s="129"/>
      <c r="HL363" s="129"/>
      <c r="HM363" s="129"/>
      <c r="HN363" s="129"/>
      <c r="HO363" s="129"/>
      <c r="HP363" s="129"/>
      <c r="HQ363" s="129"/>
      <c r="HR363" s="129"/>
      <c r="HS363" s="129"/>
      <c r="HT363" s="129"/>
      <c r="HU363" s="129"/>
      <c r="HV363" s="129"/>
      <c r="HW363" s="129"/>
      <c r="HX363" s="129"/>
      <c r="HY363" s="129"/>
      <c r="HZ363" s="129"/>
      <c r="IA363" s="129"/>
      <c r="IB363" s="129"/>
      <c r="IC363" s="129"/>
      <c r="ID363" s="129"/>
      <c r="IE363" s="129"/>
      <c r="IF363" s="129"/>
      <c r="IG363" s="129"/>
      <c r="IH363" s="129"/>
      <c r="II363" s="129"/>
      <c r="IJ363" s="129"/>
      <c r="IK363" s="129"/>
      <c r="IL363" s="129"/>
      <c r="IM363" s="129"/>
      <c r="IN363" s="129"/>
      <c r="IO363" s="129"/>
      <c r="IP363" s="129"/>
      <c r="IQ363" s="129"/>
      <c r="IR363" s="129"/>
      <c r="IS363" s="129"/>
      <c r="IT363" s="129"/>
      <c r="IU363" s="129"/>
      <c r="IV363" s="129"/>
      <c r="IW363" s="129"/>
      <c r="IX363" s="129"/>
      <c r="IY363" s="129"/>
    </row>
    <row r="364" spans="1:259" s="120" customFormat="1" ht="15" hidden="1" x14ac:dyDescent="0.3">
      <c r="A364" s="130"/>
      <c r="B364" s="138" t="e">
        <f>IF(B77=969,"Sembilan Ratus Enam Puluh Sembilan",IF(B77=970,"Sembilan Ratus Tujuh Puluh",IF(B77=971,"Sembilan Ratus Tujuh Puluh Satu",IF(B77=972,"Sembilan Ratus Tujuh Puluh Dua",IF(B77=973,"Sembilan Ratus Tujuh Puluh Tiga",IF(B77=974,"Sembilan Ratus Tujuh Puluh Empat",IF(B77=975,"Sembilan Ratus Tujuh Puluh Lima",IF(B77=976,"Sembilan Ratus Tujuh Puluh Enam",0))))))))</f>
        <v>#REF!</v>
      </c>
      <c r="C364" s="138"/>
      <c r="D364" s="138" t="e">
        <f>IF(D77=969,"Sembilan Ratus Enam Puluh Sembilan",IF(D77=970,"Sembilan Ratus Tujuh Puluh",IF(D77=971,"Sembilan Ratus Tujuh Puluh Satu",IF(D77=972,"Sembilan Ratus Tujuh Puluh Dua",IF(D77=973,"Sembilan Ratus Tujuh Puluh Tiga",IF(D77=974,"Sembilan Ratus Tujuh Puluh Empat",IF(D77=975,"Sembilan Ratus Tujuh Puluh Lima",IF(D77=976,"Sembilan Ratus Tujuh Puluh Enam",0))))))))</f>
        <v>#REF!</v>
      </c>
      <c r="E364" s="138" t="e">
        <f>IF(E77=969,"Sembilan Ratus Enam Puluh Sembilan",IF(E77=970,"Sembilan Ratus Tujuh Puluh",IF(E77=971,"Sembilan Ratus Tujuh Puluh Satu",IF(E77=972,"Sembilan Ratus Tujuh Puluh Dua",IF(E77=973,"Sembilan Ratus Tujuh Puluh Tiga",IF(E77=974,"Sembilan Ratus Tujuh Puluh Empat",IF(E77=975,"Sembilan Ratus Tujuh Puluh Lima",IF(E77=976,"Sembilan Ratus Tujuh Puluh Enam",0))))))))</f>
        <v>#REF!</v>
      </c>
      <c r="F364" s="138"/>
      <c r="G364" s="138"/>
      <c r="H364" s="138" t="e">
        <f>IF(H77=969,"Sembilan Ratus Enam Puluh Sembilan",IF(H77=970,"Sembilan Ratus Tujuh Puluh",IF(H77=971,"Sembilan Ratus Tujuh Puluh Satu",IF(H77=972,"Sembilan Ratus Tujuh Puluh Dua",IF(H77=973,"Sembilan Ratus Tujuh Puluh Tiga",IF(H77=974,"Sembilan Ratus Tujuh Puluh Empat",IF(H77=975,"Sembilan Ratus Tujuh Puluh Lima",IF(H77=976,"Sembilan Ratus Tujuh Puluh Enam",0))))))))</f>
        <v>#REF!</v>
      </c>
      <c r="I364" s="138" t="e">
        <f>IF(I77=969,"Sembilan Ratus Enam Puluh Sembilan",IF(I77=970,"Sembilan Ratus Tujuh Puluh",IF(I77=971,"Sembilan Ratus Tujuh Puluh Satu",IF(I77=972,"Sembilan Ratus Tujuh Puluh Dua",IF(I77=973,"Sembilan Ratus Tujuh Puluh Tiga",IF(I77=974,"Sembilan Ratus Tujuh Puluh Empat",IF(I77=975,"Sembilan Ratus Tujuh Puluh Lima",IF(I77=976,"Sembilan Ratus Tujuh Puluh Enam",0))))))))</f>
        <v>#REF!</v>
      </c>
      <c r="J364" s="138"/>
      <c r="K364" s="138"/>
      <c r="L364" s="138"/>
      <c r="M364" s="138"/>
      <c r="N364" s="138"/>
      <c r="O364" s="138"/>
      <c r="P364" s="138"/>
      <c r="Q364" s="138"/>
      <c r="R364" s="138"/>
      <c r="S364" s="138"/>
      <c r="T364" s="138"/>
      <c r="U364" s="138"/>
      <c r="V364" s="133"/>
      <c r="W364" s="128"/>
      <c r="X364" s="129"/>
      <c r="Y364" s="129"/>
      <c r="Z364" s="129"/>
      <c r="AA364" s="129"/>
      <c r="AB364" s="129"/>
      <c r="AC364" s="129"/>
      <c r="AD364" s="129"/>
      <c r="AE364" s="129"/>
      <c r="AF364" s="129"/>
      <c r="AG364" s="129"/>
      <c r="AH364" s="129"/>
      <c r="AI364" s="129"/>
      <c r="AJ364" s="129"/>
      <c r="AK364" s="129"/>
      <c r="AL364" s="129"/>
      <c r="AM364" s="129"/>
      <c r="AN364" s="129"/>
      <c r="AO364" s="129"/>
      <c r="AP364" s="129"/>
      <c r="AQ364" s="129"/>
      <c r="AR364" s="129"/>
      <c r="AS364" s="129"/>
      <c r="AT364" s="129"/>
      <c r="AU364" s="129"/>
      <c r="AV364" s="129"/>
      <c r="AW364" s="129"/>
      <c r="AX364" s="129"/>
      <c r="AY364" s="129"/>
      <c r="AZ364" s="129"/>
      <c r="BA364" s="129"/>
      <c r="BB364" s="129"/>
      <c r="BC364" s="129"/>
      <c r="BD364" s="129"/>
      <c r="BE364" s="129"/>
      <c r="BF364" s="129"/>
      <c r="BG364" s="129"/>
      <c r="BH364" s="129"/>
      <c r="BI364" s="129"/>
      <c r="BJ364" s="129"/>
      <c r="BK364" s="129"/>
      <c r="BL364" s="129"/>
      <c r="BM364" s="129"/>
      <c r="BN364" s="129"/>
      <c r="BO364" s="129"/>
      <c r="BP364" s="129"/>
      <c r="BQ364" s="129"/>
      <c r="BR364" s="129"/>
      <c r="BS364" s="129"/>
      <c r="BT364" s="129"/>
      <c r="BU364" s="129"/>
      <c r="BV364" s="129"/>
      <c r="BW364" s="129"/>
      <c r="BX364" s="129"/>
      <c r="BY364" s="129"/>
      <c r="BZ364" s="129"/>
      <c r="CA364" s="129"/>
      <c r="CB364" s="129"/>
      <c r="CC364" s="129"/>
      <c r="CD364" s="129"/>
      <c r="CE364" s="129"/>
      <c r="CF364" s="129"/>
      <c r="CG364" s="129"/>
      <c r="CH364" s="129"/>
      <c r="CI364" s="129"/>
      <c r="CJ364" s="129"/>
      <c r="CK364" s="129"/>
      <c r="CL364" s="129"/>
      <c r="CM364" s="129"/>
      <c r="CN364" s="129"/>
      <c r="CO364" s="129"/>
      <c r="CP364" s="129"/>
      <c r="CQ364" s="129"/>
      <c r="CR364" s="129"/>
      <c r="CS364" s="129"/>
      <c r="CT364" s="129"/>
      <c r="CU364" s="129"/>
      <c r="CV364" s="129"/>
      <c r="CW364" s="129"/>
      <c r="CX364" s="129"/>
      <c r="CY364" s="129"/>
      <c r="CZ364" s="129"/>
      <c r="DA364" s="129"/>
      <c r="DB364" s="129"/>
      <c r="DC364" s="129"/>
      <c r="DD364" s="129"/>
      <c r="DE364" s="129"/>
      <c r="DF364" s="129"/>
      <c r="DG364" s="129"/>
      <c r="DH364" s="129"/>
      <c r="DI364" s="129"/>
      <c r="DJ364" s="129"/>
      <c r="DK364" s="129"/>
      <c r="DL364" s="129"/>
      <c r="DM364" s="129"/>
      <c r="DN364" s="129"/>
      <c r="DO364" s="129"/>
      <c r="DP364" s="129"/>
      <c r="DQ364" s="129"/>
      <c r="DR364" s="129"/>
      <c r="DS364" s="129"/>
      <c r="DT364" s="129"/>
      <c r="DU364" s="129"/>
      <c r="DV364" s="129"/>
      <c r="DW364" s="129"/>
      <c r="DX364" s="129"/>
      <c r="DY364" s="129"/>
      <c r="DZ364" s="129"/>
      <c r="EA364" s="129"/>
      <c r="EB364" s="129"/>
      <c r="EC364" s="129"/>
      <c r="ED364" s="129"/>
      <c r="EE364" s="129"/>
      <c r="EF364" s="129"/>
      <c r="EG364" s="129"/>
      <c r="EH364" s="129"/>
      <c r="EI364" s="129"/>
      <c r="EJ364" s="129"/>
      <c r="EK364" s="129"/>
      <c r="EL364" s="129"/>
      <c r="EM364" s="129"/>
      <c r="EN364" s="129"/>
      <c r="EO364" s="129"/>
      <c r="EP364" s="129"/>
      <c r="EQ364" s="129"/>
      <c r="ER364" s="129"/>
      <c r="ES364" s="129"/>
      <c r="ET364" s="129"/>
      <c r="EU364" s="129"/>
      <c r="EV364" s="129"/>
      <c r="EW364" s="129"/>
      <c r="EX364" s="129"/>
      <c r="EY364" s="129"/>
      <c r="EZ364" s="129"/>
      <c r="FA364" s="129"/>
      <c r="FB364" s="129"/>
      <c r="FC364" s="129"/>
      <c r="FD364" s="129"/>
      <c r="FE364" s="129"/>
      <c r="FF364" s="129"/>
      <c r="FG364" s="129"/>
      <c r="FH364" s="129"/>
      <c r="FI364" s="129"/>
      <c r="FJ364" s="129"/>
      <c r="FK364" s="129"/>
      <c r="FL364" s="129"/>
      <c r="FM364" s="129"/>
      <c r="FN364" s="129"/>
      <c r="FO364" s="129"/>
      <c r="FP364" s="129"/>
      <c r="FQ364" s="129"/>
      <c r="FR364" s="129"/>
      <c r="FS364" s="129"/>
      <c r="FT364" s="129"/>
      <c r="FU364" s="129"/>
      <c r="FV364" s="129"/>
      <c r="FW364" s="129"/>
      <c r="FX364" s="129"/>
      <c r="FY364" s="129"/>
      <c r="FZ364" s="129"/>
      <c r="GA364" s="129"/>
      <c r="GB364" s="129"/>
      <c r="GC364" s="129"/>
      <c r="GD364" s="129"/>
      <c r="GE364" s="129"/>
      <c r="GF364" s="129"/>
      <c r="GG364" s="129"/>
      <c r="GH364" s="129"/>
      <c r="GI364" s="129"/>
      <c r="GJ364" s="129"/>
      <c r="GK364" s="129"/>
      <c r="GL364" s="129"/>
      <c r="GM364" s="129"/>
      <c r="GN364" s="129"/>
      <c r="GO364" s="129"/>
      <c r="GP364" s="129"/>
      <c r="GQ364" s="129"/>
      <c r="GR364" s="129"/>
      <c r="GS364" s="129"/>
      <c r="GT364" s="129"/>
      <c r="GU364" s="129"/>
      <c r="GV364" s="129"/>
      <c r="GW364" s="129"/>
      <c r="GX364" s="129"/>
      <c r="GY364" s="129"/>
      <c r="GZ364" s="129"/>
      <c r="HA364" s="129"/>
      <c r="HB364" s="129"/>
      <c r="HC364" s="129"/>
      <c r="HD364" s="129"/>
      <c r="HE364" s="129"/>
      <c r="HF364" s="129"/>
      <c r="HG364" s="129"/>
      <c r="HH364" s="129"/>
      <c r="HI364" s="129"/>
      <c r="HJ364" s="129"/>
      <c r="HK364" s="129"/>
      <c r="HL364" s="129"/>
      <c r="HM364" s="129"/>
      <c r="HN364" s="129"/>
      <c r="HO364" s="129"/>
      <c r="HP364" s="129"/>
      <c r="HQ364" s="129"/>
      <c r="HR364" s="129"/>
      <c r="HS364" s="129"/>
      <c r="HT364" s="129"/>
      <c r="HU364" s="129"/>
      <c r="HV364" s="129"/>
      <c r="HW364" s="129"/>
      <c r="HX364" s="129"/>
      <c r="HY364" s="129"/>
      <c r="HZ364" s="129"/>
      <c r="IA364" s="129"/>
      <c r="IB364" s="129"/>
      <c r="IC364" s="129"/>
      <c r="ID364" s="129"/>
      <c r="IE364" s="129"/>
      <c r="IF364" s="129"/>
      <c r="IG364" s="129"/>
      <c r="IH364" s="129"/>
      <c r="II364" s="129"/>
      <c r="IJ364" s="129"/>
      <c r="IK364" s="129"/>
      <c r="IL364" s="129"/>
      <c r="IM364" s="129"/>
      <c r="IN364" s="129"/>
      <c r="IO364" s="129"/>
      <c r="IP364" s="129"/>
      <c r="IQ364" s="129"/>
      <c r="IR364" s="129"/>
      <c r="IS364" s="129"/>
      <c r="IT364" s="129"/>
      <c r="IU364" s="129"/>
      <c r="IV364" s="129"/>
      <c r="IW364" s="129"/>
      <c r="IX364" s="129"/>
      <c r="IY364" s="129"/>
    </row>
    <row r="365" spans="1:259" s="120" customFormat="1" ht="15" hidden="1" x14ac:dyDescent="0.3">
      <c r="A365" s="130"/>
      <c r="B365" s="137" t="e">
        <f>IF(B363=0,B364,B363)</f>
        <v>#REF!</v>
      </c>
      <c r="C365" s="137"/>
      <c r="D365" s="137" t="e">
        <f>IF(D363=0,D364,D363)</f>
        <v>#REF!</v>
      </c>
      <c r="E365" s="137" t="e">
        <f>IF(E363=0,E364,E363)</f>
        <v>#REF!</v>
      </c>
      <c r="F365" s="137"/>
      <c r="G365" s="137"/>
      <c r="H365" s="137" t="e">
        <f>IF(H363=0,H364,H363)</f>
        <v>#REF!</v>
      </c>
      <c r="I365" s="137" t="e">
        <f>IF(I363=0,I364,I363)</f>
        <v>#REF!</v>
      </c>
      <c r="J365" s="138"/>
      <c r="K365" s="138"/>
      <c r="L365" s="138"/>
      <c r="M365" s="138"/>
      <c r="N365" s="138"/>
      <c r="O365" s="138"/>
      <c r="P365" s="138"/>
      <c r="Q365" s="138"/>
      <c r="R365" s="138"/>
      <c r="S365" s="138"/>
      <c r="T365" s="138"/>
      <c r="U365" s="138"/>
      <c r="V365" s="133"/>
      <c r="W365" s="128"/>
      <c r="X365" s="129"/>
      <c r="Y365" s="129"/>
      <c r="Z365" s="129"/>
      <c r="AA365" s="129"/>
      <c r="AB365" s="129"/>
      <c r="AC365" s="129"/>
      <c r="AD365" s="129"/>
      <c r="AE365" s="129"/>
      <c r="AF365" s="129"/>
      <c r="AG365" s="129"/>
      <c r="AH365" s="129"/>
      <c r="AI365" s="129"/>
      <c r="AJ365" s="129"/>
      <c r="AK365" s="129"/>
      <c r="AL365" s="129"/>
      <c r="AM365" s="129"/>
      <c r="AN365" s="129"/>
      <c r="AO365" s="129"/>
      <c r="AP365" s="129"/>
      <c r="AQ365" s="129"/>
      <c r="AR365" s="129"/>
      <c r="AS365" s="129"/>
      <c r="AT365" s="129"/>
      <c r="AU365" s="129"/>
      <c r="AV365" s="129"/>
      <c r="AW365" s="129"/>
      <c r="AX365" s="129"/>
      <c r="AY365" s="129"/>
      <c r="AZ365" s="129"/>
      <c r="BA365" s="129"/>
      <c r="BB365" s="129"/>
      <c r="BC365" s="129"/>
      <c r="BD365" s="129"/>
      <c r="BE365" s="129"/>
      <c r="BF365" s="129"/>
      <c r="BG365" s="129"/>
      <c r="BH365" s="129"/>
      <c r="BI365" s="129"/>
      <c r="BJ365" s="129"/>
      <c r="BK365" s="129"/>
      <c r="BL365" s="129"/>
      <c r="BM365" s="129"/>
      <c r="BN365" s="129"/>
      <c r="BO365" s="129"/>
      <c r="BP365" s="129"/>
      <c r="BQ365" s="129"/>
      <c r="BR365" s="129"/>
      <c r="BS365" s="129"/>
      <c r="BT365" s="129"/>
      <c r="BU365" s="129"/>
      <c r="BV365" s="129"/>
      <c r="BW365" s="129"/>
      <c r="BX365" s="129"/>
      <c r="BY365" s="129"/>
      <c r="BZ365" s="129"/>
      <c r="CA365" s="129"/>
      <c r="CB365" s="129"/>
      <c r="CC365" s="129"/>
      <c r="CD365" s="129"/>
      <c r="CE365" s="129"/>
      <c r="CF365" s="129"/>
      <c r="CG365" s="129"/>
      <c r="CH365" s="129"/>
      <c r="CI365" s="129"/>
      <c r="CJ365" s="129"/>
      <c r="CK365" s="129"/>
      <c r="CL365" s="129"/>
      <c r="CM365" s="129"/>
      <c r="CN365" s="129"/>
      <c r="CO365" s="129"/>
      <c r="CP365" s="129"/>
      <c r="CQ365" s="129"/>
      <c r="CR365" s="129"/>
      <c r="CS365" s="129"/>
      <c r="CT365" s="129"/>
      <c r="CU365" s="129"/>
      <c r="CV365" s="129"/>
      <c r="CW365" s="129"/>
      <c r="CX365" s="129"/>
      <c r="CY365" s="129"/>
      <c r="CZ365" s="129"/>
      <c r="DA365" s="129"/>
      <c r="DB365" s="129"/>
      <c r="DC365" s="129"/>
      <c r="DD365" s="129"/>
      <c r="DE365" s="129"/>
      <c r="DF365" s="129"/>
      <c r="DG365" s="129"/>
      <c r="DH365" s="129"/>
      <c r="DI365" s="129"/>
      <c r="DJ365" s="129"/>
      <c r="DK365" s="129"/>
      <c r="DL365" s="129"/>
      <c r="DM365" s="129"/>
      <c r="DN365" s="129"/>
      <c r="DO365" s="129"/>
      <c r="DP365" s="129"/>
      <c r="DQ365" s="129"/>
      <c r="DR365" s="129"/>
      <c r="DS365" s="129"/>
      <c r="DT365" s="129"/>
      <c r="DU365" s="129"/>
      <c r="DV365" s="129"/>
      <c r="DW365" s="129"/>
      <c r="DX365" s="129"/>
      <c r="DY365" s="129"/>
      <c r="DZ365" s="129"/>
      <c r="EA365" s="129"/>
      <c r="EB365" s="129"/>
      <c r="EC365" s="129"/>
      <c r="ED365" s="129"/>
      <c r="EE365" s="129"/>
      <c r="EF365" s="129"/>
      <c r="EG365" s="129"/>
      <c r="EH365" s="129"/>
      <c r="EI365" s="129"/>
      <c r="EJ365" s="129"/>
      <c r="EK365" s="129"/>
      <c r="EL365" s="129"/>
      <c r="EM365" s="129"/>
      <c r="EN365" s="129"/>
      <c r="EO365" s="129"/>
      <c r="EP365" s="129"/>
      <c r="EQ365" s="129"/>
      <c r="ER365" s="129"/>
      <c r="ES365" s="129"/>
      <c r="ET365" s="129"/>
      <c r="EU365" s="129"/>
      <c r="EV365" s="129"/>
      <c r="EW365" s="129"/>
      <c r="EX365" s="129"/>
      <c r="EY365" s="129"/>
      <c r="EZ365" s="129"/>
      <c r="FA365" s="129"/>
      <c r="FB365" s="129"/>
      <c r="FC365" s="129"/>
      <c r="FD365" s="129"/>
      <c r="FE365" s="129"/>
      <c r="FF365" s="129"/>
      <c r="FG365" s="129"/>
      <c r="FH365" s="129"/>
      <c r="FI365" s="129"/>
      <c r="FJ365" s="129"/>
      <c r="FK365" s="129"/>
      <c r="FL365" s="129"/>
      <c r="FM365" s="129"/>
      <c r="FN365" s="129"/>
      <c r="FO365" s="129"/>
      <c r="FP365" s="129"/>
      <c r="FQ365" s="129"/>
      <c r="FR365" s="129"/>
      <c r="FS365" s="129"/>
      <c r="FT365" s="129"/>
      <c r="FU365" s="129"/>
      <c r="FV365" s="129"/>
      <c r="FW365" s="129"/>
      <c r="FX365" s="129"/>
      <c r="FY365" s="129"/>
      <c r="FZ365" s="129"/>
      <c r="GA365" s="129"/>
      <c r="GB365" s="129"/>
      <c r="GC365" s="129"/>
      <c r="GD365" s="129"/>
      <c r="GE365" s="129"/>
      <c r="GF365" s="129"/>
      <c r="GG365" s="129"/>
      <c r="GH365" s="129"/>
      <c r="GI365" s="129"/>
      <c r="GJ365" s="129"/>
      <c r="GK365" s="129"/>
      <c r="GL365" s="129"/>
      <c r="GM365" s="129"/>
      <c r="GN365" s="129"/>
      <c r="GO365" s="129"/>
      <c r="GP365" s="129"/>
      <c r="GQ365" s="129"/>
      <c r="GR365" s="129"/>
      <c r="GS365" s="129"/>
      <c r="GT365" s="129"/>
      <c r="GU365" s="129"/>
      <c r="GV365" s="129"/>
      <c r="GW365" s="129"/>
      <c r="GX365" s="129"/>
      <c r="GY365" s="129"/>
      <c r="GZ365" s="129"/>
      <c r="HA365" s="129"/>
      <c r="HB365" s="129"/>
      <c r="HC365" s="129"/>
      <c r="HD365" s="129"/>
      <c r="HE365" s="129"/>
      <c r="HF365" s="129"/>
      <c r="HG365" s="129"/>
      <c r="HH365" s="129"/>
      <c r="HI365" s="129"/>
      <c r="HJ365" s="129"/>
      <c r="HK365" s="129"/>
      <c r="HL365" s="129"/>
      <c r="HM365" s="129"/>
      <c r="HN365" s="129"/>
      <c r="HO365" s="129"/>
      <c r="HP365" s="129"/>
      <c r="HQ365" s="129"/>
      <c r="HR365" s="129"/>
      <c r="HS365" s="129"/>
      <c r="HT365" s="129"/>
      <c r="HU365" s="129"/>
      <c r="HV365" s="129"/>
      <c r="HW365" s="129"/>
      <c r="HX365" s="129"/>
      <c r="HY365" s="129"/>
      <c r="HZ365" s="129"/>
      <c r="IA365" s="129"/>
      <c r="IB365" s="129"/>
      <c r="IC365" s="129"/>
      <c r="ID365" s="129"/>
      <c r="IE365" s="129"/>
      <c r="IF365" s="129"/>
      <c r="IG365" s="129"/>
      <c r="IH365" s="129"/>
      <c r="II365" s="129"/>
      <c r="IJ365" s="129"/>
      <c r="IK365" s="129"/>
      <c r="IL365" s="129"/>
      <c r="IM365" s="129"/>
      <c r="IN365" s="129"/>
      <c r="IO365" s="129"/>
      <c r="IP365" s="129"/>
      <c r="IQ365" s="129"/>
      <c r="IR365" s="129"/>
      <c r="IS365" s="129"/>
      <c r="IT365" s="129"/>
      <c r="IU365" s="129"/>
      <c r="IV365" s="129"/>
      <c r="IW365" s="129"/>
      <c r="IX365" s="129"/>
      <c r="IY365" s="129"/>
    </row>
    <row r="366" spans="1:259" s="120" customFormat="1" ht="15" hidden="1" x14ac:dyDescent="0.3">
      <c r="A366" s="130"/>
      <c r="B366" s="138" t="e">
        <f>IF(B77=977,"Sembilan Ratus Tujuh Puluh Tujuh",IF(B77=978,"Sembilan Ratus Tujuh Puluh Delapan",IF(B77=979,"Sembilan Ratus Tujuh Puluh Sembilan",IF(B77=980,"Sembilan Ratus Delapan Puluh",IF(B77=981,"Sembilan Ratus Delapan Puluh Satu",IF(B77=982,"Sembilan Ratus Delapan Puluh Dua",IF(B77=983,"Sembilan Ratus Delapan Puluh Tiga",IF(B77=984,"Sembilan Ratus Delapan Puluh Empat",0))))))))</f>
        <v>#REF!</v>
      </c>
      <c r="C366" s="138"/>
      <c r="D366" s="138" t="e">
        <f>IF(D77=977,"Sembilan Ratus Tujuh Puluh Tujuh",IF(D77=978,"Sembilan Ratus Tujuh Puluh Delapan",IF(D77=979,"Sembilan Ratus Tujuh Puluh Sembilan",IF(D77=980,"Sembilan Ratus Delapan Puluh",IF(D77=981,"Sembilan Ratus Delapan Puluh Satu",IF(D77=982,"Sembilan Ratus Delapan Puluh Dua",IF(D77=983,"Sembilan Ratus Delapan Puluh Tiga",IF(D77=984,"Sembilan Ratus Delapan Puluh Empat",0))))))))</f>
        <v>#REF!</v>
      </c>
      <c r="E366" s="138" t="e">
        <f>IF(E77=977,"Sembilan Ratus Tujuh Puluh Tujuh",IF(E77=978,"Sembilan Ratus Tujuh Puluh Delapan",IF(E77=979,"Sembilan Ratus Tujuh Puluh Sembilan",IF(E77=980,"Sembilan Ratus Delapan Puluh",IF(E77=981,"Sembilan Ratus Delapan Puluh Satu",IF(E77=982,"Sembilan Ratus Delapan Puluh Dua",IF(E77=983,"Sembilan Ratus Delapan Puluh Tiga",IF(E77=984,"Sembilan Ratus Delapan Puluh Empat",0))))))))</f>
        <v>#REF!</v>
      </c>
      <c r="F366" s="138"/>
      <c r="G366" s="138"/>
      <c r="H366" s="138" t="e">
        <f>IF(H77=977,"Sembilan Ratus Tujuh Puluh Tujuh",IF(H77=978,"Sembilan Ratus Tujuh Puluh Delapan",IF(H77=979,"Sembilan Ratus Tujuh Puluh Sembilan",IF(H77=980,"Sembilan Ratus Delapan Puluh",IF(H77=981,"Sembilan Ratus Delapan Puluh Satu",IF(H77=982,"Sembilan Ratus Delapan Puluh Dua",IF(H77=983,"Sembilan Ratus Delapan Puluh Tiga",IF(H77=984,"Sembilan Ratus Delapan Puluh Empat",0))))))))</f>
        <v>#REF!</v>
      </c>
      <c r="I366" s="138" t="e">
        <f>IF(I77=977,"Sembilan Ratus Tujuh Puluh Tujuh",IF(I77=978,"Sembilan Ratus Tujuh Puluh Delapan",IF(I77=979,"Sembilan Ratus Tujuh Puluh Sembilan",IF(I77=980,"Sembilan Ratus Delapan Puluh",IF(I77=981,"Sembilan Ratus Delapan Puluh Satu",IF(I77=982,"Sembilan Ratus Delapan Puluh Dua",IF(I77=983,"Sembilan Ratus Delapan Puluh Tiga",IF(I77=984,"Sembilan Ratus Delapan Puluh Empat",0))))))))</f>
        <v>#REF!</v>
      </c>
      <c r="J366" s="138"/>
      <c r="K366" s="138"/>
      <c r="L366" s="138"/>
      <c r="M366" s="138"/>
      <c r="N366" s="138"/>
      <c r="O366" s="138"/>
      <c r="P366" s="138"/>
      <c r="Q366" s="138"/>
      <c r="R366" s="138"/>
      <c r="S366" s="138"/>
      <c r="T366" s="138"/>
      <c r="U366" s="138"/>
      <c r="V366" s="133"/>
      <c r="W366" s="128"/>
      <c r="X366" s="129"/>
      <c r="Y366" s="129"/>
      <c r="Z366" s="129"/>
      <c r="AA366" s="129"/>
      <c r="AB366" s="129"/>
      <c r="AC366" s="129"/>
      <c r="AD366" s="129"/>
      <c r="AE366" s="129"/>
      <c r="AF366" s="129"/>
      <c r="AG366" s="129"/>
      <c r="AH366" s="129"/>
      <c r="AI366" s="129"/>
      <c r="AJ366" s="129"/>
      <c r="AK366" s="129"/>
      <c r="AL366" s="129"/>
      <c r="AM366" s="129"/>
      <c r="AN366" s="129"/>
      <c r="AO366" s="129"/>
      <c r="AP366" s="129"/>
      <c r="AQ366" s="129"/>
      <c r="AR366" s="129"/>
      <c r="AS366" s="129"/>
      <c r="AT366" s="129"/>
      <c r="AU366" s="129"/>
      <c r="AV366" s="129"/>
      <c r="AW366" s="129"/>
      <c r="AX366" s="129"/>
      <c r="AY366" s="129"/>
      <c r="AZ366" s="129"/>
      <c r="BA366" s="129"/>
      <c r="BB366" s="129"/>
      <c r="BC366" s="129"/>
      <c r="BD366" s="129"/>
      <c r="BE366" s="129"/>
      <c r="BF366" s="129"/>
      <c r="BG366" s="129"/>
      <c r="BH366" s="129"/>
      <c r="BI366" s="129"/>
      <c r="BJ366" s="129"/>
      <c r="BK366" s="129"/>
      <c r="BL366" s="129"/>
      <c r="BM366" s="129"/>
      <c r="BN366" s="129"/>
      <c r="BO366" s="129"/>
      <c r="BP366" s="129"/>
      <c r="BQ366" s="129"/>
      <c r="BR366" s="129"/>
      <c r="BS366" s="129"/>
      <c r="BT366" s="129"/>
      <c r="BU366" s="129"/>
      <c r="BV366" s="129"/>
      <c r="BW366" s="129"/>
      <c r="BX366" s="129"/>
      <c r="BY366" s="129"/>
      <c r="BZ366" s="129"/>
      <c r="CA366" s="129"/>
      <c r="CB366" s="129"/>
      <c r="CC366" s="129"/>
      <c r="CD366" s="129"/>
      <c r="CE366" s="129"/>
      <c r="CF366" s="129"/>
      <c r="CG366" s="129"/>
      <c r="CH366" s="129"/>
      <c r="CI366" s="129"/>
      <c r="CJ366" s="129"/>
      <c r="CK366" s="129"/>
      <c r="CL366" s="129"/>
      <c r="CM366" s="129"/>
      <c r="CN366" s="129"/>
      <c r="CO366" s="129"/>
      <c r="CP366" s="129"/>
      <c r="CQ366" s="129"/>
      <c r="CR366" s="129"/>
      <c r="CS366" s="129"/>
      <c r="CT366" s="129"/>
      <c r="CU366" s="129"/>
      <c r="CV366" s="129"/>
      <c r="CW366" s="129"/>
      <c r="CX366" s="129"/>
      <c r="CY366" s="129"/>
      <c r="CZ366" s="129"/>
      <c r="DA366" s="129"/>
      <c r="DB366" s="129"/>
      <c r="DC366" s="129"/>
      <c r="DD366" s="129"/>
      <c r="DE366" s="129"/>
      <c r="DF366" s="129"/>
      <c r="DG366" s="129"/>
      <c r="DH366" s="129"/>
      <c r="DI366" s="129"/>
      <c r="DJ366" s="129"/>
      <c r="DK366" s="129"/>
      <c r="DL366" s="129"/>
      <c r="DM366" s="129"/>
      <c r="DN366" s="129"/>
      <c r="DO366" s="129"/>
      <c r="DP366" s="129"/>
      <c r="DQ366" s="129"/>
      <c r="DR366" s="129"/>
      <c r="DS366" s="129"/>
      <c r="DT366" s="129"/>
      <c r="DU366" s="129"/>
      <c r="DV366" s="129"/>
      <c r="DW366" s="129"/>
      <c r="DX366" s="129"/>
      <c r="DY366" s="129"/>
      <c r="DZ366" s="129"/>
      <c r="EA366" s="129"/>
      <c r="EB366" s="129"/>
      <c r="EC366" s="129"/>
      <c r="ED366" s="129"/>
      <c r="EE366" s="129"/>
      <c r="EF366" s="129"/>
      <c r="EG366" s="129"/>
      <c r="EH366" s="129"/>
      <c r="EI366" s="129"/>
      <c r="EJ366" s="129"/>
      <c r="EK366" s="129"/>
      <c r="EL366" s="129"/>
      <c r="EM366" s="129"/>
      <c r="EN366" s="129"/>
      <c r="EO366" s="129"/>
      <c r="EP366" s="129"/>
      <c r="EQ366" s="129"/>
      <c r="ER366" s="129"/>
      <c r="ES366" s="129"/>
      <c r="ET366" s="129"/>
      <c r="EU366" s="129"/>
      <c r="EV366" s="129"/>
      <c r="EW366" s="129"/>
      <c r="EX366" s="129"/>
      <c r="EY366" s="129"/>
      <c r="EZ366" s="129"/>
      <c r="FA366" s="129"/>
      <c r="FB366" s="129"/>
      <c r="FC366" s="129"/>
      <c r="FD366" s="129"/>
      <c r="FE366" s="129"/>
      <c r="FF366" s="129"/>
      <c r="FG366" s="129"/>
      <c r="FH366" s="129"/>
      <c r="FI366" s="129"/>
      <c r="FJ366" s="129"/>
      <c r="FK366" s="129"/>
      <c r="FL366" s="129"/>
      <c r="FM366" s="129"/>
      <c r="FN366" s="129"/>
      <c r="FO366" s="129"/>
      <c r="FP366" s="129"/>
      <c r="FQ366" s="129"/>
      <c r="FR366" s="129"/>
      <c r="FS366" s="129"/>
      <c r="FT366" s="129"/>
      <c r="FU366" s="129"/>
      <c r="FV366" s="129"/>
      <c r="FW366" s="129"/>
      <c r="FX366" s="129"/>
      <c r="FY366" s="129"/>
      <c r="FZ366" s="129"/>
      <c r="GA366" s="129"/>
      <c r="GB366" s="129"/>
      <c r="GC366" s="129"/>
      <c r="GD366" s="129"/>
      <c r="GE366" s="129"/>
      <c r="GF366" s="129"/>
      <c r="GG366" s="129"/>
      <c r="GH366" s="129"/>
      <c r="GI366" s="129"/>
      <c r="GJ366" s="129"/>
      <c r="GK366" s="129"/>
      <c r="GL366" s="129"/>
      <c r="GM366" s="129"/>
      <c r="GN366" s="129"/>
      <c r="GO366" s="129"/>
      <c r="GP366" s="129"/>
      <c r="GQ366" s="129"/>
      <c r="GR366" s="129"/>
      <c r="GS366" s="129"/>
      <c r="GT366" s="129"/>
      <c r="GU366" s="129"/>
      <c r="GV366" s="129"/>
      <c r="GW366" s="129"/>
      <c r="GX366" s="129"/>
      <c r="GY366" s="129"/>
      <c r="GZ366" s="129"/>
      <c r="HA366" s="129"/>
      <c r="HB366" s="129"/>
      <c r="HC366" s="129"/>
      <c r="HD366" s="129"/>
      <c r="HE366" s="129"/>
      <c r="HF366" s="129"/>
      <c r="HG366" s="129"/>
      <c r="HH366" s="129"/>
      <c r="HI366" s="129"/>
      <c r="HJ366" s="129"/>
      <c r="HK366" s="129"/>
      <c r="HL366" s="129"/>
      <c r="HM366" s="129"/>
      <c r="HN366" s="129"/>
      <c r="HO366" s="129"/>
      <c r="HP366" s="129"/>
      <c r="HQ366" s="129"/>
      <c r="HR366" s="129"/>
      <c r="HS366" s="129"/>
      <c r="HT366" s="129"/>
      <c r="HU366" s="129"/>
      <c r="HV366" s="129"/>
      <c r="HW366" s="129"/>
      <c r="HX366" s="129"/>
      <c r="HY366" s="129"/>
      <c r="HZ366" s="129"/>
      <c r="IA366" s="129"/>
      <c r="IB366" s="129"/>
      <c r="IC366" s="129"/>
      <c r="ID366" s="129"/>
      <c r="IE366" s="129"/>
      <c r="IF366" s="129"/>
      <c r="IG366" s="129"/>
      <c r="IH366" s="129"/>
      <c r="II366" s="129"/>
      <c r="IJ366" s="129"/>
      <c r="IK366" s="129"/>
      <c r="IL366" s="129"/>
      <c r="IM366" s="129"/>
      <c r="IN366" s="129"/>
      <c r="IO366" s="129"/>
      <c r="IP366" s="129"/>
      <c r="IQ366" s="129"/>
      <c r="IR366" s="129"/>
      <c r="IS366" s="129"/>
      <c r="IT366" s="129"/>
      <c r="IU366" s="129"/>
      <c r="IV366" s="129"/>
      <c r="IW366" s="129"/>
      <c r="IX366" s="129"/>
      <c r="IY366" s="129"/>
    </row>
    <row r="367" spans="1:259" s="120" customFormat="1" ht="15" hidden="1" x14ac:dyDescent="0.3">
      <c r="A367" s="130"/>
      <c r="B367" s="137" t="e">
        <f>IF(B365=0,B366,B365)</f>
        <v>#REF!</v>
      </c>
      <c r="C367" s="137"/>
      <c r="D367" s="137" t="e">
        <f>IF(D365=0,D366,D365)</f>
        <v>#REF!</v>
      </c>
      <c r="E367" s="137" t="e">
        <f>IF(E365=0,E366,E365)</f>
        <v>#REF!</v>
      </c>
      <c r="F367" s="137"/>
      <c r="G367" s="137"/>
      <c r="H367" s="137" t="e">
        <f>IF(H365=0,H366,H365)</f>
        <v>#REF!</v>
      </c>
      <c r="I367" s="137" t="e">
        <f>IF(I365=0,I366,I365)</f>
        <v>#REF!</v>
      </c>
      <c r="J367" s="138"/>
      <c r="K367" s="138"/>
      <c r="L367" s="138"/>
      <c r="M367" s="138"/>
      <c r="N367" s="138"/>
      <c r="O367" s="138"/>
      <c r="P367" s="138"/>
      <c r="Q367" s="138"/>
      <c r="R367" s="138"/>
      <c r="S367" s="138"/>
      <c r="T367" s="138"/>
      <c r="U367" s="138"/>
      <c r="V367" s="133"/>
      <c r="W367" s="128"/>
      <c r="X367" s="129"/>
      <c r="Y367" s="129"/>
      <c r="Z367" s="129"/>
      <c r="AA367" s="129"/>
      <c r="AB367" s="129"/>
      <c r="AC367" s="129"/>
      <c r="AD367" s="129"/>
      <c r="AE367" s="129"/>
      <c r="AF367" s="129"/>
      <c r="AG367" s="129"/>
      <c r="AH367" s="129"/>
      <c r="AI367" s="129"/>
      <c r="AJ367" s="129"/>
      <c r="AK367" s="129"/>
      <c r="AL367" s="129"/>
      <c r="AM367" s="129"/>
      <c r="AN367" s="129"/>
      <c r="AO367" s="129"/>
      <c r="AP367" s="129"/>
      <c r="AQ367" s="129"/>
      <c r="AR367" s="129"/>
      <c r="AS367" s="129"/>
      <c r="AT367" s="129"/>
      <c r="AU367" s="129"/>
      <c r="AV367" s="129"/>
      <c r="AW367" s="129"/>
      <c r="AX367" s="129"/>
      <c r="AY367" s="129"/>
      <c r="AZ367" s="129"/>
      <c r="BA367" s="129"/>
      <c r="BB367" s="129"/>
      <c r="BC367" s="129"/>
      <c r="BD367" s="129"/>
      <c r="BE367" s="129"/>
      <c r="BF367" s="129"/>
      <c r="BG367" s="129"/>
      <c r="BH367" s="129"/>
      <c r="BI367" s="129"/>
      <c r="BJ367" s="129"/>
      <c r="BK367" s="129"/>
      <c r="BL367" s="129"/>
      <c r="BM367" s="129"/>
      <c r="BN367" s="129"/>
      <c r="BO367" s="129"/>
      <c r="BP367" s="129"/>
      <c r="BQ367" s="129"/>
      <c r="BR367" s="129"/>
      <c r="BS367" s="129"/>
      <c r="BT367" s="129"/>
      <c r="BU367" s="129"/>
      <c r="BV367" s="129"/>
      <c r="BW367" s="129"/>
      <c r="BX367" s="129"/>
      <c r="BY367" s="129"/>
      <c r="BZ367" s="129"/>
      <c r="CA367" s="129"/>
      <c r="CB367" s="129"/>
      <c r="CC367" s="129"/>
      <c r="CD367" s="129"/>
      <c r="CE367" s="129"/>
      <c r="CF367" s="129"/>
      <c r="CG367" s="129"/>
      <c r="CH367" s="129"/>
      <c r="CI367" s="129"/>
      <c r="CJ367" s="129"/>
      <c r="CK367" s="129"/>
      <c r="CL367" s="129"/>
      <c r="CM367" s="129"/>
      <c r="CN367" s="129"/>
      <c r="CO367" s="129"/>
      <c r="CP367" s="129"/>
      <c r="CQ367" s="129"/>
      <c r="CR367" s="129"/>
      <c r="CS367" s="129"/>
      <c r="CT367" s="129"/>
      <c r="CU367" s="129"/>
      <c r="CV367" s="129"/>
      <c r="CW367" s="129"/>
      <c r="CX367" s="129"/>
      <c r="CY367" s="129"/>
      <c r="CZ367" s="129"/>
      <c r="DA367" s="129"/>
      <c r="DB367" s="129"/>
      <c r="DC367" s="129"/>
      <c r="DD367" s="129"/>
      <c r="DE367" s="129"/>
      <c r="DF367" s="129"/>
      <c r="DG367" s="129"/>
      <c r="DH367" s="129"/>
      <c r="DI367" s="129"/>
      <c r="DJ367" s="129"/>
      <c r="DK367" s="129"/>
      <c r="DL367" s="129"/>
      <c r="DM367" s="129"/>
      <c r="DN367" s="129"/>
      <c r="DO367" s="129"/>
      <c r="DP367" s="129"/>
      <c r="DQ367" s="129"/>
      <c r="DR367" s="129"/>
      <c r="DS367" s="129"/>
      <c r="DT367" s="129"/>
      <c r="DU367" s="129"/>
      <c r="DV367" s="129"/>
      <c r="DW367" s="129"/>
      <c r="DX367" s="129"/>
      <c r="DY367" s="129"/>
      <c r="DZ367" s="129"/>
      <c r="EA367" s="129"/>
      <c r="EB367" s="129"/>
      <c r="EC367" s="129"/>
      <c r="ED367" s="129"/>
      <c r="EE367" s="129"/>
      <c r="EF367" s="129"/>
      <c r="EG367" s="129"/>
      <c r="EH367" s="129"/>
      <c r="EI367" s="129"/>
      <c r="EJ367" s="129"/>
      <c r="EK367" s="129"/>
      <c r="EL367" s="129"/>
      <c r="EM367" s="129"/>
      <c r="EN367" s="129"/>
      <c r="EO367" s="129"/>
      <c r="EP367" s="129"/>
      <c r="EQ367" s="129"/>
      <c r="ER367" s="129"/>
      <c r="ES367" s="129"/>
      <c r="ET367" s="129"/>
      <c r="EU367" s="129"/>
      <c r="EV367" s="129"/>
      <c r="EW367" s="129"/>
      <c r="EX367" s="129"/>
      <c r="EY367" s="129"/>
      <c r="EZ367" s="129"/>
      <c r="FA367" s="129"/>
      <c r="FB367" s="129"/>
      <c r="FC367" s="129"/>
      <c r="FD367" s="129"/>
      <c r="FE367" s="129"/>
      <c r="FF367" s="129"/>
      <c r="FG367" s="129"/>
      <c r="FH367" s="129"/>
      <c r="FI367" s="129"/>
      <c r="FJ367" s="129"/>
      <c r="FK367" s="129"/>
      <c r="FL367" s="129"/>
      <c r="FM367" s="129"/>
      <c r="FN367" s="129"/>
      <c r="FO367" s="129"/>
      <c r="FP367" s="129"/>
      <c r="FQ367" s="129"/>
      <c r="FR367" s="129"/>
      <c r="FS367" s="129"/>
      <c r="FT367" s="129"/>
      <c r="FU367" s="129"/>
      <c r="FV367" s="129"/>
      <c r="FW367" s="129"/>
      <c r="FX367" s="129"/>
      <c r="FY367" s="129"/>
      <c r="FZ367" s="129"/>
      <c r="GA367" s="129"/>
      <c r="GB367" s="129"/>
      <c r="GC367" s="129"/>
      <c r="GD367" s="129"/>
      <c r="GE367" s="129"/>
      <c r="GF367" s="129"/>
      <c r="GG367" s="129"/>
      <c r="GH367" s="129"/>
      <c r="GI367" s="129"/>
      <c r="GJ367" s="129"/>
      <c r="GK367" s="129"/>
      <c r="GL367" s="129"/>
      <c r="GM367" s="129"/>
      <c r="GN367" s="129"/>
      <c r="GO367" s="129"/>
      <c r="GP367" s="129"/>
      <c r="GQ367" s="129"/>
      <c r="GR367" s="129"/>
      <c r="GS367" s="129"/>
      <c r="GT367" s="129"/>
      <c r="GU367" s="129"/>
      <c r="GV367" s="129"/>
      <c r="GW367" s="129"/>
      <c r="GX367" s="129"/>
      <c r="GY367" s="129"/>
      <c r="GZ367" s="129"/>
      <c r="HA367" s="129"/>
      <c r="HB367" s="129"/>
      <c r="HC367" s="129"/>
      <c r="HD367" s="129"/>
      <c r="HE367" s="129"/>
      <c r="HF367" s="129"/>
      <c r="HG367" s="129"/>
      <c r="HH367" s="129"/>
      <c r="HI367" s="129"/>
      <c r="HJ367" s="129"/>
      <c r="HK367" s="129"/>
      <c r="HL367" s="129"/>
      <c r="HM367" s="129"/>
      <c r="HN367" s="129"/>
      <c r="HO367" s="129"/>
      <c r="HP367" s="129"/>
      <c r="HQ367" s="129"/>
      <c r="HR367" s="129"/>
      <c r="HS367" s="129"/>
      <c r="HT367" s="129"/>
      <c r="HU367" s="129"/>
      <c r="HV367" s="129"/>
      <c r="HW367" s="129"/>
      <c r="HX367" s="129"/>
      <c r="HY367" s="129"/>
      <c r="HZ367" s="129"/>
      <c r="IA367" s="129"/>
      <c r="IB367" s="129"/>
      <c r="IC367" s="129"/>
      <c r="ID367" s="129"/>
      <c r="IE367" s="129"/>
      <c r="IF367" s="129"/>
      <c r="IG367" s="129"/>
      <c r="IH367" s="129"/>
      <c r="II367" s="129"/>
      <c r="IJ367" s="129"/>
      <c r="IK367" s="129"/>
      <c r="IL367" s="129"/>
      <c r="IM367" s="129"/>
      <c r="IN367" s="129"/>
      <c r="IO367" s="129"/>
      <c r="IP367" s="129"/>
      <c r="IQ367" s="129"/>
      <c r="IR367" s="129"/>
      <c r="IS367" s="129"/>
      <c r="IT367" s="129"/>
      <c r="IU367" s="129"/>
      <c r="IV367" s="129"/>
      <c r="IW367" s="129"/>
      <c r="IX367" s="129"/>
      <c r="IY367" s="129"/>
    </row>
    <row r="368" spans="1:259" s="120" customFormat="1" ht="15" hidden="1" x14ac:dyDescent="0.3">
      <c r="A368" s="130"/>
      <c r="B368" s="138" t="e">
        <f>IF(B77=985,"Sembilan Ratus Delapan Puluh Lima",IF(B77=986,"Sembilan Ratus Delapan Puluh Enam",IF(B77=987,"Sembilan Ratus Delapan Puluh Tujuh",IF(B77=988,"Sembilan Ratus Delapan Puluh Delapan",IF(B77=989,"Sembilan Ratus Delapan Puluh Sembilan",IF(B77=990,"Sembilan Ratus Sembilan Puluh",IF(B77=991,"Sembilan Ratus Sembilan Puluh Satu",IF(B77=992,"Sembilan Ratus Sembilan Puluh Dua",0))))))))</f>
        <v>#REF!</v>
      </c>
      <c r="C368" s="138"/>
      <c r="D368" s="138" t="e">
        <f>IF(D77=985,"Sembilan Ratus Delapan Puluh Lima",IF(D77=986,"Sembilan Ratus Delapan Puluh Enam",IF(D77=987,"Sembilan Ratus Delapan Puluh Tujuh",IF(D77=988,"Sembilan Ratus Delapan Puluh Delapan",IF(D77=989,"Sembilan Ratus Delapan Puluh Sembilan",IF(D77=990,"Sembilan Ratus Sembilan Puluh",IF(D77=991,"Sembilan Ratus Sembilan Puluh Satu",IF(D77=992,"Sembilan Ratus Sembilan Puluh Dua",0))))))))</f>
        <v>#REF!</v>
      </c>
      <c r="E368" s="138" t="e">
        <f>IF(E77=985,"Sembilan Ratus Delapan Puluh Lima",IF(E77=986,"Sembilan Ratus Delapan Puluh Enam",IF(E77=987,"Sembilan Ratus Delapan Puluh Tujuh",IF(E77=988,"Sembilan Ratus Delapan Puluh Delapan",IF(E77=989,"Sembilan Ratus Delapan Puluh Sembilan",IF(E77=990,"Sembilan Ratus Sembilan Puluh",IF(E77=991,"Sembilan Ratus Sembilan Puluh Satu",IF(E77=992,"Sembilan Ratus Sembilan Puluh Dua",0))))))))</f>
        <v>#REF!</v>
      </c>
      <c r="F368" s="138"/>
      <c r="G368" s="138"/>
      <c r="H368" s="138" t="e">
        <f>IF(H77=985,"Sembilan Ratus Delapan Puluh Lima",IF(H77=986,"Sembilan Ratus Delapan Puluh Enam",IF(H77=987,"Sembilan Ratus Delapan Puluh Tujuh",IF(H77=988,"Sembilan Ratus Delapan Puluh Delapan",IF(H77=989,"Sembilan Ratus Delapan Puluh Sembilan",IF(H77=990,"Sembilan Ratus Sembilan Puluh",IF(H77=991,"Sembilan Ratus Sembilan Puluh Satu",IF(H77=992,"Sembilan Ratus Sembilan Puluh Dua",0))))))))</f>
        <v>#REF!</v>
      </c>
      <c r="I368" s="138" t="e">
        <f>IF(I77=985,"Sembilan Ratus Delapan Puluh Lima",IF(I77=986,"Sembilan Ratus Delapan Puluh Enam",IF(I77=987,"Sembilan Ratus Delapan Puluh Tujuh",IF(I77=988,"Sembilan Ratus Delapan Puluh Delapan",IF(I77=989,"Sembilan Ratus Delapan Puluh Sembilan",IF(I77=990,"Sembilan Ratus Sembilan Puluh",IF(I77=991,"Sembilan Ratus Sembilan Puluh Satu",IF(I77=992,"Sembilan Ratus Sembilan Puluh Dua",0))))))))</f>
        <v>#REF!</v>
      </c>
      <c r="J368" s="138"/>
      <c r="K368" s="138"/>
      <c r="L368" s="138"/>
      <c r="M368" s="138"/>
      <c r="N368" s="138"/>
      <c r="O368" s="138"/>
      <c r="P368" s="138"/>
      <c r="Q368" s="138"/>
      <c r="R368" s="138"/>
      <c r="S368" s="138"/>
      <c r="T368" s="138"/>
      <c r="U368" s="138"/>
      <c r="V368" s="133"/>
      <c r="W368" s="128"/>
      <c r="X368" s="129"/>
      <c r="Y368" s="129"/>
      <c r="Z368" s="129"/>
      <c r="AA368" s="129"/>
      <c r="AB368" s="129"/>
      <c r="AC368" s="129"/>
      <c r="AD368" s="129"/>
      <c r="AE368" s="129"/>
      <c r="AF368" s="129"/>
      <c r="AG368" s="129"/>
      <c r="AH368" s="129"/>
      <c r="AI368" s="129"/>
      <c r="AJ368" s="129"/>
      <c r="AK368" s="129"/>
      <c r="AL368" s="129"/>
      <c r="AM368" s="129"/>
      <c r="AN368" s="129"/>
      <c r="AO368" s="129"/>
      <c r="AP368" s="129"/>
      <c r="AQ368" s="129"/>
      <c r="AR368" s="129"/>
      <c r="AS368" s="129"/>
      <c r="AT368" s="129"/>
      <c r="AU368" s="129"/>
      <c r="AV368" s="129"/>
      <c r="AW368" s="129"/>
      <c r="AX368" s="129"/>
      <c r="AY368" s="129"/>
      <c r="AZ368" s="129"/>
      <c r="BA368" s="129"/>
      <c r="BB368" s="129"/>
      <c r="BC368" s="129"/>
      <c r="BD368" s="129"/>
      <c r="BE368" s="129"/>
      <c r="BF368" s="129"/>
      <c r="BG368" s="129"/>
      <c r="BH368" s="129"/>
      <c r="BI368" s="129"/>
      <c r="BJ368" s="129"/>
      <c r="BK368" s="129"/>
      <c r="BL368" s="129"/>
      <c r="BM368" s="129"/>
      <c r="BN368" s="129"/>
      <c r="BO368" s="129"/>
      <c r="BP368" s="129"/>
      <c r="BQ368" s="129"/>
      <c r="BR368" s="129"/>
      <c r="BS368" s="129"/>
      <c r="BT368" s="129"/>
      <c r="BU368" s="129"/>
      <c r="BV368" s="129"/>
      <c r="BW368" s="129"/>
      <c r="BX368" s="129"/>
      <c r="BY368" s="129"/>
      <c r="BZ368" s="129"/>
      <c r="CA368" s="129"/>
      <c r="CB368" s="129"/>
      <c r="CC368" s="129"/>
      <c r="CD368" s="129"/>
      <c r="CE368" s="129"/>
      <c r="CF368" s="129"/>
      <c r="CG368" s="129"/>
      <c r="CH368" s="129"/>
      <c r="CI368" s="129"/>
      <c r="CJ368" s="129"/>
      <c r="CK368" s="129"/>
      <c r="CL368" s="129"/>
      <c r="CM368" s="129"/>
      <c r="CN368" s="129"/>
      <c r="CO368" s="129"/>
      <c r="CP368" s="129"/>
      <c r="CQ368" s="129"/>
      <c r="CR368" s="129"/>
      <c r="CS368" s="129"/>
      <c r="CT368" s="129"/>
      <c r="CU368" s="129"/>
      <c r="CV368" s="129"/>
      <c r="CW368" s="129"/>
      <c r="CX368" s="129"/>
      <c r="CY368" s="129"/>
      <c r="CZ368" s="129"/>
      <c r="DA368" s="129"/>
      <c r="DB368" s="129"/>
      <c r="DC368" s="129"/>
      <c r="DD368" s="129"/>
      <c r="DE368" s="129"/>
      <c r="DF368" s="129"/>
      <c r="DG368" s="129"/>
      <c r="DH368" s="129"/>
      <c r="DI368" s="129"/>
      <c r="DJ368" s="129"/>
      <c r="DK368" s="129"/>
      <c r="DL368" s="129"/>
      <c r="DM368" s="129"/>
      <c r="DN368" s="129"/>
      <c r="DO368" s="129"/>
      <c r="DP368" s="129"/>
      <c r="DQ368" s="129"/>
      <c r="DR368" s="129"/>
      <c r="DS368" s="129"/>
      <c r="DT368" s="129"/>
      <c r="DU368" s="129"/>
      <c r="DV368" s="129"/>
      <c r="DW368" s="129"/>
      <c r="DX368" s="129"/>
      <c r="DY368" s="129"/>
      <c r="DZ368" s="129"/>
      <c r="EA368" s="129"/>
      <c r="EB368" s="129"/>
      <c r="EC368" s="129"/>
      <c r="ED368" s="129"/>
      <c r="EE368" s="129"/>
      <c r="EF368" s="129"/>
      <c r="EG368" s="129"/>
      <c r="EH368" s="129"/>
      <c r="EI368" s="129"/>
      <c r="EJ368" s="129"/>
      <c r="EK368" s="129"/>
      <c r="EL368" s="129"/>
      <c r="EM368" s="129"/>
      <c r="EN368" s="129"/>
      <c r="EO368" s="129"/>
      <c r="EP368" s="129"/>
      <c r="EQ368" s="129"/>
      <c r="ER368" s="129"/>
      <c r="ES368" s="129"/>
      <c r="ET368" s="129"/>
      <c r="EU368" s="129"/>
      <c r="EV368" s="129"/>
      <c r="EW368" s="129"/>
      <c r="EX368" s="129"/>
      <c r="EY368" s="129"/>
      <c r="EZ368" s="129"/>
      <c r="FA368" s="129"/>
      <c r="FB368" s="129"/>
      <c r="FC368" s="129"/>
      <c r="FD368" s="129"/>
      <c r="FE368" s="129"/>
      <c r="FF368" s="129"/>
      <c r="FG368" s="129"/>
      <c r="FH368" s="129"/>
      <c r="FI368" s="129"/>
      <c r="FJ368" s="129"/>
      <c r="FK368" s="129"/>
      <c r="FL368" s="129"/>
      <c r="FM368" s="129"/>
      <c r="FN368" s="129"/>
      <c r="FO368" s="129"/>
      <c r="FP368" s="129"/>
      <c r="FQ368" s="129"/>
      <c r="FR368" s="129"/>
      <c r="FS368" s="129"/>
      <c r="FT368" s="129"/>
      <c r="FU368" s="129"/>
      <c r="FV368" s="129"/>
      <c r="FW368" s="129"/>
      <c r="FX368" s="129"/>
      <c r="FY368" s="129"/>
      <c r="FZ368" s="129"/>
      <c r="GA368" s="129"/>
      <c r="GB368" s="129"/>
      <c r="GC368" s="129"/>
      <c r="GD368" s="129"/>
      <c r="GE368" s="129"/>
      <c r="GF368" s="129"/>
      <c r="GG368" s="129"/>
      <c r="GH368" s="129"/>
      <c r="GI368" s="129"/>
      <c r="GJ368" s="129"/>
      <c r="GK368" s="129"/>
      <c r="GL368" s="129"/>
      <c r="GM368" s="129"/>
      <c r="GN368" s="129"/>
      <c r="GO368" s="129"/>
      <c r="GP368" s="129"/>
      <c r="GQ368" s="129"/>
      <c r="GR368" s="129"/>
      <c r="GS368" s="129"/>
      <c r="GT368" s="129"/>
      <c r="GU368" s="129"/>
      <c r="GV368" s="129"/>
      <c r="GW368" s="129"/>
      <c r="GX368" s="129"/>
      <c r="GY368" s="129"/>
      <c r="GZ368" s="129"/>
      <c r="HA368" s="129"/>
      <c r="HB368" s="129"/>
      <c r="HC368" s="129"/>
      <c r="HD368" s="129"/>
      <c r="HE368" s="129"/>
      <c r="HF368" s="129"/>
      <c r="HG368" s="129"/>
      <c r="HH368" s="129"/>
      <c r="HI368" s="129"/>
      <c r="HJ368" s="129"/>
      <c r="HK368" s="129"/>
      <c r="HL368" s="129"/>
      <c r="HM368" s="129"/>
      <c r="HN368" s="129"/>
      <c r="HO368" s="129"/>
      <c r="HP368" s="129"/>
      <c r="HQ368" s="129"/>
      <c r="HR368" s="129"/>
      <c r="HS368" s="129"/>
      <c r="HT368" s="129"/>
      <c r="HU368" s="129"/>
      <c r="HV368" s="129"/>
      <c r="HW368" s="129"/>
      <c r="HX368" s="129"/>
      <c r="HY368" s="129"/>
      <c r="HZ368" s="129"/>
      <c r="IA368" s="129"/>
      <c r="IB368" s="129"/>
      <c r="IC368" s="129"/>
      <c r="ID368" s="129"/>
      <c r="IE368" s="129"/>
      <c r="IF368" s="129"/>
      <c r="IG368" s="129"/>
      <c r="IH368" s="129"/>
      <c r="II368" s="129"/>
      <c r="IJ368" s="129"/>
      <c r="IK368" s="129"/>
      <c r="IL368" s="129"/>
      <c r="IM368" s="129"/>
      <c r="IN368" s="129"/>
      <c r="IO368" s="129"/>
      <c r="IP368" s="129"/>
      <c r="IQ368" s="129"/>
      <c r="IR368" s="129"/>
      <c r="IS368" s="129"/>
      <c r="IT368" s="129"/>
      <c r="IU368" s="129"/>
      <c r="IV368" s="129"/>
      <c r="IW368" s="129"/>
      <c r="IX368" s="129"/>
      <c r="IY368" s="129"/>
    </row>
    <row r="369" spans="1:259" s="120" customFormat="1" ht="15" hidden="1" x14ac:dyDescent="0.3">
      <c r="A369" s="130"/>
      <c r="B369" s="137" t="e">
        <f>IF(B367=0,B368,B367)</f>
        <v>#REF!</v>
      </c>
      <c r="C369" s="137"/>
      <c r="D369" s="137" t="e">
        <f>IF(D367=0,D368,D367)</f>
        <v>#REF!</v>
      </c>
      <c r="E369" s="137" t="e">
        <f>IF(E367=0,E368,E367)</f>
        <v>#REF!</v>
      </c>
      <c r="F369" s="137"/>
      <c r="G369" s="137"/>
      <c r="H369" s="137" t="e">
        <f>IF(H367=0,H368,H367)</f>
        <v>#REF!</v>
      </c>
      <c r="I369" s="137" t="e">
        <f>IF(I367=0,I368,I367)</f>
        <v>#REF!</v>
      </c>
      <c r="J369" s="138"/>
      <c r="K369" s="138"/>
      <c r="L369" s="138"/>
      <c r="M369" s="138"/>
      <c r="N369" s="138"/>
      <c r="O369" s="138"/>
      <c r="P369" s="138"/>
      <c r="Q369" s="138"/>
      <c r="R369" s="138"/>
      <c r="S369" s="138"/>
      <c r="T369" s="138"/>
      <c r="U369" s="138"/>
      <c r="V369" s="133"/>
      <c r="W369" s="128"/>
      <c r="X369" s="129"/>
      <c r="Y369" s="129"/>
      <c r="Z369" s="129"/>
      <c r="AA369" s="129"/>
      <c r="AB369" s="129"/>
      <c r="AC369" s="129"/>
      <c r="AD369" s="129"/>
      <c r="AE369" s="129"/>
      <c r="AF369" s="129"/>
      <c r="AG369" s="129"/>
      <c r="AH369" s="129"/>
      <c r="AI369" s="129"/>
      <c r="AJ369" s="129"/>
      <c r="AK369" s="129"/>
      <c r="AL369" s="129"/>
      <c r="AM369" s="129"/>
      <c r="AN369" s="129"/>
      <c r="AO369" s="129"/>
      <c r="AP369" s="129"/>
      <c r="AQ369" s="129"/>
      <c r="AR369" s="129"/>
      <c r="AS369" s="129"/>
      <c r="AT369" s="129"/>
      <c r="AU369" s="129"/>
      <c r="AV369" s="129"/>
      <c r="AW369" s="129"/>
      <c r="AX369" s="129"/>
      <c r="AY369" s="129"/>
      <c r="AZ369" s="129"/>
      <c r="BA369" s="129"/>
      <c r="BB369" s="129"/>
      <c r="BC369" s="129"/>
      <c r="BD369" s="129"/>
      <c r="BE369" s="129"/>
      <c r="BF369" s="129"/>
      <c r="BG369" s="129"/>
      <c r="BH369" s="129"/>
      <c r="BI369" s="129"/>
      <c r="BJ369" s="129"/>
      <c r="BK369" s="129"/>
      <c r="BL369" s="129"/>
      <c r="BM369" s="129"/>
      <c r="BN369" s="129"/>
      <c r="BO369" s="129"/>
      <c r="BP369" s="129"/>
      <c r="BQ369" s="129"/>
      <c r="BR369" s="129"/>
      <c r="BS369" s="129"/>
      <c r="BT369" s="129"/>
      <c r="BU369" s="129"/>
      <c r="BV369" s="129"/>
      <c r="BW369" s="129"/>
      <c r="BX369" s="129"/>
      <c r="BY369" s="129"/>
      <c r="BZ369" s="129"/>
      <c r="CA369" s="129"/>
      <c r="CB369" s="129"/>
      <c r="CC369" s="129"/>
      <c r="CD369" s="129"/>
      <c r="CE369" s="129"/>
      <c r="CF369" s="129"/>
      <c r="CG369" s="129"/>
      <c r="CH369" s="129"/>
      <c r="CI369" s="129"/>
      <c r="CJ369" s="129"/>
      <c r="CK369" s="129"/>
      <c r="CL369" s="129"/>
      <c r="CM369" s="129"/>
      <c r="CN369" s="129"/>
      <c r="CO369" s="129"/>
      <c r="CP369" s="129"/>
      <c r="CQ369" s="129"/>
      <c r="CR369" s="129"/>
      <c r="CS369" s="129"/>
      <c r="CT369" s="129"/>
      <c r="CU369" s="129"/>
      <c r="CV369" s="129"/>
      <c r="CW369" s="129"/>
      <c r="CX369" s="129"/>
      <c r="CY369" s="129"/>
      <c r="CZ369" s="129"/>
      <c r="DA369" s="129"/>
      <c r="DB369" s="129"/>
      <c r="DC369" s="129"/>
      <c r="DD369" s="129"/>
      <c r="DE369" s="129"/>
      <c r="DF369" s="129"/>
      <c r="DG369" s="129"/>
      <c r="DH369" s="129"/>
      <c r="DI369" s="129"/>
      <c r="DJ369" s="129"/>
      <c r="DK369" s="129"/>
      <c r="DL369" s="129"/>
      <c r="DM369" s="129"/>
      <c r="DN369" s="129"/>
      <c r="DO369" s="129"/>
      <c r="DP369" s="129"/>
      <c r="DQ369" s="129"/>
      <c r="DR369" s="129"/>
      <c r="DS369" s="129"/>
      <c r="DT369" s="129"/>
      <c r="DU369" s="129"/>
      <c r="DV369" s="129"/>
      <c r="DW369" s="129"/>
      <c r="DX369" s="129"/>
      <c r="DY369" s="129"/>
      <c r="DZ369" s="129"/>
      <c r="EA369" s="129"/>
      <c r="EB369" s="129"/>
      <c r="EC369" s="129"/>
      <c r="ED369" s="129"/>
      <c r="EE369" s="129"/>
      <c r="EF369" s="129"/>
      <c r="EG369" s="129"/>
      <c r="EH369" s="129"/>
      <c r="EI369" s="129"/>
      <c r="EJ369" s="129"/>
      <c r="EK369" s="129"/>
      <c r="EL369" s="129"/>
      <c r="EM369" s="129"/>
      <c r="EN369" s="129"/>
      <c r="EO369" s="129"/>
      <c r="EP369" s="129"/>
      <c r="EQ369" s="129"/>
      <c r="ER369" s="129"/>
      <c r="ES369" s="129"/>
      <c r="ET369" s="129"/>
      <c r="EU369" s="129"/>
      <c r="EV369" s="129"/>
      <c r="EW369" s="129"/>
      <c r="EX369" s="129"/>
      <c r="EY369" s="129"/>
      <c r="EZ369" s="129"/>
      <c r="FA369" s="129"/>
      <c r="FB369" s="129"/>
      <c r="FC369" s="129"/>
      <c r="FD369" s="129"/>
      <c r="FE369" s="129"/>
      <c r="FF369" s="129"/>
      <c r="FG369" s="129"/>
      <c r="FH369" s="129"/>
      <c r="FI369" s="129"/>
      <c r="FJ369" s="129"/>
      <c r="FK369" s="129"/>
      <c r="FL369" s="129"/>
      <c r="FM369" s="129"/>
      <c r="FN369" s="129"/>
      <c r="FO369" s="129"/>
      <c r="FP369" s="129"/>
      <c r="FQ369" s="129"/>
      <c r="FR369" s="129"/>
      <c r="FS369" s="129"/>
      <c r="FT369" s="129"/>
      <c r="FU369" s="129"/>
      <c r="FV369" s="129"/>
      <c r="FW369" s="129"/>
      <c r="FX369" s="129"/>
      <c r="FY369" s="129"/>
      <c r="FZ369" s="129"/>
      <c r="GA369" s="129"/>
      <c r="GB369" s="129"/>
      <c r="GC369" s="129"/>
      <c r="GD369" s="129"/>
      <c r="GE369" s="129"/>
      <c r="GF369" s="129"/>
      <c r="GG369" s="129"/>
      <c r="GH369" s="129"/>
      <c r="GI369" s="129"/>
      <c r="GJ369" s="129"/>
      <c r="GK369" s="129"/>
      <c r="GL369" s="129"/>
      <c r="GM369" s="129"/>
      <c r="GN369" s="129"/>
      <c r="GO369" s="129"/>
      <c r="GP369" s="129"/>
      <c r="GQ369" s="129"/>
      <c r="GR369" s="129"/>
      <c r="GS369" s="129"/>
      <c r="GT369" s="129"/>
      <c r="GU369" s="129"/>
      <c r="GV369" s="129"/>
      <c r="GW369" s="129"/>
      <c r="GX369" s="129"/>
      <c r="GY369" s="129"/>
      <c r="GZ369" s="129"/>
      <c r="HA369" s="129"/>
      <c r="HB369" s="129"/>
      <c r="HC369" s="129"/>
      <c r="HD369" s="129"/>
      <c r="HE369" s="129"/>
      <c r="HF369" s="129"/>
      <c r="HG369" s="129"/>
      <c r="HH369" s="129"/>
      <c r="HI369" s="129"/>
      <c r="HJ369" s="129"/>
      <c r="HK369" s="129"/>
      <c r="HL369" s="129"/>
      <c r="HM369" s="129"/>
      <c r="HN369" s="129"/>
      <c r="HO369" s="129"/>
      <c r="HP369" s="129"/>
      <c r="HQ369" s="129"/>
      <c r="HR369" s="129"/>
      <c r="HS369" s="129"/>
      <c r="HT369" s="129"/>
      <c r="HU369" s="129"/>
      <c r="HV369" s="129"/>
      <c r="HW369" s="129"/>
      <c r="HX369" s="129"/>
      <c r="HY369" s="129"/>
      <c r="HZ369" s="129"/>
      <c r="IA369" s="129"/>
      <c r="IB369" s="129"/>
      <c r="IC369" s="129"/>
      <c r="ID369" s="129"/>
      <c r="IE369" s="129"/>
      <c r="IF369" s="129"/>
      <c r="IG369" s="129"/>
      <c r="IH369" s="129"/>
      <c r="II369" s="129"/>
      <c r="IJ369" s="129"/>
      <c r="IK369" s="129"/>
      <c r="IL369" s="129"/>
      <c r="IM369" s="129"/>
      <c r="IN369" s="129"/>
      <c r="IO369" s="129"/>
      <c r="IP369" s="129"/>
      <c r="IQ369" s="129"/>
      <c r="IR369" s="129"/>
      <c r="IS369" s="129"/>
      <c r="IT369" s="129"/>
      <c r="IU369" s="129"/>
      <c r="IV369" s="129"/>
      <c r="IW369" s="129"/>
      <c r="IX369" s="129"/>
      <c r="IY369" s="129"/>
    </row>
    <row r="370" spans="1:259" s="120" customFormat="1" ht="15" hidden="1" x14ac:dyDescent="0.3">
      <c r="A370" s="130"/>
      <c r="B370" s="138" t="e">
        <f>IF(B77=993,"Sembilan Ratus Sembilan Puluh Tiga",IF(B77=994,"Sembilan Ratus Sembilan Puluh Empat",IF(B77=995,"Sembilan Ratus Sembilan Puluh Lima",IF(B77=996,"Sembilan Ratus Sembilan Puluh Enam",IF(B77=997,"Sembilan Ratus Sembilan Puluh Tujuh",IF(B77=998,"Sembilan Ratus Sembilan Puluh Delapan",IF(B77=999,"Sembilan Ratus Sembilan Puluh Sembilan",0)))))))</f>
        <v>#REF!</v>
      </c>
      <c r="C370" s="138"/>
      <c r="D370" s="138" t="e">
        <f>IF(D77=993,"Sembilan Ratus Sembilan Puluh Tiga",IF(D77=994,"Sembilan Ratus Sembilan Puluh Empat",IF(D77=995,"Sembilan Ratus Sembilan Puluh Lima",IF(D77=996,"Sembilan Ratus Sembilan Puluh Enam",IF(D77=997,"Sembilan Ratus Sembilan Puluh Tujuh",IF(D77=998,"Sembilan Ratus Sembilan Puluh Delapan",IF(D77=999,"Sembilan Ratus Sembilan Puluh Sembilan",0)))))))</f>
        <v>#REF!</v>
      </c>
      <c r="E370" s="138" t="e">
        <f>IF(E77=993,"Sembilan Ratus Sembilan Puluh Tiga",IF(E77=994,"Sembilan Ratus Sembilan Puluh Empat",IF(E77=995,"Sembilan Ratus Sembilan Puluh Lima",IF(E77=996,"Sembilan Ratus Sembilan Puluh Enam",IF(E77=997,"Sembilan Ratus Sembilan Puluh Tujuh",IF(E77=998,"Sembilan Ratus Sembilan Puluh Delapan",IF(E77=999,"Sembilan Ratus Sembilan Puluh Sembilan",0)))))))</f>
        <v>#REF!</v>
      </c>
      <c r="F370" s="138"/>
      <c r="G370" s="138"/>
      <c r="H370" s="138" t="e">
        <f>IF(H77=993,"Sembilan Ratus Sembilan Puluh Tiga",IF(H77=994,"Sembilan Ratus Sembilan Puluh Empat",IF(H77=995,"Sembilan Ratus Sembilan Puluh Lima",IF(H77=996,"Sembilan Ratus Sembilan Puluh Enam",IF(H77=997,"Sembilan Ratus Sembilan Puluh Tujuh",IF(H77=998,"Sembilan Ratus Sembilan Puluh Delapan",IF(H77=999,"Sembilan Ratus Sembilan Puluh Sembilan",0)))))))</f>
        <v>#REF!</v>
      </c>
      <c r="I370" s="138" t="e">
        <f>IF(I77=993,"Sembilan Ratus Sembilan Puluh Tiga",IF(I77=994,"Sembilan Ratus Sembilan Puluh Empat",IF(I77=995,"Sembilan Ratus Sembilan Puluh Lima",IF(I77=996,"Sembilan Ratus Sembilan Puluh Enam",IF(I77=997,"Sembilan Ratus Sembilan Puluh Tujuh",IF(I77=998,"Sembilan Ratus Sembilan Puluh Delapan",IF(I77=999,"Sembilan Ratus Sembilan Puluh Sembilan",0)))))))</f>
        <v>#REF!</v>
      </c>
      <c r="J370" s="138"/>
      <c r="K370" s="138"/>
      <c r="L370" s="138"/>
      <c r="M370" s="138"/>
      <c r="N370" s="138"/>
      <c r="O370" s="138"/>
      <c r="P370" s="138"/>
      <c r="Q370" s="138"/>
      <c r="R370" s="138"/>
      <c r="S370" s="138"/>
      <c r="T370" s="138"/>
      <c r="U370" s="138"/>
      <c r="V370" s="133"/>
      <c r="W370" s="128"/>
      <c r="X370" s="129"/>
      <c r="Y370" s="129"/>
      <c r="Z370" s="129"/>
      <c r="AA370" s="129"/>
      <c r="AB370" s="129"/>
      <c r="AC370" s="129"/>
      <c r="AD370" s="129"/>
      <c r="AE370" s="129"/>
      <c r="AF370" s="129"/>
      <c r="AG370" s="129"/>
      <c r="AH370" s="129"/>
      <c r="AI370" s="129"/>
      <c r="AJ370" s="129"/>
      <c r="AK370" s="129"/>
      <c r="AL370" s="129"/>
      <c r="AM370" s="129"/>
      <c r="AN370" s="129"/>
      <c r="AO370" s="129"/>
      <c r="AP370" s="129"/>
      <c r="AQ370" s="129"/>
      <c r="AR370" s="129"/>
      <c r="AS370" s="129"/>
      <c r="AT370" s="129"/>
      <c r="AU370" s="129"/>
      <c r="AV370" s="129"/>
      <c r="AW370" s="129"/>
      <c r="AX370" s="129"/>
      <c r="AY370" s="129"/>
      <c r="AZ370" s="129"/>
      <c r="BA370" s="129"/>
      <c r="BB370" s="129"/>
      <c r="BC370" s="129"/>
      <c r="BD370" s="129"/>
      <c r="BE370" s="129"/>
      <c r="BF370" s="129"/>
      <c r="BG370" s="129"/>
      <c r="BH370" s="129"/>
      <c r="BI370" s="129"/>
      <c r="BJ370" s="129"/>
      <c r="BK370" s="129"/>
      <c r="BL370" s="129"/>
      <c r="BM370" s="129"/>
      <c r="BN370" s="129"/>
      <c r="BO370" s="129"/>
      <c r="BP370" s="129"/>
      <c r="BQ370" s="129"/>
      <c r="BR370" s="129"/>
      <c r="BS370" s="129"/>
      <c r="BT370" s="129"/>
      <c r="BU370" s="129"/>
      <c r="BV370" s="129"/>
      <c r="BW370" s="129"/>
      <c r="BX370" s="129"/>
      <c r="BY370" s="129"/>
      <c r="BZ370" s="129"/>
      <c r="CA370" s="129"/>
      <c r="CB370" s="129"/>
      <c r="CC370" s="129"/>
      <c r="CD370" s="129"/>
      <c r="CE370" s="129"/>
      <c r="CF370" s="129"/>
      <c r="CG370" s="129"/>
      <c r="CH370" s="129"/>
      <c r="CI370" s="129"/>
      <c r="CJ370" s="129"/>
      <c r="CK370" s="129"/>
      <c r="CL370" s="129"/>
      <c r="CM370" s="129"/>
      <c r="CN370" s="129"/>
      <c r="CO370" s="129"/>
      <c r="CP370" s="129"/>
      <c r="CQ370" s="129"/>
      <c r="CR370" s="129"/>
      <c r="CS370" s="129"/>
      <c r="CT370" s="129"/>
      <c r="CU370" s="129"/>
      <c r="CV370" s="129"/>
      <c r="CW370" s="129"/>
      <c r="CX370" s="129"/>
      <c r="CY370" s="129"/>
      <c r="CZ370" s="129"/>
      <c r="DA370" s="129"/>
      <c r="DB370" s="129"/>
      <c r="DC370" s="129"/>
      <c r="DD370" s="129"/>
      <c r="DE370" s="129"/>
      <c r="DF370" s="129"/>
      <c r="DG370" s="129"/>
      <c r="DH370" s="129"/>
      <c r="DI370" s="129"/>
      <c r="DJ370" s="129"/>
      <c r="DK370" s="129"/>
      <c r="DL370" s="129"/>
      <c r="DM370" s="129"/>
      <c r="DN370" s="129"/>
      <c r="DO370" s="129"/>
      <c r="DP370" s="129"/>
      <c r="DQ370" s="129"/>
      <c r="DR370" s="129"/>
      <c r="DS370" s="129"/>
      <c r="DT370" s="129"/>
      <c r="DU370" s="129"/>
      <c r="DV370" s="129"/>
      <c r="DW370" s="129"/>
      <c r="DX370" s="129"/>
      <c r="DY370" s="129"/>
      <c r="DZ370" s="129"/>
      <c r="EA370" s="129"/>
      <c r="EB370" s="129"/>
      <c r="EC370" s="129"/>
      <c r="ED370" s="129"/>
      <c r="EE370" s="129"/>
      <c r="EF370" s="129"/>
      <c r="EG370" s="129"/>
      <c r="EH370" s="129"/>
      <c r="EI370" s="129"/>
      <c r="EJ370" s="129"/>
      <c r="EK370" s="129"/>
      <c r="EL370" s="129"/>
      <c r="EM370" s="129"/>
      <c r="EN370" s="129"/>
      <c r="EO370" s="129"/>
      <c r="EP370" s="129"/>
      <c r="EQ370" s="129"/>
      <c r="ER370" s="129"/>
      <c r="ES370" s="129"/>
      <c r="ET370" s="129"/>
      <c r="EU370" s="129"/>
      <c r="EV370" s="129"/>
      <c r="EW370" s="129"/>
      <c r="EX370" s="129"/>
      <c r="EY370" s="129"/>
      <c r="EZ370" s="129"/>
      <c r="FA370" s="129"/>
      <c r="FB370" s="129"/>
      <c r="FC370" s="129"/>
      <c r="FD370" s="129"/>
      <c r="FE370" s="129"/>
      <c r="FF370" s="129"/>
      <c r="FG370" s="129"/>
      <c r="FH370" s="129"/>
      <c r="FI370" s="129"/>
      <c r="FJ370" s="129"/>
      <c r="FK370" s="129"/>
      <c r="FL370" s="129"/>
      <c r="FM370" s="129"/>
      <c r="FN370" s="129"/>
      <c r="FO370" s="129"/>
      <c r="FP370" s="129"/>
      <c r="FQ370" s="129"/>
      <c r="FR370" s="129"/>
      <c r="FS370" s="129"/>
      <c r="FT370" s="129"/>
      <c r="FU370" s="129"/>
      <c r="FV370" s="129"/>
      <c r="FW370" s="129"/>
      <c r="FX370" s="129"/>
      <c r="FY370" s="129"/>
      <c r="FZ370" s="129"/>
      <c r="GA370" s="129"/>
      <c r="GB370" s="129"/>
      <c r="GC370" s="129"/>
      <c r="GD370" s="129"/>
      <c r="GE370" s="129"/>
      <c r="GF370" s="129"/>
      <c r="GG370" s="129"/>
      <c r="GH370" s="129"/>
      <c r="GI370" s="129"/>
      <c r="GJ370" s="129"/>
      <c r="GK370" s="129"/>
      <c r="GL370" s="129"/>
      <c r="GM370" s="129"/>
      <c r="GN370" s="129"/>
      <c r="GO370" s="129"/>
      <c r="GP370" s="129"/>
      <c r="GQ370" s="129"/>
      <c r="GR370" s="129"/>
      <c r="GS370" s="129"/>
      <c r="GT370" s="129"/>
      <c r="GU370" s="129"/>
      <c r="GV370" s="129"/>
      <c r="GW370" s="129"/>
      <c r="GX370" s="129"/>
      <c r="GY370" s="129"/>
      <c r="GZ370" s="129"/>
      <c r="HA370" s="129"/>
      <c r="HB370" s="129"/>
      <c r="HC370" s="129"/>
      <c r="HD370" s="129"/>
      <c r="HE370" s="129"/>
      <c r="HF370" s="129"/>
      <c r="HG370" s="129"/>
      <c r="HH370" s="129"/>
      <c r="HI370" s="129"/>
      <c r="HJ370" s="129"/>
      <c r="HK370" s="129"/>
      <c r="HL370" s="129"/>
      <c r="HM370" s="129"/>
      <c r="HN370" s="129"/>
      <c r="HO370" s="129"/>
      <c r="HP370" s="129"/>
      <c r="HQ370" s="129"/>
      <c r="HR370" s="129"/>
      <c r="HS370" s="129"/>
      <c r="HT370" s="129"/>
      <c r="HU370" s="129"/>
      <c r="HV370" s="129"/>
      <c r="HW370" s="129"/>
      <c r="HX370" s="129"/>
      <c r="HY370" s="129"/>
      <c r="HZ370" s="129"/>
      <c r="IA370" s="129"/>
      <c r="IB370" s="129"/>
      <c r="IC370" s="129"/>
      <c r="ID370" s="129"/>
      <c r="IE370" s="129"/>
      <c r="IF370" s="129"/>
      <c r="IG370" s="129"/>
      <c r="IH370" s="129"/>
      <c r="II370" s="129"/>
      <c r="IJ370" s="129"/>
      <c r="IK370" s="129"/>
      <c r="IL370" s="129"/>
      <c r="IM370" s="129"/>
      <c r="IN370" s="129"/>
      <c r="IO370" s="129"/>
      <c r="IP370" s="129"/>
      <c r="IQ370" s="129"/>
      <c r="IR370" s="129"/>
      <c r="IS370" s="129"/>
      <c r="IT370" s="129"/>
      <c r="IU370" s="129"/>
      <c r="IV370" s="129"/>
      <c r="IW370" s="129"/>
      <c r="IX370" s="129"/>
      <c r="IY370" s="129"/>
    </row>
    <row r="371" spans="1:259" s="120" customFormat="1" ht="15" hidden="1" x14ac:dyDescent="0.3">
      <c r="A371" s="130"/>
      <c r="B371" s="137" t="e">
        <f>IF(B369=0,B370,B369)</f>
        <v>#REF!</v>
      </c>
      <c r="C371" s="137"/>
      <c r="D371" s="137" t="e">
        <f>IF(D369=0,D370,D369)</f>
        <v>#REF!</v>
      </c>
      <c r="E371" s="137" t="e">
        <f>IF(E369=0,E370,E369)</f>
        <v>#REF!</v>
      </c>
      <c r="F371" s="137"/>
      <c r="G371" s="137"/>
      <c r="H371" s="137" t="e">
        <f>IF(H369=0,H370,H369)</f>
        <v>#REF!</v>
      </c>
      <c r="I371" s="137" t="e">
        <f>IF(I369=0,I370,I369)</f>
        <v>#REF!</v>
      </c>
      <c r="J371" s="138"/>
      <c r="K371" s="138"/>
      <c r="L371" s="138"/>
      <c r="M371" s="138"/>
      <c r="N371" s="138"/>
      <c r="O371" s="138"/>
      <c r="P371" s="138"/>
      <c r="Q371" s="138"/>
      <c r="R371" s="138"/>
      <c r="S371" s="138"/>
      <c r="T371" s="138"/>
      <c r="U371" s="138"/>
      <c r="V371" s="133"/>
      <c r="W371" s="128"/>
      <c r="X371" s="129"/>
      <c r="Y371" s="129"/>
      <c r="Z371" s="129"/>
      <c r="AA371" s="129"/>
      <c r="AB371" s="129"/>
      <c r="AC371" s="129"/>
      <c r="AD371" s="129"/>
      <c r="AE371" s="129"/>
      <c r="AF371" s="129"/>
      <c r="AG371" s="129"/>
      <c r="AH371" s="129"/>
      <c r="AI371" s="129"/>
      <c r="AJ371" s="129"/>
      <c r="AK371" s="129"/>
      <c r="AL371" s="129"/>
      <c r="AM371" s="129"/>
      <c r="AN371" s="129"/>
      <c r="AO371" s="129"/>
      <c r="AP371" s="129"/>
      <c r="AQ371" s="129"/>
      <c r="AR371" s="129"/>
      <c r="AS371" s="129"/>
      <c r="AT371" s="129"/>
      <c r="AU371" s="129"/>
      <c r="AV371" s="129"/>
      <c r="AW371" s="129"/>
      <c r="AX371" s="129"/>
      <c r="AY371" s="129"/>
      <c r="AZ371" s="129"/>
      <c r="BA371" s="129"/>
      <c r="BB371" s="129"/>
      <c r="BC371" s="129"/>
      <c r="BD371" s="129"/>
      <c r="BE371" s="129"/>
      <c r="BF371" s="129"/>
      <c r="BG371" s="129"/>
      <c r="BH371" s="129"/>
      <c r="BI371" s="129"/>
      <c r="BJ371" s="129"/>
      <c r="BK371" s="129"/>
      <c r="BL371" s="129"/>
      <c r="BM371" s="129"/>
      <c r="BN371" s="129"/>
      <c r="BO371" s="129"/>
      <c r="BP371" s="129"/>
      <c r="BQ371" s="129"/>
      <c r="BR371" s="129"/>
      <c r="BS371" s="129"/>
      <c r="BT371" s="129"/>
      <c r="BU371" s="129"/>
      <c r="BV371" s="129"/>
      <c r="BW371" s="129"/>
      <c r="BX371" s="129"/>
      <c r="BY371" s="129"/>
      <c r="BZ371" s="129"/>
      <c r="CA371" s="129"/>
      <c r="CB371" s="129"/>
      <c r="CC371" s="129"/>
      <c r="CD371" s="129"/>
      <c r="CE371" s="129"/>
      <c r="CF371" s="129"/>
      <c r="CG371" s="129"/>
      <c r="CH371" s="129"/>
      <c r="CI371" s="129"/>
      <c r="CJ371" s="129"/>
      <c r="CK371" s="129"/>
      <c r="CL371" s="129"/>
      <c r="CM371" s="129"/>
      <c r="CN371" s="129"/>
      <c r="CO371" s="129"/>
      <c r="CP371" s="129"/>
      <c r="CQ371" s="129"/>
      <c r="CR371" s="129"/>
      <c r="CS371" s="129"/>
      <c r="CT371" s="129"/>
      <c r="CU371" s="129"/>
      <c r="CV371" s="129"/>
      <c r="CW371" s="129"/>
      <c r="CX371" s="129"/>
      <c r="CY371" s="129"/>
      <c r="CZ371" s="129"/>
      <c r="DA371" s="129"/>
      <c r="DB371" s="129"/>
      <c r="DC371" s="129"/>
      <c r="DD371" s="129"/>
      <c r="DE371" s="129"/>
      <c r="DF371" s="129"/>
      <c r="DG371" s="129"/>
      <c r="DH371" s="129"/>
      <c r="DI371" s="129"/>
      <c r="DJ371" s="129"/>
      <c r="DK371" s="129"/>
      <c r="DL371" s="129"/>
      <c r="DM371" s="129"/>
      <c r="DN371" s="129"/>
      <c r="DO371" s="129"/>
      <c r="DP371" s="129"/>
      <c r="DQ371" s="129"/>
      <c r="DR371" s="129"/>
      <c r="DS371" s="129"/>
      <c r="DT371" s="129"/>
      <c r="DU371" s="129"/>
      <c r="DV371" s="129"/>
      <c r="DW371" s="129"/>
      <c r="DX371" s="129"/>
      <c r="DY371" s="129"/>
      <c r="DZ371" s="129"/>
      <c r="EA371" s="129"/>
      <c r="EB371" s="129"/>
      <c r="EC371" s="129"/>
      <c r="ED371" s="129"/>
      <c r="EE371" s="129"/>
      <c r="EF371" s="129"/>
      <c r="EG371" s="129"/>
      <c r="EH371" s="129"/>
      <c r="EI371" s="129"/>
      <c r="EJ371" s="129"/>
      <c r="EK371" s="129"/>
      <c r="EL371" s="129"/>
      <c r="EM371" s="129"/>
      <c r="EN371" s="129"/>
      <c r="EO371" s="129"/>
      <c r="EP371" s="129"/>
      <c r="EQ371" s="129"/>
      <c r="ER371" s="129"/>
      <c r="ES371" s="129"/>
      <c r="ET371" s="129"/>
      <c r="EU371" s="129"/>
      <c r="EV371" s="129"/>
      <c r="EW371" s="129"/>
      <c r="EX371" s="129"/>
      <c r="EY371" s="129"/>
      <c r="EZ371" s="129"/>
      <c r="FA371" s="129"/>
      <c r="FB371" s="129"/>
      <c r="FC371" s="129"/>
      <c r="FD371" s="129"/>
      <c r="FE371" s="129"/>
      <c r="FF371" s="129"/>
      <c r="FG371" s="129"/>
      <c r="FH371" s="129"/>
      <c r="FI371" s="129"/>
      <c r="FJ371" s="129"/>
      <c r="FK371" s="129"/>
      <c r="FL371" s="129"/>
      <c r="FM371" s="129"/>
      <c r="FN371" s="129"/>
      <c r="FO371" s="129"/>
      <c r="FP371" s="129"/>
      <c r="FQ371" s="129"/>
      <c r="FR371" s="129"/>
      <c r="FS371" s="129"/>
      <c r="FT371" s="129"/>
      <c r="FU371" s="129"/>
      <c r="FV371" s="129"/>
      <c r="FW371" s="129"/>
      <c r="FX371" s="129"/>
      <c r="FY371" s="129"/>
      <c r="FZ371" s="129"/>
      <c r="GA371" s="129"/>
      <c r="GB371" s="129"/>
      <c r="GC371" s="129"/>
      <c r="GD371" s="129"/>
      <c r="GE371" s="129"/>
      <c r="GF371" s="129"/>
      <c r="GG371" s="129"/>
      <c r="GH371" s="129"/>
      <c r="GI371" s="129"/>
      <c r="GJ371" s="129"/>
      <c r="GK371" s="129"/>
      <c r="GL371" s="129"/>
      <c r="GM371" s="129"/>
      <c r="GN371" s="129"/>
      <c r="GO371" s="129"/>
      <c r="GP371" s="129"/>
      <c r="GQ371" s="129"/>
      <c r="GR371" s="129"/>
      <c r="GS371" s="129"/>
      <c r="GT371" s="129"/>
      <c r="GU371" s="129"/>
      <c r="GV371" s="129"/>
      <c r="GW371" s="129"/>
      <c r="GX371" s="129"/>
      <c r="GY371" s="129"/>
      <c r="GZ371" s="129"/>
      <c r="HA371" s="129"/>
      <c r="HB371" s="129"/>
      <c r="HC371" s="129"/>
      <c r="HD371" s="129"/>
      <c r="HE371" s="129"/>
      <c r="HF371" s="129"/>
      <c r="HG371" s="129"/>
      <c r="HH371" s="129"/>
      <c r="HI371" s="129"/>
      <c r="HJ371" s="129"/>
      <c r="HK371" s="129"/>
      <c r="HL371" s="129"/>
      <c r="HM371" s="129"/>
      <c r="HN371" s="129"/>
      <c r="HO371" s="129"/>
      <c r="HP371" s="129"/>
      <c r="HQ371" s="129"/>
      <c r="HR371" s="129"/>
      <c r="HS371" s="129"/>
      <c r="HT371" s="129"/>
      <c r="HU371" s="129"/>
      <c r="HV371" s="129"/>
      <c r="HW371" s="129"/>
      <c r="HX371" s="129"/>
      <c r="HY371" s="129"/>
      <c r="HZ371" s="129"/>
      <c r="IA371" s="129"/>
      <c r="IB371" s="129"/>
      <c r="IC371" s="129"/>
      <c r="ID371" s="129"/>
      <c r="IE371" s="129"/>
      <c r="IF371" s="129"/>
      <c r="IG371" s="129"/>
      <c r="IH371" s="129"/>
      <c r="II371" s="129"/>
      <c r="IJ371" s="129"/>
      <c r="IK371" s="129"/>
      <c r="IL371" s="129"/>
      <c r="IM371" s="129"/>
      <c r="IN371" s="129"/>
      <c r="IO371" s="129"/>
      <c r="IP371" s="129"/>
      <c r="IQ371" s="129"/>
      <c r="IR371" s="129"/>
      <c r="IS371" s="129"/>
      <c r="IT371" s="129"/>
      <c r="IU371" s="129"/>
      <c r="IV371" s="129"/>
      <c r="IW371" s="129"/>
      <c r="IX371" s="129"/>
      <c r="IY371" s="129"/>
    </row>
    <row r="372" spans="1:259" s="120" customFormat="1" ht="15" hidden="1" x14ac:dyDescent="0.3">
      <c r="A372" s="130"/>
      <c r="B372" s="128"/>
      <c r="C372" s="128"/>
      <c r="D372" s="128"/>
      <c r="E372" s="128"/>
      <c r="F372" s="128"/>
      <c r="G372" s="128"/>
      <c r="H372" s="128"/>
      <c r="I372" s="128"/>
      <c r="J372" s="128"/>
      <c r="K372" s="128"/>
      <c r="L372" s="128"/>
      <c r="M372" s="128"/>
      <c r="N372" s="128"/>
      <c r="O372" s="128"/>
      <c r="P372" s="128"/>
      <c r="Q372" s="128"/>
      <c r="R372" s="128"/>
      <c r="S372" s="128"/>
      <c r="T372" s="128"/>
      <c r="U372" s="128"/>
      <c r="V372" s="133"/>
      <c r="W372" s="128"/>
      <c r="X372" s="129"/>
      <c r="Y372" s="129"/>
      <c r="Z372" s="129"/>
      <c r="AA372" s="129"/>
      <c r="AB372" s="129"/>
      <c r="AC372" s="129"/>
      <c r="AD372" s="129"/>
      <c r="AE372" s="129"/>
      <c r="AF372" s="129"/>
      <c r="AG372" s="129"/>
      <c r="AH372" s="129"/>
      <c r="AI372" s="129"/>
      <c r="AJ372" s="129"/>
      <c r="AK372" s="129"/>
      <c r="AL372" s="129"/>
      <c r="AM372" s="129"/>
      <c r="AN372" s="129"/>
      <c r="AO372" s="129"/>
      <c r="AP372" s="129"/>
      <c r="AQ372" s="129"/>
      <c r="AR372" s="129"/>
      <c r="AS372" s="129"/>
      <c r="AT372" s="129"/>
      <c r="AU372" s="129"/>
      <c r="AV372" s="129"/>
      <c r="AW372" s="129"/>
      <c r="AX372" s="129"/>
      <c r="AY372" s="129"/>
      <c r="AZ372" s="129"/>
      <c r="BA372" s="129"/>
      <c r="BB372" s="129"/>
      <c r="BC372" s="129"/>
      <c r="BD372" s="129"/>
      <c r="BE372" s="129"/>
      <c r="BF372" s="129"/>
      <c r="BG372" s="129"/>
      <c r="BH372" s="129"/>
      <c r="BI372" s="129"/>
      <c r="BJ372" s="129"/>
      <c r="BK372" s="129"/>
      <c r="BL372" s="129"/>
      <c r="BM372" s="129"/>
      <c r="BN372" s="129"/>
      <c r="BO372" s="129"/>
      <c r="BP372" s="129"/>
      <c r="BQ372" s="129"/>
      <c r="BR372" s="129"/>
      <c r="BS372" s="129"/>
      <c r="BT372" s="129"/>
      <c r="BU372" s="129"/>
      <c r="BV372" s="129"/>
      <c r="BW372" s="129"/>
      <c r="BX372" s="129"/>
      <c r="BY372" s="129"/>
      <c r="BZ372" s="129"/>
      <c r="CA372" s="129"/>
      <c r="CB372" s="129"/>
      <c r="CC372" s="129"/>
      <c r="CD372" s="129"/>
      <c r="CE372" s="129"/>
      <c r="CF372" s="129"/>
      <c r="CG372" s="129"/>
      <c r="CH372" s="129"/>
      <c r="CI372" s="129"/>
      <c r="CJ372" s="129"/>
      <c r="CK372" s="129"/>
      <c r="CL372" s="129"/>
      <c r="CM372" s="129"/>
      <c r="CN372" s="129"/>
      <c r="CO372" s="129"/>
      <c r="CP372" s="129"/>
      <c r="CQ372" s="129"/>
      <c r="CR372" s="129"/>
      <c r="CS372" s="129"/>
      <c r="CT372" s="129"/>
      <c r="CU372" s="129"/>
      <c r="CV372" s="129"/>
      <c r="CW372" s="129"/>
      <c r="CX372" s="129"/>
      <c r="CY372" s="129"/>
      <c r="CZ372" s="129"/>
      <c r="DA372" s="129"/>
      <c r="DB372" s="129"/>
      <c r="DC372" s="129"/>
      <c r="DD372" s="129"/>
      <c r="DE372" s="129"/>
      <c r="DF372" s="129"/>
      <c r="DG372" s="129"/>
      <c r="DH372" s="129"/>
      <c r="DI372" s="129"/>
      <c r="DJ372" s="129"/>
      <c r="DK372" s="129"/>
      <c r="DL372" s="129"/>
      <c r="DM372" s="129"/>
      <c r="DN372" s="129"/>
      <c r="DO372" s="129"/>
      <c r="DP372" s="129"/>
      <c r="DQ372" s="129"/>
      <c r="DR372" s="129"/>
      <c r="DS372" s="129"/>
      <c r="DT372" s="129"/>
      <c r="DU372" s="129"/>
      <c r="DV372" s="129"/>
      <c r="DW372" s="129"/>
      <c r="DX372" s="129"/>
      <c r="DY372" s="129"/>
      <c r="DZ372" s="129"/>
      <c r="EA372" s="129"/>
      <c r="EB372" s="129"/>
      <c r="EC372" s="129"/>
      <c r="ED372" s="129"/>
      <c r="EE372" s="129"/>
      <c r="EF372" s="129"/>
      <c r="EG372" s="129"/>
      <c r="EH372" s="129"/>
      <c r="EI372" s="129"/>
      <c r="EJ372" s="129"/>
      <c r="EK372" s="129"/>
      <c r="EL372" s="129"/>
      <c r="EM372" s="129"/>
      <c r="EN372" s="129"/>
      <c r="EO372" s="129"/>
      <c r="EP372" s="129"/>
      <c r="EQ372" s="129"/>
      <c r="ER372" s="129"/>
      <c r="ES372" s="129"/>
      <c r="ET372" s="129"/>
      <c r="EU372" s="129"/>
      <c r="EV372" s="129"/>
      <c r="EW372" s="129"/>
      <c r="EX372" s="129"/>
      <c r="EY372" s="129"/>
      <c r="EZ372" s="129"/>
      <c r="FA372" s="129"/>
      <c r="FB372" s="129"/>
      <c r="FC372" s="129"/>
      <c r="FD372" s="129"/>
      <c r="FE372" s="129"/>
      <c r="FF372" s="129"/>
      <c r="FG372" s="129"/>
      <c r="FH372" s="129"/>
      <c r="FI372" s="129"/>
      <c r="FJ372" s="129"/>
      <c r="FK372" s="129"/>
      <c r="FL372" s="129"/>
      <c r="FM372" s="129"/>
      <c r="FN372" s="129"/>
      <c r="FO372" s="129"/>
      <c r="FP372" s="129"/>
      <c r="FQ372" s="129"/>
      <c r="FR372" s="129"/>
      <c r="FS372" s="129"/>
      <c r="FT372" s="129"/>
      <c r="FU372" s="129"/>
      <c r="FV372" s="129"/>
      <c r="FW372" s="129"/>
      <c r="FX372" s="129"/>
      <c r="FY372" s="129"/>
      <c r="FZ372" s="129"/>
      <c r="GA372" s="129"/>
      <c r="GB372" s="129"/>
      <c r="GC372" s="129"/>
      <c r="GD372" s="129"/>
      <c r="GE372" s="129"/>
      <c r="GF372" s="129"/>
      <c r="GG372" s="129"/>
      <c r="GH372" s="129"/>
      <c r="GI372" s="129"/>
      <c r="GJ372" s="129"/>
      <c r="GK372" s="129"/>
      <c r="GL372" s="129"/>
      <c r="GM372" s="129"/>
      <c r="GN372" s="129"/>
      <c r="GO372" s="129"/>
      <c r="GP372" s="129"/>
      <c r="GQ372" s="129"/>
      <c r="GR372" s="129"/>
      <c r="GS372" s="129"/>
      <c r="GT372" s="129"/>
      <c r="GU372" s="129"/>
      <c r="GV372" s="129"/>
      <c r="GW372" s="129"/>
      <c r="GX372" s="129"/>
      <c r="GY372" s="129"/>
      <c r="GZ372" s="129"/>
      <c r="HA372" s="129"/>
      <c r="HB372" s="129"/>
      <c r="HC372" s="129"/>
      <c r="HD372" s="129"/>
      <c r="HE372" s="129"/>
      <c r="HF372" s="129"/>
      <c r="HG372" s="129"/>
      <c r="HH372" s="129"/>
      <c r="HI372" s="129"/>
      <c r="HJ372" s="129"/>
      <c r="HK372" s="129"/>
      <c r="HL372" s="129"/>
      <c r="HM372" s="129"/>
      <c r="HN372" s="129"/>
      <c r="HO372" s="129"/>
      <c r="HP372" s="129"/>
      <c r="HQ372" s="129"/>
      <c r="HR372" s="129"/>
      <c r="HS372" s="129"/>
      <c r="HT372" s="129"/>
      <c r="HU372" s="129"/>
      <c r="HV372" s="129"/>
      <c r="HW372" s="129"/>
      <c r="HX372" s="129"/>
      <c r="HY372" s="129"/>
      <c r="HZ372" s="129"/>
      <c r="IA372" s="129"/>
      <c r="IB372" s="129"/>
      <c r="IC372" s="129"/>
      <c r="ID372" s="129"/>
      <c r="IE372" s="129"/>
      <c r="IF372" s="129"/>
      <c r="IG372" s="129"/>
      <c r="IH372" s="129"/>
      <c r="II372" s="129"/>
      <c r="IJ372" s="129"/>
      <c r="IK372" s="129"/>
      <c r="IL372" s="129"/>
      <c r="IM372" s="129"/>
      <c r="IN372" s="129"/>
      <c r="IO372" s="129"/>
      <c r="IP372" s="129"/>
      <c r="IQ372" s="129"/>
      <c r="IR372" s="129"/>
      <c r="IS372" s="129"/>
      <c r="IT372" s="129"/>
      <c r="IU372" s="129"/>
      <c r="IV372" s="129"/>
      <c r="IW372" s="129"/>
      <c r="IX372" s="129"/>
      <c r="IY372" s="129"/>
    </row>
    <row r="373" spans="1:259" s="120" customFormat="1" ht="15" hidden="1" x14ac:dyDescent="0.3">
      <c r="A373" s="134"/>
      <c r="B373" s="135"/>
      <c r="C373" s="135"/>
      <c r="D373" s="135"/>
      <c r="E373" s="135"/>
      <c r="F373" s="135"/>
      <c r="G373" s="135"/>
      <c r="H373" s="135"/>
      <c r="I373" s="135"/>
      <c r="J373" s="135"/>
      <c r="K373" s="135"/>
      <c r="L373" s="135"/>
      <c r="M373" s="135"/>
      <c r="N373" s="135"/>
      <c r="O373" s="135"/>
      <c r="P373" s="135"/>
      <c r="Q373" s="135"/>
      <c r="R373" s="135"/>
      <c r="S373" s="135"/>
      <c r="T373" s="135"/>
      <c r="U373" s="135"/>
      <c r="V373" s="136"/>
      <c r="W373" s="128"/>
      <c r="X373" s="129"/>
      <c r="Y373" s="129"/>
      <c r="Z373" s="129"/>
      <c r="AA373" s="129"/>
      <c r="AB373" s="129"/>
      <c r="AC373" s="129"/>
      <c r="AD373" s="129"/>
      <c r="AE373" s="129"/>
      <c r="AF373" s="129"/>
      <c r="AG373" s="129"/>
      <c r="AH373" s="129"/>
      <c r="AI373" s="129"/>
      <c r="AJ373" s="129"/>
      <c r="AK373" s="129"/>
      <c r="AL373" s="129"/>
      <c r="AM373" s="129"/>
      <c r="AN373" s="129"/>
      <c r="AO373" s="129"/>
      <c r="AP373" s="129"/>
      <c r="AQ373" s="129"/>
      <c r="AR373" s="129"/>
      <c r="AS373" s="129"/>
      <c r="AT373" s="129"/>
      <c r="AU373" s="129"/>
      <c r="AV373" s="129"/>
      <c r="AW373" s="129"/>
      <c r="AX373" s="129"/>
      <c r="AY373" s="129"/>
      <c r="AZ373" s="129"/>
      <c r="BA373" s="129"/>
      <c r="BB373" s="129"/>
      <c r="BC373" s="129"/>
      <c r="BD373" s="129"/>
      <c r="BE373" s="129"/>
      <c r="BF373" s="129"/>
      <c r="BG373" s="129"/>
      <c r="BH373" s="129"/>
      <c r="BI373" s="129"/>
      <c r="BJ373" s="129"/>
      <c r="BK373" s="129"/>
      <c r="BL373" s="129"/>
      <c r="BM373" s="129"/>
      <c r="BN373" s="129"/>
      <c r="BO373" s="129"/>
      <c r="BP373" s="129"/>
      <c r="BQ373" s="129"/>
      <c r="BR373" s="129"/>
      <c r="BS373" s="129"/>
      <c r="BT373" s="129"/>
      <c r="BU373" s="129"/>
      <c r="BV373" s="129"/>
      <c r="BW373" s="129"/>
      <c r="BX373" s="129"/>
      <c r="BY373" s="129"/>
      <c r="BZ373" s="129"/>
      <c r="CA373" s="129"/>
      <c r="CB373" s="129"/>
      <c r="CC373" s="129"/>
      <c r="CD373" s="129"/>
      <c r="CE373" s="129"/>
      <c r="CF373" s="129"/>
      <c r="CG373" s="129"/>
      <c r="CH373" s="129"/>
      <c r="CI373" s="129"/>
      <c r="CJ373" s="129"/>
      <c r="CK373" s="129"/>
      <c r="CL373" s="129"/>
      <c r="CM373" s="129"/>
      <c r="CN373" s="129"/>
      <c r="CO373" s="129"/>
      <c r="CP373" s="129"/>
      <c r="CQ373" s="129"/>
      <c r="CR373" s="129"/>
      <c r="CS373" s="129"/>
      <c r="CT373" s="129"/>
      <c r="CU373" s="129"/>
      <c r="CV373" s="129"/>
      <c r="CW373" s="129"/>
      <c r="CX373" s="129"/>
      <c r="CY373" s="129"/>
      <c r="CZ373" s="129"/>
      <c r="DA373" s="129"/>
      <c r="DB373" s="129"/>
      <c r="DC373" s="129"/>
      <c r="DD373" s="129"/>
      <c r="DE373" s="129"/>
      <c r="DF373" s="129"/>
      <c r="DG373" s="129"/>
      <c r="DH373" s="129"/>
      <c r="DI373" s="129"/>
      <c r="DJ373" s="129"/>
      <c r="DK373" s="129"/>
      <c r="DL373" s="129"/>
      <c r="DM373" s="129"/>
      <c r="DN373" s="129"/>
      <c r="DO373" s="129"/>
      <c r="DP373" s="129"/>
      <c r="DQ373" s="129"/>
      <c r="DR373" s="129"/>
      <c r="DS373" s="129"/>
      <c r="DT373" s="129"/>
      <c r="DU373" s="129"/>
      <c r="DV373" s="129"/>
      <c r="DW373" s="129"/>
      <c r="DX373" s="129"/>
      <c r="DY373" s="129"/>
      <c r="DZ373" s="129"/>
      <c r="EA373" s="129"/>
      <c r="EB373" s="129"/>
      <c r="EC373" s="129"/>
      <c r="ED373" s="129"/>
      <c r="EE373" s="129"/>
      <c r="EF373" s="129"/>
      <c r="EG373" s="129"/>
      <c r="EH373" s="129"/>
      <c r="EI373" s="129"/>
      <c r="EJ373" s="129"/>
      <c r="EK373" s="129"/>
      <c r="EL373" s="129"/>
      <c r="EM373" s="129"/>
      <c r="EN373" s="129"/>
      <c r="EO373" s="129"/>
      <c r="EP373" s="129"/>
      <c r="EQ373" s="129"/>
      <c r="ER373" s="129"/>
      <c r="ES373" s="129"/>
      <c r="ET373" s="129"/>
      <c r="EU373" s="129"/>
      <c r="EV373" s="129"/>
      <c r="EW373" s="129"/>
      <c r="EX373" s="129"/>
      <c r="EY373" s="129"/>
      <c r="EZ373" s="129"/>
      <c r="FA373" s="129"/>
      <c r="FB373" s="129"/>
      <c r="FC373" s="129"/>
      <c r="FD373" s="129"/>
      <c r="FE373" s="129"/>
      <c r="FF373" s="129"/>
      <c r="FG373" s="129"/>
      <c r="FH373" s="129"/>
      <c r="FI373" s="129"/>
      <c r="FJ373" s="129"/>
      <c r="FK373" s="129"/>
      <c r="FL373" s="129"/>
      <c r="FM373" s="129"/>
      <c r="FN373" s="129"/>
      <c r="FO373" s="129"/>
      <c r="FP373" s="129"/>
      <c r="FQ373" s="129"/>
      <c r="FR373" s="129"/>
      <c r="FS373" s="129"/>
      <c r="FT373" s="129"/>
      <c r="FU373" s="129"/>
      <c r="FV373" s="129"/>
      <c r="FW373" s="129"/>
      <c r="FX373" s="129"/>
      <c r="FY373" s="129"/>
      <c r="FZ373" s="129"/>
      <c r="GA373" s="129"/>
      <c r="GB373" s="129"/>
      <c r="GC373" s="129"/>
      <c r="GD373" s="129"/>
      <c r="GE373" s="129"/>
      <c r="GF373" s="129"/>
      <c r="GG373" s="129"/>
      <c r="GH373" s="129"/>
      <c r="GI373" s="129"/>
      <c r="GJ373" s="129"/>
      <c r="GK373" s="129"/>
      <c r="GL373" s="129"/>
      <c r="GM373" s="129"/>
      <c r="GN373" s="129"/>
      <c r="GO373" s="129"/>
      <c r="GP373" s="129"/>
      <c r="GQ373" s="129"/>
      <c r="GR373" s="129"/>
      <c r="GS373" s="129"/>
      <c r="GT373" s="129"/>
      <c r="GU373" s="129"/>
      <c r="GV373" s="129"/>
      <c r="GW373" s="129"/>
      <c r="GX373" s="129"/>
      <c r="GY373" s="129"/>
      <c r="GZ373" s="129"/>
      <c r="HA373" s="129"/>
      <c r="HB373" s="129"/>
      <c r="HC373" s="129"/>
      <c r="HD373" s="129"/>
      <c r="HE373" s="129"/>
      <c r="HF373" s="129"/>
      <c r="HG373" s="129"/>
      <c r="HH373" s="129"/>
      <c r="HI373" s="129"/>
      <c r="HJ373" s="129"/>
      <c r="HK373" s="129"/>
      <c r="HL373" s="129"/>
      <c r="HM373" s="129"/>
      <c r="HN373" s="129"/>
      <c r="HO373" s="129"/>
      <c r="HP373" s="129"/>
      <c r="HQ373" s="129"/>
      <c r="HR373" s="129"/>
      <c r="HS373" s="129"/>
      <c r="HT373" s="129"/>
      <c r="HU373" s="129"/>
      <c r="HV373" s="129"/>
      <c r="HW373" s="129"/>
      <c r="HX373" s="129"/>
      <c r="HY373" s="129"/>
      <c r="HZ373" s="129"/>
      <c r="IA373" s="129"/>
      <c r="IB373" s="129"/>
      <c r="IC373" s="129"/>
      <c r="ID373" s="129"/>
      <c r="IE373" s="129"/>
      <c r="IF373" s="129"/>
      <c r="IG373" s="129"/>
      <c r="IH373" s="129"/>
      <c r="II373" s="129"/>
      <c r="IJ373" s="129"/>
      <c r="IK373" s="129"/>
      <c r="IL373" s="129"/>
      <c r="IM373" s="129"/>
      <c r="IN373" s="129"/>
      <c r="IO373" s="129"/>
      <c r="IP373" s="129"/>
      <c r="IQ373" s="129"/>
      <c r="IR373" s="129"/>
      <c r="IS373" s="129"/>
      <c r="IT373" s="129"/>
      <c r="IU373" s="129"/>
      <c r="IV373" s="129"/>
      <c r="IW373" s="129"/>
      <c r="IX373" s="129"/>
      <c r="IY373" s="129"/>
    </row>
    <row r="374" spans="1:259" s="120" customFormat="1" ht="15" hidden="1" x14ac:dyDescent="0.3">
      <c r="A374" s="169"/>
      <c r="B374" s="129"/>
      <c r="C374" s="129"/>
      <c r="D374" s="129"/>
      <c r="E374" s="129"/>
      <c r="F374" s="129"/>
      <c r="G374" s="129"/>
      <c r="H374" s="129"/>
      <c r="I374" s="129"/>
      <c r="J374" s="129"/>
      <c r="K374" s="129"/>
      <c r="L374" s="129"/>
      <c r="M374" s="129"/>
      <c r="N374" s="129"/>
      <c r="O374" s="129"/>
      <c r="P374" s="129"/>
      <c r="Q374" s="129"/>
      <c r="R374" s="129"/>
      <c r="S374" s="129"/>
      <c r="T374" s="129"/>
      <c r="U374" s="129"/>
      <c r="V374" s="129"/>
      <c r="W374" s="129"/>
      <c r="X374" s="129"/>
      <c r="Y374" s="129"/>
      <c r="Z374" s="129"/>
      <c r="AA374" s="129"/>
      <c r="AB374" s="129"/>
      <c r="AC374" s="129"/>
      <c r="AD374" s="129"/>
      <c r="AE374" s="129"/>
      <c r="AF374" s="129"/>
      <c r="AG374" s="129"/>
      <c r="AH374" s="129"/>
      <c r="AI374" s="129"/>
      <c r="AJ374" s="129"/>
      <c r="AK374" s="129"/>
      <c r="AL374" s="129"/>
      <c r="AM374" s="129"/>
      <c r="AN374" s="129"/>
      <c r="AO374" s="129"/>
      <c r="AP374" s="129"/>
      <c r="AQ374" s="129"/>
      <c r="AR374" s="129"/>
      <c r="AS374" s="129"/>
      <c r="AT374" s="129"/>
      <c r="AU374" s="129"/>
      <c r="AV374" s="129"/>
      <c r="AW374" s="129"/>
      <c r="AX374" s="129"/>
      <c r="AY374" s="129"/>
      <c r="AZ374" s="129"/>
      <c r="BA374" s="129"/>
      <c r="BB374" s="129"/>
      <c r="BC374" s="129"/>
      <c r="BD374" s="129"/>
      <c r="BE374" s="129"/>
      <c r="BF374" s="129"/>
      <c r="BG374" s="129"/>
      <c r="BH374" s="129"/>
      <c r="BI374" s="129"/>
      <c r="BJ374" s="129"/>
      <c r="BK374" s="129"/>
      <c r="BL374" s="129"/>
      <c r="BM374" s="129"/>
      <c r="BN374" s="129"/>
      <c r="BO374" s="129"/>
      <c r="BP374" s="129"/>
      <c r="BQ374" s="129"/>
      <c r="BR374" s="129"/>
      <c r="BS374" s="129"/>
      <c r="BT374" s="129"/>
      <c r="BU374" s="129"/>
      <c r="BV374" s="129"/>
      <c r="BW374" s="129"/>
      <c r="BX374" s="129"/>
      <c r="BY374" s="129"/>
      <c r="BZ374" s="129"/>
      <c r="CA374" s="129"/>
      <c r="CB374" s="129"/>
      <c r="CC374" s="129"/>
      <c r="CD374" s="129"/>
      <c r="CE374" s="129"/>
      <c r="CF374" s="129"/>
      <c r="CG374" s="129"/>
      <c r="CH374" s="129"/>
      <c r="CI374" s="129"/>
      <c r="CJ374" s="129"/>
      <c r="CK374" s="129"/>
      <c r="CL374" s="129"/>
      <c r="CM374" s="129"/>
      <c r="CN374" s="129"/>
      <c r="CO374" s="129"/>
      <c r="CP374" s="129"/>
      <c r="CQ374" s="129"/>
      <c r="CR374" s="129"/>
      <c r="CS374" s="129"/>
      <c r="CT374" s="129"/>
      <c r="CU374" s="129"/>
      <c r="CV374" s="129"/>
      <c r="CW374" s="129"/>
      <c r="CX374" s="129"/>
      <c r="CY374" s="129"/>
      <c r="CZ374" s="129"/>
      <c r="DA374" s="129"/>
      <c r="DB374" s="129"/>
      <c r="DC374" s="129"/>
      <c r="DD374" s="129"/>
      <c r="DE374" s="129"/>
      <c r="DF374" s="129"/>
      <c r="DG374" s="129"/>
      <c r="DH374" s="129"/>
      <c r="DI374" s="129"/>
      <c r="DJ374" s="129"/>
      <c r="DK374" s="129"/>
      <c r="DL374" s="129"/>
      <c r="DM374" s="129"/>
      <c r="DN374" s="129"/>
      <c r="DO374" s="129"/>
      <c r="DP374" s="129"/>
      <c r="DQ374" s="129"/>
      <c r="DR374" s="129"/>
      <c r="DS374" s="129"/>
      <c r="DT374" s="129"/>
      <c r="DU374" s="129"/>
      <c r="DV374" s="129"/>
      <c r="DW374" s="129"/>
      <c r="DX374" s="129"/>
      <c r="DY374" s="129"/>
      <c r="DZ374" s="129"/>
      <c r="EA374" s="129"/>
      <c r="EB374" s="129"/>
      <c r="EC374" s="129"/>
      <c r="ED374" s="129"/>
      <c r="EE374" s="129"/>
      <c r="EF374" s="129"/>
      <c r="EG374" s="129"/>
      <c r="EH374" s="129"/>
      <c r="EI374" s="129"/>
      <c r="EJ374" s="129"/>
      <c r="EK374" s="129"/>
      <c r="EL374" s="129"/>
      <c r="EM374" s="129"/>
      <c r="EN374" s="129"/>
      <c r="EO374" s="129"/>
      <c r="EP374" s="129"/>
      <c r="EQ374" s="129"/>
      <c r="ER374" s="129"/>
      <c r="ES374" s="129"/>
      <c r="ET374" s="129"/>
      <c r="EU374" s="129"/>
      <c r="EV374" s="129"/>
      <c r="EW374" s="129"/>
      <c r="EX374" s="129"/>
      <c r="EY374" s="129"/>
      <c r="EZ374" s="129"/>
      <c r="FA374" s="129"/>
      <c r="FB374" s="129"/>
      <c r="FC374" s="129"/>
      <c r="FD374" s="129"/>
      <c r="FE374" s="129"/>
      <c r="FF374" s="129"/>
      <c r="FG374" s="129"/>
      <c r="FH374" s="129"/>
      <c r="FI374" s="129"/>
      <c r="FJ374" s="129"/>
      <c r="FK374" s="129"/>
      <c r="FL374" s="129"/>
      <c r="FM374" s="129"/>
      <c r="FN374" s="129"/>
      <c r="FO374" s="129"/>
      <c r="FP374" s="129"/>
      <c r="FQ374" s="129"/>
      <c r="FR374" s="129"/>
      <c r="FS374" s="129"/>
      <c r="FT374" s="129"/>
      <c r="FU374" s="129"/>
      <c r="FV374" s="129"/>
      <c r="FW374" s="129"/>
      <c r="FX374" s="129"/>
      <c r="FY374" s="129"/>
      <c r="FZ374" s="129"/>
      <c r="GA374" s="129"/>
      <c r="GB374" s="129"/>
      <c r="GC374" s="129"/>
      <c r="GD374" s="129"/>
      <c r="GE374" s="129"/>
      <c r="GF374" s="129"/>
      <c r="GG374" s="129"/>
      <c r="GH374" s="129"/>
      <c r="GI374" s="129"/>
      <c r="GJ374" s="129"/>
      <c r="GK374" s="129"/>
      <c r="GL374" s="129"/>
      <c r="GM374" s="129"/>
      <c r="GN374" s="129"/>
      <c r="GO374" s="129"/>
      <c r="GP374" s="129"/>
      <c r="GQ374" s="129"/>
      <c r="GR374" s="129"/>
      <c r="GS374" s="129"/>
      <c r="GT374" s="129"/>
      <c r="GU374" s="129"/>
      <c r="GV374" s="129"/>
      <c r="GW374" s="129"/>
      <c r="GX374" s="129"/>
      <c r="GY374" s="129"/>
      <c r="GZ374" s="129"/>
      <c r="HA374" s="129"/>
      <c r="HB374" s="129"/>
      <c r="HC374" s="129"/>
      <c r="HD374" s="129"/>
      <c r="HE374" s="129"/>
      <c r="HF374" s="129"/>
      <c r="HG374" s="129"/>
      <c r="HH374" s="129"/>
      <c r="HI374" s="129"/>
      <c r="HJ374" s="129"/>
      <c r="HK374" s="129"/>
      <c r="HL374" s="129"/>
      <c r="HM374" s="129"/>
      <c r="HN374" s="129"/>
      <c r="HO374" s="129"/>
      <c r="HP374" s="129"/>
      <c r="HQ374" s="129"/>
      <c r="HR374" s="129"/>
      <c r="HS374" s="129"/>
      <c r="HT374" s="129"/>
      <c r="HU374" s="129"/>
      <c r="HV374" s="129"/>
      <c r="HW374" s="129"/>
      <c r="HX374" s="129"/>
      <c r="HY374" s="129"/>
      <c r="HZ374" s="129"/>
      <c r="IA374" s="129"/>
      <c r="IB374" s="129"/>
      <c r="IC374" s="129"/>
      <c r="ID374" s="129"/>
      <c r="IE374" s="129"/>
      <c r="IF374" s="129"/>
      <c r="IG374" s="129"/>
      <c r="IH374" s="129"/>
      <c r="II374" s="129"/>
      <c r="IJ374" s="129"/>
      <c r="IK374" s="129"/>
      <c r="IL374" s="129"/>
      <c r="IM374" s="129"/>
      <c r="IN374" s="129"/>
      <c r="IO374" s="129"/>
      <c r="IP374" s="129"/>
      <c r="IQ374" s="129"/>
      <c r="IR374" s="129"/>
      <c r="IS374" s="129"/>
      <c r="IT374" s="129"/>
      <c r="IU374" s="129"/>
      <c r="IV374" s="129"/>
      <c r="IW374" s="129"/>
      <c r="IX374" s="129"/>
      <c r="IY374" s="129"/>
    </row>
    <row r="375" spans="1:259" s="120" customFormat="1" ht="15" hidden="1" x14ac:dyDescent="0.3">
      <c r="A375" s="169"/>
      <c r="B375" s="129"/>
      <c r="C375" s="129"/>
      <c r="D375" s="129"/>
      <c r="E375" s="129"/>
      <c r="F375" s="129"/>
      <c r="G375" s="129"/>
      <c r="H375" s="129"/>
      <c r="I375" s="129"/>
      <c r="J375" s="129"/>
      <c r="K375" s="129"/>
      <c r="L375" s="129"/>
      <c r="M375" s="129"/>
      <c r="N375" s="129"/>
      <c r="O375" s="129"/>
      <c r="P375" s="129"/>
      <c r="Q375" s="129"/>
      <c r="R375" s="129"/>
      <c r="S375" s="129"/>
      <c r="T375" s="129"/>
      <c r="U375" s="129"/>
      <c r="V375" s="129"/>
      <c r="W375" s="129"/>
      <c r="X375" s="129"/>
      <c r="Y375" s="129"/>
      <c r="Z375" s="129"/>
      <c r="AA375" s="129"/>
      <c r="AB375" s="129"/>
      <c r="AC375" s="129"/>
      <c r="AD375" s="129"/>
      <c r="AE375" s="129"/>
      <c r="AF375" s="129"/>
      <c r="AG375" s="129"/>
      <c r="AH375" s="129"/>
      <c r="AI375" s="129"/>
      <c r="AJ375" s="129"/>
      <c r="AK375" s="129"/>
      <c r="AL375" s="129"/>
      <c r="AM375" s="129"/>
      <c r="AN375" s="129"/>
      <c r="AO375" s="129"/>
      <c r="AP375" s="129"/>
      <c r="AQ375" s="129"/>
      <c r="AR375" s="129"/>
      <c r="AS375" s="129"/>
      <c r="AT375" s="129"/>
      <c r="AU375" s="129"/>
      <c r="AV375" s="129"/>
      <c r="AW375" s="129"/>
      <c r="AX375" s="129"/>
      <c r="AY375" s="129"/>
      <c r="AZ375" s="129"/>
      <c r="BA375" s="129"/>
      <c r="BB375" s="129"/>
      <c r="BC375" s="129"/>
      <c r="BD375" s="129"/>
      <c r="BE375" s="129"/>
      <c r="BF375" s="129"/>
      <c r="BG375" s="129"/>
      <c r="BH375" s="129"/>
      <c r="BI375" s="129"/>
      <c r="BJ375" s="129"/>
      <c r="BK375" s="129"/>
      <c r="BL375" s="129"/>
      <c r="BM375" s="129"/>
      <c r="BN375" s="129"/>
      <c r="BO375" s="129"/>
      <c r="BP375" s="129"/>
      <c r="BQ375" s="129"/>
      <c r="BR375" s="129"/>
      <c r="BS375" s="129"/>
      <c r="BT375" s="129"/>
      <c r="BU375" s="129"/>
      <c r="BV375" s="129"/>
      <c r="BW375" s="129"/>
      <c r="BX375" s="129"/>
      <c r="BY375" s="129"/>
      <c r="BZ375" s="129"/>
      <c r="CA375" s="129"/>
      <c r="CB375" s="129"/>
      <c r="CC375" s="129"/>
      <c r="CD375" s="129"/>
      <c r="CE375" s="129"/>
      <c r="CF375" s="129"/>
      <c r="CG375" s="129"/>
      <c r="CH375" s="129"/>
      <c r="CI375" s="129"/>
      <c r="CJ375" s="129"/>
      <c r="CK375" s="129"/>
      <c r="CL375" s="129"/>
      <c r="CM375" s="129"/>
      <c r="CN375" s="129"/>
      <c r="CO375" s="129"/>
      <c r="CP375" s="129"/>
      <c r="CQ375" s="129"/>
      <c r="CR375" s="129"/>
      <c r="CS375" s="129"/>
      <c r="CT375" s="129"/>
      <c r="CU375" s="129"/>
      <c r="CV375" s="129"/>
      <c r="CW375" s="129"/>
      <c r="CX375" s="129"/>
      <c r="CY375" s="129"/>
      <c r="CZ375" s="129"/>
      <c r="DA375" s="129"/>
      <c r="DB375" s="129"/>
      <c r="DC375" s="129"/>
      <c r="DD375" s="129"/>
      <c r="DE375" s="129"/>
      <c r="DF375" s="129"/>
      <c r="DG375" s="129"/>
      <c r="DH375" s="129"/>
      <c r="DI375" s="129"/>
      <c r="DJ375" s="129"/>
      <c r="DK375" s="129"/>
      <c r="DL375" s="129"/>
      <c r="DM375" s="129"/>
      <c r="DN375" s="129"/>
      <c r="DO375" s="129"/>
      <c r="DP375" s="129"/>
      <c r="DQ375" s="129"/>
      <c r="DR375" s="129"/>
      <c r="DS375" s="129"/>
      <c r="DT375" s="129"/>
      <c r="DU375" s="129"/>
      <c r="DV375" s="129"/>
      <c r="DW375" s="129"/>
      <c r="DX375" s="129"/>
      <c r="DY375" s="129"/>
      <c r="DZ375" s="129"/>
      <c r="EA375" s="129"/>
      <c r="EB375" s="129"/>
      <c r="EC375" s="129"/>
      <c r="ED375" s="129"/>
      <c r="EE375" s="129"/>
      <c r="EF375" s="129"/>
      <c r="EG375" s="129"/>
      <c r="EH375" s="129"/>
      <c r="EI375" s="129"/>
      <c r="EJ375" s="129"/>
      <c r="EK375" s="129"/>
      <c r="EL375" s="129"/>
      <c r="EM375" s="129"/>
      <c r="EN375" s="129"/>
      <c r="EO375" s="129"/>
      <c r="EP375" s="129"/>
      <c r="EQ375" s="129"/>
      <c r="ER375" s="129"/>
      <c r="ES375" s="129"/>
      <c r="ET375" s="129"/>
      <c r="EU375" s="129"/>
      <c r="EV375" s="129"/>
      <c r="EW375" s="129"/>
      <c r="EX375" s="129"/>
      <c r="EY375" s="129"/>
      <c r="EZ375" s="129"/>
      <c r="FA375" s="129"/>
      <c r="FB375" s="129"/>
      <c r="FC375" s="129"/>
      <c r="FD375" s="129"/>
      <c r="FE375" s="129"/>
      <c r="FF375" s="129"/>
      <c r="FG375" s="129"/>
      <c r="FH375" s="129"/>
      <c r="FI375" s="129"/>
      <c r="FJ375" s="129"/>
      <c r="FK375" s="129"/>
      <c r="FL375" s="129"/>
      <c r="FM375" s="129"/>
      <c r="FN375" s="129"/>
      <c r="FO375" s="129"/>
      <c r="FP375" s="129"/>
      <c r="FQ375" s="129"/>
      <c r="FR375" s="129"/>
      <c r="FS375" s="129"/>
      <c r="FT375" s="129"/>
      <c r="FU375" s="129"/>
      <c r="FV375" s="129"/>
      <c r="FW375" s="129"/>
      <c r="FX375" s="129"/>
      <c r="FY375" s="129"/>
      <c r="FZ375" s="129"/>
      <c r="GA375" s="129"/>
      <c r="GB375" s="129"/>
      <c r="GC375" s="129"/>
      <c r="GD375" s="129"/>
      <c r="GE375" s="129"/>
      <c r="GF375" s="129"/>
      <c r="GG375" s="129"/>
      <c r="GH375" s="129"/>
      <c r="GI375" s="129"/>
      <c r="GJ375" s="129"/>
      <c r="GK375" s="129"/>
      <c r="GL375" s="129"/>
      <c r="GM375" s="129"/>
      <c r="GN375" s="129"/>
      <c r="GO375" s="129"/>
      <c r="GP375" s="129"/>
      <c r="GQ375" s="129"/>
      <c r="GR375" s="129"/>
      <c r="GS375" s="129"/>
      <c r="GT375" s="129"/>
      <c r="GU375" s="129"/>
      <c r="GV375" s="129"/>
      <c r="GW375" s="129"/>
      <c r="GX375" s="129"/>
      <c r="GY375" s="129"/>
      <c r="GZ375" s="129"/>
      <c r="HA375" s="129"/>
      <c r="HB375" s="129"/>
      <c r="HC375" s="129"/>
      <c r="HD375" s="129"/>
      <c r="HE375" s="129"/>
      <c r="HF375" s="129"/>
      <c r="HG375" s="129"/>
      <c r="HH375" s="129"/>
      <c r="HI375" s="129"/>
      <c r="HJ375" s="129"/>
      <c r="HK375" s="129"/>
      <c r="HL375" s="129"/>
      <c r="HM375" s="129"/>
      <c r="HN375" s="129"/>
      <c r="HO375" s="129"/>
      <c r="HP375" s="129"/>
      <c r="HQ375" s="129"/>
      <c r="HR375" s="129"/>
      <c r="HS375" s="129"/>
      <c r="HT375" s="129"/>
      <c r="HU375" s="129"/>
      <c r="HV375" s="129"/>
      <c r="HW375" s="129"/>
      <c r="HX375" s="129"/>
      <c r="HY375" s="129"/>
      <c r="HZ375" s="129"/>
      <c r="IA375" s="129"/>
      <c r="IB375" s="129"/>
      <c r="IC375" s="129"/>
      <c r="ID375" s="129"/>
      <c r="IE375" s="129"/>
      <c r="IF375" s="129"/>
      <c r="IG375" s="129"/>
      <c r="IH375" s="129"/>
      <c r="II375" s="129"/>
      <c r="IJ375" s="129"/>
      <c r="IK375" s="129"/>
      <c r="IL375" s="129"/>
      <c r="IM375" s="129"/>
      <c r="IN375" s="129"/>
      <c r="IO375" s="129"/>
      <c r="IP375" s="129"/>
      <c r="IQ375" s="129"/>
      <c r="IR375" s="129"/>
      <c r="IS375" s="129"/>
      <c r="IT375" s="129"/>
      <c r="IU375" s="129"/>
      <c r="IV375" s="129"/>
      <c r="IW375" s="129"/>
      <c r="IX375" s="129"/>
      <c r="IY375" s="129"/>
    </row>
    <row r="376" spans="1:259" s="120" customFormat="1" ht="15" x14ac:dyDescent="0.25">
      <c r="A376" s="170"/>
      <c r="B376" s="129"/>
      <c r="C376" s="129"/>
      <c r="D376" s="129"/>
      <c r="E376" s="129"/>
      <c r="F376" s="129"/>
      <c r="G376" s="129"/>
      <c r="H376" s="129"/>
      <c r="I376" s="129"/>
      <c r="J376" s="129"/>
      <c r="K376" s="129"/>
      <c r="L376" s="129"/>
      <c r="M376" s="129"/>
      <c r="N376" s="129"/>
      <c r="O376" s="129"/>
      <c r="P376" s="129"/>
      <c r="Q376" s="129"/>
      <c r="R376" s="129"/>
      <c r="S376" s="129"/>
      <c r="T376" s="129"/>
      <c r="U376" s="129"/>
      <c r="V376" s="129"/>
      <c r="W376" s="129"/>
      <c r="X376" s="129"/>
      <c r="Y376" s="129"/>
      <c r="Z376" s="129"/>
      <c r="AA376" s="129"/>
      <c r="AB376" s="129"/>
      <c r="AC376" s="129"/>
      <c r="AD376" s="129"/>
      <c r="AE376" s="129"/>
      <c r="AF376" s="129"/>
      <c r="AG376" s="129"/>
      <c r="AH376" s="129"/>
      <c r="AI376" s="129"/>
      <c r="AJ376" s="129"/>
      <c r="AK376" s="129"/>
      <c r="AL376" s="129"/>
      <c r="AM376" s="129"/>
      <c r="AN376" s="129"/>
      <c r="AO376" s="129"/>
      <c r="AP376" s="129"/>
      <c r="AQ376" s="129"/>
      <c r="AR376" s="129"/>
      <c r="AS376" s="129"/>
      <c r="AT376" s="129"/>
      <c r="AU376" s="129"/>
      <c r="AV376" s="129"/>
      <c r="AW376" s="129"/>
      <c r="AX376" s="129"/>
      <c r="AY376" s="129"/>
      <c r="AZ376" s="129"/>
      <c r="BA376" s="129"/>
      <c r="BB376" s="129"/>
      <c r="BC376" s="129"/>
      <c r="BD376" s="129"/>
      <c r="BE376" s="129"/>
      <c r="BF376" s="129"/>
      <c r="BG376" s="129"/>
      <c r="BH376" s="129"/>
      <c r="BI376" s="129"/>
      <c r="BJ376" s="129"/>
      <c r="BK376" s="129"/>
      <c r="BL376" s="129"/>
      <c r="BM376" s="129"/>
      <c r="BN376" s="129"/>
      <c r="BO376" s="129"/>
      <c r="BP376" s="129"/>
      <c r="BQ376" s="129"/>
      <c r="BR376" s="129"/>
      <c r="BS376" s="129"/>
      <c r="BT376" s="129"/>
      <c r="BU376" s="129"/>
      <c r="BV376" s="129"/>
      <c r="BW376" s="129"/>
      <c r="BX376" s="129"/>
      <c r="BY376" s="129"/>
      <c r="BZ376" s="129"/>
      <c r="CA376" s="129"/>
      <c r="CB376" s="129"/>
      <c r="CC376" s="129"/>
      <c r="CD376" s="129"/>
      <c r="CE376" s="129"/>
      <c r="CF376" s="129"/>
      <c r="CG376" s="129"/>
      <c r="CH376" s="129"/>
      <c r="CI376" s="129"/>
      <c r="CJ376" s="129"/>
      <c r="CK376" s="129"/>
      <c r="CL376" s="129"/>
      <c r="CM376" s="129"/>
      <c r="CN376" s="129"/>
      <c r="CO376" s="129"/>
      <c r="CP376" s="129"/>
      <c r="CQ376" s="129"/>
      <c r="CR376" s="129"/>
      <c r="CS376" s="129"/>
      <c r="CT376" s="129"/>
      <c r="CU376" s="129"/>
      <c r="CV376" s="129"/>
      <c r="CW376" s="129"/>
      <c r="CX376" s="129"/>
      <c r="CY376" s="129"/>
      <c r="CZ376" s="129"/>
      <c r="DA376" s="129"/>
      <c r="DB376" s="129"/>
      <c r="DC376" s="129"/>
      <c r="DD376" s="129"/>
      <c r="DE376" s="129"/>
      <c r="DF376" s="129"/>
      <c r="DG376" s="129"/>
      <c r="DH376" s="129"/>
      <c r="DI376" s="129"/>
      <c r="DJ376" s="129"/>
      <c r="DK376" s="129"/>
      <c r="DL376" s="129"/>
      <c r="DM376" s="129"/>
      <c r="DN376" s="129"/>
      <c r="DO376" s="129"/>
      <c r="DP376" s="129"/>
      <c r="DQ376" s="129"/>
      <c r="DR376" s="129"/>
      <c r="DS376" s="129"/>
      <c r="DT376" s="129"/>
      <c r="DU376" s="129"/>
      <c r="DV376" s="129"/>
      <c r="DW376" s="129"/>
      <c r="DX376" s="129"/>
      <c r="DY376" s="129"/>
      <c r="DZ376" s="129"/>
      <c r="EA376" s="129"/>
      <c r="EB376" s="129"/>
      <c r="EC376" s="129"/>
      <c r="ED376" s="129"/>
      <c r="EE376" s="129"/>
      <c r="EF376" s="129"/>
      <c r="EG376" s="129"/>
      <c r="EH376" s="129"/>
      <c r="EI376" s="129"/>
      <c r="EJ376" s="129"/>
      <c r="EK376" s="129"/>
      <c r="EL376" s="129"/>
      <c r="EM376" s="129"/>
      <c r="EN376" s="129"/>
      <c r="EO376" s="129"/>
      <c r="EP376" s="129"/>
      <c r="EQ376" s="129"/>
      <c r="ER376" s="129"/>
      <c r="ES376" s="129"/>
      <c r="ET376" s="129"/>
      <c r="EU376" s="129"/>
      <c r="EV376" s="129"/>
      <c r="EW376" s="129"/>
      <c r="EX376" s="129"/>
      <c r="EY376" s="129"/>
      <c r="EZ376" s="129"/>
      <c r="FA376" s="129"/>
      <c r="FB376" s="129"/>
      <c r="FC376" s="129"/>
      <c r="FD376" s="129"/>
      <c r="FE376" s="129"/>
      <c r="FF376" s="129"/>
      <c r="FG376" s="129"/>
      <c r="FH376" s="129"/>
      <c r="FI376" s="129"/>
      <c r="FJ376" s="129"/>
      <c r="FK376" s="129"/>
      <c r="FL376" s="129"/>
      <c r="FM376" s="129"/>
      <c r="FN376" s="129"/>
      <c r="FO376" s="129"/>
      <c r="FP376" s="129"/>
      <c r="FQ376" s="129"/>
      <c r="FR376" s="129"/>
      <c r="FS376" s="129"/>
      <c r="FT376" s="129"/>
      <c r="FU376" s="129"/>
      <c r="FV376" s="129"/>
      <c r="FW376" s="129"/>
      <c r="FX376" s="129"/>
      <c r="FY376" s="129"/>
      <c r="FZ376" s="129"/>
      <c r="GA376" s="129"/>
      <c r="GB376" s="129"/>
      <c r="GC376" s="129"/>
      <c r="GD376" s="129"/>
      <c r="GE376" s="129"/>
      <c r="GF376" s="129"/>
      <c r="GG376" s="129"/>
      <c r="GH376" s="129"/>
      <c r="GI376" s="129"/>
      <c r="GJ376" s="129"/>
      <c r="GK376" s="129"/>
      <c r="GL376" s="129"/>
      <c r="GM376" s="129"/>
      <c r="GN376" s="129"/>
      <c r="GO376" s="129"/>
      <c r="GP376" s="129"/>
      <c r="GQ376" s="129"/>
      <c r="GR376" s="129"/>
      <c r="GS376" s="129"/>
      <c r="GT376" s="129"/>
      <c r="GU376" s="129"/>
      <c r="GV376" s="129"/>
      <c r="GW376" s="129"/>
      <c r="GX376" s="129"/>
      <c r="GY376" s="129"/>
      <c r="GZ376" s="129"/>
      <c r="HA376" s="129"/>
      <c r="HB376" s="129"/>
      <c r="HC376" s="129"/>
      <c r="HD376" s="129"/>
      <c r="HE376" s="129"/>
      <c r="HF376" s="129"/>
      <c r="HG376" s="129"/>
      <c r="HH376" s="129"/>
      <c r="HI376" s="129"/>
      <c r="HJ376" s="129"/>
      <c r="HK376" s="129"/>
      <c r="HL376" s="129"/>
      <c r="HM376" s="129"/>
      <c r="HN376" s="129"/>
      <c r="HO376" s="129"/>
      <c r="HP376" s="129"/>
      <c r="HQ376" s="129"/>
      <c r="HR376" s="129"/>
      <c r="HS376" s="129"/>
      <c r="HT376" s="129"/>
      <c r="HU376" s="129"/>
      <c r="HV376" s="129"/>
      <c r="HW376" s="129"/>
      <c r="HX376" s="129"/>
      <c r="HY376" s="129"/>
      <c r="HZ376" s="129"/>
      <c r="IA376" s="129"/>
      <c r="IB376" s="129"/>
      <c r="IC376" s="129"/>
      <c r="ID376" s="129"/>
      <c r="IE376" s="129"/>
      <c r="IF376" s="129"/>
      <c r="IG376" s="129"/>
      <c r="IH376" s="129"/>
      <c r="II376" s="129"/>
      <c r="IJ376" s="129"/>
      <c r="IK376" s="129"/>
      <c r="IL376" s="129"/>
      <c r="IM376" s="129"/>
      <c r="IN376" s="129"/>
      <c r="IO376" s="129"/>
      <c r="IP376" s="129"/>
      <c r="IQ376" s="129"/>
      <c r="IR376" s="129"/>
      <c r="IS376" s="129"/>
      <c r="IT376" s="129"/>
      <c r="IU376" s="129"/>
      <c r="IV376" s="129"/>
      <c r="IW376" s="129"/>
      <c r="IX376" s="129"/>
      <c r="IY376" s="129"/>
    </row>
  </sheetData>
  <mergeCells count="7">
    <mergeCell ref="B3:I3"/>
    <mergeCell ref="B4:I4"/>
    <mergeCell ref="B105:P105"/>
    <mergeCell ref="D38:I38"/>
    <mergeCell ref="C12:H12"/>
    <mergeCell ref="C13:H13"/>
    <mergeCell ref="B5:I5"/>
  </mergeCells>
  <printOptions horizontalCentered="1"/>
  <pageMargins left="0.25" right="0.25" top="0.75" bottom="0.75" header="0.3" footer="0.3"/>
  <pageSetup paperSize="9" scale="70" fitToWidth="0" fitToHeight="0"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2EF369-E49E-4981-97A9-8EAA596C8E7A}">
  <sheetPr>
    <tabColor rgb="FF002060"/>
  </sheetPr>
  <dimension ref="A1:P1039"/>
  <sheetViews>
    <sheetView view="pageBreakPreview" topLeftCell="A6" zoomScaleSheetLayoutView="100" workbookViewId="0">
      <selection activeCell="H11" sqref="H11"/>
    </sheetView>
  </sheetViews>
  <sheetFormatPr defaultColWidth="9.109375" defaultRowHeight="20.100000000000001" customHeight="1" x14ac:dyDescent="0.25"/>
  <cols>
    <col min="1" max="1" width="5.6640625" style="545" customWidth="1"/>
    <col min="2" max="2" width="22.44140625" style="545" customWidth="1"/>
    <col min="3" max="3" width="1.88671875" style="545" customWidth="1"/>
    <col min="4" max="4" width="16.6640625" style="545" customWidth="1"/>
    <col min="5" max="5" width="30.6640625" style="545" customWidth="1"/>
    <col min="6" max="6" width="12.33203125" style="545" customWidth="1"/>
    <col min="7" max="7" width="5.44140625" style="545" customWidth="1"/>
    <col min="8" max="8" width="33.88671875" style="545" customWidth="1"/>
    <col min="9" max="9" width="28.109375" style="545" customWidth="1"/>
    <col min="10" max="10" width="28.33203125" style="545" customWidth="1"/>
    <col min="11" max="11" width="12.88671875" style="545" customWidth="1"/>
    <col min="12" max="12" width="19.109375" style="545" customWidth="1"/>
    <col min="13" max="16384" width="9.109375" style="545"/>
  </cols>
  <sheetData>
    <row r="1" spans="1:10" ht="35.1" customHeight="1" thickBot="1" x14ac:dyDescent="0.3">
      <c r="A1" s="967" t="s">
        <v>407</v>
      </c>
      <c r="B1" s="968"/>
      <c r="C1" s="968"/>
      <c r="D1" s="968"/>
      <c r="E1" s="968"/>
      <c r="F1" s="968"/>
      <c r="G1" s="968"/>
      <c r="H1" s="969"/>
    </row>
    <row r="2" spans="1:10" ht="9.9" customHeight="1" x14ac:dyDescent="0.25">
      <c r="A2" s="546"/>
      <c r="B2" s="547"/>
      <c r="C2" s="547"/>
      <c r="D2" s="547"/>
      <c r="E2" s="547"/>
      <c r="F2" s="548"/>
      <c r="G2" s="547"/>
      <c r="H2" s="549"/>
    </row>
    <row r="3" spans="1:10" ht="15.9" customHeight="1" x14ac:dyDescent="0.25">
      <c r="A3" s="550" t="s">
        <v>909</v>
      </c>
      <c r="B3" s="645"/>
      <c r="C3" s="645" t="s">
        <v>269</v>
      </c>
      <c r="D3" s="645" t="str">
        <f>RAB!E6</f>
        <v>PERENCANAAN PEMBANGUNAN KANDANG AYAM PETELUR</v>
      </c>
      <c r="E3" s="646"/>
      <c r="H3" s="551"/>
    </row>
    <row r="4" spans="1:10" ht="15.9" customHeight="1" x14ac:dyDescent="0.25">
      <c r="A4" s="550" t="s">
        <v>910</v>
      </c>
      <c r="B4" s="645"/>
      <c r="C4" s="645" t="s">
        <v>269</v>
      </c>
      <c r="D4" s="645" t="str">
        <f>RAB!E7</f>
        <v>ACEH BARAT</v>
      </c>
      <c r="E4" s="647"/>
      <c r="H4" s="551"/>
    </row>
    <row r="5" spans="1:10" ht="15.9" customHeight="1" x14ac:dyDescent="0.25">
      <c r="A5" s="550" t="s">
        <v>911</v>
      </c>
      <c r="C5" s="645" t="s">
        <v>269</v>
      </c>
      <c r="D5" s="645" t="str">
        <f>RAB!E8</f>
        <v>2023</v>
      </c>
      <c r="H5" s="551"/>
    </row>
    <row r="6" spans="1:10" ht="15.9" customHeight="1" x14ac:dyDescent="0.25">
      <c r="A6" s="550" t="s">
        <v>912</v>
      </c>
      <c r="C6" s="645" t="s">
        <v>269</v>
      </c>
      <c r="D6" s="645" t="s">
        <v>913</v>
      </c>
      <c r="F6" s="648"/>
      <c r="G6" s="647"/>
      <c r="H6" s="552"/>
    </row>
    <row r="7" spans="1:10" ht="9.9" customHeight="1" thickBot="1" x14ac:dyDescent="0.3">
      <c r="A7" s="553"/>
      <c r="B7" s="554"/>
      <c r="C7" s="554"/>
      <c r="D7" s="554"/>
      <c r="E7" s="554"/>
      <c r="F7" s="555"/>
      <c r="G7" s="554"/>
      <c r="H7" s="556"/>
    </row>
    <row r="8" spans="1:10" ht="44.25" customHeight="1" x14ac:dyDescent="0.25">
      <c r="A8" s="557" t="s">
        <v>272</v>
      </c>
      <c r="B8" s="970" t="s">
        <v>273</v>
      </c>
      <c r="C8" s="971"/>
      <c r="D8" s="971"/>
      <c r="E8" s="971"/>
      <c r="F8" s="972"/>
      <c r="G8" s="973" t="s">
        <v>914</v>
      </c>
      <c r="H8" s="974"/>
      <c r="J8" s="559"/>
    </row>
    <row r="9" spans="1:10" ht="15" customHeight="1" thickBot="1" x14ac:dyDescent="0.3">
      <c r="A9" s="560">
        <v>1</v>
      </c>
      <c r="B9" s="975">
        <v>2</v>
      </c>
      <c r="C9" s="976"/>
      <c r="D9" s="976"/>
      <c r="E9" s="976"/>
      <c r="F9" s="977"/>
      <c r="G9" s="978">
        <v>3</v>
      </c>
      <c r="H9" s="979"/>
      <c r="J9" s="559"/>
    </row>
    <row r="10" spans="1:10" ht="20.100000000000001" customHeight="1" x14ac:dyDescent="0.25">
      <c r="A10" s="561" t="s">
        <v>281</v>
      </c>
      <c r="B10" s="562" t="str">
        <f>RAB!C13</f>
        <v>PEKERJAAN PERSIAPAN</v>
      </c>
      <c r="C10" s="649"/>
      <c r="D10" s="649"/>
      <c r="E10" s="649"/>
      <c r="F10" s="563"/>
      <c r="G10" s="564" t="s">
        <v>915</v>
      </c>
      <c r="H10" s="565">
        <f>RAB!J18</f>
        <v>14544340</v>
      </c>
      <c r="J10" s="559"/>
    </row>
    <row r="11" spans="1:10" ht="20.100000000000001" customHeight="1" x14ac:dyDescent="0.25">
      <c r="A11" s="561" t="s">
        <v>282</v>
      </c>
      <c r="B11" s="562" t="s">
        <v>1079</v>
      </c>
      <c r="C11" s="649"/>
      <c r="D11" s="649"/>
      <c r="E11" s="649"/>
      <c r="F11" s="563"/>
      <c r="G11" s="564" t="s">
        <v>915</v>
      </c>
      <c r="H11" s="565">
        <f>RAB!J20*2</f>
        <v>428333703.41930163</v>
      </c>
      <c r="J11" s="559"/>
    </row>
    <row r="12" spans="1:10" ht="20.100000000000001" customHeight="1" x14ac:dyDescent="0.25">
      <c r="A12" s="561" t="s">
        <v>283</v>
      </c>
      <c r="B12" s="562" t="str">
        <f>RAB!C63</f>
        <v>PEKERJAAN GUDANG PAKAN &amp; RUMAH PEKERJA</v>
      </c>
      <c r="C12" s="649"/>
      <c r="D12" s="649"/>
      <c r="E12" s="649"/>
      <c r="F12" s="563"/>
      <c r="G12" s="564" t="s">
        <v>915</v>
      </c>
      <c r="H12" s="565">
        <f>RAB!J63</f>
        <v>76205835.122925729</v>
      </c>
      <c r="I12" s="566"/>
      <c r="J12" s="567"/>
    </row>
    <row r="13" spans="1:10" ht="20.100000000000001" hidden="1" customHeight="1" x14ac:dyDescent="0.25">
      <c r="A13" s="561" t="s">
        <v>8</v>
      </c>
      <c r="B13" s="562" t="str">
        <f>RAB!C81</f>
        <v>PEKERJAAN KAYU &amp; DINDING</v>
      </c>
      <c r="C13" s="649"/>
      <c r="D13" s="649"/>
      <c r="E13" s="649"/>
      <c r="F13" s="563"/>
      <c r="G13" s="564" t="s">
        <v>915</v>
      </c>
      <c r="H13" s="565">
        <f>RAB!J102</f>
        <v>25996805.141333334</v>
      </c>
      <c r="I13" s="566"/>
      <c r="J13" s="567"/>
    </row>
    <row r="14" spans="1:10" ht="20.100000000000001" hidden="1" customHeight="1" x14ac:dyDescent="0.25">
      <c r="A14" s="561" t="s">
        <v>9</v>
      </c>
      <c r="B14" s="562" t="str">
        <f>RAB!C103</f>
        <v>PEKERJAAN LANTAI</v>
      </c>
      <c r="C14" s="649"/>
      <c r="D14" s="649"/>
      <c r="E14" s="649"/>
      <c r="F14" s="563"/>
      <c r="G14" s="564" t="s">
        <v>915</v>
      </c>
      <c r="H14" s="565">
        <f>RAB!J113</f>
        <v>3656095.7142857146</v>
      </c>
      <c r="I14" s="566"/>
      <c r="J14" s="567"/>
    </row>
    <row r="15" spans="1:10" ht="20.100000000000001" hidden="1" customHeight="1" x14ac:dyDescent="0.25">
      <c r="A15" s="561" t="s">
        <v>11</v>
      </c>
      <c r="B15" s="562" t="str">
        <f>RAB!C114</f>
        <v>PEKERJAAN KUSEN</v>
      </c>
      <c r="C15" s="649"/>
      <c r="D15" s="649"/>
      <c r="E15" s="649"/>
      <c r="F15" s="563"/>
      <c r="G15" s="564" t="s">
        <v>915</v>
      </c>
      <c r="H15" s="565">
        <f>RAB!J120</f>
        <v>6400526.5766400006</v>
      </c>
      <c r="I15" s="566"/>
      <c r="J15" s="567"/>
    </row>
    <row r="16" spans="1:10" ht="20.100000000000001" hidden="1" customHeight="1" x14ac:dyDescent="0.25">
      <c r="A16" s="561" t="s">
        <v>368</v>
      </c>
      <c r="B16" s="562" t="str">
        <f>RAB!C121</f>
        <v>PEKERJAAN LISTRIK</v>
      </c>
      <c r="C16" s="649"/>
      <c r="D16" s="649"/>
      <c r="E16" s="649"/>
      <c r="F16" s="563"/>
      <c r="G16" s="564" t="s">
        <v>915</v>
      </c>
      <c r="H16" s="565">
        <f>RAB!J127</f>
        <v>0</v>
      </c>
      <c r="I16" s="566"/>
      <c r="J16" s="567"/>
    </row>
    <row r="17" spans="1:12" ht="20.100000000000001" hidden="1" customHeight="1" x14ac:dyDescent="0.25">
      <c r="A17" s="561" t="s">
        <v>388</v>
      </c>
      <c r="B17" s="562" t="str">
        <f>RAB!C130</f>
        <v>PEKERJAAN ATAP</v>
      </c>
      <c r="C17" s="649"/>
      <c r="D17" s="649"/>
      <c r="E17" s="649"/>
      <c r="F17" s="563"/>
      <c r="G17" s="564" t="s">
        <v>915</v>
      </c>
      <c r="H17" s="565">
        <f>RAB!J135</f>
        <v>25995357.920000002</v>
      </c>
      <c r="I17" s="566"/>
      <c r="J17" s="567"/>
    </row>
    <row r="18" spans="1:12" ht="20.100000000000001" hidden="1" customHeight="1" x14ac:dyDescent="0.25">
      <c r="A18" s="561" t="s">
        <v>281</v>
      </c>
      <c r="B18" s="562" t="str">
        <f>RAB!C137</f>
        <v>PEKERJAAN TOILET</v>
      </c>
      <c r="C18" s="649"/>
      <c r="D18" s="649"/>
      <c r="E18" s="649"/>
      <c r="F18" s="563"/>
      <c r="G18" s="564" t="s">
        <v>915</v>
      </c>
      <c r="H18" s="565">
        <f>RAB!J142</f>
        <v>736526.25</v>
      </c>
      <c r="I18" s="566"/>
      <c r="J18" s="567"/>
    </row>
    <row r="19" spans="1:12" ht="20.100000000000001" hidden="1" customHeight="1" x14ac:dyDescent="0.25">
      <c r="A19" s="561" t="s">
        <v>908</v>
      </c>
      <c r="B19" s="562" t="str">
        <f>RAB!C143</f>
        <v>PEKERJAAN PONDASI</v>
      </c>
      <c r="C19" s="649"/>
      <c r="D19" s="649"/>
      <c r="E19" s="649"/>
      <c r="F19" s="563"/>
      <c r="G19" s="564" t="s">
        <v>915</v>
      </c>
      <c r="H19" s="565">
        <f>RAB!J146</f>
        <v>2976446.2499999995</v>
      </c>
      <c r="I19" s="566"/>
      <c r="J19" s="567"/>
    </row>
    <row r="20" spans="1:12" ht="20.100000000000001" hidden="1" customHeight="1" thickBot="1" x14ac:dyDescent="0.3">
      <c r="A20" s="561" t="s">
        <v>922</v>
      </c>
      <c r="B20" s="562" t="str">
        <f>RAB!C147</f>
        <v>PEKERJAAN PENGECATAN DAN FINISHING</v>
      </c>
      <c r="C20" s="649"/>
      <c r="D20" s="649"/>
      <c r="E20" s="649"/>
      <c r="F20" s="563"/>
      <c r="G20" s="564" t="s">
        <v>915</v>
      </c>
      <c r="H20" s="565" t="e">
        <f>RAB!J151</f>
        <v>#REF!</v>
      </c>
      <c r="I20" s="566"/>
      <c r="J20" s="567"/>
    </row>
    <row r="21" spans="1:12" ht="20.100000000000001" customHeight="1" x14ac:dyDescent="0.25">
      <c r="A21" s="561" t="s">
        <v>284</v>
      </c>
      <c r="B21" s="562" t="str">
        <f>RAB!C137</f>
        <v>PEKERJAAN TOILET</v>
      </c>
      <c r="C21" s="649"/>
      <c r="D21" s="649"/>
      <c r="E21" s="649"/>
      <c r="F21" s="649"/>
      <c r="G21" s="564" t="str">
        <f>G12</f>
        <v>Rp.</v>
      </c>
      <c r="H21" s="565">
        <f>RAB!J137</f>
        <v>41583603.863641568</v>
      </c>
      <c r="I21" s="566"/>
      <c r="J21" s="567"/>
    </row>
    <row r="22" spans="1:12" ht="20.100000000000001" customHeight="1" x14ac:dyDescent="0.25">
      <c r="A22" s="561" t="s">
        <v>285</v>
      </c>
      <c r="B22" s="562" t="str">
        <f>BACKUP!C252</f>
        <v>PEKERJAAN GUDANG LIMBAH</v>
      </c>
      <c r="C22" s="649"/>
      <c r="D22" s="649"/>
      <c r="E22" s="649"/>
      <c r="F22" s="649"/>
      <c r="G22" s="564" t="str">
        <f>G21</f>
        <v>Rp.</v>
      </c>
      <c r="H22" s="565">
        <f>RAB!J199</f>
        <v>9299152.4883809537</v>
      </c>
      <c r="I22" s="566"/>
      <c r="J22" s="567"/>
    </row>
    <row r="23" spans="1:12" ht="20.100000000000001" customHeight="1" thickBot="1" x14ac:dyDescent="0.3">
      <c r="A23" s="561" t="s">
        <v>286</v>
      </c>
      <c r="B23" s="562" t="str">
        <f>RAB!C208</f>
        <v>PEKERJAAN PAGAR,SANITASI &amp; PLUMBING</v>
      </c>
      <c r="C23" s="649"/>
      <c r="D23" s="649"/>
      <c r="E23" s="649"/>
      <c r="F23" s="649"/>
      <c r="G23" s="564" t="str">
        <f>G22</f>
        <v>Rp.</v>
      </c>
      <c r="H23" s="565">
        <f>RAB!J208</f>
        <v>57620914</v>
      </c>
      <c r="I23" s="566"/>
      <c r="J23" s="567"/>
    </row>
    <row r="24" spans="1:12" s="574" customFormat="1" ht="15" customHeight="1" x14ac:dyDescent="0.25">
      <c r="A24" s="568"/>
      <c r="B24" s="569" t="s">
        <v>916</v>
      </c>
      <c r="C24" s="570"/>
      <c r="D24" s="570"/>
      <c r="E24" s="558"/>
      <c r="F24" s="558"/>
      <c r="G24" s="571" t="s">
        <v>915</v>
      </c>
      <c r="H24" s="572">
        <f>H10+H11+H12+H21+H22+H23</f>
        <v>627587548.89424992</v>
      </c>
      <c r="I24" s="573"/>
      <c r="J24" s="545"/>
      <c r="K24" s="567"/>
      <c r="L24" s="545"/>
    </row>
    <row r="25" spans="1:12" s="574" customFormat="1" ht="15" customHeight="1" x14ac:dyDescent="0.25">
      <c r="A25" s="575"/>
      <c r="B25" s="576" t="s">
        <v>917</v>
      </c>
      <c r="C25" s="577"/>
      <c r="D25" s="577"/>
      <c r="E25" s="578"/>
      <c r="F25" s="579"/>
      <c r="G25" s="580" t="s">
        <v>915</v>
      </c>
      <c r="H25" s="581">
        <f>0.11*H24</f>
        <v>69034630.378367499</v>
      </c>
      <c r="I25" s="582">
        <v>194000000</v>
      </c>
      <c r="J25" s="583">
        <f>I25*0.90909091</f>
        <v>176363636.53999999</v>
      </c>
      <c r="K25" s="567"/>
      <c r="L25" s="545"/>
    </row>
    <row r="26" spans="1:12" s="574" customFormat="1" ht="15" customHeight="1" x14ac:dyDescent="0.25">
      <c r="A26" s="584"/>
      <c r="B26" s="576" t="s">
        <v>916</v>
      </c>
      <c r="C26" s="577"/>
      <c r="D26" s="577"/>
      <c r="E26" s="578"/>
      <c r="F26" s="579"/>
      <c r="G26" s="580" t="s">
        <v>915</v>
      </c>
      <c r="H26" s="581">
        <f>SUM(H24:H25)</f>
        <v>696622179.27261746</v>
      </c>
      <c r="I26" s="585">
        <f>I25*0.909090909091</f>
        <v>176363636.36365399</v>
      </c>
      <c r="J26" s="586"/>
      <c r="K26" s="567"/>
      <c r="L26" s="545"/>
    </row>
    <row r="27" spans="1:12" s="574" customFormat="1" ht="15" customHeight="1" thickBot="1" x14ac:dyDescent="0.3">
      <c r="A27" s="587"/>
      <c r="B27" s="588" t="s">
        <v>420</v>
      </c>
      <c r="C27" s="589"/>
      <c r="D27" s="589"/>
      <c r="E27" s="590"/>
      <c r="F27" s="591"/>
      <c r="G27" s="564" t="s">
        <v>915</v>
      </c>
      <c r="H27" s="592">
        <f>ROUND(H26,-4)</f>
        <v>696620000</v>
      </c>
      <c r="I27" s="593"/>
      <c r="J27" s="594">
        <f>H24-I26</f>
        <v>451223912.5305959</v>
      </c>
      <c r="K27" s="567"/>
      <c r="L27" s="545"/>
    </row>
    <row r="28" spans="1:12" s="574" customFormat="1" ht="15" customHeight="1" x14ac:dyDescent="0.25">
      <c r="A28" s="595"/>
      <c r="B28" s="596"/>
      <c r="C28" s="596"/>
      <c r="D28" s="596"/>
      <c r="E28" s="596"/>
      <c r="F28" s="596"/>
      <c r="G28" s="597"/>
      <c r="H28" s="598"/>
      <c r="I28" s="573"/>
      <c r="J28" s="586">
        <f>1200*5000000</f>
        <v>6000000000</v>
      </c>
      <c r="K28" s="567"/>
      <c r="L28" s="545"/>
    </row>
    <row r="29" spans="1:12" ht="15" customHeight="1" thickBot="1" x14ac:dyDescent="0.3">
      <c r="A29" s="599"/>
      <c r="B29" s="600" t="s">
        <v>918</v>
      </c>
      <c r="C29" s="601" t="s">
        <v>1087</v>
      </c>
      <c r="D29" s="602"/>
      <c r="E29" s="603"/>
      <c r="F29" s="603"/>
      <c r="G29" s="603"/>
      <c r="H29" s="604"/>
      <c r="I29" s="605"/>
      <c r="J29" s="606"/>
      <c r="K29" s="607"/>
    </row>
    <row r="30" spans="1:12" ht="15" customHeight="1" x14ac:dyDescent="0.25">
      <c r="A30" s="608"/>
      <c r="B30" s="609"/>
      <c r="C30" s="609"/>
      <c r="D30" s="610"/>
      <c r="E30" s="610"/>
      <c r="F30" s="610"/>
      <c r="G30" s="610"/>
      <c r="H30" s="611"/>
      <c r="I30" s="612"/>
      <c r="J30" s="606"/>
      <c r="K30" s="607"/>
    </row>
    <row r="31" spans="1:12" ht="15" customHeight="1" x14ac:dyDescent="0.25">
      <c r="A31" s="613"/>
      <c r="D31" s="650"/>
      <c r="E31" s="650"/>
      <c r="F31" s="650"/>
      <c r="G31" s="650"/>
      <c r="H31" s="614"/>
      <c r="I31" s="615"/>
      <c r="J31" s="606"/>
      <c r="K31" s="607"/>
    </row>
    <row r="32" spans="1:12" ht="15" customHeight="1" x14ac:dyDescent="0.25">
      <c r="A32" s="613"/>
      <c r="D32" s="650"/>
      <c r="E32" s="650"/>
      <c r="F32" s="650"/>
      <c r="G32" s="650"/>
      <c r="H32" s="614"/>
      <c r="I32" s="605"/>
      <c r="J32" s="606"/>
      <c r="K32" s="607"/>
    </row>
    <row r="33" spans="1:16" ht="15" customHeight="1" x14ac:dyDescent="0.25">
      <c r="A33" s="616"/>
      <c r="B33" s="617"/>
      <c r="C33" s="617"/>
      <c r="D33" s="617"/>
      <c r="E33" s="617"/>
      <c r="F33" s="617"/>
      <c r="G33" s="618"/>
      <c r="H33" s="619"/>
      <c r="I33" s="620"/>
      <c r="J33" s="621"/>
      <c r="K33" s="607"/>
    </row>
    <row r="34" spans="1:16" ht="15" customHeight="1" x14ac:dyDescent="0.25">
      <c r="A34" s="616"/>
      <c r="D34" s="617"/>
      <c r="G34" s="651"/>
      <c r="H34" s="622"/>
      <c r="I34" s="623"/>
      <c r="J34" s="621"/>
    </row>
    <row r="35" spans="1:16" s="574" customFormat="1" ht="15" customHeight="1" x14ac:dyDescent="0.25">
      <c r="A35" s="624"/>
      <c r="D35" s="652"/>
      <c r="E35" s="653"/>
      <c r="F35" s="653"/>
      <c r="G35" s="617"/>
      <c r="H35" s="625"/>
      <c r="I35" s="626"/>
      <c r="J35" s="621"/>
      <c r="K35" s="545"/>
      <c r="L35" s="545"/>
    </row>
    <row r="36" spans="1:16" s="574" customFormat="1" ht="15" customHeight="1" x14ac:dyDescent="0.25">
      <c r="A36" s="624"/>
      <c r="D36" s="652"/>
      <c r="E36" s="654"/>
      <c r="F36" s="654"/>
      <c r="G36" s="652"/>
      <c r="H36" s="627"/>
      <c r="I36" s="628"/>
      <c r="J36" s="621"/>
      <c r="K36" s="545"/>
      <c r="L36" s="545"/>
    </row>
    <row r="37" spans="1:16" ht="15" customHeight="1" x14ac:dyDescent="0.25">
      <c r="A37" s="616"/>
      <c r="E37" s="655"/>
      <c r="F37" s="655"/>
      <c r="G37" s="652"/>
      <c r="H37" s="629"/>
      <c r="I37" s="628"/>
      <c r="J37" s="621"/>
    </row>
    <row r="38" spans="1:16" ht="15" customHeight="1" x14ac:dyDescent="0.25">
      <c r="A38" s="616"/>
      <c r="E38" s="656"/>
      <c r="F38" s="656"/>
      <c r="H38" s="629"/>
      <c r="I38" s="626"/>
      <c r="J38" s="621"/>
      <c r="K38" s="617"/>
      <c r="L38" s="617"/>
    </row>
    <row r="39" spans="1:16" s="574" customFormat="1" ht="15" customHeight="1" x14ac:dyDescent="0.25">
      <c r="A39" s="630"/>
      <c r="D39" s="657"/>
      <c r="G39" s="657"/>
      <c r="H39" s="631"/>
      <c r="I39" s="628"/>
      <c r="J39" s="621"/>
      <c r="K39" s="617"/>
      <c r="L39" s="617"/>
    </row>
    <row r="40" spans="1:16" ht="15" customHeight="1" x14ac:dyDescent="0.25">
      <c r="A40" s="616"/>
      <c r="D40" s="658"/>
      <c r="G40" s="658"/>
      <c r="H40" s="632"/>
      <c r="I40" s="628"/>
      <c r="J40" s="621"/>
      <c r="K40" s="617"/>
      <c r="L40" s="633"/>
      <c r="M40" s="634"/>
      <c r="N40" s="634"/>
      <c r="O40" s="635"/>
      <c r="P40" s="635"/>
    </row>
    <row r="41" spans="1:16" ht="15" customHeight="1" x14ac:dyDescent="0.25">
      <c r="A41" s="616"/>
      <c r="D41" s="617"/>
      <c r="G41" s="617"/>
      <c r="H41" s="551"/>
      <c r="I41" s="636"/>
      <c r="J41" s="621"/>
      <c r="K41" s="617"/>
      <c r="L41" s="633"/>
      <c r="M41" s="634"/>
      <c r="N41" s="634"/>
      <c r="O41" s="635"/>
      <c r="P41" s="635"/>
    </row>
    <row r="42" spans="1:16" ht="15" customHeight="1" x14ac:dyDescent="0.25">
      <c r="A42" s="637"/>
      <c r="B42" s="617"/>
      <c r="C42" s="617"/>
      <c r="D42" s="617"/>
      <c r="E42" s="617"/>
      <c r="F42" s="617"/>
      <c r="G42" s="618"/>
      <c r="H42" s="619"/>
      <c r="I42" s="626"/>
      <c r="J42" s="621"/>
    </row>
    <row r="43" spans="1:16" ht="15" customHeight="1" x14ac:dyDescent="0.25">
      <c r="A43" s="637"/>
      <c r="B43" s="617"/>
      <c r="C43" s="617"/>
      <c r="D43" s="617"/>
      <c r="E43" s="617"/>
      <c r="F43" s="617"/>
      <c r="G43" s="618"/>
      <c r="H43" s="619"/>
      <c r="I43" s="626"/>
      <c r="J43" s="621"/>
    </row>
    <row r="44" spans="1:16" ht="20.100000000000001" customHeight="1" x14ac:dyDescent="0.25">
      <c r="A44" s="637"/>
      <c r="B44" s="617"/>
      <c r="C44" s="617"/>
      <c r="D44" s="617"/>
      <c r="E44" s="617"/>
      <c r="F44" s="617"/>
      <c r="G44" s="618"/>
      <c r="H44" s="619"/>
    </row>
    <row r="45" spans="1:16" ht="20.100000000000001" customHeight="1" x14ac:dyDescent="0.25">
      <c r="A45" s="637"/>
      <c r="B45" s="617"/>
      <c r="C45" s="617"/>
      <c r="D45" s="617"/>
      <c r="E45" s="617"/>
      <c r="F45" s="617"/>
      <c r="G45" s="618"/>
      <c r="H45" s="619"/>
    </row>
    <row r="46" spans="1:16" ht="20.100000000000001" customHeight="1" x14ac:dyDescent="0.25">
      <c r="A46" s="637"/>
      <c r="B46" s="617"/>
      <c r="C46" s="617"/>
      <c r="D46" s="617"/>
      <c r="E46" s="617"/>
      <c r="F46" s="617"/>
      <c r="G46" s="618"/>
      <c r="H46" s="619"/>
    </row>
    <row r="47" spans="1:16" ht="20.100000000000001" customHeight="1" x14ac:dyDescent="0.25">
      <c r="A47" s="637"/>
      <c r="B47" s="617"/>
      <c r="C47" s="617"/>
      <c r="D47" s="617"/>
      <c r="E47" s="617"/>
      <c r="F47" s="617"/>
      <c r="G47" s="618"/>
      <c r="H47" s="619"/>
    </row>
    <row r="48" spans="1:16" ht="20.100000000000001" customHeight="1" x14ac:dyDescent="0.25">
      <c r="A48" s="637"/>
      <c r="B48" s="617"/>
      <c r="C48" s="617"/>
      <c r="D48" s="617"/>
      <c r="E48" s="617"/>
      <c r="F48" s="617"/>
      <c r="G48" s="618"/>
      <c r="H48" s="619"/>
    </row>
    <row r="49" spans="1:10" ht="20.100000000000001" customHeight="1" x14ac:dyDescent="0.25">
      <c r="A49" s="637"/>
      <c r="B49" s="617"/>
      <c r="C49" s="617"/>
      <c r="D49" s="617"/>
      <c r="E49" s="617"/>
      <c r="F49" s="617"/>
      <c r="G49" s="618"/>
      <c r="H49" s="619"/>
    </row>
    <row r="50" spans="1:10" ht="20.100000000000001" customHeight="1" x14ac:dyDescent="0.25">
      <c r="A50" s="637"/>
      <c r="B50" s="617"/>
      <c r="C50" s="617"/>
      <c r="D50" s="617"/>
      <c r="E50" s="617"/>
      <c r="F50" s="617"/>
      <c r="G50" s="618"/>
      <c r="H50" s="619"/>
    </row>
    <row r="51" spans="1:10" ht="20.100000000000001" customHeight="1" x14ac:dyDescent="0.25">
      <c r="A51" s="637"/>
      <c r="B51" s="617"/>
      <c r="C51" s="617"/>
      <c r="D51" s="617"/>
      <c r="E51" s="617"/>
      <c r="F51" s="617"/>
      <c r="G51" s="618"/>
      <c r="H51" s="619"/>
    </row>
    <row r="52" spans="1:10" ht="20.100000000000001" customHeight="1" x14ac:dyDescent="0.25">
      <c r="A52" s="637"/>
      <c r="B52" s="617"/>
      <c r="C52" s="617"/>
      <c r="D52" s="617"/>
      <c r="E52" s="617"/>
      <c r="F52" s="617"/>
      <c r="G52" s="618"/>
      <c r="H52" s="619"/>
    </row>
    <row r="53" spans="1:10" ht="20.100000000000001" customHeight="1" x14ac:dyDescent="0.25">
      <c r="A53" s="637"/>
      <c r="B53" s="617"/>
      <c r="C53" s="617"/>
      <c r="D53" s="617"/>
      <c r="E53" s="617"/>
      <c r="F53" s="617"/>
      <c r="G53" s="618"/>
      <c r="H53" s="619"/>
    </row>
    <row r="54" spans="1:10" ht="20.100000000000001" customHeight="1" thickBot="1" x14ac:dyDescent="0.3">
      <c r="A54" s="638"/>
      <c r="B54" s="639"/>
      <c r="C54" s="639"/>
      <c r="D54" s="639"/>
      <c r="E54" s="639"/>
      <c r="F54" s="639"/>
      <c r="G54" s="640"/>
      <c r="H54" s="641"/>
    </row>
    <row r="55" spans="1:10" ht="20.100000000000001" customHeight="1" x14ac:dyDescent="0.25">
      <c r="A55" s="617"/>
      <c r="B55" s="617"/>
      <c r="C55" s="617"/>
      <c r="D55" s="617"/>
      <c r="E55" s="617"/>
      <c r="F55" s="617"/>
      <c r="G55" s="618"/>
      <c r="H55" s="634"/>
    </row>
    <row r="56" spans="1:10" ht="20.100000000000001" customHeight="1" x14ac:dyDescent="0.25">
      <c r="A56" s="617"/>
      <c r="B56" s="617"/>
      <c r="C56" s="617"/>
      <c r="D56" s="617"/>
      <c r="E56" s="617"/>
      <c r="F56" s="617"/>
      <c r="G56" s="618"/>
      <c r="H56" s="634"/>
    </row>
    <row r="57" spans="1:10" ht="15" x14ac:dyDescent="0.25">
      <c r="A57" s="617"/>
      <c r="B57" s="617"/>
      <c r="C57" s="617"/>
      <c r="D57" s="617"/>
      <c r="E57" s="617"/>
      <c r="F57" s="617"/>
      <c r="G57" s="618"/>
      <c r="H57" s="634"/>
    </row>
    <row r="58" spans="1:10" ht="15" x14ac:dyDescent="0.25">
      <c r="A58" s="617"/>
      <c r="B58" s="617"/>
      <c r="C58" s="617"/>
      <c r="D58" s="617"/>
      <c r="E58" s="617"/>
      <c r="F58" s="617"/>
      <c r="G58" s="618"/>
      <c r="H58" s="634"/>
    </row>
    <row r="59" spans="1:10" ht="15" x14ac:dyDescent="0.25">
      <c r="A59" s="617"/>
      <c r="B59" s="617"/>
      <c r="C59" s="617"/>
      <c r="D59" s="617"/>
      <c r="E59" s="617"/>
      <c r="F59" s="617"/>
      <c r="G59" s="618"/>
      <c r="H59" s="634"/>
    </row>
    <row r="60" spans="1:10" ht="15" x14ac:dyDescent="0.25">
      <c r="A60" s="617"/>
      <c r="B60" s="617"/>
      <c r="C60" s="617"/>
      <c r="D60" s="617"/>
      <c r="E60" s="617"/>
      <c r="F60" s="617"/>
      <c r="G60" s="618"/>
      <c r="H60" s="634"/>
    </row>
    <row r="61" spans="1:10" ht="15" x14ac:dyDescent="0.25">
      <c r="A61" s="617"/>
      <c r="B61" s="617"/>
      <c r="C61" s="617"/>
      <c r="D61" s="617"/>
      <c r="E61" s="617"/>
      <c r="F61" s="617"/>
      <c r="G61" s="618">
        <f>17000+5000</f>
        <v>22000</v>
      </c>
      <c r="H61" s="634"/>
      <c r="J61" s="545">
        <f>SUM(J45:J60)</f>
        <v>0</v>
      </c>
    </row>
    <row r="62" spans="1:10" ht="15" x14ac:dyDescent="0.25">
      <c r="A62" s="617"/>
      <c r="B62" s="617"/>
      <c r="C62" s="617"/>
      <c r="D62" s="617"/>
      <c r="E62" s="617"/>
      <c r="F62" s="617"/>
      <c r="G62" s="618">
        <f>132000+5000</f>
        <v>137000</v>
      </c>
      <c r="H62" s="634"/>
    </row>
    <row r="63" spans="1:10" ht="15" x14ac:dyDescent="0.25">
      <c r="A63" s="617"/>
      <c r="B63" s="617"/>
      <c r="C63" s="617"/>
      <c r="D63" s="617"/>
      <c r="E63" s="617"/>
      <c r="F63" s="617"/>
      <c r="G63" s="618">
        <f>12000+5000</f>
        <v>17000</v>
      </c>
      <c r="H63" s="634"/>
    </row>
    <row r="64" spans="1:10" ht="15" x14ac:dyDescent="0.25">
      <c r="A64" s="617"/>
      <c r="B64" s="617"/>
      <c r="C64" s="617"/>
      <c r="D64" s="617"/>
      <c r="E64" s="617"/>
      <c r="F64" s="617"/>
      <c r="G64" s="618"/>
      <c r="H64" s="634"/>
    </row>
    <row r="65" spans="1:8" ht="15" x14ac:dyDescent="0.25">
      <c r="A65" s="617"/>
      <c r="B65" s="617"/>
      <c r="C65" s="617"/>
      <c r="D65" s="617"/>
      <c r="E65" s="617"/>
      <c r="F65" s="617"/>
      <c r="G65" s="618"/>
      <c r="H65" s="634"/>
    </row>
    <row r="66" spans="1:8" ht="15" x14ac:dyDescent="0.25">
      <c r="A66" s="617"/>
      <c r="B66" s="617"/>
      <c r="C66" s="617"/>
      <c r="D66" s="617"/>
      <c r="E66" s="617"/>
      <c r="F66" s="617"/>
      <c r="G66" s="618"/>
      <c r="H66" s="634"/>
    </row>
    <row r="67" spans="1:8" ht="15" x14ac:dyDescent="0.25">
      <c r="A67" s="617"/>
      <c r="B67" s="617"/>
      <c r="C67" s="617"/>
      <c r="D67" s="617"/>
      <c r="E67" s="617"/>
      <c r="F67" s="617"/>
      <c r="G67" s="618"/>
      <c r="H67" s="634"/>
    </row>
    <row r="68" spans="1:8" ht="15" x14ac:dyDescent="0.25">
      <c r="A68" s="617"/>
      <c r="B68" s="617"/>
      <c r="C68" s="617"/>
      <c r="D68" s="617"/>
      <c r="E68" s="617"/>
      <c r="F68" s="617"/>
      <c r="G68" s="618"/>
      <c r="H68" s="634"/>
    </row>
    <row r="69" spans="1:8" ht="15" x14ac:dyDescent="0.25">
      <c r="A69" s="617"/>
      <c r="B69" s="617"/>
      <c r="C69" s="617"/>
      <c r="D69" s="617"/>
      <c r="E69" s="617"/>
      <c r="F69" s="617"/>
      <c r="G69" s="618"/>
      <c r="H69" s="634"/>
    </row>
    <row r="70" spans="1:8" ht="15" x14ac:dyDescent="0.25">
      <c r="A70" s="617"/>
      <c r="B70" s="617"/>
      <c r="C70" s="617"/>
      <c r="D70" s="617"/>
      <c r="E70" s="617"/>
      <c r="F70" s="617"/>
      <c r="G70" s="618"/>
      <c r="H70" s="634"/>
    </row>
    <row r="71" spans="1:8" ht="15" x14ac:dyDescent="0.25">
      <c r="A71" s="617"/>
      <c r="B71" s="617"/>
      <c r="C71" s="617"/>
      <c r="D71" s="617"/>
      <c r="E71" s="617"/>
      <c r="F71" s="617"/>
      <c r="G71" s="618"/>
      <c r="H71" s="634"/>
    </row>
    <row r="72" spans="1:8" ht="15" x14ac:dyDescent="0.25">
      <c r="A72" s="617"/>
      <c r="B72" s="617"/>
      <c r="C72" s="617"/>
      <c r="D72" s="617"/>
      <c r="E72" s="617"/>
      <c r="F72" s="617"/>
      <c r="G72" s="618"/>
      <c r="H72" s="634"/>
    </row>
    <row r="73" spans="1:8" ht="15" x14ac:dyDescent="0.25">
      <c r="A73" s="617"/>
      <c r="B73" s="617"/>
      <c r="C73" s="617"/>
      <c r="D73" s="617"/>
      <c r="E73" s="617"/>
      <c r="F73" s="617"/>
      <c r="G73" s="618"/>
      <c r="H73" s="634"/>
    </row>
    <row r="74" spans="1:8" ht="15" x14ac:dyDescent="0.25">
      <c r="A74" s="617"/>
      <c r="B74" s="617"/>
      <c r="C74" s="617"/>
      <c r="D74" s="617"/>
      <c r="E74" s="617"/>
      <c r="F74" s="617"/>
      <c r="G74" s="618"/>
      <c r="H74" s="634"/>
    </row>
    <row r="75" spans="1:8" ht="15" x14ac:dyDescent="0.25">
      <c r="A75" s="617"/>
      <c r="B75" s="617"/>
      <c r="C75" s="617"/>
      <c r="D75" s="617"/>
      <c r="E75" s="617"/>
      <c r="F75" s="617"/>
      <c r="G75" s="618"/>
      <c r="H75" s="634"/>
    </row>
    <row r="76" spans="1:8" ht="15" x14ac:dyDescent="0.25">
      <c r="A76" s="617"/>
      <c r="B76" s="617"/>
      <c r="C76" s="617"/>
      <c r="D76" s="617"/>
      <c r="E76" s="617"/>
      <c r="F76" s="617"/>
      <c r="G76" s="618"/>
      <c r="H76" s="634"/>
    </row>
    <row r="77" spans="1:8" ht="15" x14ac:dyDescent="0.25">
      <c r="A77" s="617"/>
      <c r="B77" s="617"/>
      <c r="C77" s="617"/>
      <c r="D77" s="617"/>
      <c r="E77" s="617"/>
      <c r="F77" s="617"/>
      <c r="G77" s="618"/>
      <c r="H77" s="634"/>
    </row>
    <row r="78" spans="1:8" ht="15" x14ac:dyDescent="0.25">
      <c r="A78" s="617"/>
      <c r="B78" s="617"/>
      <c r="C78" s="617"/>
      <c r="D78" s="617"/>
      <c r="E78" s="617"/>
      <c r="F78" s="617"/>
      <c r="G78" s="618"/>
      <c r="H78" s="634"/>
    </row>
    <row r="79" spans="1:8" ht="15" x14ac:dyDescent="0.25">
      <c r="A79" s="617"/>
      <c r="B79" s="617"/>
      <c r="C79" s="617"/>
      <c r="D79" s="617"/>
      <c r="E79" s="617"/>
      <c r="F79" s="617"/>
      <c r="G79" s="618"/>
      <c r="H79" s="634"/>
    </row>
    <row r="80" spans="1:8" ht="15" x14ac:dyDescent="0.25">
      <c r="A80" s="617"/>
      <c r="B80" s="617"/>
      <c r="C80" s="617"/>
      <c r="D80" s="617"/>
      <c r="E80" s="617"/>
      <c r="F80" s="617"/>
      <c r="G80" s="618"/>
      <c r="H80" s="634"/>
    </row>
    <row r="81" spans="1:8" ht="15" x14ac:dyDescent="0.25">
      <c r="A81" s="617"/>
      <c r="B81" s="617"/>
      <c r="C81" s="617"/>
      <c r="D81" s="617"/>
      <c r="E81" s="617"/>
      <c r="F81" s="617"/>
      <c r="G81" s="618"/>
      <c r="H81" s="634"/>
    </row>
    <row r="82" spans="1:8" ht="15" x14ac:dyDescent="0.25">
      <c r="A82" s="617"/>
      <c r="B82" s="617"/>
      <c r="C82" s="617"/>
      <c r="D82" s="617"/>
      <c r="E82" s="617"/>
      <c r="F82" s="617"/>
      <c r="G82" s="618"/>
      <c r="H82" s="634"/>
    </row>
    <row r="83" spans="1:8" ht="15" x14ac:dyDescent="0.25">
      <c r="A83" s="617"/>
      <c r="B83" s="617"/>
      <c r="C83" s="617"/>
      <c r="D83" s="617"/>
      <c r="E83" s="617"/>
      <c r="F83" s="617"/>
      <c r="G83" s="618"/>
      <c r="H83" s="634"/>
    </row>
    <row r="84" spans="1:8" ht="15" x14ac:dyDescent="0.25">
      <c r="A84" s="617"/>
      <c r="B84" s="617"/>
      <c r="C84" s="617"/>
      <c r="D84" s="617"/>
      <c r="E84" s="617"/>
      <c r="F84" s="617"/>
      <c r="G84" s="618"/>
      <c r="H84" s="634"/>
    </row>
    <row r="85" spans="1:8" ht="15" x14ac:dyDescent="0.25">
      <c r="A85" s="617"/>
      <c r="B85" s="617"/>
      <c r="C85" s="617"/>
      <c r="D85" s="617"/>
      <c r="E85" s="617"/>
      <c r="F85" s="617"/>
      <c r="G85" s="618"/>
      <c r="H85" s="634"/>
    </row>
    <row r="86" spans="1:8" ht="15" x14ac:dyDescent="0.25">
      <c r="A86" s="617"/>
      <c r="B86" s="617"/>
      <c r="C86" s="617"/>
      <c r="D86" s="617"/>
      <c r="E86" s="617"/>
      <c r="F86" s="617"/>
      <c r="G86" s="618"/>
      <c r="H86" s="634"/>
    </row>
    <row r="87" spans="1:8" ht="15" x14ac:dyDescent="0.25">
      <c r="A87" s="617"/>
      <c r="B87" s="617"/>
      <c r="C87" s="617"/>
      <c r="D87" s="617"/>
      <c r="E87" s="617"/>
      <c r="F87" s="617"/>
      <c r="G87" s="618"/>
      <c r="H87" s="634"/>
    </row>
    <row r="88" spans="1:8" ht="15" x14ac:dyDescent="0.25">
      <c r="A88" s="617"/>
      <c r="B88" s="617"/>
      <c r="C88" s="617"/>
      <c r="D88" s="617"/>
      <c r="E88" s="617"/>
      <c r="F88" s="617"/>
      <c r="G88" s="618"/>
      <c r="H88" s="634"/>
    </row>
    <row r="89" spans="1:8" ht="15" x14ac:dyDescent="0.25">
      <c r="A89" s="617"/>
      <c r="B89" s="617"/>
      <c r="C89" s="617"/>
      <c r="D89" s="617"/>
      <c r="E89" s="617"/>
      <c r="F89" s="617"/>
      <c r="G89" s="618"/>
      <c r="H89" s="634"/>
    </row>
    <row r="90" spans="1:8" ht="15" x14ac:dyDescent="0.25">
      <c r="A90" s="617"/>
      <c r="B90" s="617"/>
      <c r="C90" s="617"/>
      <c r="D90" s="617"/>
      <c r="E90" s="617"/>
      <c r="F90" s="617"/>
      <c r="G90" s="618"/>
      <c r="H90" s="634"/>
    </row>
    <row r="91" spans="1:8" ht="15" x14ac:dyDescent="0.25">
      <c r="A91" s="617"/>
      <c r="B91" s="617"/>
      <c r="C91" s="617"/>
      <c r="D91" s="617"/>
      <c r="E91" s="617"/>
      <c r="F91" s="617"/>
      <c r="G91" s="618"/>
      <c r="H91" s="634"/>
    </row>
    <row r="92" spans="1:8" ht="15" x14ac:dyDescent="0.25">
      <c r="A92" s="617"/>
      <c r="B92" s="617"/>
      <c r="C92" s="617"/>
      <c r="D92" s="617"/>
      <c r="E92" s="617"/>
      <c r="F92" s="617"/>
      <c r="G92" s="618"/>
      <c r="H92" s="634"/>
    </row>
    <row r="93" spans="1:8" ht="15" x14ac:dyDescent="0.25">
      <c r="A93" s="617"/>
      <c r="B93" s="617"/>
      <c r="C93" s="617"/>
      <c r="D93" s="617"/>
      <c r="E93" s="617"/>
      <c r="F93" s="617"/>
      <c r="G93" s="618"/>
      <c r="H93" s="634"/>
    </row>
    <row r="94" spans="1:8" ht="15" x14ac:dyDescent="0.25">
      <c r="A94" s="617"/>
      <c r="B94" s="617"/>
      <c r="C94" s="617"/>
      <c r="D94" s="617"/>
      <c r="E94" s="617"/>
      <c r="F94" s="617"/>
      <c r="G94" s="618"/>
      <c r="H94" s="634"/>
    </row>
    <row r="95" spans="1:8" ht="15" x14ac:dyDescent="0.25">
      <c r="A95" s="617"/>
      <c r="B95" s="617"/>
      <c r="C95" s="617"/>
      <c r="D95" s="617"/>
      <c r="E95" s="617"/>
      <c r="F95" s="617"/>
      <c r="G95" s="618"/>
      <c r="H95" s="634"/>
    </row>
    <row r="96" spans="1:8" ht="15" x14ac:dyDescent="0.25">
      <c r="A96" s="617"/>
      <c r="B96" s="617"/>
      <c r="C96" s="617"/>
      <c r="D96" s="617"/>
      <c r="E96" s="617"/>
      <c r="F96" s="617"/>
      <c r="G96" s="618"/>
      <c r="H96" s="634"/>
    </row>
    <row r="97" spans="1:8" ht="15" x14ac:dyDescent="0.25">
      <c r="A97" s="617"/>
      <c r="B97" s="617"/>
      <c r="C97" s="617"/>
      <c r="D97" s="617"/>
      <c r="E97" s="617"/>
      <c r="F97" s="617"/>
      <c r="G97" s="618"/>
      <c r="H97" s="634"/>
    </row>
    <row r="98" spans="1:8" ht="15" x14ac:dyDescent="0.25">
      <c r="A98" s="617"/>
      <c r="B98" s="617"/>
      <c r="C98" s="617"/>
      <c r="D98" s="617"/>
      <c r="E98" s="617"/>
      <c r="F98" s="617"/>
      <c r="G98" s="618"/>
      <c r="H98" s="634"/>
    </row>
    <row r="99" spans="1:8" ht="15" x14ac:dyDescent="0.25">
      <c r="A99" s="617"/>
      <c r="B99" s="617"/>
      <c r="C99" s="617"/>
      <c r="D99" s="617"/>
      <c r="E99" s="617"/>
      <c r="F99" s="617"/>
      <c r="G99" s="618"/>
      <c r="H99" s="634"/>
    </row>
    <row r="100" spans="1:8" ht="15" x14ac:dyDescent="0.25">
      <c r="A100" s="617"/>
      <c r="B100" s="617"/>
      <c r="C100" s="617"/>
      <c r="D100" s="617"/>
      <c r="E100" s="617"/>
      <c r="F100" s="617"/>
      <c r="G100" s="618"/>
      <c r="H100" s="634"/>
    </row>
    <row r="101" spans="1:8" ht="15" x14ac:dyDescent="0.25">
      <c r="A101" s="617"/>
      <c r="B101" s="617"/>
      <c r="C101" s="617"/>
      <c r="D101" s="617"/>
      <c r="E101" s="617"/>
      <c r="F101" s="617"/>
      <c r="G101" s="618"/>
      <c r="H101" s="634"/>
    </row>
    <row r="102" spans="1:8" ht="15" x14ac:dyDescent="0.25">
      <c r="A102" s="617"/>
      <c r="B102" s="617"/>
      <c r="C102" s="617"/>
      <c r="D102" s="617"/>
      <c r="E102" s="617"/>
      <c r="F102" s="617"/>
      <c r="G102" s="618"/>
      <c r="H102" s="634"/>
    </row>
    <row r="103" spans="1:8" ht="15" x14ac:dyDescent="0.25">
      <c r="A103" s="617"/>
      <c r="B103" s="617"/>
      <c r="C103" s="617"/>
      <c r="D103" s="617"/>
      <c r="E103" s="617"/>
      <c r="F103" s="617"/>
      <c r="G103" s="618"/>
      <c r="H103" s="634"/>
    </row>
    <row r="104" spans="1:8" ht="15" x14ac:dyDescent="0.25">
      <c r="A104" s="617"/>
      <c r="B104" s="617"/>
      <c r="C104" s="617"/>
      <c r="D104" s="617"/>
      <c r="E104" s="617"/>
      <c r="F104" s="617"/>
      <c r="G104" s="618"/>
      <c r="H104" s="634"/>
    </row>
    <row r="105" spans="1:8" ht="15" x14ac:dyDescent="0.25">
      <c r="A105" s="617"/>
      <c r="B105" s="617"/>
      <c r="C105" s="617"/>
      <c r="D105" s="617"/>
      <c r="E105" s="617"/>
      <c r="F105" s="617"/>
      <c r="G105" s="618"/>
      <c r="H105" s="634"/>
    </row>
    <row r="106" spans="1:8" ht="15" x14ac:dyDescent="0.25">
      <c r="A106" s="617"/>
      <c r="B106" s="617"/>
      <c r="C106" s="617"/>
      <c r="D106" s="617"/>
      <c r="E106" s="617"/>
      <c r="F106" s="617"/>
      <c r="G106" s="618"/>
      <c r="H106" s="634"/>
    </row>
    <row r="107" spans="1:8" ht="15" x14ac:dyDescent="0.25">
      <c r="A107" s="617"/>
      <c r="B107" s="617"/>
      <c r="C107" s="617"/>
      <c r="D107" s="617"/>
      <c r="E107" s="617"/>
      <c r="F107" s="617"/>
      <c r="G107" s="618"/>
      <c r="H107" s="634"/>
    </row>
    <row r="108" spans="1:8" ht="15" x14ac:dyDescent="0.25">
      <c r="A108" s="617"/>
      <c r="B108" s="617"/>
      <c r="C108" s="617"/>
      <c r="D108" s="617"/>
      <c r="E108" s="617"/>
      <c r="F108" s="617"/>
      <c r="G108" s="618"/>
      <c r="H108" s="634"/>
    </row>
    <row r="109" spans="1:8" ht="15" x14ac:dyDescent="0.25">
      <c r="A109" s="617"/>
      <c r="B109" s="617"/>
      <c r="C109" s="617"/>
      <c r="D109" s="617"/>
      <c r="E109" s="617"/>
      <c r="F109" s="617"/>
      <c r="G109" s="618"/>
      <c r="H109" s="634"/>
    </row>
    <row r="110" spans="1:8" ht="15" x14ac:dyDescent="0.25">
      <c r="A110" s="617"/>
      <c r="B110" s="617"/>
      <c r="C110" s="617"/>
      <c r="D110" s="617"/>
      <c r="E110" s="617"/>
      <c r="F110" s="617"/>
      <c r="G110" s="618"/>
      <c r="H110" s="634"/>
    </row>
    <row r="111" spans="1:8" ht="15" x14ac:dyDescent="0.25">
      <c r="A111" s="617"/>
      <c r="B111" s="617"/>
      <c r="C111" s="617"/>
      <c r="D111" s="617"/>
      <c r="E111" s="617"/>
      <c r="F111" s="617"/>
      <c r="G111" s="618"/>
      <c r="H111" s="634"/>
    </row>
    <row r="112" spans="1:8" ht="15" x14ac:dyDescent="0.25">
      <c r="A112" s="617"/>
      <c r="B112" s="617"/>
      <c r="C112" s="617"/>
      <c r="D112" s="617"/>
      <c r="E112" s="617"/>
      <c r="F112" s="617"/>
      <c r="G112" s="618"/>
      <c r="H112" s="634"/>
    </row>
    <row r="113" spans="1:8" ht="15" x14ac:dyDescent="0.25">
      <c r="A113" s="617"/>
      <c r="B113" s="617"/>
      <c r="C113" s="617"/>
      <c r="D113" s="617"/>
      <c r="E113" s="617"/>
      <c r="F113" s="617"/>
      <c r="G113" s="618"/>
      <c r="H113" s="634"/>
    </row>
    <row r="114" spans="1:8" ht="15" x14ac:dyDescent="0.25">
      <c r="A114" s="617"/>
      <c r="B114" s="617"/>
      <c r="C114" s="617"/>
      <c r="D114" s="617"/>
      <c r="E114" s="617"/>
      <c r="F114" s="617"/>
      <c r="G114" s="618"/>
      <c r="H114" s="634"/>
    </row>
    <row r="115" spans="1:8" ht="15" x14ac:dyDescent="0.25">
      <c r="A115" s="617"/>
      <c r="B115" s="617"/>
      <c r="C115" s="617"/>
      <c r="D115" s="617"/>
      <c r="E115" s="617"/>
      <c r="F115" s="617"/>
      <c r="G115" s="618"/>
      <c r="H115" s="634"/>
    </row>
    <row r="116" spans="1:8" ht="15" x14ac:dyDescent="0.25">
      <c r="A116" s="617"/>
      <c r="B116" s="617"/>
      <c r="C116" s="617"/>
      <c r="D116" s="617"/>
      <c r="E116" s="617"/>
      <c r="F116" s="617"/>
      <c r="G116" s="618"/>
      <c r="H116" s="634"/>
    </row>
    <row r="117" spans="1:8" ht="15" x14ac:dyDescent="0.25">
      <c r="A117" s="617"/>
      <c r="B117" s="617"/>
      <c r="C117" s="617"/>
      <c r="D117" s="617"/>
      <c r="E117" s="617"/>
      <c r="F117" s="617"/>
      <c r="G117" s="618"/>
      <c r="H117" s="634"/>
    </row>
    <row r="118" spans="1:8" ht="15" x14ac:dyDescent="0.25">
      <c r="A118" s="617"/>
      <c r="B118" s="617"/>
      <c r="C118" s="617"/>
      <c r="D118" s="617"/>
      <c r="E118" s="617"/>
      <c r="F118" s="617"/>
      <c r="G118" s="618"/>
      <c r="H118" s="634"/>
    </row>
    <row r="119" spans="1:8" ht="15" x14ac:dyDescent="0.25">
      <c r="A119" s="617"/>
      <c r="B119" s="617"/>
      <c r="C119" s="617"/>
      <c r="D119" s="617"/>
      <c r="E119" s="617"/>
      <c r="F119" s="617"/>
      <c r="G119" s="618"/>
      <c r="H119" s="634"/>
    </row>
    <row r="120" spans="1:8" ht="15" x14ac:dyDescent="0.25">
      <c r="A120" s="617"/>
      <c r="B120" s="617"/>
      <c r="C120" s="617"/>
      <c r="D120" s="617"/>
      <c r="E120" s="617"/>
      <c r="F120" s="617"/>
      <c r="G120" s="618"/>
      <c r="H120" s="634"/>
    </row>
    <row r="121" spans="1:8" ht="15" x14ac:dyDescent="0.25">
      <c r="A121" s="617"/>
      <c r="B121" s="617"/>
      <c r="C121" s="617"/>
      <c r="D121" s="617"/>
      <c r="E121" s="617"/>
      <c r="F121" s="617"/>
      <c r="G121" s="618"/>
      <c r="H121" s="634"/>
    </row>
    <row r="122" spans="1:8" ht="15" x14ac:dyDescent="0.25">
      <c r="A122" s="617"/>
      <c r="B122" s="617"/>
      <c r="C122" s="617"/>
      <c r="D122" s="617"/>
      <c r="E122" s="617"/>
      <c r="F122" s="617"/>
      <c r="G122" s="618"/>
      <c r="H122" s="634"/>
    </row>
    <row r="123" spans="1:8" ht="15" x14ac:dyDescent="0.25">
      <c r="A123" s="617"/>
      <c r="B123" s="617"/>
      <c r="C123" s="617"/>
      <c r="D123" s="617"/>
      <c r="E123" s="617"/>
      <c r="F123" s="617"/>
      <c r="G123" s="618"/>
      <c r="H123" s="634"/>
    </row>
    <row r="124" spans="1:8" ht="15" x14ac:dyDescent="0.25">
      <c r="A124" s="617"/>
      <c r="B124" s="617"/>
      <c r="C124" s="617"/>
      <c r="D124" s="617"/>
      <c r="E124" s="617"/>
      <c r="F124" s="617"/>
      <c r="G124" s="618"/>
      <c r="H124" s="634"/>
    </row>
    <row r="125" spans="1:8" ht="15" x14ac:dyDescent="0.25">
      <c r="A125" s="617"/>
      <c r="B125" s="617"/>
      <c r="C125" s="617"/>
      <c r="D125" s="617"/>
      <c r="E125" s="617"/>
      <c r="F125" s="617"/>
      <c r="G125" s="618"/>
      <c r="H125" s="634"/>
    </row>
    <row r="126" spans="1:8" ht="15" x14ac:dyDescent="0.25">
      <c r="A126" s="617"/>
      <c r="B126" s="617"/>
      <c r="C126" s="617"/>
      <c r="D126" s="617"/>
      <c r="E126" s="617"/>
      <c r="F126" s="617"/>
      <c r="G126" s="618"/>
      <c r="H126" s="634"/>
    </row>
    <row r="127" spans="1:8" ht="15" x14ac:dyDescent="0.25">
      <c r="A127" s="617"/>
      <c r="B127" s="617"/>
      <c r="C127" s="617"/>
      <c r="D127" s="617"/>
      <c r="E127" s="617"/>
      <c r="F127" s="617"/>
      <c r="G127" s="618"/>
      <c r="H127" s="634"/>
    </row>
    <row r="128" spans="1:8" ht="15" x14ac:dyDescent="0.25">
      <c r="A128" s="617"/>
      <c r="B128" s="617"/>
      <c r="C128" s="617"/>
      <c r="D128" s="617"/>
      <c r="E128" s="617"/>
      <c r="F128" s="617"/>
      <c r="G128" s="618"/>
      <c r="H128" s="634"/>
    </row>
    <row r="129" spans="1:8" ht="15" x14ac:dyDescent="0.25">
      <c r="A129" s="617"/>
      <c r="B129" s="617"/>
      <c r="C129" s="617"/>
      <c r="D129" s="617"/>
      <c r="E129" s="617"/>
      <c r="F129" s="617"/>
      <c r="G129" s="618"/>
      <c r="H129" s="634"/>
    </row>
    <row r="130" spans="1:8" ht="15" x14ac:dyDescent="0.25">
      <c r="A130" s="617"/>
      <c r="B130" s="617"/>
      <c r="C130" s="617"/>
      <c r="D130" s="617"/>
      <c r="E130" s="617"/>
      <c r="F130" s="617"/>
      <c r="G130" s="618"/>
      <c r="H130" s="634"/>
    </row>
    <row r="131" spans="1:8" ht="15" x14ac:dyDescent="0.25">
      <c r="A131" s="617"/>
      <c r="B131" s="617"/>
      <c r="C131" s="617"/>
      <c r="D131" s="617"/>
      <c r="E131" s="617"/>
      <c r="F131" s="617"/>
      <c r="G131" s="618"/>
      <c r="H131" s="634"/>
    </row>
    <row r="132" spans="1:8" ht="15" x14ac:dyDescent="0.25">
      <c r="A132" s="617"/>
      <c r="B132" s="617"/>
      <c r="C132" s="617"/>
      <c r="D132" s="617"/>
      <c r="E132" s="617"/>
      <c r="F132" s="617"/>
      <c r="G132" s="618"/>
      <c r="H132" s="634"/>
    </row>
    <row r="133" spans="1:8" ht="15" x14ac:dyDescent="0.25">
      <c r="A133" s="617"/>
      <c r="B133" s="617"/>
      <c r="C133" s="617"/>
      <c r="D133" s="617"/>
      <c r="E133" s="617"/>
      <c r="F133" s="617"/>
      <c r="G133" s="618"/>
      <c r="H133" s="634"/>
    </row>
    <row r="134" spans="1:8" ht="15" x14ac:dyDescent="0.25">
      <c r="A134" s="617"/>
      <c r="B134" s="617"/>
      <c r="C134" s="617"/>
      <c r="D134" s="617"/>
      <c r="E134" s="617"/>
      <c r="F134" s="617"/>
      <c r="G134" s="618"/>
      <c r="H134" s="634"/>
    </row>
    <row r="135" spans="1:8" ht="15" x14ac:dyDescent="0.25">
      <c r="A135" s="617"/>
      <c r="B135" s="617"/>
      <c r="C135" s="617"/>
      <c r="D135" s="617"/>
      <c r="E135" s="617"/>
      <c r="F135" s="617"/>
      <c r="G135" s="618"/>
      <c r="H135" s="634"/>
    </row>
    <row r="136" spans="1:8" ht="15" x14ac:dyDescent="0.25">
      <c r="A136" s="617"/>
      <c r="B136" s="617"/>
      <c r="C136" s="617"/>
      <c r="D136" s="617"/>
      <c r="E136" s="617"/>
      <c r="F136" s="617"/>
      <c r="G136" s="618"/>
      <c r="H136" s="634"/>
    </row>
    <row r="137" spans="1:8" ht="15" x14ac:dyDescent="0.25">
      <c r="A137" s="617"/>
      <c r="B137" s="617"/>
      <c r="C137" s="617"/>
      <c r="D137" s="617"/>
      <c r="E137" s="617"/>
      <c r="F137" s="617"/>
      <c r="G137" s="618"/>
      <c r="H137" s="634"/>
    </row>
    <row r="138" spans="1:8" ht="15" x14ac:dyDescent="0.25">
      <c r="A138" s="617"/>
      <c r="B138" s="617"/>
      <c r="C138" s="617"/>
      <c r="D138" s="617"/>
      <c r="E138" s="617"/>
      <c r="F138" s="617"/>
      <c r="G138" s="618"/>
      <c r="H138" s="634"/>
    </row>
    <row r="139" spans="1:8" ht="15" x14ac:dyDescent="0.25">
      <c r="A139" s="617"/>
      <c r="B139" s="617"/>
      <c r="C139" s="617"/>
      <c r="D139" s="617"/>
      <c r="E139" s="617"/>
      <c r="F139" s="617"/>
      <c r="G139" s="618"/>
      <c r="H139" s="634"/>
    </row>
    <row r="140" spans="1:8" ht="15" x14ac:dyDescent="0.25">
      <c r="A140" s="617"/>
      <c r="B140" s="617"/>
      <c r="C140" s="617"/>
      <c r="D140" s="617"/>
      <c r="E140" s="617"/>
      <c r="F140" s="617"/>
      <c r="G140" s="618"/>
      <c r="H140" s="634"/>
    </row>
    <row r="141" spans="1:8" ht="15" x14ac:dyDescent="0.25">
      <c r="A141" s="617"/>
      <c r="B141" s="617"/>
      <c r="C141" s="617"/>
      <c r="D141" s="617"/>
      <c r="E141" s="617"/>
      <c r="F141" s="617"/>
      <c r="G141" s="618"/>
      <c r="H141" s="634"/>
    </row>
    <row r="142" spans="1:8" ht="15" x14ac:dyDescent="0.25">
      <c r="A142" s="617"/>
      <c r="B142" s="617"/>
      <c r="C142" s="617"/>
      <c r="D142" s="617"/>
      <c r="E142" s="617"/>
      <c r="F142" s="617"/>
      <c r="G142" s="618"/>
      <c r="H142" s="634"/>
    </row>
    <row r="143" spans="1:8" ht="15" x14ac:dyDescent="0.25">
      <c r="A143" s="617"/>
      <c r="B143" s="617"/>
      <c r="C143" s="617"/>
      <c r="D143" s="617"/>
      <c r="E143" s="617"/>
      <c r="F143" s="617"/>
      <c r="G143" s="618"/>
      <c r="H143" s="634"/>
    </row>
    <row r="144" spans="1:8" ht="15" x14ac:dyDescent="0.25">
      <c r="A144" s="617"/>
      <c r="B144" s="617"/>
      <c r="C144" s="617"/>
      <c r="D144" s="617"/>
      <c r="E144" s="617"/>
      <c r="F144" s="617"/>
      <c r="G144" s="618"/>
      <c r="H144" s="634"/>
    </row>
    <row r="145" spans="1:8" ht="15" x14ac:dyDescent="0.25">
      <c r="A145" s="617"/>
      <c r="B145" s="617"/>
      <c r="C145" s="617"/>
      <c r="D145" s="617"/>
      <c r="E145" s="617"/>
      <c r="F145" s="617"/>
      <c r="G145" s="618"/>
      <c r="H145" s="634"/>
    </row>
    <row r="146" spans="1:8" ht="15" x14ac:dyDescent="0.25">
      <c r="A146" s="617"/>
      <c r="B146" s="617"/>
      <c r="C146" s="617"/>
      <c r="D146" s="617"/>
      <c r="E146" s="617"/>
      <c r="F146" s="617"/>
      <c r="G146" s="618"/>
      <c r="H146" s="634"/>
    </row>
    <row r="147" spans="1:8" ht="15" x14ac:dyDescent="0.25">
      <c r="A147" s="617"/>
      <c r="B147" s="617"/>
      <c r="C147" s="617"/>
      <c r="D147" s="617"/>
      <c r="E147" s="617"/>
      <c r="F147" s="617"/>
      <c r="G147" s="618"/>
      <c r="H147" s="634"/>
    </row>
    <row r="148" spans="1:8" ht="15" x14ac:dyDescent="0.25">
      <c r="A148" s="617"/>
      <c r="B148" s="617"/>
      <c r="C148" s="617"/>
      <c r="D148" s="617"/>
      <c r="E148" s="617"/>
      <c r="F148" s="617"/>
      <c r="G148" s="618"/>
      <c r="H148" s="634"/>
    </row>
    <row r="149" spans="1:8" ht="15" x14ac:dyDescent="0.25">
      <c r="A149" s="617"/>
      <c r="B149" s="617"/>
      <c r="C149" s="617"/>
      <c r="D149" s="617"/>
      <c r="E149" s="617"/>
      <c r="F149" s="617"/>
      <c r="G149" s="618"/>
      <c r="H149" s="634"/>
    </row>
    <row r="150" spans="1:8" ht="15" x14ac:dyDescent="0.25">
      <c r="A150" s="617"/>
      <c r="B150" s="617"/>
      <c r="C150" s="617"/>
      <c r="D150" s="617"/>
      <c r="E150" s="617"/>
      <c r="F150" s="617"/>
      <c r="G150" s="618"/>
      <c r="H150" s="634"/>
    </row>
    <row r="151" spans="1:8" ht="15" x14ac:dyDescent="0.25">
      <c r="A151" s="617"/>
      <c r="B151" s="617"/>
      <c r="C151" s="617"/>
      <c r="D151" s="617"/>
      <c r="E151" s="617"/>
      <c r="F151" s="617"/>
      <c r="G151" s="618"/>
      <c r="H151" s="634"/>
    </row>
    <row r="152" spans="1:8" ht="15" x14ac:dyDescent="0.25">
      <c r="A152" s="617"/>
      <c r="B152" s="617"/>
      <c r="C152" s="617"/>
      <c r="D152" s="617"/>
      <c r="E152" s="617"/>
      <c r="F152" s="617"/>
      <c r="G152" s="618"/>
      <c r="H152" s="634"/>
    </row>
    <row r="153" spans="1:8" ht="15" x14ac:dyDescent="0.25">
      <c r="A153" s="617"/>
      <c r="B153" s="617"/>
      <c r="C153" s="617"/>
      <c r="D153" s="617"/>
      <c r="E153" s="617"/>
      <c r="F153" s="617"/>
      <c r="G153" s="618"/>
      <c r="H153" s="634"/>
    </row>
    <row r="154" spans="1:8" ht="15" x14ac:dyDescent="0.25">
      <c r="A154" s="617"/>
      <c r="B154" s="617"/>
      <c r="C154" s="617"/>
      <c r="D154" s="617"/>
      <c r="E154" s="617"/>
      <c r="F154" s="617"/>
      <c r="G154" s="618"/>
      <c r="H154" s="634"/>
    </row>
    <row r="155" spans="1:8" ht="15" x14ac:dyDescent="0.25">
      <c r="A155" s="617"/>
      <c r="B155" s="617"/>
      <c r="C155" s="617"/>
      <c r="D155" s="617"/>
      <c r="E155" s="617"/>
      <c r="F155" s="617"/>
      <c r="G155" s="618"/>
      <c r="H155" s="634"/>
    </row>
    <row r="156" spans="1:8" ht="15" x14ac:dyDescent="0.25">
      <c r="A156" s="617"/>
      <c r="B156" s="617"/>
      <c r="C156" s="617"/>
      <c r="D156" s="617"/>
      <c r="E156" s="617"/>
      <c r="F156" s="617"/>
      <c r="G156" s="618"/>
      <c r="H156" s="634"/>
    </row>
    <row r="157" spans="1:8" ht="15" x14ac:dyDescent="0.25">
      <c r="A157" s="617"/>
      <c r="B157" s="617"/>
      <c r="C157" s="617"/>
      <c r="D157" s="617"/>
      <c r="E157" s="617"/>
      <c r="F157" s="617"/>
      <c r="G157" s="618"/>
      <c r="H157" s="634"/>
    </row>
    <row r="158" spans="1:8" ht="15" x14ac:dyDescent="0.25">
      <c r="A158" s="617"/>
      <c r="B158" s="617"/>
      <c r="C158" s="617"/>
      <c r="D158" s="617"/>
      <c r="E158" s="617"/>
      <c r="F158" s="617"/>
      <c r="G158" s="618"/>
      <c r="H158" s="634"/>
    </row>
    <row r="159" spans="1:8" ht="15" x14ac:dyDescent="0.25">
      <c r="A159" s="617"/>
      <c r="B159" s="617"/>
      <c r="C159" s="617"/>
      <c r="D159" s="617"/>
      <c r="E159" s="617"/>
      <c r="F159" s="617"/>
      <c r="G159" s="618"/>
      <c r="H159" s="634"/>
    </row>
    <row r="160" spans="1:8" ht="15" x14ac:dyDescent="0.25">
      <c r="A160" s="617"/>
      <c r="B160" s="617"/>
      <c r="C160" s="617"/>
      <c r="D160" s="617"/>
      <c r="E160" s="617"/>
      <c r="F160" s="617"/>
      <c r="G160" s="618"/>
      <c r="H160" s="634"/>
    </row>
    <row r="161" spans="1:8" ht="15" x14ac:dyDescent="0.25">
      <c r="A161" s="617"/>
      <c r="B161" s="617"/>
      <c r="C161" s="617"/>
      <c r="D161" s="617"/>
      <c r="E161" s="617"/>
      <c r="F161" s="617"/>
      <c r="G161" s="618"/>
      <c r="H161" s="634"/>
    </row>
    <row r="162" spans="1:8" ht="15" x14ac:dyDescent="0.25">
      <c r="A162" s="617"/>
      <c r="B162" s="617"/>
      <c r="C162" s="617"/>
      <c r="D162" s="617"/>
      <c r="E162" s="617"/>
      <c r="F162" s="617"/>
      <c r="G162" s="618"/>
      <c r="H162" s="634"/>
    </row>
    <row r="163" spans="1:8" ht="15" x14ac:dyDescent="0.25">
      <c r="A163" s="617"/>
      <c r="B163" s="617"/>
      <c r="C163" s="617"/>
      <c r="D163" s="617"/>
      <c r="E163" s="617"/>
      <c r="F163" s="617"/>
      <c r="G163" s="618"/>
      <c r="H163" s="634"/>
    </row>
    <row r="164" spans="1:8" ht="15" x14ac:dyDescent="0.25">
      <c r="A164" s="617"/>
      <c r="B164" s="617"/>
      <c r="C164" s="617"/>
      <c r="D164" s="617"/>
      <c r="E164" s="617"/>
      <c r="F164" s="617"/>
      <c r="G164" s="618"/>
      <c r="H164" s="634"/>
    </row>
    <row r="165" spans="1:8" ht="15" x14ac:dyDescent="0.25">
      <c r="A165" s="617"/>
      <c r="B165" s="617"/>
      <c r="C165" s="617"/>
      <c r="D165" s="617"/>
      <c r="E165" s="617"/>
      <c r="F165" s="617"/>
      <c r="G165" s="618"/>
      <c r="H165" s="634"/>
    </row>
    <row r="166" spans="1:8" ht="15" x14ac:dyDescent="0.25">
      <c r="A166" s="617"/>
      <c r="B166" s="617"/>
      <c r="C166" s="617"/>
      <c r="D166" s="617"/>
      <c r="E166" s="617"/>
      <c r="F166" s="617"/>
      <c r="G166" s="618"/>
      <c r="H166" s="634"/>
    </row>
    <row r="167" spans="1:8" ht="15" x14ac:dyDescent="0.25">
      <c r="A167" s="617"/>
      <c r="B167" s="617"/>
      <c r="C167" s="617"/>
      <c r="D167" s="617"/>
      <c r="E167" s="617"/>
      <c r="F167" s="617"/>
      <c r="G167" s="618"/>
      <c r="H167" s="634"/>
    </row>
    <row r="168" spans="1:8" ht="15" x14ac:dyDescent="0.25">
      <c r="A168" s="617"/>
      <c r="B168" s="617"/>
      <c r="C168" s="617"/>
      <c r="D168" s="617"/>
      <c r="E168" s="617"/>
      <c r="F168" s="617"/>
      <c r="G168" s="618"/>
      <c r="H168" s="634"/>
    </row>
    <row r="169" spans="1:8" ht="15" x14ac:dyDescent="0.25">
      <c r="A169" s="617"/>
      <c r="B169" s="617"/>
      <c r="C169" s="617"/>
      <c r="D169" s="617"/>
      <c r="E169" s="617"/>
      <c r="F169" s="617"/>
      <c r="G169" s="618"/>
      <c r="H169" s="634"/>
    </row>
    <row r="170" spans="1:8" ht="15" x14ac:dyDescent="0.25">
      <c r="A170" s="617"/>
      <c r="B170" s="617"/>
      <c r="C170" s="617"/>
      <c r="D170" s="617"/>
      <c r="E170" s="617"/>
      <c r="F170" s="617"/>
      <c r="G170" s="618"/>
      <c r="H170" s="634"/>
    </row>
    <row r="171" spans="1:8" ht="15" x14ac:dyDescent="0.25">
      <c r="A171" s="617"/>
      <c r="B171" s="617"/>
      <c r="C171" s="617"/>
      <c r="D171" s="617"/>
      <c r="E171" s="617"/>
      <c r="F171" s="617"/>
      <c r="G171" s="618"/>
      <c r="H171" s="634"/>
    </row>
    <row r="172" spans="1:8" ht="15" x14ac:dyDescent="0.25">
      <c r="A172" s="617"/>
      <c r="B172" s="617"/>
      <c r="C172" s="617"/>
      <c r="D172" s="617"/>
      <c r="E172" s="617"/>
      <c r="F172" s="617"/>
      <c r="G172" s="618"/>
      <c r="H172" s="634"/>
    </row>
    <row r="173" spans="1:8" ht="15" x14ac:dyDescent="0.25">
      <c r="A173" s="617"/>
      <c r="B173" s="617"/>
      <c r="C173" s="617"/>
      <c r="D173" s="617"/>
      <c r="E173" s="617"/>
      <c r="F173" s="617"/>
      <c r="G173" s="618"/>
      <c r="H173" s="634"/>
    </row>
    <row r="174" spans="1:8" ht="15" x14ac:dyDescent="0.25">
      <c r="A174" s="617"/>
      <c r="B174" s="617"/>
      <c r="C174" s="617"/>
      <c r="D174" s="617"/>
      <c r="E174" s="617"/>
      <c r="F174" s="617"/>
      <c r="G174" s="618"/>
      <c r="H174" s="634"/>
    </row>
    <row r="175" spans="1:8" ht="15" x14ac:dyDescent="0.25">
      <c r="A175" s="617"/>
      <c r="B175" s="617"/>
      <c r="C175" s="617"/>
      <c r="D175" s="617"/>
      <c r="E175" s="617"/>
      <c r="F175" s="617"/>
      <c r="G175" s="618"/>
      <c r="H175" s="634"/>
    </row>
    <row r="176" spans="1:8" ht="15" x14ac:dyDescent="0.25">
      <c r="A176" s="617"/>
      <c r="B176" s="617"/>
      <c r="C176" s="617"/>
      <c r="D176" s="617"/>
      <c r="E176" s="617"/>
      <c r="F176" s="617"/>
      <c r="G176" s="618"/>
      <c r="H176" s="634"/>
    </row>
    <row r="177" spans="1:8" ht="15" x14ac:dyDescent="0.25">
      <c r="A177" s="617"/>
      <c r="B177" s="617"/>
      <c r="C177" s="617"/>
      <c r="D177" s="617"/>
      <c r="E177" s="617"/>
      <c r="F177" s="617"/>
      <c r="G177" s="618"/>
      <c r="H177" s="634"/>
    </row>
    <row r="178" spans="1:8" ht="15" x14ac:dyDescent="0.25">
      <c r="A178" s="617"/>
      <c r="B178" s="617"/>
      <c r="C178" s="617"/>
      <c r="D178" s="617"/>
      <c r="E178" s="617"/>
      <c r="F178" s="617"/>
      <c r="G178" s="618"/>
      <c r="H178" s="634"/>
    </row>
    <row r="179" spans="1:8" ht="15" x14ac:dyDescent="0.25">
      <c r="A179" s="617"/>
      <c r="B179" s="617"/>
      <c r="C179" s="617"/>
      <c r="D179" s="617"/>
      <c r="E179" s="617"/>
      <c r="F179" s="617"/>
      <c r="G179" s="618"/>
      <c r="H179" s="634"/>
    </row>
    <row r="180" spans="1:8" ht="15" x14ac:dyDescent="0.25">
      <c r="A180" s="617"/>
      <c r="B180" s="617"/>
      <c r="C180" s="617"/>
      <c r="D180" s="617"/>
      <c r="E180" s="617"/>
      <c r="F180" s="617"/>
      <c r="G180" s="618"/>
      <c r="H180" s="634"/>
    </row>
    <row r="181" spans="1:8" ht="15" x14ac:dyDescent="0.25">
      <c r="A181" s="617"/>
      <c r="B181" s="617"/>
      <c r="C181" s="617"/>
      <c r="D181" s="617"/>
      <c r="E181" s="617"/>
      <c r="F181" s="617"/>
      <c r="G181" s="618"/>
      <c r="H181" s="634"/>
    </row>
    <row r="182" spans="1:8" ht="15" x14ac:dyDescent="0.25">
      <c r="A182" s="617"/>
      <c r="B182" s="617"/>
      <c r="C182" s="617"/>
      <c r="D182" s="617"/>
      <c r="E182" s="617"/>
      <c r="F182" s="617"/>
      <c r="G182" s="618"/>
      <c r="H182" s="634"/>
    </row>
    <row r="183" spans="1:8" ht="15" x14ac:dyDescent="0.25">
      <c r="A183" s="617"/>
      <c r="B183" s="617"/>
      <c r="C183" s="617"/>
      <c r="D183" s="617"/>
      <c r="E183" s="617"/>
      <c r="F183" s="617"/>
      <c r="G183" s="618"/>
      <c r="H183" s="634"/>
    </row>
    <row r="184" spans="1:8" ht="15" x14ac:dyDescent="0.25">
      <c r="A184" s="617"/>
      <c r="B184" s="617"/>
      <c r="C184" s="617"/>
      <c r="D184" s="617"/>
      <c r="E184" s="617"/>
      <c r="F184" s="617"/>
      <c r="G184" s="618"/>
      <c r="H184" s="634"/>
    </row>
    <row r="185" spans="1:8" ht="15" x14ac:dyDescent="0.25">
      <c r="A185" s="617"/>
      <c r="B185" s="617"/>
      <c r="C185" s="617"/>
      <c r="D185" s="617"/>
      <c r="E185" s="617"/>
      <c r="F185" s="617"/>
      <c r="G185" s="618"/>
      <c r="H185" s="634"/>
    </row>
    <row r="186" spans="1:8" ht="15" x14ac:dyDescent="0.25">
      <c r="A186" s="617"/>
      <c r="B186" s="617"/>
      <c r="C186" s="617"/>
      <c r="D186" s="617"/>
      <c r="E186" s="617"/>
      <c r="F186" s="617"/>
      <c r="G186" s="618"/>
      <c r="H186" s="634"/>
    </row>
    <row r="187" spans="1:8" ht="15" x14ac:dyDescent="0.25">
      <c r="A187" s="617"/>
      <c r="B187" s="617"/>
      <c r="C187" s="617"/>
      <c r="D187" s="617"/>
      <c r="E187" s="617"/>
      <c r="F187" s="617"/>
      <c r="G187" s="618"/>
      <c r="H187" s="634"/>
    </row>
    <row r="188" spans="1:8" ht="15" x14ac:dyDescent="0.25">
      <c r="A188" s="617"/>
      <c r="B188" s="617"/>
      <c r="C188" s="617"/>
      <c r="D188" s="617"/>
      <c r="E188" s="617"/>
      <c r="F188" s="617"/>
      <c r="G188" s="618"/>
      <c r="H188" s="634"/>
    </row>
    <row r="189" spans="1:8" ht="15" x14ac:dyDescent="0.25">
      <c r="A189" s="617"/>
      <c r="B189" s="617"/>
      <c r="C189" s="617"/>
      <c r="D189" s="617"/>
      <c r="E189" s="617"/>
      <c r="F189" s="617"/>
      <c r="G189" s="618"/>
      <c r="H189" s="634"/>
    </row>
    <row r="190" spans="1:8" ht="15" x14ac:dyDescent="0.25">
      <c r="A190" s="617"/>
      <c r="B190" s="617"/>
      <c r="C190" s="617"/>
      <c r="D190" s="617"/>
      <c r="E190" s="617"/>
      <c r="F190" s="617"/>
      <c r="G190" s="618"/>
      <c r="H190" s="634"/>
    </row>
    <row r="191" spans="1:8" ht="15" x14ac:dyDescent="0.25">
      <c r="A191" s="617"/>
      <c r="B191" s="617"/>
      <c r="C191" s="617"/>
      <c r="D191" s="617"/>
      <c r="E191" s="617"/>
      <c r="F191" s="617"/>
      <c r="G191" s="618"/>
      <c r="H191" s="634"/>
    </row>
    <row r="192" spans="1:8" ht="15" x14ac:dyDescent="0.25">
      <c r="A192" s="617"/>
      <c r="B192" s="617"/>
      <c r="C192" s="617"/>
      <c r="D192" s="617"/>
      <c r="E192" s="617"/>
      <c r="F192" s="617"/>
      <c r="G192" s="618"/>
      <c r="H192" s="634"/>
    </row>
    <row r="193" spans="1:8" ht="15" x14ac:dyDescent="0.25">
      <c r="A193" s="617"/>
      <c r="B193" s="617"/>
      <c r="C193" s="617"/>
      <c r="D193" s="617"/>
      <c r="E193" s="617"/>
      <c r="F193" s="617"/>
      <c r="G193" s="618"/>
      <c r="H193" s="634"/>
    </row>
    <row r="194" spans="1:8" ht="15" x14ac:dyDescent="0.25">
      <c r="A194" s="617"/>
      <c r="B194" s="617"/>
      <c r="C194" s="617"/>
      <c r="D194" s="617"/>
      <c r="E194" s="617"/>
      <c r="F194" s="617"/>
      <c r="G194" s="618"/>
      <c r="H194" s="634"/>
    </row>
    <row r="195" spans="1:8" ht="15" x14ac:dyDescent="0.25">
      <c r="A195" s="617"/>
      <c r="B195" s="617"/>
      <c r="C195" s="617"/>
      <c r="D195" s="617"/>
      <c r="E195" s="617"/>
      <c r="F195" s="617"/>
      <c r="G195" s="618"/>
      <c r="H195" s="634"/>
    </row>
    <row r="196" spans="1:8" ht="15" x14ac:dyDescent="0.25">
      <c r="A196" s="617"/>
      <c r="B196" s="617"/>
      <c r="C196" s="617"/>
      <c r="D196" s="617"/>
      <c r="E196" s="617"/>
      <c r="F196" s="617"/>
      <c r="G196" s="618"/>
      <c r="H196" s="634"/>
    </row>
    <row r="197" spans="1:8" ht="15" x14ac:dyDescent="0.25">
      <c r="A197" s="617"/>
      <c r="B197" s="617"/>
      <c r="C197" s="617"/>
      <c r="D197" s="617"/>
      <c r="E197" s="617"/>
      <c r="F197" s="617"/>
      <c r="G197" s="618"/>
      <c r="H197" s="634"/>
    </row>
    <row r="198" spans="1:8" ht="15" x14ac:dyDescent="0.25">
      <c r="A198" s="617"/>
      <c r="B198" s="617"/>
      <c r="C198" s="617"/>
      <c r="D198" s="617"/>
      <c r="E198" s="617"/>
      <c r="F198" s="617"/>
      <c r="G198" s="618"/>
      <c r="H198" s="634"/>
    </row>
    <row r="199" spans="1:8" ht="15" x14ac:dyDescent="0.25">
      <c r="A199" s="617"/>
      <c r="B199" s="617"/>
      <c r="C199" s="617"/>
      <c r="D199" s="617"/>
      <c r="E199" s="617"/>
      <c r="F199" s="617"/>
      <c r="G199" s="618"/>
      <c r="H199" s="634"/>
    </row>
    <row r="200" spans="1:8" ht="15" x14ac:dyDescent="0.25">
      <c r="A200" s="617"/>
      <c r="B200" s="617"/>
      <c r="C200" s="617"/>
      <c r="D200" s="617"/>
      <c r="E200" s="617"/>
      <c r="F200" s="617"/>
      <c r="G200" s="618"/>
      <c r="H200" s="634"/>
    </row>
    <row r="201" spans="1:8" ht="15" x14ac:dyDescent="0.25">
      <c r="A201" s="617"/>
      <c r="B201" s="617"/>
      <c r="C201" s="617"/>
      <c r="D201" s="617"/>
      <c r="E201" s="617"/>
      <c r="F201" s="617"/>
      <c r="G201" s="618"/>
      <c r="H201" s="634"/>
    </row>
    <row r="202" spans="1:8" ht="15" x14ac:dyDescent="0.25">
      <c r="A202" s="617"/>
      <c r="B202" s="617"/>
      <c r="C202" s="617"/>
      <c r="D202" s="617"/>
      <c r="E202" s="617"/>
      <c r="F202" s="617"/>
      <c r="G202" s="618"/>
      <c r="H202" s="634"/>
    </row>
    <row r="203" spans="1:8" ht="15" x14ac:dyDescent="0.25">
      <c r="A203" s="617"/>
      <c r="B203" s="617"/>
      <c r="C203" s="617"/>
      <c r="D203" s="617"/>
      <c r="E203" s="617"/>
      <c r="F203" s="617"/>
      <c r="G203" s="618"/>
      <c r="H203" s="634"/>
    </row>
    <row r="204" spans="1:8" ht="15" x14ac:dyDescent="0.25">
      <c r="A204" s="617"/>
      <c r="B204" s="617"/>
      <c r="C204" s="617"/>
      <c r="D204" s="617"/>
      <c r="E204" s="617"/>
      <c r="F204" s="617"/>
      <c r="G204" s="618"/>
      <c r="H204" s="634"/>
    </row>
    <row r="205" spans="1:8" ht="15" x14ac:dyDescent="0.25">
      <c r="A205" s="617"/>
      <c r="B205" s="617"/>
      <c r="C205" s="617"/>
      <c r="D205" s="617"/>
      <c r="E205" s="617"/>
      <c r="F205" s="617"/>
      <c r="G205" s="618"/>
      <c r="H205" s="634"/>
    </row>
    <row r="206" spans="1:8" ht="15" x14ac:dyDescent="0.25">
      <c r="A206" s="617"/>
      <c r="B206" s="617"/>
      <c r="C206" s="617"/>
      <c r="D206" s="617"/>
      <c r="E206" s="617"/>
      <c r="F206" s="617"/>
      <c r="G206" s="618"/>
      <c r="H206" s="634"/>
    </row>
    <row r="207" spans="1:8" ht="15" x14ac:dyDescent="0.25">
      <c r="A207" s="617"/>
      <c r="B207" s="617"/>
      <c r="C207" s="617"/>
      <c r="D207" s="617"/>
      <c r="E207" s="617"/>
      <c r="F207" s="617"/>
      <c r="G207" s="618"/>
      <c r="H207" s="634"/>
    </row>
    <row r="208" spans="1:8" ht="15" x14ac:dyDescent="0.25">
      <c r="A208" s="617"/>
      <c r="B208" s="617"/>
      <c r="C208" s="617"/>
      <c r="D208" s="617"/>
      <c r="E208" s="617"/>
      <c r="F208" s="617"/>
      <c r="G208" s="618"/>
      <c r="H208" s="634"/>
    </row>
    <row r="209" spans="1:8" ht="15" x14ac:dyDescent="0.25">
      <c r="A209" s="617"/>
      <c r="B209" s="617"/>
      <c r="C209" s="617"/>
      <c r="D209" s="617"/>
      <c r="E209" s="617"/>
      <c r="F209" s="617"/>
      <c r="G209" s="618"/>
      <c r="H209" s="634"/>
    </row>
    <row r="210" spans="1:8" ht="15" x14ac:dyDescent="0.25">
      <c r="A210" s="617"/>
      <c r="B210" s="617"/>
      <c r="C210" s="617"/>
      <c r="D210" s="617"/>
      <c r="E210" s="617"/>
      <c r="F210" s="617"/>
      <c r="G210" s="618"/>
      <c r="H210" s="634"/>
    </row>
    <row r="211" spans="1:8" ht="15" x14ac:dyDescent="0.25">
      <c r="A211" s="617"/>
      <c r="B211" s="617"/>
      <c r="C211" s="617"/>
      <c r="D211" s="617"/>
      <c r="E211" s="617"/>
      <c r="F211" s="617"/>
      <c r="G211" s="618"/>
      <c r="H211" s="634"/>
    </row>
    <row r="212" spans="1:8" ht="15" x14ac:dyDescent="0.25">
      <c r="A212" s="617"/>
      <c r="B212" s="617"/>
      <c r="C212" s="617"/>
      <c r="D212" s="617"/>
      <c r="E212" s="617"/>
      <c r="F212" s="617"/>
      <c r="G212" s="618"/>
      <c r="H212" s="634"/>
    </row>
    <row r="213" spans="1:8" ht="15" x14ac:dyDescent="0.25">
      <c r="A213" s="617"/>
      <c r="B213" s="617"/>
      <c r="C213" s="617"/>
      <c r="D213" s="617"/>
      <c r="E213" s="617"/>
      <c r="F213" s="617"/>
      <c r="G213" s="618"/>
      <c r="H213" s="634"/>
    </row>
    <row r="214" spans="1:8" ht="15" x14ac:dyDescent="0.25">
      <c r="A214" s="617"/>
      <c r="B214" s="617"/>
      <c r="C214" s="617"/>
      <c r="D214" s="617"/>
      <c r="E214" s="617"/>
      <c r="F214" s="617"/>
      <c r="G214" s="618"/>
      <c r="H214" s="634"/>
    </row>
    <row r="215" spans="1:8" ht="15" x14ac:dyDescent="0.25">
      <c r="A215" s="617"/>
      <c r="B215" s="617"/>
      <c r="C215" s="617"/>
      <c r="D215" s="617"/>
      <c r="E215" s="617"/>
      <c r="F215" s="617"/>
      <c r="G215" s="618"/>
      <c r="H215" s="634"/>
    </row>
    <row r="216" spans="1:8" ht="15" x14ac:dyDescent="0.25">
      <c r="A216" s="617"/>
      <c r="B216" s="617"/>
      <c r="C216" s="617"/>
      <c r="D216" s="617"/>
      <c r="E216" s="617"/>
      <c r="F216" s="617"/>
      <c r="G216" s="618"/>
      <c r="H216" s="634"/>
    </row>
    <row r="217" spans="1:8" ht="15" x14ac:dyDescent="0.25">
      <c r="A217" s="617"/>
      <c r="B217" s="617"/>
      <c r="C217" s="617"/>
      <c r="D217" s="617"/>
      <c r="E217" s="617"/>
      <c r="F217" s="617"/>
      <c r="G217" s="618"/>
      <c r="H217" s="634"/>
    </row>
    <row r="218" spans="1:8" ht="15" x14ac:dyDescent="0.25">
      <c r="A218" s="617"/>
      <c r="B218" s="617"/>
      <c r="C218" s="617"/>
      <c r="D218" s="617"/>
      <c r="E218" s="617"/>
      <c r="F218" s="617"/>
      <c r="G218" s="618"/>
      <c r="H218" s="634"/>
    </row>
    <row r="219" spans="1:8" ht="15" x14ac:dyDescent="0.25">
      <c r="A219" s="617"/>
      <c r="B219" s="617"/>
      <c r="C219" s="617"/>
      <c r="D219" s="617"/>
      <c r="E219" s="617"/>
      <c r="F219" s="617"/>
      <c r="G219" s="618"/>
      <c r="H219" s="634"/>
    </row>
    <row r="220" spans="1:8" ht="15" x14ac:dyDescent="0.25">
      <c r="A220" s="617"/>
      <c r="B220" s="617"/>
      <c r="C220" s="617"/>
      <c r="D220" s="617"/>
      <c r="E220" s="617"/>
      <c r="F220" s="617"/>
      <c r="G220" s="618"/>
      <c r="H220" s="634"/>
    </row>
    <row r="221" spans="1:8" ht="15" x14ac:dyDescent="0.25">
      <c r="A221" s="617"/>
      <c r="B221" s="617"/>
      <c r="C221" s="617"/>
      <c r="D221" s="617"/>
      <c r="E221" s="617"/>
      <c r="F221" s="617"/>
      <c r="G221" s="618"/>
      <c r="H221" s="634"/>
    </row>
    <row r="222" spans="1:8" ht="15" x14ac:dyDescent="0.25">
      <c r="A222" s="617"/>
      <c r="B222" s="617"/>
      <c r="C222" s="617"/>
      <c r="D222" s="617"/>
      <c r="E222" s="617"/>
      <c r="F222" s="617"/>
      <c r="G222" s="618"/>
      <c r="H222" s="634"/>
    </row>
    <row r="223" spans="1:8" ht="15" x14ac:dyDescent="0.25">
      <c r="A223" s="617"/>
      <c r="B223" s="617"/>
      <c r="C223" s="617"/>
      <c r="D223" s="617"/>
      <c r="E223" s="617"/>
      <c r="F223" s="617"/>
      <c r="G223" s="618"/>
      <c r="H223" s="634"/>
    </row>
    <row r="224" spans="1:8" ht="15" x14ac:dyDescent="0.25">
      <c r="A224" s="617"/>
      <c r="B224" s="617"/>
      <c r="C224" s="617"/>
      <c r="D224" s="617"/>
      <c r="E224" s="617"/>
      <c r="F224" s="617"/>
      <c r="G224" s="618"/>
      <c r="H224" s="634"/>
    </row>
    <row r="225" spans="1:8" ht="15" x14ac:dyDescent="0.25">
      <c r="A225" s="617"/>
      <c r="B225" s="617"/>
      <c r="C225" s="617"/>
      <c r="D225" s="617"/>
      <c r="E225" s="617"/>
      <c r="F225" s="617"/>
      <c r="G225" s="618"/>
      <c r="H225" s="634"/>
    </row>
    <row r="226" spans="1:8" ht="15" x14ac:dyDescent="0.25">
      <c r="A226" s="617"/>
      <c r="B226" s="617"/>
      <c r="C226" s="617"/>
      <c r="D226" s="617"/>
      <c r="E226" s="617"/>
      <c r="F226" s="617"/>
      <c r="G226" s="618"/>
      <c r="H226" s="634"/>
    </row>
    <row r="227" spans="1:8" ht="15" x14ac:dyDescent="0.25">
      <c r="A227" s="617"/>
      <c r="B227" s="617"/>
      <c r="C227" s="617"/>
      <c r="D227" s="617"/>
      <c r="E227" s="617"/>
      <c r="F227" s="617"/>
      <c r="G227" s="618"/>
      <c r="H227" s="634"/>
    </row>
    <row r="228" spans="1:8" ht="15" x14ac:dyDescent="0.25">
      <c r="A228" s="617"/>
      <c r="B228" s="617"/>
      <c r="C228" s="617"/>
      <c r="D228" s="617"/>
      <c r="E228" s="617"/>
      <c r="F228" s="617"/>
      <c r="G228" s="618"/>
      <c r="H228" s="634"/>
    </row>
    <row r="229" spans="1:8" ht="15" x14ac:dyDescent="0.25">
      <c r="A229" s="617"/>
      <c r="B229" s="617"/>
      <c r="C229" s="617"/>
      <c r="D229" s="617"/>
      <c r="E229" s="617"/>
      <c r="F229" s="617"/>
      <c r="G229" s="618"/>
      <c r="H229" s="634"/>
    </row>
    <row r="230" spans="1:8" ht="15" x14ac:dyDescent="0.25">
      <c r="A230" s="617"/>
      <c r="B230" s="617"/>
      <c r="C230" s="617"/>
      <c r="D230" s="617"/>
      <c r="E230" s="617"/>
      <c r="F230" s="617"/>
      <c r="G230" s="618"/>
      <c r="H230" s="634"/>
    </row>
    <row r="231" spans="1:8" ht="15" x14ac:dyDescent="0.25">
      <c r="A231" s="617"/>
      <c r="B231" s="617"/>
      <c r="C231" s="617"/>
      <c r="D231" s="617"/>
      <c r="E231" s="617"/>
      <c r="F231" s="617"/>
      <c r="G231" s="618"/>
      <c r="H231" s="634"/>
    </row>
    <row r="232" spans="1:8" ht="15" x14ac:dyDescent="0.25">
      <c r="A232" s="617"/>
      <c r="B232" s="617"/>
      <c r="C232" s="617"/>
      <c r="D232" s="617"/>
      <c r="E232" s="617"/>
      <c r="F232" s="617"/>
      <c r="G232" s="618"/>
      <c r="H232" s="634"/>
    </row>
    <row r="233" spans="1:8" ht="15" x14ac:dyDescent="0.25">
      <c r="A233" s="617"/>
      <c r="B233" s="617"/>
      <c r="C233" s="617"/>
      <c r="D233" s="617"/>
      <c r="E233" s="617"/>
      <c r="F233" s="617"/>
      <c r="G233" s="618"/>
      <c r="H233" s="634"/>
    </row>
    <row r="234" spans="1:8" ht="15" x14ac:dyDescent="0.25">
      <c r="A234" s="617"/>
      <c r="B234" s="617"/>
      <c r="C234" s="617"/>
      <c r="D234" s="617"/>
      <c r="E234" s="617"/>
      <c r="F234" s="617"/>
      <c r="G234" s="618"/>
      <c r="H234" s="634"/>
    </row>
    <row r="235" spans="1:8" ht="15" x14ac:dyDescent="0.25">
      <c r="A235" s="617"/>
      <c r="B235" s="617"/>
      <c r="C235" s="617"/>
      <c r="D235" s="617"/>
      <c r="E235" s="617"/>
      <c r="F235" s="617"/>
      <c r="G235" s="618"/>
      <c r="H235" s="634"/>
    </row>
    <row r="236" spans="1:8" ht="15" x14ac:dyDescent="0.25">
      <c r="A236" s="617"/>
      <c r="B236" s="617"/>
      <c r="C236" s="617"/>
      <c r="D236" s="617"/>
      <c r="E236" s="617"/>
      <c r="F236" s="617"/>
      <c r="G236" s="618"/>
      <c r="H236" s="634"/>
    </row>
    <row r="237" spans="1:8" ht="15" x14ac:dyDescent="0.25">
      <c r="A237" s="617"/>
      <c r="B237" s="617"/>
      <c r="C237" s="617"/>
      <c r="D237" s="617"/>
      <c r="E237" s="617"/>
      <c r="F237" s="617"/>
      <c r="G237" s="618"/>
      <c r="H237" s="634"/>
    </row>
    <row r="238" spans="1:8" ht="15" x14ac:dyDescent="0.25">
      <c r="A238" s="617"/>
      <c r="B238" s="617"/>
      <c r="C238" s="617"/>
      <c r="D238" s="617"/>
      <c r="E238" s="617"/>
      <c r="F238" s="617"/>
      <c r="G238" s="618"/>
      <c r="H238" s="634"/>
    </row>
    <row r="239" spans="1:8" ht="15" x14ac:dyDescent="0.25">
      <c r="A239" s="617"/>
      <c r="B239" s="617"/>
      <c r="C239" s="617"/>
      <c r="D239" s="617"/>
      <c r="E239" s="617"/>
      <c r="F239" s="617"/>
      <c r="G239" s="618"/>
      <c r="H239" s="634"/>
    </row>
    <row r="240" spans="1:8" ht="15" x14ac:dyDescent="0.25">
      <c r="A240" s="617"/>
      <c r="B240" s="617"/>
      <c r="C240" s="617"/>
      <c r="D240" s="617"/>
      <c r="E240" s="617"/>
      <c r="F240" s="617"/>
      <c r="G240" s="618"/>
      <c r="H240" s="634"/>
    </row>
    <row r="241" spans="1:8" ht="15" x14ac:dyDescent="0.25">
      <c r="A241" s="617"/>
      <c r="B241" s="617"/>
      <c r="C241" s="617"/>
      <c r="D241" s="617"/>
      <c r="E241" s="617"/>
      <c r="F241" s="617"/>
      <c r="G241" s="618"/>
      <c r="H241" s="634"/>
    </row>
    <row r="242" spans="1:8" ht="15" x14ac:dyDescent="0.25">
      <c r="A242" s="617"/>
      <c r="B242" s="617"/>
      <c r="C242" s="617"/>
      <c r="D242" s="617"/>
      <c r="E242" s="617"/>
      <c r="F242" s="617"/>
      <c r="G242" s="618"/>
      <c r="H242" s="634"/>
    </row>
    <row r="243" spans="1:8" ht="15" x14ac:dyDescent="0.25">
      <c r="A243" s="617"/>
      <c r="B243" s="617"/>
      <c r="C243" s="617"/>
      <c r="D243" s="617"/>
      <c r="E243" s="617"/>
      <c r="F243" s="617"/>
      <c r="G243" s="618"/>
      <c r="H243" s="634"/>
    </row>
    <row r="244" spans="1:8" ht="15" x14ac:dyDescent="0.25">
      <c r="A244" s="617"/>
      <c r="B244" s="617"/>
      <c r="C244" s="617"/>
      <c r="D244" s="617"/>
      <c r="E244" s="617"/>
      <c r="F244" s="617"/>
      <c r="G244" s="618"/>
      <c r="H244" s="634"/>
    </row>
    <row r="245" spans="1:8" ht="15" x14ac:dyDescent="0.25">
      <c r="A245" s="617"/>
      <c r="B245" s="617"/>
      <c r="C245" s="617"/>
      <c r="D245" s="617"/>
      <c r="E245" s="617"/>
      <c r="F245" s="617"/>
      <c r="G245" s="618"/>
      <c r="H245" s="634"/>
    </row>
    <row r="246" spans="1:8" ht="15" x14ac:dyDescent="0.25">
      <c r="A246" s="617"/>
      <c r="B246" s="617"/>
      <c r="C246" s="617"/>
      <c r="D246" s="617"/>
      <c r="E246" s="617"/>
      <c r="F246" s="617"/>
      <c r="G246" s="618"/>
      <c r="H246" s="634"/>
    </row>
    <row r="247" spans="1:8" ht="15" x14ac:dyDescent="0.25">
      <c r="A247" s="617"/>
      <c r="B247" s="617"/>
      <c r="C247" s="617"/>
      <c r="D247" s="617"/>
      <c r="E247" s="617"/>
      <c r="F247" s="617"/>
      <c r="G247" s="618"/>
      <c r="H247" s="634"/>
    </row>
    <row r="248" spans="1:8" ht="15" x14ac:dyDescent="0.25">
      <c r="A248" s="617"/>
      <c r="B248" s="617"/>
      <c r="C248" s="617"/>
      <c r="D248" s="617"/>
      <c r="E248" s="617"/>
      <c r="F248" s="617"/>
      <c r="G248" s="618"/>
      <c r="H248" s="634"/>
    </row>
    <row r="249" spans="1:8" ht="15" x14ac:dyDescent="0.25">
      <c r="A249" s="617"/>
      <c r="B249" s="617"/>
      <c r="C249" s="617"/>
      <c r="D249" s="617"/>
      <c r="E249" s="617"/>
      <c r="F249" s="617"/>
      <c r="G249" s="618"/>
      <c r="H249" s="634"/>
    </row>
    <row r="250" spans="1:8" ht="15" x14ac:dyDescent="0.25">
      <c r="A250" s="617"/>
      <c r="B250" s="617"/>
      <c r="C250" s="617"/>
      <c r="D250" s="617"/>
      <c r="E250" s="617"/>
      <c r="F250" s="617"/>
      <c r="G250" s="618"/>
      <c r="H250" s="634"/>
    </row>
    <row r="251" spans="1:8" ht="15" x14ac:dyDescent="0.25">
      <c r="A251" s="617"/>
      <c r="B251" s="617"/>
      <c r="C251" s="617"/>
      <c r="D251" s="617"/>
      <c r="E251" s="617"/>
      <c r="F251" s="617"/>
      <c r="G251" s="618"/>
      <c r="H251" s="634"/>
    </row>
    <row r="252" spans="1:8" ht="15" x14ac:dyDescent="0.25">
      <c r="A252" s="617"/>
      <c r="B252" s="617"/>
      <c r="C252" s="617"/>
      <c r="D252" s="617"/>
      <c r="E252" s="617"/>
      <c r="F252" s="617"/>
      <c r="G252" s="618"/>
      <c r="H252" s="634"/>
    </row>
    <row r="253" spans="1:8" ht="15" x14ac:dyDescent="0.25">
      <c r="A253" s="617"/>
      <c r="B253" s="617"/>
      <c r="C253" s="617"/>
      <c r="D253" s="617"/>
      <c r="E253" s="617"/>
      <c r="F253" s="617"/>
      <c r="G253" s="618"/>
      <c r="H253" s="634"/>
    </row>
    <row r="254" spans="1:8" ht="15" x14ac:dyDescent="0.25">
      <c r="A254" s="617"/>
      <c r="B254" s="617"/>
      <c r="C254" s="617"/>
      <c r="D254" s="617"/>
      <c r="E254" s="617"/>
      <c r="F254" s="617"/>
      <c r="G254" s="618"/>
      <c r="H254" s="634"/>
    </row>
    <row r="255" spans="1:8" ht="15" x14ac:dyDescent="0.25">
      <c r="A255" s="617"/>
      <c r="B255" s="617"/>
      <c r="C255" s="617"/>
      <c r="D255" s="617"/>
      <c r="E255" s="617"/>
      <c r="F255" s="617"/>
      <c r="G255" s="618"/>
      <c r="H255" s="634"/>
    </row>
    <row r="256" spans="1:8" ht="15" x14ac:dyDescent="0.25">
      <c r="A256" s="617"/>
      <c r="B256" s="617"/>
      <c r="C256" s="617"/>
      <c r="D256" s="617"/>
      <c r="E256" s="617"/>
      <c r="F256" s="617"/>
      <c r="G256" s="618"/>
      <c r="H256" s="634"/>
    </row>
    <row r="257" spans="1:8" ht="15" x14ac:dyDescent="0.25">
      <c r="A257" s="617"/>
      <c r="B257" s="617"/>
      <c r="C257" s="617"/>
      <c r="D257" s="617"/>
      <c r="E257" s="617"/>
      <c r="F257" s="617"/>
      <c r="G257" s="618"/>
      <c r="H257" s="634"/>
    </row>
    <row r="258" spans="1:8" ht="15" x14ac:dyDescent="0.25">
      <c r="A258" s="617"/>
      <c r="B258" s="617"/>
      <c r="C258" s="617"/>
      <c r="D258" s="617"/>
      <c r="E258" s="617"/>
      <c r="F258" s="617"/>
      <c r="G258" s="618"/>
      <c r="H258" s="634"/>
    </row>
    <row r="259" spans="1:8" ht="15" x14ac:dyDescent="0.25">
      <c r="A259" s="617"/>
      <c r="B259" s="617"/>
      <c r="C259" s="617"/>
      <c r="D259" s="617"/>
      <c r="E259" s="617"/>
      <c r="F259" s="617"/>
      <c r="G259" s="618"/>
      <c r="H259" s="634"/>
    </row>
    <row r="260" spans="1:8" ht="15" x14ac:dyDescent="0.25">
      <c r="A260" s="617"/>
      <c r="B260" s="617"/>
      <c r="C260" s="617"/>
      <c r="D260" s="617"/>
      <c r="E260" s="617"/>
      <c r="F260" s="617"/>
      <c r="G260" s="618"/>
      <c r="H260" s="634"/>
    </row>
    <row r="261" spans="1:8" ht="15" x14ac:dyDescent="0.25">
      <c r="A261" s="617"/>
      <c r="B261" s="617"/>
      <c r="C261" s="617"/>
      <c r="D261" s="617"/>
      <c r="E261" s="617"/>
      <c r="F261" s="617"/>
      <c r="G261" s="618"/>
      <c r="H261" s="634"/>
    </row>
    <row r="262" spans="1:8" ht="15" x14ac:dyDescent="0.25">
      <c r="A262" s="617"/>
      <c r="B262" s="617"/>
      <c r="C262" s="617"/>
      <c r="D262" s="617"/>
      <c r="E262" s="617"/>
      <c r="F262" s="617"/>
      <c r="G262" s="618"/>
      <c r="H262" s="634"/>
    </row>
    <row r="263" spans="1:8" ht="15" x14ac:dyDescent="0.25">
      <c r="A263" s="617"/>
      <c r="B263" s="617"/>
      <c r="C263" s="617"/>
      <c r="D263" s="617"/>
      <c r="E263" s="617"/>
      <c r="F263" s="617"/>
      <c r="G263" s="618"/>
      <c r="H263" s="634"/>
    </row>
    <row r="264" spans="1:8" ht="15" x14ac:dyDescent="0.25">
      <c r="A264" s="617"/>
      <c r="B264" s="617"/>
      <c r="C264" s="617"/>
      <c r="D264" s="617"/>
      <c r="E264" s="617"/>
      <c r="F264" s="617"/>
      <c r="G264" s="618"/>
      <c r="H264" s="634"/>
    </row>
    <row r="265" spans="1:8" ht="15" x14ac:dyDescent="0.25">
      <c r="A265" s="617"/>
      <c r="B265" s="617"/>
      <c r="C265" s="617"/>
      <c r="D265" s="617"/>
      <c r="E265" s="617"/>
      <c r="F265" s="617"/>
      <c r="G265" s="618"/>
      <c r="H265" s="634"/>
    </row>
    <row r="266" spans="1:8" ht="15" x14ac:dyDescent="0.25">
      <c r="A266" s="617"/>
      <c r="B266" s="617"/>
      <c r="C266" s="617"/>
      <c r="D266" s="617"/>
      <c r="E266" s="617"/>
      <c r="F266" s="617"/>
      <c r="G266" s="618"/>
      <c r="H266" s="634"/>
    </row>
    <row r="267" spans="1:8" ht="15" x14ac:dyDescent="0.25">
      <c r="A267" s="617"/>
      <c r="B267" s="617"/>
      <c r="C267" s="617"/>
      <c r="D267" s="617"/>
      <c r="E267" s="617"/>
      <c r="F267" s="617"/>
      <c r="G267" s="618"/>
      <c r="H267" s="634"/>
    </row>
    <row r="268" spans="1:8" ht="15" x14ac:dyDescent="0.25">
      <c r="A268" s="617"/>
      <c r="B268" s="617"/>
      <c r="C268" s="617"/>
      <c r="D268" s="617"/>
      <c r="E268" s="617"/>
      <c r="F268" s="617"/>
      <c r="G268" s="618"/>
      <c r="H268" s="634"/>
    </row>
    <row r="269" spans="1:8" ht="15" x14ac:dyDescent="0.25">
      <c r="A269" s="617"/>
      <c r="B269" s="617"/>
      <c r="C269" s="617"/>
      <c r="D269" s="617"/>
      <c r="E269" s="617"/>
      <c r="F269" s="617"/>
      <c r="G269" s="618"/>
      <c r="H269" s="634"/>
    </row>
    <row r="270" spans="1:8" ht="15" x14ac:dyDescent="0.25">
      <c r="A270" s="617"/>
      <c r="B270" s="617"/>
      <c r="C270" s="617"/>
      <c r="D270" s="617"/>
      <c r="E270" s="617"/>
      <c r="F270" s="617"/>
      <c r="G270" s="618"/>
      <c r="H270" s="634"/>
    </row>
    <row r="271" spans="1:8" ht="15" x14ac:dyDescent="0.25">
      <c r="A271" s="617"/>
      <c r="B271" s="617"/>
      <c r="C271" s="617"/>
      <c r="D271" s="617"/>
      <c r="E271" s="617"/>
      <c r="F271" s="617"/>
      <c r="G271" s="618"/>
      <c r="H271" s="634"/>
    </row>
    <row r="272" spans="1:8" ht="15" x14ac:dyDescent="0.25">
      <c r="A272" s="617"/>
      <c r="B272" s="617"/>
      <c r="C272" s="617"/>
      <c r="D272" s="617"/>
      <c r="E272" s="617"/>
      <c r="F272" s="617"/>
      <c r="G272" s="618"/>
      <c r="H272" s="634"/>
    </row>
    <row r="273" spans="1:8" ht="15" x14ac:dyDescent="0.25">
      <c r="A273" s="617"/>
      <c r="B273" s="617"/>
      <c r="C273" s="617"/>
      <c r="D273" s="617"/>
      <c r="E273" s="617"/>
      <c r="F273" s="617"/>
      <c r="G273" s="618"/>
      <c r="H273" s="634"/>
    </row>
    <row r="274" spans="1:8" ht="15" x14ac:dyDescent="0.25">
      <c r="A274" s="617"/>
      <c r="B274" s="617"/>
      <c r="C274" s="617"/>
      <c r="D274" s="617"/>
      <c r="E274" s="617"/>
      <c r="F274" s="617"/>
      <c r="G274" s="618"/>
      <c r="H274" s="634"/>
    </row>
    <row r="275" spans="1:8" ht="15" x14ac:dyDescent="0.25">
      <c r="A275" s="617"/>
      <c r="B275" s="617"/>
      <c r="C275" s="617"/>
      <c r="D275" s="617"/>
      <c r="E275" s="617"/>
      <c r="F275" s="617"/>
      <c r="G275" s="618"/>
      <c r="H275" s="634"/>
    </row>
    <row r="276" spans="1:8" ht="15" x14ac:dyDescent="0.25">
      <c r="A276" s="617"/>
      <c r="B276" s="617"/>
      <c r="C276" s="617"/>
      <c r="D276" s="617"/>
      <c r="E276" s="617"/>
      <c r="F276" s="617"/>
      <c r="G276" s="618"/>
      <c r="H276" s="634"/>
    </row>
    <row r="277" spans="1:8" ht="15" x14ac:dyDescent="0.25">
      <c r="A277" s="617"/>
      <c r="B277" s="617"/>
      <c r="C277" s="617"/>
      <c r="D277" s="617"/>
      <c r="E277" s="617"/>
      <c r="F277" s="617"/>
      <c r="G277" s="618"/>
      <c r="H277" s="634"/>
    </row>
    <row r="278" spans="1:8" ht="15" x14ac:dyDescent="0.25">
      <c r="A278" s="617"/>
      <c r="B278" s="617"/>
      <c r="C278" s="617"/>
      <c r="D278" s="617"/>
      <c r="E278" s="617"/>
      <c r="F278" s="617"/>
      <c r="G278" s="618"/>
      <c r="H278" s="634"/>
    </row>
    <row r="279" spans="1:8" ht="15" x14ac:dyDescent="0.25">
      <c r="A279" s="617"/>
      <c r="B279" s="617"/>
      <c r="C279" s="617"/>
      <c r="D279" s="617"/>
      <c r="E279" s="617"/>
      <c r="F279" s="617"/>
      <c r="G279" s="618"/>
      <c r="H279" s="634"/>
    </row>
    <row r="280" spans="1:8" ht="15" x14ac:dyDescent="0.25">
      <c r="A280" s="617"/>
      <c r="B280" s="617"/>
      <c r="C280" s="617"/>
      <c r="D280" s="617"/>
      <c r="E280" s="617"/>
      <c r="F280" s="617"/>
      <c r="G280" s="618"/>
      <c r="H280" s="634"/>
    </row>
    <row r="281" spans="1:8" ht="15" x14ac:dyDescent="0.25">
      <c r="A281" s="617"/>
      <c r="B281" s="617"/>
      <c r="C281" s="617"/>
      <c r="D281" s="617"/>
      <c r="E281" s="617"/>
      <c r="F281" s="617"/>
      <c r="G281" s="618"/>
      <c r="H281" s="634"/>
    </row>
    <row r="282" spans="1:8" ht="15" x14ac:dyDescent="0.25">
      <c r="A282" s="617"/>
      <c r="B282" s="617"/>
      <c r="C282" s="617"/>
      <c r="D282" s="617"/>
      <c r="E282" s="617"/>
      <c r="F282" s="617"/>
      <c r="G282" s="618"/>
      <c r="H282" s="634"/>
    </row>
    <row r="283" spans="1:8" ht="15" x14ac:dyDescent="0.25">
      <c r="A283" s="617"/>
      <c r="B283" s="617"/>
      <c r="C283" s="617"/>
      <c r="D283" s="617"/>
      <c r="E283" s="617"/>
      <c r="F283" s="617"/>
      <c r="G283" s="618"/>
      <c r="H283" s="634"/>
    </row>
    <row r="284" spans="1:8" ht="15" x14ac:dyDescent="0.25">
      <c r="A284" s="617"/>
      <c r="B284" s="617"/>
      <c r="C284" s="617"/>
      <c r="D284" s="617"/>
      <c r="E284" s="617"/>
      <c r="F284" s="617"/>
      <c r="G284" s="618"/>
      <c r="H284" s="634"/>
    </row>
    <row r="285" spans="1:8" ht="15" x14ac:dyDescent="0.25">
      <c r="A285" s="617"/>
      <c r="B285" s="617"/>
      <c r="C285" s="617"/>
      <c r="D285" s="617"/>
      <c r="E285" s="617"/>
      <c r="F285" s="617"/>
      <c r="G285" s="618"/>
      <c r="H285" s="634"/>
    </row>
    <row r="286" spans="1:8" ht="15" x14ac:dyDescent="0.25">
      <c r="A286" s="617"/>
      <c r="B286" s="617"/>
      <c r="C286" s="617"/>
      <c r="D286" s="617"/>
      <c r="E286" s="617"/>
      <c r="F286" s="617"/>
      <c r="G286" s="618"/>
      <c r="H286" s="634"/>
    </row>
    <row r="287" spans="1:8" ht="15" x14ac:dyDescent="0.25">
      <c r="A287" s="617"/>
      <c r="B287" s="617"/>
      <c r="C287" s="617"/>
      <c r="D287" s="617"/>
      <c r="E287" s="617"/>
      <c r="F287" s="617"/>
      <c r="G287" s="618"/>
      <c r="H287" s="634"/>
    </row>
    <row r="288" spans="1:8" ht="15" x14ac:dyDescent="0.25">
      <c r="A288" s="617"/>
      <c r="B288" s="617"/>
      <c r="C288" s="617"/>
      <c r="D288" s="617"/>
      <c r="E288" s="617"/>
      <c r="F288" s="617"/>
      <c r="G288" s="618"/>
      <c r="H288" s="634"/>
    </row>
    <row r="289" spans="1:8" ht="15" x14ac:dyDescent="0.25">
      <c r="A289" s="617"/>
      <c r="B289" s="617"/>
      <c r="C289" s="617"/>
      <c r="D289" s="617"/>
      <c r="E289" s="617"/>
      <c r="F289" s="617"/>
      <c r="G289" s="618"/>
      <c r="H289" s="634"/>
    </row>
    <row r="290" spans="1:8" ht="15" x14ac:dyDescent="0.25">
      <c r="A290" s="617"/>
      <c r="B290" s="617"/>
      <c r="C290" s="617"/>
      <c r="D290" s="617"/>
      <c r="E290" s="617"/>
      <c r="F290" s="617"/>
      <c r="G290" s="618"/>
      <c r="H290" s="634"/>
    </row>
    <row r="291" spans="1:8" ht="15" x14ac:dyDescent="0.25">
      <c r="A291" s="617"/>
      <c r="B291" s="617"/>
      <c r="C291" s="617"/>
      <c r="D291" s="617"/>
      <c r="E291" s="617"/>
      <c r="F291" s="617"/>
      <c r="G291" s="618"/>
      <c r="H291" s="634"/>
    </row>
    <row r="292" spans="1:8" ht="15" x14ac:dyDescent="0.25">
      <c r="A292" s="617"/>
      <c r="B292" s="617"/>
      <c r="C292" s="617"/>
      <c r="D292" s="617"/>
      <c r="E292" s="617"/>
      <c r="F292" s="617"/>
      <c r="G292" s="618"/>
      <c r="H292" s="634"/>
    </row>
    <row r="293" spans="1:8" ht="15" x14ac:dyDescent="0.25">
      <c r="A293" s="617"/>
      <c r="B293" s="617"/>
      <c r="C293" s="617"/>
      <c r="D293" s="617"/>
      <c r="E293" s="617"/>
      <c r="F293" s="617"/>
      <c r="G293" s="618"/>
      <c r="H293" s="634"/>
    </row>
    <row r="294" spans="1:8" ht="15" x14ac:dyDescent="0.25">
      <c r="A294" s="617"/>
      <c r="B294" s="617"/>
      <c r="C294" s="617"/>
      <c r="D294" s="617"/>
      <c r="E294" s="617"/>
      <c r="F294" s="617"/>
      <c r="G294" s="618"/>
      <c r="H294" s="634"/>
    </row>
    <row r="295" spans="1:8" ht="15" x14ac:dyDescent="0.25">
      <c r="A295" s="617"/>
      <c r="B295" s="617"/>
      <c r="C295" s="617"/>
      <c r="D295" s="617"/>
      <c r="E295" s="617"/>
      <c r="F295" s="617"/>
      <c r="G295" s="618"/>
      <c r="H295" s="634"/>
    </row>
    <row r="296" spans="1:8" ht="15" x14ac:dyDescent="0.25">
      <c r="A296" s="617"/>
      <c r="B296" s="617"/>
      <c r="C296" s="617"/>
      <c r="D296" s="617"/>
      <c r="E296" s="617"/>
      <c r="F296" s="617"/>
      <c r="G296" s="618"/>
      <c r="H296" s="634"/>
    </row>
    <row r="297" spans="1:8" ht="15" x14ac:dyDescent="0.25">
      <c r="A297" s="617"/>
      <c r="B297" s="617"/>
      <c r="C297" s="617"/>
      <c r="D297" s="617"/>
      <c r="E297" s="617"/>
      <c r="F297" s="617"/>
      <c r="G297" s="618"/>
      <c r="H297" s="634"/>
    </row>
    <row r="298" spans="1:8" ht="15" x14ac:dyDescent="0.25">
      <c r="A298" s="617"/>
      <c r="B298" s="617"/>
      <c r="C298" s="617"/>
      <c r="D298" s="617"/>
      <c r="E298" s="617"/>
      <c r="F298" s="617"/>
      <c r="G298" s="618"/>
      <c r="H298" s="634"/>
    </row>
    <row r="299" spans="1:8" ht="15" x14ac:dyDescent="0.25">
      <c r="A299" s="617"/>
      <c r="B299" s="617"/>
      <c r="C299" s="617"/>
      <c r="D299" s="617"/>
      <c r="E299" s="617"/>
      <c r="F299" s="617"/>
      <c r="G299" s="618"/>
      <c r="H299" s="634"/>
    </row>
    <row r="300" spans="1:8" ht="15" x14ac:dyDescent="0.25">
      <c r="A300" s="617"/>
      <c r="B300" s="617"/>
      <c r="C300" s="617"/>
      <c r="D300" s="617"/>
      <c r="E300" s="617"/>
      <c r="F300" s="617"/>
      <c r="G300" s="618"/>
      <c r="H300" s="634"/>
    </row>
    <row r="301" spans="1:8" ht="15" x14ac:dyDescent="0.25">
      <c r="A301" s="617"/>
      <c r="B301" s="617"/>
      <c r="C301" s="617"/>
      <c r="D301" s="617"/>
      <c r="E301" s="617"/>
      <c r="F301" s="617"/>
      <c r="G301" s="618"/>
      <c r="H301" s="634"/>
    </row>
    <row r="302" spans="1:8" ht="15" x14ac:dyDescent="0.25">
      <c r="A302" s="617"/>
      <c r="B302" s="617"/>
      <c r="C302" s="617"/>
      <c r="D302" s="617"/>
      <c r="E302" s="617"/>
      <c r="F302" s="617"/>
      <c r="G302" s="618"/>
      <c r="H302" s="634"/>
    </row>
    <row r="303" spans="1:8" ht="15" x14ac:dyDescent="0.25">
      <c r="A303" s="617"/>
      <c r="B303" s="617"/>
      <c r="C303" s="617"/>
      <c r="D303" s="617"/>
      <c r="E303" s="617"/>
      <c r="F303" s="617"/>
      <c r="G303" s="618"/>
      <c r="H303" s="634"/>
    </row>
    <row r="304" spans="1:8" ht="15" x14ac:dyDescent="0.25">
      <c r="A304" s="617"/>
      <c r="B304" s="617"/>
      <c r="C304" s="617"/>
      <c r="D304" s="617"/>
      <c r="E304" s="617"/>
      <c r="F304" s="617"/>
      <c r="G304" s="618"/>
      <c r="H304" s="634"/>
    </row>
    <row r="305" spans="1:8" ht="15" x14ac:dyDescent="0.25">
      <c r="A305" s="617"/>
      <c r="B305" s="617"/>
      <c r="C305" s="617"/>
      <c r="D305" s="617"/>
      <c r="E305" s="617"/>
      <c r="F305" s="617"/>
      <c r="G305" s="618"/>
      <c r="H305" s="634"/>
    </row>
    <row r="306" spans="1:8" ht="15" x14ac:dyDescent="0.25">
      <c r="A306" s="617"/>
      <c r="B306" s="617"/>
      <c r="C306" s="617"/>
      <c r="D306" s="617"/>
      <c r="E306" s="617"/>
      <c r="F306" s="617"/>
      <c r="G306" s="618"/>
      <c r="H306" s="634"/>
    </row>
    <row r="307" spans="1:8" ht="15" x14ac:dyDescent="0.25">
      <c r="A307" s="617"/>
      <c r="B307" s="617"/>
      <c r="C307" s="617"/>
      <c r="D307" s="617"/>
      <c r="E307" s="617"/>
      <c r="F307" s="617"/>
      <c r="G307" s="618"/>
      <c r="H307" s="634"/>
    </row>
    <row r="308" spans="1:8" ht="15" x14ac:dyDescent="0.25">
      <c r="A308" s="617"/>
      <c r="B308" s="617"/>
      <c r="C308" s="617"/>
      <c r="D308" s="617"/>
      <c r="E308" s="617"/>
      <c r="F308" s="617"/>
      <c r="G308" s="618"/>
      <c r="H308" s="634"/>
    </row>
    <row r="309" spans="1:8" ht="15" x14ac:dyDescent="0.25">
      <c r="A309" s="617"/>
      <c r="B309" s="617"/>
      <c r="C309" s="617"/>
      <c r="D309" s="617"/>
      <c r="E309" s="617"/>
      <c r="F309" s="617"/>
      <c r="G309" s="618"/>
      <c r="H309" s="634"/>
    </row>
    <row r="310" spans="1:8" ht="15" x14ac:dyDescent="0.25">
      <c r="A310" s="617"/>
      <c r="B310" s="617"/>
      <c r="C310" s="617"/>
      <c r="D310" s="617"/>
      <c r="E310" s="617"/>
      <c r="F310" s="617"/>
      <c r="G310" s="618"/>
      <c r="H310" s="634"/>
    </row>
    <row r="311" spans="1:8" ht="15" x14ac:dyDescent="0.25">
      <c r="A311" s="617"/>
      <c r="B311" s="617"/>
      <c r="C311" s="617"/>
      <c r="D311" s="617"/>
      <c r="E311" s="617"/>
      <c r="F311" s="617"/>
      <c r="G311" s="618"/>
      <c r="H311" s="634"/>
    </row>
    <row r="312" spans="1:8" ht="15" x14ac:dyDescent="0.25">
      <c r="A312" s="617"/>
      <c r="B312" s="617"/>
      <c r="C312" s="617"/>
      <c r="D312" s="617"/>
      <c r="E312" s="617"/>
      <c r="F312" s="617"/>
      <c r="G312" s="618"/>
      <c r="H312" s="634"/>
    </row>
    <row r="313" spans="1:8" ht="15" x14ac:dyDescent="0.25">
      <c r="A313" s="617"/>
      <c r="B313" s="617"/>
      <c r="C313" s="617"/>
      <c r="D313" s="617"/>
      <c r="E313" s="617"/>
      <c r="F313" s="617"/>
      <c r="G313" s="618"/>
      <c r="H313" s="634"/>
    </row>
    <row r="314" spans="1:8" ht="15" x14ac:dyDescent="0.25">
      <c r="A314" s="617"/>
      <c r="B314" s="617"/>
      <c r="C314" s="617"/>
      <c r="D314" s="617"/>
      <c r="E314" s="617"/>
      <c r="F314" s="617"/>
      <c r="G314" s="618"/>
      <c r="H314" s="634"/>
    </row>
    <row r="315" spans="1:8" ht="15" x14ac:dyDescent="0.25">
      <c r="A315" s="617"/>
      <c r="B315" s="617"/>
      <c r="C315" s="617"/>
      <c r="D315" s="617"/>
      <c r="E315" s="617"/>
      <c r="F315" s="617"/>
      <c r="G315" s="618"/>
      <c r="H315" s="634"/>
    </row>
    <row r="316" spans="1:8" ht="15" x14ac:dyDescent="0.25">
      <c r="A316" s="617"/>
      <c r="B316" s="617"/>
      <c r="C316" s="617"/>
      <c r="D316" s="617"/>
      <c r="E316" s="617"/>
      <c r="F316" s="617"/>
      <c r="G316" s="618"/>
      <c r="H316" s="634"/>
    </row>
    <row r="317" spans="1:8" ht="15" x14ac:dyDescent="0.25">
      <c r="A317" s="617"/>
      <c r="B317" s="617"/>
      <c r="C317" s="617"/>
      <c r="D317" s="617"/>
      <c r="E317" s="617"/>
      <c r="F317" s="617"/>
      <c r="G317" s="618"/>
      <c r="H317" s="634"/>
    </row>
    <row r="318" spans="1:8" ht="15" x14ac:dyDescent="0.25">
      <c r="A318" s="617"/>
      <c r="B318" s="617"/>
      <c r="C318" s="617"/>
      <c r="D318" s="617"/>
      <c r="E318" s="617"/>
      <c r="F318" s="617"/>
      <c r="G318" s="618"/>
      <c r="H318" s="634"/>
    </row>
    <row r="319" spans="1:8" ht="15" x14ac:dyDescent="0.25">
      <c r="A319" s="617"/>
      <c r="B319" s="617"/>
      <c r="C319" s="617"/>
      <c r="D319" s="617"/>
      <c r="E319" s="617"/>
      <c r="F319" s="617"/>
      <c r="G319" s="618"/>
      <c r="H319" s="634"/>
    </row>
    <row r="320" spans="1:8" ht="15" x14ac:dyDescent="0.25">
      <c r="A320" s="617"/>
      <c r="B320" s="617"/>
      <c r="C320" s="617"/>
      <c r="D320" s="617"/>
      <c r="E320" s="617"/>
      <c r="F320" s="617"/>
      <c r="G320" s="618"/>
      <c r="H320" s="634"/>
    </row>
    <row r="321" spans="1:8" ht="15" x14ac:dyDescent="0.25">
      <c r="A321" s="617"/>
      <c r="B321" s="617"/>
      <c r="C321" s="617"/>
      <c r="D321" s="617"/>
      <c r="E321" s="617"/>
      <c r="F321" s="617"/>
      <c r="G321" s="618"/>
      <c r="H321" s="634"/>
    </row>
    <row r="322" spans="1:8" ht="15" x14ac:dyDescent="0.25">
      <c r="A322" s="617"/>
      <c r="B322" s="617"/>
      <c r="C322" s="617"/>
      <c r="D322" s="617"/>
      <c r="E322" s="617"/>
      <c r="F322" s="617"/>
      <c r="G322" s="618"/>
      <c r="H322" s="634"/>
    </row>
    <row r="323" spans="1:8" ht="15" x14ac:dyDescent="0.25">
      <c r="A323" s="617"/>
      <c r="B323" s="617"/>
      <c r="C323" s="617"/>
      <c r="D323" s="617"/>
      <c r="E323" s="617"/>
      <c r="F323" s="617"/>
      <c r="G323" s="618"/>
      <c r="H323" s="634"/>
    </row>
    <row r="324" spans="1:8" ht="15" x14ac:dyDescent="0.25">
      <c r="A324" s="617"/>
      <c r="B324" s="617"/>
      <c r="C324" s="617"/>
      <c r="D324" s="617"/>
      <c r="E324" s="617"/>
      <c r="F324" s="617"/>
      <c r="G324" s="618"/>
      <c r="H324" s="634"/>
    </row>
    <row r="325" spans="1:8" ht="15" x14ac:dyDescent="0.25">
      <c r="A325" s="617"/>
      <c r="B325" s="617"/>
      <c r="C325" s="617"/>
      <c r="D325" s="617"/>
      <c r="E325" s="617"/>
      <c r="F325" s="617"/>
      <c r="G325" s="618"/>
      <c r="H325" s="634"/>
    </row>
    <row r="326" spans="1:8" ht="15" x14ac:dyDescent="0.25">
      <c r="A326" s="617"/>
      <c r="B326" s="617"/>
      <c r="C326" s="617"/>
      <c r="D326" s="617"/>
      <c r="E326" s="617"/>
      <c r="F326" s="617"/>
      <c r="G326" s="618"/>
      <c r="H326" s="634"/>
    </row>
    <row r="327" spans="1:8" ht="15" x14ac:dyDescent="0.25">
      <c r="A327" s="617"/>
      <c r="B327" s="617"/>
      <c r="C327" s="617"/>
      <c r="D327" s="617"/>
      <c r="E327" s="617"/>
      <c r="F327" s="617"/>
      <c r="G327" s="618"/>
      <c r="H327" s="634"/>
    </row>
    <row r="328" spans="1:8" ht="15" x14ac:dyDescent="0.25">
      <c r="A328" s="617"/>
      <c r="B328" s="617"/>
      <c r="C328" s="617"/>
      <c r="D328" s="617"/>
      <c r="E328" s="617"/>
      <c r="F328" s="617"/>
      <c r="G328" s="618"/>
      <c r="H328" s="634"/>
    </row>
    <row r="329" spans="1:8" ht="15" x14ac:dyDescent="0.25">
      <c r="A329" s="617"/>
      <c r="B329" s="617"/>
      <c r="C329" s="617"/>
      <c r="D329" s="617"/>
      <c r="E329" s="617"/>
      <c r="F329" s="617"/>
      <c r="G329" s="618"/>
      <c r="H329" s="634"/>
    </row>
    <row r="330" spans="1:8" ht="15" x14ac:dyDescent="0.25">
      <c r="A330" s="617"/>
      <c r="B330" s="617"/>
      <c r="C330" s="617"/>
      <c r="D330" s="617"/>
      <c r="E330" s="617"/>
      <c r="F330" s="617"/>
      <c r="G330" s="618"/>
      <c r="H330" s="634"/>
    </row>
    <row r="331" spans="1:8" ht="15" x14ac:dyDescent="0.25">
      <c r="A331" s="617"/>
      <c r="B331" s="617"/>
      <c r="C331" s="617"/>
      <c r="D331" s="617"/>
      <c r="E331" s="617"/>
      <c r="F331" s="617"/>
      <c r="G331" s="618"/>
      <c r="H331" s="634"/>
    </row>
    <row r="332" spans="1:8" ht="15" x14ac:dyDescent="0.25">
      <c r="A332" s="617"/>
      <c r="B332" s="617"/>
      <c r="C332" s="617"/>
      <c r="D332" s="617"/>
      <c r="E332" s="617"/>
      <c r="F332" s="617"/>
      <c r="G332" s="618"/>
      <c r="H332" s="634"/>
    </row>
    <row r="333" spans="1:8" ht="15" x14ac:dyDescent="0.25">
      <c r="A333" s="617"/>
      <c r="B333" s="617"/>
      <c r="C333" s="617"/>
      <c r="D333" s="617"/>
      <c r="E333" s="617"/>
      <c r="F333" s="617"/>
      <c r="G333" s="618"/>
      <c r="H333" s="634"/>
    </row>
    <row r="334" spans="1:8" ht="15" x14ac:dyDescent="0.25">
      <c r="A334" s="617"/>
      <c r="B334" s="617"/>
      <c r="C334" s="617"/>
      <c r="D334" s="617"/>
      <c r="E334" s="617"/>
      <c r="F334" s="617"/>
      <c r="G334" s="618"/>
      <c r="H334" s="634"/>
    </row>
    <row r="335" spans="1:8" ht="15" x14ac:dyDescent="0.25">
      <c r="A335" s="617"/>
      <c r="B335" s="617"/>
      <c r="C335" s="617"/>
      <c r="D335" s="617"/>
      <c r="E335" s="617"/>
      <c r="F335" s="617"/>
      <c r="G335" s="618"/>
      <c r="H335" s="634"/>
    </row>
    <row r="336" spans="1:8" ht="15" x14ac:dyDescent="0.25">
      <c r="A336" s="617"/>
      <c r="B336" s="617"/>
      <c r="C336" s="617"/>
      <c r="D336" s="617"/>
      <c r="E336" s="617"/>
      <c r="F336" s="617"/>
      <c r="G336" s="618"/>
      <c r="H336" s="634"/>
    </row>
    <row r="337" spans="1:8" ht="15" x14ac:dyDescent="0.25">
      <c r="A337" s="617"/>
      <c r="B337" s="617"/>
      <c r="C337" s="617"/>
      <c r="D337" s="617"/>
      <c r="E337" s="617"/>
      <c r="F337" s="617"/>
      <c r="G337" s="618"/>
      <c r="H337" s="634"/>
    </row>
    <row r="338" spans="1:8" ht="15" x14ac:dyDescent="0.25">
      <c r="A338" s="617"/>
      <c r="B338" s="617"/>
      <c r="C338" s="617"/>
      <c r="D338" s="617"/>
      <c r="E338" s="617"/>
      <c r="F338" s="617"/>
      <c r="G338" s="618"/>
      <c r="H338" s="634"/>
    </row>
    <row r="339" spans="1:8" ht="15" x14ac:dyDescent="0.25">
      <c r="A339" s="617"/>
      <c r="B339" s="617"/>
      <c r="C339" s="617"/>
      <c r="D339" s="617"/>
      <c r="E339" s="617"/>
      <c r="F339" s="617"/>
      <c r="G339" s="618"/>
      <c r="H339" s="634"/>
    </row>
    <row r="340" spans="1:8" ht="15" x14ac:dyDescent="0.25">
      <c r="A340" s="617"/>
      <c r="B340" s="617"/>
      <c r="C340" s="617"/>
      <c r="D340" s="617"/>
      <c r="E340" s="617"/>
      <c r="F340" s="617"/>
      <c r="G340" s="618"/>
      <c r="H340" s="634"/>
    </row>
    <row r="341" spans="1:8" ht="15" x14ac:dyDescent="0.25">
      <c r="A341" s="617"/>
      <c r="B341" s="617"/>
      <c r="C341" s="617"/>
      <c r="D341" s="617"/>
      <c r="E341" s="617"/>
      <c r="F341" s="617"/>
      <c r="G341" s="618"/>
      <c r="H341" s="634"/>
    </row>
    <row r="342" spans="1:8" ht="15" x14ac:dyDescent="0.25">
      <c r="A342" s="617"/>
      <c r="B342" s="617"/>
      <c r="C342" s="617"/>
      <c r="D342" s="617"/>
      <c r="E342" s="617"/>
      <c r="F342" s="617"/>
      <c r="G342" s="618"/>
      <c r="H342" s="634"/>
    </row>
    <row r="343" spans="1:8" ht="15" x14ac:dyDescent="0.25">
      <c r="A343" s="617"/>
      <c r="B343" s="617"/>
      <c r="C343" s="617"/>
      <c r="D343" s="617"/>
      <c r="E343" s="617"/>
      <c r="F343" s="617"/>
      <c r="G343" s="618"/>
      <c r="H343" s="634"/>
    </row>
    <row r="344" spans="1:8" ht="15" x14ac:dyDescent="0.25">
      <c r="A344" s="617"/>
      <c r="B344" s="617"/>
      <c r="C344" s="617"/>
      <c r="D344" s="617"/>
      <c r="E344" s="617"/>
      <c r="F344" s="617"/>
      <c r="G344" s="618"/>
      <c r="H344" s="634"/>
    </row>
    <row r="345" spans="1:8" ht="15" x14ac:dyDescent="0.25">
      <c r="A345" s="617"/>
      <c r="B345" s="617"/>
      <c r="C345" s="617"/>
      <c r="D345" s="617"/>
      <c r="E345" s="617"/>
      <c r="F345" s="617"/>
      <c r="G345" s="618"/>
      <c r="H345" s="634"/>
    </row>
    <row r="346" spans="1:8" ht="15" x14ac:dyDescent="0.25">
      <c r="A346" s="617"/>
      <c r="B346" s="617"/>
      <c r="C346" s="617"/>
      <c r="D346" s="617"/>
      <c r="E346" s="617"/>
      <c r="F346" s="617"/>
      <c r="G346" s="618"/>
      <c r="H346" s="634"/>
    </row>
    <row r="347" spans="1:8" ht="15" x14ac:dyDescent="0.25">
      <c r="A347" s="617"/>
      <c r="B347" s="617"/>
      <c r="C347" s="617"/>
      <c r="D347" s="617"/>
      <c r="E347" s="617"/>
      <c r="F347" s="617"/>
      <c r="G347" s="618"/>
      <c r="H347" s="634"/>
    </row>
    <row r="348" spans="1:8" ht="15" x14ac:dyDescent="0.25">
      <c r="A348" s="617"/>
      <c r="B348" s="617"/>
      <c r="C348" s="617"/>
      <c r="D348" s="617"/>
      <c r="E348" s="617"/>
      <c r="F348" s="617"/>
      <c r="G348" s="618"/>
      <c r="H348" s="634"/>
    </row>
    <row r="349" spans="1:8" ht="15" x14ac:dyDescent="0.25">
      <c r="A349" s="617"/>
      <c r="B349" s="617"/>
      <c r="C349" s="617"/>
      <c r="D349" s="617"/>
      <c r="E349" s="617"/>
      <c r="F349" s="617"/>
      <c r="G349" s="618"/>
      <c r="H349" s="634"/>
    </row>
    <row r="350" spans="1:8" ht="15" x14ac:dyDescent="0.25">
      <c r="A350" s="617"/>
      <c r="B350" s="617"/>
      <c r="C350" s="617"/>
      <c r="D350" s="617"/>
      <c r="E350" s="617"/>
      <c r="F350" s="617"/>
      <c r="G350" s="618"/>
      <c r="H350" s="634"/>
    </row>
    <row r="351" spans="1:8" ht="15" x14ac:dyDescent="0.25">
      <c r="A351" s="617"/>
      <c r="B351" s="617"/>
      <c r="C351" s="617"/>
      <c r="D351" s="617"/>
      <c r="E351" s="617"/>
      <c r="F351" s="617"/>
      <c r="G351" s="618"/>
      <c r="H351" s="634"/>
    </row>
    <row r="352" spans="1:8" ht="15" x14ac:dyDescent="0.25">
      <c r="A352" s="617"/>
      <c r="B352" s="617"/>
      <c r="C352" s="617"/>
      <c r="D352" s="617"/>
      <c r="E352" s="617"/>
      <c r="F352" s="617"/>
      <c r="G352" s="618"/>
      <c r="H352" s="634"/>
    </row>
    <row r="353" spans="1:8" ht="15" x14ac:dyDescent="0.25">
      <c r="A353" s="617"/>
      <c r="B353" s="617"/>
      <c r="C353" s="617"/>
      <c r="D353" s="617"/>
      <c r="E353" s="617"/>
      <c r="F353" s="617"/>
      <c r="G353" s="618"/>
      <c r="H353" s="634"/>
    </row>
    <row r="354" spans="1:8" ht="15" x14ac:dyDescent="0.25">
      <c r="A354" s="617"/>
      <c r="B354" s="617"/>
      <c r="C354" s="617"/>
      <c r="D354" s="617"/>
      <c r="E354" s="617"/>
      <c r="F354" s="617"/>
      <c r="G354" s="618"/>
      <c r="H354" s="634"/>
    </row>
    <row r="355" spans="1:8" ht="15" x14ac:dyDescent="0.25">
      <c r="A355" s="617"/>
      <c r="B355" s="617"/>
      <c r="C355" s="617"/>
      <c r="D355" s="617"/>
      <c r="E355" s="617"/>
      <c r="F355" s="617"/>
      <c r="G355" s="618"/>
      <c r="H355" s="634"/>
    </row>
    <row r="356" spans="1:8" ht="15" x14ac:dyDescent="0.25">
      <c r="A356" s="617"/>
      <c r="B356" s="617"/>
      <c r="C356" s="617"/>
      <c r="D356" s="617"/>
      <c r="E356" s="617"/>
      <c r="F356" s="617"/>
      <c r="G356" s="618"/>
      <c r="H356" s="634"/>
    </row>
    <row r="357" spans="1:8" ht="15" x14ac:dyDescent="0.25">
      <c r="A357" s="617"/>
      <c r="B357" s="617"/>
      <c r="C357" s="617"/>
      <c r="D357" s="617"/>
      <c r="E357" s="617"/>
      <c r="F357" s="617"/>
      <c r="G357" s="618"/>
      <c r="H357" s="634"/>
    </row>
    <row r="358" spans="1:8" ht="15" x14ac:dyDescent="0.25">
      <c r="A358" s="617"/>
      <c r="B358" s="617"/>
      <c r="C358" s="617"/>
      <c r="D358" s="617"/>
      <c r="E358" s="617"/>
      <c r="F358" s="617"/>
      <c r="G358" s="618"/>
      <c r="H358" s="634"/>
    </row>
    <row r="359" spans="1:8" ht="15" x14ac:dyDescent="0.25">
      <c r="A359" s="617"/>
      <c r="B359" s="617"/>
      <c r="C359" s="617"/>
      <c r="D359" s="617"/>
      <c r="E359" s="617"/>
      <c r="F359" s="617"/>
      <c r="G359" s="618"/>
      <c r="H359" s="634"/>
    </row>
    <row r="360" spans="1:8" ht="15" x14ac:dyDescent="0.25">
      <c r="A360" s="617"/>
      <c r="B360" s="617"/>
      <c r="C360" s="617"/>
      <c r="D360" s="617"/>
      <c r="E360" s="617"/>
      <c r="F360" s="617"/>
      <c r="G360" s="618"/>
      <c r="H360" s="634"/>
    </row>
    <row r="361" spans="1:8" ht="15" x14ac:dyDescent="0.25">
      <c r="A361" s="617"/>
      <c r="B361" s="617"/>
      <c r="C361" s="617"/>
      <c r="D361" s="617"/>
      <c r="E361" s="617"/>
      <c r="F361" s="617"/>
      <c r="G361" s="618"/>
      <c r="H361" s="634"/>
    </row>
    <row r="362" spans="1:8" ht="15" x14ac:dyDescent="0.25">
      <c r="A362" s="617"/>
      <c r="B362" s="617"/>
      <c r="C362" s="617"/>
      <c r="D362" s="617"/>
      <c r="E362" s="617"/>
      <c r="F362" s="617"/>
      <c r="G362" s="618"/>
      <c r="H362" s="634"/>
    </row>
    <row r="363" spans="1:8" ht="15" x14ac:dyDescent="0.25">
      <c r="A363" s="617"/>
      <c r="B363" s="617"/>
      <c r="C363" s="617"/>
      <c r="D363" s="617"/>
      <c r="E363" s="617"/>
      <c r="F363" s="617"/>
      <c r="G363" s="618"/>
      <c r="H363" s="634"/>
    </row>
    <row r="364" spans="1:8" ht="15" x14ac:dyDescent="0.25">
      <c r="A364" s="617"/>
      <c r="B364" s="617"/>
      <c r="C364" s="617"/>
      <c r="D364" s="617"/>
      <c r="E364" s="617"/>
      <c r="F364" s="617"/>
      <c r="G364" s="618"/>
      <c r="H364" s="634"/>
    </row>
    <row r="365" spans="1:8" ht="15" x14ac:dyDescent="0.25">
      <c r="A365" s="617"/>
      <c r="B365" s="617"/>
      <c r="C365" s="617"/>
      <c r="D365" s="617"/>
      <c r="E365" s="617"/>
      <c r="F365" s="617"/>
      <c r="G365" s="618"/>
      <c r="H365" s="634"/>
    </row>
    <row r="366" spans="1:8" ht="15" x14ac:dyDescent="0.25">
      <c r="A366" s="617"/>
      <c r="B366" s="617"/>
      <c r="C366" s="617"/>
      <c r="D366" s="617"/>
      <c r="E366" s="617"/>
      <c r="F366" s="617"/>
      <c r="G366" s="618"/>
      <c r="H366" s="634"/>
    </row>
    <row r="367" spans="1:8" ht="15" x14ac:dyDescent="0.25">
      <c r="A367" s="617"/>
      <c r="B367" s="617"/>
      <c r="C367" s="617"/>
      <c r="D367" s="617"/>
      <c r="E367" s="617"/>
      <c r="F367" s="617"/>
      <c r="G367" s="618"/>
      <c r="H367" s="634"/>
    </row>
    <row r="368" spans="1:8" ht="15" x14ac:dyDescent="0.25">
      <c r="A368" s="617"/>
      <c r="B368" s="617"/>
      <c r="C368" s="617"/>
      <c r="D368" s="617"/>
      <c r="E368" s="617"/>
      <c r="F368" s="617"/>
      <c r="G368" s="618"/>
      <c r="H368" s="634"/>
    </row>
    <row r="369" spans="1:8" ht="15" x14ac:dyDescent="0.25">
      <c r="A369" s="617"/>
      <c r="B369" s="617"/>
      <c r="C369" s="617"/>
      <c r="D369" s="617"/>
      <c r="E369" s="617"/>
      <c r="F369" s="617"/>
      <c r="G369" s="618"/>
      <c r="H369" s="634"/>
    </row>
    <row r="370" spans="1:8" ht="15" x14ac:dyDescent="0.25">
      <c r="A370" s="617"/>
      <c r="B370" s="617"/>
      <c r="C370" s="617"/>
      <c r="D370" s="617"/>
      <c r="E370" s="617"/>
      <c r="F370" s="617"/>
      <c r="G370" s="618"/>
      <c r="H370" s="634"/>
    </row>
    <row r="371" spans="1:8" ht="15" x14ac:dyDescent="0.25">
      <c r="A371" s="617"/>
      <c r="B371" s="617"/>
      <c r="C371" s="617"/>
      <c r="D371" s="617"/>
      <c r="E371" s="617"/>
      <c r="F371" s="617"/>
      <c r="G371" s="618"/>
      <c r="H371" s="634"/>
    </row>
    <row r="372" spans="1:8" ht="15" x14ac:dyDescent="0.25">
      <c r="A372" s="617"/>
      <c r="B372" s="617"/>
      <c r="C372" s="617"/>
      <c r="D372" s="617"/>
      <c r="E372" s="617"/>
      <c r="F372" s="617"/>
      <c r="G372" s="618"/>
      <c r="H372" s="634"/>
    </row>
    <row r="373" spans="1:8" ht="15" x14ac:dyDescent="0.25">
      <c r="A373" s="617"/>
      <c r="B373" s="617"/>
      <c r="C373" s="617"/>
      <c r="D373" s="617"/>
      <c r="E373" s="617"/>
      <c r="F373" s="617"/>
      <c r="G373" s="618"/>
      <c r="H373" s="634"/>
    </row>
    <row r="374" spans="1:8" ht="15" x14ac:dyDescent="0.25">
      <c r="A374" s="617"/>
      <c r="B374" s="617"/>
      <c r="C374" s="617"/>
      <c r="D374" s="617"/>
      <c r="E374" s="617"/>
      <c r="F374" s="617"/>
      <c r="G374" s="618"/>
      <c r="H374" s="634"/>
    </row>
    <row r="375" spans="1:8" ht="15" x14ac:dyDescent="0.25">
      <c r="A375" s="617"/>
      <c r="B375" s="617"/>
      <c r="C375" s="617"/>
      <c r="D375" s="617"/>
      <c r="E375" s="617"/>
      <c r="F375" s="617"/>
      <c r="G375" s="618"/>
      <c r="H375" s="634"/>
    </row>
    <row r="376" spans="1:8" ht="15" x14ac:dyDescent="0.25">
      <c r="A376" s="617"/>
      <c r="B376" s="617"/>
      <c r="C376" s="617"/>
      <c r="D376" s="617"/>
      <c r="E376" s="617"/>
      <c r="F376" s="617"/>
      <c r="G376" s="618"/>
      <c r="H376" s="634"/>
    </row>
    <row r="377" spans="1:8" ht="15" x14ac:dyDescent="0.25">
      <c r="A377" s="617"/>
      <c r="B377" s="617"/>
      <c r="C377" s="617"/>
      <c r="D377" s="617"/>
      <c r="E377" s="617"/>
      <c r="F377" s="617"/>
      <c r="G377" s="618"/>
      <c r="H377" s="634"/>
    </row>
    <row r="378" spans="1:8" ht="15" x14ac:dyDescent="0.25">
      <c r="A378" s="617"/>
      <c r="B378" s="617"/>
      <c r="C378" s="617"/>
      <c r="D378" s="617"/>
      <c r="E378" s="617"/>
      <c r="F378" s="617"/>
      <c r="G378" s="618"/>
      <c r="H378" s="634"/>
    </row>
    <row r="379" spans="1:8" ht="15" x14ac:dyDescent="0.25">
      <c r="A379" s="617"/>
      <c r="B379" s="617"/>
      <c r="C379" s="617"/>
      <c r="D379" s="617"/>
      <c r="E379" s="617"/>
      <c r="F379" s="617"/>
      <c r="G379" s="618"/>
      <c r="H379" s="634"/>
    </row>
    <row r="380" spans="1:8" ht="15" x14ac:dyDescent="0.25">
      <c r="A380" s="617"/>
      <c r="B380" s="617"/>
      <c r="C380" s="617"/>
      <c r="D380" s="617"/>
      <c r="E380" s="617"/>
      <c r="F380" s="617"/>
      <c r="G380" s="618"/>
      <c r="H380" s="634"/>
    </row>
    <row r="381" spans="1:8" ht="15" x14ac:dyDescent="0.25">
      <c r="A381" s="617"/>
      <c r="B381" s="617"/>
      <c r="C381" s="617"/>
      <c r="D381" s="617"/>
      <c r="E381" s="617"/>
      <c r="F381" s="617"/>
      <c r="G381" s="618"/>
      <c r="H381" s="634"/>
    </row>
    <row r="382" spans="1:8" ht="15" x14ac:dyDescent="0.25">
      <c r="A382" s="617"/>
      <c r="B382" s="617"/>
      <c r="C382" s="617"/>
      <c r="D382" s="617"/>
      <c r="E382" s="617"/>
      <c r="F382" s="617"/>
      <c r="G382" s="618"/>
      <c r="H382" s="634"/>
    </row>
    <row r="383" spans="1:8" ht="15" x14ac:dyDescent="0.25">
      <c r="A383" s="617"/>
      <c r="B383" s="617"/>
      <c r="C383" s="617"/>
      <c r="D383" s="617"/>
      <c r="E383" s="617"/>
      <c r="F383" s="617"/>
      <c r="G383" s="618"/>
      <c r="H383" s="634"/>
    </row>
    <row r="384" spans="1:8" ht="15" x14ac:dyDescent="0.25">
      <c r="A384" s="617"/>
      <c r="B384" s="617"/>
      <c r="C384" s="617"/>
      <c r="D384" s="617"/>
      <c r="E384" s="617"/>
      <c r="F384" s="617"/>
      <c r="G384" s="618"/>
      <c r="H384" s="634"/>
    </row>
    <row r="385" spans="1:8" ht="15" x14ac:dyDescent="0.25">
      <c r="A385" s="617"/>
      <c r="B385" s="617"/>
      <c r="C385" s="617"/>
      <c r="D385" s="617"/>
      <c r="E385" s="617"/>
      <c r="F385" s="617"/>
      <c r="G385" s="618"/>
      <c r="H385" s="634"/>
    </row>
    <row r="386" spans="1:8" ht="15" x14ac:dyDescent="0.25">
      <c r="A386" s="617"/>
      <c r="B386" s="617"/>
      <c r="C386" s="617"/>
      <c r="D386" s="617"/>
      <c r="E386" s="617"/>
      <c r="F386" s="617"/>
      <c r="G386" s="618"/>
      <c r="H386" s="634"/>
    </row>
    <row r="387" spans="1:8" ht="15" x14ac:dyDescent="0.25">
      <c r="A387" s="617"/>
      <c r="B387" s="617"/>
      <c r="C387" s="617"/>
      <c r="D387" s="617"/>
      <c r="E387" s="617"/>
      <c r="F387" s="617"/>
      <c r="G387" s="618"/>
      <c r="H387" s="634"/>
    </row>
    <row r="388" spans="1:8" ht="15" x14ac:dyDescent="0.25">
      <c r="A388" s="617"/>
      <c r="B388" s="617"/>
      <c r="C388" s="617"/>
      <c r="D388" s="617"/>
      <c r="E388" s="617"/>
      <c r="F388" s="617"/>
      <c r="G388" s="618"/>
      <c r="H388" s="634"/>
    </row>
    <row r="389" spans="1:8" ht="15" x14ac:dyDescent="0.25">
      <c r="A389" s="617"/>
      <c r="B389" s="617"/>
      <c r="C389" s="617"/>
      <c r="D389" s="617"/>
      <c r="E389" s="617"/>
      <c r="F389" s="617"/>
      <c r="G389" s="618"/>
      <c r="H389" s="634"/>
    </row>
    <row r="390" spans="1:8" ht="15" x14ac:dyDescent="0.25">
      <c r="A390" s="617"/>
      <c r="B390" s="617"/>
      <c r="C390" s="617"/>
      <c r="D390" s="617"/>
      <c r="E390" s="617"/>
      <c r="F390" s="617"/>
      <c r="G390" s="618"/>
      <c r="H390" s="634"/>
    </row>
    <row r="391" spans="1:8" ht="15" x14ac:dyDescent="0.25">
      <c r="A391" s="617"/>
      <c r="B391" s="617"/>
      <c r="C391" s="617"/>
      <c r="D391" s="617"/>
      <c r="E391" s="617"/>
      <c r="F391" s="617"/>
      <c r="G391" s="618"/>
      <c r="H391" s="634"/>
    </row>
    <row r="392" spans="1:8" ht="15" x14ac:dyDescent="0.25">
      <c r="A392" s="617"/>
      <c r="B392" s="617"/>
      <c r="C392" s="617"/>
      <c r="D392" s="617"/>
      <c r="E392" s="617"/>
      <c r="F392" s="617"/>
      <c r="G392" s="618"/>
      <c r="H392" s="634"/>
    </row>
    <row r="393" spans="1:8" ht="15" x14ac:dyDescent="0.25">
      <c r="A393" s="617"/>
      <c r="B393" s="617"/>
      <c r="C393" s="617"/>
      <c r="D393" s="617"/>
      <c r="E393" s="617"/>
      <c r="F393" s="617"/>
      <c r="G393" s="618"/>
      <c r="H393" s="634"/>
    </row>
    <row r="394" spans="1:8" ht="15" x14ac:dyDescent="0.25">
      <c r="A394" s="617"/>
      <c r="B394" s="617"/>
      <c r="C394" s="617"/>
      <c r="D394" s="617"/>
      <c r="E394" s="617"/>
      <c r="F394" s="617"/>
      <c r="G394" s="618"/>
      <c r="H394" s="634"/>
    </row>
    <row r="395" spans="1:8" ht="15" x14ac:dyDescent="0.25">
      <c r="A395" s="617"/>
      <c r="B395" s="617"/>
      <c r="C395" s="617"/>
      <c r="D395" s="617"/>
      <c r="E395" s="617"/>
      <c r="F395" s="617"/>
      <c r="G395" s="618"/>
      <c r="H395" s="634"/>
    </row>
    <row r="396" spans="1:8" ht="15" x14ac:dyDescent="0.25">
      <c r="A396" s="617"/>
      <c r="B396" s="617"/>
      <c r="C396" s="617"/>
      <c r="D396" s="617"/>
      <c r="E396" s="617"/>
      <c r="F396" s="617"/>
      <c r="G396" s="618"/>
      <c r="H396" s="634"/>
    </row>
    <row r="397" spans="1:8" ht="15" x14ac:dyDescent="0.25">
      <c r="A397" s="617"/>
      <c r="B397" s="617"/>
      <c r="C397" s="617"/>
      <c r="D397" s="617"/>
      <c r="E397" s="617"/>
      <c r="F397" s="617"/>
      <c r="G397" s="618"/>
      <c r="H397" s="634"/>
    </row>
    <row r="398" spans="1:8" ht="15" x14ac:dyDescent="0.25">
      <c r="A398" s="617"/>
      <c r="B398" s="617"/>
      <c r="C398" s="617"/>
      <c r="D398" s="617"/>
      <c r="E398" s="617"/>
      <c r="F398" s="617"/>
      <c r="G398" s="618"/>
      <c r="H398" s="634"/>
    </row>
    <row r="399" spans="1:8" ht="15" x14ac:dyDescent="0.25">
      <c r="A399" s="617"/>
      <c r="B399" s="617"/>
      <c r="C399" s="617"/>
      <c r="D399" s="617"/>
      <c r="E399" s="617"/>
      <c r="F399" s="617"/>
      <c r="G399" s="618"/>
      <c r="H399" s="634"/>
    </row>
    <row r="400" spans="1:8" ht="15" x14ac:dyDescent="0.25">
      <c r="A400" s="617"/>
      <c r="B400" s="617"/>
      <c r="C400" s="617"/>
      <c r="D400" s="617"/>
      <c r="E400" s="617"/>
      <c r="F400" s="617"/>
      <c r="G400" s="618"/>
      <c r="H400" s="634"/>
    </row>
    <row r="401" spans="1:8" ht="15" x14ac:dyDescent="0.25">
      <c r="A401" s="617"/>
      <c r="B401" s="617"/>
      <c r="C401" s="617"/>
      <c r="D401" s="617"/>
      <c r="E401" s="617"/>
      <c r="F401" s="617"/>
      <c r="G401" s="618"/>
      <c r="H401" s="634"/>
    </row>
    <row r="402" spans="1:8" ht="15" x14ac:dyDescent="0.25">
      <c r="A402" s="617"/>
      <c r="B402" s="617"/>
      <c r="C402" s="617"/>
      <c r="D402" s="617"/>
      <c r="E402" s="617"/>
      <c r="F402" s="617"/>
      <c r="G402" s="618"/>
      <c r="H402" s="634"/>
    </row>
    <row r="403" spans="1:8" ht="15" x14ac:dyDescent="0.25">
      <c r="A403" s="617"/>
      <c r="B403" s="617"/>
      <c r="C403" s="617"/>
      <c r="D403" s="617"/>
      <c r="E403" s="617"/>
      <c r="F403" s="617"/>
      <c r="G403" s="618"/>
      <c r="H403" s="634"/>
    </row>
    <row r="404" spans="1:8" ht="15" x14ac:dyDescent="0.25">
      <c r="A404" s="617"/>
      <c r="B404" s="617"/>
      <c r="C404" s="617"/>
      <c r="D404" s="617"/>
      <c r="E404" s="617"/>
      <c r="F404" s="617"/>
      <c r="G404" s="618"/>
      <c r="H404" s="634"/>
    </row>
    <row r="405" spans="1:8" ht="15" x14ac:dyDescent="0.25">
      <c r="A405" s="617"/>
      <c r="B405" s="617"/>
      <c r="C405" s="617"/>
      <c r="D405" s="617"/>
      <c r="E405" s="617"/>
      <c r="F405" s="617"/>
      <c r="G405" s="618"/>
      <c r="H405" s="634"/>
    </row>
    <row r="406" spans="1:8" ht="15" x14ac:dyDescent="0.25">
      <c r="A406" s="617"/>
      <c r="B406" s="617"/>
      <c r="C406" s="617"/>
      <c r="D406" s="617"/>
      <c r="E406" s="617"/>
      <c r="F406" s="617"/>
      <c r="G406" s="618"/>
      <c r="H406" s="634"/>
    </row>
    <row r="407" spans="1:8" ht="15" x14ac:dyDescent="0.25">
      <c r="A407" s="617"/>
      <c r="B407" s="617"/>
      <c r="C407" s="617"/>
      <c r="D407" s="617"/>
      <c r="E407" s="617"/>
      <c r="F407" s="617"/>
      <c r="G407" s="618"/>
      <c r="H407" s="634"/>
    </row>
    <row r="408" spans="1:8" ht="15" x14ac:dyDescent="0.25">
      <c r="A408" s="617"/>
      <c r="B408" s="617"/>
      <c r="C408" s="617"/>
      <c r="D408" s="617"/>
      <c r="E408" s="617"/>
      <c r="F408" s="617"/>
      <c r="G408" s="618"/>
      <c r="H408" s="634"/>
    </row>
    <row r="409" spans="1:8" ht="15" x14ac:dyDescent="0.25">
      <c r="A409" s="617"/>
      <c r="B409" s="617"/>
      <c r="C409" s="617"/>
      <c r="D409" s="617"/>
      <c r="E409" s="617"/>
      <c r="F409" s="617"/>
      <c r="G409" s="618"/>
      <c r="H409" s="634"/>
    </row>
    <row r="410" spans="1:8" ht="15" x14ac:dyDescent="0.25">
      <c r="A410" s="617"/>
      <c r="B410" s="617"/>
      <c r="C410" s="617"/>
      <c r="D410" s="617"/>
      <c r="E410" s="617"/>
      <c r="F410" s="617"/>
      <c r="G410" s="618"/>
      <c r="H410" s="634"/>
    </row>
    <row r="411" spans="1:8" ht="15" x14ac:dyDescent="0.25">
      <c r="A411" s="617"/>
      <c r="B411" s="617"/>
      <c r="C411" s="617"/>
      <c r="D411" s="617"/>
      <c r="E411" s="617"/>
      <c r="F411" s="617"/>
      <c r="G411" s="618"/>
      <c r="H411" s="634"/>
    </row>
    <row r="412" spans="1:8" ht="15" x14ac:dyDescent="0.25">
      <c r="A412" s="617"/>
      <c r="B412" s="617"/>
      <c r="C412" s="617"/>
      <c r="D412" s="617"/>
      <c r="E412" s="617"/>
      <c r="F412" s="617"/>
      <c r="G412" s="618"/>
      <c r="H412" s="634"/>
    </row>
    <row r="413" spans="1:8" ht="15" x14ac:dyDescent="0.25">
      <c r="A413" s="617"/>
      <c r="B413" s="617" t="s">
        <v>919</v>
      </c>
      <c r="C413" s="617"/>
      <c r="D413" s="617"/>
      <c r="E413" s="617"/>
      <c r="F413" s="617"/>
      <c r="G413" s="618"/>
      <c r="H413" s="634"/>
    </row>
    <row r="414" spans="1:8" ht="15" x14ac:dyDescent="0.25">
      <c r="A414" s="617"/>
      <c r="B414" s="617"/>
      <c r="C414" s="617"/>
      <c r="D414" s="617"/>
      <c r="E414" s="617"/>
      <c r="F414" s="617"/>
      <c r="G414" s="618"/>
      <c r="H414" s="634"/>
    </row>
    <row r="415" spans="1:8" ht="15" x14ac:dyDescent="0.25">
      <c r="A415" s="617"/>
      <c r="B415" s="617"/>
      <c r="C415" s="617"/>
      <c r="D415" s="617"/>
      <c r="E415" s="617"/>
      <c r="F415" s="617"/>
      <c r="G415" s="618"/>
      <c r="H415" s="634"/>
    </row>
    <row r="416" spans="1:8" ht="15" x14ac:dyDescent="0.25">
      <c r="A416" s="617"/>
      <c r="B416" s="617"/>
      <c r="C416" s="617"/>
      <c r="D416" s="617"/>
      <c r="E416" s="617"/>
      <c r="F416" s="617"/>
      <c r="G416" s="618"/>
      <c r="H416" s="634"/>
    </row>
    <row r="417" spans="1:8" ht="15" x14ac:dyDescent="0.25">
      <c r="A417" s="617"/>
      <c r="B417" s="617"/>
      <c r="C417" s="617"/>
      <c r="D417" s="617"/>
      <c r="E417" s="617"/>
      <c r="F417" s="617"/>
      <c r="G417" s="618"/>
      <c r="H417" s="634"/>
    </row>
    <row r="418" spans="1:8" ht="15" x14ac:dyDescent="0.25">
      <c r="A418" s="617"/>
      <c r="B418" s="617"/>
      <c r="C418" s="617"/>
      <c r="D418" s="617"/>
      <c r="E418" s="617"/>
      <c r="F418" s="617"/>
      <c r="G418" s="618"/>
      <c r="H418" s="634"/>
    </row>
    <row r="419" spans="1:8" ht="15" x14ac:dyDescent="0.25">
      <c r="A419" s="617"/>
      <c r="B419" s="617"/>
      <c r="C419" s="617"/>
      <c r="D419" s="617"/>
      <c r="E419" s="617"/>
      <c r="F419" s="617"/>
      <c r="G419" s="618"/>
      <c r="H419" s="634"/>
    </row>
    <row r="420" spans="1:8" ht="15" x14ac:dyDescent="0.25">
      <c r="A420" s="617"/>
      <c r="B420" s="617"/>
      <c r="C420" s="617"/>
      <c r="D420" s="617"/>
      <c r="E420" s="617"/>
      <c r="F420" s="617"/>
      <c r="G420" s="618"/>
      <c r="H420" s="634"/>
    </row>
    <row r="421" spans="1:8" ht="15" x14ac:dyDescent="0.25">
      <c r="A421" s="617"/>
      <c r="B421" s="617"/>
      <c r="C421" s="617"/>
      <c r="D421" s="617"/>
      <c r="E421" s="617"/>
      <c r="F421" s="617"/>
      <c r="G421" s="618"/>
      <c r="H421" s="634"/>
    </row>
    <row r="422" spans="1:8" ht="15" x14ac:dyDescent="0.25">
      <c r="A422" s="617"/>
      <c r="B422" s="617"/>
      <c r="C422" s="617"/>
      <c r="D422" s="617"/>
      <c r="E422" s="617"/>
      <c r="F422" s="617"/>
      <c r="G422" s="618"/>
      <c r="H422" s="634"/>
    </row>
    <row r="423" spans="1:8" ht="15" x14ac:dyDescent="0.25">
      <c r="A423" s="617"/>
      <c r="B423" s="617"/>
      <c r="C423" s="617"/>
      <c r="D423" s="617"/>
      <c r="E423" s="617"/>
      <c r="F423" s="617"/>
      <c r="G423" s="618"/>
      <c r="H423" s="634"/>
    </row>
    <row r="424" spans="1:8" ht="15" x14ac:dyDescent="0.25">
      <c r="A424" s="617"/>
      <c r="B424" s="617"/>
      <c r="C424" s="617"/>
      <c r="D424" s="617"/>
      <c r="E424" s="617"/>
      <c r="F424" s="617"/>
      <c r="G424" s="618"/>
      <c r="H424" s="634"/>
    </row>
    <row r="425" spans="1:8" ht="15" x14ac:dyDescent="0.25">
      <c r="A425" s="617"/>
      <c r="B425" s="617"/>
      <c r="C425" s="617"/>
      <c r="D425" s="617"/>
      <c r="E425" s="617"/>
      <c r="F425" s="617"/>
      <c r="G425" s="618"/>
      <c r="H425" s="634"/>
    </row>
    <row r="426" spans="1:8" ht="15" x14ac:dyDescent="0.25">
      <c r="A426" s="617"/>
      <c r="B426" s="617"/>
      <c r="C426" s="617"/>
      <c r="D426" s="617"/>
      <c r="E426" s="617"/>
      <c r="F426" s="617"/>
      <c r="G426" s="618"/>
      <c r="H426" s="634"/>
    </row>
    <row r="427" spans="1:8" ht="15" x14ac:dyDescent="0.25">
      <c r="A427" s="617"/>
      <c r="B427" s="617"/>
      <c r="C427" s="617"/>
      <c r="D427" s="617"/>
      <c r="E427" s="617"/>
      <c r="F427" s="617"/>
      <c r="G427" s="618"/>
      <c r="H427" s="634"/>
    </row>
    <row r="428" spans="1:8" ht="15" x14ac:dyDescent="0.25">
      <c r="A428" s="617"/>
      <c r="B428" s="617"/>
      <c r="C428" s="617"/>
      <c r="D428" s="617"/>
      <c r="E428" s="617"/>
      <c r="F428" s="617"/>
      <c r="G428" s="618"/>
      <c r="H428" s="634"/>
    </row>
    <row r="429" spans="1:8" ht="15" x14ac:dyDescent="0.25">
      <c r="A429" s="617"/>
      <c r="B429" s="617"/>
      <c r="C429" s="617"/>
      <c r="D429" s="617"/>
      <c r="E429" s="617"/>
      <c r="F429" s="617"/>
      <c r="G429" s="618"/>
      <c r="H429" s="634"/>
    </row>
    <row r="430" spans="1:8" ht="15" x14ac:dyDescent="0.25">
      <c r="A430" s="617"/>
      <c r="B430" s="617"/>
      <c r="C430" s="617"/>
      <c r="D430" s="617"/>
      <c r="E430" s="617"/>
      <c r="F430" s="617"/>
      <c r="G430" s="618"/>
      <c r="H430" s="634"/>
    </row>
    <row r="431" spans="1:8" ht="15" x14ac:dyDescent="0.25">
      <c r="A431" s="617"/>
      <c r="B431" s="617"/>
      <c r="C431" s="617"/>
      <c r="D431" s="617"/>
      <c r="E431" s="617"/>
      <c r="F431" s="617"/>
      <c r="G431" s="618"/>
      <c r="H431" s="634"/>
    </row>
    <row r="432" spans="1:8" ht="15" x14ac:dyDescent="0.25">
      <c r="A432" s="617"/>
      <c r="B432" s="617"/>
      <c r="C432" s="617"/>
      <c r="D432" s="617"/>
      <c r="E432" s="617"/>
      <c r="F432" s="617"/>
      <c r="G432" s="618"/>
      <c r="H432" s="634"/>
    </row>
    <row r="433" spans="1:8" ht="15" x14ac:dyDescent="0.25">
      <c r="A433" s="617"/>
      <c r="B433" s="617"/>
      <c r="C433" s="617"/>
      <c r="D433" s="617"/>
      <c r="E433" s="617"/>
      <c r="F433" s="617"/>
      <c r="G433" s="618"/>
      <c r="H433" s="634"/>
    </row>
    <row r="434" spans="1:8" ht="15" x14ac:dyDescent="0.25">
      <c r="A434" s="617"/>
      <c r="B434" s="617"/>
      <c r="C434" s="617"/>
      <c r="D434" s="617"/>
      <c r="E434" s="617"/>
      <c r="F434" s="617"/>
      <c r="G434" s="618"/>
      <c r="H434" s="634"/>
    </row>
    <row r="435" spans="1:8" ht="15" x14ac:dyDescent="0.25">
      <c r="A435" s="617"/>
      <c r="B435" s="617"/>
      <c r="C435" s="617"/>
      <c r="D435" s="617"/>
      <c r="E435" s="617"/>
      <c r="F435" s="617"/>
      <c r="G435" s="618"/>
      <c r="H435" s="634"/>
    </row>
    <row r="436" spans="1:8" ht="15" x14ac:dyDescent="0.25">
      <c r="A436" s="617"/>
      <c r="B436" s="617"/>
      <c r="C436" s="617"/>
      <c r="D436" s="617"/>
      <c r="E436" s="617"/>
      <c r="F436" s="617"/>
      <c r="G436" s="618"/>
      <c r="H436" s="634"/>
    </row>
    <row r="437" spans="1:8" ht="15" x14ac:dyDescent="0.25">
      <c r="A437" s="617"/>
      <c r="B437" s="617"/>
      <c r="C437" s="617"/>
      <c r="D437" s="617"/>
      <c r="E437" s="617"/>
      <c r="F437" s="617"/>
      <c r="G437" s="618"/>
      <c r="H437" s="634"/>
    </row>
    <row r="438" spans="1:8" ht="15" x14ac:dyDescent="0.25">
      <c r="A438" s="617"/>
      <c r="B438" s="617"/>
      <c r="C438" s="617"/>
      <c r="D438" s="617"/>
      <c r="E438" s="617"/>
      <c r="F438" s="617"/>
      <c r="G438" s="618"/>
      <c r="H438" s="634"/>
    </row>
    <row r="439" spans="1:8" ht="15" x14ac:dyDescent="0.25">
      <c r="A439" s="617"/>
      <c r="B439" s="617"/>
      <c r="C439" s="617"/>
      <c r="D439" s="617"/>
      <c r="E439" s="617"/>
      <c r="F439" s="617"/>
      <c r="G439" s="618"/>
      <c r="H439" s="634"/>
    </row>
    <row r="440" spans="1:8" ht="15" x14ac:dyDescent="0.25">
      <c r="A440" s="617"/>
      <c r="B440" s="617"/>
      <c r="C440" s="617"/>
      <c r="D440" s="617"/>
      <c r="E440" s="617"/>
      <c r="F440" s="617"/>
      <c r="G440" s="618"/>
      <c r="H440" s="634"/>
    </row>
    <row r="441" spans="1:8" ht="15" x14ac:dyDescent="0.25">
      <c r="A441" s="617"/>
      <c r="B441" s="617"/>
      <c r="C441" s="617"/>
      <c r="D441" s="617"/>
      <c r="E441" s="617"/>
      <c r="F441" s="617"/>
      <c r="G441" s="618"/>
      <c r="H441" s="634"/>
    </row>
    <row r="442" spans="1:8" ht="15" x14ac:dyDescent="0.25">
      <c r="A442" s="617"/>
      <c r="B442" s="617"/>
      <c r="C442" s="617"/>
      <c r="D442" s="617"/>
      <c r="E442" s="617"/>
      <c r="F442" s="617"/>
      <c r="G442" s="618"/>
      <c r="H442" s="634"/>
    </row>
    <row r="443" spans="1:8" ht="15" x14ac:dyDescent="0.25">
      <c r="A443" s="617"/>
      <c r="B443" s="617"/>
      <c r="C443" s="617"/>
      <c r="D443" s="617"/>
      <c r="E443" s="617"/>
      <c r="F443" s="617"/>
      <c r="G443" s="618"/>
      <c r="H443" s="634"/>
    </row>
    <row r="444" spans="1:8" ht="15" x14ac:dyDescent="0.25">
      <c r="A444" s="617"/>
      <c r="B444" s="617"/>
      <c r="C444" s="617"/>
      <c r="D444" s="617"/>
      <c r="E444" s="617"/>
      <c r="F444" s="617"/>
      <c r="G444" s="618"/>
      <c r="H444" s="634"/>
    </row>
    <row r="445" spans="1:8" ht="15" x14ac:dyDescent="0.25">
      <c r="A445" s="617"/>
      <c r="B445" s="617"/>
      <c r="C445" s="617"/>
      <c r="D445" s="617"/>
      <c r="E445" s="617"/>
      <c r="F445" s="617"/>
      <c r="G445" s="618"/>
      <c r="H445" s="634"/>
    </row>
    <row r="446" spans="1:8" ht="15" x14ac:dyDescent="0.25">
      <c r="A446" s="617"/>
      <c r="B446" s="617"/>
      <c r="C446" s="617"/>
      <c r="D446" s="617"/>
      <c r="E446" s="617"/>
      <c r="F446" s="617"/>
      <c r="G446" s="618"/>
      <c r="H446" s="634"/>
    </row>
    <row r="447" spans="1:8" ht="15" x14ac:dyDescent="0.25">
      <c r="A447" s="617"/>
      <c r="B447" s="617"/>
      <c r="C447" s="617"/>
      <c r="D447" s="617"/>
      <c r="E447" s="617"/>
      <c r="F447" s="617"/>
      <c r="G447" s="618"/>
      <c r="H447" s="634"/>
    </row>
    <row r="448" spans="1:8" ht="15" x14ac:dyDescent="0.25">
      <c r="A448" s="617"/>
      <c r="B448" s="617"/>
      <c r="C448" s="617"/>
      <c r="D448" s="617"/>
      <c r="E448" s="617"/>
      <c r="F448" s="617"/>
      <c r="G448" s="618"/>
      <c r="H448" s="634"/>
    </row>
    <row r="449" spans="1:8" ht="15" x14ac:dyDescent="0.25">
      <c r="A449" s="617"/>
      <c r="B449" s="617"/>
      <c r="C449" s="617"/>
      <c r="D449" s="617"/>
      <c r="E449" s="617"/>
      <c r="F449" s="617"/>
      <c r="G449" s="618"/>
      <c r="H449" s="634"/>
    </row>
    <row r="450" spans="1:8" ht="15" x14ac:dyDescent="0.25">
      <c r="A450" s="617"/>
      <c r="B450" s="617"/>
      <c r="C450" s="617"/>
      <c r="D450" s="617"/>
      <c r="E450" s="617"/>
      <c r="F450" s="617"/>
      <c r="G450" s="618"/>
      <c r="H450" s="634"/>
    </row>
    <row r="451" spans="1:8" ht="15" x14ac:dyDescent="0.25">
      <c r="A451" s="617"/>
      <c r="B451" s="617"/>
      <c r="C451" s="617"/>
      <c r="D451" s="617"/>
      <c r="E451" s="617"/>
      <c r="F451" s="617"/>
      <c r="G451" s="618"/>
      <c r="H451" s="634"/>
    </row>
    <row r="452" spans="1:8" ht="15" x14ac:dyDescent="0.25">
      <c r="A452" s="617"/>
      <c r="B452" s="617"/>
      <c r="C452" s="617"/>
      <c r="D452" s="617"/>
      <c r="E452" s="617"/>
      <c r="F452" s="617"/>
      <c r="G452" s="618"/>
      <c r="H452" s="634"/>
    </row>
    <row r="453" spans="1:8" ht="15" x14ac:dyDescent="0.25">
      <c r="A453" s="617"/>
      <c r="B453" s="617"/>
      <c r="C453" s="617"/>
      <c r="D453" s="617"/>
      <c r="E453" s="617"/>
      <c r="F453" s="617"/>
      <c r="G453" s="618"/>
      <c r="H453" s="634"/>
    </row>
    <row r="454" spans="1:8" ht="15" x14ac:dyDescent="0.25">
      <c r="A454" s="617"/>
      <c r="B454" s="617"/>
      <c r="C454" s="617"/>
      <c r="D454" s="617"/>
      <c r="E454" s="617"/>
      <c r="F454" s="617"/>
      <c r="G454" s="618"/>
      <c r="H454" s="634"/>
    </row>
    <row r="455" spans="1:8" ht="15" x14ac:dyDescent="0.25">
      <c r="A455" s="617"/>
      <c r="B455" s="617"/>
      <c r="C455" s="617"/>
      <c r="D455" s="617"/>
      <c r="E455" s="617"/>
      <c r="F455" s="617"/>
      <c r="G455" s="618"/>
      <c r="H455" s="634"/>
    </row>
    <row r="456" spans="1:8" ht="15" x14ac:dyDescent="0.25">
      <c r="A456" s="617"/>
      <c r="B456" s="617"/>
      <c r="C456" s="617"/>
      <c r="D456" s="617"/>
      <c r="E456" s="617"/>
      <c r="F456" s="617"/>
      <c r="G456" s="618"/>
      <c r="H456" s="634"/>
    </row>
    <row r="457" spans="1:8" ht="15" x14ac:dyDescent="0.25">
      <c r="A457" s="617"/>
      <c r="B457" s="617"/>
      <c r="C457" s="617"/>
      <c r="D457" s="617"/>
      <c r="E457" s="617"/>
      <c r="F457" s="617"/>
      <c r="G457" s="618"/>
      <c r="H457" s="634"/>
    </row>
    <row r="458" spans="1:8" ht="15" x14ac:dyDescent="0.25">
      <c r="A458" s="617"/>
      <c r="B458" s="617"/>
      <c r="C458" s="617"/>
      <c r="D458" s="617"/>
      <c r="E458" s="617"/>
      <c r="F458" s="617"/>
      <c r="G458" s="618"/>
      <c r="H458" s="634"/>
    </row>
    <row r="459" spans="1:8" ht="15" x14ac:dyDescent="0.25">
      <c r="A459" s="617"/>
      <c r="B459" s="617"/>
      <c r="C459" s="617"/>
      <c r="D459" s="617"/>
      <c r="E459" s="617"/>
      <c r="F459" s="617"/>
      <c r="G459" s="618"/>
      <c r="H459" s="634"/>
    </row>
    <row r="460" spans="1:8" ht="15" x14ac:dyDescent="0.25">
      <c r="A460" s="617"/>
      <c r="B460" s="617"/>
      <c r="C460" s="617"/>
      <c r="D460" s="617"/>
      <c r="E460" s="617"/>
      <c r="F460" s="617"/>
      <c r="G460" s="618"/>
      <c r="H460" s="634"/>
    </row>
    <row r="461" spans="1:8" ht="15" x14ac:dyDescent="0.25">
      <c r="A461" s="617"/>
      <c r="B461" s="617"/>
      <c r="C461" s="617"/>
      <c r="D461" s="617"/>
      <c r="E461" s="617"/>
      <c r="F461" s="617"/>
      <c r="G461" s="618"/>
      <c r="H461" s="634"/>
    </row>
    <row r="462" spans="1:8" ht="15" x14ac:dyDescent="0.25">
      <c r="A462" s="617"/>
      <c r="B462" s="617"/>
      <c r="C462" s="617"/>
      <c r="D462" s="617"/>
      <c r="E462" s="617"/>
      <c r="F462" s="617"/>
      <c r="G462" s="618"/>
      <c r="H462" s="634"/>
    </row>
    <row r="463" spans="1:8" ht="15" x14ac:dyDescent="0.25">
      <c r="A463" s="617"/>
      <c r="B463" s="617"/>
      <c r="C463" s="617"/>
      <c r="D463" s="617"/>
      <c r="E463" s="617"/>
      <c r="F463" s="617"/>
      <c r="G463" s="618"/>
      <c r="H463" s="634"/>
    </row>
    <row r="464" spans="1:8" ht="15" x14ac:dyDescent="0.25">
      <c r="A464" s="617"/>
      <c r="B464" s="617"/>
      <c r="C464" s="617"/>
      <c r="D464" s="617"/>
      <c r="E464" s="617"/>
      <c r="F464" s="617"/>
      <c r="G464" s="618"/>
      <c r="H464" s="634"/>
    </row>
    <row r="465" spans="1:8" ht="15" x14ac:dyDescent="0.25">
      <c r="A465" s="617"/>
      <c r="B465" s="617"/>
      <c r="C465" s="617"/>
      <c r="D465" s="617"/>
      <c r="E465" s="617"/>
      <c r="F465" s="617"/>
      <c r="G465" s="618"/>
      <c r="H465" s="634"/>
    </row>
    <row r="466" spans="1:8" ht="15" x14ac:dyDescent="0.25">
      <c r="A466" s="617"/>
      <c r="B466" s="617"/>
      <c r="C466" s="617"/>
      <c r="D466" s="617"/>
      <c r="E466" s="617"/>
      <c r="F466" s="617"/>
      <c r="G466" s="618"/>
      <c r="H466" s="634"/>
    </row>
    <row r="467" spans="1:8" ht="15" x14ac:dyDescent="0.25">
      <c r="A467" s="617"/>
      <c r="B467" s="617"/>
      <c r="C467" s="617"/>
      <c r="D467" s="617"/>
      <c r="E467" s="617"/>
      <c r="F467" s="617"/>
      <c r="G467" s="618"/>
      <c r="H467" s="634"/>
    </row>
    <row r="468" spans="1:8" ht="15" x14ac:dyDescent="0.25">
      <c r="A468" s="617"/>
      <c r="B468" s="617"/>
      <c r="C468" s="617"/>
      <c r="D468" s="617"/>
      <c r="E468" s="617"/>
      <c r="F468" s="617"/>
      <c r="G468" s="618"/>
      <c r="H468" s="634"/>
    </row>
    <row r="469" spans="1:8" ht="15" x14ac:dyDescent="0.25">
      <c r="A469" s="617"/>
      <c r="B469" s="617"/>
      <c r="C469" s="617"/>
      <c r="D469" s="617"/>
      <c r="E469" s="617"/>
      <c r="F469" s="617"/>
      <c r="G469" s="618"/>
      <c r="H469" s="634"/>
    </row>
    <row r="470" spans="1:8" ht="15" x14ac:dyDescent="0.25">
      <c r="A470" s="617"/>
      <c r="B470" s="617"/>
      <c r="C470" s="617"/>
      <c r="D470" s="617"/>
      <c r="E470" s="617"/>
      <c r="F470" s="617"/>
      <c r="G470" s="618"/>
      <c r="H470" s="634"/>
    </row>
    <row r="471" spans="1:8" ht="15" x14ac:dyDescent="0.25">
      <c r="A471" s="617"/>
      <c r="B471" s="617"/>
      <c r="C471" s="617"/>
      <c r="D471" s="617"/>
      <c r="E471" s="617"/>
      <c r="F471" s="617"/>
      <c r="G471" s="618"/>
      <c r="H471" s="634"/>
    </row>
    <row r="472" spans="1:8" ht="15" x14ac:dyDescent="0.25">
      <c r="A472" s="617"/>
      <c r="B472" s="617"/>
      <c r="C472" s="617"/>
      <c r="D472" s="617"/>
      <c r="E472" s="617"/>
      <c r="F472" s="617"/>
      <c r="G472" s="618"/>
      <c r="H472" s="634"/>
    </row>
    <row r="473" spans="1:8" ht="15" x14ac:dyDescent="0.25">
      <c r="A473" s="617"/>
      <c r="B473" s="617"/>
      <c r="C473" s="617"/>
      <c r="D473" s="617"/>
      <c r="E473" s="617"/>
      <c r="F473" s="617"/>
      <c r="G473" s="618"/>
      <c r="H473" s="634"/>
    </row>
    <row r="474" spans="1:8" ht="15" x14ac:dyDescent="0.25">
      <c r="A474" s="617"/>
      <c r="B474" s="617"/>
      <c r="C474" s="617"/>
      <c r="D474" s="617"/>
      <c r="E474" s="617"/>
      <c r="F474" s="617"/>
      <c r="G474" s="618"/>
      <c r="H474" s="634"/>
    </row>
    <row r="475" spans="1:8" ht="15" x14ac:dyDescent="0.25">
      <c r="A475" s="617"/>
      <c r="B475" s="617"/>
      <c r="C475" s="617"/>
      <c r="D475" s="617"/>
      <c r="E475" s="617"/>
      <c r="F475" s="617"/>
      <c r="G475" s="618"/>
      <c r="H475" s="634"/>
    </row>
    <row r="476" spans="1:8" ht="15" x14ac:dyDescent="0.25">
      <c r="A476" s="617"/>
      <c r="B476" s="617"/>
      <c r="C476" s="617"/>
      <c r="D476" s="617"/>
      <c r="E476" s="617"/>
      <c r="F476" s="617"/>
      <c r="G476" s="618"/>
      <c r="H476" s="634"/>
    </row>
    <row r="477" spans="1:8" ht="15" x14ac:dyDescent="0.25">
      <c r="A477" s="617"/>
      <c r="B477" s="617"/>
      <c r="C477" s="617"/>
      <c r="D477" s="617"/>
      <c r="E477" s="617"/>
      <c r="F477" s="617"/>
      <c r="G477" s="618"/>
      <c r="H477" s="634"/>
    </row>
    <row r="478" spans="1:8" ht="15" x14ac:dyDescent="0.25">
      <c r="A478" s="617"/>
      <c r="B478" s="617"/>
      <c r="C478" s="617"/>
      <c r="D478" s="617"/>
      <c r="E478" s="617"/>
      <c r="F478" s="617"/>
      <c r="G478" s="618"/>
      <c r="H478" s="634"/>
    </row>
    <row r="479" spans="1:8" ht="15" x14ac:dyDescent="0.25">
      <c r="A479" s="617"/>
      <c r="B479" s="617"/>
      <c r="C479" s="617"/>
      <c r="D479" s="617"/>
      <c r="E479" s="617"/>
      <c r="F479" s="617"/>
      <c r="G479" s="618"/>
      <c r="H479" s="634"/>
    </row>
    <row r="480" spans="1:8" ht="15" x14ac:dyDescent="0.25">
      <c r="A480" s="617"/>
      <c r="B480" s="617"/>
      <c r="C480" s="617"/>
      <c r="D480" s="617"/>
      <c r="E480" s="617"/>
      <c r="F480" s="617"/>
      <c r="G480" s="618"/>
      <c r="H480" s="634"/>
    </row>
    <row r="481" spans="1:8" ht="15" x14ac:dyDescent="0.25">
      <c r="A481" s="617"/>
      <c r="B481" s="617"/>
      <c r="C481" s="617"/>
      <c r="D481" s="617"/>
      <c r="E481" s="617"/>
      <c r="F481" s="617"/>
      <c r="G481" s="618"/>
      <c r="H481" s="634"/>
    </row>
    <row r="482" spans="1:8" ht="15" x14ac:dyDescent="0.25">
      <c r="A482" s="617"/>
      <c r="B482" s="617"/>
      <c r="C482" s="617"/>
      <c r="D482" s="617"/>
      <c r="E482" s="617"/>
      <c r="F482" s="617"/>
      <c r="G482" s="618"/>
      <c r="H482" s="634"/>
    </row>
    <row r="483" spans="1:8" ht="15" x14ac:dyDescent="0.25">
      <c r="A483" s="617"/>
      <c r="B483" s="617"/>
      <c r="C483" s="617"/>
      <c r="D483" s="617"/>
      <c r="E483" s="617"/>
      <c r="F483" s="617"/>
      <c r="G483" s="618"/>
      <c r="H483" s="634"/>
    </row>
    <row r="484" spans="1:8" ht="15" x14ac:dyDescent="0.25">
      <c r="A484" s="617"/>
      <c r="B484" s="617"/>
      <c r="C484" s="617"/>
      <c r="D484" s="617"/>
      <c r="E484" s="617"/>
      <c r="F484" s="617"/>
      <c r="G484" s="618"/>
      <c r="H484" s="634"/>
    </row>
    <row r="485" spans="1:8" ht="15" x14ac:dyDescent="0.25">
      <c r="A485" s="617"/>
      <c r="B485" s="617"/>
      <c r="C485" s="617"/>
      <c r="D485" s="617"/>
      <c r="E485" s="617"/>
      <c r="F485" s="617"/>
      <c r="G485" s="618"/>
      <c r="H485" s="634"/>
    </row>
    <row r="486" spans="1:8" ht="15" x14ac:dyDescent="0.25">
      <c r="A486" s="617"/>
      <c r="B486" s="617"/>
      <c r="C486" s="617"/>
      <c r="D486" s="617"/>
      <c r="E486" s="617"/>
      <c r="F486" s="617"/>
      <c r="G486" s="618"/>
      <c r="H486" s="634"/>
    </row>
    <row r="487" spans="1:8" ht="15" x14ac:dyDescent="0.25">
      <c r="A487" s="617"/>
      <c r="B487" s="617"/>
      <c r="C487" s="617"/>
      <c r="D487" s="617"/>
      <c r="E487" s="617"/>
      <c r="F487" s="617"/>
      <c r="G487" s="618"/>
      <c r="H487" s="634"/>
    </row>
    <row r="488" spans="1:8" ht="15" x14ac:dyDescent="0.25">
      <c r="A488" s="617"/>
      <c r="B488" s="617"/>
      <c r="C488" s="617"/>
      <c r="D488" s="617"/>
      <c r="E488" s="617"/>
      <c r="F488" s="617"/>
      <c r="G488" s="618"/>
      <c r="H488" s="634"/>
    </row>
    <row r="489" spans="1:8" ht="15" x14ac:dyDescent="0.25">
      <c r="A489" s="617"/>
      <c r="B489" s="617"/>
      <c r="C489" s="617"/>
      <c r="D489" s="617"/>
      <c r="E489" s="617"/>
      <c r="F489" s="617"/>
      <c r="G489" s="618"/>
      <c r="H489" s="634"/>
    </row>
    <row r="490" spans="1:8" ht="15" x14ac:dyDescent="0.25">
      <c r="A490" s="617"/>
      <c r="B490" s="617"/>
      <c r="C490" s="617"/>
      <c r="D490" s="617"/>
      <c r="E490" s="617"/>
      <c r="F490" s="617"/>
      <c r="G490" s="618"/>
      <c r="H490" s="634"/>
    </row>
    <row r="491" spans="1:8" ht="15" x14ac:dyDescent="0.25">
      <c r="A491" s="617"/>
      <c r="B491" s="617"/>
      <c r="C491" s="617"/>
      <c r="D491" s="617"/>
      <c r="E491" s="617"/>
      <c r="F491" s="617"/>
      <c r="G491" s="618"/>
      <c r="H491" s="634"/>
    </row>
    <row r="492" spans="1:8" ht="15" x14ac:dyDescent="0.25">
      <c r="A492" s="617"/>
      <c r="B492" s="617"/>
      <c r="C492" s="617"/>
      <c r="D492" s="617"/>
      <c r="E492" s="617"/>
      <c r="F492" s="617"/>
      <c r="G492" s="618"/>
      <c r="H492" s="634"/>
    </row>
    <row r="493" spans="1:8" ht="15" x14ac:dyDescent="0.25">
      <c r="A493" s="617"/>
      <c r="B493" s="617"/>
      <c r="C493" s="617"/>
      <c r="D493" s="617"/>
      <c r="E493" s="617"/>
      <c r="F493" s="617"/>
      <c r="G493" s="618"/>
      <c r="H493" s="634"/>
    </row>
    <row r="494" spans="1:8" ht="15" x14ac:dyDescent="0.25">
      <c r="A494" s="617"/>
      <c r="B494" s="617"/>
      <c r="C494" s="617"/>
      <c r="D494" s="617"/>
      <c r="E494" s="617"/>
      <c r="F494" s="617"/>
      <c r="G494" s="618"/>
      <c r="H494" s="634"/>
    </row>
    <row r="495" spans="1:8" ht="15" x14ac:dyDescent="0.25">
      <c r="A495" s="617"/>
      <c r="B495" s="617"/>
      <c r="C495" s="617"/>
      <c r="D495" s="617"/>
      <c r="E495" s="617"/>
      <c r="F495" s="617"/>
      <c r="G495" s="618"/>
      <c r="H495" s="634"/>
    </row>
    <row r="496" spans="1:8" ht="15" x14ac:dyDescent="0.25">
      <c r="A496" s="617"/>
      <c r="B496" s="617"/>
      <c r="C496" s="617"/>
      <c r="D496" s="617"/>
      <c r="E496" s="617"/>
      <c r="F496" s="617"/>
      <c r="G496" s="618"/>
      <c r="H496" s="634"/>
    </row>
    <row r="497" spans="1:8" ht="15" x14ac:dyDescent="0.25">
      <c r="A497" s="617"/>
      <c r="B497" s="617"/>
      <c r="C497" s="617"/>
      <c r="D497" s="617"/>
      <c r="E497" s="617"/>
      <c r="F497" s="617"/>
      <c r="G497" s="618"/>
      <c r="H497" s="634"/>
    </row>
    <row r="498" spans="1:8" ht="15" x14ac:dyDescent="0.25">
      <c r="A498" s="617"/>
      <c r="B498" s="617"/>
      <c r="C498" s="617"/>
      <c r="D498" s="617"/>
      <c r="E498" s="617"/>
      <c r="F498" s="617"/>
      <c r="G498" s="618"/>
      <c r="H498" s="634"/>
    </row>
    <row r="499" spans="1:8" ht="15" x14ac:dyDescent="0.25">
      <c r="A499" s="617"/>
      <c r="B499" s="617"/>
      <c r="C499" s="617"/>
      <c r="D499" s="617"/>
      <c r="E499" s="617"/>
      <c r="F499" s="617"/>
      <c r="G499" s="618"/>
      <c r="H499" s="634"/>
    </row>
    <row r="500" spans="1:8" ht="15" x14ac:dyDescent="0.25">
      <c r="A500" s="617"/>
      <c r="B500" s="617"/>
      <c r="C500" s="617"/>
      <c r="D500" s="617"/>
      <c r="E500" s="617"/>
      <c r="F500" s="617"/>
      <c r="G500" s="618"/>
      <c r="H500" s="634"/>
    </row>
    <row r="501" spans="1:8" ht="15" x14ac:dyDescent="0.25">
      <c r="A501" s="617"/>
      <c r="B501" s="617"/>
      <c r="C501" s="617"/>
      <c r="D501" s="617"/>
      <c r="E501" s="617"/>
      <c r="F501" s="617"/>
      <c r="G501" s="618"/>
      <c r="H501" s="634"/>
    </row>
    <row r="502" spans="1:8" ht="15" x14ac:dyDescent="0.25">
      <c r="A502" s="617"/>
      <c r="B502" s="617"/>
      <c r="C502" s="617"/>
      <c r="D502" s="617"/>
      <c r="E502" s="617"/>
      <c r="F502" s="617"/>
      <c r="G502" s="618"/>
      <c r="H502" s="634"/>
    </row>
    <row r="503" spans="1:8" ht="15" x14ac:dyDescent="0.25">
      <c r="A503" s="617"/>
      <c r="B503" s="617"/>
      <c r="C503" s="617"/>
      <c r="D503" s="617"/>
      <c r="E503" s="617"/>
      <c r="F503" s="617"/>
      <c r="G503" s="618"/>
      <c r="H503" s="634"/>
    </row>
    <row r="504" spans="1:8" ht="15" x14ac:dyDescent="0.25">
      <c r="A504" s="617"/>
      <c r="B504" s="617"/>
      <c r="C504" s="617"/>
      <c r="D504" s="617"/>
      <c r="E504" s="617"/>
      <c r="F504" s="617"/>
      <c r="G504" s="618"/>
      <c r="H504" s="634"/>
    </row>
    <row r="505" spans="1:8" ht="15" x14ac:dyDescent="0.25">
      <c r="A505" s="617"/>
      <c r="B505" s="617"/>
      <c r="C505" s="617"/>
      <c r="D505" s="617"/>
      <c r="E505" s="617"/>
      <c r="F505" s="617"/>
      <c r="G505" s="618"/>
      <c r="H505" s="634"/>
    </row>
    <row r="506" spans="1:8" ht="15" x14ac:dyDescent="0.25">
      <c r="A506" s="617"/>
      <c r="B506" s="617"/>
      <c r="C506" s="617"/>
      <c r="D506" s="617"/>
      <c r="E506" s="617"/>
      <c r="F506" s="617"/>
      <c r="G506" s="618"/>
      <c r="H506" s="634"/>
    </row>
    <row r="507" spans="1:8" ht="15" x14ac:dyDescent="0.25">
      <c r="A507" s="617"/>
      <c r="B507" s="617"/>
      <c r="C507" s="617"/>
      <c r="D507" s="617"/>
      <c r="E507" s="617"/>
      <c r="F507" s="617"/>
      <c r="G507" s="618"/>
      <c r="H507" s="634"/>
    </row>
    <row r="508" spans="1:8" ht="15" x14ac:dyDescent="0.25">
      <c r="A508" s="617"/>
      <c r="B508" s="617"/>
      <c r="C508" s="617"/>
      <c r="D508" s="617"/>
      <c r="E508" s="617"/>
      <c r="F508" s="617"/>
      <c r="G508" s="618"/>
      <c r="H508" s="634"/>
    </row>
    <row r="509" spans="1:8" ht="15" x14ac:dyDescent="0.25">
      <c r="A509" s="617"/>
      <c r="B509" s="617"/>
      <c r="C509" s="617"/>
      <c r="D509" s="617"/>
      <c r="E509" s="617"/>
      <c r="F509" s="617"/>
      <c r="G509" s="618"/>
      <c r="H509" s="634"/>
    </row>
    <row r="510" spans="1:8" ht="15" x14ac:dyDescent="0.25">
      <c r="A510" s="617"/>
      <c r="B510" s="617"/>
      <c r="C510" s="617"/>
      <c r="D510" s="617"/>
      <c r="E510" s="617"/>
      <c r="F510" s="617"/>
      <c r="G510" s="618"/>
      <c r="H510" s="634"/>
    </row>
    <row r="511" spans="1:8" ht="15" x14ac:dyDescent="0.25">
      <c r="A511" s="617"/>
      <c r="B511" s="617"/>
      <c r="C511" s="617"/>
      <c r="D511" s="617"/>
      <c r="E511" s="617"/>
      <c r="F511" s="617"/>
      <c r="G511" s="618"/>
      <c r="H511" s="634"/>
    </row>
    <row r="512" spans="1:8" ht="15" x14ac:dyDescent="0.25">
      <c r="A512" s="617"/>
      <c r="B512" s="617"/>
      <c r="C512" s="617"/>
      <c r="D512" s="617"/>
      <c r="E512" s="617"/>
      <c r="F512" s="617"/>
      <c r="G512" s="618"/>
      <c r="H512" s="634"/>
    </row>
    <row r="513" spans="1:8" ht="15" x14ac:dyDescent="0.25">
      <c r="A513" s="617"/>
      <c r="B513" s="617"/>
      <c r="C513" s="617"/>
      <c r="D513" s="617"/>
      <c r="E513" s="617"/>
      <c r="F513" s="617"/>
      <c r="G513" s="618"/>
      <c r="H513" s="634"/>
    </row>
    <row r="514" spans="1:8" ht="15" x14ac:dyDescent="0.25">
      <c r="A514" s="617"/>
      <c r="B514" s="617"/>
      <c r="C514" s="617"/>
      <c r="D514" s="617"/>
      <c r="E514" s="617"/>
      <c r="F514" s="617"/>
      <c r="G514" s="618"/>
      <c r="H514" s="634"/>
    </row>
    <row r="515" spans="1:8" ht="15" x14ac:dyDescent="0.25">
      <c r="A515" s="617"/>
      <c r="B515" s="617"/>
      <c r="C515" s="617"/>
      <c r="D515" s="617"/>
      <c r="E515" s="617"/>
      <c r="F515" s="617"/>
      <c r="G515" s="618"/>
      <c r="H515" s="634"/>
    </row>
    <row r="516" spans="1:8" ht="15" x14ac:dyDescent="0.25">
      <c r="A516" s="617"/>
      <c r="B516" s="617"/>
      <c r="C516" s="617"/>
      <c r="D516" s="617"/>
      <c r="E516" s="617"/>
      <c r="F516" s="617"/>
      <c r="G516" s="618"/>
      <c r="H516" s="634"/>
    </row>
    <row r="517" spans="1:8" ht="15" x14ac:dyDescent="0.25">
      <c r="A517" s="617"/>
      <c r="B517" s="617"/>
      <c r="C517" s="617"/>
      <c r="D517" s="617"/>
      <c r="E517" s="617"/>
      <c r="F517" s="617"/>
      <c r="G517" s="618"/>
      <c r="H517" s="634"/>
    </row>
    <row r="518" spans="1:8" ht="15" x14ac:dyDescent="0.25">
      <c r="A518" s="617"/>
      <c r="B518" s="617"/>
      <c r="C518" s="617"/>
      <c r="D518" s="617"/>
      <c r="E518" s="617"/>
      <c r="F518" s="617"/>
      <c r="G518" s="618"/>
      <c r="H518" s="634"/>
    </row>
    <row r="519" spans="1:8" ht="15" x14ac:dyDescent="0.25">
      <c r="A519" s="617"/>
      <c r="B519" s="617"/>
      <c r="C519" s="617"/>
      <c r="D519" s="617"/>
      <c r="E519" s="617"/>
      <c r="F519" s="617"/>
      <c r="G519" s="618"/>
      <c r="H519" s="634"/>
    </row>
    <row r="520" spans="1:8" ht="15" x14ac:dyDescent="0.25">
      <c r="A520" s="617"/>
      <c r="B520" s="617"/>
      <c r="C520" s="617"/>
      <c r="D520" s="617"/>
      <c r="E520" s="617"/>
      <c r="F520" s="617"/>
      <c r="G520" s="618"/>
      <c r="H520" s="634"/>
    </row>
    <row r="521" spans="1:8" ht="15" x14ac:dyDescent="0.25">
      <c r="A521" s="617"/>
      <c r="B521" s="617"/>
      <c r="C521" s="617"/>
      <c r="D521" s="617"/>
      <c r="E521" s="617"/>
      <c r="F521" s="617"/>
      <c r="G521" s="618"/>
      <c r="H521" s="634"/>
    </row>
    <row r="522" spans="1:8" ht="15" x14ac:dyDescent="0.25">
      <c r="A522" s="617"/>
      <c r="B522" s="617"/>
      <c r="C522" s="617"/>
      <c r="D522" s="617"/>
      <c r="E522" s="617"/>
      <c r="F522" s="617"/>
      <c r="G522" s="618"/>
      <c r="H522" s="634"/>
    </row>
    <row r="523" spans="1:8" ht="15" x14ac:dyDescent="0.25">
      <c r="A523" s="617"/>
      <c r="B523" s="617"/>
      <c r="C523" s="617"/>
      <c r="D523" s="617"/>
      <c r="E523" s="617"/>
      <c r="F523" s="617"/>
      <c r="G523" s="618"/>
      <c r="H523" s="634"/>
    </row>
    <row r="524" spans="1:8" ht="15" x14ac:dyDescent="0.25">
      <c r="A524" s="617"/>
      <c r="B524" s="617"/>
      <c r="C524" s="617"/>
      <c r="D524" s="617"/>
      <c r="E524" s="617"/>
      <c r="F524" s="617"/>
      <c r="G524" s="618"/>
      <c r="H524" s="634"/>
    </row>
    <row r="525" spans="1:8" ht="15" x14ac:dyDescent="0.25">
      <c r="A525" s="617"/>
      <c r="B525" s="617"/>
      <c r="C525" s="617"/>
      <c r="D525" s="617"/>
      <c r="E525" s="617"/>
      <c r="F525" s="617"/>
      <c r="G525" s="618"/>
      <c r="H525" s="634"/>
    </row>
    <row r="526" spans="1:8" ht="15" x14ac:dyDescent="0.25">
      <c r="A526" s="617"/>
      <c r="B526" s="617"/>
      <c r="C526" s="617"/>
      <c r="D526" s="617"/>
      <c r="E526" s="617"/>
      <c r="F526" s="617"/>
      <c r="G526" s="618"/>
      <c r="H526" s="634"/>
    </row>
    <row r="527" spans="1:8" ht="15" x14ac:dyDescent="0.25">
      <c r="A527" s="617"/>
      <c r="B527" s="617"/>
      <c r="C527" s="617"/>
      <c r="D527" s="617"/>
      <c r="E527" s="617"/>
      <c r="F527" s="617"/>
      <c r="G527" s="618"/>
      <c r="H527" s="634"/>
    </row>
    <row r="528" spans="1:8" ht="15" x14ac:dyDescent="0.25">
      <c r="A528" s="617"/>
      <c r="B528" s="617"/>
      <c r="C528" s="617"/>
      <c r="D528" s="617"/>
      <c r="E528" s="617"/>
      <c r="F528" s="617"/>
      <c r="G528" s="618"/>
      <c r="H528" s="634"/>
    </row>
    <row r="529" spans="1:8" ht="15" x14ac:dyDescent="0.25">
      <c r="A529" s="617"/>
      <c r="B529" s="617"/>
      <c r="C529" s="617"/>
      <c r="D529" s="617"/>
      <c r="E529" s="617"/>
      <c r="F529" s="617"/>
      <c r="G529" s="618"/>
      <c r="H529" s="634"/>
    </row>
    <row r="530" spans="1:8" ht="15" x14ac:dyDescent="0.25">
      <c r="A530" s="617"/>
      <c r="B530" s="617"/>
      <c r="C530" s="617"/>
      <c r="D530" s="617"/>
      <c r="E530" s="617"/>
      <c r="F530" s="617"/>
      <c r="G530" s="618"/>
      <c r="H530" s="634"/>
    </row>
    <row r="531" spans="1:8" ht="15" x14ac:dyDescent="0.25">
      <c r="A531" s="617"/>
      <c r="B531" s="617"/>
      <c r="C531" s="617"/>
      <c r="D531" s="617"/>
      <c r="E531" s="617"/>
      <c r="F531" s="617"/>
      <c r="G531" s="618"/>
      <c r="H531" s="634"/>
    </row>
    <row r="532" spans="1:8" ht="15" x14ac:dyDescent="0.25">
      <c r="A532" s="617"/>
      <c r="B532" s="617"/>
      <c r="C532" s="617"/>
      <c r="D532" s="617"/>
      <c r="E532" s="617"/>
      <c r="F532" s="617"/>
      <c r="G532" s="618"/>
      <c r="H532" s="634"/>
    </row>
    <row r="533" spans="1:8" ht="15" x14ac:dyDescent="0.25">
      <c r="A533" s="617"/>
      <c r="B533" s="617"/>
      <c r="C533" s="617"/>
      <c r="D533" s="617"/>
      <c r="E533" s="617"/>
      <c r="F533" s="617"/>
      <c r="G533" s="618"/>
      <c r="H533" s="634"/>
    </row>
    <row r="534" spans="1:8" ht="15" x14ac:dyDescent="0.25">
      <c r="A534" s="617"/>
      <c r="B534" s="617"/>
      <c r="C534" s="617"/>
      <c r="D534" s="617"/>
      <c r="E534" s="617"/>
      <c r="F534" s="617"/>
      <c r="G534" s="618"/>
      <c r="H534" s="634"/>
    </row>
    <row r="535" spans="1:8" ht="15" x14ac:dyDescent="0.25">
      <c r="A535" s="617"/>
      <c r="B535" s="617"/>
      <c r="C535" s="617"/>
      <c r="D535" s="617"/>
      <c r="E535" s="617"/>
      <c r="F535" s="617"/>
      <c r="G535" s="618"/>
      <c r="H535" s="634"/>
    </row>
    <row r="536" spans="1:8" ht="15" x14ac:dyDescent="0.25">
      <c r="A536" s="617"/>
      <c r="B536" s="617"/>
      <c r="C536" s="617"/>
      <c r="D536" s="617"/>
      <c r="E536" s="617"/>
      <c r="F536" s="617"/>
      <c r="G536" s="618"/>
      <c r="H536" s="634"/>
    </row>
    <row r="537" spans="1:8" ht="15" x14ac:dyDescent="0.25">
      <c r="A537" s="617"/>
      <c r="B537" s="617"/>
      <c r="C537" s="617"/>
      <c r="D537" s="617"/>
      <c r="E537" s="617"/>
      <c r="F537" s="617"/>
      <c r="G537" s="618"/>
      <c r="H537" s="634"/>
    </row>
    <row r="538" spans="1:8" ht="15" x14ac:dyDescent="0.25">
      <c r="A538" s="617"/>
      <c r="B538" s="617"/>
      <c r="C538" s="617"/>
      <c r="D538" s="617"/>
      <c r="E538" s="617"/>
      <c r="F538" s="617"/>
      <c r="G538" s="618"/>
      <c r="H538" s="634"/>
    </row>
    <row r="539" spans="1:8" ht="15" x14ac:dyDescent="0.25">
      <c r="A539" s="617"/>
      <c r="B539" s="617"/>
      <c r="C539" s="617"/>
      <c r="D539" s="617"/>
      <c r="E539" s="617"/>
      <c r="F539" s="617"/>
      <c r="G539" s="618"/>
      <c r="H539" s="634"/>
    </row>
    <row r="540" spans="1:8" ht="15" x14ac:dyDescent="0.25">
      <c r="A540" s="617"/>
      <c r="B540" s="617"/>
      <c r="C540" s="617"/>
      <c r="D540" s="617"/>
      <c r="E540" s="617"/>
      <c r="F540" s="617"/>
      <c r="G540" s="618"/>
      <c r="H540" s="634"/>
    </row>
    <row r="541" spans="1:8" ht="15" x14ac:dyDescent="0.25">
      <c r="A541" s="617"/>
      <c r="B541" s="617"/>
      <c r="C541" s="617"/>
      <c r="D541" s="617"/>
      <c r="E541" s="617"/>
      <c r="F541" s="617"/>
      <c r="G541" s="618"/>
      <c r="H541" s="634"/>
    </row>
    <row r="542" spans="1:8" ht="15" x14ac:dyDescent="0.25">
      <c r="A542" s="617"/>
      <c r="B542" s="617"/>
      <c r="C542" s="617"/>
      <c r="D542" s="617"/>
      <c r="E542" s="617"/>
      <c r="F542" s="617"/>
      <c r="G542" s="618"/>
      <c r="H542" s="634"/>
    </row>
    <row r="543" spans="1:8" ht="15" x14ac:dyDescent="0.25">
      <c r="A543" s="617"/>
      <c r="B543" s="617"/>
      <c r="C543" s="617"/>
      <c r="D543" s="617"/>
      <c r="E543" s="617"/>
      <c r="F543" s="617"/>
      <c r="G543" s="618"/>
      <c r="H543" s="634"/>
    </row>
    <row r="544" spans="1:8" ht="15" x14ac:dyDescent="0.25">
      <c r="A544" s="617"/>
      <c r="B544" s="617"/>
      <c r="C544" s="617"/>
      <c r="D544" s="617"/>
      <c r="E544" s="617"/>
      <c r="F544" s="617"/>
      <c r="G544" s="618"/>
      <c r="H544" s="634"/>
    </row>
    <row r="545" spans="1:8" ht="15" x14ac:dyDescent="0.25">
      <c r="A545" s="617"/>
      <c r="B545" s="617"/>
      <c r="C545" s="617"/>
      <c r="D545" s="617"/>
      <c r="E545" s="617"/>
      <c r="F545" s="617"/>
      <c r="G545" s="618"/>
      <c r="H545" s="634"/>
    </row>
    <row r="546" spans="1:8" ht="15" x14ac:dyDescent="0.25">
      <c r="A546" s="617"/>
      <c r="B546" s="617"/>
      <c r="C546" s="617"/>
      <c r="D546" s="617"/>
      <c r="E546" s="617"/>
      <c r="F546" s="617"/>
      <c r="G546" s="618"/>
      <c r="H546" s="634"/>
    </row>
    <row r="547" spans="1:8" ht="15" x14ac:dyDescent="0.25">
      <c r="A547" s="617"/>
      <c r="B547" s="617"/>
      <c r="C547" s="617"/>
      <c r="D547" s="617"/>
      <c r="E547" s="617"/>
      <c r="F547" s="617"/>
      <c r="G547" s="618"/>
      <c r="H547" s="634"/>
    </row>
    <row r="548" spans="1:8" ht="15" x14ac:dyDescent="0.25">
      <c r="A548" s="617"/>
      <c r="B548" s="617"/>
      <c r="C548" s="617"/>
      <c r="D548" s="617"/>
      <c r="E548" s="617"/>
      <c r="F548" s="617"/>
      <c r="G548" s="618"/>
      <c r="H548" s="634"/>
    </row>
    <row r="549" spans="1:8" ht="15" x14ac:dyDescent="0.25">
      <c r="A549" s="617"/>
      <c r="B549" s="617"/>
      <c r="C549" s="617"/>
      <c r="D549" s="617"/>
      <c r="E549" s="617"/>
      <c r="F549" s="617"/>
      <c r="G549" s="618"/>
      <c r="H549" s="634"/>
    </row>
    <row r="550" spans="1:8" ht="15" x14ac:dyDescent="0.25">
      <c r="A550" s="617"/>
      <c r="B550" s="617"/>
      <c r="C550" s="617"/>
      <c r="D550" s="617"/>
      <c r="E550" s="617"/>
      <c r="F550" s="617"/>
      <c r="G550" s="618"/>
      <c r="H550" s="634"/>
    </row>
    <row r="551" spans="1:8" ht="15" x14ac:dyDescent="0.25">
      <c r="A551" s="617"/>
      <c r="B551" s="617"/>
      <c r="C551" s="617"/>
      <c r="D551" s="617"/>
      <c r="E551" s="617"/>
      <c r="F551" s="617"/>
      <c r="G551" s="618"/>
      <c r="H551" s="634"/>
    </row>
    <row r="552" spans="1:8" ht="15" x14ac:dyDescent="0.25">
      <c r="A552" s="617"/>
      <c r="B552" s="617"/>
      <c r="C552" s="617"/>
      <c r="D552" s="617"/>
      <c r="E552" s="617"/>
      <c r="F552" s="617"/>
      <c r="G552" s="618"/>
      <c r="H552" s="634"/>
    </row>
    <row r="553" spans="1:8" ht="15" x14ac:dyDescent="0.25">
      <c r="A553" s="617"/>
      <c r="B553" s="617"/>
      <c r="C553" s="617"/>
      <c r="D553" s="617"/>
      <c r="E553" s="617"/>
      <c r="F553" s="617"/>
      <c r="G553" s="618"/>
      <c r="H553" s="634"/>
    </row>
    <row r="554" spans="1:8" ht="15" x14ac:dyDescent="0.25">
      <c r="A554" s="617"/>
      <c r="B554" s="617"/>
      <c r="C554" s="617"/>
      <c r="D554" s="617"/>
      <c r="E554" s="617"/>
      <c r="F554" s="617"/>
      <c r="G554" s="618"/>
      <c r="H554" s="634"/>
    </row>
    <row r="555" spans="1:8" ht="15" x14ac:dyDescent="0.25">
      <c r="A555" s="617"/>
      <c r="B555" s="617"/>
      <c r="C555" s="617"/>
      <c r="D555" s="617"/>
      <c r="E555" s="617"/>
      <c r="F555" s="617"/>
      <c r="G555" s="618"/>
      <c r="H555" s="634"/>
    </row>
    <row r="556" spans="1:8" ht="15" x14ac:dyDescent="0.25">
      <c r="A556" s="617"/>
      <c r="B556" s="617"/>
      <c r="C556" s="617"/>
      <c r="D556" s="617"/>
      <c r="E556" s="617"/>
      <c r="F556" s="617"/>
      <c r="G556" s="618"/>
      <c r="H556" s="634"/>
    </row>
    <row r="557" spans="1:8" ht="15" x14ac:dyDescent="0.25">
      <c r="A557" s="617"/>
      <c r="B557" s="617"/>
      <c r="C557" s="617"/>
      <c r="D557" s="617"/>
      <c r="E557" s="617"/>
      <c r="F557" s="617"/>
      <c r="G557" s="618"/>
      <c r="H557" s="634"/>
    </row>
    <row r="558" spans="1:8" ht="15" x14ac:dyDescent="0.25">
      <c r="A558" s="617"/>
      <c r="B558" s="617"/>
      <c r="C558" s="617"/>
      <c r="D558" s="617"/>
      <c r="E558" s="617"/>
      <c r="F558" s="617"/>
      <c r="G558" s="618"/>
      <c r="H558" s="634"/>
    </row>
    <row r="559" spans="1:8" ht="15" x14ac:dyDescent="0.25">
      <c r="A559" s="617"/>
      <c r="B559" s="617"/>
      <c r="C559" s="617"/>
      <c r="D559" s="617"/>
      <c r="E559" s="617"/>
      <c r="F559" s="617"/>
      <c r="G559" s="618"/>
      <c r="H559" s="634"/>
    </row>
    <row r="560" spans="1:8" ht="15" x14ac:dyDescent="0.25">
      <c r="A560" s="617"/>
      <c r="B560" s="617"/>
      <c r="C560" s="617"/>
      <c r="D560" s="617"/>
      <c r="E560" s="617"/>
      <c r="F560" s="617"/>
      <c r="G560" s="618"/>
      <c r="H560" s="634"/>
    </row>
    <row r="561" spans="1:8" ht="15" x14ac:dyDescent="0.25">
      <c r="A561" s="617"/>
      <c r="B561" s="617"/>
      <c r="C561" s="617"/>
      <c r="D561" s="617"/>
      <c r="E561" s="617"/>
      <c r="F561" s="617"/>
      <c r="G561" s="618"/>
      <c r="H561" s="634"/>
    </row>
    <row r="562" spans="1:8" ht="15" x14ac:dyDescent="0.25">
      <c r="A562" s="617"/>
      <c r="B562" s="617"/>
      <c r="C562" s="617"/>
      <c r="D562" s="617"/>
      <c r="E562" s="617"/>
      <c r="F562" s="617"/>
      <c r="G562" s="618"/>
      <c r="H562" s="634"/>
    </row>
    <row r="563" spans="1:8" ht="15" x14ac:dyDescent="0.25">
      <c r="A563" s="617"/>
      <c r="B563" s="617"/>
      <c r="C563" s="617"/>
      <c r="D563" s="617"/>
      <c r="E563" s="617"/>
      <c r="F563" s="617"/>
      <c r="G563" s="618"/>
      <c r="H563" s="634"/>
    </row>
    <row r="564" spans="1:8" ht="15" x14ac:dyDescent="0.25">
      <c r="A564" s="617"/>
      <c r="B564" s="617"/>
      <c r="C564" s="617"/>
      <c r="D564" s="617"/>
      <c r="E564" s="617"/>
      <c r="F564" s="617"/>
      <c r="G564" s="618"/>
      <c r="H564" s="634"/>
    </row>
    <row r="565" spans="1:8" ht="15" x14ac:dyDescent="0.25">
      <c r="A565" s="617"/>
      <c r="B565" s="617"/>
      <c r="C565" s="617"/>
      <c r="D565" s="617"/>
      <c r="E565" s="617"/>
      <c r="F565" s="617"/>
      <c r="G565" s="618"/>
      <c r="H565" s="634"/>
    </row>
    <row r="566" spans="1:8" ht="15" x14ac:dyDescent="0.25">
      <c r="A566" s="617"/>
      <c r="B566" s="617"/>
      <c r="C566" s="617"/>
      <c r="D566" s="617"/>
      <c r="E566" s="617"/>
      <c r="F566" s="617"/>
      <c r="G566" s="618"/>
      <c r="H566" s="634"/>
    </row>
    <row r="567" spans="1:8" ht="15" x14ac:dyDescent="0.25">
      <c r="A567" s="617"/>
      <c r="B567" s="617"/>
      <c r="C567" s="617"/>
      <c r="D567" s="617"/>
      <c r="E567" s="617"/>
      <c r="F567" s="617"/>
      <c r="G567" s="618"/>
      <c r="H567" s="634"/>
    </row>
    <row r="568" spans="1:8" ht="15" x14ac:dyDescent="0.25">
      <c r="A568" s="617"/>
      <c r="B568" s="617"/>
      <c r="C568" s="617"/>
      <c r="D568" s="617"/>
      <c r="E568" s="617"/>
      <c r="F568" s="617"/>
      <c r="G568" s="618"/>
      <c r="H568" s="634"/>
    </row>
    <row r="569" spans="1:8" ht="15" x14ac:dyDescent="0.25">
      <c r="A569" s="617"/>
      <c r="B569" s="617"/>
      <c r="C569" s="617"/>
      <c r="D569" s="617"/>
      <c r="E569" s="617"/>
      <c r="F569" s="617"/>
      <c r="G569" s="618"/>
      <c r="H569" s="634"/>
    </row>
    <row r="570" spans="1:8" ht="15" x14ac:dyDescent="0.25">
      <c r="A570" s="617"/>
      <c r="B570" s="617"/>
      <c r="C570" s="617"/>
      <c r="D570" s="617"/>
      <c r="E570" s="617"/>
      <c r="F570" s="617"/>
      <c r="G570" s="618"/>
      <c r="H570" s="634"/>
    </row>
    <row r="571" spans="1:8" ht="15" x14ac:dyDescent="0.25">
      <c r="A571" s="617"/>
      <c r="B571" s="617"/>
      <c r="C571" s="617"/>
      <c r="D571" s="617"/>
      <c r="E571" s="617"/>
      <c r="F571" s="617"/>
      <c r="G571" s="618"/>
      <c r="H571" s="634"/>
    </row>
    <row r="572" spans="1:8" ht="15" x14ac:dyDescent="0.25">
      <c r="A572" s="617"/>
      <c r="B572" s="617"/>
      <c r="C572" s="617"/>
      <c r="D572" s="617"/>
      <c r="E572" s="617"/>
      <c r="F572" s="617"/>
      <c r="G572" s="618"/>
      <c r="H572" s="634"/>
    </row>
    <row r="573" spans="1:8" ht="15" x14ac:dyDescent="0.25">
      <c r="A573" s="617"/>
      <c r="B573" s="617"/>
      <c r="C573" s="617"/>
      <c r="D573" s="617"/>
      <c r="E573" s="617"/>
      <c r="F573" s="617"/>
      <c r="G573" s="618"/>
      <c r="H573" s="634"/>
    </row>
    <row r="574" spans="1:8" ht="15" x14ac:dyDescent="0.25">
      <c r="A574" s="617"/>
      <c r="B574" s="617"/>
      <c r="C574" s="617"/>
      <c r="D574" s="617"/>
      <c r="E574" s="617"/>
      <c r="F574" s="617"/>
      <c r="G574" s="618"/>
      <c r="H574" s="634"/>
    </row>
    <row r="575" spans="1:8" ht="15" x14ac:dyDescent="0.25">
      <c r="A575" s="617"/>
      <c r="B575" s="617"/>
      <c r="C575" s="617"/>
      <c r="D575" s="617"/>
      <c r="E575" s="617"/>
      <c r="F575" s="617"/>
      <c r="G575" s="618"/>
      <c r="H575" s="634"/>
    </row>
    <row r="576" spans="1:8" ht="15" x14ac:dyDescent="0.25">
      <c r="A576" s="617"/>
      <c r="B576" s="617"/>
      <c r="C576" s="617"/>
      <c r="D576" s="617"/>
      <c r="E576" s="617"/>
      <c r="F576" s="617"/>
      <c r="G576" s="618"/>
      <c r="H576" s="634"/>
    </row>
    <row r="577" spans="1:8" ht="15" x14ac:dyDescent="0.25">
      <c r="A577" s="617"/>
      <c r="B577" s="617"/>
      <c r="C577" s="617"/>
      <c r="D577" s="617"/>
      <c r="E577" s="617"/>
      <c r="F577" s="617"/>
      <c r="G577" s="618"/>
      <c r="H577" s="634"/>
    </row>
    <row r="578" spans="1:8" ht="15" x14ac:dyDescent="0.25">
      <c r="A578" s="617"/>
      <c r="B578" s="617"/>
      <c r="C578" s="617"/>
      <c r="D578" s="617"/>
      <c r="E578" s="617"/>
      <c r="F578" s="617"/>
      <c r="G578" s="618"/>
      <c r="H578" s="634"/>
    </row>
    <row r="579" spans="1:8" ht="15" x14ac:dyDescent="0.25">
      <c r="A579" s="617"/>
      <c r="B579" s="617"/>
      <c r="C579" s="617"/>
      <c r="D579" s="617"/>
      <c r="E579" s="617"/>
      <c r="F579" s="617"/>
      <c r="G579" s="618"/>
      <c r="H579" s="634"/>
    </row>
    <row r="580" spans="1:8" ht="15" x14ac:dyDescent="0.25">
      <c r="A580" s="617"/>
      <c r="B580" s="617"/>
      <c r="C580" s="617"/>
      <c r="D580" s="617"/>
      <c r="E580" s="617"/>
      <c r="F580" s="617"/>
      <c r="G580" s="618"/>
      <c r="H580" s="634"/>
    </row>
    <row r="581" spans="1:8" ht="15" x14ac:dyDescent="0.25">
      <c r="A581" s="617"/>
      <c r="B581" s="617"/>
      <c r="C581" s="617"/>
      <c r="D581" s="617"/>
      <c r="E581" s="617"/>
      <c r="F581" s="617"/>
      <c r="G581" s="618"/>
      <c r="H581" s="634"/>
    </row>
    <row r="582" spans="1:8" ht="15" x14ac:dyDescent="0.25">
      <c r="A582" s="617"/>
      <c r="B582" s="617"/>
      <c r="C582" s="617"/>
      <c r="D582" s="617"/>
      <c r="E582" s="617"/>
      <c r="F582" s="617"/>
      <c r="G582" s="618"/>
      <c r="H582" s="634"/>
    </row>
    <row r="583" spans="1:8" ht="15" x14ac:dyDescent="0.25">
      <c r="A583" s="617"/>
      <c r="B583" s="617"/>
      <c r="C583" s="617"/>
      <c r="D583" s="617"/>
      <c r="E583" s="617"/>
      <c r="F583" s="617"/>
      <c r="G583" s="618"/>
      <c r="H583" s="634"/>
    </row>
    <row r="584" spans="1:8" ht="15" x14ac:dyDescent="0.25">
      <c r="A584" s="617"/>
      <c r="B584" s="617"/>
      <c r="C584" s="617"/>
      <c r="D584" s="617"/>
      <c r="E584" s="617"/>
      <c r="F584" s="617"/>
      <c r="G584" s="618"/>
      <c r="H584" s="634"/>
    </row>
    <row r="585" spans="1:8" ht="15" x14ac:dyDescent="0.25">
      <c r="A585" s="617"/>
      <c r="B585" s="617"/>
      <c r="C585" s="617"/>
      <c r="D585" s="617"/>
      <c r="E585" s="617"/>
      <c r="F585" s="617"/>
      <c r="G585" s="618"/>
      <c r="H585" s="634"/>
    </row>
    <row r="586" spans="1:8" ht="15" x14ac:dyDescent="0.25">
      <c r="A586" s="617"/>
      <c r="B586" s="617"/>
      <c r="C586" s="617"/>
      <c r="D586" s="617"/>
      <c r="E586" s="617"/>
      <c r="F586" s="617"/>
      <c r="G586" s="618"/>
      <c r="H586" s="634"/>
    </row>
    <row r="587" spans="1:8" ht="15" x14ac:dyDescent="0.25">
      <c r="A587" s="617"/>
      <c r="B587" s="617"/>
      <c r="C587" s="617"/>
      <c r="D587" s="617"/>
      <c r="E587" s="617"/>
      <c r="F587" s="617"/>
      <c r="G587" s="618"/>
      <c r="H587" s="634"/>
    </row>
    <row r="588" spans="1:8" ht="15" x14ac:dyDescent="0.25">
      <c r="A588" s="617"/>
      <c r="B588" s="617"/>
      <c r="C588" s="617"/>
      <c r="D588" s="617"/>
      <c r="E588" s="617"/>
      <c r="F588" s="617"/>
      <c r="G588" s="618"/>
      <c r="H588" s="634"/>
    </row>
    <row r="589" spans="1:8" ht="15" x14ac:dyDescent="0.25">
      <c r="A589" s="617"/>
      <c r="B589" s="617"/>
      <c r="C589" s="617"/>
      <c r="D589" s="617"/>
      <c r="E589" s="617"/>
      <c r="F589" s="617"/>
      <c r="G589" s="618"/>
      <c r="H589" s="634"/>
    </row>
    <row r="590" spans="1:8" ht="15" x14ac:dyDescent="0.25">
      <c r="A590" s="617"/>
      <c r="B590" s="617"/>
      <c r="C590" s="617"/>
      <c r="D590" s="617"/>
      <c r="E590" s="617"/>
      <c r="F590" s="617"/>
      <c r="G590" s="618"/>
      <c r="H590" s="634"/>
    </row>
    <row r="591" spans="1:8" ht="15" x14ac:dyDescent="0.25">
      <c r="A591" s="617"/>
      <c r="B591" s="617"/>
      <c r="C591" s="617"/>
      <c r="D591" s="617"/>
      <c r="E591" s="617"/>
      <c r="F591" s="617"/>
      <c r="G591" s="618"/>
      <c r="H591" s="634"/>
    </row>
    <row r="592" spans="1:8" ht="15" x14ac:dyDescent="0.25">
      <c r="A592" s="617"/>
      <c r="B592" s="617"/>
      <c r="C592" s="617"/>
      <c r="D592" s="617"/>
      <c r="E592" s="617"/>
      <c r="F592" s="617"/>
      <c r="G592" s="618"/>
      <c r="H592" s="634"/>
    </row>
    <row r="593" spans="1:8" ht="15" x14ac:dyDescent="0.25">
      <c r="A593" s="617"/>
      <c r="B593" s="617"/>
      <c r="C593" s="617"/>
      <c r="D593" s="617"/>
      <c r="E593" s="617"/>
      <c r="F593" s="617"/>
      <c r="G593" s="618"/>
      <c r="H593" s="634"/>
    </row>
    <row r="594" spans="1:8" ht="15" x14ac:dyDescent="0.25">
      <c r="A594" s="617"/>
      <c r="B594" s="617"/>
      <c r="C594" s="617"/>
      <c r="D594" s="617"/>
      <c r="E594" s="617"/>
      <c r="F594" s="617"/>
      <c r="G594" s="618"/>
      <c r="H594" s="634"/>
    </row>
    <row r="595" spans="1:8" ht="15" x14ac:dyDescent="0.25">
      <c r="A595" s="617"/>
      <c r="B595" s="617"/>
      <c r="C595" s="617"/>
      <c r="D595" s="617"/>
      <c r="E595" s="617"/>
      <c r="F595" s="617"/>
      <c r="G595" s="618"/>
      <c r="H595" s="634"/>
    </row>
    <row r="596" spans="1:8" ht="15" x14ac:dyDescent="0.25">
      <c r="A596" s="617"/>
      <c r="B596" s="617"/>
      <c r="C596" s="617"/>
      <c r="D596" s="617"/>
      <c r="E596" s="617"/>
      <c r="F596" s="617"/>
      <c r="G596" s="618"/>
      <c r="H596" s="634"/>
    </row>
    <row r="597" spans="1:8" ht="15" x14ac:dyDescent="0.25">
      <c r="A597" s="617"/>
      <c r="B597" s="617"/>
      <c r="C597" s="617"/>
      <c r="D597" s="617"/>
      <c r="E597" s="617"/>
      <c r="F597" s="617"/>
      <c r="G597" s="618"/>
      <c r="H597" s="634"/>
    </row>
    <row r="598" spans="1:8" ht="15" x14ac:dyDescent="0.25">
      <c r="A598" s="617"/>
      <c r="B598" s="617"/>
      <c r="C598" s="617"/>
      <c r="D598" s="617"/>
      <c r="E598" s="617"/>
      <c r="F598" s="617"/>
      <c r="G598" s="618"/>
      <c r="H598" s="634"/>
    </row>
    <row r="599" spans="1:8" ht="15" x14ac:dyDescent="0.25">
      <c r="A599" s="617"/>
      <c r="B599" s="617"/>
      <c r="C599" s="617"/>
      <c r="D599" s="617"/>
      <c r="E599" s="617"/>
      <c r="F599" s="617"/>
      <c r="G599" s="618"/>
      <c r="H599" s="634"/>
    </row>
    <row r="600" spans="1:8" ht="15" x14ac:dyDescent="0.25">
      <c r="A600" s="617"/>
      <c r="B600" s="617"/>
      <c r="C600" s="617"/>
      <c r="D600" s="617"/>
      <c r="E600" s="617"/>
      <c r="F600" s="617"/>
      <c r="G600" s="618"/>
      <c r="H600" s="634"/>
    </row>
    <row r="601" spans="1:8" ht="15" x14ac:dyDescent="0.25">
      <c r="A601" s="617"/>
      <c r="B601" s="617"/>
      <c r="C601" s="617"/>
      <c r="D601" s="617"/>
      <c r="E601" s="617"/>
      <c r="F601" s="617"/>
      <c r="G601" s="618"/>
      <c r="H601" s="634"/>
    </row>
    <row r="602" spans="1:8" ht="15" x14ac:dyDescent="0.25">
      <c r="A602" s="617"/>
      <c r="B602" s="617"/>
      <c r="C602" s="617"/>
      <c r="D602" s="617"/>
      <c r="E602" s="617"/>
      <c r="F602" s="617"/>
      <c r="G602" s="618"/>
      <c r="H602" s="634"/>
    </row>
    <row r="603" spans="1:8" ht="15" x14ac:dyDescent="0.25">
      <c r="A603" s="617"/>
      <c r="B603" s="617"/>
      <c r="C603" s="617"/>
      <c r="D603" s="617"/>
      <c r="E603" s="617"/>
      <c r="F603" s="617"/>
      <c r="G603" s="618"/>
      <c r="H603" s="634"/>
    </row>
    <row r="604" spans="1:8" ht="15" x14ac:dyDescent="0.25">
      <c r="A604" s="617"/>
      <c r="B604" s="617"/>
      <c r="C604" s="617"/>
      <c r="D604" s="617"/>
      <c r="E604" s="617"/>
      <c r="F604" s="617"/>
      <c r="G604" s="618"/>
      <c r="H604" s="634"/>
    </row>
    <row r="605" spans="1:8" ht="15" x14ac:dyDescent="0.25">
      <c r="A605" s="617"/>
      <c r="B605" s="617"/>
      <c r="C605" s="617"/>
      <c r="D605" s="617"/>
      <c r="E605" s="617"/>
      <c r="F605" s="617"/>
      <c r="G605" s="618"/>
      <c r="H605" s="634"/>
    </row>
    <row r="606" spans="1:8" ht="15" x14ac:dyDescent="0.25">
      <c r="A606" s="617"/>
      <c r="B606" s="617"/>
      <c r="C606" s="617"/>
      <c r="D606" s="617"/>
      <c r="E606" s="617"/>
      <c r="F606" s="617"/>
      <c r="G606" s="618"/>
      <c r="H606" s="634"/>
    </row>
    <row r="607" spans="1:8" ht="15" x14ac:dyDescent="0.25">
      <c r="A607" s="617"/>
      <c r="B607" s="617"/>
      <c r="C607" s="617"/>
      <c r="D607" s="617"/>
      <c r="E607" s="617"/>
      <c r="F607" s="617"/>
      <c r="G607" s="618"/>
      <c r="H607" s="634"/>
    </row>
    <row r="608" spans="1:8" ht="15" x14ac:dyDescent="0.25">
      <c r="A608" s="617"/>
      <c r="B608" s="617"/>
      <c r="C608" s="617"/>
      <c r="D608" s="617"/>
      <c r="E608" s="617"/>
      <c r="F608" s="617"/>
      <c r="G608" s="618"/>
      <c r="H608" s="634"/>
    </row>
    <row r="609" spans="1:8" ht="15" x14ac:dyDescent="0.25">
      <c r="A609" s="617"/>
      <c r="B609" s="617"/>
      <c r="C609" s="617"/>
      <c r="D609" s="617"/>
      <c r="E609" s="617"/>
      <c r="F609" s="617"/>
      <c r="G609" s="618"/>
      <c r="H609" s="634"/>
    </row>
    <row r="610" spans="1:8" ht="15" x14ac:dyDescent="0.25">
      <c r="A610" s="617"/>
      <c r="B610" s="617"/>
      <c r="C610" s="617"/>
      <c r="D610" s="617"/>
      <c r="E610" s="617"/>
      <c r="F610" s="617"/>
      <c r="G610" s="618"/>
      <c r="H610" s="634"/>
    </row>
    <row r="611" spans="1:8" ht="15" x14ac:dyDescent="0.25">
      <c r="A611" s="617"/>
      <c r="B611" s="617"/>
      <c r="C611" s="617"/>
      <c r="D611" s="617"/>
      <c r="E611" s="617"/>
      <c r="F611" s="617"/>
      <c r="G611" s="618"/>
      <c r="H611" s="634"/>
    </row>
    <row r="612" spans="1:8" ht="15" x14ac:dyDescent="0.25">
      <c r="A612" s="617"/>
      <c r="B612" s="617"/>
      <c r="C612" s="617"/>
      <c r="D612" s="617"/>
      <c r="E612" s="617"/>
      <c r="F612" s="617"/>
      <c r="G612" s="618"/>
      <c r="H612" s="634"/>
    </row>
    <row r="613" spans="1:8" ht="15" x14ac:dyDescent="0.25">
      <c r="A613" s="617"/>
      <c r="B613" s="617"/>
      <c r="C613" s="617"/>
      <c r="D613" s="617"/>
      <c r="E613" s="617"/>
      <c r="F613" s="617"/>
      <c r="G613" s="618"/>
      <c r="H613" s="634"/>
    </row>
    <row r="614" spans="1:8" ht="15" x14ac:dyDescent="0.25">
      <c r="A614" s="617"/>
      <c r="B614" s="617"/>
      <c r="C614" s="617"/>
      <c r="D614" s="617"/>
      <c r="E614" s="617"/>
      <c r="F614" s="617"/>
      <c r="G614" s="618"/>
      <c r="H614" s="634"/>
    </row>
    <row r="615" spans="1:8" ht="15" x14ac:dyDescent="0.25">
      <c r="A615" s="617"/>
      <c r="B615" s="617"/>
      <c r="C615" s="617"/>
      <c r="D615" s="617"/>
      <c r="E615" s="617"/>
      <c r="F615" s="617"/>
      <c r="G615" s="618"/>
      <c r="H615" s="634"/>
    </row>
    <row r="616" spans="1:8" ht="15" x14ac:dyDescent="0.25">
      <c r="A616" s="617"/>
      <c r="B616" s="617"/>
      <c r="C616" s="617"/>
      <c r="D616" s="617"/>
      <c r="E616" s="617"/>
      <c r="F616" s="617"/>
      <c r="G616" s="618"/>
      <c r="H616" s="634"/>
    </row>
    <row r="617" spans="1:8" ht="15" x14ac:dyDescent="0.25">
      <c r="A617" s="617"/>
      <c r="B617" s="617"/>
      <c r="C617" s="617"/>
      <c r="D617" s="617"/>
      <c r="E617" s="617"/>
      <c r="F617" s="617"/>
      <c r="G617" s="618"/>
      <c r="H617" s="634"/>
    </row>
    <row r="618" spans="1:8" ht="15" x14ac:dyDescent="0.25">
      <c r="A618" s="617"/>
      <c r="B618" s="617"/>
      <c r="C618" s="617"/>
      <c r="D618" s="617"/>
      <c r="E618" s="617"/>
      <c r="F618" s="617"/>
      <c r="G618" s="618"/>
      <c r="H618" s="634"/>
    </row>
    <row r="619" spans="1:8" ht="15" x14ac:dyDescent="0.25">
      <c r="A619" s="617"/>
      <c r="B619" s="617"/>
      <c r="C619" s="617"/>
      <c r="D619" s="617"/>
      <c r="E619" s="617"/>
      <c r="F619" s="617"/>
      <c r="G619" s="618"/>
      <c r="H619" s="634"/>
    </row>
    <row r="620" spans="1:8" ht="15" x14ac:dyDescent="0.25">
      <c r="A620" s="617"/>
      <c r="B620" s="617"/>
      <c r="C620" s="617"/>
      <c r="D620" s="617"/>
      <c r="E620" s="617"/>
      <c r="F620" s="617"/>
      <c r="G620" s="618"/>
      <c r="H620" s="634"/>
    </row>
    <row r="621" spans="1:8" ht="15" x14ac:dyDescent="0.25">
      <c r="A621" s="617"/>
      <c r="B621" s="617"/>
      <c r="C621" s="617"/>
      <c r="D621" s="617"/>
      <c r="E621" s="617"/>
      <c r="F621" s="617"/>
      <c r="G621" s="618"/>
      <c r="H621" s="634"/>
    </row>
    <row r="622" spans="1:8" ht="15" x14ac:dyDescent="0.25">
      <c r="A622" s="617"/>
      <c r="B622" s="617"/>
      <c r="C622" s="617"/>
      <c r="D622" s="617"/>
      <c r="E622" s="617"/>
      <c r="F622" s="617"/>
      <c r="G622" s="618"/>
      <c r="H622" s="634"/>
    </row>
    <row r="623" spans="1:8" ht="15" x14ac:dyDescent="0.25">
      <c r="A623" s="617"/>
      <c r="B623" s="617"/>
      <c r="C623" s="617"/>
      <c r="D623" s="617"/>
      <c r="E623" s="617"/>
      <c r="F623" s="617"/>
      <c r="G623" s="618"/>
      <c r="H623" s="634"/>
    </row>
    <row r="624" spans="1:8" ht="15" x14ac:dyDescent="0.25">
      <c r="A624" s="617"/>
      <c r="B624" s="617"/>
      <c r="C624" s="617"/>
      <c r="D624" s="617"/>
      <c r="E624" s="617"/>
      <c r="F624" s="617"/>
      <c r="G624" s="618"/>
      <c r="H624" s="634"/>
    </row>
    <row r="625" spans="1:8" ht="15" x14ac:dyDescent="0.25">
      <c r="A625" s="617"/>
      <c r="B625" s="617"/>
      <c r="C625" s="617"/>
      <c r="D625" s="617"/>
      <c r="E625" s="617"/>
      <c r="F625" s="617"/>
      <c r="G625" s="618"/>
      <c r="H625" s="634"/>
    </row>
    <row r="626" spans="1:8" ht="15" x14ac:dyDescent="0.25">
      <c r="A626" s="617"/>
      <c r="B626" s="617"/>
      <c r="C626" s="617"/>
      <c r="D626" s="617"/>
      <c r="E626" s="617"/>
      <c r="F626" s="617"/>
      <c r="G626" s="618"/>
      <c r="H626" s="634"/>
    </row>
    <row r="627" spans="1:8" ht="15" x14ac:dyDescent="0.25">
      <c r="A627" s="617"/>
      <c r="B627" s="617"/>
      <c r="C627" s="617"/>
      <c r="D627" s="617"/>
      <c r="E627" s="617"/>
      <c r="F627" s="617"/>
      <c r="G627" s="618"/>
      <c r="H627" s="634"/>
    </row>
    <row r="628" spans="1:8" ht="15" x14ac:dyDescent="0.25">
      <c r="A628" s="617"/>
      <c r="B628" s="617"/>
      <c r="C628" s="617"/>
      <c r="D628" s="617"/>
      <c r="E628" s="617"/>
      <c r="F628" s="617"/>
      <c r="G628" s="618"/>
      <c r="H628" s="634"/>
    </row>
    <row r="629" spans="1:8" ht="15" x14ac:dyDescent="0.25">
      <c r="A629" s="617"/>
      <c r="B629" s="617"/>
      <c r="C629" s="617"/>
      <c r="D629" s="617"/>
      <c r="E629" s="617"/>
      <c r="F629" s="617"/>
      <c r="G629" s="618"/>
      <c r="H629" s="634"/>
    </row>
    <row r="630" spans="1:8" ht="15" x14ac:dyDescent="0.25">
      <c r="A630" s="617"/>
      <c r="B630" s="617"/>
      <c r="C630" s="617"/>
      <c r="D630" s="617"/>
      <c r="E630" s="617"/>
      <c r="F630" s="617"/>
      <c r="G630" s="618"/>
      <c r="H630" s="634"/>
    </row>
    <row r="631" spans="1:8" ht="15" x14ac:dyDescent="0.25">
      <c r="A631" s="617"/>
      <c r="B631" s="617"/>
      <c r="C631" s="617"/>
      <c r="D631" s="617"/>
      <c r="E631" s="617"/>
      <c r="F631" s="617"/>
      <c r="G631" s="618"/>
      <c r="H631" s="634"/>
    </row>
    <row r="632" spans="1:8" ht="15" x14ac:dyDescent="0.25">
      <c r="A632" s="617"/>
      <c r="B632" s="617"/>
      <c r="C632" s="617"/>
      <c r="D632" s="617"/>
      <c r="E632" s="617"/>
      <c r="F632" s="617"/>
      <c r="G632" s="618"/>
      <c r="H632" s="634"/>
    </row>
    <row r="633" spans="1:8" ht="15" x14ac:dyDescent="0.25">
      <c r="A633" s="617"/>
      <c r="B633" s="617"/>
      <c r="C633" s="617"/>
      <c r="D633" s="617"/>
      <c r="E633" s="617"/>
      <c r="F633" s="617"/>
      <c r="G633" s="618"/>
      <c r="H633" s="634"/>
    </row>
    <row r="634" spans="1:8" ht="15" x14ac:dyDescent="0.25">
      <c r="A634" s="617"/>
      <c r="B634" s="617"/>
      <c r="C634" s="617"/>
      <c r="D634" s="617"/>
      <c r="E634" s="617"/>
      <c r="F634" s="617"/>
      <c r="G634" s="618"/>
      <c r="H634" s="634"/>
    </row>
    <row r="635" spans="1:8" ht="15" x14ac:dyDescent="0.25">
      <c r="A635" s="617"/>
      <c r="B635" s="617"/>
      <c r="C635" s="617"/>
      <c r="D635" s="617"/>
      <c r="E635" s="617"/>
      <c r="F635" s="617"/>
      <c r="G635" s="618"/>
      <c r="H635" s="634"/>
    </row>
    <row r="636" spans="1:8" ht="15" x14ac:dyDescent="0.25">
      <c r="A636" s="617"/>
      <c r="B636" s="617"/>
      <c r="C636" s="617"/>
      <c r="D636" s="617"/>
      <c r="E636" s="617"/>
      <c r="F636" s="617"/>
      <c r="G636" s="618"/>
      <c r="H636" s="634"/>
    </row>
    <row r="637" spans="1:8" ht="15" x14ac:dyDescent="0.25">
      <c r="A637" s="617"/>
      <c r="B637" s="617"/>
      <c r="C637" s="617"/>
      <c r="D637" s="617"/>
      <c r="E637" s="617"/>
      <c r="F637" s="617"/>
      <c r="G637" s="618"/>
      <c r="H637" s="634"/>
    </row>
    <row r="638" spans="1:8" ht="15" x14ac:dyDescent="0.25">
      <c r="A638" s="617"/>
      <c r="B638" s="617"/>
      <c r="C638" s="617"/>
      <c r="D638" s="617"/>
      <c r="E638" s="617"/>
      <c r="F638" s="617"/>
      <c r="G638" s="618"/>
      <c r="H638" s="634"/>
    </row>
    <row r="639" spans="1:8" ht="15" x14ac:dyDescent="0.25">
      <c r="A639" s="617"/>
      <c r="B639" s="617"/>
      <c r="C639" s="617"/>
      <c r="D639" s="617"/>
      <c r="E639" s="617"/>
      <c r="F639" s="617"/>
      <c r="G639" s="618"/>
      <c r="H639" s="634"/>
    </row>
    <row r="640" spans="1:8" ht="15" x14ac:dyDescent="0.25">
      <c r="A640" s="617"/>
      <c r="B640" s="617"/>
      <c r="C640" s="617"/>
      <c r="D640" s="617"/>
      <c r="E640" s="617"/>
      <c r="F640" s="617"/>
      <c r="G640" s="618"/>
      <c r="H640" s="634"/>
    </row>
    <row r="641" spans="1:8" ht="15" x14ac:dyDescent="0.25">
      <c r="A641" s="617"/>
      <c r="B641" s="617"/>
      <c r="C641" s="617"/>
      <c r="D641" s="617"/>
      <c r="E641" s="617"/>
      <c r="F641" s="617"/>
      <c r="G641" s="618"/>
      <c r="H641" s="634"/>
    </row>
    <row r="642" spans="1:8" ht="15" x14ac:dyDescent="0.25">
      <c r="A642" s="617"/>
      <c r="B642" s="617"/>
      <c r="C642" s="617"/>
      <c r="D642" s="617"/>
      <c r="E642" s="617"/>
      <c r="F642" s="617"/>
      <c r="G642" s="618"/>
      <c r="H642" s="634"/>
    </row>
    <row r="643" spans="1:8" ht="15" x14ac:dyDescent="0.25">
      <c r="A643" s="617"/>
      <c r="B643" s="617"/>
      <c r="C643" s="617"/>
      <c r="D643" s="617"/>
      <c r="E643" s="617"/>
      <c r="F643" s="617"/>
      <c r="G643" s="618"/>
      <c r="H643" s="634"/>
    </row>
    <row r="644" spans="1:8" ht="15" x14ac:dyDescent="0.25">
      <c r="A644" s="617"/>
      <c r="B644" s="617"/>
      <c r="C644" s="617"/>
      <c r="D644" s="617"/>
      <c r="E644" s="617"/>
      <c r="F644" s="617"/>
      <c r="G644" s="618"/>
      <c r="H644" s="634"/>
    </row>
    <row r="645" spans="1:8" ht="15" x14ac:dyDescent="0.25">
      <c r="A645" s="617"/>
      <c r="B645" s="617"/>
      <c r="C645" s="617"/>
      <c r="D645" s="617"/>
      <c r="E645" s="617"/>
      <c r="F645" s="617"/>
      <c r="G645" s="618"/>
      <c r="H645" s="634"/>
    </row>
    <row r="646" spans="1:8" ht="15" x14ac:dyDescent="0.25">
      <c r="A646" s="617"/>
      <c r="B646" s="617"/>
      <c r="C646" s="617"/>
      <c r="D646" s="617"/>
      <c r="E646" s="617"/>
      <c r="F646" s="617"/>
      <c r="G646" s="618"/>
      <c r="H646" s="634"/>
    </row>
    <row r="647" spans="1:8" ht="15" x14ac:dyDescent="0.25">
      <c r="A647" s="617"/>
      <c r="B647" s="617"/>
      <c r="C647" s="617"/>
      <c r="D647" s="617"/>
      <c r="E647" s="617"/>
      <c r="F647" s="617"/>
      <c r="G647" s="618"/>
      <c r="H647" s="634"/>
    </row>
    <row r="648" spans="1:8" ht="15" x14ac:dyDescent="0.25">
      <c r="A648" s="617"/>
      <c r="B648" s="617"/>
      <c r="C648" s="617"/>
      <c r="D648" s="617"/>
      <c r="E648" s="617"/>
      <c r="F648" s="617"/>
      <c r="G648" s="618"/>
      <c r="H648" s="634"/>
    </row>
    <row r="649" spans="1:8" ht="15" x14ac:dyDescent="0.25">
      <c r="A649" s="617"/>
      <c r="B649" s="617"/>
      <c r="C649" s="617"/>
      <c r="D649" s="617"/>
      <c r="E649" s="617"/>
      <c r="F649" s="617"/>
      <c r="G649" s="618"/>
      <c r="H649" s="634"/>
    </row>
    <row r="650" spans="1:8" ht="15" x14ac:dyDescent="0.25">
      <c r="A650" s="617"/>
      <c r="B650" s="617"/>
      <c r="C650" s="617"/>
      <c r="D650" s="617"/>
      <c r="E650" s="617"/>
      <c r="F650" s="617"/>
      <c r="G650" s="618"/>
      <c r="H650" s="634"/>
    </row>
    <row r="651" spans="1:8" ht="15" x14ac:dyDescent="0.25">
      <c r="A651" s="617"/>
      <c r="B651" s="617"/>
      <c r="C651" s="617"/>
      <c r="D651" s="617"/>
      <c r="E651" s="617"/>
      <c r="F651" s="617"/>
      <c r="G651" s="618"/>
      <c r="H651" s="634"/>
    </row>
    <row r="652" spans="1:8" ht="15" x14ac:dyDescent="0.25">
      <c r="A652" s="617"/>
      <c r="B652" s="617"/>
      <c r="C652" s="617"/>
      <c r="D652" s="617"/>
      <c r="E652" s="617"/>
      <c r="F652" s="617"/>
      <c r="G652" s="618"/>
      <c r="H652" s="634"/>
    </row>
    <row r="653" spans="1:8" ht="15" x14ac:dyDescent="0.25">
      <c r="A653" s="617"/>
      <c r="B653" s="617"/>
      <c r="C653" s="617"/>
      <c r="D653" s="617"/>
      <c r="E653" s="617"/>
      <c r="F653" s="617"/>
      <c r="G653" s="618"/>
      <c r="H653" s="634"/>
    </row>
    <row r="654" spans="1:8" ht="15" x14ac:dyDescent="0.25">
      <c r="A654" s="617"/>
      <c r="B654" s="617"/>
      <c r="C654" s="617"/>
      <c r="D654" s="617"/>
      <c r="E654" s="617"/>
      <c r="F654" s="617"/>
      <c r="G654" s="618"/>
      <c r="H654" s="634"/>
    </row>
    <row r="655" spans="1:8" ht="15" x14ac:dyDescent="0.25">
      <c r="A655" s="617"/>
      <c r="B655" s="617"/>
      <c r="C655" s="617"/>
      <c r="D655" s="617"/>
      <c r="E655" s="617"/>
      <c r="F655" s="617"/>
      <c r="G655" s="618"/>
      <c r="H655" s="634"/>
    </row>
    <row r="656" spans="1:8" ht="15" x14ac:dyDescent="0.25">
      <c r="A656" s="617"/>
      <c r="B656" s="617"/>
      <c r="C656" s="617"/>
      <c r="D656" s="617"/>
      <c r="E656" s="617"/>
      <c r="F656" s="617"/>
      <c r="G656" s="618"/>
      <c r="H656" s="634"/>
    </row>
    <row r="657" spans="1:8" ht="15" x14ac:dyDescent="0.25">
      <c r="A657" s="617"/>
      <c r="B657" s="617"/>
      <c r="C657" s="617"/>
      <c r="D657" s="617"/>
      <c r="E657" s="617"/>
      <c r="F657" s="617"/>
      <c r="G657" s="618"/>
      <c r="H657" s="634"/>
    </row>
    <row r="658" spans="1:8" ht="15" x14ac:dyDescent="0.25">
      <c r="A658" s="617"/>
      <c r="B658" s="617"/>
      <c r="C658" s="617"/>
      <c r="D658" s="617"/>
      <c r="E658" s="617"/>
      <c r="F658" s="617"/>
      <c r="G658" s="618"/>
      <c r="H658" s="634"/>
    </row>
    <row r="659" spans="1:8" ht="15" x14ac:dyDescent="0.25">
      <c r="A659" s="617"/>
      <c r="B659" s="617"/>
      <c r="C659" s="617"/>
      <c r="D659" s="617"/>
      <c r="E659" s="617"/>
      <c r="F659" s="617"/>
      <c r="G659" s="618"/>
      <c r="H659" s="634"/>
    </row>
    <row r="660" spans="1:8" ht="15" x14ac:dyDescent="0.25">
      <c r="A660" s="617"/>
      <c r="B660" s="617"/>
      <c r="C660" s="617"/>
      <c r="D660" s="617"/>
      <c r="E660" s="617"/>
      <c r="F660" s="617"/>
      <c r="G660" s="618"/>
      <c r="H660" s="634"/>
    </row>
    <row r="661" spans="1:8" ht="15" x14ac:dyDescent="0.25">
      <c r="A661" s="617"/>
      <c r="B661" s="617"/>
      <c r="C661" s="617"/>
      <c r="D661" s="617"/>
      <c r="E661" s="617"/>
      <c r="F661" s="617"/>
      <c r="G661" s="618"/>
      <c r="H661" s="634"/>
    </row>
    <row r="662" spans="1:8" ht="15" x14ac:dyDescent="0.25">
      <c r="A662" s="617"/>
      <c r="B662" s="617"/>
      <c r="C662" s="617"/>
      <c r="D662" s="617"/>
      <c r="E662" s="617"/>
      <c r="F662" s="617"/>
      <c r="G662" s="618"/>
      <c r="H662" s="634"/>
    </row>
    <row r="663" spans="1:8" ht="15" x14ac:dyDescent="0.25">
      <c r="A663" s="617"/>
      <c r="B663" s="617"/>
      <c r="C663" s="617"/>
      <c r="D663" s="617"/>
      <c r="E663" s="617"/>
      <c r="F663" s="617"/>
      <c r="G663" s="618"/>
      <c r="H663" s="634"/>
    </row>
    <row r="664" spans="1:8" ht="15" x14ac:dyDescent="0.25">
      <c r="A664" s="617"/>
      <c r="B664" s="617"/>
      <c r="C664" s="617"/>
      <c r="D664" s="617"/>
      <c r="E664" s="617"/>
      <c r="F664" s="617"/>
      <c r="G664" s="618"/>
      <c r="H664" s="634"/>
    </row>
    <row r="665" spans="1:8" ht="15" x14ac:dyDescent="0.25">
      <c r="A665" s="617"/>
      <c r="B665" s="617"/>
      <c r="C665" s="617"/>
      <c r="D665" s="617"/>
      <c r="E665" s="617"/>
      <c r="F665" s="617"/>
      <c r="G665" s="618"/>
      <c r="H665" s="634"/>
    </row>
    <row r="666" spans="1:8" ht="15" x14ac:dyDescent="0.25">
      <c r="A666" s="617"/>
      <c r="B666" s="617"/>
      <c r="C666" s="617"/>
      <c r="D666" s="617"/>
      <c r="E666" s="617"/>
      <c r="F666" s="617"/>
      <c r="G666" s="618"/>
      <c r="H666" s="634"/>
    </row>
    <row r="667" spans="1:8" ht="15" x14ac:dyDescent="0.25">
      <c r="A667" s="617"/>
      <c r="B667" s="617"/>
      <c r="C667" s="617"/>
      <c r="D667" s="617"/>
      <c r="E667" s="617"/>
      <c r="F667" s="617"/>
      <c r="G667" s="618"/>
      <c r="H667" s="634"/>
    </row>
    <row r="668" spans="1:8" ht="15" x14ac:dyDescent="0.25">
      <c r="A668" s="617"/>
      <c r="B668" s="617"/>
      <c r="C668" s="617"/>
      <c r="D668" s="617"/>
      <c r="E668" s="617"/>
      <c r="F668" s="617"/>
      <c r="G668" s="618"/>
      <c r="H668" s="634"/>
    </row>
    <row r="669" spans="1:8" ht="15" x14ac:dyDescent="0.25">
      <c r="A669" s="617"/>
      <c r="B669" s="617"/>
      <c r="C669" s="617"/>
      <c r="D669" s="617"/>
      <c r="E669" s="617"/>
      <c r="F669" s="617"/>
      <c r="G669" s="618"/>
      <c r="H669" s="634"/>
    </row>
    <row r="670" spans="1:8" ht="15" x14ac:dyDescent="0.25">
      <c r="A670" s="617"/>
      <c r="B670" s="617"/>
      <c r="C670" s="617"/>
      <c r="D670" s="617"/>
      <c r="E670" s="617"/>
      <c r="F670" s="617"/>
      <c r="G670" s="618"/>
      <c r="H670" s="634"/>
    </row>
    <row r="671" spans="1:8" ht="15" x14ac:dyDescent="0.25">
      <c r="A671" s="617"/>
      <c r="B671" s="617"/>
      <c r="C671" s="617"/>
      <c r="D671" s="617"/>
      <c r="E671" s="617"/>
      <c r="F671" s="617"/>
      <c r="G671" s="618"/>
      <c r="H671" s="634"/>
    </row>
    <row r="672" spans="1:8" ht="15" x14ac:dyDescent="0.25">
      <c r="A672" s="617"/>
      <c r="B672" s="617"/>
      <c r="C672" s="617"/>
      <c r="D672" s="617"/>
      <c r="E672" s="617"/>
      <c r="F672" s="617"/>
      <c r="G672" s="618"/>
      <c r="H672" s="634"/>
    </row>
    <row r="673" spans="1:8" ht="15" x14ac:dyDescent="0.25">
      <c r="A673" s="617"/>
      <c r="B673" s="617"/>
      <c r="C673" s="617"/>
      <c r="D673" s="617"/>
      <c r="E673" s="617"/>
      <c r="F673" s="617"/>
      <c r="G673" s="618"/>
      <c r="H673" s="634"/>
    </row>
    <row r="674" spans="1:8" ht="15" x14ac:dyDescent="0.25">
      <c r="A674" s="617"/>
      <c r="B674" s="617"/>
      <c r="C674" s="617"/>
      <c r="D674" s="617"/>
      <c r="E674" s="617"/>
      <c r="F674" s="617"/>
      <c r="G674" s="618"/>
      <c r="H674" s="634"/>
    </row>
    <row r="675" spans="1:8" ht="15" x14ac:dyDescent="0.25">
      <c r="A675" s="617"/>
      <c r="B675" s="617"/>
      <c r="C675" s="617"/>
      <c r="D675" s="617"/>
      <c r="E675" s="617"/>
      <c r="F675" s="617"/>
      <c r="G675" s="618"/>
      <c r="H675" s="634"/>
    </row>
    <row r="676" spans="1:8" ht="15" x14ac:dyDescent="0.25">
      <c r="A676" s="617"/>
      <c r="B676" s="617"/>
      <c r="C676" s="617"/>
      <c r="D676" s="617"/>
      <c r="E676" s="617"/>
      <c r="F676" s="617"/>
      <c r="G676" s="618"/>
      <c r="H676" s="634"/>
    </row>
    <row r="677" spans="1:8" ht="15" x14ac:dyDescent="0.25">
      <c r="A677" s="617"/>
      <c r="B677" s="617"/>
      <c r="C677" s="617"/>
      <c r="D677" s="617"/>
      <c r="E677" s="617"/>
      <c r="F677" s="617"/>
      <c r="G677" s="618"/>
      <c r="H677" s="634"/>
    </row>
    <row r="678" spans="1:8" ht="15" x14ac:dyDescent="0.25">
      <c r="A678" s="617"/>
      <c r="B678" s="617"/>
      <c r="C678" s="617"/>
      <c r="D678" s="617"/>
      <c r="E678" s="617"/>
      <c r="F678" s="617"/>
      <c r="G678" s="618"/>
      <c r="H678" s="634"/>
    </row>
    <row r="679" spans="1:8" ht="15" x14ac:dyDescent="0.25">
      <c r="A679" s="617"/>
      <c r="B679" s="617"/>
      <c r="C679" s="617"/>
      <c r="D679" s="617"/>
      <c r="E679" s="617"/>
      <c r="F679" s="617"/>
      <c r="G679" s="618"/>
      <c r="H679" s="634"/>
    </row>
    <row r="680" spans="1:8" ht="15" x14ac:dyDescent="0.25">
      <c r="A680" s="617"/>
      <c r="B680" s="617"/>
      <c r="C680" s="617"/>
      <c r="D680" s="617"/>
      <c r="E680" s="617"/>
      <c r="F680" s="617"/>
      <c r="G680" s="618"/>
      <c r="H680" s="634"/>
    </row>
    <row r="681" spans="1:8" ht="15" x14ac:dyDescent="0.25">
      <c r="A681" s="617"/>
      <c r="B681" s="617"/>
      <c r="C681" s="617"/>
      <c r="D681" s="617"/>
      <c r="E681" s="617"/>
      <c r="F681" s="617"/>
      <c r="G681" s="618"/>
      <c r="H681" s="634"/>
    </row>
    <row r="682" spans="1:8" ht="15" x14ac:dyDescent="0.25">
      <c r="A682" s="617"/>
      <c r="B682" s="617"/>
      <c r="C682" s="617"/>
      <c r="D682" s="617"/>
      <c r="E682" s="617"/>
      <c r="F682" s="617"/>
      <c r="G682" s="618"/>
      <c r="H682" s="634"/>
    </row>
    <row r="683" spans="1:8" ht="15" x14ac:dyDescent="0.25">
      <c r="A683" s="617"/>
      <c r="B683" s="617"/>
      <c r="C683" s="617"/>
      <c r="D683" s="617"/>
      <c r="E683" s="617"/>
      <c r="F683" s="617"/>
      <c r="G683" s="618"/>
      <c r="H683" s="634"/>
    </row>
    <row r="684" spans="1:8" ht="15" x14ac:dyDescent="0.25">
      <c r="A684" s="617"/>
      <c r="B684" s="617"/>
      <c r="C684" s="617"/>
      <c r="D684" s="617"/>
      <c r="E684" s="617"/>
      <c r="F684" s="617"/>
      <c r="G684" s="618"/>
      <c r="H684" s="634"/>
    </row>
    <row r="685" spans="1:8" ht="15" x14ac:dyDescent="0.25">
      <c r="A685" s="617"/>
      <c r="B685" s="617"/>
      <c r="C685" s="617"/>
      <c r="D685" s="617"/>
      <c r="E685" s="617"/>
      <c r="F685" s="617"/>
      <c r="G685" s="618"/>
      <c r="H685" s="634"/>
    </row>
    <row r="686" spans="1:8" ht="15" x14ac:dyDescent="0.25">
      <c r="A686" s="617"/>
      <c r="B686" s="617"/>
      <c r="C686" s="617"/>
      <c r="D686" s="617"/>
      <c r="E686" s="617"/>
      <c r="F686" s="617"/>
      <c r="G686" s="618"/>
      <c r="H686" s="634"/>
    </row>
    <row r="687" spans="1:8" ht="15" x14ac:dyDescent="0.25">
      <c r="A687" s="617"/>
      <c r="B687" s="617"/>
      <c r="C687" s="617"/>
      <c r="D687" s="617"/>
      <c r="E687" s="617"/>
      <c r="F687" s="617"/>
      <c r="G687" s="618"/>
      <c r="H687" s="634"/>
    </row>
    <row r="688" spans="1:8" ht="15" x14ac:dyDescent="0.25">
      <c r="A688" s="617"/>
      <c r="B688" s="617"/>
      <c r="C688" s="617"/>
      <c r="D688" s="617"/>
      <c r="E688" s="617"/>
      <c r="F688" s="617"/>
      <c r="G688" s="618"/>
      <c r="H688" s="634"/>
    </row>
    <row r="689" spans="1:8" ht="15" x14ac:dyDescent="0.25">
      <c r="A689" s="617"/>
      <c r="B689" s="617"/>
      <c r="C689" s="617"/>
      <c r="D689" s="617"/>
      <c r="E689" s="617"/>
      <c r="F689" s="617"/>
      <c r="G689" s="618"/>
      <c r="H689" s="634"/>
    </row>
    <row r="690" spans="1:8" ht="15" x14ac:dyDescent="0.25">
      <c r="A690" s="617"/>
      <c r="B690" s="617"/>
      <c r="C690" s="617"/>
      <c r="D690" s="617"/>
      <c r="E690" s="617"/>
      <c r="F690" s="617"/>
      <c r="G690" s="618"/>
      <c r="H690" s="634"/>
    </row>
    <row r="691" spans="1:8" ht="15" x14ac:dyDescent="0.25">
      <c r="A691" s="617"/>
      <c r="B691" s="617"/>
      <c r="C691" s="617"/>
      <c r="D691" s="617"/>
      <c r="E691" s="617"/>
      <c r="F691" s="617"/>
      <c r="G691" s="618"/>
      <c r="H691" s="634"/>
    </row>
    <row r="692" spans="1:8" ht="15" x14ac:dyDescent="0.25">
      <c r="A692" s="617"/>
      <c r="B692" s="617"/>
      <c r="C692" s="617"/>
      <c r="D692" s="617"/>
      <c r="E692" s="617"/>
      <c r="F692" s="617"/>
      <c r="G692" s="618"/>
      <c r="H692" s="634"/>
    </row>
    <row r="693" spans="1:8" ht="15" x14ac:dyDescent="0.25">
      <c r="A693" s="617"/>
      <c r="B693" s="617"/>
      <c r="C693" s="617"/>
      <c r="D693" s="617"/>
      <c r="E693" s="617"/>
      <c r="F693" s="617"/>
      <c r="G693" s="618"/>
      <c r="H693" s="634"/>
    </row>
    <row r="694" spans="1:8" ht="15" x14ac:dyDescent="0.25">
      <c r="A694" s="617"/>
      <c r="B694" s="617"/>
      <c r="C694" s="617"/>
      <c r="D694" s="617"/>
      <c r="E694" s="617"/>
      <c r="F694" s="617"/>
      <c r="G694" s="618"/>
      <c r="H694" s="634"/>
    </row>
    <row r="695" spans="1:8" ht="15" x14ac:dyDescent="0.25">
      <c r="A695" s="617"/>
      <c r="B695" s="617"/>
      <c r="C695" s="617"/>
      <c r="D695" s="617"/>
      <c r="E695" s="617"/>
      <c r="F695" s="617"/>
      <c r="G695" s="618"/>
      <c r="H695" s="634"/>
    </row>
    <row r="696" spans="1:8" ht="15" x14ac:dyDescent="0.25">
      <c r="A696" s="617"/>
      <c r="B696" s="617"/>
      <c r="C696" s="617"/>
      <c r="D696" s="617"/>
      <c r="E696" s="617"/>
      <c r="F696" s="617"/>
      <c r="G696" s="618"/>
      <c r="H696" s="634"/>
    </row>
    <row r="697" spans="1:8" ht="15" x14ac:dyDescent="0.25">
      <c r="A697" s="617"/>
      <c r="B697" s="617"/>
      <c r="C697" s="617"/>
      <c r="D697" s="617"/>
      <c r="E697" s="617"/>
      <c r="F697" s="617"/>
      <c r="G697" s="618"/>
      <c r="H697" s="634"/>
    </row>
    <row r="698" spans="1:8" ht="15" x14ac:dyDescent="0.25">
      <c r="A698" s="617"/>
      <c r="B698" s="617"/>
      <c r="C698" s="617"/>
      <c r="D698" s="617"/>
      <c r="E698" s="617"/>
      <c r="F698" s="617"/>
      <c r="G698" s="618"/>
      <c r="H698" s="634"/>
    </row>
    <row r="699" spans="1:8" ht="15" x14ac:dyDescent="0.25">
      <c r="A699" s="617"/>
      <c r="B699" s="617"/>
      <c r="C699" s="617"/>
      <c r="D699" s="617"/>
      <c r="E699" s="617"/>
      <c r="F699" s="617"/>
      <c r="G699" s="618"/>
      <c r="H699" s="634"/>
    </row>
    <row r="700" spans="1:8" ht="15" x14ac:dyDescent="0.25">
      <c r="A700" s="617"/>
      <c r="B700" s="617"/>
      <c r="C700" s="617"/>
      <c r="D700" s="617"/>
      <c r="E700" s="617"/>
      <c r="F700" s="617"/>
      <c r="G700" s="618"/>
      <c r="H700" s="634"/>
    </row>
    <row r="701" spans="1:8" ht="15" x14ac:dyDescent="0.25">
      <c r="A701" s="617"/>
      <c r="B701" s="617"/>
      <c r="C701" s="617"/>
      <c r="D701" s="617"/>
      <c r="E701" s="617"/>
      <c r="F701" s="617"/>
      <c r="G701" s="618"/>
      <c r="H701" s="634"/>
    </row>
    <row r="702" spans="1:8" ht="15" x14ac:dyDescent="0.25">
      <c r="A702" s="617"/>
      <c r="B702" s="617"/>
      <c r="C702" s="617"/>
      <c r="D702" s="617"/>
      <c r="E702" s="617"/>
      <c r="F702" s="617"/>
      <c r="G702" s="618"/>
      <c r="H702" s="634"/>
    </row>
    <row r="703" spans="1:8" ht="15" x14ac:dyDescent="0.25">
      <c r="A703" s="617"/>
      <c r="B703" s="617"/>
      <c r="C703" s="617"/>
      <c r="D703" s="617"/>
      <c r="E703" s="617"/>
      <c r="F703" s="617"/>
      <c r="G703" s="618"/>
      <c r="H703" s="634"/>
    </row>
    <row r="704" spans="1:8" ht="15" x14ac:dyDescent="0.25">
      <c r="A704" s="617"/>
      <c r="B704" s="617"/>
      <c r="C704" s="617"/>
      <c r="D704" s="617"/>
      <c r="E704" s="617"/>
      <c r="F704" s="617"/>
      <c r="G704" s="618"/>
      <c r="H704" s="634"/>
    </row>
    <row r="705" spans="1:8" ht="15" x14ac:dyDescent="0.25">
      <c r="A705" s="617"/>
      <c r="B705" s="617"/>
      <c r="C705" s="617"/>
      <c r="D705" s="617"/>
      <c r="E705" s="617"/>
      <c r="F705" s="617"/>
      <c r="G705" s="618"/>
      <c r="H705" s="634"/>
    </row>
    <row r="706" spans="1:8" ht="15" x14ac:dyDescent="0.25">
      <c r="A706" s="617"/>
      <c r="B706" s="617"/>
      <c r="C706" s="617"/>
      <c r="D706" s="617"/>
      <c r="E706" s="617"/>
      <c r="F706" s="617"/>
      <c r="G706" s="618"/>
      <c r="H706" s="634"/>
    </row>
    <row r="707" spans="1:8" ht="15" x14ac:dyDescent="0.25">
      <c r="A707" s="617"/>
      <c r="B707" s="617"/>
      <c r="C707" s="617"/>
      <c r="D707" s="617"/>
      <c r="E707" s="617"/>
      <c r="F707" s="617"/>
      <c r="G707" s="618"/>
      <c r="H707" s="634"/>
    </row>
    <row r="708" spans="1:8" ht="15" x14ac:dyDescent="0.25">
      <c r="A708" s="617"/>
      <c r="B708" s="617"/>
      <c r="C708" s="617"/>
      <c r="D708" s="617"/>
      <c r="E708" s="617"/>
      <c r="F708" s="617"/>
      <c r="G708" s="618"/>
      <c r="H708" s="634"/>
    </row>
    <row r="709" spans="1:8" ht="15" x14ac:dyDescent="0.25">
      <c r="A709" s="617"/>
      <c r="B709" s="617"/>
      <c r="C709" s="617"/>
      <c r="D709" s="617"/>
      <c r="E709" s="617"/>
      <c r="F709" s="617"/>
      <c r="G709" s="618"/>
      <c r="H709" s="634"/>
    </row>
    <row r="710" spans="1:8" ht="15" x14ac:dyDescent="0.25">
      <c r="A710" s="617"/>
      <c r="B710" s="617"/>
      <c r="C710" s="617"/>
      <c r="D710" s="617"/>
      <c r="E710" s="617"/>
      <c r="F710" s="617"/>
      <c r="G710" s="618"/>
      <c r="H710" s="634"/>
    </row>
    <row r="711" spans="1:8" ht="15" x14ac:dyDescent="0.25">
      <c r="A711" s="617"/>
      <c r="B711" s="617"/>
      <c r="C711" s="617"/>
      <c r="D711" s="617"/>
      <c r="E711" s="617"/>
      <c r="F711" s="617"/>
      <c r="G711" s="618"/>
      <c r="H711" s="634"/>
    </row>
    <row r="712" spans="1:8" ht="15" x14ac:dyDescent="0.25">
      <c r="A712" s="617"/>
      <c r="B712" s="617"/>
      <c r="C712" s="617"/>
      <c r="D712" s="617"/>
      <c r="E712" s="617"/>
      <c r="F712" s="617"/>
      <c r="G712" s="618"/>
      <c r="H712" s="634"/>
    </row>
    <row r="713" spans="1:8" ht="15" x14ac:dyDescent="0.25">
      <c r="A713" s="617"/>
      <c r="B713" s="617"/>
      <c r="C713" s="617"/>
      <c r="D713" s="617"/>
      <c r="E713" s="617"/>
      <c r="F713" s="617"/>
      <c r="G713" s="618"/>
      <c r="H713" s="634"/>
    </row>
    <row r="714" spans="1:8" ht="15" x14ac:dyDescent="0.25">
      <c r="A714" s="617"/>
      <c r="B714" s="617"/>
      <c r="C714" s="617"/>
      <c r="D714" s="617"/>
      <c r="E714" s="617"/>
      <c r="F714" s="617"/>
      <c r="G714" s="618"/>
      <c r="H714" s="634"/>
    </row>
    <row r="715" spans="1:8" ht="15" x14ac:dyDescent="0.25">
      <c r="A715" s="617"/>
      <c r="B715" s="617"/>
      <c r="C715" s="617"/>
      <c r="D715" s="617"/>
      <c r="E715" s="617"/>
      <c r="F715" s="617"/>
      <c r="G715" s="618"/>
      <c r="H715" s="634"/>
    </row>
    <row r="716" spans="1:8" ht="15" x14ac:dyDescent="0.25">
      <c r="A716" s="617"/>
      <c r="B716" s="617"/>
      <c r="C716" s="617"/>
      <c r="D716" s="617"/>
      <c r="E716" s="617"/>
      <c r="F716" s="617"/>
      <c r="G716" s="618"/>
      <c r="H716" s="634"/>
    </row>
    <row r="717" spans="1:8" ht="15" x14ac:dyDescent="0.25">
      <c r="A717" s="617"/>
      <c r="B717" s="617"/>
      <c r="C717" s="617"/>
      <c r="D717" s="617"/>
      <c r="E717" s="617"/>
      <c r="F717" s="617"/>
      <c r="G717" s="618"/>
      <c r="H717" s="634"/>
    </row>
    <row r="718" spans="1:8" ht="15" x14ac:dyDescent="0.25">
      <c r="A718" s="617"/>
      <c r="B718" s="617"/>
      <c r="C718" s="617"/>
      <c r="D718" s="617"/>
      <c r="E718" s="617"/>
      <c r="F718" s="617"/>
      <c r="G718" s="618"/>
      <c r="H718" s="634"/>
    </row>
    <row r="719" spans="1:8" ht="15" x14ac:dyDescent="0.25">
      <c r="A719" s="617"/>
      <c r="B719" s="617"/>
      <c r="C719" s="617"/>
      <c r="D719" s="617"/>
      <c r="E719" s="617"/>
      <c r="F719" s="617"/>
      <c r="G719" s="618"/>
      <c r="H719" s="634"/>
    </row>
    <row r="720" spans="1:8" ht="15" x14ac:dyDescent="0.25">
      <c r="A720" s="617"/>
      <c r="B720" s="617"/>
      <c r="C720" s="617"/>
      <c r="D720" s="617"/>
      <c r="E720" s="617"/>
      <c r="F720" s="617"/>
      <c r="G720" s="618"/>
      <c r="H720" s="634"/>
    </row>
    <row r="721" spans="1:8" ht="15" x14ac:dyDescent="0.25">
      <c r="A721" s="617"/>
      <c r="B721" s="617"/>
      <c r="C721" s="617"/>
      <c r="D721" s="617"/>
      <c r="E721" s="617"/>
      <c r="F721" s="617"/>
      <c r="G721" s="618"/>
      <c r="H721" s="634"/>
    </row>
    <row r="722" spans="1:8" ht="15" x14ac:dyDescent="0.25">
      <c r="A722" s="617"/>
      <c r="B722" s="617"/>
      <c r="C722" s="617"/>
      <c r="D722" s="617"/>
      <c r="E722" s="617"/>
      <c r="F722" s="617"/>
      <c r="G722" s="618"/>
      <c r="H722" s="634"/>
    </row>
    <row r="723" spans="1:8" ht="15" x14ac:dyDescent="0.25">
      <c r="A723" s="617"/>
      <c r="B723" s="617"/>
      <c r="C723" s="617"/>
      <c r="D723" s="617"/>
      <c r="E723" s="617"/>
      <c r="F723" s="617"/>
      <c r="G723" s="618"/>
      <c r="H723" s="634"/>
    </row>
    <row r="724" spans="1:8" ht="15" x14ac:dyDescent="0.25">
      <c r="A724" s="617"/>
      <c r="B724" s="617"/>
      <c r="C724" s="617"/>
      <c r="D724" s="617"/>
      <c r="E724" s="617"/>
      <c r="F724" s="617"/>
      <c r="G724" s="618"/>
      <c r="H724" s="634"/>
    </row>
    <row r="725" spans="1:8" ht="15" x14ac:dyDescent="0.25">
      <c r="A725" s="617"/>
      <c r="B725" s="617"/>
      <c r="C725" s="617"/>
      <c r="D725" s="617"/>
      <c r="E725" s="617"/>
      <c r="F725" s="617"/>
      <c r="G725" s="618"/>
      <c r="H725" s="634"/>
    </row>
    <row r="726" spans="1:8" ht="15" x14ac:dyDescent="0.25">
      <c r="A726" s="617"/>
      <c r="B726" s="617"/>
      <c r="C726" s="617"/>
      <c r="D726" s="617"/>
      <c r="E726" s="617"/>
      <c r="F726" s="617"/>
      <c r="G726" s="618"/>
      <c r="H726" s="634"/>
    </row>
    <row r="727" spans="1:8" ht="15" x14ac:dyDescent="0.25">
      <c r="A727" s="617"/>
      <c r="B727" s="617"/>
      <c r="C727" s="617"/>
      <c r="D727" s="617"/>
      <c r="E727" s="617"/>
      <c r="F727" s="617"/>
      <c r="G727" s="618"/>
      <c r="H727" s="634"/>
    </row>
    <row r="728" spans="1:8" ht="15" x14ac:dyDescent="0.25">
      <c r="A728" s="617"/>
      <c r="B728" s="617"/>
      <c r="C728" s="617"/>
      <c r="D728" s="617"/>
      <c r="E728" s="617"/>
      <c r="F728" s="617"/>
      <c r="G728" s="618"/>
      <c r="H728" s="634"/>
    </row>
    <row r="729" spans="1:8" ht="15" x14ac:dyDescent="0.25">
      <c r="A729" s="617"/>
      <c r="B729" s="617"/>
      <c r="C729" s="617"/>
      <c r="D729" s="617"/>
      <c r="E729" s="617"/>
      <c r="F729" s="617"/>
      <c r="G729" s="618"/>
      <c r="H729" s="634"/>
    </row>
    <row r="730" spans="1:8" ht="15" x14ac:dyDescent="0.25">
      <c r="A730" s="617"/>
      <c r="B730" s="617"/>
      <c r="C730" s="617"/>
      <c r="D730" s="617"/>
      <c r="E730" s="617"/>
      <c r="F730" s="617"/>
      <c r="G730" s="618"/>
      <c r="H730" s="634"/>
    </row>
    <row r="731" spans="1:8" ht="15" x14ac:dyDescent="0.25">
      <c r="A731" s="617"/>
      <c r="B731" s="617"/>
      <c r="C731" s="617"/>
      <c r="D731" s="617"/>
      <c r="E731" s="617"/>
      <c r="F731" s="617"/>
      <c r="G731" s="618"/>
      <c r="H731" s="634"/>
    </row>
    <row r="732" spans="1:8" ht="15" x14ac:dyDescent="0.25">
      <c r="A732" s="617"/>
      <c r="B732" s="617"/>
      <c r="C732" s="617"/>
      <c r="D732" s="617"/>
      <c r="E732" s="617"/>
      <c r="F732" s="617"/>
      <c r="G732" s="618"/>
      <c r="H732" s="634"/>
    </row>
    <row r="733" spans="1:8" ht="15" x14ac:dyDescent="0.25">
      <c r="A733" s="617"/>
      <c r="B733" s="617"/>
      <c r="C733" s="617"/>
      <c r="D733" s="617"/>
      <c r="E733" s="617"/>
      <c r="F733" s="617"/>
      <c r="G733" s="618"/>
      <c r="H733" s="634"/>
    </row>
    <row r="734" spans="1:8" ht="15" x14ac:dyDescent="0.25">
      <c r="A734" s="617"/>
      <c r="B734" s="617"/>
      <c r="C734" s="617"/>
      <c r="D734" s="617"/>
      <c r="E734" s="617"/>
      <c r="F734" s="617"/>
      <c r="G734" s="618"/>
      <c r="H734" s="634"/>
    </row>
    <row r="735" spans="1:8" ht="15" x14ac:dyDescent="0.25">
      <c r="A735" s="617"/>
      <c r="B735" s="617"/>
      <c r="C735" s="617"/>
      <c r="D735" s="617"/>
      <c r="E735" s="617"/>
      <c r="F735" s="617"/>
      <c r="G735" s="618"/>
      <c r="H735" s="634"/>
    </row>
    <row r="736" spans="1:8" ht="15" x14ac:dyDescent="0.25">
      <c r="A736" s="617"/>
      <c r="B736" s="617"/>
      <c r="C736" s="617"/>
      <c r="D736" s="617"/>
      <c r="E736" s="617"/>
      <c r="F736" s="617"/>
      <c r="G736" s="618"/>
      <c r="H736" s="634"/>
    </row>
    <row r="737" spans="1:8" ht="15" x14ac:dyDescent="0.25">
      <c r="A737" s="617"/>
      <c r="B737" s="617"/>
      <c r="C737" s="617"/>
      <c r="D737" s="617"/>
      <c r="E737" s="617"/>
      <c r="F737" s="617"/>
      <c r="G737" s="618"/>
      <c r="H737" s="634"/>
    </row>
    <row r="738" spans="1:8" ht="15" x14ac:dyDescent="0.25">
      <c r="A738" s="617"/>
      <c r="B738" s="617"/>
      <c r="C738" s="617"/>
      <c r="D738" s="617"/>
      <c r="E738" s="617"/>
      <c r="F738" s="617"/>
      <c r="G738" s="618"/>
      <c r="H738" s="634"/>
    </row>
    <row r="739" spans="1:8" ht="15" x14ac:dyDescent="0.25">
      <c r="A739" s="617"/>
      <c r="B739" s="617"/>
      <c r="C739" s="617"/>
      <c r="D739" s="617"/>
      <c r="E739" s="617"/>
      <c r="F739" s="617"/>
      <c r="G739" s="618"/>
      <c r="H739" s="634"/>
    </row>
    <row r="740" spans="1:8" ht="15" x14ac:dyDescent="0.25">
      <c r="A740" s="617"/>
      <c r="B740" s="617"/>
      <c r="C740" s="617"/>
      <c r="D740" s="617"/>
      <c r="E740" s="617"/>
      <c r="F740" s="617"/>
      <c r="G740" s="618"/>
      <c r="H740" s="634"/>
    </row>
    <row r="741" spans="1:8" ht="15" x14ac:dyDescent="0.25">
      <c r="A741" s="617"/>
      <c r="B741" s="617"/>
      <c r="C741" s="617"/>
      <c r="D741" s="617"/>
      <c r="E741" s="617"/>
      <c r="F741" s="617"/>
      <c r="G741" s="618"/>
      <c r="H741" s="634"/>
    </row>
    <row r="742" spans="1:8" ht="15" x14ac:dyDescent="0.25">
      <c r="A742" s="617"/>
      <c r="B742" s="617"/>
      <c r="C742" s="617"/>
      <c r="D742" s="617"/>
      <c r="E742" s="617"/>
      <c r="F742" s="617"/>
      <c r="G742" s="618"/>
      <c r="H742" s="634"/>
    </row>
    <row r="743" spans="1:8" ht="15" x14ac:dyDescent="0.25">
      <c r="A743" s="617"/>
      <c r="B743" s="617"/>
      <c r="C743" s="617"/>
      <c r="D743" s="617"/>
      <c r="E743" s="617"/>
      <c r="F743" s="617"/>
      <c r="G743" s="618"/>
      <c r="H743" s="634"/>
    </row>
    <row r="744" spans="1:8" ht="15" x14ac:dyDescent="0.25">
      <c r="A744" s="617"/>
      <c r="B744" s="617"/>
      <c r="C744" s="617"/>
      <c r="D744" s="617"/>
      <c r="E744" s="617"/>
      <c r="F744" s="617"/>
      <c r="G744" s="618"/>
      <c r="H744" s="634"/>
    </row>
    <row r="745" spans="1:8" ht="15" x14ac:dyDescent="0.25">
      <c r="A745" s="617"/>
      <c r="B745" s="617"/>
      <c r="C745" s="617"/>
      <c r="D745" s="617"/>
      <c r="E745" s="617"/>
      <c r="F745" s="617"/>
      <c r="G745" s="618"/>
      <c r="H745" s="634"/>
    </row>
    <row r="746" spans="1:8" ht="15" x14ac:dyDescent="0.25">
      <c r="A746" s="617"/>
      <c r="B746" s="617"/>
      <c r="C746" s="617"/>
      <c r="D746" s="617"/>
      <c r="E746" s="617"/>
      <c r="F746" s="617"/>
      <c r="G746" s="618"/>
      <c r="H746" s="634"/>
    </row>
    <row r="747" spans="1:8" ht="15" x14ac:dyDescent="0.25">
      <c r="A747" s="617"/>
      <c r="B747" s="617"/>
      <c r="C747" s="617"/>
      <c r="D747" s="617"/>
      <c r="E747" s="617"/>
      <c r="F747" s="617"/>
      <c r="G747" s="618"/>
      <c r="H747" s="634"/>
    </row>
    <row r="748" spans="1:8" ht="15" x14ac:dyDescent="0.25">
      <c r="A748" s="617"/>
      <c r="B748" s="617"/>
      <c r="C748" s="617"/>
      <c r="D748" s="617"/>
      <c r="E748" s="617"/>
      <c r="F748" s="617"/>
      <c r="G748" s="618"/>
      <c r="H748" s="634"/>
    </row>
    <row r="749" spans="1:8" ht="15" x14ac:dyDescent="0.25">
      <c r="A749" s="617"/>
      <c r="B749" s="617"/>
      <c r="C749" s="617"/>
      <c r="D749" s="617"/>
      <c r="E749" s="617"/>
      <c r="F749" s="617"/>
      <c r="G749" s="618"/>
      <c r="H749" s="634"/>
    </row>
    <row r="750" spans="1:8" ht="15" x14ac:dyDescent="0.25">
      <c r="A750" s="617"/>
      <c r="B750" s="617"/>
      <c r="C750" s="617"/>
      <c r="D750" s="617"/>
      <c r="E750" s="617"/>
      <c r="F750" s="617"/>
      <c r="G750" s="618"/>
      <c r="H750" s="634"/>
    </row>
    <row r="751" spans="1:8" ht="15" x14ac:dyDescent="0.25">
      <c r="A751" s="617"/>
      <c r="B751" s="617"/>
      <c r="C751" s="617"/>
      <c r="D751" s="617"/>
      <c r="E751" s="617"/>
      <c r="F751" s="617"/>
      <c r="G751" s="618"/>
      <c r="H751" s="634"/>
    </row>
    <row r="752" spans="1:8" ht="15" x14ac:dyDescent="0.25">
      <c r="A752" s="617"/>
      <c r="B752" s="617"/>
      <c r="C752" s="617"/>
      <c r="D752" s="617"/>
      <c r="E752" s="617"/>
      <c r="F752" s="617"/>
      <c r="G752" s="618"/>
      <c r="H752" s="634"/>
    </row>
    <row r="753" spans="1:8" ht="15" x14ac:dyDescent="0.25">
      <c r="A753" s="617"/>
      <c r="B753" s="617"/>
      <c r="C753" s="617"/>
      <c r="D753" s="617"/>
      <c r="E753" s="617"/>
      <c r="F753" s="617"/>
      <c r="G753" s="618"/>
      <c r="H753" s="634"/>
    </row>
    <row r="754" spans="1:8" ht="15" x14ac:dyDescent="0.25">
      <c r="A754" s="617"/>
      <c r="B754" s="617"/>
      <c r="C754" s="617"/>
      <c r="D754" s="617"/>
      <c r="E754" s="617"/>
      <c r="F754" s="617"/>
      <c r="G754" s="618"/>
      <c r="H754" s="634"/>
    </row>
    <row r="755" spans="1:8" ht="15" x14ac:dyDescent="0.25">
      <c r="A755" s="617"/>
      <c r="B755" s="617"/>
      <c r="C755" s="617"/>
      <c r="D755" s="617"/>
      <c r="E755" s="617"/>
      <c r="F755" s="617"/>
      <c r="G755" s="618"/>
      <c r="H755" s="634"/>
    </row>
    <row r="756" spans="1:8" ht="15" x14ac:dyDescent="0.25">
      <c r="A756" s="617"/>
      <c r="B756" s="617"/>
      <c r="C756" s="617"/>
      <c r="D756" s="617"/>
      <c r="E756" s="617"/>
      <c r="F756" s="617"/>
      <c r="G756" s="618"/>
      <c r="H756" s="634"/>
    </row>
    <row r="757" spans="1:8" ht="15" x14ac:dyDescent="0.25">
      <c r="A757" s="617"/>
      <c r="B757" s="617"/>
      <c r="C757" s="617"/>
      <c r="D757" s="617"/>
      <c r="E757" s="617"/>
      <c r="F757" s="617"/>
      <c r="G757" s="618"/>
      <c r="H757" s="634"/>
    </row>
    <row r="758" spans="1:8" ht="15" x14ac:dyDescent="0.25">
      <c r="A758" s="617"/>
      <c r="B758" s="617"/>
      <c r="C758" s="617"/>
      <c r="D758" s="617"/>
      <c r="E758" s="617"/>
      <c r="F758" s="617"/>
      <c r="G758" s="618"/>
      <c r="H758" s="634"/>
    </row>
    <row r="759" spans="1:8" ht="15" x14ac:dyDescent="0.25">
      <c r="A759" s="617"/>
      <c r="B759" s="617"/>
      <c r="C759" s="617"/>
      <c r="D759" s="617"/>
      <c r="E759" s="617"/>
      <c r="F759" s="617"/>
      <c r="G759" s="618"/>
      <c r="H759" s="634"/>
    </row>
    <row r="760" spans="1:8" ht="15" x14ac:dyDescent="0.25">
      <c r="A760" s="617"/>
      <c r="B760" s="617"/>
      <c r="C760" s="617"/>
      <c r="D760" s="617"/>
      <c r="E760" s="617"/>
      <c r="F760" s="617"/>
      <c r="G760" s="618"/>
      <c r="H760" s="634"/>
    </row>
    <row r="761" spans="1:8" ht="15" x14ac:dyDescent="0.25">
      <c r="A761" s="617"/>
      <c r="B761" s="617"/>
      <c r="C761" s="617"/>
      <c r="D761" s="617"/>
      <c r="E761" s="617"/>
      <c r="F761" s="617"/>
      <c r="G761" s="618"/>
      <c r="H761" s="634"/>
    </row>
    <row r="762" spans="1:8" ht="15" x14ac:dyDescent="0.25">
      <c r="A762" s="617"/>
      <c r="B762" s="617"/>
      <c r="C762" s="617"/>
      <c r="D762" s="617"/>
      <c r="E762" s="617"/>
      <c r="F762" s="617"/>
      <c r="G762" s="618"/>
      <c r="H762" s="634"/>
    </row>
    <row r="763" spans="1:8" ht="15" x14ac:dyDescent="0.25">
      <c r="A763" s="617"/>
      <c r="B763" s="617"/>
      <c r="C763" s="617"/>
      <c r="D763" s="617"/>
      <c r="E763" s="617"/>
      <c r="F763" s="617"/>
      <c r="G763" s="618"/>
      <c r="H763" s="634"/>
    </row>
    <row r="764" spans="1:8" ht="15" x14ac:dyDescent="0.25">
      <c r="A764" s="617"/>
      <c r="B764" s="617"/>
      <c r="C764" s="617"/>
      <c r="D764" s="617"/>
      <c r="E764" s="617"/>
      <c r="F764" s="617"/>
      <c r="G764" s="618"/>
      <c r="H764" s="634"/>
    </row>
    <row r="765" spans="1:8" ht="15" x14ac:dyDescent="0.25">
      <c r="A765" s="617"/>
      <c r="B765" s="617"/>
      <c r="C765" s="617"/>
      <c r="D765" s="617"/>
      <c r="E765" s="617"/>
      <c r="F765" s="617"/>
      <c r="G765" s="618"/>
      <c r="H765" s="634"/>
    </row>
    <row r="766" spans="1:8" ht="15" x14ac:dyDescent="0.25">
      <c r="A766" s="617"/>
      <c r="B766" s="617"/>
      <c r="C766" s="617"/>
      <c r="D766" s="617"/>
      <c r="E766" s="617"/>
      <c r="F766" s="617"/>
      <c r="G766" s="618"/>
      <c r="H766" s="634"/>
    </row>
    <row r="767" spans="1:8" ht="15" x14ac:dyDescent="0.25">
      <c r="A767" s="617"/>
      <c r="B767" s="617"/>
      <c r="C767" s="617"/>
      <c r="D767" s="617"/>
      <c r="E767" s="617"/>
      <c r="F767" s="617"/>
      <c r="G767" s="618"/>
      <c r="H767" s="634"/>
    </row>
    <row r="768" spans="1:8" ht="15" x14ac:dyDescent="0.25">
      <c r="A768" s="617"/>
      <c r="B768" s="617"/>
      <c r="C768" s="617"/>
      <c r="D768" s="617"/>
      <c r="E768" s="617"/>
      <c r="F768" s="617"/>
      <c r="G768" s="618"/>
      <c r="H768" s="634"/>
    </row>
    <row r="769" spans="1:8" ht="15" x14ac:dyDescent="0.25">
      <c r="A769" s="617"/>
      <c r="B769" s="617"/>
      <c r="C769" s="617"/>
      <c r="D769" s="617"/>
      <c r="E769" s="617"/>
      <c r="F769" s="617"/>
      <c r="G769" s="618"/>
      <c r="H769" s="634"/>
    </row>
    <row r="770" spans="1:8" ht="15" x14ac:dyDescent="0.25">
      <c r="A770" s="617"/>
      <c r="B770" s="617"/>
      <c r="C770" s="617"/>
      <c r="D770" s="617"/>
      <c r="E770" s="617"/>
      <c r="F770" s="617"/>
      <c r="G770" s="618"/>
      <c r="H770" s="634"/>
    </row>
    <row r="771" spans="1:8" ht="15" x14ac:dyDescent="0.25">
      <c r="A771" s="617"/>
      <c r="B771" s="617"/>
      <c r="C771" s="617"/>
      <c r="D771" s="617"/>
      <c r="E771" s="617"/>
      <c r="F771" s="617"/>
      <c r="G771" s="618"/>
      <c r="H771" s="634"/>
    </row>
    <row r="772" spans="1:8" ht="15" x14ac:dyDescent="0.25">
      <c r="A772" s="617"/>
      <c r="B772" s="617"/>
      <c r="C772" s="617"/>
      <c r="D772" s="617"/>
      <c r="E772" s="617"/>
      <c r="F772" s="617"/>
      <c r="G772" s="618"/>
      <c r="H772" s="634"/>
    </row>
    <row r="773" spans="1:8" ht="15" x14ac:dyDescent="0.25">
      <c r="A773" s="617"/>
      <c r="B773" s="617"/>
      <c r="C773" s="617"/>
      <c r="D773" s="617"/>
      <c r="E773" s="617"/>
      <c r="F773" s="617"/>
      <c r="G773" s="618"/>
      <c r="H773" s="634"/>
    </row>
    <row r="774" spans="1:8" ht="15" x14ac:dyDescent="0.25">
      <c r="A774" s="617"/>
      <c r="B774" s="617"/>
      <c r="C774" s="617"/>
      <c r="D774" s="617"/>
      <c r="E774" s="617"/>
      <c r="F774" s="617"/>
      <c r="G774" s="618"/>
      <c r="H774" s="634"/>
    </row>
    <row r="775" spans="1:8" ht="15" x14ac:dyDescent="0.25">
      <c r="A775" s="617"/>
      <c r="B775" s="617"/>
      <c r="C775" s="617"/>
      <c r="D775" s="617"/>
      <c r="E775" s="617"/>
      <c r="F775" s="617"/>
      <c r="G775" s="618"/>
      <c r="H775" s="634"/>
    </row>
    <row r="776" spans="1:8" ht="15" x14ac:dyDescent="0.25">
      <c r="A776" s="617"/>
      <c r="B776" s="617"/>
      <c r="C776" s="617"/>
      <c r="D776" s="617"/>
      <c r="E776" s="617"/>
      <c r="F776" s="617"/>
      <c r="G776" s="618"/>
      <c r="H776" s="634"/>
    </row>
    <row r="777" spans="1:8" ht="15" x14ac:dyDescent="0.25">
      <c r="A777" s="617"/>
      <c r="B777" s="617"/>
      <c r="C777" s="617"/>
      <c r="D777" s="617"/>
      <c r="E777" s="617"/>
      <c r="F777" s="617"/>
      <c r="G777" s="618"/>
      <c r="H777" s="634"/>
    </row>
    <row r="778" spans="1:8" ht="15" x14ac:dyDescent="0.25">
      <c r="A778" s="617"/>
      <c r="B778" s="617"/>
      <c r="C778" s="617"/>
      <c r="D778" s="617"/>
      <c r="E778" s="617"/>
      <c r="F778" s="617"/>
      <c r="G778" s="618"/>
      <c r="H778" s="634"/>
    </row>
    <row r="779" spans="1:8" ht="15" x14ac:dyDescent="0.25">
      <c r="A779" s="617"/>
      <c r="B779" s="617"/>
      <c r="C779" s="617"/>
      <c r="D779" s="617"/>
      <c r="E779" s="617"/>
      <c r="F779" s="617"/>
      <c r="G779" s="618"/>
      <c r="H779" s="634"/>
    </row>
    <row r="780" spans="1:8" ht="15" x14ac:dyDescent="0.25">
      <c r="A780" s="617"/>
      <c r="B780" s="617"/>
      <c r="C780" s="617"/>
      <c r="D780" s="617"/>
      <c r="E780" s="617"/>
      <c r="F780" s="617"/>
      <c r="G780" s="618"/>
      <c r="H780" s="634"/>
    </row>
    <row r="781" spans="1:8" ht="15" x14ac:dyDescent="0.25">
      <c r="A781" s="617"/>
      <c r="B781" s="617"/>
      <c r="C781" s="617"/>
      <c r="D781" s="617"/>
      <c r="E781" s="617"/>
      <c r="F781" s="617"/>
      <c r="G781" s="618"/>
      <c r="H781" s="634"/>
    </row>
    <row r="782" spans="1:8" ht="15" x14ac:dyDescent="0.25">
      <c r="A782" s="617"/>
      <c r="B782" s="617"/>
      <c r="C782" s="617"/>
      <c r="D782" s="617"/>
      <c r="E782" s="617"/>
      <c r="F782" s="617"/>
      <c r="G782" s="618"/>
      <c r="H782" s="634"/>
    </row>
    <row r="783" spans="1:8" ht="15" x14ac:dyDescent="0.25">
      <c r="A783" s="617"/>
      <c r="B783" s="617"/>
      <c r="C783" s="617"/>
      <c r="D783" s="617"/>
      <c r="E783" s="617"/>
      <c r="F783" s="617"/>
      <c r="G783" s="618"/>
      <c r="H783" s="634"/>
    </row>
    <row r="784" spans="1:8" ht="15" x14ac:dyDescent="0.25">
      <c r="A784" s="617"/>
      <c r="B784" s="617"/>
      <c r="C784" s="617"/>
      <c r="D784" s="617"/>
      <c r="E784" s="617"/>
      <c r="F784" s="617"/>
      <c r="G784" s="618"/>
      <c r="H784" s="634"/>
    </row>
    <row r="785" spans="1:8" ht="15" x14ac:dyDescent="0.25">
      <c r="A785" s="617"/>
      <c r="B785" s="617"/>
      <c r="C785" s="617"/>
      <c r="D785" s="617"/>
      <c r="E785" s="617"/>
      <c r="F785" s="617"/>
      <c r="G785" s="618"/>
      <c r="H785" s="634"/>
    </row>
    <row r="786" spans="1:8" ht="15" x14ac:dyDescent="0.25">
      <c r="A786" s="617"/>
      <c r="B786" s="617"/>
      <c r="C786" s="617"/>
      <c r="D786" s="617"/>
      <c r="E786" s="617"/>
      <c r="F786" s="617"/>
      <c r="G786" s="618"/>
      <c r="H786" s="634"/>
    </row>
    <row r="787" spans="1:8" ht="15" x14ac:dyDescent="0.25">
      <c r="A787" s="617"/>
      <c r="B787" s="617"/>
      <c r="C787" s="617"/>
      <c r="D787" s="617"/>
      <c r="E787" s="617"/>
      <c r="F787" s="617"/>
      <c r="G787" s="618"/>
      <c r="H787" s="634"/>
    </row>
    <row r="788" spans="1:8" ht="15" x14ac:dyDescent="0.25">
      <c r="A788" s="617"/>
      <c r="B788" s="617"/>
      <c r="C788" s="617"/>
      <c r="D788" s="617"/>
      <c r="E788" s="617"/>
      <c r="F788" s="617"/>
      <c r="G788" s="618"/>
      <c r="H788" s="634"/>
    </row>
    <row r="789" spans="1:8" ht="15" x14ac:dyDescent="0.25">
      <c r="A789" s="617"/>
      <c r="B789" s="617"/>
      <c r="C789" s="617"/>
      <c r="D789" s="617"/>
      <c r="E789" s="617"/>
      <c r="F789" s="617"/>
      <c r="G789" s="618"/>
      <c r="H789" s="634"/>
    </row>
    <row r="790" spans="1:8" ht="15" x14ac:dyDescent="0.25">
      <c r="A790" s="617"/>
      <c r="B790" s="617"/>
      <c r="C790" s="617"/>
      <c r="D790" s="617"/>
      <c r="E790" s="617"/>
      <c r="F790" s="617"/>
      <c r="G790" s="618"/>
      <c r="H790" s="634"/>
    </row>
    <row r="791" spans="1:8" ht="15" x14ac:dyDescent="0.25">
      <c r="A791" s="617"/>
      <c r="B791" s="617"/>
      <c r="C791" s="617"/>
      <c r="D791" s="617"/>
      <c r="E791" s="617"/>
      <c r="F791" s="617"/>
      <c r="G791" s="618"/>
      <c r="H791" s="634"/>
    </row>
    <row r="792" spans="1:8" ht="15" x14ac:dyDescent="0.25">
      <c r="A792" s="617"/>
      <c r="B792" s="617"/>
      <c r="C792" s="617"/>
      <c r="D792" s="617"/>
      <c r="E792" s="617"/>
      <c r="F792" s="617"/>
      <c r="G792" s="618"/>
      <c r="H792" s="634"/>
    </row>
    <row r="793" spans="1:8" ht="15" x14ac:dyDescent="0.25">
      <c r="A793" s="617"/>
      <c r="B793" s="617"/>
      <c r="C793" s="617"/>
      <c r="D793" s="617"/>
      <c r="E793" s="617"/>
      <c r="F793" s="617"/>
      <c r="G793" s="618"/>
      <c r="H793" s="634"/>
    </row>
    <row r="794" spans="1:8" ht="15" x14ac:dyDescent="0.25">
      <c r="A794" s="617"/>
      <c r="B794" s="617"/>
      <c r="C794" s="617"/>
      <c r="D794" s="617"/>
      <c r="E794" s="617"/>
      <c r="F794" s="617"/>
      <c r="G794" s="618"/>
      <c r="H794" s="634"/>
    </row>
    <row r="795" spans="1:8" ht="15" x14ac:dyDescent="0.25">
      <c r="A795" s="617"/>
      <c r="B795" s="617"/>
      <c r="C795" s="617"/>
      <c r="D795" s="617"/>
      <c r="E795" s="617"/>
      <c r="F795" s="617"/>
      <c r="G795" s="618"/>
      <c r="H795" s="634"/>
    </row>
    <row r="796" spans="1:8" ht="15" x14ac:dyDescent="0.25">
      <c r="A796" s="617"/>
      <c r="B796" s="617"/>
      <c r="C796" s="617"/>
      <c r="D796" s="617"/>
      <c r="E796" s="617"/>
      <c r="F796" s="617"/>
      <c r="G796" s="618"/>
      <c r="H796" s="634"/>
    </row>
    <row r="797" spans="1:8" ht="15" x14ac:dyDescent="0.25">
      <c r="A797" s="617"/>
      <c r="B797" s="617"/>
      <c r="C797" s="617"/>
      <c r="D797" s="617"/>
      <c r="E797" s="617"/>
      <c r="F797" s="617"/>
      <c r="G797" s="618"/>
      <c r="H797" s="634"/>
    </row>
    <row r="798" spans="1:8" ht="15" x14ac:dyDescent="0.25">
      <c r="A798" s="617"/>
      <c r="B798" s="617"/>
      <c r="C798" s="617"/>
      <c r="D798" s="617"/>
      <c r="E798" s="617"/>
      <c r="F798" s="617"/>
      <c r="G798" s="618"/>
      <c r="H798" s="634"/>
    </row>
    <row r="799" spans="1:8" ht="15" x14ac:dyDescent="0.25">
      <c r="A799" s="617"/>
      <c r="B799" s="617"/>
      <c r="C799" s="617"/>
      <c r="D799" s="617"/>
      <c r="E799" s="617"/>
      <c r="F799" s="617"/>
      <c r="G799" s="618"/>
      <c r="H799" s="634"/>
    </row>
    <row r="800" spans="1:8" ht="15" x14ac:dyDescent="0.25">
      <c r="A800" s="617"/>
      <c r="B800" s="617"/>
      <c r="C800" s="617"/>
      <c r="D800" s="617"/>
      <c r="E800" s="617"/>
      <c r="F800" s="617"/>
      <c r="G800" s="618"/>
      <c r="H800" s="634"/>
    </row>
    <row r="801" spans="1:8" ht="15" x14ac:dyDescent="0.25">
      <c r="A801" s="617"/>
      <c r="B801" s="617"/>
      <c r="C801" s="617"/>
      <c r="D801" s="617"/>
      <c r="E801" s="617"/>
      <c r="F801" s="617"/>
      <c r="G801" s="618"/>
      <c r="H801" s="634"/>
    </row>
    <row r="802" spans="1:8" ht="15" x14ac:dyDescent="0.25">
      <c r="A802" s="617"/>
      <c r="B802" s="617"/>
      <c r="C802" s="617"/>
      <c r="D802" s="617"/>
      <c r="E802" s="617"/>
      <c r="F802" s="617"/>
      <c r="G802" s="618"/>
      <c r="H802" s="634"/>
    </row>
    <row r="803" spans="1:8" ht="15" x14ac:dyDescent="0.25">
      <c r="A803" s="617"/>
      <c r="B803" s="617"/>
      <c r="C803" s="617"/>
      <c r="D803" s="617"/>
      <c r="E803" s="617"/>
      <c r="F803" s="617"/>
      <c r="G803" s="618"/>
      <c r="H803" s="634"/>
    </row>
    <row r="804" spans="1:8" ht="15" x14ac:dyDescent="0.25">
      <c r="A804" s="617"/>
      <c r="B804" s="617"/>
      <c r="C804" s="617"/>
      <c r="D804" s="617"/>
      <c r="E804" s="617"/>
      <c r="F804" s="617"/>
      <c r="G804" s="618"/>
      <c r="H804" s="634"/>
    </row>
    <row r="805" spans="1:8" ht="15" x14ac:dyDescent="0.25">
      <c r="A805" s="617"/>
      <c r="B805" s="617"/>
      <c r="C805" s="617"/>
      <c r="D805" s="617"/>
      <c r="E805" s="617"/>
      <c r="F805" s="617"/>
      <c r="G805" s="618"/>
      <c r="H805" s="634"/>
    </row>
    <row r="806" spans="1:8" ht="15" x14ac:dyDescent="0.25">
      <c r="A806" s="617"/>
      <c r="B806" s="617"/>
      <c r="C806" s="617"/>
      <c r="D806" s="617"/>
      <c r="E806" s="617"/>
      <c r="F806" s="617"/>
      <c r="G806" s="618"/>
      <c r="H806" s="634"/>
    </row>
    <row r="807" spans="1:8" ht="15" x14ac:dyDescent="0.25">
      <c r="A807" s="617"/>
      <c r="B807" s="617"/>
      <c r="C807" s="617"/>
      <c r="D807" s="617"/>
      <c r="E807" s="617"/>
      <c r="F807" s="617"/>
      <c r="G807" s="618"/>
      <c r="H807" s="634"/>
    </row>
    <row r="808" spans="1:8" ht="15" x14ac:dyDescent="0.25">
      <c r="A808" s="617"/>
      <c r="B808" s="617"/>
      <c r="C808" s="617"/>
      <c r="D808" s="617"/>
      <c r="E808" s="617"/>
      <c r="F808" s="617"/>
      <c r="G808" s="618"/>
      <c r="H808" s="634"/>
    </row>
    <row r="809" spans="1:8" ht="15" x14ac:dyDescent="0.25">
      <c r="A809" s="617"/>
      <c r="B809" s="617"/>
      <c r="C809" s="617"/>
      <c r="D809" s="617"/>
      <c r="E809" s="617"/>
      <c r="F809" s="617"/>
      <c r="G809" s="618"/>
      <c r="H809" s="634"/>
    </row>
    <row r="810" spans="1:8" ht="15" x14ac:dyDescent="0.25">
      <c r="A810" s="617"/>
      <c r="B810" s="617"/>
      <c r="C810" s="617"/>
      <c r="D810" s="617"/>
      <c r="E810" s="617"/>
      <c r="F810" s="617"/>
      <c r="G810" s="618"/>
      <c r="H810" s="634"/>
    </row>
    <row r="811" spans="1:8" ht="15" x14ac:dyDescent="0.25">
      <c r="A811" s="617"/>
      <c r="B811" s="617"/>
      <c r="C811" s="617"/>
      <c r="D811" s="617"/>
      <c r="E811" s="617"/>
      <c r="F811" s="617"/>
      <c r="G811" s="618"/>
      <c r="H811" s="634"/>
    </row>
    <row r="812" spans="1:8" ht="15" x14ac:dyDescent="0.25">
      <c r="A812" s="617"/>
      <c r="B812" s="617"/>
      <c r="C812" s="617"/>
      <c r="D812" s="617"/>
      <c r="E812" s="617"/>
      <c r="F812" s="617"/>
      <c r="G812" s="618"/>
      <c r="H812" s="634"/>
    </row>
    <row r="813" spans="1:8" ht="15" x14ac:dyDescent="0.25">
      <c r="A813" s="617"/>
      <c r="B813" s="617"/>
      <c r="C813" s="617"/>
      <c r="D813" s="617"/>
      <c r="E813" s="617"/>
      <c r="F813" s="617"/>
      <c r="G813" s="618"/>
      <c r="H813" s="634"/>
    </row>
    <row r="814" spans="1:8" ht="15" x14ac:dyDescent="0.25">
      <c r="A814" s="617"/>
      <c r="B814" s="617"/>
      <c r="C814" s="617"/>
      <c r="D814" s="617"/>
      <c r="E814" s="617"/>
      <c r="F814" s="617"/>
      <c r="G814" s="618"/>
      <c r="H814" s="634"/>
    </row>
    <row r="815" spans="1:8" ht="15" x14ac:dyDescent="0.25">
      <c r="A815" s="617"/>
      <c r="B815" s="617"/>
      <c r="C815" s="617"/>
      <c r="D815" s="617"/>
      <c r="E815" s="617"/>
      <c r="F815" s="617"/>
      <c r="G815" s="618"/>
      <c r="H815" s="634"/>
    </row>
    <row r="816" spans="1:8" ht="15" x14ac:dyDescent="0.25">
      <c r="A816" s="617"/>
      <c r="B816" s="617"/>
      <c r="C816" s="617"/>
      <c r="D816" s="617"/>
      <c r="E816" s="617"/>
      <c r="F816" s="617"/>
      <c r="G816" s="618"/>
      <c r="H816" s="634"/>
    </row>
    <row r="817" spans="1:8" ht="15" x14ac:dyDescent="0.25">
      <c r="A817" s="617"/>
      <c r="B817" s="617"/>
      <c r="C817" s="617"/>
      <c r="D817" s="617"/>
      <c r="E817" s="617"/>
      <c r="F817" s="617"/>
      <c r="G817" s="618"/>
      <c r="H817" s="634"/>
    </row>
    <row r="818" spans="1:8" ht="15" x14ac:dyDescent="0.25">
      <c r="A818" s="617"/>
      <c r="B818" s="617"/>
      <c r="C818" s="617"/>
      <c r="D818" s="617"/>
      <c r="E818" s="617"/>
      <c r="F818" s="617"/>
      <c r="G818" s="618"/>
      <c r="H818" s="634"/>
    </row>
    <row r="819" spans="1:8" ht="15" x14ac:dyDescent="0.25">
      <c r="A819" s="617"/>
      <c r="B819" s="617"/>
      <c r="C819" s="617"/>
      <c r="D819" s="617"/>
      <c r="E819" s="617"/>
      <c r="F819" s="617"/>
      <c r="G819" s="618"/>
      <c r="H819" s="634"/>
    </row>
    <row r="820" spans="1:8" ht="15" x14ac:dyDescent="0.25">
      <c r="A820" s="617"/>
      <c r="B820" s="617"/>
      <c r="C820" s="617"/>
      <c r="D820" s="617"/>
      <c r="E820" s="617"/>
      <c r="F820" s="617"/>
      <c r="G820" s="618"/>
      <c r="H820" s="634"/>
    </row>
    <row r="821" spans="1:8" ht="15" x14ac:dyDescent="0.25">
      <c r="A821" s="617"/>
      <c r="B821" s="617"/>
      <c r="C821" s="617"/>
      <c r="D821" s="617"/>
      <c r="E821" s="617"/>
      <c r="F821" s="617"/>
      <c r="G821" s="618"/>
      <c r="H821" s="634"/>
    </row>
    <row r="822" spans="1:8" ht="15" x14ac:dyDescent="0.25">
      <c r="A822" s="617"/>
      <c r="B822" s="617"/>
      <c r="C822" s="617"/>
      <c r="D822" s="617"/>
      <c r="E822" s="617"/>
      <c r="F822" s="617"/>
      <c r="G822" s="618"/>
      <c r="H822" s="634"/>
    </row>
    <row r="823" spans="1:8" ht="15" x14ac:dyDescent="0.25">
      <c r="A823" s="617"/>
      <c r="B823" s="617"/>
      <c r="C823" s="617"/>
      <c r="D823" s="617"/>
      <c r="E823" s="617"/>
      <c r="F823" s="617"/>
      <c r="G823" s="618"/>
      <c r="H823" s="634"/>
    </row>
    <row r="824" spans="1:8" ht="15" x14ac:dyDescent="0.25">
      <c r="A824" s="617"/>
      <c r="B824" s="617"/>
      <c r="C824" s="617"/>
      <c r="D824" s="617"/>
      <c r="E824" s="617"/>
      <c r="F824" s="617"/>
      <c r="G824" s="618"/>
      <c r="H824" s="634"/>
    </row>
    <row r="825" spans="1:8" ht="15" x14ac:dyDescent="0.25">
      <c r="A825" s="617"/>
      <c r="B825" s="617"/>
      <c r="C825" s="617"/>
      <c r="D825" s="617"/>
      <c r="E825" s="617"/>
      <c r="F825" s="617"/>
      <c r="G825" s="618"/>
      <c r="H825" s="634"/>
    </row>
    <row r="826" spans="1:8" ht="15" x14ac:dyDescent="0.25">
      <c r="A826" s="617"/>
      <c r="B826" s="617"/>
      <c r="C826" s="617"/>
      <c r="D826" s="617"/>
      <c r="E826" s="617"/>
      <c r="F826" s="617"/>
      <c r="G826" s="618"/>
      <c r="H826" s="634"/>
    </row>
    <row r="827" spans="1:8" ht="15" x14ac:dyDescent="0.25">
      <c r="A827" s="617"/>
      <c r="B827" s="617"/>
      <c r="C827" s="617"/>
      <c r="D827" s="617"/>
      <c r="E827" s="617"/>
      <c r="F827" s="617"/>
      <c r="G827" s="618"/>
      <c r="H827" s="634"/>
    </row>
    <row r="828" spans="1:8" ht="15" x14ac:dyDescent="0.25">
      <c r="A828" s="617"/>
      <c r="B828" s="617"/>
      <c r="C828" s="617"/>
      <c r="D828" s="617"/>
      <c r="E828" s="617"/>
      <c r="F828" s="617"/>
      <c r="G828" s="618"/>
      <c r="H828" s="634"/>
    </row>
    <row r="829" spans="1:8" ht="15" x14ac:dyDescent="0.25">
      <c r="A829" s="617"/>
      <c r="B829" s="617"/>
      <c r="C829" s="617"/>
      <c r="D829" s="617"/>
      <c r="E829" s="617"/>
      <c r="F829" s="617"/>
      <c r="G829" s="618"/>
      <c r="H829" s="634"/>
    </row>
    <row r="830" spans="1:8" ht="15" x14ac:dyDescent="0.25">
      <c r="A830" s="617"/>
      <c r="B830" s="617"/>
      <c r="C830" s="617"/>
      <c r="D830" s="617"/>
      <c r="E830" s="617"/>
      <c r="F830" s="617"/>
      <c r="G830" s="618"/>
      <c r="H830" s="634"/>
    </row>
    <row r="831" spans="1:8" ht="15" x14ac:dyDescent="0.25">
      <c r="A831" s="617"/>
      <c r="B831" s="617"/>
      <c r="C831" s="617"/>
      <c r="D831" s="617"/>
      <c r="E831" s="617"/>
      <c r="F831" s="617"/>
      <c r="G831" s="618"/>
      <c r="H831" s="634"/>
    </row>
    <row r="832" spans="1:8" ht="15" x14ac:dyDescent="0.25">
      <c r="A832" s="617"/>
      <c r="B832" s="617"/>
      <c r="C832" s="617"/>
      <c r="D832" s="617"/>
      <c r="E832" s="617"/>
      <c r="F832" s="617"/>
      <c r="G832" s="618"/>
      <c r="H832" s="634"/>
    </row>
    <row r="833" spans="1:8" ht="15" x14ac:dyDescent="0.25">
      <c r="A833" s="617"/>
      <c r="B833" s="617"/>
      <c r="C833" s="617"/>
      <c r="D833" s="617"/>
      <c r="E833" s="617"/>
      <c r="F833" s="617"/>
      <c r="G833" s="618"/>
      <c r="H833" s="634"/>
    </row>
    <row r="834" spans="1:8" ht="15" x14ac:dyDescent="0.25">
      <c r="A834" s="617"/>
      <c r="B834" s="617"/>
      <c r="C834" s="617"/>
      <c r="D834" s="617"/>
      <c r="E834" s="617"/>
      <c r="F834" s="617"/>
      <c r="G834" s="618"/>
      <c r="H834" s="634"/>
    </row>
    <row r="835" spans="1:8" ht="15" x14ac:dyDescent="0.25">
      <c r="A835" s="617"/>
      <c r="B835" s="617"/>
      <c r="C835" s="617"/>
      <c r="D835" s="617"/>
      <c r="E835" s="617"/>
      <c r="F835" s="617"/>
      <c r="G835" s="618"/>
      <c r="H835" s="634"/>
    </row>
    <row r="836" spans="1:8" ht="15" x14ac:dyDescent="0.25">
      <c r="A836" s="617"/>
      <c r="B836" s="617"/>
      <c r="C836" s="617"/>
      <c r="D836" s="617"/>
      <c r="E836" s="617"/>
      <c r="F836" s="617"/>
      <c r="G836" s="618"/>
      <c r="H836" s="634"/>
    </row>
    <row r="837" spans="1:8" ht="15" x14ac:dyDescent="0.25">
      <c r="A837" s="617"/>
      <c r="B837" s="617"/>
      <c r="C837" s="617"/>
      <c r="D837" s="617"/>
      <c r="E837" s="617"/>
      <c r="F837" s="617"/>
      <c r="G837" s="618"/>
      <c r="H837" s="634"/>
    </row>
    <row r="838" spans="1:8" ht="15" x14ac:dyDescent="0.25">
      <c r="A838" s="617"/>
      <c r="B838" s="617"/>
      <c r="C838" s="617"/>
      <c r="D838" s="617"/>
      <c r="E838" s="617"/>
      <c r="F838" s="617"/>
      <c r="G838" s="618"/>
      <c r="H838" s="634"/>
    </row>
    <row r="839" spans="1:8" ht="15" x14ac:dyDescent="0.25">
      <c r="A839" s="617"/>
      <c r="B839" s="617"/>
      <c r="C839" s="617"/>
      <c r="D839" s="617"/>
      <c r="E839" s="617"/>
      <c r="F839" s="617"/>
      <c r="G839" s="618"/>
      <c r="H839" s="634"/>
    </row>
    <row r="840" spans="1:8" ht="15" x14ac:dyDescent="0.25">
      <c r="A840" s="617"/>
      <c r="B840" s="617"/>
      <c r="C840" s="617"/>
      <c r="D840" s="617"/>
      <c r="E840" s="617"/>
      <c r="F840" s="617"/>
      <c r="G840" s="618"/>
      <c r="H840" s="634"/>
    </row>
    <row r="841" spans="1:8" ht="15" x14ac:dyDescent="0.25">
      <c r="A841" s="617"/>
      <c r="B841" s="617"/>
      <c r="C841" s="617"/>
      <c r="D841" s="617"/>
      <c r="E841" s="617"/>
      <c r="F841" s="617"/>
      <c r="G841" s="618"/>
      <c r="H841" s="634"/>
    </row>
    <row r="842" spans="1:8" ht="15" x14ac:dyDescent="0.25">
      <c r="A842" s="617"/>
      <c r="B842" s="617"/>
      <c r="C842" s="617"/>
      <c r="D842" s="617"/>
      <c r="E842" s="617"/>
      <c r="F842" s="617"/>
      <c r="G842" s="618"/>
      <c r="H842" s="634"/>
    </row>
    <row r="843" spans="1:8" ht="15" x14ac:dyDescent="0.25">
      <c r="A843" s="617"/>
      <c r="B843" s="617"/>
      <c r="C843" s="617"/>
      <c r="D843" s="617"/>
      <c r="E843" s="617"/>
      <c r="F843" s="617"/>
      <c r="G843" s="618"/>
      <c r="H843" s="634"/>
    </row>
    <row r="844" spans="1:8" ht="15" x14ac:dyDescent="0.25">
      <c r="A844" s="617"/>
      <c r="B844" s="617"/>
      <c r="C844" s="617"/>
      <c r="D844" s="617"/>
      <c r="E844" s="617"/>
      <c r="F844" s="617"/>
      <c r="G844" s="618"/>
      <c r="H844" s="634"/>
    </row>
    <row r="845" spans="1:8" ht="15" x14ac:dyDescent="0.25">
      <c r="A845" s="617"/>
      <c r="B845" s="617"/>
      <c r="C845" s="617"/>
      <c r="D845" s="617"/>
      <c r="E845" s="617"/>
      <c r="F845" s="617"/>
      <c r="G845" s="618"/>
      <c r="H845" s="634"/>
    </row>
    <row r="846" spans="1:8" ht="15" x14ac:dyDescent="0.25">
      <c r="A846" s="617"/>
      <c r="B846" s="617"/>
      <c r="C846" s="617"/>
      <c r="D846" s="617"/>
      <c r="E846" s="617"/>
      <c r="F846" s="617"/>
      <c r="G846" s="618"/>
      <c r="H846" s="634"/>
    </row>
    <row r="847" spans="1:8" ht="15" x14ac:dyDescent="0.25">
      <c r="A847" s="617"/>
      <c r="B847" s="617"/>
      <c r="C847" s="617"/>
      <c r="D847" s="617"/>
      <c r="E847" s="617"/>
      <c r="F847" s="617"/>
      <c r="G847" s="618"/>
      <c r="H847" s="634"/>
    </row>
    <row r="848" spans="1:8" ht="15" x14ac:dyDescent="0.25">
      <c r="A848" s="617"/>
      <c r="B848" s="617"/>
      <c r="C848" s="617"/>
      <c r="D848" s="617"/>
      <c r="E848" s="617"/>
      <c r="F848" s="617"/>
      <c r="G848" s="618"/>
      <c r="H848" s="634"/>
    </row>
    <row r="849" spans="1:8" ht="15" x14ac:dyDescent="0.25">
      <c r="A849" s="617"/>
      <c r="B849" s="617"/>
      <c r="C849" s="617"/>
      <c r="D849" s="617"/>
      <c r="E849" s="617"/>
      <c r="F849" s="617"/>
      <c r="G849" s="618"/>
      <c r="H849" s="634"/>
    </row>
    <row r="850" spans="1:8" ht="15" x14ac:dyDescent="0.25">
      <c r="A850" s="617"/>
      <c r="B850" s="617"/>
      <c r="C850" s="617"/>
      <c r="D850" s="617"/>
      <c r="E850" s="617"/>
      <c r="F850" s="617"/>
      <c r="G850" s="618"/>
      <c r="H850" s="634"/>
    </row>
    <row r="851" spans="1:8" ht="15" x14ac:dyDescent="0.25">
      <c r="A851" s="617"/>
      <c r="B851" s="617"/>
      <c r="C851" s="617"/>
      <c r="D851" s="617"/>
      <c r="E851" s="617"/>
      <c r="F851" s="617"/>
      <c r="G851" s="618"/>
      <c r="H851" s="634"/>
    </row>
    <row r="852" spans="1:8" ht="15" x14ac:dyDescent="0.25">
      <c r="A852" s="617"/>
      <c r="B852" s="617"/>
      <c r="C852" s="617"/>
      <c r="D852" s="617"/>
      <c r="E852" s="617"/>
      <c r="F852" s="617"/>
      <c r="G852" s="618"/>
      <c r="H852" s="634"/>
    </row>
    <row r="853" spans="1:8" ht="15" x14ac:dyDescent="0.25">
      <c r="A853" s="617"/>
      <c r="B853" s="617"/>
      <c r="C853" s="617"/>
      <c r="D853" s="617"/>
      <c r="E853" s="617"/>
      <c r="F853" s="617"/>
      <c r="G853" s="618"/>
      <c r="H853" s="634"/>
    </row>
    <row r="854" spans="1:8" ht="15" x14ac:dyDescent="0.25">
      <c r="A854" s="617"/>
      <c r="B854" s="617"/>
      <c r="C854" s="617"/>
      <c r="D854" s="617"/>
      <c r="E854" s="617"/>
      <c r="F854" s="617"/>
      <c r="G854" s="618"/>
      <c r="H854" s="634"/>
    </row>
    <row r="855" spans="1:8" ht="15" x14ac:dyDescent="0.25">
      <c r="A855" s="617"/>
      <c r="B855" s="617"/>
      <c r="C855" s="617"/>
      <c r="D855" s="617"/>
      <c r="E855" s="617"/>
      <c r="F855" s="617"/>
      <c r="G855" s="618"/>
      <c r="H855" s="634"/>
    </row>
    <row r="856" spans="1:8" ht="15" x14ac:dyDescent="0.25">
      <c r="A856" s="617"/>
      <c r="B856" s="617"/>
      <c r="C856" s="617"/>
      <c r="D856" s="617"/>
      <c r="E856" s="617"/>
      <c r="F856" s="617"/>
      <c r="G856" s="618"/>
      <c r="H856" s="634"/>
    </row>
    <row r="857" spans="1:8" ht="15" x14ac:dyDescent="0.25">
      <c r="A857" s="617"/>
      <c r="B857" s="617"/>
      <c r="C857" s="617"/>
      <c r="D857" s="617"/>
      <c r="E857" s="617"/>
      <c r="F857" s="617"/>
      <c r="G857" s="618"/>
      <c r="H857" s="634"/>
    </row>
    <row r="858" spans="1:8" ht="15" x14ac:dyDescent="0.25">
      <c r="A858" s="617"/>
      <c r="B858" s="617"/>
      <c r="C858" s="617"/>
      <c r="D858" s="617"/>
      <c r="E858" s="617"/>
      <c r="F858" s="617"/>
      <c r="G858" s="618"/>
      <c r="H858" s="634"/>
    </row>
    <row r="859" spans="1:8" ht="15" x14ac:dyDescent="0.25">
      <c r="A859" s="617"/>
      <c r="B859" s="617"/>
      <c r="C859" s="617"/>
      <c r="D859" s="617"/>
      <c r="E859" s="617"/>
      <c r="F859" s="617"/>
      <c r="G859" s="618"/>
      <c r="H859" s="634"/>
    </row>
    <row r="860" spans="1:8" ht="15" x14ac:dyDescent="0.25">
      <c r="A860" s="617"/>
      <c r="B860" s="617"/>
      <c r="C860" s="617"/>
      <c r="D860" s="617"/>
      <c r="E860" s="617"/>
      <c r="F860" s="617"/>
      <c r="G860" s="618"/>
      <c r="H860" s="634"/>
    </row>
    <row r="861" spans="1:8" ht="15" x14ac:dyDescent="0.25">
      <c r="A861" s="617"/>
      <c r="B861" s="617"/>
      <c r="C861" s="617"/>
      <c r="D861" s="617"/>
      <c r="E861" s="617"/>
      <c r="F861" s="617"/>
      <c r="G861" s="618"/>
      <c r="H861" s="634"/>
    </row>
    <row r="862" spans="1:8" ht="15" x14ac:dyDescent="0.25">
      <c r="A862" s="617"/>
      <c r="B862" s="617"/>
      <c r="C862" s="617"/>
      <c r="D862" s="617"/>
      <c r="E862" s="617"/>
      <c r="F862" s="617"/>
      <c r="G862" s="618"/>
      <c r="H862" s="634"/>
    </row>
    <row r="863" spans="1:8" ht="15" x14ac:dyDescent="0.25">
      <c r="A863" s="617"/>
      <c r="B863" s="617"/>
      <c r="C863" s="617"/>
      <c r="D863" s="617"/>
      <c r="E863" s="617"/>
      <c r="F863" s="617"/>
      <c r="G863" s="618"/>
      <c r="H863" s="634"/>
    </row>
    <row r="864" spans="1:8" ht="15" x14ac:dyDescent="0.25">
      <c r="A864" s="617"/>
      <c r="B864" s="617"/>
      <c r="C864" s="617"/>
      <c r="D864" s="617"/>
      <c r="E864" s="617"/>
      <c r="F864" s="617"/>
      <c r="G864" s="618"/>
      <c r="H864" s="634"/>
    </row>
    <row r="865" spans="1:8" ht="15" x14ac:dyDescent="0.25">
      <c r="A865" s="617"/>
      <c r="B865" s="617"/>
      <c r="C865" s="617"/>
      <c r="D865" s="617"/>
      <c r="E865" s="617"/>
      <c r="F865" s="617"/>
      <c r="G865" s="618"/>
      <c r="H865" s="634"/>
    </row>
    <row r="866" spans="1:8" ht="15" x14ac:dyDescent="0.25">
      <c r="A866" s="617"/>
      <c r="B866" s="617"/>
      <c r="C866" s="617"/>
      <c r="D866" s="617"/>
      <c r="E866" s="617"/>
      <c r="F866" s="617"/>
      <c r="G866" s="618"/>
      <c r="H866" s="634"/>
    </row>
    <row r="867" spans="1:8" ht="15" x14ac:dyDescent="0.25">
      <c r="A867" s="617"/>
      <c r="B867" s="617"/>
      <c r="C867" s="617"/>
      <c r="D867" s="617"/>
      <c r="E867" s="617"/>
      <c r="F867" s="617"/>
      <c r="G867" s="618"/>
      <c r="H867" s="634"/>
    </row>
    <row r="868" spans="1:8" ht="15" x14ac:dyDescent="0.25">
      <c r="A868" s="617"/>
      <c r="B868" s="617"/>
      <c r="C868" s="617"/>
      <c r="D868" s="617"/>
      <c r="E868" s="617"/>
      <c r="F868" s="617"/>
      <c r="G868" s="618"/>
      <c r="H868" s="634"/>
    </row>
    <row r="869" spans="1:8" ht="15" x14ac:dyDescent="0.25">
      <c r="A869" s="617"/>
      <c r="B869" s="617"/>
      <c r="C869" s="617"/>
      <c r="D869" s="617"/>
      <c r="E869" s="617"/>
      <c r="F869" s="617"/>
      <c r="G869" s="618"/>
      <c r="H869" s="634"/>
    </row>
    <row r="870" spans="1:8" ht="15" x14ac:dyDescent="0.25">
      <c r="A870" s="617"/>
      <c r="B870" s="617"/>
      <c r="C870" s="617"/>
      <c r="D870" s="617"/>
      <c r="E870" s="617"/>
      <c r="F870" s="617"/>
      <c r="G870" s="618"/>
      <c r="H870" s="634"/>
    </row>
    <row r="871" spans="1:8" ht="15" x14ac:dyDescent="0.25">
      <c r="A871" s="617"/>
      <c r="B871" s="617"/>
      <c r="C871" s="617"/>
      <c r="D871" s="617"/>
      <c r="E871" s="617"/>
      <c r="F871" s="617"/>
      <c r="G871" s="618"/>
      <c r="H871" s="634"/>
    </row>
    <row r="872" spans="1:8" ht="15" x14ac:dyDescent="0.25">
      <c r="A872" s="617"/>
      <c r="B872" s="617"/>
      <c r="C872" s="617"/>
      <c r="D872" s="617"/>
      <c r="E872" s="617"/>
      <c r="F872" s="617"/>
      <c r="G872" s="618"/>
      <c r="H872" s="634"/>
    </row>
    <row r="873" spans="1:8" ht="15" x14ac:dyDescent="0.25">
      <c r="A873" s="617"/>
      <c r="B873" s="617"/>
      <c r="C873" s="617"/>
      <c r="D873" s="617"/>
      <c r="E873" s="617"/>
      <c r="F873" s="617"/>
      <c r="G873" s="618"/>
      <c r="H873" s="634"/>
    </row>
    <row r="874" spans="1:8" ht="15" x14ac:dyDescent="0.25">
      <c r="A874" s="617"/>
      <c r="B874" s="617"/>
      <c r="C874" s="617"/>
      <c r="D874" s="617"/>
      <c r="E874" s="617"/>
      <c r="F874" s="617"/>
      <c r="G874" s="618"/>
      <c r="H874" s="634"/>
    </row>
    <row r="875" spans="1:8" ht="15" x14ac:dyDescent="0.25">
      <c r="A875" s="617"/>
      <c r="B875" s="617"/>
      <c r="C875" s="617"/>
      <c r="D875" s="617"/>
      <c r="E875" s="617"/>
      <c r="F875" s="617"/>
      <c r="G875" s="618"/>
      <c r="H875" s="634"/>
    </row>
    <row r="876" spans="1:8" ht="15" x14ac:dyDescent="0.25">
      <c r="A876" s="617"/>
      <c r="B876" s="617"/>
      <c r="C876" s="617"/>
      <c r="D876" s="617"/>
      <c r="E876" s="617"/>
      <c r="F876" s="617"/>
      <c r="G876" s="618"/>
      <c r="H876" s="634"/>
    </row>
    <row r="877" spans="1:8" ht="15" x14ac:dyDescent="0.25">
      <c r="A877" s="617"/>
      <c r="B877" s="617"/>
      <c r="C877" s="617"/>
      <c r="D877" s="617"/>
      <c r="E877" s="617"/>
      <c r="F877" s="617"/>
      <c r="G877" s="618"/>
      <c r="H877" s="634"/>
    </row>
    <row r="878" spans="1:8" ht="15" x14ac:dyDescent="0.25">
      <c r="A878" s="617"/>
      <c r="B878" s="617"/>
      <c r="C878" s="617"/>
      <c r="D878" s="617"/>
      <c r="E878" s="617"/>
      <c r="F878" s="617"/>
      <c r="G878" s="618"/>
      <c r="H878" s="634"/>
    </row>
    <row r="879" spans="1:8" ht="15" x14ac:dyDescent="0.25">
      <c r="A879" s="617"/>
      <c r="B879" s="617"/>
      <c r="C879" s="617"/>
      <c r="D879" s="617"/>
      <c r="E879" s="617"/>
      <c r="F879" s="617"/>
      <c r="G879" s="618"/>
      <c r="H879" s="634"/>
    </row>
    <row r="880" spans="1:8" ht="15" x14ac:dyDescent="0.25">
      <c r="A880" s="617"/>
      <c r="B880" s="617"/>
      <c r="C880" s="617"/>
      <c r="D880" s="617"/>
      <c r="E880" s="617"/>
      <c r="F880" s="617"/>
      <c r="G880" s="618"/>
      <c r="H880" s="634"/>
    </row>
    <row r="881" spans="1:8" ht="15" x14ac:dyDescent="0.25">
      <c r="A881" s="617"/>
      <c r="B881" s="617"/>
      <c r="C881" s="617"/>
      <c r="D881" s="617"/>
      <c r="E881" s="617"/>
      <c r="F881" s="617"/>
      <c r="G881" s="618"/>
      <c r="H881" s="634"/>
    </row>
    <row r="882" spans="1:8" ht="15" x14ac:dyDescent="0.25">
      <c r="A882" s="617"/>
      <c r="B882" s="617"/>
      <c r="C882" s="617"/>
      <c r="D882" s="617"/>
      <c r="E882" s="617"/>
      <c r="F882" s="617"/>
      <c r="G882" s="618"/>
      <c r="H882" s="634"/>
    </row>
    <row r="883" spans="1:8" ht="15" x14ac:dyDescent="0.25">
      <c r="A883" s="617"/>
      <c r="B883" s="617"/>
      <c r="C883" s="617"/>
      <c r="D883" s="617"/>
      <c r="E883" s="617"/>
      <c r="F883" s="617"/>
      <c r="G883" s="618"/>
      <c r="H883" s="634"/>
    </row>
    <row r="884" spans="1:8" ht="15" x14ac:dyDescent="0.25">
      <c r="A884" s="617"/>
      <c r="B884" s="617"/>
      <c r="C884" s="617"/>
      <c r="D884" s="617"/>
      <c r="E884" s="617"/>
      <c r="F884" s="617"/>
      <c r="G884" s="618"/>
      <c r="H884" s="634"/>
    </row>
    <row r="885" spans="1:8" ht="15" x14ac:dyDescent="0.25">
      <c r="A885" s="617"/>
      <c r="B885" s="617"/>
      <c r="C885" s="617"/>
      <c r="D885" s="617"/>
      <c r="E885" s="617"/>
      <c r="F885" s="617"/>
      <c r="G885" s="618"/>
      <c r="H885" s="634"/>
    </row>
    <row r="886" spans="1:8" ht="15" x14ac:dyDescent="0.25">
      <c r="A886" s="617"/>
      <c r="B886" s="617"/>
      <c r="C886" s="617"/>
      <c r="D886" s="617"/>
      <c r="E886" s="617"/>
      <c r="F886" s="617"/>
      <c r="G886" s="618"/>
      <c r="H886" s="634"/>
    </row>
    <row r="887" spans="1:8" ht="15" x14ac:dyDescent="0.25">
      <c r="A887" s="617"/>
      <c r="B887" s="617"/>
      <c r="C887" s="617"/>
      <c r="D887" s="617"/>
      <c r="E887" s="617"/>
      <c r="F887" s="617"/>
      <c r="G887" s="618"/>
      <c r="H887" s="634"/>
    </row>
    <row r="888" spans="1:8" ht="15" x14ac:dyDescent="0.25">
      <c r="A888" s="617"/>
      <c r="B888" s="617"/>
      <c r="C888" s="617"/>
      <c r="D888" s="617"/>
      <c r="E888" s="617"/>
      <c r="F888" s="617"/>
      <c r="G888" s="618"/>
      <c r="H888" s="634"/>
    </row>
    <row r="889" spans="1:8" ht="15" x14ac:dyDescent="0.25">
      <c r="A889" s="617"/>
      <c r="B889" s="617"/>
      <c r="C889" s="617"/>
      <c r="D889" s="617"/>
      <c r="E889" s="617"/>
      <c r="F889" s="617"/>
      <c r="G889" s="618"/>
      <c r="H889" s="634"/>
    </row>
    <row r="890" spans="1:8" ht="15" x14ac:dyDescent="0.25">
      <c r="A890" s="617"/>
      <c r="B890" s="617"/>
      <c r="C890" s="617"/>
      <c r="D890" s="617"/>
      <c r="E890" s="617"/>
      <c r="F890" s="617"/>
      <c r="G890" s="618"/>
      <c r="H890" s="634"/>
    </row>
    <row r="891" spans="1:8" ht="15" x14ac:dyDescent="0.25">
      <c r="A891" s="617"/>
      <c r="B891" s="617"/>
      <c r="C891" s="617"/>
      <c r="D891" s="617"/>
      <c r="E891" s="617"/>
      <c r="F891" s="617"/>
      <c r="G891" s="618"/>
      <c r="H891" s="634"/>
    </row>
    <row r="892" spans="1:8" ht="15" x14ac:dyDescent="0.25">
      <c r="A892" s="617"/>
      <c r="B892" s="617"/>
      <c r="C892" s="617"/>
      <c r="D892" s="617"/>
      <c r="E892" s="617"/>
      <c r="F892" s="617"/>
      <c r="G892" s="618"/>
      <c r="H892" s="634"/>
    </row>
    <row r="893" spans="1:8" ht="15" x14ac:dyDescent="0.25">
      <c r="A893" s="617"/>
      <c r="B893" s="617"/>
      <c r="C893" s="617"/>
      <c r="D893" s="617"/>
      <c r="E893" s="617"/>
      <c r="F893" s="617"/>
      <c r="G893" s="618"/>
      <c r="H893" s="634"/>
    </row>
    <row r="894" spans="1:8" ht="15" x14ac:dyDescent="0.25">
      <c r="A894" s="617"/>
      <c r="B894" s="617"/>
      <c r="C894" s="617"/>
      <c r="D894" s="617"/>
      <c r="E894" s="617"/>
      <c r="F894" s="617"/>
      <c r="G894" s="618"/>
      <c r="H894" s="634"/>
    </row>
    <row r="895" spans="1:8" ht="15" x14ac:dyDescent="0.25">
      <c r="A895" s="617"/>
      <c r="B895" s="617"/>
      <c r="C895" s="617"/>
      <c r="D895" s="617"/>
      <c r="E895" s="617"/>
      <c r="F895" s="617"/>
      <c r="G895" s="618"/>
      <c r="H895" s="634"/>
    </row>
    <row r="896" spans="1:8" ht="15" x14ac:dyDescent="0.25">
      <c r="A896" s="617"/>
      <c r="B896" s="617"/>
      <c r="C896" s="617"/>
      <c r="D896" s="617"/>
      <c r="E896" s="617"/>
      <c r="F896" s="617"/>
      <c r="G896" s="618"/>
      <c r="H896" s="634"/>
    </row>
    <row r="897" spans="1:8" ht="15" x14ac:dyDescent="0.25">
      <c r="A897" s="617"/>
      <c r="B897" s="617"/>
      <c r="C897" s="617"/>
      <c r="D897" s="617"/>
      <c r="E897" s="617"/>
      <c r="F897" s="617"/>
      <c r="G897" s="618"/>
      <c r="H897" s="634"/>
    </row>
    <row r="898" spans="1:8" ht="15" x14ac:dyDescent="0.25">
      <c r="A898" s="617"/>
      <c r="B898" s="617"/>
      <c r="C898" s="617"/>
      <c r="D898" s="617"/>
      <c r="E898" s="617"/>
      <c r="F898" s="617"/>
      <c r="G898" s="618"/>
      <c r="H898" s="634"/>
    </row>
    <row r="899" spans="1:8" ht="15" x14ac:dyDescent="0.25">
      <c r="A899" s="617"/>
      <c r="B899" s="617"/>
      <c r="C899" s="617"/>
      <c r="D899" s="617"/>
      <c r="E899" s="617"/>
      <c r="F899" s="617"/>
      <c r="G899" s="618"/>
      <c r="H899" s="634"/>
    </row>
    <row r="900" spans="1:8" ht="15" x14ac:dyDescent="0.25">
      <c r="A900" s="617"/>
      <c r="B900" s="617"/>
      <c r="C900" s="617"/>
      <c r="D900" s="617"/>
      <c r="E900" s="617"/>
      <c r="F900" s="617"/>
      <c r="G900" s="618"/>
      <c r="H900" s="634"/>
    </row>
    <row r="901" spans="1:8" ht="15" x14ac:dyDescent="0.25">
      <c r="A901" s="617"/>
      <c r="B901" s="617"/>
      <c r="C901" s="617"/>
      <c r="D901" s="617"/>
      <c r="E901" s="617"/>
      <c r="F901" s="617"/>
      <c r="G901" s="618"/>
      <c r="H901" s="634"/>
    </row>
    <row r="902" spans="1:8" ht="15" x14ac:dyDescent="0.25">
      <c r="A902" s="617"/>
      <c r="B902" s="617"/>
      <c r="C902" s="617"/>
      <c r="D902" s="617"/>
      <c r="E902" s="617"/>
      <c r="F902" s="617"/>
      <c r="G902" s="618"/>
      <c r="H902" s="634"/>
    </row>
    <row r="903" spans="1:8" ht="15" x14ac:dyDescent="0.25">
      <c r="A903" s="617"/>
      <c r="B903" s="617"/>
      <c r="C903" s="617"/>
      <c r="D903" s="617"/>
      <c r="E903" s="617"/>
      <c r="F903" s="617"/>
      <c r="G903" s="618"/>
      <c r="H903" s="634"/>
    </row>
    <row r="904" spans="1:8" ht="15" x14ac:dyDescent="0.25">
      <c r="A904" s="617"/>
      <c r="B904" s="617"/>
      <c r="C904" s="617"/>
      <c r="D904" s="617"/>
      <c r="E904" s="617"/>
      <c r="F904" s="617"/>
      <c r="G904" s="618"/>
      <c r="H904" s="634"/>
    </row>
    <row r="905" spans="1:8" ht="15" x14ac:dyDescent="0.25">
      <c r="A905" s="617"/>
      <c r="B905" s="617"/>
      <c r="C905" s="617"/>
      <c r="D905" s="617"/>
      <c r="E905" s="617"/>
      <c r="F905" s="617"/>
      <c r="G905" s="618"/>
      <c r="H905" s="634"/>
    </row>
    <row r="906" spans="1:8" ht="15" x14ac:dyDescent="0.25">
      <c r="A906" s="617"/>
      <c r="B906" s="617"/>
      <c r="C906" s="617"/>
      <c r="D906" s="617"/>
      <c r="E906" s="617"/>
      <c r="F906" s="617"/>
      <c r="G906" s="618"/>
      <c r="H906" s="634"/>
    </row>
    <row r="907" spans="1:8" ht="15" x14ac:dyDescent="0.25">
      <c r="A907" s="617"/>
      <c r="B907" s="617"/>
      <c r="C907" s="617"/>
      <c r="D907" s="617"/>
      <c r="E907" s="617"/>
      <c r="F907" s="617"/>
      <c r="G907" s="618"/>
      <c r="H907" s="634"/>
    </row>
    <row r="908" spans="1:8" ht="15" x14ac:dyDescent="0.25">
      <c r="A908" s="617"/>
      <c r="B908" s="617"/>
      <c r="C908" s="617"/>
      <c r="D908" s="617"/>
      <c r="E908" s="617"/>
      <c r="F908" s="617"/>
      <c r="G908" s="618"/>
      <c r="H908" s="634"/>
    </row>
    <row r="909" spans="1:8" ht="15" x14ac:dyDescent="0.25">
      <c r="A909" s="617"/>
      <c r="B909" s="617"/>
      <c r="C909" s="617"/>
      <c r="D909" s="617"/>
      <c r="E909" s="617"/>
      <c r="F909" s="617"/>
      <c r="G909" s="618"/>
      <c r="H909" s="634"/>
    </row>
    <row r="910" spans="1:8" ht="15" x14ac:dyDescent="0.25">
      <c r="A910" s="617"/>
      <c r="B910" s="617"/>
      <c r="C910" s="617"/>
      <c r="D910" s="617"/>
      <c r="E910" s="617"/>
      <c r="F910" s="617"/>
      <c r="G910" s="618"/>
      <c r="H910" s="634"/>
    </row>
    <row r="911" spans="1:8" ht="15" x14ac:dyDescent="0.25">
      <c r="A911" s="617"/>
      <c r="B911" s="617"/>
      <c r="C911" s="617"/>
      <c r="D911" s="617"/>
      <c r="E911" s="617"/>
      <c r="F911" s="617"/>
      <c r="G911" s="618"/>
      <c r="H911" s="634"/>
    </row>
    <row r="912" spans="1:8" ht="15" x14ac:dyDescent="0.25">
      <c r="A912" s="617"/>
      <c r="B912" s="617"/>
      <c r="C912" s="617"/>
      <c r="D912" s="617"/>
      <c r="E912" s="617"/>
      <c r="F912" s="617"/>
      <c r="G912" s="618"/>
      <c r="H912" s="634"/>
    </row>
    <row r="913" spans="1:8" ht="15" x14ac:dyDescent="0.25">
      <c r="A913" s="617"/>
      <c r="B913" s="617"/>
      <c r="C913" s="617"/>
      <c r="D913" s="617"/>
      <c r="E913" s="617"/>
      <c r="F913" s="617"/>
      <c r="G913" s="618"/>
      <c r="H913" s="634"/>
    </row>
    <row r="914" spans="1:8" ht="15" x14ac:dyDescent="0.25">
      <c r="A914" s="617"/>
      <c r="B914" s="617"/>
      <c r="C914" s="617"/>
      <c r="D914" s="617"/>
      <c r="E914" s="617"/>
      <c r="F914" s="617"/>
      <c r="G914" s="618"/>
      <c r="H914" s="634"/>
    </row>
    <row r="915" spans="1:8" ht="15" x14ac:dyDescent="0.25">
      <c r="A915" s="617"/>
      <c r="B915" s="617"/>
      <c r="C915" s="617"/>
      <c r="D915" s="617"/>
      <c r="E915" s="617"/>
      <c r="F915" s="617"/>
      <c r="G915" s="618"/>
      <c r="H915" s="634"/>
    </row>
    <row r="916" spans="1:8" ht="15" x14ac:dyDescent="0.25">
      <c r="A916" s="617"/>
      <c r="B916" s="617"/>
      <c r="C916" s="617"/>
      <c r="D916" s="617"/>
      <c r="E916" s="617"/>
      <c r="F916" s="617"/>
      <c r="G916" s="618"/>
      <c r="H916" s="634"/>
    </row>
    <row r="917" spans="1:8" ht="15" x14ac:dyDescent="0.25">
      <c r="A917" s="617"/>
      <c r="B917" s="617"/>
      <c r="C917" s="617"/>
      <c r="D917" s="617"/>
      <c r="E917" s="617"/>
      <c r="F917" s="617"/>
      <c r="G917" s="618"/>
      <c r="H917" s="634"/>
    </row>
    <row r="918" spans="1:8" ht="15" x14ac:dyDescent="0.25">
      <c r="A918" s="617"/>
      <c r="B918" s="617"/>
      <c r="C918" s="617"/>
      <c r="D918" s="617"/>
      <c r="E918" s="617"/>
      <c r="F918" s="617"/>
      <c r="G918" s="618"/>
      <c r="H918" s="634"/>
    </row>
    <row r="919" spans="1:8" ht="15" x14ac:dyDescent="0.25">
      <c r="A919" s="617"/>
      <c r="B919" s="617"/>
      <c r="C919" s="617"/>
      <c r="D919" s="617"/>
      <c r="E919" s="617"/>
      <c r="F919" s="617"/>
      <c r="G919" s="618"/>
      <c r="H919" s="634"/>
    </row>
    <row r="920" spans="1:8" ht="15" x14ac:dyDescent="0.25">
      <c r="A920" s="617"/>
      <c r="B920" s="617"/>
      <c r="C920" s="617"/>
      <c r="D920" s="617"/>
      <c r="E920" s="617"/>
      <c r="F920" s="617"/>
      <c r="G920" s="618"/>
      <c r="H920" s="634"/>
    </row>
    <row r="921" spans="1:8" ht="15" x14ac:dyDescent="0.25">
      <c r="A921" s="617"/>
      <c r="B921" s="617"/>
      <c r="C921" s="617"/>
      <c r="D921" s="617"/>
      <c r="E921" s="617"/>
      <c r="F921" s="617"/>
      <c r="G921" s="618"/>
      <c r="H921" s="634"/>
    </row>
    <row r="922" spans="1:8" ht="15" x14ac:dyDescent="0.25">
      <c r="A922" s="617"/>
      <c r="B922" s="617"/>
      <c r="C922" s="617"/>
      <c r="D922" s="617"/>
      <c r="E922" s="617"/>
      <c r="F922" s="617"/>
      <c r="G922" s="618"/>
      <c r="H922" s="634"/>
    </row>
    <row r="923" spans="1:8" ht="15" x14ac:dyDescent="0.25">
      <c r="A923" s="617"/>
      <c r="B923" s="617"/>
      <c r="C923" s="617"/>
      <c r="D923" s="617"/>
      <c r="E923" s="617"/>
      <c r="F923" s="617"/>
      <c r="G923" s="618"/>
      <c r="H923" s="634"/>
    </row>
    <row r="924" spans="1:8" ht="15" x14ac:dyDescent="0.25">
      <c r="A924" s="617"/>
      <c r="B924" s="617"/>
      <c r="C924" s="617"/>
      <c r="D924" s="617"/>
      <c r="E924" s="617"/>
      <c r="F924" s="617"/>
      <c r="G924" s="618"/>
      <c r="H924" s="634"/>
    </row>
    <row r="925" spans="1:8" ht="15" x14ac:dyDescent="0.25">
      <c r="A925" s="617"/>
      <c r="B925" s="617"/>
      <c r="C925" s="617"/>
      <c r="D925" s="617"/>
      <c r="E925" s="617"/>
      <c r="F925" s="617"/>
      <c r="G925" s="618"/>
      <c r="H925" s="634"/>
    </row>
    <row r="926" spans="1:8" ht="15" x14ac:dyDescent="0.25">
      <c r="A926" s="617"/>
      <c r="B926" s="617"/>
      <c r="C926" s="617"/>
      <c r="D926" s="617"/>
      <c r="E926" s="617"/>
      <c r="F926" s="617"/>
      <c r="G926" s="618"/>
      <c r="H926" s="634"/>
    </row>
    <row r="927" spans="1:8" ht="15" x14ac:dyDescent="0.25">
      <c r="A927" s="617"/>
      <c r="B927" s="617"/>
      <c r="C927" s="617"/>
      <c r="D927" s="617"/>
      <c r="E927" s="617"/>
      <c r="F927" s="617"/>
      <c r="G927" s="618"/>
      <c r="H927" s="634"/>
    </row>
    <row r="928" spans="1:8" ht="15" x14ac:dyDescent="0.25">
      <c r="A928" s="617"/>
      <c r="B928" s="617"/>
      <c r="C928" s="617"/>
      <c r="D928" s="617"/>
      <c r="E928" s="617"/>
      <c r="F928" s="617"/>
      <c r="G928" s="618"/>
      <c r="H928" s="634"/>
    </row>
    <row r="929" spans="1:8" ht="15" x14ac:dyDescent="0.25">
      <c r="A929" s="617"/>
      <c r="B929" s="617"/>
      <c r="C929" s="617"/>
      <c r="D929" s="617"/>
      <c r="E929" s="617"/>
      <c r="F929" s="617"/>
      <c r="G929" s="618"/>
      <c r="H929" s="634"/>
    </row>
    <row r="930" spans="1:8" ht="15" x14ac:dyDescent="0.25">
      <c r="A930" s="617"/>
      <c r="B930" s="617"/>
      <c r="C930" s="617"/>
      <c r="D930" s="617"/>
      <c r="E930" s="617"/>
      <c r="F930" s="617"/>
      <c r="G930" s="618"/>
      <c r="H930" s="634"/>
    </row>
    <row r="931" spans="1:8" ht="15" x14ac:dyDescent="0.25">
      <c r="A931" s="617"/>
      <c r="B931" s="617"/>
      <c r="C931" s="617"/>
      <c r="D931" s="617"/>
      <c r="E931" s="617"/>
      <c r="F931" s="617"/>
      <c r="G931" s="618"/>
      <c r="H931" s="634"/>
    </row>
    <row r="932" spans="1:8" ht="15" x14ac:dyDescent="0.25">
      <c r="A932" s="617"/>
      <c r="B932" s="617"/>
      <c r="C932" s="617"/>
      <c r="D932" s="617"/>
      <c r="E932" s="617"/>
      <c r="F932" s="617"/>
      <c r="G932" s="618"/>
      <c r="H932" s="634"/>
    </row>
    <row r="933" spans="1:8" ht="15" x14ac:dyDescent="0.25">
      <c r="A933" s="617"/>
      <c r="B933" s="617"/>
      <c r="C933" s="617"/>
      <c r="D933" s="617"/>
      <c r="E933" s="617"/>
      <c r="F933" s="617"/>
      <c r="G933" s="618"/>
      <c r="H933" s="634"/>
    </row>
    <row r="934" spans="1:8" ht="15" x14ac:dyDescent="0.25">
      <c r="A934" s="617"/>
      <c r="B934" s="617"/>
      <c r="C934" s="617"/>
      <c r="D934" s="617"/>
      <c r="E934" s="617"/>
      <c r="F934" s="617"/>
      <c r="G934" s="618"/>
      <c r="H934" s="634"/>
    </row>
    <row r="935" spans="1:8" ht="15" x14ac:dyDescent="0.25">
      <c r="A935" s="617"/>
      <c r="B935" s="617"/>
      <c r="C935" s="617"/>
      <c r="D935" s="617"/>
      <c r="E935" s="617"/>
      <c r="F935" s="617"/>
      <c r="G935" s="618"/>
      <c r="H935" s="634"/>
    </row>
    <row r="936" spans="1:8" ht="15" x14ac:dyDescent="0.25">
      <c r="A936" s="617"/>
      <c r="B936" s="617"/>
      <c r="C936" s="617"/>
      <c r="D936" s="617"/>
      <c r="E936" s="617"/>
      <c r="F936" s="617"/>
      <c r="G936" s="618"/>
      <c r="H936" s="634"/>
    </row>
    <row r="937" spans="1:8" ht="15" x14ac:dyDescent="0.25">
      <c r="A937" s="617"/>
      <c r="B937" s="617"/>
      <c r="C937" s="617"/>
      <c r="D937" s="617"/>
      <c r="E937" s="617"/>
      <c r="F937" s="617"/>
      <c r="G937" s="618"/>
      <c r="H937" s="634"/>
    </row>
    <row r="938" spans="1:8" ht="15" x14ac:dyDescent="0.25">
      <c r="A938" s="617"/>
      <c r="B938" s="617"/>
      <c r="C938" s="617"/>
      <c r="D938" s="617"/>
      <c r="E938" s="617"/>
      <c r="F938" s="617"/>
      <c r="G938" s="618"/>
      <c r="H938" s="634"/>
    </row>
    <row r="939" spans="1:8" ht="15" x14ac:dyDescent="0.25">
      <c r="A939" s="617"/>
      <c r="B939" s="617"/>
      <c r="C939" s="617"/>
      <c r="D939" s="617"/>
      <c r="E939" s="617"/>
      <c r="F939" s="617"/>
      <c r="G939" s="618"/>
      <c r="H939" s="634"/>
    </row>
    <row r="940" spans="1:8" ht="15" x14ac:dyDescent="0.25">
      <c r="A940" s="617"/>
      <c r="B940" s="617"/>
      <c r="C940" s="617"/>
      <c r="D940" s="617"/>
      <c r="E940" s="617"/>
      <c r="F940" s="617"/>
      <c r="G940" s="618"/>
      <c r="H940" s="634"/>
    </row>
    <row r="941" spans="1:8" ht="15" x14ac:dyDescent="0.25">
      <c r="A941" s="617"/>
      <c r="B941" s="617"/>
      <c r="C941" s="617"/>
      <c r="D941" s="617"/>
      <c r="E941" s="617"/>
      <c r="F941" s="617"/>
      <c r="G941" s="618"/>
      <c r="H941" s="634"/>
    </row>
    <row r="942" spans="1:8" ht="15" x14ac:dyDescent="0.25">
      <c r="A942" s="617"/>
      <c r="B942" s="617"/>
      <c r="C942" s="617"/>
      <c r="D942" s="617"/>
      <c r="E942" s="617"/>
      <c r="F942" s="617"/>
      <c r="G942" s="618"/>
      <c r="H942" s="634"/>
    </row>
    <row r="943" spans="1:8" ht="15" x14ac:dyDescent="0.25">
      <c r="A943" s="617"/>
      <c r="B943" s="617"/>
      <c r="C943" s="617"/>
      <c r="D943" s="617"/>
      <c r="E943" s="617"/>
      <c r="F943" s="617"/>
      <c r="G943" s="618"/>
      <c r="H943" s="634"/>
    </row>
    <row r="944" spans="1:8" ht="15" x14ac:dyDescent="0.25">
      <c r="A944" s="617"/>
      <c r="B944" s="617"/>
      <c r="C944" s="617"/>
      <c r="D944" s="617"/>
      <c r="E944" s="617"/>
      <c r="F944" s="617"/>
      <c r="G944" s="618"/>
      <c r="H944" s="634"/>
    </row>
    <row r="945" spans="1:8" ht="15" x14ac:dyDescent="0.25">
      <c r="A945" s="617"/>
      <c r="B945" s="617"/>
      <c r="C945" s="617"/>
      <c r="D945" s="617"/>
      <c r="E945" s="617"/>
      <c r="F945" s="617"/>
      <c r="G945" s="618"/>
      <c r="H945" s="634"/>
    </row>
    <row r="946" spans="1:8" ht="15" x14ac:dyDescent="0.25">
      <c r="A946" s="617"/>
      <c r="B946" s="617"/>
      <c r="C946" s="617"/>
      <c r="D946" s="617"/>
      <c r="E946" s="617"/>
      <c r="F946" s="617"/>
      <c r="G946" s="618"/>
      <c r="H946" s="634"/>
    </row>
    <row r="947" spans="1:8" ht="15" x14ac:dyDescent="0.25">
      <c r="A947" s="617"/>
      <c r="B947" s="617"/>
      <c r="C947" s="617"/>
      <c r="D947" s="617"/>
      <c r="E947" s="617"/>
      <c r="F947" s="617"/>
      <c r="G947" s="618"/>
      <c r="H947" s="634"/>
    </row>
    <row r="948" spans="1:8" ht="15" x14ac:dyDescent="0.25">
      <c r="A948" s="617"/>
      <c r="B948" s="617"/>
      <c r="C948" s="617"/>
      <c r="D948" s="617"/>
      <c r="E948" s="617"/>
      <c r="F948" s="617"/>
      <c r="G948" s="618"/>
      <c r="H948" s="634"/>
    </row>
    <row r="949" spans="1:8" ht="15" x14ac:dyDescent="0.25">
      <c r="A949" s="617"/>
      <c r="B949" s="617"/>
      <c r="C949" s="617"/>
      <c r="D949" s="617"/>
      <c r="E949" s="617"/>
      <c r="F949" s="617"/>
      <c r="G949" s="618"/>
      <c r="H949" s="634"/>
    </row>
    <row r="950" spans="1:8" ht="15" x14ac:dyDescent="0.25">
      <c r="A950" s="617"/>
      <c r="B950" s="617"/>
      <c r="C950" s="617"/>
      <c r="D950" s="617"/>
      <c r="E950" s="617"/>
      <c r="F950" s="617"/>
      <c r="G950" s="618"/>
      <c r="H950" s="634"/>
    </row>
    <row r="951" spans="1:8" ht="15" x14ac:dyDescent="0.25">
      <c r="A951" s="617"/>
      <c r="B951" s="617"/>
      <c r="C951" s="617"/>
      <c r="D951" s="617"/>
      <c r="E951" s="617"/>
      <c r="F951" s="617"/>
      <c r="G951" s="618"/>
      <c r="H951" s="634"/>
    </row>
    <row r="952" spans="1:8" ht="15" x14ac:dyDescent="0.25">
      <c r="A952" s="617"/>
      <c r="B952" s="617"/>
      <c r="C952" s="617"/>
      <c r="D952" s="617"/>
      <c r="E952" s="617"/>
      <c r="F952" s="617"/>
      <c r="G952" s="618"/>
      <c r="H952" s="634"/>
    </row>
    <row r="953" spans="1:8" ht="15" x14ac:dyDescent="0.25">
      <c r="A953" s="617"/>
      <c r="B953" s="617"/>
      <c r="C953" s="617"/>
      <c r="D953" s="617"/>
      <c r="E953" s="617"/>
      <c r="F953" s="617"/>
      <c r="G953" s="618"/>
      <c r="H953" s="634"/>
    </row>
    <row r="954" spans="1:8" ht="15" x14ac:dyDescent="0.25">
      <c r="A954" s="617"/>
      <c r="B954" s="617"/>
      <c r="C954" s="617"/>
      <c r="D954" s="617"/>
      <c r="E954" s="617"/>
      <c r="F954" s="617"/>
      <c r="G954" s="618"/>
      <c r="H954" s="634"/>
    </row>
    <row r="955" spans="1:8" ht="15" x14ac:dyDescent="0.25">
      <c r="A955" s="617"/>
      <c r="B955" s="617"/>
      <c r="C955" s="617"/>
      <c r="D955" s="617"/>
      <c r="E955" s="617"/>
      <c r="F955" s="617"/>
      <c r="G955" s="618"/>
      <c r="H955" s="634"/>
    </row>
    <row r="956" spans="1:8" ht="15" x14ac:dyDescent="0.25">
      <c r="A956" s="617"/>
      <c r="B956" s="617"/>
      <c r="C956" s="617"/>
      <c r="D956" s="617"/>
      <c r="E956" s="617"/>
      <c r="F956" s="617"/>
      <c r="G956" s="618"/>
      <c r="H956" s="634"/>
    </row>
    <row r="957" spans="1:8" ht="15" x14ac:dyDescent="0.25">
      <c r="A957" s="617"/>
      <c r="B957" s="617"/>
      <c r="C957" s="617"/>
      <c r="D957" s="617"/>
      <c r="E957" s="617"/>
      <c r="F957" s="617"/>
      <c r="G957" s="618"/>
      <c r="H957" s="634"/>
    </row>
    <row r="958" spans="1:8" ht="15" x14ac:dyDescent="0.25">
      <c r="A958" s="617"/>
      <c r="B958" s="617"/>
      <c r="C958" s="617"/>
      <c r="D958" s="617"/>
      <c r="E958" s="617"/>
      <c r="F958" s="617"/>
      <c r="G958" s="618"/>
      <c r="H958" s="634"/>
    </row>
    <row r="959" spans="1:8" ht="15" x14ac:dyDescent="0.25">
      <c r="A959" s="617"/>
      <c r="B959" s="617"/>
      <c r="C959" s="617"/>
      <c r="D959" s="617"/>
      <c r="E959" s="617"/>
      <c r="F959" s="617"/>
      <c r="G959" s="618"/>
      <c r="H959" s="634"/>
    </row>
    <row r="960" spans="1:8" ht="15" x14ac:dyDescent="0.25">
      <c r="A960" s="617"/>
      <c r="B960" s="617"/>
      <c r="C960" s="617"/>
      <c r="D960" s="617"/>
      <c r="E960" s="617"/>
      <c r="F960" s="617"/>
      <c r="G960" s="618"/>
      <c r="H960" s="634"/>
    </row>
    <row r="961" spans="1:8" ht="15" x14ac:dyDescent="0.25">
      <c r="A961" s="617"/>
      <c r="B961" s="617"/>
      <c r="C961" s="617"/>
      <c r="D961" s="617"/>
      <c r="E961" s="617"/>
      <c r="F961" s="617"/>
      <c r="G961" s="618"/>
      <c r="H961" s="634"/>
    </row>
    <row r="962" spans="1:8" ht="15" x14ac:dyDescent="0.25">
      <c r="A962" s="617"/>
      <c r="B962" s="617"/>
      <c r="C962" s="617"/>
      <c r="D962" s="617"/>
      <c r="E962" s="617"/>
      <c r="F962" s="617"/>
      <c r="G962" s="618"/>
      <c r="H962" s="634"/>
    </row>
    <row r="963" spans="1:8" ht="15" x14ac:dyDescent="0.25">
      <c r="A963" s="617"/>
      <c r="B963" s="617"/>
      <c r="C963" s="617"/>
      <c r="D963" s="617"/>
      <c r="E963" s="617"/>
      <c r="F963" s="617"/>
      <c r="G963" s="618"/>
      <c r="H963" s="634"/>
    </row>
    <row r="964" spans="1:8" ht="15" x14ac:dyDescent="0.25">
      <c r="A964" s="617"/>
      <c r="B964" s="617"/>
      <c r="C964" s="617"/>
      <c r="D964" s="617"/>
      <c r="E964" s="617"/>
      <c r="F964" s="617"/>
      <c r="G964" s="618"/>
      <c r="H964" s="634"/>
    </row>
    <row r="965" spans="1:8" ht="15" x14ac:dyDescent="0.25">
      <c r="A965" s="617"/>
      <c r="B965" s="617"/>
      <c r="C965" s="617"/>
      <c r="D965" s="617"/>
      <c r="E965" s="617"/>
      <c r="F965" s="617"/>
      <c r="G965" s="618"/>
      <c r="H965" s="634"/>
    </row>
    <row r="966" spans="1:8" ht="15" x14ac:dyDescent="0.25">
      <c r="A966" s="617"/>
      <c r="B966" s="617"/>
      <c r="C966" s="617"/>
      <c r="D966" s="617"/>
      <c r="E966" s="617"/>
      <c r="F966" s="617"/>
      <c r="G966" s="618"/>
      <c r="H966" s="634"/>
    </row>
    <row r="967" spans="1:8" ht="15" x14ac:dyDescent="0.25">
      <c r="A967" s="617"/>
      <c r="B967" s="617"/>
      <c r="C967" s="617"/>
      <c r="D967" s="617"/>
      <c r="E967" s="617"/>
      <c r="F967" s="617"/>
      <c r="G967" s="618"/>
      <c r="H967" s="634"/>
    </row>
    <row r="968" spans="1:8" ht="15" x14ac:dyDescent="0.25">
      <c r="A968" s="617"/>
      <c r="B968" s="617"/>
      <c r="C968" s="617"/>
      <c r="D968" s="617"/>
      <c r="E968" s="617"/>
      <c r="F968" s="617"/>
      <c r="G968" s="618"/>
      <c r="H968" s="634"/>
    </row>
    <row r="969" spans="1:8" ht="15" x14ac:dyDescent="0.25">
      <c r="A969" s="617"/>
      <c r="B969" s="617"/>
      <c r="C969" s="617"/>
      <c r="D969" s="617"/>
      <c r="E969" s="617"/>
      <c r="F969" s="617"/>
      <c r="G969" s="618"/>
      <c r="H969" s="634"/>
    </row>
    <row r="970" spans="1:8" ht="15" x14ac:dyDescent="0.25">
      <c r="A970" s="617"/>
      <c r="B970" s="617"/>
      <c r="C970" s="617"/>
      <c r="D970" s="617"/>
      <c r="E970" s="617"/>
      <c r="F970" s="617"/>
      <c r="G970" s="618"/>
      <c r="H970" s="634"/>
    </row>
    <row r="971" spans="1:8" ht="15" x14ac:dyDescent="0.25">
      <c r="A971" s="617"/>
      <c r="B971" s="617"/>
      <c r="C971" s="617"/>
      <c r="D971" s="617"/>
      <c r="E971" s="617"/>
      <c r="F971" s="617"/>
      <c r="G971" s="618"/>
      <c r="H971" s="634"/>
    </row>
    <row r="972" spans="1:8" ht="15" x14ac:dyDescent="0.25">
      <c r="A972" s="617"/>
      <c r="B972" s="617"/>
      <c r="C972" s="617"/>
      <c r="D972" s="617"/>
      <c r="E972" s="617"/>
      <c r="F972" s="617"/>
      <c r="G972" s="618"/>
      <c r="H972" s="634"/>
    </row>
    <row r="973" spans="1:8" ht="15" x14ac:dyDescent="0.25">
      <c r="A973" s="617"/>
      <c r="B973" s="617"/>
      <c r="C973" s="617"/>
      <c r="D973" s="617"/>
      <c r="E973" s="617"/>
      <c r="F973" s="617"/>
      <c r="G973" s="618"/>
      <c r="H973" s="634"/>
    </row>
    <row r="974" spans="1:8" ht="15" x14ac:dyDescent="0.25">
      <c r="A974" s="617"/>
      <c r="B974" s="617"/>
      <c r="C974" s="617"/>
      <c r="D974" s="617"/>
      <c r="E974" s="617"/>
      <c r="F974" s="617"/>
      <c r="G974" s="618"/>
      <c r="H974" s="634"/>
    </row>
    <row r="975" spans="1:8" ht="15" x14ac:dyDescent="0.25">
      <c r="A975" s="617"/>
      <c r="B975" s="617"/>
      <c r="C975" s="617"/>
      <c r="D975" s="617"/>
      <c r="E975" s="617"/>
      <c r="F975" s="617"/>
      <c r="G975" s="618"/>
      <c r="H975" s="634"/>
    </row>
    <row r="976" spans="1:8" ht="15" x14ac:dyDescent="0.25">
      <c r="A976" s="617"/>
      <c r="B976" s="617"/>
      <c r="C976" s="617"/>
      <c r="D976" s="617"/>
      <c r="E976" s="617"/>
      <c r="F976" s="617"/>
      <c r="G976" s="618"/>
      <c r="H976" s="634"/>
    </row>
    <row r="977" spans="1:8" ht="15" x14ac:dyDescent="0.25">
      <c r="A977" s="617"/>
      <c r="B977" s="617"/>
      <c r="C977" s="617"/>
      <c r="D977" s="617"/>
      <c r="E977" s="617"/>
      <c r="F977" s="617"/>
      <c r="G977" s="618"/>
      <c r="H977" s="634"/>
    </row>
    <row r="978" spans="1:8" ht="15" x14ac:dyDescent="0.25">
      <c r="A978" s="617"/>
      <c r="B978" s="617"/>
      <c r="C978" s="617"/>
      <c r="D978" s="617"/>
      <c r="E978" s="617"/>
      <c r="F978" s="617"/>
      <c r="G978" s="618"/>
      <c r="H978" s="634"/>
    </row>
    <row r="979" spans="1:8" ht="15" x14ac:dyDescent="0.25">
      <c r="A979" s="617"/>
      <c r="B979" s="617"/>
      <c r="C979" s="617"/>
      <c r="D979" s="617"/>
      <c r="E979" s="617"/>
      <c r="F979" s="617"/>
      <c r="G979" s="618"/>
      <c r="H979" s="634"/>
    </row>
    <row r="980" spans="1:8" ht="15" x14ac:dyDescent="0.25">
      <c r="A980" s="617"/>
      <c r="B980" s="617"/>
      <c r="C980" s="617"/>
      <c r="D980" s="617"/>
      <c r="E980" s="617"/>
      <c r="F980" s="617"/>
      <c r="G980" s="618"/>
      <c r="H980" s="634"/>
    </row>
    <row r="981" spans="1:8" ht="15" x14ac:dyDescent="0.25">
      <c r="A981" s="617"/>
      <c r="B981" s="617"/>
      <c r="C981" s="617"/>
      <c r="D981" s="617"/>
      <c r="E981" s="617"/>
      <c r="F981" s="617"/>
      <c r="G981" s="618"/>
      <c r="H981" s="634"/>
    </row>
    <row r="982" spans="1:8" ht="15" x14ac:dyDescent="0.25">
      <c r="A982" s="617"/>
      <c r="B982" s="617"/>
      <c r="C982" s="617"/>
      <c r="D982" s="617"/>
      <c r="E982" s="617"/>
      <c r="F982" s="617"/>
      <c r="G982" s="618"/>
      <c r="H982" s="634"/>
    </row>
    <row r="983" spans="1:8" ht="15" x14ac:dyDescent="0.25">
      <c r="A983" s="617"/>
      <c r="B983" s="617"/>
      <c r="C983" s="617"/>
      <c r="D983" s="617"/>
      <c r="E983" s="617"/>
      <c r="F983" s="617"/>
      <c r="G983" s="618"/>
      <c r="H983" s="634"/>
    </row>
    <row r="984" spans="1:8" ht="15" x14ac:dyDescent="0.25">
      <c r="A984" s="617"/>
      <c r="B984" s="617"/>
      <c r="C984" s="617"/>
      <c r="D984" s="617"/>
      <c r="E984" s="617"/>
      <c r="F984" s="617"/>
      <c r="G984" s="618"/>
      <c r="H984" s="634"/>
    </row>
    <row r="985" spans="1:8" ht="15" x14ac:dyDescent="0.25">
      <c r="A985" s="617"/>
      <c r="B985" s="617"/>
      <c r="C985" s="617"/>
      <c r="D985" s="617"/>
      <c r="E985" s="617"/>
      <c r="F985" s="617"/>
      <c r="G985" s="618"/>
      <c r="H985" s="634"/>
    </row>
    <row r="986" spans="1:8" ht="15" x14ac:dyDescent="0.25">
      <c r="A986" s="617"/>
      <c r="B986" s="617"/>
      <c r="C986" s="617"/>
      <c r="D986" s="617"/>
      <c r="E986" s="617"/>
      <c r="F986" s="617"/>
      <c r="G986" s="618"/>
      <c r="H986" s="634"/>
    </row>
    <row r="987" spans="1:8" ht="15" x14ac:dyDescent="0.25">
      <c r="A987" s="617"/>
      <c r="B987" s="617"/>
      <c r="C987" s="617"/>
      <c r="D987" s="617"/>
      <c r="E987" s="617"/>
      <c r="F987" s="617"/>
      <c r="G987" s="618"/>
      <c r="H987" s="634"/>
    </row>
    <row r="988" spans="1:8" ht="15" x14ac:dyDescent="0.25">
      <c r="A988" s="617"/>
      <c r="B988" s="617"/>
      <c r="C988" s="617"/>
      <c r="D988" s="617"/>
      <c r="E988" s="617"/>
      <c r="F988" s="617"/>
      <c r="G988" s="618"/>
      <c r="H988" s="634"/>
    </row>
    <row r="989" spans="1:8" ht="15" x14ac:dyDescent="0.25">
      <c r="A989" s="617"/>
      <c r="B989" s="617"/>
      <c r="C989" s="617"/>
      <c r="D989" s="617"/>
      <c r="E989" s="617"/>
      <c r="F989" s="617"/>
      <c r="G989" s="618"/>
      <c r="H989" s="634"/>
    </row>
    <row r="990" spans="1:8" ht="15" x14ac:dyDescent="0.25">
      <c r="A990" s="617"/>
      <c r="B990" s="617"/>
      <c r="C990" s="617"/>
      <c r="D990" s="617"/>
      <c r="E990" s="617"/>
      <c r="F990" s="617"/>
      <c r="G990" s="618"/>
      <c r="H990" s="634"/>
    </row>
    <row r="991" spans="1:8" ht="15" x14ac:dyDescent="0.25">
      <c r="A991" s="617"/>
      <c r="B991" s="617"/>
      <c r="C991" s="617"/>
      <c r="D991" s="617"/>
      <c r="E991" s="617"/>
      <c r="F991" s="617"/>
      <c r="G991" s="618"/>
      <c r="H991" s="634"/>
    </row>
    <row r="992" spans="1:8" ht="15" x14ac:dyDescent="0.25">
      <c r="A992" s="617"/>
      <c r="B992" s="617"/>
      <c r="C992" s="617"/>
      <c r="D992" s="617"/>
      <c r="E992" s="617"/>
      <c r="F992" s="617"/>
      <c r="G992" s="618"/>
      <c r="H992" s="634"/>
    </row>
    <row r="993" spans="1:8" ht="15" x14ac:dyDescent="0.25">
      <c r="A993" s="617"/>
      <c r="B993" s="617"/>
      <c r="C993" s="617"/>
      <c r="D993" s="617"/>
      <c r="E993" s="617"/>
      <c r="F993" s="617"/>
      <c r="G993" s="618"/>
      <c r="H993" s="634"/>
    </row>
    <row r="994" spans="1:8" ht="15" x14ac:dyDescent="0.25">
      <c r="A994" s="617"/>
      <c r="B994" s="617"/>
      <c r="C994" s="617"/>
      <c r="D994" s="617"/>
      <c r="E994" s="617"/>
      <c r="F994" s="617"/>
      <c r="G994" s="618"/>
      <c r="H994" s="634"/>
    </row>
    <row r="995" spans="1:8" ht="15" x14ac:dyDescent="0.25">
      <c r="A995" s="617"/>
      <c r="B995" s="617"/>
      <c r="C995" s="617"/>
      <c r="D995" s="617"/>
      <c r="E995" s="617"/>
      <c r="F995" s="617"/>
      <c r="G995" s="618"/>
      <c r="H995" s="634"/>
    </row>
    <row r="996" spans="1:8" ht="15" x14ac:dyDescent="0.25">
      <c r="A996" s="617"/>
      <c r="B996" s="617"/>
      <c r="C996" s="617"/>
      <c r="D996" s="617"/>
      <c r="E996" s="617"/>
      <c r="F996" s="617"/>
      <c r="G996" s="618"/>
      <c r="H996" s="634"/>
    </row>
    <row r="997" spans="1:8" ht="15" x14ac:dyDescent="0.25">
      <c r="A997" s="617"/>
      <c r="B997" s="617"/>
      <c r="C997" s="617"/>
      <c r="D997" s="617"/>
      <c r="E997" s="617"/>
      <c r="F997" s="617"/>
      <c r="G997" s="618"/>
      <c r="H997" s="634"/>
    </row>
    <row r="998" spans="1:8" ht="15" x14ac:dyDescent="0.25">
      <c r="A998" s="617"/>
      <c r="B998" s="617"/>
      <c r="C998" s="617"/>
      <c r="D998" s="617"/>
      <c r="E998" s="617"/>
      <c r="F998" s="617"/>
      <c r="G998" s="618"/>
      <c r="H998" s="634"/>
    </row>
    <row r="999" spans="1:8" ht="15" x14ac:dyDescent="0.25">
      <c r="A999" s="617"/>
      <c r="B999" s="617"/>
      <c r="C999" s="617"/>
      <c r="D999" s="617"/>
      <c r="E999" s="617"/>
      <c r="F999" s="617"/>
      <c r="G999" s="618"/>
      <c r="H999" s="634"/>
    </row>
    <row r="1000" spans="1:8" ht="15" x14ac:dyDescent="0.25">
      <c r="A1000" s="617"/>
      <c r="B1000" s="617"/>
      <c r="C1000" s="617"/>
      <c r="D1000" s="617"/>
      <c r="E1000" s="617"/>
      <c r="F1000" s="617"/>
      <c r="G1000" s="618"/>
      <c r="H1000" s="634"/>
    </row>
    <row r="1001" spans="1:8" ht="15" x14ac:dyDescent="0.25">
      <c r="A1001" s="617"/>
      <c r="B1001" s="617"/>
      <c r="C1001" s="617"/>
      <c r="D1001" s="617"/>
      <c r="E1001" s="617"/>
      <c r="F1001" s="617"/>
      <c r="G1001" s="618"/>
      <c r="H1001" s="634"/>
    </row>
    <row r="1002" spans="1:8" ht="15" x14ac:dyDescent="0.25">
      <c r="A1002" s="617"/>
      <c r="B1002" s="617"/>
      <c r="C1002" s="617"/>
      <c r="D1002" s="617"/>
      <c r="E1002" s="617"/>
      <c r="F1002" s="617"/>
      <c r="G1002" s="618"/>
      <c r="H1002" s="634"/>
    </row>
    <row r="1003" spans="1:8" ht="15" x14ac:dyDescent="0.25">
      <c r="A1003" s="617"/>
      <c r="B1003" s="617"/>
      <c r="C1003" s="617"/>
      <c r="D1003" s="617"/>
      <c r="E1003" s="617"/>
      <c r="F1003" s="617"/>
      <c r="G1003" s="618"/>
      <c r="H1003" s="634"/>
    </row>
    <row r="1004" spans="1:8" ht="15" x14ac:dyDescent="0.25">
      <c r="A1004" s="617"/>
      <c r="B1004" s="617"/>
      <c r="C1004" s="617"/>
      <c r="D1004" s="617"/>
      <c r="E1004" s="617"/>
      <c r="F1004" s="617"/>
      <c r="G1004" s="618"/>
      <c r="H1004" s="634"/>
    </row>
    <row r="1005" spans="1:8" ht="15" x14ac:dyDescent="0.25">
      <c r="A1005" s="617"/>
      <c r="B1005" s="617"/>
      <c r="C1005" s="617"/>
      <c r="D1005" s="617"/>
      <c r="E1005" s="617"/>
      <c r="F1005" s="617"/>
      <c r="G1005" s="618"/>
      <c r="H1005" s="634"/>
    </row>
    <row r="1006" spans="1:8" ht="15" x14ac:dyDescent="0.25">
      <c r="A1006" s="617"/>
      <c r="B1006" s="617"/>
      <c r="C1006" s="617"/>
      <c r="D1006" s="617"/>
      <c r="E1006" s="617"/>
      <c r="F1006" s="617"/>
      <c r="G1006" s="618"/>
      <c r="H1006" s="634"/>
    </row>
    <row r="1007" spans="1:8" ht="15" x14ac:dyDescent="0.25">
      <c r="A1007" s="617"/>
      <c r="B1007" s="617"/>
      <c r="C1007" s="617"/>
      <c r="D1007" s="617"/>
      <c r="E1007" s="617"/>
      <c r="F1007" s="617"/>
      <c r="G1007" s="618"/>
      <c r="H1007" s="634"/>
    </row>
    <row r="1008" spans="1:8" ht="15" x14ac:dyDescent="0.25">
      <c r="A1008" s="617"/>
      <c r="B1008" s="617"/>
      <c r="C1008" s="617"/>
      <c r="D1008" s="617"/>
      <c r="E1008" s="617"/>
      <c r="F1008" s="617"/>
      <c r="G1008" s="618"/>
      <c r="H1008" s="634"/>
    </row>
    <row r="1009" spans="1:8" ht="15" x14ac:dyDescent="0.25">
      <c r="A1009" s="617"/>
      <c r="B1009" s="617"/>
      <c r="C1009" s="617"/>
      <c r="D1009" s="617"/>
      <c r="E1009" s="617"/>
      <c r="F1009" s="617"/>
      <c r="G1009" s="618"/>
      <c r="H1009" s="634"/>
    </row>
    <row r="1010" spans="1:8" ht="15" x14ac:dyDescent="0.25">
      <c r="A1010" s="617"/>
      <c r="B1010" s="617"/>
      <c r="C1010" s="617"/>
      <c r="D1010" s="617"/>
      <c r="E1010" s="617"/>
      <c r="F1010" s="617"/>
      <c r="G1010" s="618"/>
      <c r="H1010" s="634"/>
    </row>
    <row r="1011" spans="1:8" ht="15" x14ac:dyDescent="0.25">
      <c r="A1011" s="617"/>
      <c r="B1011" s="617"/>
      <c r="C1011" s="617"/>
      <c r="D1011" s="617"/>
      <c r="E1011" s="617"/>
      <c r="F1011" s="617"/>
      <c r="G1011" s="618"/>
      <c r="H1011" s="634"/>
    </row>
    <row r="1012" spans="1:8" ht="15" x14ac:dyDescent="0.25">
      <c r="A1012" s="617"/>
      <c r="B1012" s="617"/>
      <c r="C1012" s="617"/>
      <c r="D1012" s="617"/>
      <c r="E1012" s="617"/>
      <c r="F1012" s="617"/>
      <c r="G1012" s="618"/>
      <c r="H1012" s="634"/>
    </row>
    <row r="1013" spans="1:8" ht="15" x14ac:dyDescent="0.25">
      <c r="A1013" s="617"/>
      <c r="B1013" s="617"/>
      <c r="C1013" s="617"/>
      <c r="D1013" s="617"/>
      <c r="E1013" s="617"/>
      <c r="F1013" s="617"/>
      <c r="G1013" s="618"/>
      <c r="H1013" s="634"/>
    </row>
    <row r="1014" spans="1:8" ht="15" x14ac:dyDescent="0.25">
      <c r="A1014" s="617"/>
      <c r="B1014" s="617"/>
      <c r="C1014" s="617"/>
      <c r="D1014" s="617"/>
      <c r="E1014" s="617"/>
      <c r="F1014" s="617"/>
      <c r="G1014" s="618"/>
      <c r="H1014" s="634"/>
    </row>
    <row r="1015" spans="1:8" ht="15" x14ac:dyDescent="0.25">
      <c r="A1015" s="617"/>
      <c r="B1015" s="617"/>
      <c r="C1015" s="617"/>
      <c r="D1015" s="617"/>
      <c r="E1015" s="617"/>
      <c r="F1015" s="617"/>
      <c r="G1015" s="618"/>
      <c r="H1015" s="634"/>
    </row>
    <row r="1016" spans="1:8" ht="15" x14ac:dyDescent="0.25">
      <c r="A1016" s="617"/>
      <c r="B1016" s="617"/>
      <c r="C1016" s="617"/>
      <c r="D1016" s="617"/>
      <c r="E1016" s="617"/>
      <c r="F1016" s="617"/>
      <c r="G1016" s="618"/>
      <c r="H1016" s="634"/>
    </row>
    <row r="1017" spans="1:8" ht="15" x14ac:dyDescent="0.25">
      <c r="A1017" s="617"/>
      <c r="B1017" s="617"/>
      <c r="C1017" s="617"/>
      <c r="D1017" s="617"/>
      <c r="E1017" s="617"/>
      <c r="F1017" s="617"/>
      <c r="G1017" s="618"/>
      <c r="H1017" s="634"/>
    </row>
    <row r="1018" spans="1:8" ht="15" x14ac:dyDescent="0.25">
      <c r="A1018" s="617"/>
      <c r="B1018" s="617"/>
      <c r="C1018" s="617"/>
      <c r="D1018" s="617"/>
      <c r="E1018" s="617"/>
      <c r="F1018" s="617"/>
      <c r="G1018" s="618"/>
      <c r="H1018" s="634"/>
    </row>
    <row r="1019" spans="1:8" ht="15" x14ac:dyDescent="0.25">
      <c r="A1019" s="617"/>
      <c r="B1019" s="617"/>
      <c r="C1019" s="617"/>
      <c r="D1019" s="617"/>
      <c r="E1019" s="617"/>
      <c r="F1019" s="617"/>
      <c r="G1019" s="618"/>
      <c r="H1019" s="634"/>
    </row>
    <row r="1020" spans="1:8" ht="15" x14ac:dyDescent="0.25">
      <c r="A1020" s="617"/>
      <c r="B1020" s="617"/>
      <c r="C1020" s="617"/>
      <c r="D1020" s="617"/>
      <c r="E1020" s="617"/>
      <c r="F1020" s="617"/>
      <c r="G1020" s="618"/>
      <c r="H1020" s="634"/>
    </row>
    <row r="1021" spans="1:8" ht="15" x14ac:dyDescent="0.25">
      <c r="A1021" s="617"/>
      <c r="B1021" s="617"/>
      <c r="C1021" s="617"/>
      <c r="D1021" s="617"/>
      <c r="E1021" s="617"/>
      <c r="F1021" s="617"/>
      <c r="G1021" s="618"/>
      <c r="H1021" s="634"/>
    </row>
    <row r="1022" spans="1:8" ht="15" x14ac:dyDescent="0.25">
      <c r="A1022" s="617"/>
      <c r="B1022" s="617"/>
      <c r="C1022" s="617"/>
      <c r="D1022" s="617"/>
      <c r="E1022" s="617"/>
      <c r="F1022" s="617"/>
      <c r="G1022" s="618"/>
      <c r="H1022" s="634"/>
    </row>
    <row r="1023" spans="1:8" ht="15" x14ac:dyDescent="0.25">
      <c r="A1023" s="617"/>
      <c r="B1023" s="617"/>
      <c r="C1023" s="617"/>
      <c r="D1023" s="617"/>
      <c r="E1023" s="617"/>
      <c r="F1023" s="617"/>
      <c r="G1023" s="618"/>
      <c r="H1023" s="634"/>
    </row>
    <row r="1024" spans="1:8" ht="15" x14ac:dyDescent="0.25">
      <c r="A1024" s="617"/>
      <c r="B1024" s="617"/>
      <c r="C1024" s="617"/>
      <c r="D1024" s="617"/>
      <c r="E1024" s="617"/>
      <c r="F1024" s="617"/>
      <c r="G1024" s="618"/>
      <c r="H1024" s="634"/>
    </row>
    <row r="1025" spans="1:8" ht="15" x14ac:dyDescent="0.25">
      <c r="A1025" s="617"/>
      <c r="B1025" s="617"/>
      <c r="C1025" s="617"/>
      <c r="D1025" s="617"/>
      <c r="E1025" s="617"/>
      <c r="F1025" s="617"/>
      <c r="G1025" s="618"/>
      <c r="H1025" s="634"/>
    </row>
    <row r="1026" spans="1:8" ht="15" x14ac:dyDescent="0.25">
      <c r="A1026" s="617"/>
      <c r="B1026" s="617"/>
      <c r="C1026" s="617"/>
      <c r="D1026" s="617"/>
      <c r="E1026" s="617"/>
      <c r="F1026" s="617"/>
      <c r="G1026" s="618"/>
      <c r="H1026" s="634"/>
    </row>
    <row r="1027" spans="1:8" ht="15" x14ac:dyDescent="0.25">
      <c r="A1027" s="617"/>
      <c r="B1027" s="617"/>
      <c r="C1027" s="617"/>
      <c r="D1027" s="617"/>
      <c r="E1027" s="617"/>
      <c r="F1027" s="617"/>
      <c r="G1027" s="618"/>
      <c r="H1027" s="634"/>
    </row>
    <row r="1028" spans="1:8" ht="15" x14ac:dyDescent="0.25">
      <c r="A1028" s="617"/>
      <c r="B1028" s="617"/>
      <c r="C1028" s="617"/>
      <c r="D1028" s="617"/>
      <c r="E1028" s="617"/>
      <c r="F1028" s="617"/>
      <c r="G1028" s="618"/>
      <c r="H1028" s="634"/>
    </row>
    <row r="1029" spans="1:8" ht="15" x14ac:dyDescent="0.25">
      <c r="A1029" s="617"/>
      <c r="B1029" s="617"/>
      <c r="C1029" s="617"/>
      <c r="D1029" s="617"/>
      <c r="E1029" s="617"/>
      <c r="F1029" s="617"/>
      <c r="G1029" s="618"/>
      <c r="H1029" s="634"/>
    </row>
    <row r="1030" spans="1:8" ht="15" x14ac:dyDescent="0.25">
      <c r="A1030" s="617"/>
      <c r="B1030" s="617"/>
      <c r="C1030" s="617"/>
      <c r="D1030" s="617"/>
      <c r="E1030" s="617"/>
      <c r="F1030" s="617"/>
      <c r="G1030" s="618"/>
      <c r="H1030" s="634"/>
    </row>
    <row r="1031" spans="1:8" ht="15" x14ac:dyDescent="0.25">
      <c r="A1031" s="617"/>
      <c r="B1031" s="617"/>
      <c r="C1031" s="617"/>
      <c r="D1031" s="617"/>
      <c r="E1031" s="617"/>
      <c r="F1031" s="617"/>
      <c r="G1031" s="618"/>
      <c r="H1031" s="634"/>
    </row>
    <row r="1032" spans="1:8" ht="15" x14ac:dyDescent="0.25">
      <c r="A1032" s="617"/>
      <c r="B1032" s="617"/>
      <c r="C1032" s="617"/>
      <c r="D1032" s="617"/>
      <c r="E1032" s="617"/>
      <c r="F1032" s="617"/>
      <c r="G1032" s="618"/>
      <c r="H1032" s="634"/>
    </row>
    <row r="1033" spans="1:8" ht="15" x14ac:dyDescent="0.25">
      <c r="A1033" s="617"/>
      <c r="B1033" s="617"/>
      <c r="C1033" s="617"/>
      <c r="D1033" s="617"/>
      <c r="E1033" s="617"/>
      <c r="F1033" s="617"/>
      <c r="G1033" s="618"/>
      <c r="H1033" s="634"/>
    </row>
    <row r="1034" spans="1:8" ht="15" x14ac:dyDescent="0.25">
      <c r="A1034" s="617"/>
      <c r="B1034" s="617"/>
      <c r="C1034" s="617"/>
      <c r="D1034" s="617"/>
      <c r="E1034" s="617"/>
      <c r="F1034" s="617"/>
      <c r="G1034" s="618"/>
      <c r="H1034" s="634"/>
    </row>
    <row r="1035" spans="1:8" ht="15" x14ac:dyDescent="0.25">
      <c r="A1035" s="617"/>
      <c r="B1035" s="617"/>
      <c r="C1035" s="617"/>
      <c r="D1035" s="617"/>
      <c r="E1035" s="617"/>
      <c r="F1035" s="617"/>
      <c r="G1035" s="618"/>
      <c r="H1035" s="634"/>
    </row>
    <row r="1036" spans="1:8" ht="15" x14ac:dyDescent="0.25">
      <c r="A1036" s="617"/>
    </row>
    <row r="1037" spans="1:8" ht="15" x14ac:dyDescent="0.25">
      <c r="A1037" s="617"/>
    </row>
    <row r="1038" spans="1:8" ht="15" x14ac:dyDescent="0.25">
      <c r="A1038" s="617"/>
    </row>
    <row r="1039" spans="1:8" ht="15" x14ac:dyDescent="0.25">
      <c r="A1039" s="617"/>
    </row>
  </sheetData>
  <mergeCells count="5">
    <mergeCell ref="A1:H1"/>
    <mergeCell ref="B8:F8"/>
    <mergeCell ref="G8:H8"/>
    <mergeCell ref="B9:F9"/>
    <mergeCell ref="G9:H9"/>
  </mergeCells>
  <printOptions horizontalCentered="1"/>
  <pageMargins left="0.25" right="0" top="0.75" bottom="0" header="0" footer="0"/>
  <pageSetup paperSize="9" scale="75"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A64171-C40A-4537-811F-3D7D395D890F}">
  <sheetPr>
    <tabColor theme="7" tint="0.39997558519241921"/>
  </sheetPr>
  <dimension ref="A1:R234"/>
  <sheetViews>
    <sheetView view="pageBreakPreview" topLeftCell="A24" zoomScale="140" zoomScaleNormal="85" zoomScaleSheetLayoutView="140" workbookViewId="0">
      <selection activeCell="L7" sqref="L7"/>
    </sheetView>
  </sheetViews>
  <sheetFormatPr defaultColWidth="9.109375" defaultRowHeight="13.8" x14ac:dyDescent="0.3"/>
  <cols>
    <col min="1" max="1" width="9.109375" style="172"/>
    <col min="2" max="2" width="5.6640625" style="513" customWidth="1"/>
    <col min="3" max="3" width="14.44140625" style="403" customWidth="1"/>
    <col min="4" max="4" width="2.5546875" style="403" customWidth="1"/>
    <col min="5" max="5" width="34.33203125" style="403" customWidth="1"/>
    <col min="6" max="6" width="12.6640625" style="403" customWidth="1"/>
    <col min="7" max="7" width="8.88671875" style="513" customWidth="1"/>
    <col min="8" max="8" width="13" style="513" customWidth="1"/>
    <col min="9" max="9" width="16.33203125" style="403" customWidth="1"/>
    <col min="10" max="10" width="21.6640625" style="403" customWidth="1"/>
    <col min="11" max="11" width="9.109375" style="172"/>
    <col min="12" max="12" width="9.33203125" style="173" customWidth="1"/>
    <col min="13" max="16384" width="9.109375" style="172"/>
  </cols>
  <sheetData>
    <row r="1" spans="2:13" ht="14.4" thickBot="1" x14ac:dyDescent="0.35"/>
    <row r="2" spans="2:13" ht="8.25" customHeight="1" x14ac:dyDescent="0.3">
      <c r="B2" s="808"/>
      <c r="C2" s="809"/>
      <c r="D2" s="809"/>
      <c r="E2" s="809"/>
      <c r="F2" s="809"/>
      <c r="G2" s="810"/>
      <c r="H2" s="810"/>
      <c r="I2" s="809"/>
      <c r="J2" s="811"/>
    </row>
    <row r="3" spans="2:13" ht="19.2" customHeight="1" x14ac:dyDescent="0.3">
      <c r="B3" s="989" t="s">
        <v>408</v>
      </c>
      <c r="C3" s="990"/>
      <c r="D3" s="990"/>
      <c r="E3" s="990"/>
      <c r="F3" s="990"/>
      <c r="G3" s="990"/>
      <c r="H3" s="990"/>
      <c r="I3" s="990"/>
      <c r="J3" s="991"/>
    </row>
    <row r="4" spans="2:13" ht="15" x14ac:dyDescent="0.3">
      <c r="B4" s="994"/>
      <c r="C4" s="995"/>
      <c r="D4" s="995"/>
      <c r="E4" s="995"/>
      <c r="F4" s="995"/>
      <c r="G4" s="995"/>
      <c r="H4" s="995"/>
      <c r="I4" s="995"/>
      <c r="J4" s="996"/>
      <c r="L4" s="173" t="s">
        <v>854</v>
      </c>
    </row>
    <row r="5" spans="2:13" x14ac:dyDescent="0.3">
      <c r="B5" s="812"/>
      <c r="J5" s="813"/>
    </row>
    <row r="6" spans="2:13" x14ac:dyDescent="0.3">
      <c r="B6" s="812" t="s">
        <v>409</v>
      </c>
      <c r="D6" s="403" t="s">
        <v>269</v>
      </c>
      <c r="E6" s="403" t="s">
        <v>923</v>
      </c>
      <c r="J6" s="813"/>
      <c r="L6" s="181" t="e">
        <f>L7-L8</f>
        <v>#REF!</v>
      </c>
    </row>
    <row r="7" spans="2:13" x14ac:dyDescent="0.3">
      <c r="B7" s="812" t="s">
        <v>270</v>
      </c>
      <c r="D7" s="403" t="s">
        <v>269</v>
      </c>
      <c r="E7" s="403" t="s">
        <v>924</v>
      </c>
      <c r="J7" s="813"/>
      <c r="L7" s="181" t="e">
        <f>RKP!I37</f>
        <v>#REF!</v>
      </c>
    </row>
    <row r="8" spans="2:13" x14ac:dyDescent="0.3">
      <c r="B8" s="812" t="s">
        <v>271</v>
      </c>
      <c r="D8" s="403" t="s">
        <v>269</v>
      </c>
      <c r="E8" s="921" t="s">
        <v>410</v>
      </c>
      <c r="J8" s="813"/>
      <c r="L8" s="302">
        <f>RKP!J37</f>
        <v>167400000</v>
      </c>
      <c r="M8" s="303" t="s">
        <v>485</v>
      </c>
    </row>
    <row r="9" spans="2:13" ht="14.4" thickBot="1" x14ac:dyDescent="0.35">
      <c r="B9" s="802"/>
      <c r="J9" s="813"/>
    </row>
    <row r="10" spans="2:13" s="171" customFormat="1" ht="48" customHeight="1" x14ac:dyDescent="0.3">
      <c r="B10" s="183" t="s">
        <v>411</v>
      </c>
      <c r="C10" s="992" t="s">
        <v>273</v>
      </c>
      <c r="D10" s="992"/>
      <c r="E10" s="992"/>
      <c r="F10" s="184" t="s">
        <v>275</v>
      </c>
      <c r="G10" s="184" t="s">
        <v>274</v>
      </c>
      <c r="H10" s="184" t="s">
        <v>444</v>
      </c>
      <c r="I10" s="747" t="s">
        <v>456</v>
      </c>
      <c r="J10" s="185" t="s">
        <v>412</v>
      </c>
      <c r="L10" s="186"/>
    </row>
    <row r="11" spans="2:13" s="171" customFormat="1" ht="14.4" thickBot="1" x14ac:dyDescent="0.35">
      <c r="B11" s="814" t="s">
        <v>289</v>
      </c>
      <c r="C11" s="993" t="s">
        <v>291</v>
      </c>
      <c r="D11" s="993"/>
      <c r="E11" s="993"/>
      <c r="F11" s="719" t="s">
        <v>293</v>
      </c>
      <c r="G11" s="719" t="s">
        <v>298</v>
      </c>
      <c r="H11" s="719" t="s">
        <v>301</v>
      </c>
      <c r="I11" s="719" t="s">
        <v>308</v>
      </c>
      <c r="J11" s="815" t="s">
        <v>431</v>
      </c>
      <c r="L11" s="186"/>
    </row>
    <row r="12" spans="2:13" ht="14.4" customHeight="1" x14ac:dyDescent="0.3">
      <c r="B12" s="816"/>
      <c r="C12" s="1000"/>
      <c r="D12" s="1001"/>
      <c r="E12" s="1002"/>
      <c r="F12" s="817"/>
      <c r="G12" s="818"/>
      <c r="H12" s="818"/>
      <c r="I12" s="817"/>
      <c r="J12" s="819"/>
    </row>
    <row r="13" spans="2:13" ht="22.5" customHeight="1" x14ac:dyDescent="0.3">
      <c r="B13" s="748" t="s">
        <v>281</v>
      </c>
      <c r="C13" s="983" t="s">
        <v>432</v>
      </c>
      <c r="D13" s="984"/>
      <c r="E13" s="984"/>
      <c r="F13" s="984"/>
      <c r="G13" s="984"/>
      <c r="H13" s="984"/>
      <c r="I13" s="985"/>
      <c r="J13" s="813"/>
    </row>
    <row r="14" spans="2:13" ht="18" customHeight="1" x14ac:dyDescent="0.3">
      <c r="B14" s="751" t="s">
        <v>433</v>
      </c>
      <c r="C14" s="997" t="s">
        <v>434</v>
      </c>
      <c r="D14" s="998"/>
      <c r="E14" s="999"/>
      <c r="F14" s="305">
        <f>RV!G15</f>
        <v>1</v>
      </c>
      <c r="G14" s="750" t="s">
        <v>158</v>
      </c>
      <c r="H14" s="752" t="str">
        <f>'K3 Gedung'!C5</f>
        <v>A.1.SMKK</v>
      </c>
      <c r="I14" s="305">
        <f>'K3 Gedung'!K134</f>
        <v>1175000</v>
      </c>
      <c r="J14" s="753">
        <f t="shared" ref="J14:J17" si="0">F14*I14</f>
        <v>1175000</v>
      </c>
    </row>
    <row r="15" spans="2:13" ht="18" customHeight="1" x14ac:dyDescent="0.3">
      <c r="B15" s="754">
        <v>2</v>
      </c>
      <c r="C15" s="997" t="s">
        <v>936</v>
      </c>
      <c r="D15" s="998"/>
      <c r="E15" s="999"/>
      <c r="F15" s="305">
        <f>RV!G15</f>
        <v>1</v>
      </c>
      <c r="G15" s="750" t="str">
        <f>G14</f>
        <v>Ls</v>
      </c>
      <c r="H15" s="752" t="str">
        <f>H17</f>
        <v>Taksir</v>
      </c>
      <c r="I15" s="305">
        <v>2000000</v>
      </c>
      <c r="J15" s="753">
        <f t="shared" ref="J15" si="1">F15*I15</f>
        <v>2000000</v>
      </c>
    </row>
    <row r="16" spans="2:13" ht="18" customHeight="1" x14ac:dyDescent="0.3">
      <c r="B16" s="754">
        <v>3</v>
      </c>
      <c r="C16" s="997" t="s">
        <v>445</v>
      </c>
      <c r="D16" s="998"/>
      <c r="E16" s="999"/>
      <c r="F16" s="305">
        <f>RV!G16</f>
        <v>106</v>
      </c>
      <c r="G16" s="750" t="s">
        <v>672</v>
      </c>
      <c r="H16" s="752" t="str">
        <f>'ANL OKE'!B8</f>
        <v>A.2.2.1.4</v>
      </c>
      <c r="I16" s="305">
        <f>'ANL OKE'!I27</f>
        <v>88390</v>
      </c>
      <c r="J16" s="753">
        <f t="shared" si="0"/>
        <v>9369340</v>
      </c>
    </row>
    <row r="17" spans="2:13" ht="18" customHeight="1" x14ac:dyDescent="0.3">
      <c r="B17" s="754">
        <v>4</v>
      </c>
      <c r="C17" s="997" t="s">
        <v>446</v>
      </c>
      <c r="D17" s="998"/>
      <c r="E17" s="999"/>
      <c r="F17" s="305">
        <f>RV!G17</f>
        <v>1</v>
      </c>
      <c r="G17" s="750" t="s">
        <v>158</v>
      </c>
      <c r="H17" s="752" t="s">
        <v>452</v>
      </c>
      <c r="I17" s="305">
        <v>2000000</v>
      </c>
      <c r="J17" s="753">
        <f t="shared" si="0"/>
        <v>2000000</v>
      </c>
    </row>
    <row r="18" spans="2:13" ht="18" customHeight="1" x14ac:dyDescent="0.3">
      <c r="B18" s="748"/>
      <c r="C18" s="980"/>
      <c r="D18" s="981"/>
      <c r="E18" s="981"/>
      <c r="F18" s="981"/>
      <c r="G18" s="981"/>
      <c r="H18" s="981"/>
      <c r="I18" s="982"/>
      <c r="J18" s="766">
        <f>SUM(J14:J17)</f>
        <v>14544340</v>
      </c>
    </row>
    <row r="19" spans="2:13" ht="18" customHeight="1" x14ac:dyDescent="0.3">
      <c r="B19" s="748"/>
      <c r="C19" s="980"/>
      <c r="D19" s="981"/>
      <c r="E19" s="981"/>
      <c r="F19" s="981"/>
      <c r="G19" s="981"/>
      <c r="H19" s="981"/>
      <c r="I19" s="982"/>
      <c r="J19" s="807"/>
    </row>
    <row r="20" spans="2:13" ht="22.5" customHeight="1" x14ac:dyDescent="0.3">
      <c r="B20" s="748" t="s">
        <v>282</v>
      </c>
      <c r="C20" s="1003" t="s">
        <v>933</v>
      </c>
      <c r="D20" s="1004"/>
      <c r="E20" s="1004"/>
      <c r="F20" s="1004"/>
      <c r="G20" s="1004"/>
      <c r="H20" s="1004"/>
      <c r="I20" s="1005"/>
      <c r="J20" s="893">
        <f>J23+J40+J28+J49+J61+J54</f>
        <v>214166851.70965081</v>
      </c>
      <c r="L20" s="173" t="s">
        <v>842</v>
      </c>
      <c r="M20" s="172" t="s">
        <v>843</v>
      </c>
    </row>
    <row r="21" spans="2:13" ht="22.5" customHeight="1" x14ac:dyDescent="0.3">
      <c r="B21" s="748" t="s">
        <v>0</v>
      </c>
      <c r="C21" s="537" t="s">
        <v>447</v>
      </c>
      <c r="D21" s="722"/>
      <c r="E21" s="534"/>
      <c r="F21" s="534"/>
      <c r="G21" s="534"/>
      <c r="H21" s="534"/>
      <c r="I21" s="721"/>
      <c r="J21" s="894"/>
      <c r="L21" s="173" t="s">
        <v>842</v>
      </c>
      <c r="M21" s="172" t="s">
        <v>843</v>
      </c>
    </row>
    <row r="22" spans="2:13" ht="22.2" customHeight="1" x14ac:dyDescent="0.3">
      <c r="B22" s="754">
        <v>1</v>
      </c>
      <c r="C22" s="986" t="str">
        <f>BACKUP!C21</f>
        <v>Galian Tapak 60 x 60</v>
      </c>
      <c r="D22" s="987"/>
      <c r="E22" s="988"/>
      <c r="F22" s="305">
        <f>BACKUP!M21</f>
        <v>1.7279999999999998</v>
      </c>
      <c r="G22" s="750" t="s">
        <v>435</v>
      </c>
      <c r="H22" s="752" t="str">
        <f>'ANL OKE'!$B$50</f>
        <v>A.1.7.1.a</v>
      </c>
      <c r="I22" s="764">
        <f>'ANL OKE'!$I$65</f>
        <v>85750</v>
      </c>
      <c r="J22" s="765">
        <f>F22*I22</f>
        <v>148175.99999999997</v>
      </c>
      <c r="K22" s="544"/>
    </row>
    <row r="23" spans="2:13" ht="22.2" customHeight="1" x14ac:dyDescent="0.3">
      <c r="B23" s="748"/>
      <c r="C23" s="980"/>
      <c r="D23" s="981"/>
      <c r="E23" s="981"/>
      <c r="F23" s="981"/>
      <c r="G23" s="981"/>
      <c r="H23" s="981"/>
      <c r="I23" s="982"/>
      <c r="J23" s="767">
        <f>J22</f>
        <v>148175.99999999997</v>
      </c>
      <c r="K23" s="544"/>
    </row>
    <row r="24" spans="2:13" ht="22.2" customHeight="1" x14ac:dyDescent="0.3">
      <c r="B24" s="748" t="s">
        <v>6</v>
      </c>
      <c r="C24" s="983" t="s">
        <v>905</v>
      </c>
      <c r="D24" s="984"/>
      <c r="E24" s="984"/>
      <c r="F24" s="984"/>
      <c r="G24" s="984"/>
      <c r="H24" s="984"/>
      <c r="I24" s="985"/>
      <c r="J24" s="767"/>
      <c r="K24" s="544"/>
    </row>
    <row r="25" spans="2:13" ht="22.2" customHeight="1" x14ac:dyDescent="0.3">
      <c r="B25" s="754">
        <v>1</v>
      </c>
      <c r="C25" s="529" t="str">
        <f>BACKUP!C36</f>
        <v>Tapak Beton Tapak 60 x 60</v>
      </c>
      <c r="D25" s="710"/>
      <c r="E25" s="711"/>
      <c r="F25" s="305">
        <f>BACKUP!M36</f>
        <v>4.32</v>
      </c>
      <c r="G25" s="750" t="str">
        <f>G22</f>
        <v>M3</v>
      </c>
      <c r="H25" s="752" t="str">
        <f>'ANL OKE'!B304</f>
        <v>A.4.1.1.5</v>
      </c>
      <c r="I25" s="764">
        <f>'ANL OKE'!I324</f>
        <v>1000620.6349206349</v>
      </c>
      <c r="J25" s="765">
        <f>F25*I25</f>
        <v>4322681.1428571427</v>
      </c>
      <c r="K25" s="544"/>
    </row>
    <row r="26" spans="2:13" ht="22.2" customHeight="1" x14ac:dyDescent="0.3">
      <c r="B26" s="754">
        <v>2</v>
      </c>
      <c r="C26" s="986" t="str">
        <f>BACKUP!C37</f>
        <v xml:space="preserve">Rabat Beton </v>
      </c>
      <c r="D26" s="987"/>
      <c r="E26" s="988"/>
      <c r="F26" s="305">
        <f>BACKUP!M37</f>
        <v>2.7</v>
      </c>
      <c r="G26" s="750" t="str">
        <f t="shared" ref="G26:I27" si="2">G25</f>
        <v>M3</v>
      </c>
      <c r="H26" s="752" t="str">
        <f t="shared" si="2"/>
        <v>A.4.1.1.5</v>
      </c>
      <c r="I26" s="764">
        <f t="shared" si="2"/>
        <v>1000620.6349206349</v>
      </c>
      <c r="J26" s="765">
        <f>F26*I26</f>
        <v>2701675.7142857146</v>
      </c>
      <c r="K26" s="544"/>
    </row>
    <row r="27" spans="2:13" ht="22.2" customHeight="1" x14ac:dyDescent="0.3">
      <c r="B27" s="754">
        <v>3</v>
      </c>
      <c r="C27" s="529" t="str">
        <f>BACKUP!C38</f>
        <v>Silinder Beton Penyangga</v>
      </c>
      <c r="D27" s="710"/>
      <c r="E27" s="711"/>
      <c r="F27" s="305">
        <f>BACKUP!M38</f>
        <v>0.14444000000000001</v>
      </c>
      <c r="G27" s="750" t="str">
        <f t="shared" si="2"/>
        <v>M3</v>
      </c>
      <c r="H27" s="752" t="str">
        <f t="shared" si="2"/>
        <v>A.4.1.1.5</v>
      </c>
      <c r="I27" s="764">
        <f t="shared" si="2"/>
        <v>1000620.6349206349</v>
      </c>
      <c r="J27" s="765">
        <f>F27*I27</f>
        <v>144529.64450793652</v>
      </c>
      <c r="K27" s="544"/>
    </row>
    <row r="28" spans="2:13" ht="22.2" customHeight="1" x14ac:dyDescent="0.3">
      <c r="B28" s="748"/>
      <c r="C28" s="980"/>
      <c r="D28" s="981"/>
      <c r="E28" s="981"/>
      <c r="F28" s="981"/>
      <c r="G28" s="981"/>
      <c r="H28" s="981"/>
      <c r="I28" s="982"/>
      <c r="J28" s="767">
        <f>SUM(J25:J27)</f>
        <v>7168886.5016507935</v>
      </c>
      <c r="K28" s="544"/>
    </row>
    <row r="29" spans="2:13" ht="22.2" customHeight="1" x14ac:dyDescent="0.3">
      <c r="B29" s="748" t="s">
        <v>7</v>
      </c>
      <c r="C29" s="983" t="str">
        <f>BACKUP!C82</f>
        <v>PEKERJAAN STRUKTUR KAYU</v>
      </c>
      <c r="D29" s="984"/>
      <c r="E29" s="984"/>
      <c r="F29" s="984"/>
      <c r="G29" s="984"/>
      <c r="H29" s="984"/>
      <c r="I29" s="985"/>
      <c r="J29" s="767"/>
      <c r="K29" s="544"/>
    </row>
    <row r="30" spans="2:13" ht="22.2" customHeight="1" x14ac:dyDescent="0.3">
      <c r="B30" s="754">
        <v>1</v>
      </c>
      <c r="C30" s="529" t="str">
        <f>BACKUP!C83</f>
        <v>Tiang kandang kayu 10/10  kelas II</v>
      </c>
      <c r="D30" s="710"/>
      <c r="E30" s="711"/>
      <c r="F30" s="305">
        <f>BACKUP!M83</f>
        <v>0.84000000000000008</v>
      </c>
      <c r="G30" s="750" t="str">
        <f>G27</f>
        <v>M3</v>
      </c>
      <c r="H30" s="752" t="str">
        <f>'ANL OKE'!B893</f>
        <v>A.4.6.1.13</v>
      </c>
      <c r="I30" s="764">
        <f>'ANL OKE'!I911</f>
        <v>6260200</v>
      </c>
      <c r="J30" s="765">
        <f t="shared" ref="J30:J38" si="3">F30*I30</f>
        <v>5258568.0000000009</v>
      </c>
      <c r="K30" s="544"/>
    </row>
    <row r="31" spans="2:13" ht="22.2" customHeight="1" x14ac:dyDescent="0.3">
      <c r="B31" s="754">
        <v>2</v>
      </c>
      <c r="C31" s="529" t="str">
        <f>BACKUP!C84</f>
        <v>Tiang 1 penyangga Kandang Kayu 5/5 Kelas II</v>
      </c>
      <c r="D31" s="710"/>
      <c r="E31" s="711"/>
      <c r="F31" s="305">
        <f>BACKUP!M84</f>
        <v>0.24150000000000005</v>
      </c>
      <c r="G31" s="750" t="str">
        <f t="shared" ref="G31:I33" si="4">G30</f>
        <v>M3</v>
      </c>
      <c r="H31" s="752" t="str">
        <f t="shared" si="4"/>
        <v>A.4.6.1.13</v>
      </c>
      <c r="I31" s="764">
        <f t="shared" si="4"/>
        <v>6260200</v>
      </c>
      <c r="J31" s="765">
        <f t="shared" si="3"/>
        <v>1511838.3000000003</v>
      </c>
      <c r="K31" s="544"/>
    </row>
    <row r="32" spans="2:13" ht="22.2" customHeight="1" x14ac:dyDescent="0.3">
      <c r="B32" s="754">
        <v>3</v>
      </c>
      <c r="C32" s="529" t="str">
        <f>BACKUP!C85</f>
        <v>Tiang 2 Penyangga kandang Kayu 5/5 Kelas II</v>
      </c>
      <c r="D32" s="710"/>
      <c r="E32" s="711"/>
      <c r="F32" s="305">
        <f>BACKUP!M85</f>
        <v>0.31050000000000005</v>
      </c>
      <c r="G32" s="750" t="str">
        <f t="shared" si="4"/>
        <v>M3</v>
      </c>
      <c r="H32" s="752" t="str">
        <f t="shared" si="4"/>
        <v>A.4.6.1.13</v>
      </c>
      <c r="I32" s="764">
        <f t="shared" si="4"/>
        <v>6260200</v>
      </c>
      <c r="J32" s="765">
        <f t="shared" si="3"/>
        <v>1943792.1000000003</v>
      </c>
      <c r="K32" s="544"/>
    </row>
    <row r="33" spans="2:18" ht="22.2" customHeight="1" x14ac:dyDescent="0.3">
      <c r="B33" s="754">
        <v>4</v>
      </c>
      <c r="C33" s="529" t="str">
        <f>BACKUP!C86</f>
        <v xml:space="preserve">Tiang 3 penyangga Kandang Kelas II Kayu 5/5 </v>
      </c>
      <c r="D33" s="710"/>
      <c r="E33" s="711"/>
      <c r="F33" s="305">
        <f>BACKUP!M86</f>
        <v>9.2000000000000026E-2</v>
      </c>
      <c r="G33" s="750" t="str">
        <f t="shared" si="4"/>
        <v>M3</v>
      </c>
      <c r="H33" s="752" t="str">
        <f t="shared" si="4"/>
        <v>A.4.6.1.13</v>
      </c>
      <c r="I33" s="764">
        <f t="shared" si="4"/>
        <v>6260200</v>
      </c>
      <c r="J33" s="765">
        <f t="shared" si="3"/>
        <v>575938.40000000014</v>
      </c>
      <c r="K33" s="544"/>
      <c r="Q33" s="172">
        <v>1500</v>
      </c>
      <c r="R33" s="172">
        <v>6</v>
      </c>
    </row>
    <row r="34" spans="2:18" ht="22.2" customHeight="1" x14ac:dyDescent="0.3">
      <c r="B34" s="754">
        <v>5</v>
      </c>
      <c r="C34" s="529" t="str">
        <f>BACKUP!C87</f>
        <v xml:space="preserve">Tiang 4 penyangga Kandang Kelas II Kayu 5/5 </v>
      </c>
      <c r="D34" s="710"/>
      <c r="E34" s="711"/>
      <c r="F34" s="305">
        <f>BACKUP!M87</f>
        <v>0.20700000000000002</v>
      </c>
      <c r="G34" s="750" t="str">
        <f t="shared" ref="G34" si="5">G33</f>
        <v>M3</v>
      </c>
      <c r="H34" s="752" t="str">
        <f t="shared" ref="H34:I36" si="6">H33</f>
        <v>A.4.6.1.13</v>
      </c>
      <c r="I34" s="764">
        <f t="shared" si="6"/>
        <v>6260200</v>
      </c>
      <c r="J34" s="765">
        <f>F34*I34</f>
        <v>1295861.4000000001</v>
      </c>
      <c r="K34" s="544"/>
      <c r="R34" s="172">
        <f>Q33/R33</f>
        <v>250</v>
      </c>
    </row>
    <row r="35" spans="2:18" ht="22.2" customHeight="1" x14ac:dyDescent="0.3">
      <c r="B35" s="754">
        <v>6</v>
      </c>
      <c r="C35" s="529" t="str">
        <f>BACKUP!C88</f>
        <v xml:space="preserve">Tiang 5 penyangga Kandang Kelas II Kayu 5/5 </v>
      </c>
      <c r="D35" s="710"/>
      <c r="E35" s="711"/>
      <c r="F35" s="305">
        <f>BACKUP!M88</f>
        <v>9.2000000000000026E-2</v>
      </c>
      <c r="G35" s="750" t="str">
        <f t="shared" ref="G35" si="7">G34</f>
        <v>M3</v>
      </c>
      <c r="H35" s="752" t="str">
        <f t="shared" si="6"/>
        <v>A.4.6.1.13</v>
      </c>
      <c r="I35" s="764">
        <f t="shared" si="6"/>
        <v>6260200</v>
      </c>
      <c r="J35" s="765">
        <f>F35*I35</f>
        <v>575938.40000000014</v>
      </c>
      <c r="K35" s="544"/>
    </row>
    <row r="36" spans="2:18" ht="22.2" customHeight="1" x14ac:dyDescent="0.3">
      <c r="B36" s="754">
        <v>7</v>
      </c>
      <c r="C36" s="529" t="str">
        <f>BACKUP!C89</f>
        <v xml:space="preserve">Tiang 6 penyangga Kandang Kelas II Kayu 5/5 </v>
      </c>
      <c r="D36" s="710"/>
      <c r="E36" s="711"/>
      <c r="F36" s="305">
        <f>BACKUP!M89</f>
        <v>0.10350000000000001</v>
      </c>
      <c r="G36" s="750" t="str">
        <f t="shared" ref="G36" si="8">G35</f>
        <v>M3</v>
      </c>
      <c r="H36" s="752" t="str">
        <f t="shared" si="6"/>
        <v>A.4.6.1.13</v>
      </c>
      <c r="I36" s="764">
        <f t="shared" si="6"/>
        <v>6260200</v>
      </c>
      <c r="J36" s="765">
        <f>F36*I36</f>
        <v>647930.70000000007</v>
      </c>
      <c r="K36" s="544"/>
    </row>
    <row r="37" spans="2:18" ht="22.2" customHeight="1" x14ac:dyDescent="0.3">
      <c r="B37" s="754">
        <v>8</v>
      </c>
      <c r="C37" s="529" t="str">
        <f>BACKUP!C90</f>
        <v xml:space="preserve">Kayu Rel Umpan Ayam Kayu 5/5 Kelas II </v>
      </c>
      <c r="D37" s="710"/>
      <c r="E37" s="711"/>
      <c r="F37" s="305">
        <f>BACKUP!M90</f>
        <v>0.81</v>
      </c>
      <c r="G37" s="750" t="str">
        <f>G33</f>
        <v>M3</v>
      </c>
      <c r="H37" s="752" t="str">
        <f>H33</f>
        <v>A.4.6.1.13</v>
      </c>
      <c r="I37" s="764">
        <f>I33</f>
        <v>6260200</v>
      </c>
      <c r="J37" s="765">
        <f>F37*I37</f>
        <v>5070762</v>
      </c>
      <c r="K37" s="544"/>
    </row>
    <row r="38" spans="2:18" ht="19.2" customHeight="1" x14ac:dyDescent="0.3">
      <c r="B38" s="754">
        <v>9</v>
      </c>
      <c r="C38" s="718" t="s">
        <v>940</v>
      </c>
      <c r="D38" s="749"/>
      <c r="E38" s="749"/>
      <c r="F38" s="305">
        <f>BACKUP!M91</f>
        <v>12</v>
      </c>
      <c r="G38" s="750" t="str">
        <f>BACKUP!N91</f>
        <v>Bh</v>
      </c>
      <c r="H38" s="750" t="s">
        <v>452</v>
      </c>
      <c r="I38" s="305">
        <v>1000000</v>
      </c>
      <c r="J38" s="805">
        <f t="shared" si="3"/>
        <v>12000000</v>
      </c>
    </row>
    <row r="39" spans="2:18" ht="20.399999999999999" customHeight="1" x14ac:dyDescent="0.3">
      <c r="B39" s="754">
        <v>10</v>
      </c>
      <c r="C39" s="304" t="str">
        <f>BACKUP!C92</f>
        <v>Kandang Batray</v>
      </c>
      <c r="D39" s="304"/>
      <c r="E39" s="304"/>
      <c r="F39" s="305">
        <f>BACKUP!M92</f>
        <v>252</v>
      </c>
      <c r="G39" s="750" t="str">
        <f>BACKUP!N92</f>
        <v>Set</v>
      </c>
      <c r="H39" s="750" t="str">
        <f>H38</f>
        <v>Taksir</v>
      </c>
      <c r="I39" s="305">
        <v>200000</v>
      </c>
      <c r="J39" s="805">
        <f>F39*I39</f>
        <v>50400000</v>
      </c>
    </row>
    <row r="40" spans="2:18" ht="22.2" customHeight="1" x14ac:dyDescent="0.3">
      <c r="B40" s="748"/>
      <c r="C40" s="980"/>
      <c r="D40" s="981"/>
      <c r="E40" s="981"/>
      <c r="F40" s="981"/>
      <c r="G40" s="981"/>
      <c r="H40" s="981"/>
      <c r="I40" s="982"/>
      <c r="J40" s="767">
        <f>J30+J31+J32+J33+J34+J35+J36+J37+J38+J39</f>
        <v>79280629.299999997</v>
      </c>
      <c r="K40" s="544"/>
    </row>
    <row r="41" spans="2:18" ht="22.2" customHeight="1" x14ac:dyDescent="0.3">
      <c r="B41" s="748" t="s">
        <v>8</v>
      </c>
      <c r="C41" s="983" t="s">
        <v>968</v>
      </c>
      <c r="D41" s="984"/>
      <c r="E41" s="984"/>
      <c r="F41" s="984"/>
      <c r="G41" s="984"/>
      <c r="H41" s="984"/>
      <c r="I41" s="985"/>
      <c r="J41" s="767"/>
      <c r="K41" s="544"/>
    </row>
    <row r="42" spans="2:18" ht="22.2" customHeight="1" x14ac:dyDescent="0.3">
      <c r="B42" s="754">
        <v>1</v>
      </c>
      <c r="C42" s="986" t="str">
        <f>BACKUP!C106</f>
        <v>MCB</v>
      </c>
      <c r="D42" s="987"/>
      <c r="E42" s="988"/>
      <c r="F42" s="305">
        <f>BACKUP!M106</f>
        <v>1</v>
      </c>
      <c r="G42" s="750" t="s">
        <v>58</v>
      </c>
      <c r="H42" s="752" t="str">
        <f>H17</f>
        <v>Taksir</v>
      </c>
      <c r="I42" s="764">
        <v>300000</v>
      </c>
      <c r="J42" s="765">
        <f t="shared" ref="J42:J48" si="9">F42*I42</f>
        <v>300000</v>
      </c>
      <c r="K42" s="544"/>
    </row>
    <row r="43" spans="2:18" ht="22.2" hidden="1" customHeight="1" x14ac:dyDescent="0.3">
      <c r="B43" s="754">
        <v>2</v>
      </c>
      <c r="C43" s="529" t="str">
        <f>BACKUP!C107</f>
        <v>Penyambungan Arus Listrik 16 A</v>
      </c>
      <c r="D43" s="710"/>
      <c r="E43" s="711"/>
      <c r="F43" s="305">
        <f>BACKUP!M107</f>
        <v>1</v>
      </c>
      <c r="G43" s="750" t="str">
        <f>BACKUP!N108</f>
        <v>Bh</v>
      </c>
      <c r="H43" s="752" t="str">
        <f>H42</f>
        <v>Taksir</v>
      </c>
      <c r="I43" s="764">
        <v>0</v>
      </c>
      <c r="J43" s="765">
        <f t="shared" si="9"/>
        <v>0</v>
      </c>
      <c r="K43" s="544"/>
    </row>
    <row r="44" spans="2:18" ht="22.2" customHeight="1" x14ac:dyDescent="0.3">
      <c r="B44" s="754">
        <v>2</v>
      </c>
      <c r="C44" s="529" t="str">
        <f>BACKUP!C108</f>
        <v>Instalasi Titik Lampu</v>
      </c>
      <c r="D44" s="710"/>
      <c r="E44" s="711"/>
      <c r="F44" s="305">
        <f>BACKUP!M108</f>
        <v>10</v>
      </c>
      <c r="G44" s="750" t="str">
        <f>G42</f>
        <v>Bh</v>
      </c>
      <c r="H44" s="752" t="str">
        <f>H43</f>
        <v>Taksir</v>
      </c>
      <c r="I44" s="764">
        <v>250000</v>
      </c>
      <c r="J44" s="765">
        <f t="shared" si="9"/>
        <v>2500000</v>
      </c>
      <c r="K44" s="544"/>
    </row>
    <row r="45" spans="2:18" ht="22.2" customHeight="1" x14ac:dyDescent="0.3">
      <c r="B45" s="754">
        <v>3</v>
      </c>
      <c r="C45" s="986" t="str">
        <f>BACKUP!C109</f>
        <v>Lampu LED 20 watt</v>
      </c>
      <c r="D45" s="987"/>
      <c r="E45" s="988"/>
      <c r="F45" s="305">
        <f>BACKUP!M109</f>
        <v>10</v>
      </c>
      <c r="G45" s="750" t="str">
        <f>G44</f>
        <v>Bh</v>
      </c>
      <c r="H45" s="752" t="str">
        <f>H44</f>
        <v>Taksir</v>
      </c>
      <c r="I45" s="764">
        <v>130000</v>
      </c>
      <c r="J45" s="765">
        <f t="shared" si="9"/>
        <v>1300000</v>
      </c>
      <c r="K45" s="544"/>
    </row>
    <row r="46" spans="2:18" ht="22.2" customHeight="1" x14ac:dyDescent="0.3">
      <c r="B46" s="754">
        <v>4</v>
      </c>
      <c r="C46" s="529" t="str">
        <f>BACKUP!C110</f>
        <v>Instalasi Titik Stop Kontak</v>
      </c>
      <c r="D46" s="710"/>
      <c r="E46" s="711"/>
      <c r="F46" s="305">
        <f>BACKUP!M110</f>
        <v>2</v>
      </c>
      <c r="G46" s="750" t="str">
        <f>G44</f>
        <v>Bh</v>
      </c>
      <c r="H46" s="752" t="str">
        <f>H44</f>
        <v>Taksir</v>
      </c>
      <c r="I46" s="764">
        <v>220000</v>
      </c>
      <c r="J46" s="765">
        <f t="shared" si="9"/>
        <v>440000</v>
      </c>
      <c r="K46" s="544"/>
    </row>
    <row r="47" spans="2:18" ht="22.2" customHeight="1" x14ac:dyDescent="0.3">
      <c r="B47" s="754">
        <v>5</v>
      </c>
      <c r="C47" s="529" t="str">
        <f>BACKUP!C111</f>
        <v>saklar</v>
      </c>
      <c r="D47" s="710"/>
      <c r="E47" s="711"/>
      <c r="F47" s="305">
        <f>BACKUP!M111</f>
        <v>2</v>
      </c>
      <c r="G47" s="750" t="str">
        <f>G46</f>
        <v>Bh</v>
      </c>
      <c r="H47" s="752" t="str">
        <f>H46</f>
        <v>Taksir</v>
      </c>
      <c r="I47" s="764">
        <v>30000</v>
      </c>
      <c r="J47" s="765">
        <f t="shared" si="9"/>
        <v>60000</v>
      </c>
      <c r="K47" s="544"/>
    </row>
    <row r="48" spans="2:18" ht="22.2" customHeight="1" x14ac:dyDescent="0.3">
      <c r="B48" s="754">
        <v>6</v>
      </c>
      <c r="C48" s="986" t="str">
        <f>BACKUP!C112</f>
        <v>Stop Kontak</v>
      </c>
      <c r="D48" s="987"/>
      <c r="E48" s="988"/>
      <c r="F48" s="305">
        <f>BACKUP!M112</f>
        <v>2</v>
      </c>
      <c r="G48" s="750" t="str">
        <f>G47</f>
        <v>Bh</v>
      </c>
      <c r="H48" s="752" t="str">
        <f>H47</f>
        <v>Taksir</v>
      </c>
      <c r="I48" s="764">
        <v>50000</v>
      </c>
      <c r="J48" s="765">
        <f t="shared" si="9"/>
        <v>100000</v>
      </c>
      <c r="K48" s="544"/>
    </row>
    <row r="49" spans="2:11" ht="22.2" customHeight="1" x14ac:dyDescent="0.3">
      <c r="B49" s="748"/>
      <c r="C49" s="983"/>
      <c r="D49" s="984"/>
      <c r="E49" s="984"/>
      <c r="F49" s="984"/>
      <c r="G49" s="984"/>
      <c r="H49" s="984"/>
      <c r="I49" s="985"/>
      <c r="J49" s="767">
        <f>SUM(J42:J48)</f>
        <v>4700000</v>
      </c>
      <c r="K49" s="544"/>
    </row>
    <row r="50" spans="2:11" ht="22.2" customHeight="1" x14ac:dyDescent="0.3">
      <c r="B50" s="748" t="s">
        <v>9</v>
      </c>
      <c r="C50" s="983" t="str">
        <f>BACKUP!C100</f>
        <v xml:space="preserve">PEKERJAAN SANITASI </v>
      </c>
      <c r="D50" s="984"/>
      <c r="E50" s="984"/>
      <c r="F50" s="722"/>
      <c r="G50" s="722"/>
      <c r="H50" s="722"/>
      <c r="I50" s="712"/>
      <c r="J50" s="767"/>
      <c r="K50" s="544"/>
    </row>
    <row r="51" spans="2:11" ht="22.2" customHeight="1" x14ac:dyDescent="0.3">
      <c r="B51" s="754">
        <v>1</v>
      </c>
      <c r="C51" s="529" t="str">
        <f>BACKUP!C101</f>
        <v xml:space="preserve"> Instalasi Pipa PVC 3/4''</v>
      </c>
      <c r="D51" s="710"/>
      <c r="E51" s="710"/>
      <c r="F51" s="705">
        <f>BACKUP!M101</f>
        <v>324</v>
      </c>
      <c r="G51" s="706" t="str">
        <f>BACKUP!N101</f>
        <v>M</v>
      </c>
      <c r="H51" s="706" t="str">
        <f>'ANL OKE'!B1220</f>
        <v>A.5.1.1.26</v>
      </c>
      <c r="I51" s="707">
        <f>'ANL OKE'!I1237</f>
        <v>24100</v>
      </c>
      <c r="J51" s="765">
        <f>F51*I51</f>
        <v>7808400</v>
      </c>
      <c r="K51" s="544"/>
    </row>
    <row r="52" spans="2:11" ht="22.2" customHeight="1" x14ac:dyDescent="0.3">
      <c r="B52" s="754">
        <v>2</v>
      </c>
      <c r="C52" s="529" t="str">
        <f>BACKUP!C102</f>
        <v>Pipa Paralon Pakan ayam 6''</v>
      </c>
      <c r="D52" s="710"/>
      <c r="E52" s="710"/>
      <c r="F52" s="705">
        <f>BACKUP!M102</f>
        <v>162</v>
      </c>
      <c r="G52" s="706" t="str">
        <f>BACKUP!N102</f>
        <v>M</v>
      </c>
      <c r="H52" s="706" t="s">
        <v>452</v>
      </c>
      <c r="I52" s="707">
        <v>40000</v>
      </c>
      <c r="J52" s="765">
        <f>F52*I52</f>
        <v>6480000</v>
      </c>
      <c r="K52" s="544"/>
    </row>
    <row r="53" spans="2:11" ht="22.2" customHeight="1" x14ac:dyDescent="0.3">
      <c r="B53" s="754">
        <v>3</v>
      </c>
      <c r="C53" s="529" t="str">
        <f>BACKUP!C103</f>
        <v>Niple</v>
      </c>
      <c r="D53" s="710"/>
      <c r="E53" s="710"/>
      <c r="F53" s="705">
        <f>BACKUP!M103</f>
        <v>1530</v>
      </c>
      <c r="G53" s="706" t="str">
        <f>BACKUP!N103</f>
        <v>set</v>
      </c>
      <c r="H53" s="706" t="str">
        <f>H52</f>
        <v>Taksir</v>
      </c>
      <c r="I53" s="707">
        <v>8700</v>
      </c>
      <c r="J53" s="765">
        <f>F53*I53</f>
        <v>13311000</v>
      </c>
      <c r="K53" s="544"/>
    </row>
    <row r="54" spans="2:11" ht="22.2" customHeight="1" x14ac:dyDescent="0.3">
      <c r="B54" s="748"/>
      <c r="C54" s="537"/>
      <c r="D54" s="722"/>
      <c r="E54" s="981"/>
      <c r="F54" s="981"/>
      <c r="G54" s="981"/>
      <c r="H54" s="981"/>
      <c r="I54" s="982"/>
      <c r="J54" s="767">
        <f>SUM(J51:J53)</f>
        <v>27599400</v>
      </c>
      <c r="K54" s="544"/>
    </row>
    <row r="55" spans="2:11" ht="22.2" customHeight="1" x14ac:dyDescent="0.3">
      <c r="B55" s="748" t="s">
        <v>11</v>
      </c>
      <c r="C55" s="983" t="s">
        <v>956</v>
      </c>
      <c r="D55" s="984"/>
      <c r="E55" s="984"/>
      <c r="F55" s="984"/>
      <c r="G55" s="984"/>
      <c r="H55" s="984"/>
      <c r="I55" s="985"/>
      <c r="J55" s="767"/>
      <c r="K55" s="544"/>
    </row>
    <row r="56" spans="2:11" ht="22.2" customHeight="1" x14ac:dyDescent="0.3">
      <c r="B56" s="754">
        <v>1</v>
      </c>
      <c r="C56" s="529" t="str">
        <f>BACKUP!C116</f>
        <v>Kuda-Kuda K1</v>
      </c>
      <c r="D56" s="710"/>
      <c r="E56" s="711"/>
      <c r="F56" s="305">
        <f>BACKUP!M116</f>
        <v>4.5619000000000005</v>
      </c>
      <c r="G56" s="750" t="str">
        <f>G30</f>
        <v>M3</v>
      </c>
      <c r="H56" s="752" t="str">
        <f>H30</f>
        <v>A.4.6.1.13</v>
      </c>
      <c r="I56" s="764">
        <f>I30</f>
        <v>6260200</v>
      </c>
      <c r="J56" s="765">
        <f>F56*I56</f>
        <v>28558406.380000003</v>
      </c>
      <c r="K56" s="544"/>
    </row>
    <row r="57" spans="2:11" ht="22.2" customHeight="1" x14ac:dyDescent="0.3">
      <c r="B57" s="754">
        <v>2</v>
      </c>
      <c r="C57" s="529" t="str">
        <f>BACKUP!C130</f>
        <v>kuda kuda K2</v>
      </c>
      <c r="D57" s="710"/>
      <c r="E57" s="711"/>
      <c r="F57" s="305">
        <f>BACKUP!M130</f>
        <v>0.41064000000000001</v>
      </c>
      <c r="G57" s="750" t="str">
        <f>G56</f>
        <v>M3</v>
      </c>
      <c r="H57" s="752" t="str">
        <f>H56</f>
        <v>A.4.6.1.13</v>
      </c>
      <c r="I57" s="764">
        <f>I56</f>
        <v>6260200</v>
      </c>
      <c r="J57" s="765">
        <f>F57*I57</f>
        <v>2570688.5279999999</v>
      </c>
      <c r="K57" s="544"/>
    </row>
    <row r="58" spans="2:11" ht="22.2" customHeight="1" x14ac:dyDescent="0.3">
      <c r="B58" s="754">
        <v>3</v>
      </c>
      <c r="C58" s="986" t="str">
        <f>BACKUP!C145</f>
        <v>Seng Gel 3"x6"</v>
      </c>
      <c r="D58" s="987"/>
      <c r="E58" s="988"/>
      <c r="F58" s="305">
        <f>BACKUP!M145</f>
        <v>353.1</v>
      </c>
      <c r="G58" s="750" t="str">
        <f>BACKUP!N145</f>
        <v>M2</v>
      </c>
      <c r="H58" s="752" t="str">
        <f>'ANL OKE'!B972</f>
        <v>A.4.5.2.32</v>
      </c>
      <c r="I58" s="764">
        <f>'ANL OKE'!I989</f>
        <v>154230</v>
      </c>
      <c r="J58" s="765">
        <f>F58*I58</f>
        <v>54458613</v>
      </c>
      <c r="K58" s="544"/>
    </row>
    <row r="59" spans="2:11" ht="22.2" customHeight="1" x14ac:dyDescent="0.3">
      <c r="B59" s="754">
        <v>4</v>
      </c>
      <c r="C59" s="986" t="str">
        <f>BACKUP!C146</f>
        <v xml:space="preserve">Rabung </v>
      </c>
      <c r="D59" s="987"/>
      <c r="E59" s="988"/>
      <c r="F59" s="305">
        <f>BACKUP!M146</f>
        <v>31.8</v>
      </c>
      <c r="G59" s="750" t="s">
        <v>943</v>
      </c>
      <c r="H59" s="752" t="str">
        <f>'ANL OKE'!B991</f>
        <v>A.4.5.2.36</v>
      </c>
      <c r="I59" s="764">
        <f>'ANL OKE'!I1008</f>
        <v>98640</v>
      </c>
      <c r="J59" s="765">
        <f>F59*I59</f>
        <v>3136752</v>
      </c>
      <c r="K59" s="544"/>
    </row>
    <row r="60" spans="2:11" ht="22.2" customHeight="1" x14ac:dyDescent="0.3">
      <c r="B60" s="754">
        <v>5</v>
      </c>
      <c r="C60" s="986" t="str">
        <f>BACKUP!C147</f>
        <v>Lisplank</v>
      </c>
      <c r="D60" s="987"/>
      <c r="E60" s="988"/>
      <c r="F60" s="305">
        <f>BACKUP!M147</f>
        <v>122</v>
      </c>
      <c r="G60" s="750" t="str">
        <f>G59</f>
        <v>M1</v>
      </c>
      <c r="H60" s="752" t="str">
        <f>'ANL OKE'!B952</f>
        <v>A.4.6.1.21</v>
      </c>
      <c r="I60" s="764">
        <f>'ANL OKE'!I969</f>
        <v>53650</v>
      </c>
      <c r="J60" s="765">
        <f>F60*I60</f>
        <v>6545300</v>
      </c>
      <c r="K60" s="544"/>
    </row>
    <row r="61" spans="2:11" ht="22.2" customHeight="1" x14ac:dyDescent="0.3">
      <c r="B61" s="748"/>
      <c r="C61" s="980"/>
      <c r="D61" s="981"/>
      <c r="E61" s="981"/>
      <c r="F61" s="981"/>
      <c r="G61" s="981"/>
      <c r="H61" s="981"/>
      <c r="I61" s="982"/>
      <c r="J61" s="767">
        <f>SUM(J56:J60)</f>
        <v>95269759.908000007</v>
      </c>
      <c r="K61" s="544"/>
    </row>
    <row r="62" spans="2:11" ht="22.2" customHeight="1" x14ac:dyDescent="0.3">
      <c r="B62" s="748"/>
      <c r="C62" s="980"/>
      <c r="D62" s="981"/>
      <c r="E62" s="981"/>
      <c r="F62" s="981"/>
      <c r="G62" s="981"/>
      <c r="H62" s="981"/>
      <c r="I62" s="982"/>
      <c r="J62" s="767"/>
      <c r="K62" s="544"/>
    </row>
    <row r="63" spans="2:11" ht="22.2" customHeight="1" x14ac:dyDescent="0.3">
      <c r="B63" s="748" t="s">
        <v>283</v>
      </c>
      <c r="C63" s="983" t="str">
        <f>BACKUP!C157</f>
        <v>PEKERJAAN GUDANG PAKAN &amp; RUMAH PEKERJA</v>
      </c>
      <c r="D63" s="984"/>
      <c r="E63" s="984"/>
      <c r="F63" s="984"/>
      <c r="G63" s="984"/>
      <c r="H63" s="984"/>
      <c r="I63" s="985"/>
      <c r="J63" s="767">
        <f>J68+J80+J102+J113+J120+J126+J135</f>
        <v>76205835.122925729</v>
      </c>
      <c r="K63" s="544"/>
    </row>
    <row r="64" spans="2:11" ht="22.2" customHeight="1" x14ac:dyDescent="0.3">
      <c r="B64" s="748" t="s">
        <v>0</v>
      </c>
      <c r="C64" s="983" t="s">
        <v>447</v>
      </c>
      <c r="D64" s="984"/>
      <c r="E64" s="984"/>
      <c r="F64" s="984"/>
      <c r="G64" s="984"/>
      <c r="H64" s="984"/>
      <c r="I64" s="985"/>
      <c r="J64" s="767"/>
      <c r="K64" s="544"/>
    </row>
    <row r="65" spans="2:13" ht="18" customHeight="1" x14ac:dyDescent="0.3">
      <c r="B65" s="754">
        <v>1</v>
      </c>
      <c r="C65" s="986" t="str">
        <f>BACKUP!C159</f>
        <v>Galian Tanah Pondasi</v>
      </c>
      <c r="D65" s="987"/>
      <c r="E65" s="988"/>
      <c r="F65" s="305">
        <f>BACKUP!M159</f>
        <v>12</v>
      </c>
      <c r="G65" s="750" t="s">
        <v>435</v>
      </c>
      <c r="H65" s="752" t="str">
        <f>'ANL OKE'!$B$135</f>
        <v>A.1.7.2.e</v>
      </c>
      <c r="I65" s="764">
        <f>'ANL OKE'!$I$150</f>
        <v>186750</v>
      </c>
      <c r="J65" s="765">
        <f>F65*I65</f>
        <v>2241000</v>
      </c>
      <c r="L65" s="506">
        <f>2.4+2.4+9.5</f>
        <v>14.3</v>
      </c>
    </row>
    <row r="66" spans="2:13" ht="18" customHeight="1" x14ac:dyDescent="0.3">
      <c r="B66" s="754">
        <v>2</v>
      </c>
      <c r="C66" s="986" t="str">
        <f>BACKUP!C160</f>
        <v>Urugan Pasir bawah Pondasi</v>
      </c>
      <c r="D66" s="987"/>
      <c r="E66" s="988"/>
      <c r="F66" s="305">
        <f>BACKUP!M160</f>
        <v>1.2000000000000002</v>
      </c>
      <c r="G66" s="750" t="str">
        <f>G65</f>
        <v>M3</v>
      </c>
      <c r="H66" s="752" t="str">
        <f>'ANL OKE'!B118</f>
        <v>A.1.7.2.d</v>
      </c>
      <c r="I66" s="764">
        <f>'ANL OKE'!I133</f>
        <v>130300</v>
      </c>
      <c r="J66" s="765">
        <f>F66*I66</f>
        <v>156360.00000000003</v>
      </c>
      <c r="L66" s="506"/>
    </row>
    <row r="67" spans="2:13" ht="18" customHeight="1" x14ac:dyDescent="0.3">
      <c r="B67" s="754">
        <v>3</v>
      </c>
      <c r="C67" s="1006" t="str">
        <f>BACKUP!C161</f>
        <v>Urugan Tanah Kembali</v>
      </c>
      <c r="D67" s="1007"/>
      <c r="E67" s="1008"/>
      <c r="F67" s="305">
        <f>BACKUP!M161</f>
        <v>3.5999999999999996</v>
      </c>
      <c r="G67" s="750" t="str">
        <f>G66</f>
        <v>M3</v>
      </c>
      <c r="H67" s="752" t="str">
        <f>'ANL OKE'!B84</f>
        <v>A.1.7.2.a</v>
      </c>
      <c r="I67" s="305">
        <f>'ANL OKE'!I99</f>
        <v>61500</v>
      </c>
      <c r="J67" s="753">
        <f>F67*I67</f>
        <v>221399.99999999997</v>
      </c>
      <c r="L67" s="173" t="s">
        <v>844</v>
      </c>
      <c r="M67" s="172">
        <v>0.22</v>
      </c>
    </row>
    <row r="68" spans="2:13" ht="18" customHeight="1" x14ac:dyDescent="0.3">
      <c r="B68" s="748"/>
      <c r="C68" s="1012"/>
      <c r="D68" s="1013"/>
      <c r="E68" s="1013"/>
      <c r="F68" s="1013"/>
      <c r="G68" s="1013"/>
      <c r="H68" s="1013"/>
      <c r="I68" s="1014"/>
      <c r="J68" s="766">
        <f>SUM(J65:J67)</f>
        <v>2618760</v>
      </c>
    </row>
    <row r="69" spans="2:13" ht="22.5" customHeight="1" x14ac:dyDescent="0.3">
      <c r="B69" s="748" t="s">
        <v>6</v>
      </c>
      <c r="C69" s="983" t="s">
        <v>448</v>
      </c>
      <c r="D69" s="984"/>
      <c r="E69" s="984"/>
      <c r="F69" s="984"/>
      <c r="G69" s="984"/>
      <c r="H69" s="984"/>
      <c r="I69" s="985"/>
      <c r="J69" s="813"/>
    </row>
    <row r="70" spans="2:13" ht="18" customHeight="1" x14ac:dyDescent="0.3">
      <c r="B70" s="754">
        <v>1</v>
      </c>
      <c r="C70" s="997" t="str">
        <f>BACKUP!C165</f>
        <v xml:space="preserve"> Pasangan Astamping</v>
      </c>
      <c r="D70" s="998"/>
      <c r="E70" s="999"/>
      <c r="F70" s="305">
        <f>BACKUP!M165</f>
        <v>2</v>
      </c>
      <c r="G70" s="750" t="s">
        <v>435</v>
      </c>
      <c r="H70" s="752" t="str">
        <f>'ANL OKE'!B259</f>
        <v>A.3.2.1.9</v>
      </c>
      <c r="I70" s="764">
        <f>'ANL OKE'!I277</f>
        <v>645300</v>
      </c>
      <c r="J70" s="765">
        <f>F70*I70</f>
        <v>1290600</v>
      </c>
      <c r="L70" s="506"/>
    </row>
    <row r="71" spans="2:13" ht="18" customHeight="1" x14ac:dyDescent="0.3">
      <c r="B71" s="754">
        <f>B70+1</f>
        <v>2</v>
      </c>
      <c r="C71" s="997" t="str">
        <f>BACKUP!C166</f>
        <v>Pasangan Batu Kali 1 : 4</v>
      </c>
      <c r="D71" s="998"/>
      <c r="E71" s="999"/>
      <c r="F71" s="305">
        <f>BACKUP!M166</f>
        <v>8.56</v>
      </c>
      <c r="G71" s="750" t="s">
        <v>435</v>
      </c>
      <c r="H71" s="752" t="str">
        <f>'ANL OKE'!B238</f>
        <v>A.3.2.1.2</v>
      </c>
      <c r="I71" s="764">
        <f>'ANL OKE'!I257</f>
        <v>1035945.0666666667</v>
      </c>
      <c r="J71" s="765">
        <f>F71*I71</f>
        <v>8867689.7706666663</v>
      </c>
      <c r="L71" s="506"/>
    </row>
    <row r="72" spans="2:13" ht="18" hidden="1" customHeight="1" x14ac:dyDescent="0.3">
      <c r="B72" s="748"/>
      <c r="C72" s="768" t="s">
        <v>884</v>
      </c>
      <c r="D72" s="534"/>
      <c r="E72" s="721"/>
      <c r="F72" s="539">
        <f>RV!G28</f>
        <v>2.4</v>
      </c>
      <c r="G72" s="820" t="s">
        <v>435</v>
      </c>
      <c r="H72" s="823" t="str">
        <f>'ANL OKE'!$B$304</f>
        <v>A.4.1.1.5</v>
      </c>
      <c r="I72" s="539">
        <f>'ANL OKE'!$I$324</f>
        <v>1000620.6349206349</v>
      </c>
      <c r="J72" s="766">
        <f>F72*I72</f>
        <v>2401489.5238095238</v>
      </c>
    </row>
    <row r="73" spans="2:13" ht="18" hidden="1" customHeight="1" x14ac:dyDescent="0.3">
      <c r="B73" s="748"/>
      <c r="C73" s="768" t="s">
        <v>845</v>
      </c>
      <c r="D73" s="534"/>
      <c r="E73" s="721"/>
      <c r="F73" s="539">
        <f>RV!G29</f>
        <v>248.5728</v>
      </c>
      <c r="G73" s="820" t="s">
        <v>13</v>
      </c>
      <c r="H73" s="823" t="str">
        <f>'ANL OKE'!$B$392</f>
        <v>A.4.1.1.15.a</v>
      </c>
      <c r="I73" s="539">
        <f>'ANL OKE'!$I$411</f>
        <v>17998</v>
      </c>
      <c r="J73" s="766">
        <f t="shared" ref="J73:J74" si="10">F73*I73</f>
        <v>4473813.2544</v>
      </c>
    </row>
    <row r="74" spans="2:13" ht="18" hidden="1" customHeight="1" x14ac:dyDescent="0.3">
      <c r="B74" s="748"/>
      <c r="C74" s="768" t="s">
        <v>449</v>
      </c>
      <c r="D74" s="534"/>
      <c r="E74" s="721"/>
      <c r="F74" s="539">
        <f>RV!G30</f>
        <v>9.6</v>
      </c>
      <c r="G74" s="820" t="s">
        <v>436</v>
      </c>
      <c r="H74" s="823" t="str">
        <f>'ANL OKE'!B$434</f>
        <v>A.4.1.1.18</v>
      </c>
      <c r="I74" s="539">
        <f>'ANL OKE'!I$454</f>
        <v>112130</v>
      </c>
      <c r="J74" s="766">
        <f t="shared" si="10"/>
        <v>1076448</v>
      </c>
    </row>
    <row r="75" spans="2:13" ht="18" hidden="1" customHeight="1" x14ac:dyDescent="0.3">
      <c r="B75" s="822" t="e">
        <f>#REF!+1</f>
        <v>#REF!</v>
      </c>
      <c r="C75" s="720" t="s">
        <v>877</v>
      </c>
      <c r="D75" s="534"/>
      <c r="E75" s="721"/>
      <c r="F75" s="539">
        <f>RV!G31</f>
        <v>0</v>
      </c>
      <c r="G75" s="820"/>
      <c r="H75" s="823"/>
      <c r="I75" s="539"/>
      <c r="J75" s="766"/>
    </row>
    <row r="76" spans="2:13" ht="18" hidden="1" customHeight="1" x14ac:dyDescent="0.3">
      <c r="B76" s="748"/>
      <c r="C76" s="768" t="s">
        <v>884</v>
      </c>
      <c r="D76" s="534"/>
      <c r="E76" s="721"/>
      <c r="F76" s="539">
        <f>RV!G32</f>
        <v>0.625</v>
      </c>
      <c r="G76" s="820" t="s">
        <v>435</v>
      </c>
      <c r="H76" s="823" t="str">
        <f>'ANL OKE'!$B$304</f>
        <v>A.4.1.1.5</v>
      </c>
      <c r="I76" s="539">
        <f>'ANL OKE'!$I$324</f>
        <v>1000620.6349206349</v>
      </c>
      <c r="J76" s="766">
        <f>F76*I76</f>
        <v>625387.89682539681</v>
      </c>
    </row>
    <row r="77" spans="2:13" ht="18" hidden="1" customHeight="1" x14ac:dyDescent="0.3">
      <c r="B77" s="748"/>
      <c r="C77" s="768" t="s">
        <v>845</v>
      </c>
      <c r="D77" s="534"/>
      <c r="E77" s="721"/>
      <c r="F77" s="539">
        <f>RV!G33</f>
        <v>63.91872</v>
      </c>
      <c r="G77" s="820" t="s">
        <v>13</v>
      </c>
      <c r="H77" s="823" t="str">
        <f>'ANL OKE'!$B$392</f>
        <v>A.4.1.1.15.a</v>
      </c>
      <c r="I77" s="539">
        <f>'ANL OKE'!$I$411</f>
        <v>17998</v>
      </c>
      <c r="J77" s="766">
        <f t="shared" ref="J77:J79" si="11">F77*I77</f>
        <v>1150409.12256</v>
      </c>
    </row>
    <row r="78" spans="2:13" ht="18" hidden="1" customHeight="1" x14ac:dyDescent="0.3">
      <c r="B78" s="748"/>
      <c r="C78" s="768" t="s">
        <v>450</v>
      </c>
      <c r="D78" s="534"/>
      <c r="E78" s="721"/>
      <c r="F78" s="539">
        <f>RV!G34</f>
        <v>13.316400000000002</v>
      </c>
      <c r="G78" s="820" t="s">
        <v>13</v>
      </c>
      <c r="H78" s="823" t="str">
        <f>'ANL OKE'!B$392</f>
        <v>A.4.1.1.15.a</v>
      </c>
      <c r="I78" s="539">
        <f>'ANL OKE'!I$411</f>
        <v>17998</v>
      </c>
      <c r="J78" s="766">
        <f t="shared" si="11"/>
        <v>239668.56720000002</v>
      </c>
    </row>
    <row r="79" spans="2:13" ht="18" hidden="1" customHeight="1" x14ac:dyDescent="0.3">
      <c r="B79" s="748"/>
      <c r="C79" s="768" t="s">
        <v>449</v>
      </c>
      <c r="D79" s="534"/>
      <c r="E79" s="721"/>
      <c r="F79" s="539">
        <f>RV!G35</f>
        <v>8</v>
      </c>
      <c r="G79" s="820" t="s">
        <v>436</v>
      </c>
      <c r="H79" s="823" t="str">
        <f>'ANL OKE'!B$478</f>
        <v>A.4.1.1.20</v>
      </c>
      <c r="I79" s="539">
        <f>'ANL OKE'!I$501</f>
        <v>133068.33333333334</v>
      </c>
      <c r="J79" s="766">
        <f t="shared" si="11"/>
        <v>1064546.6666666667</v>
      </c>
    </row>
    <row r="80" spans="2:13" ht="18" customHeight="1" x14ac:dyDescent="0.3">
      <c r="B80" s="748"/>
      <c r="C80" s="980"/>
      <c r="D80" s="981"/>
      <c r="E80" s="981"/>
      <c r="F80" s="981"/>
      <c r="G80" s="981"/>
      <c r="H80" s="981"/>
      <c r="I80" s="982"/>
      <c r="J80" s="767">
        <f>SUM(J70:J71)</f>
        <v>10158289.770666666</v>
      </c>
      <c r="L80" s="506"/>
    </row>
    <row r="81" spans="2:12" ht="22.5" customHeight="1" x14ac:dyDescent="0.3">
      <c r="B81" s="748" t="s">
        <v>7</v>
      </c>
      <c r="C81" s="983" t="str">
        <f>BACKUP!C169</f>
        <v>PEKERJAAN KAYU &amp; DINDING</v>
      </c>
      <c r="D81" s="984"/>
      <c r="E81" s="984"/>
      <c r="F81" s="984"/>
      <c r="G81" s="984"/>
      <c r="H81" s="984"/>
      <c r="I81" s="985"/>
      <c r="J81" s="767"/>
      <c r="L81" s="506"/>
    </row>
    <row r="82" spans="2:12" ht="18" customHeight="1" x14ac:dyDescent="0.3">
      <c r="B82" s="754">
        <v>1</v>
      </c>
      <c r="C82" s="1009" t="str">
        <f>BACKUP!C170</f>
        <v>Tiang Kolom Kayu 10/10</v>
      </c>
      <c r="D82" s="1010"/>
      <c r="E82" s="1011"/>
      <c r="F82" s="305">
        <f>BACKUP!M170</f>
        <v>0.54000000000000015</v>
      </c>
      <c r="G82" s="750" t="s">
        <v>435</v>
      </c>
      <c r="H82" s="752" t="str">
        <f>H56</f>
        <v>A.4.6.1.13</v>
      </c>
      <c r="I82" s="305">
        <f>I56</f>
        <v>6260200</v>
      </c>
      <c r="J82" s="765">
        <f>F82*I82</f>
        <v>3380508.0000000009</v>
      </c>
      <c r="L82" s="506"/>
    </row>
    <row r="83" spans="2:12" ht="18" hidden="1" customHeight="1" x14ac:dyDescent="0.3">
      <c r="B83" s="754"/>
      <c r="C83" s="723" t="s">
        <v>845</v>
      </c>
      <c r="D83" s="710"/>
      <c r="E83" s="711"/>
      <c r="F83" s="305" t="e">
        <f>RV!G40</f>
        <v>#REF!</v>
      </c>
      <c r="G83" s="750" t="s">
        <v>13</v>
      </c>
      <c r="H83" s="752" t="str">
        <f>'ANL OKE'!B$392</f>
        <v>A.4.1.1.15.a</v>
      </c>
      <c r="I83" s="764">
        <f>'ANL OKE'!I$411</f>
        <v>17998</v>
      </c>
      <c r="J83" s="765" t="e">
        <f t="shared" ref="J83:J85" si="12">F83*I83</f>
        <v>#REF!</v>
      </c>
      <c r="L83" s="506"/>
    </row>
    <row r="84" spans="2:12" ht="18" hidden="1" customHeight="1" x14ac:dyDescent="0.3">
      <c r="B84" s="754"/>
      <c r="C84" s="723" t="s">
        <v>450</v>
      </c>
      <c r="D84" s="710"/>
      <c r="E84" s="711"/>
      <c r="F84" s="305" t="e">
        <f>RV!G41</f>
        <v>#REF!</v>
      </c>
      <c r="G84" s="750" t="s">
        <v>13</v>
      </c>
      <c r="H84" s="752" t="str">
        <f>'ANL OKE'!B$392</f>
        <v>A.4.1.1.15.a</v>
      </c>
      <c r="I84" s="764">
        <f>'ANL OKE'!I$411</f>
        <v>17998</v>
      </c>
      <c r="J84" s="765" t="e">
        <f t="shared" si="12"/>
        <v>#REF!</v>
      </c>
      <c r="L84" s="506"/>
    </row>
    <row r="85" spans="2:12" ht="18" hidden="1" customHeight="1" x14ac:dyDescent="0.3">
      <c r="B85" s="754"/>
      <c r="C85" s="723" t="s">
        <v>449</v>
      </c>
      <c r="D85" s="710"/>
      <c r="E85" s="711"/>
      <c r="F85" s="305">
        <f>RV!G42</f>
        <v>1.008</v>
      </c>
      <c r="G85" s="750" t="s">
        <v>436</v>
      </c>
      <c r="H85" s="752" t="str">
        <f>'ANL OKE'!B$456</f>
        <v>A.4.1.1.19</v>
      </c>
      <c r="I85" s="764">
        <f>'ANL OKE'!I$476</f>
        <v>119630</v>
      </c>
      <c r="J85" s="765">
        <f t="shared" si="12"/>
        <v>120587.04</v>
      </c>
      <c r="L85" s="506"/>
    </row>
    <row r="86" spans="2:12" ht="18" customHeight="1" x14ac:dyDescent="0.3">
      <c r="B86" s="751">
        <v>2</v>
      </c>
      <c r="C86" s="986" t="str">
        <f>BACKUP!C171</f>
        <v>Pasagan Bata 1:4</v>
      </c>
      <c r="D86" s="987"/>
      <c r="E86" s="988"/>
      <c r="F86" s="305">
        <f>BACKUP!M171</f>
        <v>36.799999999999997</v>
      </c>
      <c r="G86" s="750" t="str">
        <f>G82</f>
        <v>M3</v>
      </c>
      <c r="H86" s="752" t="str">
        <f>'ANL OKE'!B600</f>
        <v>A.4.4.1.9</v>
      </c>
      <c r="I86" s="764">
        <f>'ANL OKE'!I619</f>
        <v>124953.72666666667</v>
      </c>
      <c r="J86" s="765">
        <f>F86*I86</f>
        <v>4598297.1413333332</v>
      </c>
      <c r="L86" s="506"/>
    </row>
    <row r="87" spans="2:12" ht="18" customHeight="1" x14ac:dyDescent="0.3">
      <c r="B87" s="754">
        <v>3</v>
      </c>
      <c r="C87" s="1009" t="str">
        <f>BACKUP!C172</f>
        <v xml:space="preserve">Plasteran </v>
      </c>
      <c r="D87" s="1010"/>
      <c r="E87" s="1011"/>
      <c r="F87" s="305">
        <f>BACKUP!M172</f>
        <v>73.599999999999994</v>
      </c>
      <c r="G87" s="750" t="s">
        <v>435</v>
      </c>
      <c r="H87" s="752" t="str">
        <f>'ANL OKE'!B663</f>
        <v>A.4.4.2.4</v>
      </c>
      <c r="I87" s="305">
        <f>'ANL OKE'!I681</f>
        <v>69252</v>
      </c>
      <c r="J87" s="765">
        <f>F87*I87</f>
        <v>5096947.1999999993</v>
      </c>
      <c r="L87" s="506"/>
    </row>
    <row r="88" spans="2:12" ht="18" hidden="1" customHeight="1" x14ac:dyDescent="0.3">
      <c r="B88" s="748"/>
      <c r="C88" s="768" t="str">
        <f t="shared" ref="C88:C90" si="13">C83</f>
        <v>- Besi Beton Polos Ø12 (Tulangan)</v>
      </c>
      <c r="D88" s="534"/>
      <c r="E88" s="721"/>
      <c r="F88" s="539">
        <f>RV!G45</f>
        <v>113.63328</v>
      </c>
      <c r="G88" s="820" t="s">
        <v>13</v>
      </c>
      <c r="H88" s="823" t="str">
        <f>'ANL OKE'!B$392</f>
        <v>A.4.1.1.15.a</v>
      </c>
      <c r="I88" s="824">
        <f>'ANL OKE'!I$411</f>
        <v>17998</v>
      </c>
      <c r="J88" s="767">
        <f t="shared" ref="J88:J90" si="14">F88*I88</f>
        <v>2045171.7734399999</v>
      </c>
      <c r="L88" s="506"/>
    </row>
    <row r="89" spans="2:12" ht="18" hidden="1" customHeight="1" x14ac:dyDescent="0.3">
      <c r="B89" s="748"/>
      <c r="C89" s="768" t="str">
        <f t="shared" si="13"/>
        <v>- Besi Beton Polos Ø6 (Sengkang)</v>
      </c>
      <c r="D89" s="534"/>
      <c r="E89" s="721"/>
      <c r="F89" s="539">
        <f>RV!G46</f>
        <v>22.837625999999997</v>
      </c>
      <c r="G89" s="820" t="s">
        <v>13</v>
      </c>
      <c r="H89" s="823" t="str">
        <f>'ANL OKE'!B$392</f>
        <v>A.4.1.1.15.a</v>
      </c>
      <c r="I89" s="824">
        <f>'ANL OKE'!I$411</f>
        <v>17998</v>
      </c>
      <c r="J89" s="767">
        <f t="shared" si="14"/>
        <v>411031.59274799994</v>
      </c>
      <c r="L89" s="506"/>
    </row>
    <row r="90" spans="2:12" ht="18" hidden="1" customHeight="1" x14ac:dyDescent="0.3">
      <c r="B90" s="748"/>
      <c r="C90" s="768" t="str">
        <f t="shared" si="13"/>
        <v>- Bekisting + Bongkar dan Siram</v>
      </c>
      <c r="D90" s="534"/>
      <c r="E90" s="721"/>
      <c r="F90" s="539">
        <f>RV!G47</f>
        <v>22</v>
      </c>
      <c r="G90" s="820" t="s">
        <v>436</v>
      </c>
      <c r="H90" s="823" t="str">
        <f>'ANL OKE'!B$478</f>
        <v>A.4.1.1.20</v>
      </c>
      <c r="I90" s="824">
        <f>'ANL OKE'!I$501</f>
        <v>133068.33333333334</v>
      </c>
      <c r="J90" s="767">
        <f t="shared" si="14"/>
        <v>2927503.3333333335</v>
      </c>
      <c r="L90" s="506"/>
    </row>
    <row r="91" spans="2:12" ht="18" hidden="1" customHeight="1" x14ac:dyDescent="0.3">
      <c r="B91" s="822">
        <f>B86+1</f>
        <v>3</v>
      </c>
      <c r="C91" s="720" t="s">
        <v>870</v>
      </c>
      <c r="D91" s="534"/>
      <c r="E91" s="721"/>
      <c r="F91" s="539"/>
      <c r="G91" s="820"/>
      <c r="H91" s="823"/>
      <c r="I91" s="824"/>
      <c r="J91" s="767"/>
      <c r="L91" s="506"/>
    </row>
    <row r="92" spans="2:12" ht="18" hidden="1" customHeight="1" x14ac:dyDescent="0.3">
      <c r="B92" s="748"/>
      <c r="C92" s="768" t="str">
        <f>C87</f>
        <v xml:space="preserve">Plasteran </v>
      </c>
      <c r="D92" s="534"/>
      <c r="E92" s="721"/>
      <c r="F92" s="539" t="e">
        <f>RV!G49</f>
        <v>#REF!</v>
      </c>
      <c r="G92" s="820" t="s">
        <v>435</v>
      </c>
      <c r="H92" s="823" t="str">
        <f>'ANL OKE'!$B$304</f>
        <v>A.4.1.1.5</v>
      </c>
      <c r="I92" s="539">
        <f>'ANL OKE'!$I$324</f>
        <v>1000620.6349206349</v>
      </c>
      <c r="J92" s="767" t="e">
        <f>F92*I92</f>
        <v>#REF!</v>
      </c>
      <c r="L92" s="506"/>
    </row>
    <row r="93" spans="2:12" ht="18" hidden="1" customHeight="1" x14ac:dyDescent="0.3">
      <c r="B93" s="748"/>
      <c r="C93" s="768" t="str">
        <f>C88</f>
        <v>- Besi Beton Polos Ø12 (Tulangan)</v>
      </c>
      <c r="D93" s="534"/>
      <c r="E93" s="721"/>
      <c r="F93" s="539" t="e">
        <f>RV!G50</f>
        <v>#REF!</v>
      </c>
      <c r="G93" s="820" t="s">
        <v>13</v>
      </c>
      <c r="H93" s="823" t="str">
        <f>'ANL OKE'!B$392</f>
        <v>A.4.1.1.15.a</v>
      </c>
      <c r="I93" s="824">
        <f>'ANL OKE'!I$411</f>
        <v>17998</v>
      </c>
      <c r="J93" s="767" t="e">
        <f t="shared" ref="J93:J95" si="15">F93*I93</f>
        <v>#REF!</v>
      </c>
      <c r="L93" s="506"/>
    </row>
    <row r="94" spans="2:12" ht="18" hidden="1" customHeight="1" x14ac:dyDescent="0.3">
      <c r="B94" s="748"/>
      <c r="C94" s="768" t="str">
        <f>C89</f>
        <v>- Besi Beton Polos Ø6 (Sengkang)</v>
      </c>
      <c r="D94" s="534"/>
      <c r="E94" s="721"/>
      <c r="F94" s="539" t="e">
        <f>RV!G51</f>
        <v>#REF!</v>
      </c>
      <c r="G94" s="820" t="s">
        <v>13</v>
      </c>
      <c r="H94" s="823" t="str">
        <f>'ANL OKE'!B$392</f>
        <v>A.4.1.1.15.a</v>
      </c>
      <c r="I94" s="824">
        <f>'ANL OKE'!I$411</f>
        <v>17998</v>
      </c>
      <c r="J94" s="767" t="e">
        <f t="shared" si="15"/>
        <v>#REF!</v>
      </c>
      <c r="L94" s="506"/>
    </row>
    <row r="95" spans="2:12" ht="18" hidden="1" customHeight="1" x14ac:dyDescent="0.3">
      <c r="B95" s="748"/>
      <c r="C95" s="768" t="str">
        <f>C90</f>
        <v>- Bekisting + Bongkar dan Siram</v>
      </c>
      <c r="D95" s="534"/>
      <c r="E95" s="721"/>
      <c r="F95" s="539" t="e">
        <f>RV!G52</f>
        <v>#REF!</v>
      </c>
      <c r="G95" s="820" t="s">
        <v>436</v>
      </c>
      <c r="H95" s="823" t="str">
        <f>'ANL OKE'!B$503</f>
        <v>A.4.1.1.21</v>
      </c>
      <c r="I95" s="824">
        <f>'ANL OKE'!I$526</f>
        <v>204852.5</v>
      </c>
      <c r="J95" s="767" t="e">
        <f t="shared" si="15"/>
        <v>#REF!</v>
      </c>
      <c r="L95" s="506"/>
    </row>
    <row r="96" spans="2:12" ht="18" hidden="1" customHeight="1" x14ac:dyDescent="0.3">
      <c r="B96" s="822">
        <f>B91+1</f>
        <v>4</v>
      </c>
      <c r="C96" s="720" t="s">
        <v>871</v>
      </c>
      <c r="D96" s="534"/>
      <c r="E96" s="721"/>
      <c r="F96" s="539"/>
      <c r="G96" s="820"/>
      <c r="H96" s="823"/>
      <c r="I96" s="824"/>
      <c r="J96" s="767"/>
      <c r="L96" s="506"/>
    </row>
    <row r="97" spans="2:12" ht="18" hidden="1" customHeight="1" x14ac:dyDescent="0.3">
      <c r="B97" s="748"/>
      <c r="C97" s="768" t="str">
        <f>C92</f>
        <v xml:space="preserve">Plasteran </v>
      </c>
      <c r="D97" s="534"/>
      <c r="E97" s="721"/>
      <c r="F97" s="539" t="e">
        <f>RV!G54</f>
        <v>#REF!</v>
      </c>
      <c r="G97" s="820" t="s">
        <v>435</v>
      </c>
      <c r="H97" s="823" t="str">
        <f>'ANL OKE'!$B$304</f>
        <v>A.4.1.1.5</v>
      </c>
      <c r="I97" s="539">
        <f>'ANL OKE'!$I$324</f>
        <v>1000620.6349206349</v>
      </c>
      <c r="J97" s="767" t="e">
        <f>F97*I97</f>
        <v>#REF!</v>
      </c>
      <c r="L97" s="506"/>
    </row>
    <row r="98" spans="2:12" ht="18" hidden="1" customHeight="1" x14ac:dyDescent="0.3">
      <c r="B98" s="748"/>
      <c r="C98" s="768" t="s">
        <v>879</v>
      </c>
      <c r="D98" s="534"/>
      <c r="E98" s="721"/>
      <c r="F98" s="539" t="e">
        <f>RV!G55</f>
        <v>#REF!</v>
      </c>
      <c r="G98" s="820" t="s">
        <v>13</v>
      </c>
      <c r="H98" s="823" t="str">
        <f>'ANL OKE'!B$392</f>
        <v>A.4.1.1.15.a</v>
      </c>
      <c r="I98" s="824">
        <f>'ANL OKE'!I$411</f>
        <v>17998</v>
      </c>
      <c r="J98" s="767" t="e">
        <f t="shared" ref="J98:J100" si="16">F98*I98</f>
        <v>#REF!</v>
      </c>
      <c r="L98" s="506"/>
    </row>
    <row r="99" spans="2:12" ht="18" hidden="1" customHeight="1" x14ac:dyDescent="0.3">
      <c r="B99" s="748"/>
      <c r="C99" s="768" t="str">
        <f t="shared" ref="C99:C100" si="17">C94</f>
        <v>- Besi Beton Polos Ø6 (Sengkang)</v>
      </c>
      <c r="D99" s="534"/>
      <c r="E99" s="721"/>
      <c r="F99" s="539" t="e">
        <f>RV!G56</f>
        <v>#REF!</v>
      </c>
      <c r="G99" s="820" t="s">
        <v>13</v>
      </c>
      <c r="H99" s="823" t="str">
        <f>'ANL OKE'!B$392</f>
        <v>A.4.1.1.15.a</v>
      </c>
      <c r="I99" s="824">
        <f>'ANL OKE'!I$411</f>
        <v>17998</v>
      </c>
      <c r="J99" s="767" t="e">
        <f t="shared" si="16"/>
        <v>#REF!</v>
      </c>
      <c r="L99" s="506"/>
    </row>
    <row r="100" spans="2:12" ht="18" hidden="1" customHeight="1" x14ac:dyDescent="0.3">
      <c r="B100" s="748"/>
      <c r="C100" s="768" t="str">
        <f t="shared" si="17"/>
        <v>- Bekisting + Bongkar dan Siram</v>
      </c>
      <c r="D100" s="534"/>
      <c r="E100" s="721"/>
      <c r="F100" s="539" t="e">
        <f>RV!G57</f>
        <v>#REF!</v>
      </c>
      <c r="G100" s="820" t="s">
        <v>436</v>
      </c>
      <c r="H100" s="823" t="str">
        <f>'ANL OKE'!B$503</f>
        <v>A.4.1.1.21</v>
      </c>
      <c r="I100" s="824">
        <f>'ANL OKE'!I$526</f>
        <v>204852.5</v>
      </c>
      <c r="J100" s="767" t="e">
        <f t="shared" si="16"/>
        <v>#REF!</v>
      </c>
      <c r="L100" s="506"/>
    </row>
    <row r="101" spans="2:12" ht="18" customHeight="1" x14ac:dyDescent="0.3">
      <c r="B101" s="754">
        <v>4</v>
      </c>
      <c r="C101" s="1009" t="str">
        <f>BACKUP!C173</f>
        <v>Dinding Papan</v>
      </c>
      <c r="D101" s="1010"/>
      <c r="E101" s="711"/>
      <c r="F101" s="305">
        <f>BACKUP!M173</f>
        <v>2.0640000000000001</v>
      </c>
      <c r="G101" s="750" t="str">
        <f>G87</f>
        <v>M3</v>
      </c>
      <c r="H101" s="752" t="str">
        <f>H82</f>
        <v>A.4.6.1.13</v>
      </c>
      <c r="I101" s="764">
        <f>I82</f>
        <v>6260200</v>
      </c>
      <c r="J101" s="765">
        <f>F101*I101</f>
        <v>12921052.800000001</v>
      </c>
      <c r="L101" s="506"/>
    </row>
    <row r="102" spans="2:12" ht="18" customHeight="1" x14ac:dyDescent="0.3">
      <c r="B102" s="748"/>
      <c r="C102" s="1015"/>
      <c r="D102" s="1016"/>
      <c r="E102" s="1016"/>
      <c r="F102" s="1016"/>
      <c r="G102" s="1016"/>
      <c r="H102" s="1016"/>
      <c r="I102" s="1017"/>
      <c r="J102" s="767">
        <f>J82+J86+J87+J101</f>
        <v>25996805.141333334</v>
      </c>
      <c r="L102" s="506"/>
    </row>
    <row r="103" spans="2:12" ht="18" customHeight="1" x14ac:dyDescent="0.3">
      <c r="B103" s="748" t="s">
        <v>8</v>
      </c>
      <c r="C103" s="1018" t="str">
        <f>BACKUP!C175</f>
        <v>PEKERJAAN LANTAI</v>
      </c>
      <c r="D103" s="1019"/>
      <c r="E103" s="1019"/>
      <c r="F103" s="1019"/>
      <c r="G103" s="1019"/>
      <c r="H103" s="1019"/>
      <c r="I103" s="1020"/>
      <c r="J103" s="767"/>
      <c r="L103" s="506"/>
    </row>
    <row r="104" spans="2:12" ht="18" customHeight="1" x14ac:dyDescent="0.3">
      <c r="B104" s="754">
        <v>1</v>
      </c>
      <c r="C104" s="755" t="str">
        <f>BACKUP!C176</f>
        <v>Urugan Tanah Bawah Lantai</v>
      </c>
      <c r="D104" s="304"/>
      <c r="E104" s="718"/>
      <c r="F104" s="305">
        <f>BACKUP!M176</f>
        <v>9.2999999999999989</v>
      </c>
      <c r="G104" s="750" t="str">
        <f>G87</f>
        <v>M3</v>
      </c>
      <c r="H104" s="752" t="str">
        <f>H67</f>
        <v>A.1.7.2.a</v>
      </c>
      <c r="I104" s="764">
        <f>I67</f>
        <v>61500</v>
      </c>
      <c r="J104" s="765">
        <f t="shared" ref="J104:J110" si="18">F104*I104</f>
        <v>571949.99999999988</v>
      </c>
      <c r="L104" s="506"/>
    </row>
    <row r="105" spans="2:12" s="540" customFormat="1" ht="18" hidden="1" customHeight="1" x14ac:dyDescent="0.3">
      <c r="B105" s="754">
        <v>2</v>
      </c>
      <c r="C105" s="755" t="str">
        <f>BACKUP!C84</f>
        <v>Tiang 1 penyangga Kandang Kayu 5/5 Kelas II</v>
      </c>
      <c r="D105" s="304"/>
      <c r="E105" s="718"/>
      <c r="F105" s="764">
        <f>BACKUP!M84</f>
        <v>0.24150000000000005</v>
      </c>
      <c r="G105" s="750" t="str">
        <f>G87</f>
        <v>M3</v>
      </c>
      <c r="H105" s="752" t="str">
        <f t="shared" ref="H105:I108" si="19">H104</f>
        <v>A.1.7.2.a</v>
      </c>
      <c r="I105" s="764">
        <f t="shared" si="19"/>
        <v>61500</v>
      </c>
      <c r="J105" s="765">
        <f t="shared" si="18"/>
        <v>14852.250000000004</v>
      </c>
      <c r="L105" s="542"/>
    </row>
    <row r="106" spans="2:12" s="540" customFormat="1" ht="18" hidden="1" customHeight="1" x14ac:dyDescent="0.3">
      <c r="B106" s="754">
        <v>3</v>
      </c>
      <c r="C106" s="755" t="str">
        <f>BACKUP!C85</f>
        <v>Tiang 2 Penyangga kandang Kayu 5/5 Kelas II</v>
      </c>
      <c r="D106" s="304"/>
      <c r="E106" s="718"/>
      <c r="F106" s="764">
        <f>BACKUP!M85</f>
        <v>0.31050000000000005</v>
      </c>
      <c r="G106" s="750" t="str">
        <f>G105</f>
        <v>M3</v>
      </c>
      <c r="H106" s="752" t="str">
        <f t="shared" si="19"/>
        <v>A.1.7.2.a</v>
      </c>
      <c r="I106" s="764">
        <f t="shared" si="19"/>
        <v>61500</v>
      </c>
      <c r="J106" s="765">
        <f t="shared" si="18"/>
        <v>19095.750000000004</v>
      </c>
      <c r="L106" s="542"/>
    </row>
    <row r="107" spans="2:12" s="540" customFormat="1" ht="18" hidden="1" customHeight="1" x14ac:dyDescent="0.3">
      <c r="B107" s="754">
        <v>4</v>
      </c>
      <c r="C107" s="755" t="str">
        <f>BACKUP!C86</f>
        <v xml:space="preserve">Tiang 3 penyangga Kandang Kelas II Kayu 5/5 </v>
      </c>
      <c r="D107" s="304"/>
      <c r="E107" s="718"/>
      <c r="F107" s="764">
        <f>BACKUP!M86</f>
        <v>9.2000000000000026E-2</v>
      </c>
      <c r="G107" s="750" t="str">
        <f>G106</f>
        <v>M3</v>
      </c>
      <c r="H107" s="752" t="str">
        <f t="shared" si="19"/>
        <v>A.1.7.2.a</v>
      </c>
      <c r="I107" s="764">
        <f t="shared" si="19"/>
        <v>61500</v>
      </c>
      <c r="J107" s="765">
        <f t="shared" si="18"/>
        <v>5658.0000000000018</v>
      </c>
      <c r="L107" s="542"/>
    </row>
    <row r="108" spans="2:12" s="540" customFormat="1" ht="18" hidden="1" customHeight="1" x14ac:dyDescent="0.3">
      <c r="B108" s="754">
        <v>5</v>
      </c>
      <c r="C108" s="755" t="str">
        <f>BACKUP!C90</f>
        <v xml:space="preserve">Kayu Rel Umpan Ayam Kayu 5/5 Kelas II </v>
      </c>
      <c r="D108" s="304"/>
      <c r="E108" s="718"/>
      <c r="F108" s="764">
        <f>BACKUP!M90</f>
        <v>0.81</v>
      </c>
      <c r="G108" s="750" t="str">
        <f>G107</f>
        <v>M3</v>
      </c>
      <c r="H108" s="752" t="str">
        <f t="shared" si="19"/>
        <v>A.1.7.2.a</v>
      </c>
      <c r="I108" s="764">
        <f t="shared" si="19"/>
        <v>61500</v>
      </c>
      <c r="J108" s="765">
        <f t="shared" si="18"/>
        <v>49815</v>
      </c>
      <c r="L108" s="542"/>
    </row>
    <row r="109" spans="2:12" s="540" customFormat="1" ht="18" customHeight="1" x14ac:dyDescent="0.3">
      <c r="B109" s="754">
        <v>2</v>
      </c>
      <c r="C109" s="755" t="str">
        <f>BACKUP!C177</f>
        <v>Urugan Pasir Bawah Lantai</v>
      </c>
      <c r="D109" s="304"/>
      <c r="E109" s="718"/>
      <c r="F109" s="764">
        <f>BACKUP!M177</f>
        <v>3.1</v>
      </c>
      <c r="G109" s="750" t="str">
        <f>G104</f>
        <v>M3</v>
      </c>
      <c r="H109" s="752" t="str">
        <f>H66</f>
        <v>A.1.7.2.d</v>
      </c>
      <c r="I109" s="764">
        <f>I66</f>
        <v>130300</v>
      </c>
      <c r="J109" s="765">
        <f t="shared" si="18"/>
        <v>403930</v>
      </c>
      <c r="L109" s="542"/>
    </row>
    <row r="110" spans="2:12" s="540" customFormat="1" ht="18" hidden="1" customHeight="1" x14ac:dyDescent="0.3">
      <c r="B110" s="754">
        <v>6</v>
      </c>
      <c r="C110" s="755" t="e">
        <f>BACKUP!#REF!</f>
        <v>#REF!</v>
      </c>
      <c r="D110" s="304"/>
      <c r="E110" s="718"/>
      <c r="F110" s="764" t="e">
        <f>BACKUP!#REF!</f>
        <v>#REF!</v>
      </c>
      <c r="G110" s="750" t="str">
        <f>G108</f>
        <v>M3</v>
      </c>
      <c r="H110" s="752" t="str">
        <f>H108</f>
        <v>A.1.7.2.a</v>
      </c>
      <c r="I110" s="764">
        <f>I108</f>
        <v>61500</v>
      </c>
      <c r="J110" s="765" t="e">
        <f t="shared" si="18"/>
        <v>#REF!</v>
      </c>
      <c r="L110" s="542"/>
    </row>
    <row r="111" spans="2:12" s="540" customFormat="1" ht="18" customHeight="1" x14ac:dyDescent="0.3">
      <c r="B111" s="754">
        <v>3</v>
      </c>
      <c r="C111" s="744" t="str">
        <f>BACKUP!C178</f>
        <v>Beton Tumbuk T= 5 Cm</v>
      </c>
      <c r="D111" s="304"/>
      <c r="E111" s="718"/>
      <c r="F111" s="764">
        <f>BACKUP!M178</f>
        <v>3.1</v>
      </c>
      <c r="G111" s="750" t="str">
        <f>G109</f>
        <v>M3</v>
      </c>
      <c r="H111" s="752" t="str">
        <f>'ANL OKE'!B280</f>
        <v>A.4.1.1.1</v>
      </c>
      <c r="I111" s="764">
        <f>'ANL OKE'!I300</f>
        <v>864585.71428571432</v>
      </c>
      <c r="J111" s="743">
        <f>F111*I111</f>
        <v>2680215.7142857146</v>
      </c>
      <c r="L111" s="542"/>
    </row>
    <row r="112" spans="2:12" hidden="1" x14ac:dyDescent="0.3">
      <c r="B112" s="754">
        <v>7</v>
      </c>
      <c r="C112" s="718" t="s">
        <v>939</v>
      </c>
      <c r="D112" s="749"/>
      <c r="E112" s="749"/>
      <c r="F112" s="305">
        <v>4</v>
      </c>
      <c r="G112" s="750" t="s">
        <v>145</v>
      </c>
      <c r="H112" s="750" t="s">
        <v>452</v>
      </c>
      <c r="I112" s="305">
        <v>750000</v>
      </c>
      <c r="J112" s="805">
        <f>F112*I112</f>
        <v>3000000</v>
      </c>
    </row>
    <row r="113" spans="2:12" s="540" customFormat="1" ht="18" customHeight="1" x14ac:dyDescent="0.3">
      <c r="B113" s="748"/>
      <c r="C113" s="1015"/>
      <c r="D113" s="1016"/>
      <c r="E113" s="1016"/>
      <c r="F113" s="1016"/>
      <c r="G113" s="1016"/>
      <c r="H113" s="1016"/>
      <c r="I113" s="1017"/>
      <c r="J113" s="767">
        <f>J104+J109+J111</f>
        <v>3656095.7142857146</v>
      </c>
      <c r="L113" s="542"/>
    </row>
    <row r="114" spans="2:12" ht="22.5" customHeight="1" x14ac:dyDescent="0.3">
      <c r="B114" s="748" t="s">
        <v>9</v>
      </c>
      <c r="C114" s="983" t="str">
        <f>BACKUP!C180</f>
        <v>PEKERJAAN KUSEN</v>
      </c>
      <c r="D114" s="984"/>
      <c r="E114" s="984"/>
      <c r="F114" s="984"/>
      <c r="G114" s="984"/>
      <c r="H114" s="984"/>
      <c r="I114" s="985"/>
      <c r="J114" s="813"/>
    </row>
    <row r="115" spans="2:12" ht="18" customHeight="1" x14ac:dyDescent="0.3">
      <c r="B115" s="754">
        <v>1</v>
      </c>
      <c r="C115" s="717" t="str">
        <f>BACKUP!C181</f>
        <v>Kusen P1 2 Unit</v>
      </c>
      <c r="D115" s="304"/>
      <c r="E115" s="718"/>
      <c r="F115" s="305">
        <f>BACKUP!M181</f>
        <v>0.13883904</v>
      </c>
      <c r="G115" s="750" t="str">
        <f>G111</f>
        <v>M3</v>
      </c>
      <c r="H115" s="752" t="str">
        <f>'ANL OKE'!B854</f>
        <v>A.4.6.1.1</v>
      </c>
      <c r="I115" s="305">
        <f>'ANL OKE'!I872</f>
        <v>7513500</v>
      </c>
      <c r="J115" s="753">
        <f>F115*I115</f>
        <v>1043167.1270399999</v>
      </c>
    </row>
    <row r="116" spans="2:12" ht="18" customHeight="1" x14ac:dyDescent="0.3">
      <c r="B116" s="754">
        <f>B115+1</f>
        <v>2</v>
      </c>
      <c r="C116" s="717" t="str">
        <f>BACKUP!C182</f>
        <v>Daun Pintu P1</v>
      </c>
      <c r="D116" s="304"/>
      <c r="E116" s="718"/>
      <c r="F116" s="305">
        <f>BACKUP!M182</f>
        <v>3.3600000000000003</v>
      </c>
      <c r="G116" s="750" t="s">
        <v>436</v>
      </c>
      <c r="H116" s="752" t="str">
        <f>'ANL OKE'!B874</f>
        <v>A.4.6.1.5</v>
      </c>
      <c r="I116" s="305">
        <f>'ANL OKE'!I891</f>
        <v>749250</v>
      </c>
      <c r="J116" s="753">
        <f t="shared" ref="J116" si="20">F116*I116</f>
        <v>2517480.0000000005</v>
      </c>
    </row>
    <row r="117" spans="2:12" ht="18" customHeight="1" x14ac:dyDescent="0.3">
      <c r="B117" s="754">
        <v>3</v>
      </c>
      <c r="C117" s="717" t="str">
        <f>BACKUP!C183</f>
        <v>Pintu P2</v>
      </c>
      <c r="D117" s="304"/>
      <c r="E117" s="718"/>
      <c r="F117" s="305">
        <f>BACKUP!M183</f>
        <v>1</v>
      </c>
      <c r="G117" s="750" t="str">
        <f>G48</f>
        <v>Bh</v>
      </c>
      <c r="H117" s="752" t="s">
        <v>452</v>
      </c>
      <c r="I117" s="305">
        <v>1500000</v>
      </c>
      <c r="J117" s="753">
        <f>I117*F117</f>
        <v>1500000</v>
      </c>
    </row>
    <row r="118" spans="2:12" ht="16.2" customHeight="1" x14ac:dyDescent="0.3">
      <c r="B118" s="754">
        <v>4</v>
      </c>
      <c r="C118" s="717" t="str">
        <f>BACKUP!C184</f>
        <v>Kusen Jendela</v>
      </c>
      <c r="D118" s="304"/>
      <c r="E118" s="718"/>
      <c r="F118" s="764">
        <f>BACKUP!M184</f>
        <v>0.17832959999999998</v>
      </c>
      <c r="G118" s="750" t="str">
        <f>G110</f>
        <v>M3</v>
      </c>
      <c r="H118" s="752" t="str">
        <f>H115</f>
        <v>A.4.6.1.1</v>
      </c>
      <c r="I118" s="764">
        <f>I115</f>
        <v>7513500</v>
      </c>
      <c r="J118" s="765">
        <f>F118*I118</f>
        <v>1339879.4495999999</v>
      </c>
      <c r="L118" s="506"/>
    </row>
    <row r="119" spans="2:12" ht="16.2" customHeight="1" x14ac:dyDescent="0.3">
      <c r="B119" s="754">
        <v>5</v>
      </c>
      <c r="C119" s="717" t="str">
        <f>BACKUP!C185</f>
        <v>Daun jendela</v>
      </c>
      <c r="D119" s="304"/>
      <c r="E119" s="304"/>
      <c r="F119" s="764">
        <f>BACKUP!M185</f>
        <v>1.92</v>
      </c>
      <c r="G119" s="750" t="str">
        <f>G116</f>
        <v>M2</v>
      </c>
      <c r="H119" s="752" t="str">
        <f>H116</f>
        <v>A.4.6.1.5</v>
      </c>
      <c r="I119" s="742">
        <f>I116</f>
        <v>749250</v>
      </c>
      <c r="J119" s="765">
        <f>F119*I119</f>
        <v>1438560</v>
      </c>
      <c r="L119" s="506"/>
    </row>
    <row r="120" spans="2:12" ht="18" customHeight="1" x14ac:dyDescent="0.3">
      <c r="B120" s="748"/>
      <c r="C120" s="980"/>
      <c r="D120" s="981"/>
      <c r="E120" s="981"/>
      <c r="F120" s="981"/>
      <c r="G120" s="981"/>
      <c r="H120" s="981"/>
      <c r="I120" s="982"/>
      <c r="J120" s="766">
        <f>SUM(J115:J118)</f>
        <v>6400526.5766400006</v>
      </c>
    </row>
    <row r="121" spans="2:12" ht="22.5" customHeight="1" x14ac:dyDescent="0.3">
      <c r="B121" s="748" t="s">
        <v>11</v>
      </c>
      <c r="C121" s="983" t="str">
        <f>BACKUP!C188</f>
        <v>PEKERJAAN LISTRIK</v>
      </c>
      <c r="D121" s="984"/>
      <c r="E121" s="984"/>
      <c r="F121" s="984"/>
      <c r="G121" s="984"/>
      <c r="H121" s="984"/>
      <c r="I121" s="985"/>
      <c r="J121" s="813"/>
    </row>
    <row r="122" spans="2:12" ht="18" customHeight="1" x14ac:dyDescent="0.3">
      <c r="B122" s="754">
        <v>1</v>
      </c>
      <c r="C122" s="717" t="str">
        <f>BACKUP!C189</f>
        <v xml:space="preserve">MCB </v>
      </c>
      <c r="D122" s="304"/>
      <c r="E122" s="718"/>
      <c r="F122" s="305">
        <f>BACKUP!M189</f>
        <v>1</v>
      </c>
      <c r="G122" s="750" t="str">
        <f>BACKUP!N189</f>
        <v>Set</v>
      </c>
      <c r="H122" s="752" t="s">
        <v>452</v>
      </c>
      <c r="I122" s="764">
        <v>300000</v>
      </c>
      <c r="J122" s="765">
        <f>F122*I122</f>
        <v>300000</v>
      </c>
      <c r="L122" s="506"/>
    </row>
    <row r="123" spans="2:12" ht="18" customHeight="1" x14ac:dyDescent="0.3">
      <c r="B123" s="754">
        <v>2</v>
      </c>
      <c r="C123" s="997" t="str">
        <f>BACKUP!C190</f>
        <v>Instalasi Titik Lampu</v>
      </c>
      <c r="D123" s="998"/>
      <c r="E123" s="999"/>
      <c r="F123" s="305">
        <f>BACKUP!M190</f>
        <v>3</v>
      </c>
      <c r="G123" s="750" t="s">
        <v>58</v>
      </c>
      <c r="H123" s="752" t="str">
        <f>H122</f>
        <v>Taksir</v>
      </c>
      <c r="I123" s="764">
        <v>180000</v>
      </c>
      <c r="J123" s="765">
        <f>F123*I123</f>
        <v>540000</v>
      </c>
      <c r="L123" s="506"/>
    </row>
    <row r="124" spans="2:12" ht="18" customHeight="1" x14ac:dyDescent="0.3">
      <c r="B124" s="863">
        <v>3</v>
      </c>
      <c r="C124" s="749" t="str">
        <f>BACKUP!C191</f>
        <v>Lampu LED 20 watt</v>
      </c>
      <c r="D124" s="749"/>
      <c r="E124" s="749"/>
      <c r="F124" s="305">
        <f>BACKUP!M191</f>
        <v>3</v>
      </c>
      <c r="G124" s="750" t="str">
        <f>G123</f>
        <v>Bh</v>
      </c>
      <c r="H124" s="752" t="str">
        <f>H123</f>
        <v>Taksir</v>
      </c>
      <c r="I124" s="764">
        <v>150000</v>
      </c>
      <c r="J124" s="765">
        <f>F124*I124</f>
        <v>450000</v>
      </c>
      <c r="L124" s="506"/>
    </row>
    <row r="125" spans="2:12" ht="18" customHeight="1" x14ac:dyDescent="0.3">
      <c r="B125" s="190">
        <v>4</v>
      </c>
      <c r="C125" s="749" t="str">
        <f>BACKUP!C192</f>
        <v>Instalasi Stop Kontak</v>
      </c>
      <c r="D125" s="749"/>
      <c r="E125" s="749"/>
      <c r="F125" s="305">
        <f>F124</f>
        <v>3</v>
      </c>
      <c r="G125" s="750" t="str">
        <f>G124</f>
        <v>Bh</v>
      </c>
      <c r="H125" s="752" t="str">
        <f>H124</f>
        <v>Taksir</v>
      </c>
      <c r="I125" s="764">
        <v>30000</v>
      </c>
      <c r="J125" s="765">
        <f>I125*F125</f>
        <v>90000</v>
      </c>
      <c r="L125" s="506"/>
    </row>
    <row r="126" spans="2:12" ht="18" customHeight="1" x14ac:dyDescent="0.3">
      <c r="B126" s="190"/>
      <c r="C126" s="304"/>
      <c r="D126" s="304"/>
      <c r="E126" s="304"/>
      <c r="F126" s="530"/>
      <c r="G126" s="708"/>
      <c r="H126" s="709"/>
      <c r="I126" s="742"/>
      <c r="J126" s="767">
        <f>J122+J123+J124+J125</f>
        <v>1380000</v>
      </c>
      <c r="L126" s="506"/>
    </row>
    <row r="127" spans="2:12" ht="18" customHeight="1" x14ac:dyDescent="0.3">
      <c r="B127" s="895"/>
      <c r="C127" s="981"/>
      <c r="D127" s="981"/>
      <c r="E127" s="981"/>
      <c r="F127" s="981"/>
      <c r="G127" s="981"/>
      <c r="H127" s="981"/>
      <c r="I127" s="982"/>
      <c r="J127" s="766"/>
      <c r="L127" s="506"/>
    </row>
    <row r="128" spans="2:12" ht="18" hidden="1" customHeight="1" x14ac:dyDescent="0.3">
      <c r="B128" s="896">
        <v>3</v>
      </c>
      <c r="C128" s="534" t="s">
        <v>882</v>
      </c>
      <c r="D128" s="534"/>
      <c r="E128" s="721"/>
      <c r="F128" s="539">
        <f>RV!G66</f>
        <v>0.36</v>
      </c>
      <c r="G128" s="820" t="s">
        <v>436</v>
      </c>
      <c r="H128" s="823" t="str">
        <f>'ANL OKE'!B579</f>
        <v>A.4.4.1.7</v>
      </c>
      <c r="I128" s="539">
        <f>'ANL OKE'!I598</f>
        <v>138363.29333333333</v>
      </c>
      <c r="J128" s="766">
        <f>F128*I128</f>
        <v>49810.785599999996</v>
      </c>
    </row>
    <row r="129" spans="2:12" ht="18" hidden="1" customHeight="1" x14ac:dyDescent="0.3">
      <c r="B129" s="896">
        <f>B128+1</f>
        <v>4</v>
      </c>
      <c r="C129" s="534" t="s">
        <v>883</v>
      </c>
      <c r="D129" s="534"/>
      <c r="E129" s="721"/>
      <c r="F129" s="539">
        <f>RV!G67</f>
        <v>0.36</v>
      </c>
      <c r="G129" s="820" t="s">
        <v>436</v>
      </c>
      <c r="H129" s="823" t="str">
        <f>'[326]ANL OKE'!B$663</f>
        <v>A.4.4.2.4</v>
      </c>
      <c r="I129" s="539">
        <f>'[326]ANL OKE'!I$681</f>
        <v>75200.399999999994</v>
      </c>
      <c r="J129" s="766">
        <f t="shared" ref="J129" si="21">F129*I129</f>
        <v>27072.143999999997</v>
      </c>
    </row>
    <row r="130" spans="2:12" ht="22.5" customHeight="1" x14ac:dyDescent="0.3">
      <c r="B130" s="897" t="s">
        <v>368</v>
      </c>
      <c r="C130" s="983" t="str">
        <f>BACKUP!C198</f>
        <v>PEKERJAAN ATAP</v>
      </c>
      <c r="D130" s="984"/>
      <c r="E130" s="984"/>
      <c r="F130" s="984"/>
      <c r="G130" s="984"/>
      <c r="H130" s="984"/>
      <c r="I130" s="985"/>
      <c r="J130" s="766"/>
    </row>
    <row r="131" spans="2:12" s="403" customFormat="1" ht="18" customHeight="1" x14ac:dyDescent="0.3">
      <c r="B131" s="754">
        <v>1</v>
      </c>
      <c r="C131" s="986" t="str">
        <f>BACKUP!C199</f>
        <v>Kuda-kuda K1</v>
      </c>
      <c r="D131" s="987"/>
      <c r="E131" s="988"/>
      <c r="F131" s="305">
        <f>BACKUP!M199</f>
        <v>1.2096</v>
      </c>
      <c r="G131" s="750" t="s">
        <v>435</v>
      </c>
      <c r="H131" s="741" t="str">
        <f>H82</f>
        <v>A.4.6.1.13</v>
      </c>
      <c r="I131" s="305">
        <f>I82</f>
        <v>6260200</v>
      </c>
      <c r="J131" s="753">
        <f>F131*I131</f>
        <v>7572337.9199999999</v>
      </c>
      <c r="L131" s="644"/>
    </row>
    <row r="132" spans="2:12" s="403" customFormat="1" ht="18" customHeight="1" x14ac:dyDescent="0.3">
      <c r="B132" s="763">
        <f>B131+1</f>
        <v>2</v>
      </c>
      <c r="C132" s="756" t="str">
        <f>BACKUP!C200</f>
        <v>Atap Seng Gel 3''x6''</v>
      </c>
      <c r="D132" s="757"/>
      <c r="E132" s="758"/>
      <c r="F132" s="305">
        <f>BACKUP!M200</f>
        <v>96</v>
      </c>
      <c r="G132" s="760" t="str">
        <f>G116</f>
        <v>M2</v>
      </c>
      <c r="H132" s="761" t="str">
        <f t="shared" ref="H132:I134" si="22">H58</f>
        <v>A.4.5.2.32</v>
      </c>
      <c r="I132" s="759">
        <f t="shared" si="22"/>
        <v>154230</v>
      </c>
      <c r="J132" s="762">
        <f>F132*I132</f>
        <v>14806080</v>
      </c>
      <c r="L132" s="644">
        <f>6*14</f>
        <v>84</v>
      </c>
    </row>
    <row r="133" spans="2:12" s="403" customFormat="1" ht="18" customHeight="1" x14ac:dyDescent="0.3">
      <c r="B133" s="754">
        <f t="shared" ref="B133:B134" si="23">B132+1</f>
        <v>3</v>
      </c>
      <c r="C133" s="717" t="str">
        <f>BACKUP!C201</f>
        <v>Rabung</v>
      </c>
      <c r="D133" s="304"/>
      <c r="E133" s="718"/>
      <c r="F133" s="305">
        <f>BACKUP!M201</f>
        <v>16</v>
      </c>
      <c r="G133" s="750" t="s">
        <v>672</v>
      </c>
      <c r="H133" s="752" t="str">
        <f t="shared" si="22"/>
        <v>A.4.5.2.36</v>
      </c>
      <c r="I133" s="305">
        <f t="shared" si="22"/>
        <v>98640</v>
      </c>
      <c r="J133" s="753">
        <f t="shared" ref="J133:J134" si="24">F133*I133</f>
        <v>1578240</v>
      </c>
      <c r="L133" s="644">
        <f>4*8</f>
        <v>32</v>
      </c>
    </row>
    <row r="134" spans="2:12" s="403" customFormat="1" ht="18" customHeight="1" x14ac:dyDescent="0.3">
      <c r="B134" s="754">
        <f t="shared" si="23"/>
        <v>4</v>
      </c>
      <c r="C134" s="717" t="str">
        <f>BACKUP!C202</f>
        <v>Lisplank</v>
      </c>
      <c r="D134" s="304"/>
      <c r="E134" s="718"/>
      <c r="F134" s="305">
        <f>BACKUP!M202</f>
        <v>38</v>
      </c>
      <c r="G134" s="750" t="str">
        <f>G133</f>
        <v>M</v>
      </c>
      <c r="H134" s="752" t="str">
        <f t="shared" si="22"/>
        <v>A.4.6.1.21</v>
      </c>
      <c r="I134" s="305">
        <f t="shared" si="22"/>
        <v>53650</v>
      </c>
      <c r="J134" s="753">
        <f t="shared" si="24"/>
        <v>2038700</v>
      </c>
      <c r="L134" s="644"/>
    </row>
    <row r="135" spans="2:12" ht="18" customHeight="1" x14ac:dyDescent="0.3">
      <c r="B135" s="748"/>
      <c r="C135" s="980"/>
      <c r="D135" s="981"/>
      <c r="E135" s="981"/>
      <c r="F135" s="981"/>
      <c r="G135" s="981"/>
      <c r="H135" s="981"/>
      <c r="I135" s="982"/>
      <c r="J135" s="766">
        <f>J131+J132+J133+J134</f>
        <v>25995357.920000002</v>
      </c>
    </row>
    <row r="136" spans="2:12" ht="18" customHeight="1" x14ac:dyDescent="0.3">
      <c r="B136" s="748"/>
      <c r="C136" s="714"/>
      <c r="D136" s="715"/>
      <c r="E136" s="715"/>
      <c r="F136" s="715"/>
      <c r="G136" s="715"/>
      <c r="H136" s="715"/>
      <c r="I136" s="716"/>
      <c r="J136" s="766"/>
    </row>
    <row r="137" spans="2:12" ht="22.5" customHeight="1" x14ac:dyDescent="0.3">
      <c r="B137" s="748" t="s">
        <v>284</v>
      </c>
      <c r="C137" s="537" t="str">
        <f>BACKUP!C205</f>
        <v>PEKERJAAN TOILET</v>
      </c>
      <c r="D137" s="722"/>
      <c r="E137" s="722"/>
      <c r="F137" s="722"/>
      <c r="G137" s="722"/>
      <c r="H137" s="722"/>
      <c r="I137" s="712"/>
      <c r="J137" s="766">
        <f>J142+J146+J172+J185+J191+J197+J176+J181</f>
        <v>41583603.863641568</v>
      </c>
    </row>
    <row r="138" spans="2:12" ht="22.5" customHeight="1" x14ac:dyDescent="0.3">
      <c r="B138" s="748" t="s">
        <v>0</v>
      </c>
      <c r="C138" s="983" t="str">
        <f>BACKUP!C206</f>
        <v>PEKERJAAN TANAH</v>
      </c>
      <c r="D138" s="984"/>
      <c r="E138" s="985"/>
      <c r="F138" s="764"/>
      <c r="G138" s="750"/>
      <c r="H138" s="750"/>
      <c r="I138" s="543"/>
      <c r="J138" s="765"/>
      <c r="L138" s="506"/>
    </row>
    <row r="139" spans="2:12" ht="18" customHeight="1" x14ac:dyDescent="0.3">
      <c r="B139" s="751">
        <v>1</v>
      </c>
      <c r="C139" s="997" t="str">
        <f>BACKUP!C207</f>
        <v>Galian Tanah Pondasi</v>
      </c>
      <c r="D139" s="998"/>
      <c r="E139" s="998"/>
      <c r="F139" s="764">
        <f>BACKUP!M207</f>
        <v>3.375</v>
      </c>
      <c r="G139" s="750" t="str">
        <f>G131</f>
        <v>M3</v>
      </c>
      <c r="H139" s="752" t="str">
        <f t="shared" ref="H139:I141" si="25">H65</f>
        <v>A.1.7.2.e</v>
      </c>
      <c r="I139" s="764">
        <f t="shared" si="25"/>
        <v>186750</v>
      </c>
      <c r="J139" s="765">
        <f t="shared" ref="J139" si="26">$F139*I139</f>
        <v>630281.25</v>
      </c>
      <c r="L139" s="506"/>
    </row>
    <row r="140" spans="2:12" ht="18" customHeight="1" x14ac:dyDescent="0.3">
      <c r="B140" s="754">
        <v>2</v>
      </c>
      <c r="C140" s="997" t="str">
        <f>BACKUP!C208</f>
        <v>Urugan Pasir Bawah Pondasi</v>
      </c>
      <c r="D140" s="998"/>
      <c r="E140" s="999"/>
      <c r="F140" s="305">
        <f>BACKUP!M208</f>
        <v>0.33749999999999997</v>
      </c>
      <c r="G140" s="750" t="str">
        <f>G139</f>
        <v>M3</v>
      </c>
      <c r="H140" s="752" t="str">
        <f t="shared" si="25"/>
        <v>A.1.7.2.d</v>
      </c>
      <c r="I140" s="305">
        <f t="shared" si="25"/>
        <v>130300</v>
      </c>
      <c r="J140" s="753">
        <f>F140*I140</f>
        <v>43976.249999999993</v>
      </c>
    </row>
    <row r="141" spans="2:12" ht="18" customHeight="1" x14ac:dyDescent="0.3">
      <c r="B141" s="754">
        <v>3</v>
      </c>
      <c r="C141" s="997" t="str">
        <f>BACKUP!C209</f>
        <v>Urugan Tanah Kembali</v>
      </c>
      <c r="D141" s="998"/>
      <c r="E141" s="999"/>
      <c r="F141" s="305">
        <f>BACKUP!M209</f>
        <v>1.0125</v>
      </c>
      <c r="G141" s="750" t="str">
        <f>G139</f>
        <v>M3</v>
      </c>
      <c r="H141" s="752" t="str">
        <f t="shared" si="25"/>
        <v>A.1.7.2.a</v>
      </c>
      <c r="I141" s="305">
        <f t="shared" si="25"/>
        <v>61500</v>
      </c>
      <c r="J141" s="753">
        <f>F141*I141</f>
        <v>62268.75</v>
      </c>
    </row>
    <row r="142" spans="2:12" ht="18" customHeight="1" x14ac:dyDescent="0.3">
      <c r="B142" s="748"/>
      <c r="C142" s="980"/>
      <c r="D142" s="981"/>
      <c r="E142" s="981"/>
      <c r="F142" s="981"/>
      <c r="G142" s="981"/>
      <c r="H142" s="981"/>
      <c r="I142" s="982"/>
      <c r="J142" s="766">
        <f>SUM(J138:J141)</f>
        <v>736526.25</v>
      </c>
    </row>
    <row r="143" spans="2:12" ht="22.2" customHeight="1" x14ac:dyDescent="0.3">
      <c r="B143" s="748" t="s">
        <v>6</v>
      </c>
      <c r="C143" s="983" t="str">
        <f>BACKUP!C211</f>
        <v>PEKERJAAN PONDASI</v>
      </c>
      <c r="D143" s="984"/>
      <c r="E143" s="984"/>
      <c r="F143" s="984"/>
      <c r="G143" s="984"/>
      <c r="H143" s="984"/>
      <c r="I143" s="985"/>
      <c r="J143" s="766"/>
    </row>
    <row r="144" spans="2:12" ht="18" customHeight="1" x14ac:dyDescent="0.3">
      <c r="B144" s="751" t="s">
        <v>433</v>
      </c>
      <c r="C144" s="997" t="str">
        <f>BACKUP!C212</f>
        <v>Pasangan Astamping</v>
      </c>
      <c r="D144" s="998"/>
      <c r="E144" s="999"/>
      <c r="F144" s="305">
        <f>BACKUP!M212</f>
        <v>0.67499999999999993</v>
      </c>
      <c r="G144" s="750" t="str">
        <f>G141</f>
        <v>M3</v>
      </c>
      <c r="H144" s="752" t="str">
        <f>H70</f>
        <v>A.3.2.1.9</v>
      </c>
      <c r="I144" s="305">
        <f>I70</f>
        <v>645300</v>
      </c>
      <c r="J144" s="753">
        <f>$F144*I144</f>
        <v>435577.49999999994</v>
      </c>
    </row>
    <row r="145" spans="2:10" ht="18" customHeight="1" x14ac:dyDescent="0.3">
      <c r="B145" s="751">
        <v>2</v>
      </c>
      <c r="C145" s="997" t="str">
        <f>BACKUP!C213</f>
        <v>Pasangan Batu Kali 1: 4</v>
      </c>
      <c r="D145" s="998"/>
      <c r="E145" s="999"/>
      <c r="F145" s="305">
        <f>BACKUP!M213</f>
        <v>3.9374999999999996</v>
      </c>
      <c r="G145" s="750" t="str">
        <f>G144</f>
        <v>M3</v>
      </c>
      <c r="H145" s="752" t="str">
        <f>H71</f>
        <v>A.3.2.1.2</v>
      </c>
      <c r="I145" s="305">
        <f>I144</f>
        <v>645300</v>
      </c>
      <c r="J145" s="753">
        <f>$F145*I145</f>
        <v>2540868.7499999995</v>
      </c>
    </row>
    <row r="146" spans="2:10" ht="18" customHeight="1" x14ac:dyDescent="0.3">
      <c r="B146" s="803"/>
      <c r="C146" s="997"/>
      <c r="D146" s="998"/>
      <c r="E146" s="998"/>
      <c r="F146" s="998"/>
      <c r="G146" s="998"/>
      <c r="H146" s="998"/>
      <c r="I146" s="999"/>
      <c r="J146" s="804">
        <f>SUM(J144:J145)</f>
        <v>2976446.2499999995</v>
      </c>
    </row>
    <row r="147" spans="2:10" ht="18" hidden="1" customHeight="1" thickBot="1" x14ac:dyDescent="0.35">
      <c r="B147" s="748" t="s">
        <v>922</v>
      </c>
      <c r="C147" s="985" t="s">
        <v>925</v>
      </c>
      <c r="D147" s="1022"/>
      <c r="E147" s="1022"/>
      <c r="F147" s="539"/>
      <c r="G147" s="820"/>
      <c r="H147" s="823"/>
      <c r="I147" s="539"/>
      <c r="J147" s="806"/>
    </row>
    <row r="148" spans="2:10" ht="18" hidden="1" customHeight="1" thickBot="1" x14ac:dyDescent="0.35">
      <c r="B148" s="748">
        <v>1</v>
      </c>
      <c r="C148" s="712" t="s">
        <v>926</v>
      </c>
      <c r="D148" s="713"/>
      <c r="E148" s="713"/>
      <c r="F148" s="539" t="e">
        <f>BACKUP!#REF!*2</f>
        <v>#REF!</v>
      </c>
      <c r="G148" s="820" t="e">
        <f>#REF!</f>
        <v>#REF!</v>
      </c>
      <c r="H148" s="825" t="str">
        <f>'ANL OKE'!B1112</f>
        <v>A.4.7.1.4</v>
      </c>
      <c r="I148" s="539">
        <f>'ANL OKE'!I1134</f>
        <v>50312</v>
      </c>
      <c r="J148" s="806" t="e">
        <f>F148*I148</f>
        <v>#REF!</v>
      </c>
    </row>
    <row r="149" spans="2:10" hidden="1" x14ac:dyDescent="0.3">
      <c r="B149" s="748">
        <v>2</v>
      </c>
      <c r="C149" s="721" t="s">
        <v>938</v>
      </c>
      <c r="D149" s="821"/>
      <c r="E149" s="821"/>
      <c r="F149" s="539">
        <v>4</v>
      </c>
      <c r="G149" s="820" t="s">
        <v>58</v>
      </c>
      <c r="H149" s="820" t="s">
        <v>452</v>
      </c>
      <c r="I149" s="539">
        <v>750000</v>
      </c>
      <c r="J149" s="806">
        <f>F149*I149</f>
        <v>3000000</v>
      </c>
    </row>
    <row r="150" spans="2:10" ht="14.4" hidden="1" customHeight="1" x14ac:dyDescent="0.3">
      <c r="B150" s="748">
        <v>3</v>
      </c>
      <c r="C150" s="721" t="s">
        <v>927</v>
      </c>
      <c r="D150" s="821"/>
      <c r="E150" s="821"/>
      <c r="F150" s="826">
        <v>1</v>
      </c>
      <c r="G150" s="820" t="s">
        <v>158</v>
      </c>
      <c r="H150" s="820" t="s">
        <v>452</v>
      </c>
      <c r="I150" s="643">
        <v>1000000</v>
      </c>
      <c r="J150" s="806">
        <f>F150*I150</f>
        <v>1000000</v>
      </c>
    </row>
    <row r="151" spans="2:10" ht="14.4" hidden="1" thickBot="1" x14ac:dyDescent="0.35">
      <c r="B151" s="827"/>
      <c r="C151" s="1021"/>
      <c r="D151" s="1021"/>
      <c r="E151" s="1021"/>
      <c r="F151" s="1021"/>
      <c r="G151" s="1021"/>
      <c r="H151" s="1021"/>
      <c r="I151" s="1021"/>
      <c r="J151" s="109" t="e">
        <f>SUM(J148:J150)</f>
        <v>#REF!</v>
      </c>
    </row>
    <row r="152" spans="2:10" ht="20.399999999999999" customHeight="1" x14ac:dyDescent="0.3">
      <c r="B152" s="802" t="s">
        <v>7</v>
      </c>
      <c r="C152" s="914" t="str">
        <f>BACKUP!C215</f>
        <v>PEKERJAAN BETON</v>
      </c>
      <c r="D152" s="915"/>
      <c r="E152" s="915"/>
      <c r="F152" s="915"/>
      <c r="G152" s="915"/>
      <c r="H152" s="915"/>
      <c r="I152" s="916"/>
      <c r="J152" s="867"/>
    </row>
    <row r="153" spans="2:10" ht="19.2" customHeight="1" x14ac:dyDescent="0.3">
      <c r="B153" s="178">
        <v>1</v>
      </c>
      <c r="C153" s="749" t="str">
        <f>BACKUP!C216</f>
        <v>Balok Sloof Uk 15/15</v>
      </c>
      <c r="D153" s="821"/>
      <c r="E153" s="821"/>
      <c r="F153" s="539"/>
      <c r="G153" s="820"/>
      <c r="H153" s="820"/>
      <c r="I153" s="539"/>
      <c r="J153" s="806"/>
    </row>
    <row r="154" spans="2:10" ht="19.8" customHeight="1" x14ac:dyDescent="0.3">
      <c r="B154" s="802"/>
      <c r="C154" s="740" t="s">
        <v>1020</v>
      </c>
      <c r="D154" s="821"/>
      <c r="E154" s="821"/>
      <c r="F154" s="305">
        <f>BACKUP!M216</f>
        <v>0.25312499999999999</v>
      </c>
      <c r="G154" s="750" t="str">
        <f>G145</f>
        <v>M3</v>
      </c>
      <c r="H154" s="750" t="str">
        <f>'ANL OKE'!B326</f>
        <v>A.4.1.1.6.</v>
      </c>
      <c r="I154" s="305">
        <f>'ANL OKE'!I346</f>
        <v>1045146.7724867725</v>
      </c>
      <c r="J154" s="805">
        <f>F154*I154</f>
        <v>264552.77678571426</v>
      </c>
    </row>
    <row r="155" spans="2:10" ht="21" customHeight="1" x14ac:dyDescent="0.3">
      <c r="B155" s="802"/>
      <c r="C155" s="740" t="s">
        <v>845</v>
      </c>
      <c r="D155" s="821"/>
      <c r="E155" s="821"/>
      <c r="F155" s="305">
        <f>BACKUP!I222</f>
        <v>39.949200000000005</v>
      </c>
      <c r="G155" s="750" t="s">
        <v>13</v>
      </c>
      <c r="H155" s="750" t="str">
        <f>'ANL OKE'!B392</f>
        <v>A.4.1.1.15.a</v>
      </c>
      <c r="I155" s="305">
        <f>'ANL OKE'!I411</f>
        <v>17998</v>
      </c>
      <c r="J155" s="805">
        <f>F155*I155</f>
        <v>719005.70160000003</v>
      </c>
    </row>
    <row r="156" spans="2:10" ht="18.600000000000001" customHeight="1" x14ac:dyDescent="0.3">
      <c r="B156" s="802"/>
      <c r="C156" s="740" t="s">
        <v>1018</v>
      </c>
      <c r="D156" s="821"/>
      <c r="E156" s="821"/>
      <c r="F156" s="305">
        <f>BACKUP!K222</f>
        <v>8.1673919999999995</v>
      </c>
      <c r="G156" s="750" t="str">
        <f>G155</f>
        <v>Kg</v>
      </c>
      <c r="H156" s="750" t="str">
        <f>H155</f>
        <v>A.4.1.1.15.a</v>
      </c>
      <c r="I156" s="305">
        <f>I155</f>
        <v>17998</v>
      </c>
      <c r="J156" s="805">
        <f>F156*I156</f>
        <v>146996.72121600001</v>
      </c>
    </row>
    <row r="157" spans="2:10" ht="19.05" customHeight="1" x14ac:dyDescent="0.3">
      <c r="B157" s="802"/>
      <c r="C157" s="740" t="s">
        <v>1019</v>
      </c>
      <c r="D157" s="821"/>
      <c r="E157" s="821"/>
      <c r="F157" s="305">
        <f>BACKUP!W242</f>
        <v>3.375</v>
      </c>
      <c r="G157" s="750" t="s">
        <v>436</v>
      </c>
      <c r="H157" s="750" t="str">
        <f>'ANL OKE'!B456</f>
        <v>A.4.1.1.19</v>
      </c>
      <c r="I157" s="305">
        <f>'ANL OKE'!I476</f>
        <v>119630</v>
      </c>
      <c r="J157" s="805">
        <f>F157*I157</f>
        <v>403751.25</v>
      </c>
    </row>
    <row r="158" spans="2:10" ht="19.05" customHeight="1" x14ac:dyDescent="0.3">
      <c r="B158" s="178">
        <v>2</v>
      </c>
      <c r="C158" s="986" t="s">
        <v>1023</v>
      </c>
      <c r="D158" s="987"/>
      <c r="E158" s="988"/>
      <c r="F158" s="539"/>
      <c r="G158" s="820"/>
      <c r="H158" s="820"/>
      <c r="I158" s="539"/>
      <c r="J158" s="806"/>
    </row>
    <row r="159" spans="2:10" ht="19.05" customHeight="1" x14ac:dyDescent="0.3">
      <c r="B159" s="802"/>
      <c r="C159" s="740" t="s">
        <v>1020</v>
      </c>
      <c r="D159" s="821"/>
      <c r="E159" s="821"/>
      <c r="F159" s="305">
        <f>BACKUP!M217</f>
        <v>0.26999999999999996</v>
      </c>
      <c r="G159" s="750" t="str">
        <f>G154</f>
        <v>M3</v>
      </c>
      <c r="H159" s="750" t="str">
        <f>H154</f>
        <v>A.4.1.1.6.</v>
      </c>
      <c r="I159" s="305">
        <f>I154</f>
        <v>1045146.7724867725</v>
      </c>
      <c r="J159" s="805">
        <f>F159*I159</f>
        <v>282189.62857142853</v>
      </c>
    </row>
    <row r="160" spans="2:10" ht="19.05" customHeight="1" x14ac:dyDescent="0.3">
      <c r="B160" s="802"/>
      <c r="C160" s="740" t="s">
        <v>845</v>
      </c>
      <c r="D160" s="821"/>
      <c r="E160" s="821"/>
      <c r="F160" s="305">
        <f>BACKUP!I223</f>
        <v>63.918720000000008</v>
      </c>
      <c r="G160" s="750" t="s">
        <v>13</v>
      </c>
      <c r="H160" s="750" t="str">
        <f>H155</f>
        <v>A.4.1.1.15.a</v>
      </c>
      <c r="I160" s="305">
        <f>I155</f>
        <v>17998</v>
      </c>
      <c r="J160" s="805">
        <f>F160*I160</f>
        <v>1150409.12256</v>
      </c>
    </row>
    <row r="161" spans="2:10" ht="19.05" customHeight="1" x14ac:dyDescent="0.3">
      <c r="B161" s="802"/>
      <c r="C161" s="740" t="s">
        <v>1018</v>
      </c>
      <c r="D161" s="821"/>
      <c r="E161" s="821"/>
      <c r="F161" s="305">
        <f>BACKUP!K223</f>
        <v>13.0678272</v>
      </c>
      <c r="G161" s="750" t="str">
        <f>G160</f>
        <v>Kg</v>
      </c>
      <c r="H161" s="750" t="str">
        <f>H160</f>
        <v>A.4.1.1.15.a</v>
      </c>
      <c r="I161" s="305">
        <f>I155</f>
        <v>17998</v>
      </c>
      <c r="J161" s="805">
        <f>F161*I161</f>
        <v>235194.75394560001</v>
      </c>
    </row>
    <row r="162" spans="2:10" ht="19.05" customHeight="1" x14ac:dyDescent="0.3">
      <c r="B162" s="178"/>
      <c r="C162" s="740" t="s">
        <v>1019</v>
      </c>
      <c r="D162" s="821"/>
      <c r="E162" s="821"/>
      <c r="F162" s="305">
        <f>BACKUP!AG239</f>
        <v>3.5999999999999996</v>
      </c>
      <c r="G162" s="750" t="s">
        <v>436</v>
      </c>
      <c r="H162" s="750" t="str">
        <f>'ANL OKE'!B478</f>
        <v>A.4.1.1.20</v>
      </c>
      <c r="I162" s="305">
        <f>'ANL OKE'!I501</f>
        <v>133068.33333333334</v>
      </c>
      <c r="J162" s="805">
        <f>F162*I162</f>
        <v>479046</v>
      </c>
    </row>
    <row r="163" spans="2:10" ht="19.05" customHeight="1" x14ac:dyDescent="0.3">
      <c r="B163" s="178">
        <v>3</v>
      </c>
      <c r="C163" s="749" t="s">
        <v>1024</v>
      </c>
      <c r="D163" s="821"/>
      <c r="E163" s="821"/>
      <c r="F163" s="539"/>
      <c r="G163" s="820"/>
      <c r="H163" s="820"/>
      <c r="I163" s="539"/>
      <c r="J163" s="806"/>
    </row>
    <row r="164" spans="2:10" ht="19.05" customHeight="1" x14ac:dyDescent="0.3">
      <c r="B164" s="802"/>
      <c r="C164" s="740" t="s">
        <v>1020</v>
      </c>
      <c r="D164" s="821"/>
      <c r="E164" s="821"/>
      <c r="F164" s="305">
        <f>BACKUP!M218</f>
        <v>0.33749999999999997</v>
      </c>
      <c r="G164" s="750" t="str">
        <f>G159</f>
        <v>M3</v>
      </c>
      <c r="H164" s="750" t="str">
        <f>H159</f>
        <v>A.4.1.1.6.</v>
      </c>
      <c r="I164" s="305">
        <f>I159</f>
        <v>1045146.7724867725</v>
      </c>
      <c r="J164" s="805">
        <f>F164*I164</f>
        <v>352737.03571428568</v>
      </c>
    </row>
    <row r="165" spans="2:10" ht="19.05" customHeight="1" x14ac:dyDescent="0.3">
      <c r="B165" s="802"/>
      <c r="C165" s="740" t="s">
        <v>845</v>
      </c>
      <c r="D165" s="821"/>
      <c r="E165" s="821"/>
      <c r="F165" s="305">
        <f>BACKUP!I224</f>
        <v>39.949200000000005</v>
      </c>
      <c r="G165" s="750" t="s">
        <v>13</v>
      </c>
      <c r="H165" s="750" t="str">
        <f>H160</f>
        <v>A.4.1.1.15.a</v>
      </c>
      <c r="I165" s="305">
        <f>I160</f>
        <v>17998</v>
      </c>
      <c r="J165" s="805">
        <f>F165*I165</f>
        <v>719005.70160000003</v>
      </c>
    </row>
    <row r="166" spans="2:10" ht="19.05" customHeight="1" x14ac:dyDescent="0.3">
      <c r="B166" s="802"/>
      <c r="C166" s="740" t="s">
        <v>1018</v>
      </c>
      <c r="D166" s="821"/>
      <c r="E166" s="821"/>
      <c r="F166" s="305">
        <f>BACKUP!K224</f>
        <v>8.1673919999999995</v>
      </c>
      <c r="G166" s="750" t="str">
        <f>G165</f>
        <v>Kg</v>
      </c>
      <c r="H166" s="750" t="str">
        <f>H165</f>
        <v>A.4.1.1.15.a</v>
      </c>
      <c r="I166" s="305">
        <f>I160</f>
        <v>17998</v>
      </c>
      <c r="J166" s="805">
        <f>F166*I166</f>
        <v>146996.72121600001</v>
      </c>
    </row>
    <row r="167" spans="2:10" ht="19.05" customHeight="1" x14ac:dyDescent="0.3">
      <c r="B167" s="802"/>
      <c r="C167" s="740" t="s">
        <v>1019</v>
      </c>
      <c r="D167" s="821"/>
      <c r="E167" s="821"/>
      <c r="F167" s="305">
        <f>BACKUP!U274</f>
        <v>1.6875</v>
      </c>
      <c r="G167" s="750" t="str">
        <f>G162</f>
        <v>M2</v>
      </c>
      <c r="H167" s="750" t="str">
        <f>'ANL OKE'!B503</f>
        <v>A.4.1.1.21</v>
      </c>
      <c r="I167" s="305">
        <f>'ANL OKE'!I526</f>
        <v>204852.5</v>
      </c>
      <c r="J167" s="805">
        <f>F167*I167</f>
        <v>345688.59375</v>
      </c>
    </row>
    <row r="168" spans="2:10" ht="19.05" customHeight="1" x14ac:dyDescent="0.3">
      <c r="B168" s="178">
        <v>4</v>
      </c>
      <c r="C168" s="749" t="s">
        <v>1025</v>
      </c>
      <c r="D168" s="821"/>
      <c r="E168" s="821"/>
      <c r="F168" s="539"/>
      <c r="G168" s="820"/>
      <c r="H168" s="820"/>
      <c r="I168" s="539"/>
      <c r="J168" s="806"/>
    </row>
    <row r="169" spans="2:10" ht="19.05" customHeight="1" x14ac:dyDescent="0.3">
      <c r="B169" s="802"/>
      <c r="C169" s="740" t="s">
        <v>1020</v>
      </c>
      <c r="D169" s="821"/>
      <c r="E169" s="821"/>
      <c r="F169" s="305">
        <f>BACKUP!M219</f>
        <v>1.3199999999999998</v>
      </c>
      <c r="G169" s="750" t="str">
        <f>G164</f>
        <v>M3</v>
      </c>
      <c r="H169" s="750" t="str">
        <f>H164</f>
        <v>A.4.1.1.6.</v>
      </c>
      <c r="I169" s="305">
        <f>I164</f>
        <v>1045146.7724867725</v>
      </c>
      <c r="J169" s="805">
        <f>F169*I169</f>
        <v>1379593.7396825396</v>
      </c>
    </row>
    <row r="170" spans="2:10" ht="19.05" customHeight="1" x14ac:dyDescent="0.3">
      <c r="B170" s="802"/>
      <c r="C170" s="740" t="s">
        <v>845</v>
      </c>
      <c r="D170" s="821"/>
      <c r="E170" s="821"/>
      <c r="F170" s="305">
        <f>BACKUP!M225</f>
        <v>628.83000000000004</v>
      </c>
      <c r="G170" s="750" t="s">
        <v>13</v>
      </c>
      <c r="H170" s="750" t="str">
        <f>H165</f>
        <v>A.4.1.1.15.a</v>
      </c>
      <c r="I170" s="305">
        <f>I165</f>
        <v>17998</v>
      </c>
      <c r="J170" s="805">
        <f>F170*I170</f>
        <v>11317682.34</v>
      </c>
    </row>
    <row r="171" spans="2:10" ht="19.05" customHeight="1" x14ac:dyDescent="0.3">
      <c r="B171" s="802"/>
      <c r="C171" s="740" t="s">
        <v>1019</v>
      </c>
      <c r="D171" s="821"/>
      <c r="E171" s="821"/>
      <c r="F171" s="305">
        <f>BACKUP!X331</f>
        <v>1.56</v>
      </c>
      <c r="G171" s="750" t="str">
        <f>G167</f>
        <v>M2</v>
      </c>
      <c r="H171" s="750" t="str">
        <f>'ANL OKE'!B528</f>
        <v>A.4.1.1.22</v>
      </c>
      <c r="I171" s="305">
        <f>'ANL OKE'!I551</f>
        <v>243602.5</v>
      </c>
      <c r="J171" s="805">
        <f>F171*I171</f>
        <v>380019.9</v>
      </c>
    </row>
    <row r="172" spans="2:10" ht="19.05" customHeight="1" x14ac:dyDescent="0.3">
      <c r="B172" s="802"/>
      <c r="C172" s="980"/>
      <c r="D172" s="981"/>
      <c r="E172" s="982"/>
      <c r="F172" s="539"/>
      <c r="G172" s="820"/>
      <c r="H172" s="820"/>
      <c r="I172" s="539"/>
      <c r="J172" s="806">
        <f>SUM(J154:J171)</f>
        <v>18322869.986641567</v>
      </c>
    </row>
    <row r="173" spans="2:10" ht="19.05" customHeight="1" x14ac:dyDescent="0.3">
      <c r="B173" s="802" t="s">
        <v>8</v>
      </c>
      <c r="C173" s="983" t="str">
        <f>BACKUP!C227</f>
        <v>PEKERJAAN DINDING</v>
      </c>
      <c r="D173" s="984"/>
      <c r="E173" s="984"/>
      <c r="F173" s="984"/>
      <c r="G173" s="984"/>
      <c r="H173" s="984"/>
      <c r="I173" s="985"/>
      <c r="J173" s="806"/>
    </row>
    <row r="174" spans="2:10" ht="19.05" customHeight="1" x14ac:dyDescent="0.3">
      <c r="B174" s="178">
        <v>1</v>
      </c>
      <c r="C174" s="986" t="str">
        <f>BACKUP!C228</f>
        <v>Pasangan bata 1:4</v>
      </c>
      <c r="D174" s="987"/>
      <c r="E174" s="988"/>
      <c r="F174" s="749">
        <f>BACKUP!M228</f>
        <v>30.45</v>
      </c>
      <c r="G174" s="750" t="str">
        <f>G171</f>
        <v>M2</v>
      </c>
      <c r="H174" s="750" t="str">
        <f>H86</f>
        <v>A.4.4.1.9</v>
      </c>
      <c r="I174" s="305">
        <f>I86</f>
        <v>124953.72666666667</v>
      </c>
      <c r="J174" s="805">
        <f>F174*I174</f>
        <v>3804840.977</v>
      </c>
    </row>
    <row r="175" spans="2:10" ht="19.05" customHeight="1" x14ac:dyDescent="0.3">
      <c r="B175" s="178">
        <v>2</v>
      </c>
      <c r="C175" s="986" t="str">
        <f>BACKUP!C229</f>
        <v xml:space="preserve">Plasteran 1:4 </v>
      </c>
      <c r="D175" s="987"/>
      <c r="E175" s="988"/>
      <c r="F175" s="749">
        <f>BACKUP!M229</f>
        <v>60.9</v>
      </c>
      <c r="G175" s="750" t="str">
        <f>G174</f>
        <v>M2</v>
      </c>
      <c r="H175" s="750" t="str">
        <f>H87</f>
        <v>A.4.4.2.4</v>
      </c>
      <c r="I175" s="305">
        <f>I87</f>
        <v>69252</v>
      </c>
      <c r="J175" s="805">
        <f>F175*I175</f>
        <v>4217446.8</v>
      </c>
    </row>
    <row r="176" spans="2:10" ht="19.05" customHeight="1" x14ac:dyDescent="0.3">
      <c r="B176" s="802"/>
      <c r="C176" s="983"/>
      <c r="D176" s="984"/>
      <c r="E176" s="985"/>
      <c r="F176" s="821"/>
      <c r="G176" s="820"/>
      <c r="H176" s="820"/>
      <c r="I176" s="539"/>
      <c r="J176" s="806">
        <f>J174+J175</f>
        <v>8022287.7769999998</v>
      </c>
    </row>
    <row r="177" spans="2:10" ht="19.05" customHeight="1" x14ac:dyDescent="0.3">
      <c r="B177" s="802" t="s">
        <v>9</v>
      </c>
      <c r="C177" s="983" t="str">
        <f>BACKUP!C231</f>
        <v>PEKERJAAN LANTAI</v>
      </c>
      <c r="D177" s="984"/>
      <c r="E177" s="984"/>
      <c r="F177" s="984"/>
      <c r="G177" s="984"/>
      <c r="H177" s="984"/>
      <c r="I177" s="985"/>
      <c r="J177" s="806"/>
    </row>
    <row r="178" spans="2:10" ht="19.05" customHeight="1" x14ac:dyDescent="0.3">
      <c r="B178" s="178">
        <v>1</v>
      </c>
      <c r="C178" s="706" t="str">
        <f>BACKUP!C232</f>
        <v>Urugan Tanah Bawah Lantai</v>
      </c>
      <c r="D178" s="706"/>
      <c r="E178" s="706"/>
      <c r="F178" s="749">
        <f>BACKUP!M232</f>
        <v>2.2000000000000002</v>
      </c>
      <c r="G178" s="750" t="str">
        <f>G169</f>
        <v>M3</v>
      </c>
      <c r="H178" s="750" t="str">
        <f>H104</f>
        <v>A.1.7.2.a</v>
      </c>
      <c r="I178" s="305">
        <f>I104</f>
        <v>61500</v>
      </c>
      <c r="J178" s="805">
        <f>I178*F178</f>
        <v>135300</v>
      </c>
    </row>
    <row r="179" spans="2:10" ht="19.05" customHeight="1" x14ac:dyDescent="0.3">
      <c r="B179" s="178">
        <v>2</v>
      </c>
      <c r="C179" s="706" t="str">
        <f>BACKUP!C233</f>
        <v>Urugan Pasir Bawah Lantai T = 5Cm</v>
      </c>
      <c r="D179" s="706"/>
      <c r="E179" s="706"/>
      <c r="F179" s="749">
        <f>BACKUP!M233</f>
        <v>0.55000000000000004</v>
      </c>
      <c r="G179" s="750" t="str">
        <f>G178</f>
        <v>M3</v>
      </c>
      <c r="H179" s="750" t="str">
        <f>H109</f>
        <v>A.1.7.2.d</v>
      </c>
      <c r="I179" s="305">
        <f>I109</f>
        <v>130300</v>
      </c>
      <c r="J179" s="805">
        <f>I179*F179</f>
        <v>71665</v>
      </c>
    </row>
    <row r="180" spans="2:10" ht="19.05" customHeight="1" x14ac:dyDescent="0.3">
      <c r="B180" s="178">
        <v>3</v>
      </c>
      <c r="C180" s="706" t="str">
        <f>BACKUP!C234</f>
        <v>Beton Tumbuk T = 7 cm</v>
      </c>
      <c r="D180" s="706"/>
      <c r="E180" s="706"/>
      <c r="F180" s="749">
        <f>BACKUP!M234</f>
        <v>0.77</v>
      </c>
      <c r="G180" s="750" t="str">
        <f>G179</f>
        <v>M3</v>
      </c>
      <c r="H180" s="750" t="str">
        <f>H111</f>
        <v>A.4.1.1.1</v>
      </c>
      <c r="I180" s="868">
        <f>I111</f>
        <v>864585.71428571432</v>
      </c>
      <c r="J180" s="869">
        <f>F180*I180</f>
        <v>665731</v>
      </c>
    </row>
    <row r="181" spans="2:10" ht="19.05" customHeight="1" x14ac:dyDescent="0.3">
      <c r="B181" s="802"/>
      <c r="C181" s="983"/>
      <c r="D181" s="984"/>
      <c r="E181" s="985"/>
      <c r="F181" s="821"/>
      <c r="G181" s="820"/>
      <c r="H181" s="820"/>
      <c r="I181" s="821"/>
      <c r="J181" s="870">
        <f>J180+J179+J178</f>
        <v>872696</v>
      </c>
    </row>
    <row r="182" spans="2:10" ht="19.05" customHeight="1" x14ac:dyDescent="0.3">
      <c r="B182" s="802" t="s">
        <v>11</v>
      </c>
      <c r="C182" s="983" t="str">
        <f>BACKUP!C236</f>
        <v>PEKERJAAN KUSEN</v>
      </c>
      <c r="D182" s="984"/>
      <c r="E182" s="984"/>
      <c r="F182" s="984"/>
      <c r="G182" s="984"/>
      <c r="H182" s="984"/>
      <c r="I182" s="985"/>
      <c r="J182" s="871"/>
    </row>
    <row r="183" spans="2:10" ht="19.05" customHeight="1" x14ac:dyDescent="0.3">
      <c r="B183" s="178">
        <v>1</v>
      </c>
      <c r="C183" s="986" t="str">
        <f>BACKUP!C237</f>
        <v xml:space="preserve">Kusen Pintu  </v>
      </c>
      <c r="D183" s="987"/>
      <c r="E183" s="988"/>
      <c r="F183" s="749">
        <f>BACKUP!M237</f>
        <v>5.7599999999999998E-2</v>
      </c>
      <c r="G183" s="750" t="str">
        <f>G180</f>
        <v>M3</v>
      </c>
      <c r="H183" s="750" t="str">
        <f>H115</f>
        <v>A.4.6.1.1</v>
      </c>
      <c r="I183" s="868">
        <f>I115</f>
        <v>7513500</v>
      </c>
      <c r="J183" s="869">
        <f>F183*I183</f>
        <v>432777.6</v>
      </c>
    </row>
    <row r="184" spans="2:10" ht="19.05" customHeight="1" x14ac:dyDescent="0.3">
      <c r="B184" s="178">
        <v>2</v>
      </c>
      <c r="C184" s="986" t="str">
        <f>BACKUP!C238</f>
        <v>Daun Pintu PVC</v>
      </c>
      <c r="D184" s="987"/>
      <c r="E184" s="988"/>
      <c r="F184" s="749">
        <f>BACKUP!M238</f>
        <v>2</v>
      </c>
      <c r="G184" s="750" t="s">
        <v>58</v>
      </c>
      <c r="H184" s="750" t="s">
        <v>452</v>
      </c>
      <c r="I184" s="642">
        <v>250000</v>
      </c>
      <c r="J184" s="869">
        <f>I184*F184</f>
        <v>500000</v>
      </c>
    </row>
    <row r="185" spans="2:10" ht="19.05" customHeight="1" x14ac:dyDescent="0.3">
      <c r="B185" s="802"/>
      <c r="C185" s="986"/>
      <c r="D185" s="987"/>
      <c r="E185" s="988"/>
      <c r="F185" s="749"/>
      <c r="G185" s="750"/>
      <c r="H185" s="750"/>
      <c r="I185" s="749"/>
      <c r="J185" s="870">
        <f>J183+J184</f>
        <v>932777.6</v>
      </c>
    </row>
    <row r="186" spans="2:10" ht="19.05" customHeight="1" x14ac:dyDescent="0.3">
      <c r="B186" s="802"/>
      <c r="C186" s="983"/>
      <c r="D186" s="984"/>
      <c r="E186" s="985"/>
      <c r="F186" s="821"/>
      <c r="G186" s="820"/>
      <c r="H186" s="820"/>
      <c r="I186" s="821"/>
      <c r="J186" s="871"/>
    </row>
    <row r="187" spans="2:10" ht="19.05" customHeight="1" x14ac:dyDescent="0.3">
      <c r="B187" s="802" t="s">
        <v>368</v>
      </c>
      <c r="C187" s="983" t="str">
        <f>BACKUP!C241</f>
        <v>PEKERJAAN LISTRIK</v>
      </c>
      <c r="D187" s="984"/>
      <c r="E187" s="984"/>
      <c r="F187" s="984"/>
      <c r="G187" s="984"/>
      <c r="H187" s="984"/>
      <c r="I187" s="985"/>
      <c r="J187" s="871"/>
    </row>
    <row r="188" spans="2:10" ht="19.05" customHeight="1" x14ac:dyDescent="0.3">
      <c r="B188" s="178">
        <v>1</v>
      </c>
      <c r="C188" s="706" t="str">
        <f>BACKUP!C242</f>
        <v>Instalasi Titik Lampu</v>
      </c>
      <c r="D188" s="706"/>
      <c r="E188" s="706"/>
      <c r="F188" s="749">
        <f>BACKUP!M242</f>
        <v>2</v>
      </c>
      <c r="G188" s="750" t="s">
        <v>58</v>
      </c>
      <c r="H188" s="750" t="s">
        <v>452</v>
      </c>
      <c r="I188" s="868">
        <v>180000</v>
      </c>
      <c r="J188" s="869">
        <f>F188*I188</f>
        <v>360000</v>
      </c>
    </row>
    <row r="189" spans="2:10" ht="19.05" customHeight="1" x14ac:dyDescent="0.3">
      <c r="B189" s="178">
        <v>2</v>
      </c>
      <c r="C189" s="706" t="str">
        <f>BACKUP!C243</f>
        <v>Lampu LED 9 watt</v>
      </c>
      <c r="D189" s="706"/>
      <c r="E189" s="706"/>
      <c r="F189" s="749">
        <f>BACKUP!M243</f>
        <v>2</v>
      </c>
      <c r="G189" s="750" t="str">
        <f>G188</f>
        <v>Bh</v>
      </c>
      <c r="H189" s="750" t="str">
        <f>H188</f>
        <v>Taksir</v>
      </c>
      <c r="I189" s="642">
        <v>100000</v>
      </c>
      <c r="J189" s="869">
        <f>F189*I189</f>
        <v>200000</v>
      </c>
    </row>
    <row r="190" spans="2:10" ht="19.05" customHeight="1" x14ac:dyDescent="0.3">
      <c r="B190" s="178">
        <v>3</v>
      </c>
      <c r="C190" s="706" t="str">
        <f>BACKUP!C244</f>
        <v>Saklar ( Terpasang)</v>
      </c>
      <c r="D190" s="706"/>
      <c r="E190" s="706"/>
      <c r="F190" s="749">
        <f>BACKUP!M244</f>
        <v>2</v>
      </c>
      <c r="G190" s="750" t="str">
        <f>G189</f>
        <v>Bh</v>
      </c>
      <c r="H190" s="750" t="str">
        <f>H189</f>
        <v>Taksir</v>
      </c>
      <c r="I190" s="868">
        <f>I47</f>
        <v>30000</v>
      </c>
      <c r="J190" s="869">
        <f>I190*F190</f>
        <v>60000</v>
      </c>
    </row>
    <row r="191" spans="2:10" ht="19.05" customHeight="1" x14ac:dyDescent="0.3">
      <c r="B191" s="802"/>
      <c r="C191" s="983"/>
      <c r="D191" s="984"/>
      <c r="E191" s="985"/>
      <c r="F191" s="821"/>
      <c r="G191" s="820"/>
      <c r="H191" s="820"/>
      <c r="I191" s="821"/>
      <c r="J191" s="870">
        <f>J188+J189+J190</f>
        <v>620000</v>
      </c>
    </row>
    <row r="192" spans="2:10" ht="19.05" customHeight="1" x14ac:dyDescent="0.3">
      <c r="B192" s="802" t="s">
        <v>388</v>
      </c>
      <c r="C192" s="983" t="str">
        <f>BACKUP!C246</f>
        <v>PEKERJAAN SANITASI &amp; PLUMBING</v>
      </c>
      <c r="D192" s="984"/>
      <c r="E192" s="984"/>
      <c r="F192" s="984"/>
      <c r="G192" s="984"/>
      <c r="H192" s="984"/>
      <c r="I192" s="985"/>
      <c r="J192" s="871"/>
    </row>
    <row r="193" spans="1:10" ht="19.05" customHeight="1" x14ac:dyDescent="0.3">
      <c r="B193" s="178">
        <v>1</v>
      </c>
      <c r="C193" s="986" t="str">
        <f>BACKUP!C247</f>
        <v xml:space="preserve">Kloset Jongkok </v>
      </c>
      <c r="D193" s="987"/>
      <c r="E193" s="988"/>
      <c r="F193" s="749">
        <f>BACKUP!M247</f>
        <v>2</v>
      </c>
      <c r="G193" s="750" t="str">
        <f>G190</f>
        <v>Bh</v>
      </c>
      <c r="H193" s="750" t="str">
        <f>H190</f>
        <v>Taksir</v>
      </c>
      <c r="I193" s="642">
        <v>650000</v>
      </c>
      <c r="J193" s="869">
        <f>F193*I193</f>
        <v>1300000</v>
      </c>
    </row>
    <row r="194" spans="1:10" ht="19.05" customHeight="1" x14ac:dyDescent="0.3">
      <c r="B194" s="178">
        <v>2</v>
      </c>
      <c r="C194" s="1026" t="str">
        <f>BACKUP!C248</f>
        <v>Bak Fiber</v>
      </c>
      <c r="D194" s="1027"/>
      <c r="E194" s="1028"/>
      <c r="F194" s="749">
        <v>2</v>
      </c>
      <c r="G194" s="750" t="str">
        <f>G193</f>
        <v>Bh</v>
      </c>
      <c r="H194" s="750" t="str">
        <f>H193</f>
        <v>Taksir</v>
      </c>
      <c r="I194" s="642">
        <v>200000</v>
      </c>
      <c r="J194" s="869">
        <f>I194*F194</f>
        <v>400000</v>
      </c>
    </row>
    <row r="195" spans="1:10" ht="19.05" customHeight="1" x14ac:dyDescent="0.3">
      <c r="B195" s="178">
        <v>3</v>
      </c>
      <c r="C195" s="706" t="str">
        <f>BACKUP!C249</f>
        <v>Kran Air ( terpasang)</v>
      </c>
      <c r="D195" s="706"/>
      <c r="E195" s="706"/>
      <c r="F195" s="749">
        <v>2</v>
      </c>
      <c r="G195" s="750" t="str">
        <f>G194</f>
        <v>Bh</v>
      </c>
      <c r="H195" s="750" t="str">
        <f>H194</f>
        <v>Taksir</v>
      </c>
      <c r="I195" s="642">
        <v>200000</v>
      </c>
      <c r="J195" s="869">
        <f>I195*F195</f>
        <v>400000</v>
      </c>
    </row>
    <row r="196" spans="1:10" ht="19.05" customHeight="1" x14ac:dyDescent="0.3">
      <c r="B196" s="178">
        <v>4</v>
      </c>
      <c r="C196" s="986" t="str">
        <f>BACKUP!C250</f>
        <v>Septiktank</v>
      </c>
      <c r="D196" s="987"/>
      <c r="E196" s="988"/>
      <c r="F196" s="749">
        <v>1</v>
      </c>
      <c r="G196" s="750" t="s">
        <v>58</v>
      </c>
      <c r="H196" s="750" t="str">
        <f>H195</f>
        <v>Taksir</v>
      </c>
      <c r="I196" s="642">
        <v>7000000</v>
      </c>
      <c r="J196" s="872">
        <f>I196</f>
        <v>7000000</v>
      </c>
    </row>
    <row r="197" spans="1:10" ht="19.05" customHeight="1" x14ac:dyDescent="0.3">
      <c r="B197" s="802"/>
      <c r="C197" s="980"/>
      <c r="D197" s="981"/>
      <c r="E197" s="981"/>
      <c r="F197" s="981"/>
      <c r="G197" s="981"/>
      <c r="H197" s="981"/>
      <c r="I197" s="982"/>
      <c r="J197" s="870">
        <f>J193+J194+J195+J196</f>
        <v>9100000</v>
      </c>
    </row>
    <row r="198" spans="1:10" ht="19.05" customHeight="1" x14ac:dyDescent="0.3">
      <c r="B198" s="802"/>
      <c r="C198" s="980"/>
      <c r="D198" s="981"/>
      <c r="E198" s="981"/>
      <c r="F198" s="981"/>
      <c r="G198" s="981"/>
      <c r="H198" s="981"/>
      <c r="I198" s="982"/>
      <c r="J198" s="870"/>
    </row>
    <row r="199" spans="1:10" ht="19.05" customHeight="1" x14ac:dyDescent="0.3">
      <c r="B199" s="802" t="s">
        <v>285</v>
      </c>
      <c r="C199" s="713" t="str">
        <f>BACKUP!C252</f>
        <v>PEKERJAAN GUDANG LIMBAH</v>
      </c>
      <c r="D199" s="720"/>
      <c r="E199" s="534"/>
      <c r="F199" s="534"/>
      <c r="G199" s="534"/>
      <c r="H199" s="534"/>
      <c r="I199" s="721"/>
      <c r="J199" s="870">
        <f>J206</f>
        <v>9299152.4883809537</v>
      </c>
    </row>
    <row r="200" spans="1:10" ht="19.05" customHeight="1" x14ac:dyDescent="0.3">
      <c r="B200" s="178">
        <v>1</v>
      </c>
      <c r="C200" s="706" t="str">
        <f>BACKUP!C254</f>
        <v>Beton Tapak 50X50 cm</v>
      </c>
      <c r="D200" s="706"/>
      <c r="E200" s="706"/>
      <c r="F200" s="749">
        <f>BACKUP!M254</f>
        <v>0.38400000000000012</v>
      </c>
      <c r="G200" s="750" t="str">
        <f>G180</f>
        <v>M3</v>
      </c>
      <c r="H200" s="750" t="str">
        <f>H25</f>
        <v>A.4.1.1.5</v>
      </c>
      <c r="I200" s="868">
        <f>I25</f>
        <v>1000620.6349206349</v>
      </c>
      <c r="J200" s="869">
        <f>I200*F200</f>
        <v>384238.32380952395</v>
      </c>
    </row>
    <row r="201" spans="1:10" ht="19.05" customHeight="1" x14ac:dyDescent="0.3">
      <c r="B201" s="178">
        <v>2</v>
      </c>
      <c r="C201" s="986" t="str">
        <f>BACKUP!C255</f>
        <v>Tiang Kayu 10/10</v>
      </c>
      <c r="D201" s="987"/>
      <c r="E201" s="988"/>
      <c r="F201" s="749">
        <f>BACKUP!M255</f>
        <v>0.18000000000000005</v>
      </c>
      <c r="G201" s="750" t="str">
        <f>G200</f>
        <v>M3</v>
      </c>
      <c r="H201" s="873" t="str">
        <f>H131</f>
        <v>A.4.6.1.13</v>
      </c>
      <c r="I201" s="868">
        <f>I131</f>
        <v>6260200</v>
      </c>
      <c r="J201" s="869">
        <f>F201*I201</f>
        <v>1126836.0000000002</v>
      </c>
    </row>
    <row r="202" spans="1:10" ht="19.05" customHeight="1" x14ac:dyDescent="0.3">
      <c r="B202" s="178">
        <v>3</v>
      </c>
      <c r="C202" s="986" t="str">
        <f>BACKUP!C256</f>
        <v>Cor Lantai  5cm</v>
      </c>
      <c r="D202" s="987"/>
      <c r="E202" s="988"/>
      <c r="F202" s="749">
        <f>BACKUP!M256</f>
        <v>0.60000000000000009</v>
      </c>
      <c r="G202" s="750" t="str">
        <f>G201</f>
        <v>M3</v>
      </c>
      <c r="H202" s="873" t="str">
        <f>H180</f>
        <v>A.4.1.1.1</v>
      </c>
      <c r="I202" s="868">
        <f>I180</f>
        <v>864585.71428571432</v>
      </c>
      <c r="J202" s="869">
        <f>I202*F202</f>
        <v>518751.4285714287</v>
      </c>
    </row>
    <row r="203" spans="1:10" ht="19.05" customHeight="1" x14ac:dyDescent="0.3">
      <c r="B203" s="178">
        <v>4</v>
      </c>
      <c r="C203" s="986" t="str">
        <f>BACKUP!C257</f>
        <v>Kuda-kuda</v>
      </c>
      <c r="D203" s="987"/>
      <c r="E203" s="988"/>
      <c r="F203" s="749">
        <f>BACKUP!M257</f>
        <v>4.9679999999999995E-2</v>
      </c>
      <c r="G203" s="750" t="str">
        <f>G201</f>
        <v>M3</v>
      </c>
      <c r="H203" s="873" t="str">
        <f>H201</f>
        <v>A.4.6.1.13</v>
      </c>
      <c r="I203" s="868">
        <f>I201</f>
        <v>6260200</v>
      </c>
      <c r="J203" s="869">
        <f>F203*I203</f>
        <v>311006.73599999998</v>
      </c>
    </row>
    <row r="204" spans="1:10" ht="19.05" customHeight="1" x14ac:dyDescent="0.3">
      <c r="A204" s="172" t="s">
        <v>919</v>
      </c>
      <c r="B204" s="178">
        <v>5</v>
      </c>
      <c r="C204" s="986" t="str">
        <f>BACKUP!C258</f>
        <v>Seng</v>
      </c>
      <c r="D204" s="987"/>
      <c r="E204" s="988"/>
      <c r="F204" s="749">
        <f>BACKUP!M258</f>
        <v>40</v>
      </c>
      <c r="G204" s="750" t="str">
        <f>G175</f>
        <v>M2</v>
      </c>
      <c r="H204" s="750" t="str">
        <f>H132</f>
        <v>A.4.5.2.32</v>
      </c>
      <c r="I204" s="868">
        <f>I132</f>
        <v>154230</v>
      </c>
      <c r="J204" s="869">
        <f>I204*F204</f>
        <v>6169200</v>
      </c>
    </row>
    <row r="205" spans="1:10" ht="19.05" customHeight="1" x14ac:dyDescent="0.3">
      <c r="B205" s="178">
        <v>6</v>
      </c>
      <c r="C205" s="986" t="str">
        <f>BACKUP!C259</f>
        <v>Rabung</v>
      </c>
      <c r="D205" s="987"/>
      <c r="E205" s="988"/>
      <c r="F205" s="749">
        <v>8</v>
      </c>
      <c r="G205" s="750" t="s">
        <v>672</v>
      </c>
      <c r="H205" s="750" t="str">
        <f>H133</f>
        <v>A.4.5.2.36</v>
      </c>
      <c r="I205" s="868">
        <f>I133</f>
        <v>98640</v>
      </c>
      <c r="J205" s="869">
        <f>F205*I205</f>
        <v>789120</v>
      </c>
    </row>
    <row r="206" spans="1:10" ht="19.05" customHeight="1" x14ac:dyDescent="0.3">
      <c r="B206" s="802"/>
      <c r="C206" s="980"/>
      <c r="D206" s="981"/>
      <c r="E206" s="981"/>
      <c r="F206" s="981"/>
      <c r="G206" s="981"/>
      <c r="H206" s="981"/>
      <c r="I206" s="982"/>
      <c r="J206" s="870">
        <f>J200+J201+J202+J203+J204+J205</f>
        <v>9299152.4883809537</v>
      </c>
    </row>
    <row r="207" spans="1:10" ht="19.05" customHeight="1" x14ac:dyDescent="0.3">
      <c r="B207" s="802"/>
      <c r="C207" s="980"/>
      <c r="D207" s="981"/>
      <c r="E207" s="981"/>
      <c r="F207" s="981"/>
      <c r="G207" s="981"/>
      <c r="H207" s="981"/>
      <c r="I207" s="982"/>
      <c r="J207" s="870"/>
    </row>
    <row r="208" spans="1:10" ht="19.05" customHeight="1" x14ac:dyDescent="0.3">
      <c r="B208" s="802" t="s">
        <v>286</v>
      </c>
      <c r="C208" s="983" t="str">
        <f>BACKUP!C262</f>
        <v>PEKERJAAN PAGAR,SANITASI &amp; PLUMBING</v>
      </c>
      <c r="D208" s="984"/>
      <c r="E208" s="984"/>
      <c r="F208" s="984"/>
      <c r="G208" s="984"/>
      <c r="H208" s="984"/>
      <c r="I208" s="985"/>
      <c r="J208" s="870">
        <f>J212+J224</f>
        <v>57620914</v>
      </c>
    </row>
    <row r="209" spans="2:10" ht="19.05" customHeight="1" x14ac:dyDescent="0.3">
      <c r="B209" s="802" t="s">
        <v>0</v>
      </c>
      <c r="C209" s="537" t="str">
        <f>BACKUP!C263</f>
        <v>PEKERJAAN PAGAR</v>
      </c>
      <c r="D209" s="722"/>
      <c r="E209" s="534"/>
      <c r="F209" s="534"/>
      <c r="G209" s="534"/>
      <c r="H209" s="534"/>
      <c r="I209" s="721"/>
      <c r="J209" s="870"/>
    </row>
    <row r="210" spans="2:10" ht="19.05" customHeight="1" x14ac:dyDescent="0.3">
      <c r="B210" s="178">
        <v>1</v>
      </c>
      <c r="C210" s="986" t="str">
        <f>BACKUP!C264</f>
        <v>Pagar Seng Bekas</v>
      </c>
      <c r="D210" s="987"/>
      <c r="E210" s="988"/>
      <c r="F210" s="749">
        <f>BACKUP!M264</f>
        <v>180</v>
      </c>
      <c r="G210" s="750" t="s">
        <v>672</v>
      </c>
      <c r="H210" s="750" t="str">
        <f>'ANL OKE'!B1319</f>
        <v>1.1.b (c</v>
      </c>
      <c r="I210" s="875">
        <f>'ANL OKE'!I1340</f>
        <v>247556.05</v>
      </c>
      <c r="J210" s="874">
        <f>F210*I210</f>
        <v>44560089</v>
      </c>
    </row>
    <row r="211" spans="2:10" ht="19.05" customHeight="1" x14ac:dyDescent="0.3">
      <c r="B211" s="178">
        <v>2</v>
      </c>
      <c r="C211" s="529" t="str">
        <f>BACKUP!C265</f>
        <v>Timbunan Pasir Pada Halaman</v>
      </c>
      <c r="D211" s="710"/>
      <c r="E211" s="710"/>
      <c r="F211" s="749">
        <f>BACKUP!M265</f>
        <v>20</v>
      </c>
      <c r="G211" s="750" t="str">
        <f>G203</f>
        <v>M3</v>
      </c>
      <c r="H211" s="750" t="str">
        <f>H140</f>
        <v>A.1.7.2.d</v>
      </c>
      <c r="I211" s="875">
        <f>I140</f>
        <v>130300</v>
      </c>
      <c r="J211" s="931">
        <f>F211*I211</f>
        <v>2606000</v>
      </c>
    </row>
    <row r="212" spans="2:10" ht="19.05" customHeight="1" x14ac:dyDescent="0.3">
      <c r="B212" s="802"/>
      <c r="C212" s="980"/>
      <c r="D212" s="981"/>
      <c r="E212" s="981"/>
      <c r="F212" s="981"/>
      <c r="G212" s="981"/>
      <c r="H212" s="981"/>
      <c r="I212" s="982"/>
      <c r="J212" s="910">
        <f>J210+J211</f>
        <v>47166089</v>
      </c>
    </row>
    <row r="213" spans="2:10" ht="19.95" customHeight="1" x14ac:dyDescent="0.3">
      <c r="B213" s="922" t="s">
        <v>6</v>
      </c>
      <c r="C213" s="909" t="str">
        <f>BACKUP!C267</f>
        <v>PEKERJAAN SANITASI &amp; PLUMBING</v>
      </c>
      <c r="D213" s="909"/>
      <c r="E213" s="720"/>
      <c r="F213" s="534"/>
      <c r="G213" s="534"/>
      <c r="H213" s="534"/>
      <c r="I213" s="721"/>
      <c r="J213" s="913"/>
    </row>
    <row r="214" spans="2:10" ht="19.95" customHeight="1" x14ac:dyDescent="0.3">
      <c r="B214" s="754">
        <v>1</v>
      </c>
      <c r="C214" s="986" t="str">
        <f>BACKUP!C268</f>
        <v>Toren Air</v>
      </c>
      <c r="D214" s="987"/>
      <c r="E214" s="988"/>
      <c r="F214" s="749">
        <f>BACKUP!M268</f>
        <v>2</v>
      </c>
      <c r="G214" s="750" t="str">
        <f>BACKUP!N268</f>
        <v>Bh</v>
      </c>
      <c r="H214" s="750" t="s">
        <v>1064</v>
      </c>
      <c r="I214" s="642">
        <v>1700000</v>
      </c>
      <c r="J214" s="912">
        <f>F214*I214</f>
        <v>3400000</v>
      </c>
    </row>
    <row r="215" spans="2:10" ht="19.95" customHeight="1" x14ac:dyDescent="0.3">
      <c r="B215" s="754">
        <v>2</v>
      </c>
      <c r="C215" s="706" t="str">
        <f>BACKUP!C269</f>
        <v xml:space="preserve"> Instalasi Pipa PVC 3/4''</v>
      </c>
      <c r="D215" s="713"/>
      <c r="E215" s="713"/>
      <c r="F215" s="749">
        <f>BACKUP!M269</f>
        <v>75</v>
      </c>
      <c r="G215" s="750" t="str">
        <f>BACKUP!N269</f>
        <v>M</v>
      </c>
      <c r="H215" s="750" t="str">
        <f>'ANL OKE'!B1220</f>
        <v>A.5.1.1.26</v>
      </c>
      <c r="I215" s="642">
        <f>'ANL OKE'!I1237</f>
        <v>24100</v>
      </c>
      <c r="J215" s="912">
        <f>F215*I215</f>
        <v>1807500</v>
      </c>
    </row>
    <row r="216" spans="2:10" ht="19.95" customHeight="1" x14ac:dyDescent="0.3">
      <c r="B216" s="754">
        <v>3</v>
      </c>
      <c r="C216" s="706" t="str">
        <f>BACKUP!C270</f>
        <v>Instalasi Pipa PVC  2 ''</v>
      </c>
      <c r="D216" s="713"/>
      <c r="E216" s="713"/>
      <c r="F216" s="749">
        <f>BACKUP!M270</f>
        <v>15</v>
      </c>
      <c r="G216" s="750" t="str">
        <f>G215</f>
        <v>M</v>
      </c>
      <c r="H216" s="750" t="str">
        <f>'ANL OKE'!B1239</f>
        <v>A.5.1.1.30</v>
      </c>
      <c r="I216" s="642">
        <f>'ANL OKE'!I1256</f>
        <v>51155</v>
      </c>
      <c r="J216" s="912">
        <f>F216*I216</f>
        <v>767325</v>
      </c>
    </row>
    <row r="217" spans="2:10" ht="19.95" customHeight="1" x14ac:dyDescent="0.3">
      <c r="B217" s="754">
        <v>4</v>
      </c>
      <c r="C217" s="986" t="str">
        <f>BACKUP!C271</f>
        <v>Fitting Saambungan Pipa  2''</v>
      </c>
      <c r="D217" s="987"/>
      <c r="E217" s="988"/>
      <c r="F217" s="749">
        <f>BACKUP!M271</f>
        <v>4</v>
      </c>
      <c r="G217" s="750" t="str">
        <f>G214</f>
        <v>Bh</v>
      </c>
      <c r="H217" s="750" t="s">
        <v>1064</v>
      </c>
      <c r="I217" s="642">
        <v>35000</v>
      </c>
      <c r="J217" s="912">
        <f>F217*I217</f>
        <v>140000</v>
      </c>
    </row>
    <row r="218" spans="2:10" ht="19.95" customHeight="1" x14ac:dyDescent="0.3">
      <c r="B218" s="754">
        <v>5</v>
      </c>
      <c r="C218" s="986" t="str">
        <f>BACKUP!C272</f>
        <v xml:space="preserve">Fitting Sambungan Pipa 3/4'' </v>
      </c>
      <c r="D218" s="987"/>
      <c r="E218" s="988"/>
      <c r="F218" s="749">
        <f>BACKUP!M272</f>
        <v>24</v>
      </c>
      <c r="G218" s="750" t="str">
        <f t="shared" ref="G218:H220" si="27">G217</f>
        <v>Bh</v>
      </c>
      <c r="H218" s="750" t="str">
        <f t="shared" si="27"/>
        <v xml:space="preserve">Taksir </v>
      </c>
      <c r="I218" s="642">
        <v>25000</v>
      </c>
      <c r="J218" s="912">
        <f>F218*I218</f>
        <v>600000</v>
      </c>
    </row>
    <row r="219" spans="2:10" ht="19.95" customHeight="1" x14ac:dyDescent="0.3">
      <c r="B219" s="754">
        <v>6</v>
      </c>
      <c r="C219" s="706" t="str">
        <f>BACKUP!C273</f>
        <v>Kran Air (Terpasang)</v>
      </c>
      <c r="D219" s="713"/>
      <c r="E219" s="713"/>
      <c r="F219" s="749">
        <f>BACKUP!M273</f>
        <v>24</v>
      </c>
      <c r="G219" s="750" t="str">
        <f t="shared" si="27"/>
        <v>Bh</v>
      </c>
      <c r="H219" s="750" t="str">
        <f t="shared" si="27"/>
        <v xml:space="preserve">Taksir </v>
      </c>
      <c r="I219" s="642">
        <v>50000</v>
      </c>
      <c r="J219" s="912">
        <f>I219*F219</f>
        <v>1200000</v>
      </c>
    </row>
    <row r="220" spans="2:10" ht="19.95" customHeight="1" x14ac:dyDescent="0.3">
      <c r="B220" s="754">
        <v>7</v>
      </c>
      <c r="C220" s="986" t="str">
        <f>BACKUP!C274</f>
        <v>L bow 3/4''</v>
      </c>
      <c r="D220" s="987"/>
      <c r="E220" s="988"/>
      <c r="F220" s="749">
        <f>BACKUP!M274</f>
        <v>50</v>
      </c>
      <c r="G220" s="750" t="str">
        <f t="shared" si="27"/>
        <v>Bh</v>
      </c>
      <c r="H220" s="750" t="str">
        <f t="shared" si="27"/>
        <v xml:space="preserve">Taksir </v>
      </c>
      <c r="I220" s="642">
        <v>20000</v>
      </c>
      <c r="J220" s="912">
        <f>F220*I220</f>
        <v>1000000</v>
      </c>
    </row>
    <row r="221" spans="2:10" ht="19.95" customHeight="1" x14ac:dyDescent="0.3">
      <c r="B221" s="754">
        <v>8</v>
      </c>
      <c r="C221" s="986" t="str">
        <f>BACKUP!C275</f>
        <v>L Bow 2''</v>
      </c>
      <c r="D221" s="987"/>
      <c r="E221" s="988"/>
      <c r="F221" s="749">
        <f>BACKUP!M275</f>
        <v>4</v>
      </c>
      <c r="G221" s="750" t="str">
        <f t="shared" ref="G221:G223" si="28">G218</f>
        <v>Bh</v>
      </c>
      <c r="H221" s="750" t="str">
        <f>H220</f>
        <v xml:space="preserve">Taksir </v>
      </c>
      <c r="I221" s="642">
        <v>25000</v>
      </c>
      <c r="J221" s="912">
        <f>I221*F221</f>
        <v>100000</v>
      </c>
    </row>
    <row r="222" spans="2:10" ht="19.95" customHeight="1" x14ac:dyDescent="0.3">
      <c r="B222" s="754">
        <v>9</v>
      </c>
      <c r="C222" s="986" t="str">
        <f>BACKUP!C276</f>
        <v>Lem Pipa Kaleng</v>
      </c>
      <c r="D222" s="987"/>
      <c r="E222" s="988"/>
      <c r="F222" s="749">
        <f>BACKUP!M276</f>
        <v>2</v>
      </c>
      <c r="G222" s="750" t="str">
        <f t="shared" si="28"/>
        <v>Bh</v>
      </c>
      <c r="H222" s="750" t="str">
        <f>H221</f>
        <v xml:space="preserve">Taksir </v>
      </c>
      <c r="I222" s="642">
        <v>120000</v>
      </c>
      <c r="J222" s="912">
        <f>F222*I222</f>
        <v>240000</v>
      </c>
    </row>
    <row r="223" spans="2:10" ht="19.95" customHeight="1" x14ac:dyDescent="0.3">
      <c r="B223" s="754">
        <v>10</v>
      </c>
      <c r="C223" s="986" t="str">
        <f>BACKUP!C277</f>
        <v>Tong Obat</v>
      </c>
      <c r="D223" s="987"/>
      <c r="E223" s="988"/>
      <c r="F223" s="749">
        <v>3</v>
      </c>
      <c r="G223" s="750" t="str">
        <f t="shared" si="28"/>
        <v>Bh</v>
      </c>
      <c r="H223" s="750" t="str">
        <f>H222</f>
        <v xml:space="preserve">Taksir </v>
      </c>
      <c r="I223" s="642">
        <v>400000</v>
      </c>
      <c r="J223" s="912">
        <f>F223*I223</f>
        <v>1200000</v>
      </c>
    </row>
    <row r="224" spans="2:10" ht="19.95" customHeight="1" thickBot="1" x14ac:dyDescent="0.35">
      <c r="B224" s="923"/>
      <c r="C224" s="1029"/>
      <c r="D224" s="1030"/>
      <c r="E224" s="1030"/>
      <c r="F224" s="1030"/>
      <c r="G224" s="1030"/>
      <c r="H224" s="1030"/>
      <c r="I224" s="1031"/>
      <c r="J224" s="924">
        <f>SUM(J214:J223)</f>
        <v>10454825</v>
      </c>
    </row>
    <row r="225" spans="2:10" ht="18" customHeight="1" thickBot="1" x14ac:dyDescent="0.35">
      <c r="B225" s="918"/>
      <c r="C225" s="1023"/>
      <c r="D225" s="1024"/>
      <c r="E225" s="1025"/>
      <c r="F225" s="919"/>
      <c r="G225" s="918"/>
      <c r="H225" s="918"/>
      <c r="I225" s="919"/>
      <c r="J225" s="920"/>
    </row>
    <row r="226" spans="2:10" ht="18" customHeight="1" x14ac:dyDescent="0.3"/>
    <row r="227" spans="2:10" ht="18" customHeight="1" x14ac:dyDescent="0.3"/>
    <row r="228" spans="2:10" ht="18" customHeight="1" x14ac:dyDescent="0.3"/>
    <row r="229" spans="2:10" ht="18" customHeight="1" x14ac:dyDescent="0.3"/>
    <row r="230" spans="2:10" ht="18" customHeight="1" x14ac:dyDescent="0.3"/>
    <row r="231" spans="2:10" ht="18" customHeight="1" x14ac:dyDescent="0.3"/>
    <row r="232" spans="2:10" ht="18" customHeight="1" x14ac:dyDescent="0.3"/>
    <row r="233" spans="2:10" ht="18" customHeight="1" x14ac:dyDescent="0.3"/>
    <row r="234" spans="2:10" ht="18" customHeight="1" x14ac:dyDescent="0.3"/>
  </sheetData>
  <mergeCells count="110">
    <mergeCell ref="C224:I224"/>
    <mergeCell ref="C208:I208"/>
    <mergeCell ref="C13:I13"/>
    <mergeCell ref="C206:I206"/>
    <mergeCell ref="C207:I207"/>
    <mergeCell ref="C212:I212"/>
    <mergeCell ref="C29:I29"/>
    <mergeCell ref="C41:I41"/>
    <mergeCell ref="C55:I55"/>
    <mergeCell ref="E54:I54"/>
    <mergeCell ref="C69:I69"/>
    <mergeCell ref="C222:E222"/>
    <mergeCell ref="C223:E223"/>
    <mergeCell ref="C184:E184"/>
    <mergeCell ref="C186:E186"/>
    <mergeCell ref="C185:E185"/>
    <mergeCell ref="C191:E191"/>
    <mergeCell ref="C172:E172"/>
    <mergeCell ref="C174:E174"/>
    <mergeCell ref="C175:E175"/>
    <mergeCell ref="C176:E176"/>
    <mergeCell ref="C181:E181"/>
    <mergeCell ref="C123:E123"/>
    <mergeCell ref="C225:E225"/>
    <mergeCell ref="C143:I143"/>
    <mergeCell ref="C173:I173"/>
    <mergeCell ref="C177:I177"/>
    <mergeCell ref="C182:I182"/>
    <mergeCell ref="C187:I187"/>
    <mergeCell ref="C192:I192"/>
    <mergeCell ref="C197:I197"/>
    <mergeCell ref="C198:I198"/>
    <mergeCell ref="C214:E214"/>
    <mergeCell ref="C217:E217"/>
    <mergeCell ref="C218:E218"/>
    <mergeCell ref="C220:E220"/>
    <mergeCell ref="C221:E221"/>
    <mergeCell ref="C210:E210"/>
    <mergeCell ref="C201:E201"/>
    <mergeCell ref="C202:E202"/>
    <mergeCell ref="C203:E203"/>
    <mergeCell ref="C204:E204"/>
    <mergeCell ref="C205:E205"/>
    <mergeCell ref="C193:E193"/>
    <mergeCell ref="C194:E194"/>
    <mergeCell ref="C196:E196"/>
    <mergeCell ref="C158:E158"/>
    <mergeCell ref="C183:E183"/>
    <mergeCell ref="C86:E86"/>
    <mergeCell ref="C87:E87"/>
    <mergeCell ref="C127:I127"/>
    <mergeCell ref="C120:I120"/>
    <mergeCell ref="C101:D101"/>
    <mergeCell ref="C113:I113"/>
    <mergeCell ref="C103:I103"/>
    <mergeCell ref="C114:I114"/>
    <mergeCell ref="C121:I121"/>
    <mergeCell ref="C130:I130"/>
    <mergeCell ref="C102:I102"/>
    <mergeCell ref="C151:I151"/>
    <mergeCell ref="C147:E147"/>
    <mergeCell ref="C135:I135"/>
    <mergeCell ref="C145:E145"/>
    <mergeCell ref="C146:I146"/>
    <mergeCell ref="C144:E144"/>
    <mergeCell ref="C138:E138"/>
    <mergeCell ref="C139:E139"/>
    <mergeCell ref="C142:I142"/>
    <mergeCell ref="C140:E140"/>
    <mergeCell ref="C141:E141"/>
    <mergeCell ref="C131:E131"/>
    <mergeCell ref="C67:E67"/>
    <mergeCell ref="C82:E82"/>
    <mergeCell ref="C80:I80"/>
    <mergeCell ref="C68:I68"/>
    <mergeCell ref="C70:E70"/>
    <mergeCell ref="C71:E71"/>
    <mergeCell ref="C81:I81"/>
    <mergeCell ref="C50:E50"/>
    <mergeCell ref="C40:I40"/>
    <mergeCell ref="C42:E42"/>
    <mergeCell ref="C45:E45"/>
    <mergeCell ref="C62:I62"/>
    <mergeCell ref="C48:E48"/>
    <mergeCell ref="C49:I49"/>
    <mergeCell ref="C58:E58"/>
    <mergeCell ref="C59:E59"/>
    <mergeCell ref="C60:E60"/>
    <mergeCell ref="C61:I61"/>
    <mergeCell ref="C63:I63"/>
    <mergeCell ref="C64:I64"/>
    <mergeCell ref="C65:E65"/>
    <mergeCell ref="C66:E66"/>
    <mergeCell ref="B3:J3"/>
    <mergeCell ref="C10:E10"/>
    <mergeCell ref="C11:E11"/>
    <mergeCell ref="B4:J4"/>
    <mergeCell ref="C18:I18"/>
    <mergeCell ref="C17:E17"/>
    <mergeCell ref="C12:E12"/>
    <mergeCell ref="C14:E14"/>
    <mergeCell ref="C15:E15"/>
    <mergeCell ref="C16:E16"/>
    <mergeCell ref="C19:I19"/>
    <mergeCell ref="C20:I20"/>
    <mergeCell ref="C26:E26"/>
    <mergeCell ref="C28:I28"/>
    <mergeCell ref="C22:E22"/>
    <mergeCell ref="C23:I23"/>
    <mergeCell ref="C24:I24"/>
  </mergeCells>
  <printOptions horizontalCentered="1"/>
  <pageMargins left="0.66929133858267698" right="0.511811023622047" top="0.66929133858267698" bottom="0.511811023622047" header="0" footer="0"/>
  <pageSetup paperSize="9" scale="59" fitToHeight="0" orientation="portrait" r:id="rId1"/>
  <rowBreaks count="2" manualBreakCount="2">
    <brk id="63" min="1" max="9" man="1"/>
    <brk id="225" min="1" max="9"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B41CB8-D906-4035-97A7-0A914363E3A9}">
  <sheetPr>
    <tabColor rgb="FFC00000"/>
    <pageSetUpPr fitToPage="1"/>
  </sheetPr>
  <dimension ref="B1:I45"/>
  <sheetViews>
    <sheetView view="pageBreakPreview" topLeftCell="A40" zoomScale="85" zoomScaleNormal="85" zoomScaleSheetLayoutView="85" workbookViewId="0">
      <selection activeCell="H56" sqref="H56"/>
    </sheetView>
  </sheetViews>
  <sheetFormatPr defaultColWidth="9.109375" defaultRowHeight="13.8" x14ac:dyDescent="0.3"/>
  <cols>
    <col min="1" max="1" width="9.109375" style="172"/>
    <col min="2" max="2" width="3.109375" style="171" customWidth="1"/>
    <col min="3" max="3" width="4.5546875" style="172" customWidth="1"/>
    <col min="4" max="4" width="27.6640625" style="172" customWidth="1"/>
    <col min="5" max="5" width="2.5546875" style="172" customWidth="1"/>
    <col min="6" max="6" width="40.44140625" style="172" customWidth="1"/>
    <col min="7" max="7" width="9.33203125" style="172" customWidth="1"/>
    <col min="8" max="8" width="12.33203125" style="172" customWidth="1"/>
    <col min="9" max="9" width="4.88671875" style="172" customWidth="1"/>
    <col min="10" max="16384" width="9.109375" style="172"/>
  </cols>
  <sheetData>
    <row r="1" spans="2:9" ht="14.4" thickBot="1" x14ac:dyDescent="0.35"/>
    <row r="2" spans="2:9" ht="12.75" customHeight="1" x14ac:dyDescent="0.3">
      <c r="B2" s="192"/>
      <c r="C2" s="175"/>
      <c r="D2" s="175"/>
      <c r="E2" s="175"/>
      <c r="F2" s="175"/>
      <c r="G2" s="175"/>
      <c r="H2" s="175"/>
      <c r="I2" s="177"/>
    </row>
    <row r="3" spans="2:9" ht="18" customHeight="1" x14ac:dyDescent="0.3">
      <c r="B3" s="1034"/>
      <c r="C3" s="1035"/>
      <c r="D3" s="1035"/>
      <c r="E3" s="1035"/>
      <c r="F3" s="1035"/>
      <c r="G3" s="1035"/>
      <c r="H3" s="1035"/>
      <c r="I3" s="1036"/>
    </row>
    <row r="4" spans="2:9" ht="18" customHeight="1" x14ac:dyDescent="0.3">
      <c r="B4" s="1037"/>
      <c r="C4" s="1038"/>
      <c r="D4" s="1038"/>
      <c r="E4" s="1038"/>
      <c r="F4" s="1038"/>
      <c r="G4" s="1038"/>
      <c r="H4" s="1038"/>
      <c r="I4" s="1039"/>
    </row>
    <row r="5" spans="2:9" ht="18" customHeight="1" x14ac:dyDescent="0.3">
      <c r="B5" s="994"/>
      <c r="C5" s="995"/>
      <c r="D5" s="995"/>
      <c r="E5" s="995"/>
      <c r="F5" s="995"/>
      <c r="G5" s="995"/>
      <c r="H5" s="995"/>
      <c r="I5" s="996"/>
    </row>
    <row r="6" spans="2:9" ht="18" customHeight="1" x14ac:dyDescent="0.3">
      <c r="B6" s="1034"/>
      <c r="C6" s="1035"/>
      <c r="D6" s="1035"/>
      <c r="E6" s="1035"/>
      <c r="F6" s="1035"/>
      <c r="G6" s="1035"/>
      <c r="H6" s="1035"/>
      <c r="I6" s="1036"/>
    </row>
    <row r="7" spans="2:9" ht="7.5" customHeight="1" x14ac:dyDescent="0.3">
      <c r="B7" s="195"/>
      <c r="I7" s="179"/>
    </row>
    <row r="8" spans="2:9" ht="15" customHeight="1" x14ac:dyDescent="0.3">
      <c r="B8" s="195"/>
      <c r="I8" s="179"/>
    </row>
    <row r="9" spans="2:9" ht="15" customHeight="1" x14ac:dyDescent="0.3">
      <c r="B9" s="195"/>
      <c r="I9" s="179"/>
    </row>
    <row r="10" spans="2:9" ht="15" customHeight="1" x14ac:dyDescent="0.3">
      <c r="B10" s="195"/>
      <c r="I10" s="179"/>
    </row>
    <row r="11" spans="2:9" s="171" customFormat="1" ht="86.25" customHeight="1" x14ac:dyDescent="0.3">
      <c r="B11" s="195"/>
      <c r="C11" s="172"/>
      <c r="D11" s="172"/>
      <c r="E11" s="172"/>
      <c r="F11" s="172"/>
      <c r="G11" s="172"/>
      <c r="H11" s="172"/>
      <c r="I11" s="179"/>
    </row>
    <row r="12" spans="2:9" s="171" customFormat="1" ht="15" customHeight="1" x14ac:dyDescent="0.3">
      <c r="B12" s="195"/>
      <c r="C12" s="172"/>
      <c r="D12" s="172"/>
      <c r="E12" s="172"/>
      <c r="F12" s="172"/>
      <c r="G12" s="172"/>
      <c r="H12" s="172"/>
      <c r="I12" s="179"/>
    </row>
    <row r="13" spans="2:9" ht="15" customHeight="1" x14ac:dyDescent="0.3">
      <c r="B13" s="195"/>
      <c r="I13" s="179"/>
    </row>
    <row r="14" spans="2:9" ht="22.5" customHeight="1" x14ac:dyDescent="0.3">
      <c r="B14" s="195"/>
      <c r="I14" s="179"/>
    </row>
    <row r="15" spans="2:9" ht="18" customHeight="1" x14ac:dyDescent="0.3">
      <c r="B15" s="195"/>
      <c r="I15" s="179"/>
    </row>
    <row r="16" spans="2:9" ht="22.5" customHeight="1" x14ac:dyDescent="0.3">
      <c r="B16" s="195"/>
      <c r="I16" s="179"/>
    </row>
    <row r="17" spans="2:9" ht="15" customHeight="1" x14ac:dyDescent="0.3">
      <c r="B17" s="195"/>
      <c r="I17" s="179"/>
    </row>
    <row r="18" spans="2:9" ht="32.25" customHeight="1" x14ac:dyDescent="0.3">
      <c r="B18" s="195"/>
      <c r="I18" s="179"/>
    </row>
    <row r="19" spans="2:9" ht="25.5" customHeight="1" x14ac:dyDescent="0.3">
      <c r="B19" s="195"/>
      <c r="I19" s="179"/>
    </row>
    <row r="20" spans="2:9" ht="22.5" customHeight="1" x14ac:dyDescent="0.3">
      <c r="B20" s="1040" t="s">
        <v>437</v>
      </c>
      <c r="C20" s="1041"/>
      <c r="D20" s="1041"/>
      <c r="E20" s="1041"/>
      <c r="F20" s="1041"/>
      <c r="G20" s="1041"/>
      <c r="H20" s="1041"/>
      <c r="I20" s="1042"/>
    </row>
    <row r="21" spans="2:9" ht="22.5" customHeight="1" x14ac:dyDescent="0.3">
      <c r="B21" s="1040"/>
      <c r="C21" s="1041"/>
      <c r="D21" s="1041"/>
      <c r="E21" s="1041"/>
      <c r="F21" s="1041"/>
      <c r="G21" s="1041"/>
      <c r="H21" s="1041"/>
      <c r="I21" s="1042"/>
    </row>
    <row r="22" spans="2:9" ht="22.5" customHeight="1" x14ac:dyDescent="0.3">
      <c r="B22" s="195"/>
      <c r="I22" s="179"/>
    </row>
    <row r="23" spans="2:9" ht="36.75" customHeight="1" x14ac:dyDescent="0.3">
      <c r="B23" s="195"/>
      <c r="I23" s="179"/>
    </row>
    <row r="24" spans="2:9" ht="15" customHeight="1" x14ac:dyDescent="0.3">
      <c r="B24" s="195"/>
      <c r="I24" s="179"/>
    </row>
    <row r="25" spans="2:9" ht="15" customHeight="1" x14ac:dyDescent="0.3">
      <c r="B25" s="195"/>
      <c r="I25" s="179"/>
    </row>
    <row r="26" spans="2:9" ht="21.75" customHeight="1" x14ac:dyDescent="0.3">
      <c r="B26" s="196"/>
      <c r="C26" s="197"/>
      <c r="D26" s="197"/>
      <c r="E26" s="197"/>
      <c r="F26" s="1033"/>
      <c r="G26" s="1033"/>
      <c r="H26" s="1033"/>
      <c r="I26" s="198"/>
    </row>
    <row r="27" spans="2:9" ht="21.75" customHeight="1" x14ac:dyDescent="0.3">
      <c r="B27" s="196"/>
      <c r="C27" s="197"/>
      <c r="D27" s="197"/>
      <c r="E27" s="197"/>
      <c r="F27" s="197"/>
      <c r="G27" s="197"/>
      <c r="H27" s="197"/>
      <c r="I27" s="198"/>
    </row>
    <row r="28" spans="2:9" ht="36" customHeight="1" x14ac:dyDescent="0.3">
      <c r="B28" s="196"/>
      <c r="C28" s="197"/>
      <c r="D28" s="197" t="str">
        <f>RAB!B6</f>
        <v>NAMA PAKET</v>
      </c>
      <c r="E28" s="197" t="s">
        <v>269</v>
      </c>
      <c r="F28" s="1032" t="str">
        <f>'C1'!F28</f>
        <v>PERENCANAAN PEMBANGUNAN KANDANG AYAM PETELUR</v>
      </c>
      <c r="G28" s="1032"/>
      <c r="H28" s="1032"/>
      <c r="I28" s="199"/>
    </row>
    <row r="29" spans="2:9" ht="21.75" customHeight="1" x14ac:dyDescent="0.3">
      <c r="B29" s="196"/>
      <c r="C29" s="197"/>
      <c r="D29" s="197"/>
      <c r="E29" s="197"/>
      <c r="F29" s="197"/>
      <c r="G29" s="197"/>
      <c r="H29" s="197"/>
      <c r="I29" s="198"/>
    </row>
    <row r="30" spans="2:9" ht="21.75" customHeight="1" x14ac:dyDescent="0.3">
      <c r="B30" s="196"/>
      <c r="C30" s="197"/>
      <c r="D30" s="197" t="str">
        <f>RAB!B7</f>
        <v>LOKASI</v>
      </c>
      <c r="E30" s="197" t="s">
        <v>269</v>
      </c>
      <c r="F30" s="1033" t="str">
        <f>'C1'!F30</f>
        <v>ACEH BARAT</v>
      </c>
      <c r="G30" s="1033"/>
      <c r="H30" s="1033"/>
      <c r="I30" s="198"/>
    </row>
    <row r="31" spans="2:9" ht="21.75" customHeight="1" x14ac:dyDescent="0.3">
      <c r="B31" s="195"/>
      <c r="C31" s="197"/>
      <c r="D31" s="197"/>
      <c r="E31" s="197"/>
      <c r="F31" s="197"/>
      <c r="I31" s="179"/>
    </row>
    <row r="32" spans="2:9" ht="21.75" customHeight="1" x14ac:dyDescent="0.3">
      <c r="B32" s="195"/>
      <c r="C32" s="197"/>
      <c r="D32" s="197" t="str">
        <f>RAB!B8</f>
        <v>TAHUN ANGGARAN</v>
      </c>
      <c r="E32" s="197" t="s">
        <v>269</v>
      </c>
      <c r="F32" s="1033" t="str">
        <f>'C1'!F32</f>
        <v>2023</v>
      </c>
      <c r="G32" s="1033"/>
      <c r="H32" s="1033"/>
      <c r="I32" s="179"/>
    </row>
    <row r="33" spans="2:9" ht="15" customHeight="1" x14ac:dyDescent="0.3">
      <c r="B33" s="195"/>
      <c r="C33" s="197"/>
      <c r="D33" s="197"/>
      <c r="E33" s="197"/>
      <c r="F33" s="197"/>
      <c r="I33" s="179"/>
    </row>
    <row r="34" spans="2:9" ht="15" customHeight="1" x14ac:dyDescent="0.3">
      <c r="B34" s="195"/>
      <c r="I34" s="179"/>
    </row>
    <row r="35" spans="2:9" ht="15" customHeight="1" x14ac:dyDescent="0.3">
      <c r="B35" s="195"/>
      <c r="I35" s="179"/>
    </row>
    <row r="36" spans="2:9" ht="15" customHeight="1" x14ac:dyDescent="0.3">
      <c r="B36" s="200"/>
      <c r="C36" s="201"/>
      <c r="D36" s="201"/>
      <c r="E36" s="201"/>
      <c r="F36" s="201"/>
      <c r="G36" s="201"/>
      <c r="H36" s="201"/>
      <c r="I36" s="202"/>
    </row>
    <row r="37" spans="2:9" ht="15" customHeight="1" x14ac:dyDescent="0.3">
      <c r="B37" s="1034" t="s">
        <v>406</v>
      </c>
      <c r="C37" s="1035"/>
      <c r="D37" s="1035"/>
      <c r="E37" s="1035"/>
      <c r="F37" s="1035"/>
      <c r="G37" s="1035"/>
      <c r="H37" s="1035"/>
      <c r="I37" s="1036"/>
    </row>
    <row r="38" spans="2:9" ht="15" customHeight="1" x14ac:dyDescent="0.3">
      <c r="B38" s="1034"/>
      <c r="C38" s="1035"/>
      <c r="D38" s="1035"/>
      <c r="E38" s="1035"/>
      <c r="F38" s="1035"/>
      <c r="G38" s="1035"/>
      <c r="H38" s="1035"/>
      <c r="I38" s="1036"/>
    </row>
    <row r="39" spans="2:9" ht="15" customHeight="1" x14ac:dyDescent="0.3">
      <c r="B39" s="195"/>
      <c r="I39" s="179"/>
    </row>
    <row r="40" spans="2:9" ht="15" customHeight="1" x14ac:dyDescent="0.3">
      <c r="B40" s="195"/>
      <c r="I40" s="179"/>
    </row>
    <row r="41" spans="2:9" ht="15" customHeight="1" x14ac:dyDescent="0.3">
      <c r="B41" s="195"/>
      <c r="I41" s="179"/>
    </row>
    <row r="42" spans="2:9" ht="15" customHeight="1" x14ac:dyDescent="0.3">
      <c r="B42" s="195"/>
      <c r="I42" s="179"/>
    </row>
    <row r="43" spans="2:9" ht="15" customHeight="1" x14ac:dyDescent="0.3">
      <c r="B43" s="195"/>
      <c r="I43" s="179"/>
    </row>
    <row r="44" spans="2:9" ht="15" customHeight="1" x14ac:dyDescent="0.3">
      <c r="B44" s="195"/>
      <c r="I44" s="179"/>
    </row>
    <row r="45" spans="2:9" ht="15" customHeight="1" thickBot="1" x14ac:dyDescent="0.35">
      <c r="B45" s="193"/>
      <c r="C45" s="191"/>
      <c r="D45" s="191"/>
      <c r="E45" s="191"/>
      <c r="F45" s="191"/>
      <c r="G45" s="191"/>
      <c r="H45" s="191"/>
      <c r="I45" s="194"/>
    </row>
  </sheetData>
  <mergeCells count="10">
    <mergeCell ref="F28:H28"/>
    <mergeCell ref="F30:H30"/>
    <mergeCell ref="F32:H32"/>
    <mergeCell ref="B37:I38"/>
    <mergeCell ref="B3:I3"/>
    <mergeCell ref="B4:I4"/>
    <mergeCell ref="B5:I5"/>
    <mergeCell ref="B6:I6"/>
    <mergeCell ref="B20:I21"/>
    <mergeCell ref="F26:H26"/>
  </mergeCells>
  <printOptions horizontalCentered="1"/>
  <pageMargins left="0.6692913385826772" right="0.51181102362204722" top="0.6692913385826772" bottom="0.51181102362204722" header="0" footer="0"/>
  <pageSetup paperSize="9" scale="85"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812FD4-55D7-480D-AA05-357D292BF208}">
  <sheetPr>
    <tabColor theme="9" tint="0.39997558519241921"/>
    <pageSetUpPr fitToPage="1"/>
  </sheetPr>
  <dimension ref="B1:AJ338"/>
  <sheetViews>
    <sheetView view="pageBreakPreview" zoomScale="85" zoomScaleNormal="85" zoomScaleSheetLayoutView="85" workbookViewId="0">
      <selection activeCell="H56" sqref="H56"/>
    </sheetView>
  </sheetViews>
  <sheetFormatPr defaultColWidth="9.109375" defaultRowHeight="13.8" x14ac:dyDescent="0.3"/>
  <cols>
    <col min="1" max="1" width="9.109375" style="172"/>
    <col min="2" max="2" width="9.33203125" style="171" customWidth="1"/>
    <col min="3" max="3" width="13.6640625" style="521" customWidth="1"/>
    <col min="4" max="4" width="2.5546875" style="172" customWidth="1"/>
    <col min="5" max="5" width="26.6640625" style="172" customWidth="1"/>
    <col min="6" max="6" width="9.6640625" style="172" customWidth="1"/>
    <col min="7" max="7" width="10.33203125" style="172" customWidth="1"/>
    <col min="8" max="8" width="10.33203125" style="171" customWidth="1"/>
    <col min="9" max="9" width="10.33203125" style="172" customWidth="1"/>
    <col min="10" max="10" width="10.33203125" style="171" customWidth="1"/>
    <col min="11" max="11" width="10.33203125" style="172" customWidth="1"/>
    <col min="12" max="12" width="10.33203125" style="171" customWidth="1"/>
    <col min="13" max="13" width="14.33203125" style="171" customWidth="1"/>
    <col min="14" max="14" width="9.109375" style="172" customWidth="1"/>
    <col min="15" max="22" width="9.109375" style="172"/>
    <col min="23" max="23" width="12.5546875" style="172" bestFit="1" customWidth="1"/>
    <col min="24" max="16384" width="9.109375" style="172"/>
  </cols>
  <sheetData>
    <row r="1" spans="2:14" ht="14.4" thickBot="1" x14ac:dyDescent="0.35"/>
    <row r="2" spans="2:14" ht="8.25" customHeight="1" x14ac:dyDescent="0.3">
      <c r="B2" s="174"/>
      <c r="C2" s="518"/>
      <c r="D2" s="175"/>
      <c r="E2" s="175"/>
      <c r="F2" s="175"/>
      <c r="G2" s="175"/>
      <c r="H2" s="176"/>
      <c r="I2" s="175"/>
      <c r="J2" s="176"/>
      <c r="K2" s="175"/>
      <c r="L2" s="176"/>
      <c r="M2" s="176"/>
      <c r="N2" s="177"/>
    </row>
    <row r="3" spans="2:14" ht="20.399999999999999" x14ac:dyDescent="0.3">
      <c r="B3" s="989" t="s">
        <v>407</v>
      </c>
      <c r="C3" s="990"/>
      <c r="D3" s="990"/>
      <c r="E3" s="990"/>
      <c r="F3" s="990"/>
      <c r="G3" s="990"/>
      <c r="H3" s="990"/>
      <c r="I3" s="990"/>
      <c r="J3" s="990"/>
      <c r="K3" s="990"/>
      <c r="L3" s="990"/>
      <c r="M3" s="990"/>
      <c r="N3" s="991"/>
    </row>
    <row r="4" spans="2:14" ht="17.399999999999999" x14ac:dyDescent="0.3">
      <c r="B4" s="1034" t="s">
        <v>941</v>
      </c>
      <c r="C4" s="1035"/>
      <c r="D4" s="1035"/>
      <c r="E4" s="1035"/>
      <c r="F4" s="1035"/>
      <c r="G4" s="1035"/>
      <c r="H4" s="1035"/>
      <c r="I4" s="1035"/>
      <c r="J4" s="1035"/>
      <c r="K4" s="1035"/>
      <c r="L4" s="1035"/>
      <c r="M4" s="1035"/>
      <c r="N4" s="1036"/>
    </row>
    <row r="5" spans="2:14" x14ac:dyDescent="0.3">
      <c r="B5" s="178"/>
      <c r="N5" s="179"/>
    </row>
    <row r="6" spans="2:14" x14ac:dyDescent="0.3">
      <c r="B6" s="180"/>
      <c r="N6" s="179"/>
    </row>
    <row r="7" spans="2:14" x14ac:dyDescent="0.3">
      <c r="B7" s="180" t="s">
        <v>409</v>
      </c>
      <c r="D7" s="172" t="s">
        <v>269</v>
      </c>
      <c r="E7" s="172" t="str">
        <f>RAB!E6</f>
        <v>PERENCANAAN PEMBANGUNAN KANDANG AYAM PETELUR</v>
      </c>
      <c r="N7" s="179"/>
    </row>
    <row r="8" spans="2:14" x14ac:dyDescent="0.3">
      <c r="B8" s="180" t="s">
        <v>270</v>
      </c>
      <c r="D8" s="172" t="s">
        <v>269</v>
      </c>
      <c r="E8" s="172" t="str">
        <f>RAB!E7</f>
        <v>ACEH BARAT</v>
      </c>
      <c r="N8" s="179"/>
    </row>
    <row r="9" spans="2:14" x14ac:dyDescent="0.3">
      <c r="B9" s="180" t="s">
        <v>271</v>
      </c>
      <c r="D9" s="172" t="s">
        <v>269</v>
      </c>
      <c r="E9" s="182" t="str">
        <f>RAB!E8</f>
        <v>2023</v>
      </c>
      <c r="N9" s="179"/>
    </row>
    <row r="10" spans="2:14" ht="14.4" thickBot="1" x14ac:dyDescent="0.35">
      <c r="B10" s="203"/>
      <c r="C10" s="519"/>
      <c r="D10" s="191"/>
      <c r="E10" s="191"/>
      <c r="F10" s="191"/>
      <c r="G10" s="191"/>
      <c r="H10" s="421"/>
      <c r="I10" s="191"/>
      <c r="J10" s="421"/>
      <c r="K10" s="191"/>
      <c r="L10" s="421"/>
      <c r="M10" s="421"/>
      <c r="N10" s="194"/>
    </row>
    <row r="11" spans="2:14" s="171" customFormat="1" ht="48" customHeight="1" x14ac:dyDescent="0.3">
      <c r="B11" s="183" t="s">
        <v>411</v>
      </c>
      <c r="C11" s="992" t="s">
        <v>273</v>
      </c>
      <c r="D11" s="992"/>
      <c r="E11" s="992"/>
      <c r="F11" s="992"/>
      <c r="G11" s="184" t="s">
        <v>862</v>
      </c>
      <c r="H11" s="184" t="s">
        <v>863</v>
      </c>
      <c r="I11" s="184" t="s">
        <v>864</v>
      </c>
      <c r="J11" s="184" t="s">
        <v>865</v>
      </c>
      <c r="K11" s="747" t="s">
        <v>866</v>
      </c>
      <c r="L11" s="747" t="s">
        <v>867</v>
      </c>
      <c r="M11" s="747" t="s">
        <v>438</v>
      </c>
      <c r="N11" s="185" t="s">
        <v>274</v>
      </c>
    </row>
    <row r="12" spans="2:14" s="171" customFormat="1" ht="15.75" customHeight="1" x14ac:dyDescent="0.3">
      <c r="B12" s="769" t="s">
        <v>289</v>
      </c>
      <c r="C12" s="1063" t="s">
        <v>291</v>
      </c>
      <c r="D12" s="1063"/>
      <c r="E12" s="1063"/>
      <c r="F12" s="1063"/>
      <c r="G12" s="733" t="s">
        <v>293</v>
      </c>
      <c r="H12" s="733" t="s">
        <v>298</v>
      </c>
      <c r="I12" s="733" t="s">
        <v>301</v>
      </c>
      <c r="J12" s="733" t="s">
        <v>308</v>
      </c>
      <c r="K12" s="733" t="s">
        <v>310</v>
      </c>
      <c r="L12" s="733" t="s">
        <v>312</v>
      </c>
      <c r="M12" s="733" t="s">
        <v>356</v>
      </c>
      <c r="N12" s="770" t="s">
        <v>357</v>
      </c>
    </row>
    <row r="13" spans="2:14" x14ac:dyDescent="0.3">
      <c r="B13" s="771"/>
      <c r="C13" s="1057"/>
      <c r="D13" s="1058"/>
      <c r="E13" s="1058"/>
      <c r="F13" s="1059"/>
      <c r="G13" s="772"/>
      <c r="H13" s="773"/>
      <c r="I13" s="772"/>
      <c r="J13" s="773"/>
      <c r="K13" s="772"/>
      <c r="L13" s="773"/>
      <c r="M13" s="773"/>
      <c r="N13" s="774"/>
    </row>
    <row r="14" spans="2:14" s="403" customFormat="1" ht="22.5" customHeight="1" x14ac:dyDescent="0.3">
      <c r="B14" s="775" t="s">
        <v>281</v>
      </c>
      <c r="C14" s="1053" t="str">
        <f>RAB!C13</f>
        <v>PEKERJAAN PERSIAPAN</v>
      </c>
      <c r="D14" s="1054"/>
      <c r="E14" s="1054"/>
      <c r="F14" s="1055"/>
      <c r="G14" s="776"/>
      <c r="H14" s="777"/>
      <c r="I14" s="776"/>
      <c r="J14" s="777"/>
      <c r="K14" s="776"/>
      <c r="L14" s="777"/>
      <c r="M14" s="777"/>
      <c r="N14" s="778"/>
    </row>
    <row r="15" spans="2:14" ht="22.5" customHeight="1" x14ac:dyDescent="0.3">
      <c r="B15" s="771" t="str">
        <f>RAB!B14</f>
        <v>1</v>
      </c>
      <c r="C15" s="1044" t="str">
        <f>RAB!C14</f>
        <v>Keselamatan dan Kesehatan Kerja</v>
      </c>
      <c r="D15" s="1045"/>
      <c r="E15" s="1045"/>
      <c r="F15" s="1046"/>
      <c r="G15" s="779"/>
      <c r="H15" s="780"/>
      <c r="I15" s="779"/>
      <c r="J15" s="780"/>
      <c r="K15" s="779"/>
      <c r="L15" s="780"/>
      <c r="M15" s="780">
        <v>1</v>
      </c>
      <c r="N15" s="781" t="str">
        <f>RV!H15</f>
        <v>Ls</v>
      </c>
    </row>
    <row r="16" spans="2:14" ht="22.5" customHeight="1" x14ac:dyDescent="0.3">
      <c r="B16" s="771">
        <f>RAB!B16</f>
        <v>3</v>
      </c>
      <c r="C16" s="1044" t="str">
        <f>RAB!C16</f>
        <v>Pengukuran dan Pemasangan Bouwplank</v>
      </c>
      <c r="D16" s="1045"/>
      <c r="E16" s="1045"/>
      <c r="F16" s="1046"/>
      <c r="G16" s="779">
        <f>32+7+32+7+6+8+6+8</f>
        <v>106</v>
      </c>
      <c r="H16" s="780"/>
      <c r="I16" s="779"/>
      <c r="J16" s="780"/>
      <c r="K16" s="779"/>
      <c r="L16" s="780"/>
      <c r="M16" s="780">
        <f>G16</f>
        <v>106</v>
      </c>
      <c r="N16" s="781" t="str">
        <f>RV!H16</f>
        <v>M</v>
      </c>
    </row>
    <row r="17" spans="2:14" ht="22.5" customHeight="1" x14ac:dyDescent="0.3">
      <c r="B17" s="771">
        <f>RAB!B17</f>
        <v>4</v>
      </c>
      <c r="C17" s="1044" t="str">
        <f>RAB!C17</f>
        <v>Administrasi dan Dokumentasi</v>
      </c>
      <c r="D17" s="1045"/>
      <c r="E17" s="1045"/>
      <c r="F17" s="1046"/>
      <c r="G17" s="779"/>
      <c r="H17" s="780"/>
      <c r="I17" s="779"/>
      <c r="J17" s="780"/>
      <c r="K17" s="779"/>
      <c r="L17" s="780"/>
      <c r="M17" s="780">
        <v>1</v>
      </c>
      <c r="N17" s="781" t="str">
        <f>RV!H17</f>
        <v>Ls</v>
      </c>
    </row>
    <row r="18" spans="2:14" ht="22.5" customHeight="1" x14ac:dyDescent="0.3">
      <c r="B18" s="771"/>
      <c r="C18" s="730"/>
      <c r="D18" s="731"/>
      <c r="E18" s="731"/>
      <c r="F18" s="732"/>
      <c r="G18" s="779"/>
      <c r="H18" s="780"/>
      <c r="I18" s="779"/>
      <c r="J18" s="780"/>
      <c r="K18" s="779"/>
      <c r="L18" s="780"/>
      <c r="M18" s="780"/>
      <c r="N18" s="781"/>
    </row>
    <row r="19" spans="2:14" ht="22.2" customHeight="1" x14ac:dyDescent="0.3">
      <c r="B19" s="775" t="s">
        <v>282</v>
      </c>
      <c r="C19" s="1053" t="s">
        <v>946</v>
      </c>
      <c r="D19" s="1054"/>
      <c r="E19" s="1054"/>
      <c r="F19" s="1055"/>
      <c r="G19" s="779"/>
      <c r="H19" s="780"/>
      <c r="I19" s="779"/>
      <c r="J19" s="780"/>
      <c r="K19" s="779"/>
      <c r="L19" s="780"/>
      <c r="M19" s="780"/>
      <c r="N19" s="781"/>
    </row>
    <row r="20" spans="2:14" ht="22.5" customHeight="1" x14ac:dyDescent="0.3">
      <c r="B20" s="775" t="str">
        <f>RAB!B21</f>
        <v>A</v>
      </c>
      <c r="C20" s="1053" t="str">
        <f>RAB!C21</f>
        <v>PEKERJAAN TANAH</v>
      </c>
      <c r="D20" s="1054"/>
      <c r="E20" s="1054"/>
      <c r="F20" s="1055"/>
      <c r="G20" s="779"/>
      <c r="H20" s="780"/>
      <c r="I20" s="779"/>
      <c r="J20" s="780"/>
      <c r="K20" s="779"/>
      <c r="L20" s="780"/>
      <c r="M20" s="780"/>
      <c r="N20" s="781"/>
    </row>
    <row r="21" spans="2:14" ht="22.5" customHeight="1" x14ac:dyDescent="0.3">
      <c r="B21" s="771">
        <f>RAB!B22</f>
        <v>1</v>
      </c>
      <c r="C21" s="1044" t="s">
        <v>932</v>
      </c>
      <c r="D21" s="1045"/>
      <c r="E21" s="1045"/>
      <c r="F21" s="1046"/>
      <c r="G21" s="779">
        <v>0.2</v>
      </c>
      <c r="H21" s="780">
        <v>0.6</v>
      </c>
      <c r="I21" s="779">
        <v>0.6</v>
      </c>
      <c r="J21" s="780">
        <v>24</v>
      </c>
      <c r="K21" s="779"/>
      <c r="L21" s="780"/>
      <c r="M21" s="780">
        <f>G21*H21*I21*J21</f>
        <v>1.7279999999999998</v>
      </c>
      <c r="N21" s="781" t="str">
        <f>RV!H20</f>
        <v>M3</v>
      </c>
    </row>
    <row r="22" spans="2:14" ht="22.5" hidden="1" customHeight="1" x14ac:dyDescent="0.3">
      <c r="B22" s="771"/>
      <c r="C22" s="734"/>
      <c r="D22" s="801"/>
      <c r="E22" s="801"/>
      <c r="F22" s="734" t="s">
        <v>878</v>
      </c>
      <c r="G22" s="779">
        <f>6+6+8+8-J21</f>
        <v>4</v>
      </c>
      <c r="H22" s="780">
        <v>0.7</v>
      </c>
      <c r="I22" s="779">
        <v>0.6</v>
      </c>
      <c r="J22" s="780">
        <v>1</v>
      </c>
      <c r="K22" s="779"/>
      <c r="L22" s="780"/>
      <c r="M22" s="780">
        <f>G22*H22*I22*J22</f>
        <v>1.68</v>
      </c>
      <c r="N22" s="781" t="e">
        <f>RV!H21</f>
        <v>#REF!</v>
      </c>
    </row>
    <row r="23" spans="2:14" ht="22.5" hidden="1" customHeight="1" x14ac:dyDescent="0.3">
      <c r="B23" s="771"/>
      <c r="C23" s="734"/>
      <c r="D23" s="801"/>
      <c r="E23" s="801"/>
      <c r="F23" s="734"/>
      <c r="G23" s="779"/>
      <c r="H23" s="780"/>
      <c r="I23" s="779"/>
      <c r="J23" s="780"/>
      <c r="K23" s="779"/>
      <c r="L23" s="780"/>
      <c r="M23" s="782">
        <f>SUM(M21:M22)</f>
        <v>3.4079999999999995</v>
      </c>
      <c r="N23" s="778" t="str">
        <f>RV!H22</f>
        <v>M3</v>
      </c>
    </row>
    <row r="24" spans="2:14" ht="18" customHeight="1" x14ac:dyDescent="0.3">
      <c r="B24" s="771"/>
      <c r="C24" s="1057"/>
      <c r="D24" s="1058"/>
      <c r="E24" s="1058"/>
      <c r="F24" s="1059"/>
      <c r="G24" s="772"/>
      <c r="H24" s="772"/>
      <c r="I24" s="772"/>
      <c r="J24" s="772"/>
      <c r="K24" s="772"/>
      <c r="L24" s="772"/>
      <c r="M24" s="772"/>
      <c r="N24" s="774"/>
    </row>
    <row r="25" spans="2:14" ht="22.5" hidden="1" customHeight="1" x14ac:dyDescent="0.3">
      <c r="B25" s="771">
        <f>RAB!B71</f>
        <v>2</v>
      </c>
      <c r="C25" s="734" t="str">
        <f>RAB!C71</f>
        <v>Pasangan Batu Kali 1 : 4</v>
      </c>
      <c r="D25" s="779"/>
      <c r="E25" s="779"/>
      <c r="F25" s="772"/>
      <c r="G25" s="779" t="e">
        <f>#REF!</f>
        <v>#REF!</v>
      </c>
      <c r="H25" s="780">
        <v>1</v>
      </c>
      <c r="I25" s="779">
        <v>0.1</v>
      </c>
      <c r="J25" s="780">
        <f>J27</f>
        <v>8</v>
      </c>
      <c r="K25" s="779"/>
      <c r="L25" s="780"/>
      <c r="M25" s="780" t="e">
        <f t="shared" ref="M25:M43" si="0">G25*H25*I25</f>
        <v>#REF!</v>
      </c>
      <c r="N25" s="781" t="str">
        <f>RV!H26</f>
        <v>M3</v>
      </c>
    </row>
    <row r="26" spans="2:14" ht="18" hidden="1" customHeight="1" x14ac:dyDescent="0.3">
      <c r="B26" s="771" t="e">
        <f>RAB!#REF!</f>
        <v>#REF!</v>
      </c>
      <c r="C26" s="734" t="e">
        <f>RAB!#REF!</f>
        <v>#REF!</v>
      </c>
      <c r="D26" s="779"/>
      <c r="E26" s="779"/>
      <c r="F26" s="772"/>
      <c r="G26" s="779"/>
      <c r="H26" s="780"/>
      <c r="I26" s="779"/>
      <c r="J26" s="780"/>
      <c r="K26" s="779"/>
      <c r="L26" s="780"/>
      <c r="M26" s="780"/>
      <c r="N26" s="781"/>
    </row>
    <row r="27" spans="2:14" ht="22.5" hidden="1" customHeight="1" x14ac:dyDescent="0.3">
      <c r="B27" s="771"/>
      <c r="C27" s="734" t="str">
        <f>RAB!C72</f>
        <v>- Pengadaan Beton K-175</v>
      </c>
      <c r="D27" s="779"/>
      <c r="E27" s="779"/>
      <c r="F27" s="772"/>
      <c r="G27" s="779">
        <v>1</v>
      </c>
      <c r="H27" s="780">
        <v>1</v>
      </c>
      <c r="I27" s="779">
        <v>0.3</v>
      </c>
      <c r="J27" s="780">
        <v>8</v>
      </c>
      <c r="K27" s="779"/>
      <c r="L27" s="780"/>
      <c r="M27" s="780">
        <f>G27*H27*I27*J27</f>
        <v>2.4</v>
      </c>
      <c r="N27" s="781" t="str">
        <f>RV!H28</f>
        <v>M3</v>
      </c>
    </row>
    <row r="28" spans="2:14" ht="22.5" hidden="1" customHeight="1" x14ac:dyDescent="0.3">
      <c r="B28" s="771"/>
      <c r="C28" s="734" t="str">
        <f>RAB!C73</f>
        <v>- Besi Beton Polos Ø12 (Tulangan)</v>
      </c>
      <c r="D28" s="779"/>
      <c r="E28" s="779"/>
      <c r="F28" s="772"/>
      <c r="G28" s="779">
        <v>2.5</v>
      </c>
      <c r="H28" s="780"/>
      <c r="I28" s="779"/>
      <c r="J28" s="780">
        <f>14*J27</f>
        <v>112</v>
      </c>
      <c r="K28" s="779">
        <f>0.012*0.012*6165</f>
        <v>0.88775999999999999</v>
      </c>
      <c r="L28" s="780"/>
      <c r="M28" s="780">
        <f>G28*J28*K28</f>
        <v>248.5728</v>
      </c>
      <c r="N28" s="781" t="str">
        <f>RV!H29</f>
        <v>Kg</v>
      </c>
    </row>
    <row r="29" spans="2:14" ht="22.5" hidden="1" customHeight="1" x14ac:dyDescent="0.3">
      <c r="B29" s="771"/>
      <c r="C29" s="734" t="str">
        <f>RAB!C74</f>
        <v>- Bekisting + Bongkar dan Siram</v>
      </c>
      <c r="D29" s="779"/>
      <c r="E29" s="779"/>
      <c r="F29" s="772"/>
      <c r="G29" s="779">
        <v>1</v>
      </c>
      <c r="H29" s="780"/>
      <c r="I29" s="779">
        <v>0.3</v>
      </c>
      <c r="J29" s="780">
        <f>J27*4</f>
        <v>32</v>
      </c>
      <c r="K29" s="779"/>
      <c r="L29" s="780"/>
      <c r="M29" s="780">
        <f>G29*I29*J29</f>
        <v>9.6</v>
      </c>
      <c r="N29" s="781" t="str">
        <f>RV!H30</f>
        <v>M2</v>
      </c>
    </row>
    <row r="30" spans="2:14" s="403" customFormat="1" ht="22.5" hidden="1" customHeight="1" x14ac:dyDescent="0.3">
      <c r="B30" s="771" t="e">
        <f>RAB!B75</f>
        <v>#REF!</v>
      </c>
      <c r="C30" s="734" t="str">
        <f>RAB!C75</f>
        <v>Pedestal (Uk. 25 cm x 25 cm)</v>
      </c>
      <c r="D30" s="776"/>
      <c r="E30" s="776"/>
      <c r="F30" s="783"/>
      <c r="G30" s="779"/>
      <c r="H30" s="780"/>
      <c r="I30" s="779"/>
      <c r="J30" s="780"/>
      <c r="K30" s="779"/>
      <c r="L30" s="780"/>
      <c r="M30" s="780"/>
      <c r="N30" s="781"/>
    </row>
    <row r="31" spans="2:14" ht="22.5" hidden="1" customHeight="1" x14ac:dyDescent="0.3">
      <c r="B31" s="771"/>
      <c r="C31" s="734" t="str">
        <f>RAB!C76</f>
        <v>- Pengadaan Beton K-175</v>
      </c>
      <c r="D31" s="779"/>
      <c r="E31" s="779"/>
      <c r="F31" s="772"/>
      <c r="G31" s="779">
        <v>0.25</v>
      </c>
      <c r="H31" s="780">
        <v>0.25</v>
      </c>
      <c r="I31" s="779">
        <f>0.9+0.35</f>
        <v>1.25</v>
      </c>
      <c r="J31" s="780">
        <f>J27</f>
        <v>8</v>
      </c>
      <c r="K31" s="779"/>
      <c r="L31" s="780"/>
      <c r="M31" s="780">
        <f>G31*H31*I31*J31</f>
        <v>0.625</v>
      </c>
      <c r="N31" s="781" t="str">
        <f>RV!H32</f>
        <v>M3</v>
      </c>
    </row>
    <row r="32" spans="2:14" ht="18" hidden="1" customHeight="1" x14ac:dyDescent="0.3">
      <c r="B32" s="771"/>
      <c r="C32" s="734" t="str">
        <f>RAB!C77</f>
        <v>- Besi Beton Polos Ø12 (Tulangan)</v>
      </c>
      <c r="D32" s="779"/>
      <c r="E32" s="779"/>
      <c r="F32" s="772"/>
      <c r="G32" s="779">
        <f>I31+1</f>
        <v>2.25</v>
      </c>
      <c r="H32" s="780"/>
      <c r="I32" s="779"/>
      <c r="J32" s="780">
        <f>4*J27</f>
        <v>32</v>
      </c>
      <c r="K32" s="779">
        <f>0.012*0.012*6165</f>
        <v>0.88775999999999999</v>
      </c>
      <c r="L32" s="780"/>
      <c r="M32" s="780">
        <f>G32*J32*K32</f>
        <v>63.91872</v>
      </c>
      <c r="N32" s="781" t="str">
        <f>RV!H33</f>
        <v>Kg</v>
      </c>
    </row>
    <row r="33" spans="2:16" ht="22.5" hidden="1" customHeight="1" x14ac:dyDescent="0.3">
      <c r="B33" s="771"/>
      <c r="C33" s="734" t="str">
        <f>RAB!C78</f>
        <v>- Besi Beton Polos Ø6 (Sengkang)</v>
      </c>
      <c r="D33" s="779"/>
      <c r="E33" s="779"/>
      <c r="F33" s="772"/>
      <c r="G33" s="779">
        <f>(0.2*4)+0.1</f>
        <v>0.9</v>
      </c>
      <c r="H33" s="780"/>
      <c r="I33" s="779"/>
      <c r="J33" s="780">
        <f>I31/0.15*J27</f>
        <v>66.666666666666671</v>
      </c>
      <c r="K33" s="779">
        <f>0.006*0.006*6165</f>
        <v>0.22194</v>
      </c>
      <c r="L33" s="780"/>
      <c r="M33" s="780">
        <f>G33*J33*K33</f>
        <v>13.316400000000002</v>
      </c>
      <c r="N33" s="781" t="str">
        <f>RV!H34</f>
        <v>Kg</v>
      </c>
    </row>
    <row r="34" spans="2:16" ht="22.5" hidden="1" customHeight="1" x14ac:dyDescent="0.3">
      <c r="B34" s="771"/>
      <c r="C34" s="734" t="str">
        <f>RAB!C79</f>
        <v>- Bekisting + Bongkar dan Siram</v>
      </c>
      <c r="D34" s="779"/>
      <c r="E34" s="779"/>
      <c r="F34" s="772"/>
      <c r="G34" s="779">
        <f>G31*4</f>
        <v>1</v>
      </c>
      <c r="H34" s="780"/>
      <c r="I34" s="779">
        <v>1</v>
      </c>
      <c r="J34" s="780">
        <f>J27</f>
        <v>8</v>
      </c>
      <c r="K34" s="779"/>
      <c r="L34" s="780"/>
      <c r="M34" s="780">
        <f>G34*I34*J34</f>
        <v>8</v>
      </c>
      <c r="N34" s="781" t="str">
        <f>RV!H35</f>
        <v>M2</v>
      </c>
    </row>
    <row r="35" spans="2:16" ht="22.5" customHeight="1" x14ac:dyDescent="0.3">
      <c r="B35" s="775" t="s">
        <v>6</v>
      </c>
      <c r="C35" s="1053" t="str">
        <f>RAB!C81</f>
        <v>PEKERJAAN KAYU &amp; DINDING</v>
      </c>
      <c r="D35" s="1054"/>
      <c r="E35" s="1054"/>
      <c r="F35" s="1055"/>
      <c r="G35" s="779"/>
      <c r="H35" s="780"/>
      <c r="I35" s="779"/>
      <c r="J35" s="780"/>
      <c r="K35" s="779"/>
      <c r="L35" s="780"/>
      <c r="M35" s="780"/>
      <c r="N35" s="781"/>
    </row>
    <row r="36" spans="2:16" ht="22.5" customHeight="1" x14ac:dyDescent="0.3">
      <c r="B36" s="771">
        <v>1</v>
      </c>
      <c r="C36" s="1050" t="s">
        <v>937</v>
      </c>
      <c r="D36" s="1051"/>
      <c r="E36" s="1051"/>
      <c r="F36" s="1052"/>
      <c r="G36" s="784">
        <v>0.6</v>
      </c>
      <c r="H36" s="785">
        <v>0.6</v>
      </c>
      <c r="I36" s="736">
        <v>0.5</v>
      </c>
      <c r="J36" s="785">
        <v>24</v>
      </c>
      <c r="K36" s="784"/>
      <c r="L36" s="785"/>
      <c r="M36" s="785">
        <f>H36*G36*I36*J36</f>
        <v>4.32</v>
      </c>
      <c r="N36" s="786" t="str">
        <f>RV!H39</f>
        <v>M3</v>
      </c>
    </row>
    <row r="37" spans="2:16" ht="22.5" customHeight="1" x14ac:dyDescent="0.3">
      <c r="B37" s="771">
        <v>2</v>
      </c>
      <c r="C37" s="1061" t="s">
        <v>902</v>
      </c>
      <c r="D37" s="1061"/>
      <c r="E37" s="1061"/>
      <c r="F37" s="1061"/>
      <c r="G37" s="779">
        <v>0.1</v>
      </c>
      <c r="H37" s="780">
        <v>1</v>
      </c>
      <c r="I37" s="779"/>
      <c r="J37" s="780">
        <v>27</v>
      </c>
      <c r="K37" s="779"/>
      <c r="L37" s="780"/>
      <c r="M37" s="780">
        <f>G37*H37*J37</f>
        <v>2.7</v>
      </c>
      <c r="N37" s="786" t="str">
        <f>N36</f>
        <v>M3</v>
      </c>
    </row>
    <row r="38" spans="2:16" ht="22.5" customHeight="1" x14ac:dyDescent="0.3">
      <c r="B38" s="771">
        <v>3</v>
      </c>
      <c r="C38" s="1061" t="s">
        <v>907</v>
      </c>
      <c r="D38" s="1056"/>
      <c r="E38" s="1056"/>
      <c r="F38" s="1056"/>
      <c r="G38" s="779">
        <v>3.14</v>
      </c>
      <c r="H38" s="787">
        <f>0.05^2</f>
        <v>2.5000000000000005E-3</v>
      </c>
      <c r="I38" s="779">
        <v>0.2</v>
      </c>
      <c r="J38" s="780">
        <v>92</v>
      </c>
      <c r="K38" s="779"/>
      <c r="L38" s="780"/>
      <c r="M38" s="780">
        <f>G38*H38*I38*J38</f>
        <v>0.14444000000000001</v>
      </c>
      <c r="N38" s="786" t="str">
        <f>N37</f>
        <v>M3</v>
      </c>
    </row>
    <row r="39" spans="2:16" s="540" customFormat="1" ht="22.5" hidden="1" customHeight="1" x14ac:dyDescent="0.3">
      <c r="B39" s="788"/>
      <c r="C39" s="1060" t="str">
        <f>RAB!C83</f>
        <v>- Besi Beton Polos Ø12 (Tulangan)</v>
      </c>
      <c r="D39" s="1060"/>
      <c r="E39" s="1060"/>
      <c r="F39" s="789"/>
      <c r="G39" s="790" t="e">
        <f>#REF!</f>
        <v>#REF!</v>
      </c>
      <c r="H39" s="791"/>
      <c r="I39" s="790"/>
      <c r="J39" s="791">
        <v>4</v>
      </c>
      <c r="K39" s="790">
        <f>0.012*0.012*6165</f>
        <v>0.88775999999999999</v>
      </c>
      <c r="L39" s="791"/>
      <c r="M39" s="791" t="e">
        <f>G39*J39*K39</f>
        <v>#REF!</v>
      </c>
      <c r="N39" s="792" t="str">
        <f>RV!H40</f>
        <v>Kg</v>
      </c>
      <c r="P39" s="540" t="e">
        <f>#REF!</f>
        <v>#REF!</v>
      </c>
    </row>
    <row r="40" spans="2:16" s="540" customFormat="1" ht="22.5" hidden="1" customHeight="1" x14ac:dyDescent="0.3">
      <c r="B40" s="788"/>
      <c r="C40" s="1060" t="str">
        <f>RAB!C84</f>
        <v>- Besi Beton Polos Ø6 (Sengkang)</v>
      </c>
      <c r="D40" s="1060"/>
      <c r="E40" s="1060"/>
      <c r="F40" s="789"/>
      <c r="G40" s="790">
        <f>0.15+0.15+0.2+0.2+0.1</f>
        <v>0.79999999999999993</v>
      </c>
      <c r="H40" s="791"/>
      <c r="I40" s="790"/>
      <c r="J40" s="791" t="e">
        <f>ROUND((G39/0.15),0)</f>
        <v>#REF!</v>
      </c>
      <c r="K40" s="790">
        <f>0.006*0.006*6165</f>
        <v>0.22194</v>
      </c>
      <c r="L40" s="791"/>
      <c r="M40" s="791" t="e">
        <f>G40*J40*K40</f>
        <v>#REF!</v>
      </c>
      <c r="N40" s="792" t="str">
        <f>RV!H41</f>
        <v>Kg</v>
      </c>
    </row>
    <row r="41" spans="2:16" s="540" customFormat="1" ht="22.5" hidden="1" customHeight="1" x14ac:dyDescent="0.3">
      <c r="B41" s="788"/>
      <c r="C41" s="1060" t="str">
        <f>RAB!C85</f>
        <v>- Bekisting + Bongkar dan Siram</v>
      </c>
      <c r="D41" s="1060"/>
      <c r="E41" s="1060"/>
      <c r="F41" s="789"/>
      <c r="G41" s="790">
        <f>G36</f>
        <v>0.6</v>
      </c>
      <c r="H41" s="791"/>
      <c r="I41" s="790">
        <f>((0.02*4)+(0.4*4))</f>
        <v>1.6800000000000002</v>
      </c>
      <c r="J41" s="791"/>
      <c r="K41" s="790"/>
      <c r="L41" s="791"/>
      <c r="M41" s="791">
        <f>G41*I41</f>
        <v>1.008</v>
      </c>
      <c r="N41" s="792" t="str">
        <f>RV!H42</f>
        <v>M2</v>
      </c>
    </row>
    <row r="42" spans="2:16" ht="22.5" hidden="1" customHeight="1" x14ac:dyDescent="0.3">
      <c r="B42" s="771" t="e">
        <f>RAB!#REF!</f>
        <v>#REF!</v>
      </c>
      <c r="C42" s="734" t="e">
        <f>RAB!#REF!</f>
        <v>#REF!</v>
      </c>
      <c r="D42" s="779"/>
      <c r="E42" s="779"/>
      <c r="F42" s="772"/>
      <c r="G42" s="779"/>
      <c r="H42" s="780"/>
      <c r="I42" s="779"/>
      <c r="J42" s="780"/>
      <c r="K42" s="779"/>
      <c r="L42" s="780"/>
      <c r="M42" s="780">
        <f t="shared" si="0"/>
        <v>0</v>
      </c>
      <c r="N42" s="781"/>
    </row>
    <row r="43" spans="2:16" ht="22.5" hidden="1" customHeight="1" x14ac:dyDescent="0.3">
      <c r="B43" s="771"/>
      <c r="C43" s="734" t="e">
        <f>RAB!#REF!</f>
        <v>#REF!</v>
      </c>
      <c r="D43" s="779"/>
      <c r="E43" s="779"/>
      <c r="F43" s="772"/>
      <c r="G43" s="779">
        <f>8+8+4+4</f>
        <v>24</v>
      </c>
      <c r="H43" s="780">
        <v>0.25</v>
      </c>
      <c r="I43" s="779">
        <v>0.4</v>
      </c>
      <c r="J43" s="780"/>
      <c r="K43" s="779"/>
      <c r="L43" s="780"/>
      <c r="M43" s="780">
        <f t="shared" si="0"/>
        <v>2.4000000000000004</v>
      </c>
      <c r="N43" s="781" t="e">
        <f>RV!#REF!</f>
        <v>#REF!</v>
      </c>
    </row>
    <row r="44" spans="2:16" ht="22.5" hidden="1" customHeight="1" x14ac:dyDescent="0.3">
      <c r="B44" s="771"/>
      <c r="C44" s="734" t="e">
        <f>RAB!#REF!</f>
        <v>#REF!</v>
      </c>
      <c r="D44" s="779"/>
      <c r="E44" s="779"/>
      <c r="F44" s="772"/>
      <c r="G44" s="779">
        <f>G43</f>
        <v>24</v>
      </c>
      <c r="H44" s="780"/>
      <c r="I44" s="779"/>
      <c r="J44" s="780">
        <v>7</v>
      </c>
      <c r="K44" s="779">
        <f>0.012*0.012*6165</f>
        <v>0.88775999999999999</v>
      </c>
      <c r="L44" s="780"/>
      <c r="M44" s="780">
        <f>G44*J44*K44</f>
        <v>149.14367999999999</v>
      </c>
      <c r="N44" s="781" t="e">
        <f>RV!#REF!</f>
        <v>#REF!</v>
      </c>
      <c r="P44" s="172" t="e">
        <f>#REF!</f>
        <v>#REF!</v>
      </c>
    </row>
    <row r="45" spans="2:16" ht="22.5" hidden="1" customHeight="1" x14ac:dyDescent="0.3">
      <c r="B45" s="771"/>
      <c r="C45" s="734" t="e">
        <f>RAB!#REF!</f>
        <v>#REF!</v>
      </c>
      <c r="D45" s="779"/>
      <c r="E45" s="779"/>
      <c r="F45" s="772"/>
      <c r="G45" s="779">
        <f>0.35+0.35+0.2+0.2+0.1</f>
        <v>1.2</v>
      </c>
      <c r="H45" s="780"/>
      <c r="I45" s="779"/>
      <c r="J45" s="780">
        <f>G44/0.15</f>
        <v>160</v>
      </c>
      <c r="K45" s="779">
        <f>0.006*0.006*6165</f>
        <v>0.22194</v>
      </c>
      <c r="L45" s="780"/>
      <c r="M45" s="780">
        <f>G45*J45*K45</f>
        <v>42.612479999999998</v>
      </c>
      <c r="N45" s="781" t="e">
        <f>RV!#REF!</f>
        <v>#REF!</v>
      </c>
    </row>
    <row r="46" spans="2:16" ht="22.5" hidden="1" customHeight="1" x14ac:dyDescent="0.3">
      <c r="B46" s="771"/>
      <c r="C46" s="734" t="e">
        <f>RAB!#REF!</f>
        <v>#REF!</v>
      </c>
      <c r="D46" s="779"/>
      <c r="E46" s="779"/>
      <c r="F46" s="772"/>
      <c r="G46" s="779">
        <f>G43</f>
        <v>24</v>
      </c>
      <c r="H46" s="780"/>
      <c r="I46" s="779">
        <f>0.25+0.4+0.4</f>
        <v>1.05</v>
      </c>
      <c r="J46" s="780"/>
      <c r="K46" s="779"/>
      <c r="L46" s="780"/>
      <c r="M46" s="780">
        <f>G46*I46</f>
        <v>25.200000000000003</v>
      </c>
      <c r="N46" s="781" t="e">
        <f>RV!#REF!</f>
        <v>#REF!</v>
      </c>
    </row>
    <row r="47" spans="2:16" ht="22.5" hidden="1" customHeight="1" x14ac:dyDescent="0.3">
      <c r="B47" s="771">
        <f>RAB!B86</f>
        <v>2</v>
      </c>
      <c r="C47" s="734" t="str">
        <f>RAB!C86</f>
        <v>Pasagan Bata 1:4</v>
      </c>
      <c r="D47" s="779"/>
      <c r="E47" s="779"/>
      <c r="F47" s="772"/>
      <c r="G47" s="779"/>
      <c r="H47" s="780"/>
      <c r="I47" s="779"/>
      <c r="J47" s="780"/>
      <c r="K47" s="779"/>
      <c r="L47" s="780"/>
      <c r="M47" s="780">
        <f t="shared" ref="M47" si="1">G47*H47*I47</f>
        <v>0</v>
      </c>
      <c r="N47" s="781"/>
    </row>
    <row r="48" spans="2:16" ht="18" hidden="1" customHeight="1" x14ac:dyDescent="0.3">
      <c r="B48" s="771"/>
      <c r="C48" s="734" t="str">
        <f>RAB!C87</f>
        <v xml:space="preserve">Plasteran </v>
      </c>
      <c r="D48" s="779"/>
      <c r="E48" s="779"/>
      <c r="F48" s="772"/>
      <c r="G48" s="779">
        <v>0.2</v>
      </c>
      <c r="H48" s="780">
        <v>0.2</v>
      </c>
      <c r="I48" s="779">
        <v>2.75</v>
      </c>
      <c r="J48" s="780">
        <f>J31</f>
        <v>8</v>
      </c>
      <c r="K48" s="779"/>
      <c r="L48" s="780"/>
      <c r="M48" s="780">
        <f>G48*H48*I48*J48</f>
        <v>0.88000000000000012</v>
      </c>
      <c r="N48" s="781" t="str">
        <f>RV!H44</f>
        <v>M3</v>
      </c>
    </row>
    <row r="49" spans="2:18" ht="18" hidden="1" customHeight="1" x14ac:dyDescent="0.3">
      <c r="B49" s="771"/>
      <c r="C49" s="734" t="str">
        <f>RAB!C88</f>
        <v>- Besi Beton Polos Ø12 (Tulangan)</v>
      </c>
      <c r="D49" s="779"/>
      <c r="E49" s="779"/>
      <c r="F49" s="772"/>
      <c r="G49" s="779">
        <v>4</v>
      </c>
      <c r="H49" s="780"/>
      <c r="I49" s="779"/>
      <c r="J49" s="780">
        <f>J48*4</f>
        <v>32</v>
      </c>
      <c r="K49" s="779">
        <f>0.012*0.012*6165</f>
        <v>0.88775999999999999</v>
      </c>
      <c r="L49" s="780"/>
      <c r="M49" s="780">
        <f>G49*J49*K49</f>
        <v>113.63328</v>
      </c>
      <c r="N49" s="781" t="str">
        <f>RV!H45</f>
        <v>Kg</v>
      </c>
    </row>
    <row r="50" spans="2:18" ht="18" hidden="1" customHeight="1" x14ac:dyDescent="0.3">
      <c r="B50" s="771"/>
      <c r="C50" s="734" t="str">
        <f>RAB!C89</f>
        <v>- Besi Beton Polos Ø6 (Sengkang)</v>
      </c>
      <c r="D50" s="779"/>
      <c r="E50" s="779"/>
      <c r="F50" s="772"/>
      <c r="G50" s="779">
        <f>(0.15*4)+0.1</f>
        <v>0.7</v>
      </c>
      <c r="H50" s="780"/>
      <c r="I50" s="779"/>
      <c r="J50" s="780">
        <f>ROUND(((I48/0.15)*J48),0)</f>
        <v>147</v>
      </c>
      <c r="K50" s="779">
        <f>0.006*0.006*6165</f>
        <v>0.22194</v>
      </c>
      <c r="L50" s="780"/>
      <c r="M50" s="780">
        <f>G50*J50*K50</f>
        <v>22.837625999999997</v>
      </c>
      <c r="N50" s="781" t="str">
        <f>RV!H46</f>
        <v>Kg</v>
      </c>
    </row>
    <row r="51" spans="2:18" ht="22.5" hidden="1" customHeight="1" x14ac:dyDescent="0.3">
      <c r="B51" s="771"/>
      <c r="C51" s="734" t="str">
        <f>RAB!C90</f>
        <v>- Bekisting + Bongkar dan Siram</v>
      </c>
      <c r="D51" s="779"/>
      <c r="E51" s="779"/>
      <c r="F51" s="772"/>
      <c r="G51" s="779">
        <f>0.25*4</f>
        <v>1</v>
      </c>
      <c r="H51" s="780"/>
      <c r="I51" s="779">
        <f>I48</f>
        <v>2.75</v>
      </c>
      <c r="J51" s="780">
        <f>J48</f>
        <v>8</v>
      </c>
      <c r="K51" s="779"/>
      <c r="L51" s="780"/>
      <c r="M51" s="780">
        <f>G51*I51*J51</f>
        <v>22</v>
      </c>
      <c r="N51" s="781" t="str">
        <f>RV!H47</f>
        <v>M2</v>
      </c>
    </row>
    <row r="52" spans="2:18" s="403" customFormat="1" ht="22.5" hidden="1" customHeight="1" x14ac:dyDescent="0.3">
      <c r="B52" s="771">
        <f>RAB!B91</f>
        <v>3</v>
      </c>
      <c r="C52" s="734" t="str">
        <f>RAB!C91</f>
        <v>Ring Balok (Uk. 15 cm x 25 cm)</v>
      </c>
      <c r="D52" s="776"/>
      <c r="E52" s="776"/>
      <c r="F52" s="783"/>
      <c r="G52" s="779"/>
      <c r="H52" s="780"/>
      <c r="I52" s="779"/>
      <c r="J52" s="780"/>
      <c r="K52" s="779"/>
      <c r="L52" s="780"/>
      <c r="M52" s="780"/>
      <c r="N52" s="781"/>
    </row>
    <row r="53" spans="2:18" ht="22.5" hidden="1" customHeight="1" x14ac:dyDescent="0.3">
      <c r="B53" s="771"/>
      <c r="C53" s="734" t="str">
        <f>RAB!C92</f>
        <v xml:space="preserve">Plasteran </v>
      </c>
      <c r="D53" s="779"/>
      <c r="E53" s="779"/>
      <c r="F53" s="772"/>
      <c r="G53" s="779" t="e">
        <f>#REF!</f>
        <v>#REF!</v>
      </c>
      <c r="H53" s="780">
        <v>0.2</v>
      </c>
      <c r="I53" s="779">
        <v>0.5</v>
      </c>
      <c r="J53" s="780"/>
      <c r="K53" s="779"/>
      <c r="L53" s="780"/>
      <c r="M53" s="780" t="e">
        <f t="shared" ref="M53" si="2">G53*H53*I53</f>
        <v>#REF!</v>
      </c>
      <c r="N53" s="781" t="str">
        <f>RV!H49</f>
        <v>M3</v>
      </c>
      <c r="R53" s="172">
        <f>105+44-26</f>
        <v>123</v>
      </c>
    </row>
    <row r="54" spans="2:18" ht="22.5" hidden="1" customHeight="1" x14ac:dyDescent="0.3">
      <c r="B54" s="771"/>
      <c r="C54" s="734" t="str">
        <f>RAB!C93</f>
        <v>- Besi Beton Polos Ø12 (Tulangan)</v>
      </c>
      <c r="D54" s="779"/>
      <c r="E54" s="779"/>
      <c r="F54" s="772"/>
      <c r="G54" s="779" t="e">
        <f>G53</f>
        <v>#REF!</v>
      </c>
      <c r="H54" s="780"/>
      <c r="I54" s="779"/>
      <c r="J54" s="780">
        <v>4</v>
      </c>
      <c r="K54" s="779">
        <f>K49</f>
        <v>0.88775999999999999</v>
      </c>
      <c r="L54" s="780"/>
      <c r="M54" s="780" t="e">
        <f>G54*J54*K54</f>
        <v>#REF!</v>
      </c>
      <c r="N54" s="781" t="str">
        <f>RV!H50</f>
        <v>Kg</v>
      </c>
    </row>
    <row r="55" spans="2:18" ht="22.5" hidden="1" customHeight="1" x14ac:dyDescent="0.3">
      <c r="B55" s="771"/>
      <c r="C55" s="734" t="str">
        <f>RAB!C94</f>
        <v>- Besi Beton Polos Ø6 (Sengkang)</v>
      </c>
      <c r="D55" s="779"/>
      <c r="E55" s="779"/>
      <c r="F55" s="772"/>
      <c r="G55" s="779">
        <f>0.2+0.2+0.1+0.1+0.1</f>
        <v>0.7</v>
      </c>
      <c r="H55" s="780"/>
      <c r="I55" s="779"/>
      <c r="J55" s="793" t="e">
        <f>G54/0.15</f>
        <v>#REF!</v>
      </c>
      <c r="K55" s="779">
        <f>0.006*0.006*6165</f>
        <v>0.22194</v>
      </c>
      <c r="L55" s="780"/>
      <c r="M55" s="780" t="e">
        <f>G55*J55*K55</f>
        <v>#REF!</v>
      </c>
      <c r="N55" s="781" t="str">
        <f>RV!H51</f>
        <v>Kg</v>
      </c>
    </row>
    <row r="56" spans="2:18" ht="22.5" hidden="1" customHeight="1" x14ac:dyDescent="0.3">
      <c r="B56" s="771"/>
      <c r="C56" s="734" t="str">
        <f>RAB!C95</f>
        <v>- Bekisting + Bongkar dan Siram</v>
      </c>
      <c r="D56" s="779"/>
      <c r="E56" s="779"/>
      <c r="F56" s="772"/>
      <c r="G56" s="779" t="e">
        <f>G53</f>
        <v>#REF!</v>
      </c>
      <c r="H56" s="780"/>
      <c r="I56" s="779">
        <f>0.15+0.25+0.25</f>
        <v>0.65</v>
      </c>
      <c r="J56" s="780"/>
      <c r="K56" s="779"/>
      <c r="L56" s="780"/>
      <c r="M56" s="780" t="e">
        <f>G56*I56</f>
        <v>#REF!</v>
      </c>
      <c r="N56" s="781" t="str">
        <f>RV!H52</f>
        <v>M2</v>
      </c>
      <c r="R56" s="172">
        <f>105+44-26</f>
        <v>123</v>
      </c>
    </row>
    <row r="57" spans="2:18" ht="22.5" hidden="1" customHeight="1" x14ac:dyDescent="0.3">
      <c r="B57" s="771" t="e">
        <f>RAB!#REF!</f>
        <v>#REF!</v>
      </c>
      <c r="C57" s="734" t="e">
        <f>RAB!#REF!</f>
        <v>#REF!</v>
      </c>
      <c r="D57" s="779"/>
      <c r="E57" s="779"/>
      <c r="F57" s="772"/>
      <c r="G57" s="779"/>
      <c r="H57" s="780"/>
      <c r="I57" s="779"/>
      <c r="J57" s="780"/>
      <c r="K57" s="779"/>
      <c r="L57" s="780"/>
      <c r="M57" s="780">
        <f t="shared" ref="M57" si="3">G57*H57*I57</f>
        <v>0</v>
      </c>
      <c r="N57" s="781"/>
    </row>
    <row r="58" spans="2:18" ht="18" hidden="1" customHeight="1" x14ac:dyDescent="0.3">
      <c r="B58" s="771"/>
      <c r="C58" s="734" t="e">
        <f>RAB!#REF!</f>
        <v>#REF!</v>
      </c>
      <c r="D58" s="779"/>
      <c r="E58" s="779"/>
      <c r="F58" s="772"/>
      <c r="G58" s="779">
        <f>(3.25*2)+1+1+1</f>
        <v>9.5</v>
      </c>
      <c r="H58" s="780">
        <v>0.15</v>
      </c>
      <c r="I58" s="779">
        <v>0.3</v>
      </c>
      <c r="J58" s="780">
        <v>1</v>
      </c>
      <c r="K58" s="779"/>
      <c r="L58" s="780"/>
      <c r="M58" s="780">
        <f>G58*H58*I58*J58</f>
        <v>0.42749999999999999</v>
      </c>
      <c r="N58" s="781" t="e">
        <f>RV!#REF!</f>
        <v>#REF!</v>
      </c>
    </row>
    <row r="59" spans="2:18" ht="18" hidden="1" customHeight="1" x14ac:dyDescent="0.3">
      <c r="B59" s="771"/>
      <c r="C59" s="734" t="e">
        <f>RAB!#REF!</f>
        <v>#REF!</v>
      </c>
      <c r="D59" s="779"/>
      <c r="E59" s="779"/>
      <c r="F59" s="772"/>
      <c r="G59" s="779">
        <f>G58</f>
        <v>9.5</v>
      </c>
      <c r="H59" s="780"/>
      <c r="I59" s="779"/>
      <c r="J59" s="780">
        <f>G58*4</f>
        <v>38</v>
      </c>
      <c r="K59" s="779">
        <f>0.012*0.012*6165</f>
        <v>0.88775999999999999</v>
      </c>
      <c r="L59" s="780"/>
      <c r="M59" s="780">
        <f>G59*J59*K59</f>
        <v>320.48136</v>
      </c>
      <c r="N59" s="781" t="e">
        <f>RV!#REF!</f>
        <v>#REF!</v>
      </c>
    </row>
    <row r="60" spans="2:18" ht="18" hidden="1" customHeight="1" x14ac:dyDescent="0.3">
      <c r="B60" s="771"/>
      <c r="C60" s="734" t="e">
        <f>RAB!#REF!</f>
        <v>#REF!</v>
      </c>
      <c r="D60" s="779"/>
      <c r="E60" s="779"/>
      <c r="F60" s="772"/>
      <c r="G60" s="779">
        <f>0.1+0.1+0.25+0.25+0.1</f>
        <v>0.79999999999999993</v>
      </c>
      <c r="H60" s="780"/>
      <c r="I60" s="779"/>
      <c r="J60" s="780">
        <f>(G58/0.15)</f>
        <v>63.333333333333336</v>
      </c>
      <c r="K60" s="779">
        <f>0.006*0.006*6165</f>
        <v>0.22194</v>
      </c>
      <c r="L60" s="780"/>
      <c r="M60" s="780">
        <f>G60*J60*K60</f>
        <v>11.244959999999999</v>
      </c>
      <c r="N60" s="781" t="e">
        <f>RV!#REF!</f>
        <v>#REF!</v>
      </c>
    </row>
    <row r="61" spans="2:18" ht="22.5" hidden="1" customHeight="1" x14ac:dyDescent="0.3">
      <c r="B61" s="771"/>
      <c r="C61" s="734" t="e">
        <f>RAB!#REF!</f>
        <v>#REF!</v>
      </c>
      <c r="D61" s="779"/>
      <c r="E61" s="779"/>
      <c r="F61" s="772"/>
      <c r="G61" s="779">
        <f>G59</f>
        <v>9.5</v>
      </c>
      <c r="H61" s="780"/>
      <c r="I61" s="779">
        <f>H58+I58+I58</f>
        <v>0.75</v>
      </c>
      <c r="J61" s="780">
        <f>J58</f>
        <v>1</v>
      </c>
      <c r="K61" s="779"/>
      <c r="L61" s="780"/>
      <c r="M61" s="780">
        <f>G61*I61*J61</f>
        <v>7.125</v>
      </c>
      <c r="N61" s="781" t="e">
        <f>RV!#REF!</f>
        <v>#REF!</v>
      </c>
    </row>
    <row r="62" spans="2:18" s="403" customFormat="1" ht="22.5" hidden="1" customHeight="1" x14ac:dyDescent="0.3">
      <c r="B62" s="771">
        <f>RAB!B96</f>
        <v>4</v>
      </c>
      <c r="C62" s="734" t="str">
        <f>RAB!C96</f>
        <v>Balok Letai (Uk. 13 cm x 13 cm)</v>
      </c>
      <c r="D62" s="776"/>
      <c r="E62" s="776"/>
      <c r="F62" s="783"/>
      <c r="G62" s="779"/>
      <c r="H62" s="780"/>
      <c r="I62" s="779"/>
      <c r="J62" s="780"/>
      <c r="K62" s="779"/>
      <c r="L62" s="780"/>
      <c r="M62" s="780"/>
      <c r="N62" s="781"/>
    </row>
    <row r="63" spans="2:18" ht="22.5" hidden="1" customHeight="1" x14ac:dyDescent="0.3">
      <c r="B63" s="771"/>
      <c r="C63" s="734" t="str">
        <f>RAB!C97</f>
        <v xml:space="preserve">Plasteran </v>
      </c>
      <c r="D63" s="779"/>
      <c r="E63" s="779"/>
      <c r="F63" s="772"/>
      <c r="G63" s="779" t="e">
        <f>G53</f>
        <v>#REF!</v>
      </c>
      <c r="H63" s="780">
        <v>0.13</v>
      </c>
      <c r="I63" s="779">
        <v>0.13</v>
      </c>
      <c r="J63" s="780"/>
      <c r="K63" s="779"/>
      <c r="L63" s="780"/>
      <c r="M63" s="780" t="e">
        <f t="shared" ref="M63" si="4">G63*H63*I63</f>
        <v>#REF!</v>
      </c>
      <c r="N63" s="781" t="str">
        <f>RV!H54</f>
        <v>M3</v>
      </c>
      <c r="R63" s="172">
        <f>105+44-26</f>
        <v>123</v>
      </c>
    </row>
    <row r="64" spans="2:18" ht="22.5" hidden="1" customHeight="1" x14ac:dyDescent="0.3">
      <c r="B64" s="771"/>
      <c r="C64" s="734" t="str">
        <f>RAB!C98</f>
        <v>- Besi Beton Polos Ø10 (Tulangan)</v>
      </c>
      <c r="D64" s="779"/>
      <c r="E64" s="779"/>
      <c r="F64" s="772"/>
      <c r="G64" s="779" t="e">
        <f>G63</f>
        <v>#REF!</v>
      </c>
      <c r="H64" s="780"/>
      <c r="I64" s="779"/>
      <c r="J64" s="780">
        <v>4</v>
      </c>
      <c r="K64" s="779">
        <f>0.01*0.01*6165</f>
        <v>0.61650000000000005</v>
      </c>
      <c r="L64" s="780"/>
      <c r="M64" s="780" t="e">
        <f>G64*J64*K64</f>
        <v>#REF!</v>
      </c>
      <c r="N64" s="781" t="str">
        <f>RV!H55</f>
        <v>Kg</v>
      </c>
    </row>
    <row r="65" spans="2:18" ht="22.5" hidden="1" customHeight="1" x14ac:dyDescent="0.3">
      <c r="B65" s="771"/>
      <c r="C65" s="734" t="str">
        <f>RAB!C99</f>
        <v>- Besi Beton Polos Ø6 (Sengkang)</v>
      </c>
      <c r="D65" s="779"/>
      <c r="E65" s="779"/>
      <c r="F65" s="772"/>
      <c r="G65" s="779">
        <f>0.08*4+0.1</f>
        <v>0.42000000000000004</v>
      </c>
      <c r="H65" s="780"/>
      <c r="I65" s="779"/>
      <c r="J65" s="793" t="e">
        <f>G64/0.15</f>
        <v>#REF!</v>
      </c>
      <c r="K65" s="779">
        <f>0.006*0.006*6165</f>
        <v>0.22194</v>
      </c>
      <c r="L65" s="780"/>
      <c r="M65" s="780" t="e">
        <f>G65*J65*K65</f>
        <v>#REF!</v>
      </c>
      <c r="N65" s="781" t="str">
        <f>RV!H56</f>
        <v>Kg</v>
      </c>
    </row>
    <row r="66" spans="2:18" ht="22.5" hidden="1" customHeight="1" x14ac:dyDescent="0.3">
      <c r="B66" s="771"/>
      <c r="C66" s="734" t="str">
        <f>RAB!C100</f>
        <v>- Bekisting + Bongkar dan Siram</v>
      </c>
      <c r="D66" s="779"/>
      <c r="E66" s="779"/>
      <c r="F66" s="772"/>
      <c r="G66" s="779" t="e">
        <f>G63</f>
        <v>#REF!</v>
      </c>
      <c r="H66" s="780"/>
      <c r="I66" s="779">
        <f>H63*2</f>
        <v>0.26</v>
      </c>
      <c r="J66" s="780"/>
      <c r="K66" s="779"/>
      <c r="L66" s="780"/>
      <c r="M66" s="780" t="e">
        <f>G66*I66</f>
        <v>#REF!</v>
      </c>
      <c r="N66" s="781" t="str">
        <f>RV!H57</f>
        <v>M2</v>
      </c>
      <c r="R66" s="172">
        <f>105+44-26</f>
        <v>123</v>
      </c>
    </row>
    <row r="67" spans="2:18" ht="22.5" hidden="1" customHeight="1" x14ac:dyDescent="0.3">
      <c r="B67" s="771" t="e">
        <f>RAB!#REF!</f>
        <v>#REF!</v>
      </c>
      <c r="C67" s="734" t="e">
        <f>RAB!#REF!</f>
        <v>#REF!</v>
      </c>
      <c r="D67" s="779"/>
      <c r="E67" s="779"/>
      <c r="F67" s="772"/>
      <c r="G67" s="779"/>
      <c r="H67" s="780"/>
      <c r="I67" s="779"/>
      <c r="J67" s="780"/>
      <c r="K67" s="779"/>
      <c r="L67" s="780"/>
      <c r="M67" s="780"/>
      <c r="N67" s="781"/>
    </row>
    <row r="68" spans="2:18" ht="22.2" hidden="1" customHeight="1" x14ac:dyDescent="0.3">
      <c r="B68" s="771"/>
      <c r="C68" s="734" t="e">
        <f>RAB!#REF!</f>
        <v>#REF!</v>
      </c>
      <c r="D68" s="779"/>
      <c r="E68" s="779"/>
      <c r="F68" s="772"/>
      <c r="G68" s="779">
        <v>3.6</v>
      </c>
      <c r="H68" s="780">
        <v>3.6</v>
      </c>
      <c r="I68" s="779">
        <v>0.12</v>
      </c>
      <c r="J68" s="780">
        <v>2</v>
      </c>
      <c r="K68" s="779"/>
      <c r="L68" s="780"/>
      <c r="M68" s="780">
        <f>G68*H68*I68*J68</f>
        <v>3.1104000000000003</v>
      </c>
      <c r="N68" s="781" t="e">
        <f>RV!#REF!</f>
        <v>#REF!</v>
      </c>
    </row>
    <row r="69" spans="2:18" ht="22.5" hidden="1" customHeight="1" x14ac:dyDescent="0.3">
      <c r="B69" s="771"/>
      <c r="C69" s="734" t="e">
        <f>RAB!#REF!</f>
        <v>#REF!</v>
      </c>
      <c r="D69" s="779"/>
      <c r="E69" s="779"/>
      <c r="F69" s="735" t="s">
        <v>874</v>
      </c>
      <c r="G69" s="779">
        <v>4.4000000000000004</v>
      </c>
      <c r="H69" s="780"/>
      <c r="I69" s="779"/>
      <c r="J69" s="780">
        <f>ROUND((G70/0.15),0)*J68</f>
        <v>58</v>
      </c>
      <c r="K69" s="779">
        <f>0.01*0.01*6165</f>
        <v>0.61650000000000005</v>
      </c>
      <c r="L69" s="780"/>
      <c r="M69" s="780">
        <f>G69*J69*K69</f>
        <v>157.33080000000001</v>
      </c>
      <c r="N69" s="781" t="e">
        <f>RV!#REF!</f>
        <v>#REF!</v>
      </c>
    </row>
    <row r="70" spans="2:18" ht="22.5" hidden="1" customHeight="1" x14ac:dyDescent="0.3">
      <c r="B70" s="771"/>
      <c r="C70" s="734"/>
      <c r="D70" s="779"/>
      <c r="E70" s="779"/>
      <c r="F70" s="735" t="s">
        <v>875</v>
      </c>
      <c r="G70" s="779">
        <v>4.4000000000000004</v>
      </c>
      <c r="H70" s="780"/>
      <c r="I70" s="779"/>
      <c r="J70" s="780">
        <f>ROUND((G69/0.15),0)*J68</f>
        <v>58</v>
      </c>
      <c r="K70" s="779">
        <f>0.01*0.01*6165</f>
        <v>0.61650000000000005</v>
      </c>
      <c r="L70" s="780"/>
      <c r="M70" s="780">
        <f>G70*J70*K70</f>
        <v>157.33080000000001</v>
      </c>
      <c r="N70" s="781" t="e">
        <f>N69</f>
        <v>#REF!</v>
      </c>
    </row>
    <row r="71" spans="2:18" ht="22.5" hidden="1" customHeight="1" x14ac:dyDescent="0.3">
      <c r="B71" s="771"/>
      <c r="C71" s="734"/>
      <c r="D71" s="779"/>
      <c r="E71" s="779"/>
      <c r="F71" s="772"/>
      <c r="G71" s="779"/>
      <c r="H71" s="779"/>
      <c r="I71" s="779"/>
      <c r="J71" s="780"/>
      <c r="K71" s="779"/>
      <c r="L71" s="780"/>
      <c r="M71" s="782">
        <f>SUM(M69:M70)</f>
        <v>314.66160000000002</v>
      </c>
      <c r="N71" s="778" t="e">
        <f>N70</f>
        <v>#REF!</v>
      </c>
    </row>
    <row r="72" spans="2:18" ht="22.5" hidden="1" customHeight="1" x14ac:dyDescent="0.3">
      <c r="B72" s="771"/>
      <c r="C72" s="734" t="e">
        <f>RAB!#REF!</f>
        <v>#REF!</v>
      </c>
      <c r="D72" s="779"/>
      <c r="E72" s="779"/>
      <c r="F72" s="772"/>
      <c r="G72" s="779">
        <f>G68</f>
        <v>3.6</v>
      </c>
      <c r="H72" s="779">
        <f>H68</f>
        <v>3.6</v>
      </c>
      <c r="I72" s="779"/>
      <c r="J72" s="780">
        <v>6</v>
      </c>
      <c r="K72" s="779"/>
      <c r="L72" s="780"/>
      <c r="M72" s="780">
        <f>G72*H72*J72</f>
        <v>77.760000000000005</v>
      </c>
      <c r="N72" s="781" t="e">
        <f>RV!#REF!</f>
        <v>#REF!</v>
      </c>
    </row>
    <row r="73" spans="2:18" ht="22.5" hidden="1" customHeight="1" x14ac:dyDescent="0.3">
      <c r="B73" s="771" t="e">
        <f>RAB!#REF!</f>
        <v>#REF!</v>
      </c>
      <c r="C73" s="734" t="e">
        <f>RAB!#REF!</f>
        <v>#REF!</v>
      </c>
      <c r="D73" s="779"/>
      <c r="E73" s="779"/>
      <c r="F73" s="772"/>
      <c r="G73" s="779"/>
      <c r="H73" s="780"/>
      <c r="I73" s="779"/>
      <c r="J73" s="780"/>
      <c r="K73" s="779"/>
      <c r="L73" s="780"/>
      <c r="M73" s="780"/>
      <c r="N73" s="781"/>
    </row>
    <row r="74" spans="2:18" s="403" customFormat="1" ht="22.5" hidden="1" customHeight="1" x14ac:dyDescent="0.3">
      <c r="B74" s="771"/>
      <c r="C74" s="734" t="e">
        <f>RAB!#REF!</f>
        <v>#REF!</v>
      </c>
      <c r="D74" s="776"/>
      <c r="E74" s="776"/>
      <c r="F74" s="783"/>
      <c r="G74" s="779">
        <f>3.25+1</f>
        <v>4.25</v>
      </c>
      <c r="H74" s="780">
        <v>0.85</v>
      </c>
      <c r="I74" s="779">
        <f>(0.12+0.32)/2</f>
        <v>0.22</v>
      </c>
      <c r="J74" s="780">
        <v>1</v>
      </c>
      <c r="K74" s="779"/>
      <c r="L74" s="780"/>
      <c r="M74" s="780">
        <f>G74*H74*I74*J74</f>
        <v>0.79474999999999996</v>
      </c>
      <c r="N74" s="781" t="e">
        <f>RV!#REF!</f>
        <v>#REF!</v>
      </c>
    </row>
    <row r="75" spans="2:18" ht="22.5" hidden="1" customHeight="1" x14ac:dyDescent="0.3">
      <c r="B75" s="771"/>
      <c r="C75" s="734" t="e">
        <f>RAB!#REF!</f>
        <v>#REF!</v>
      </c>
      <c r="D75" s="779"/>
      <c r="E75" s="779"/>
      <c r="F75" s="735" t="s">
        <v>873</v>
      </c>
      <c r="G75" s="779">
        <f>3.25+1</f>
        <v>4.25</v>
      </c>
      <c r="H75" s="780"/>
      <c r="I75" s="779"/>
      <c r="J75" s="780">
        <f>ROUND((G76/0.15),0)*J74</f>
        <v>7</v>
      </c>
      <c r="K75" s="779">
        <f>0.01*0.01*6165</f>
        <v>0.61650000000000005</v>
      </c>
      <c r="L75" s="780"/>
      <c r="M75" s="780">
        <f>G75*J75*K75</f>
        <v>18.340875</v>
      </c>
      <c r="N75" s="781" t="e">
        <f>RV!#REF!</f>
        <v>#REF!</v>
      </c>
    </row>
    <row r="76" spans="2:18" ht="22.5" hidden="1" customHeight="1" x14ac:dyDescent="0.3">
      <c r="B76" s="771"/>
      <c r="C76" s="734"/>
      <c r="D76" s="779"/>
      <c r="E76" s="779"/>
      <c r="F76" s="735" t="s">
        <v>872</v>
      </c>
      <c r="G76" s="779">
        <v>1</v>
      </c>
      <c r="H76" s="780"/>
      <c r="I76" s="779"/>
      <c r="J76" s="780">
        <f>ROUND((G75/0.15),0)*J74</f>
        <v>28</v>
      </c>
      <c r="K76" s="779">
        <f>0.01*0.01*6165</f>
        <v>0.61650000000000005</v>
      </c>
      <c r="L76" s="780"/>
      <c r="M76" s="780">
        <f>G76*J76*K76</f>
        <v>17.262</v>
      </c>
      <c r="N76" s="781" t="e">
        <f>N75</f>
        <v>#REF!</v>
      </c>
    </row>
    <row r="77" spans="2:18" ht="22.5" hidden="1" customHeight="1" x14ac:dyDescent="0.3">
      <c r="B77" s="771"/>
      <c r="C77" s="734"/>
      <c r="D77" s="779"/>
      <c r="E77" s="779"/>
      <c r="F77" s="772"/>
      <c r="G77" s="779"/>
      <c r="H77" s="779"/>
      <c r="I77" s="779"/>
      <c r="J77" s="780"/>
      <c r="K77" s="779"/>
      <c r="L77" s="780"/>
      <c r="M77" s="782">
        <f>SUM(M75:M76)</f>
        <v>35.602874999999997</v>
      </c>
      <c r="N77" s="778" t="e">
        <f>N76</f>
        <v>#REF!</v>
      </c>
    </row>
    <row r="78" spans="2:18" ht="22.5" hidden="1" customHeight="1" x14ac:dyDescent="0.3">
      <c r="B78" s="771"/>
      <c r="C78" s="734" t="e">
        <f>RAB!#REF!</f>
        <v>#REF!</v>
      </c>
      <c r="D78" s="779"/>
      <c r="E78" s="779"/>
      <c r="F78" s="772"/>
      <c r="G78" s="779">
        <v>4.25</v>
      </c>
      <c r="H78" s="780">
        <v>0.85</v>
      </c>
      <c r="I78" s="779"/>
      <c r="J78" s="793"/>
      <c r="K78" s="779"/>
      <c r="L78" s="780"/>
      <c r="M78" s="780">
        <f>G78*H78</f>
        <v>3.6124999999999998</v>
      </c>
      <c r="N78" s="781" t="e">
        <f>RV!#REF!</f>
        <v>#REF!</v>
      </c>
    </row>
    <row r="79" spans="2:18" ht="22.5" hidden="1" customHeight="1" x14ac:dyDescent="0.3">
      <c r="B79" s="771"/>
      <c r="C79" s="734"/>
      <c r="D79" s="779"/>
      <c r="E79" s="779"/>
      <c r="F79" s="772"/>
      <c r="G79" s="779"/>
      <c r="H79" s="780"/>
      <c r="I79" s="779"/>
      <c r="J79" s="780"/>
      <c r="K79" s="779"/>
      <c r="L79" s="780"/>
      <c r="M79" s="780"/>
      <c r="N79" s="781"/>
    </row>
    <row r="80" spans="2:18" ht="22.5" hidden="1" customHeight="1" x14ac:dyDescent="0.3">
      <c r="B80" s="771"/>
      <c r="C80" s="734"/>
      <c r="D80" s="779"/>
      <c r="E80" s="779"/>
      <c r="F80" s="772"/>
      <c r="G80" s="779"/>
      <c r="H80" s="780"/>
      <c r="I80" s="779"/>
      <c r="J80" s="780"/>
      <c r="K80" s="779"/>
      <c r="L80" s="780"/>
      <c r="M80" s="780"/>
      <c r="N80" s="781"/>
    </row>
    <row r="81" spans="2:14" ht="22.5" customHeight="1" x14ac:dyDescent="0.3">
      <c r="B81" s="771"/>
      <c r="C81" s="1057"/>
      <c r="D81" s="1058"/>
      <c r="E81" s="1058"/>
      <c r="F81" s="1059"/>
      <c r="G81" s="779"/>
      <c r="H81" s="780"/>
      <c r="I81" s="779"/>
      <c r="J81" s="780"/>
      <c r="K81" s="779"/>
      <c r="L81" s="780"/>
      <c r="M81" s="780"/>
      <c r="N81" s="781"/>
    </row>
    <row r="82" spans="2:14" ht="22.5" customHeight="1" x14ac:dyDescent="0.3">
      <c r="B82" s="775" t="s">
        <v>7</v>
      </c>
      <c r="C82" s="1056" t="s">
        <v>920</v>
      </c>
      <c r="D82" s="1056"/>
      <c r="E82" s="1056"/>
      <c r="F82" s="1056"/>
      <c r="G82" s="779"/>
      <c r="H82" s="780"/>
      <c r="I82" s="779"/>
      <c r="J82" s="780"/>
      <c r="K82" s="779"/>
      <c r="L82" s="780"/>
      <c r="M82" s="780"/>
      <c r="N82" s="781"/>
    </row>
    <row r="83" spans="2:14" s="541" customFormat="1" ht="22.5" customHeight="1" x14ac:dyDescent="0.3">
      <c r="B83" s="794">
        <v>1</v>
      </c>
      <c r="C83" s="1062" t="s">
        <v>929</v>
      </c>
      <c r="D83" s="1062"/>
      <c r="E83" s="1062"/>
      <c r="F83" s="1062"/>
      <c r="G83" s="784">
        <v>3.5</v>
      </c>
      <c r="H83" s="785">
        <v>0.1</v>
      </c>
      <c r="I83" s="784">
        <v>0.1</v>
      </c>
      <c r="J83" s="785">
        <v>24</v>
      </c>
      <c r="K83" s="784"/>
      <c r="L83" s="785"/>
      <c r="M83" s="785">
        <f t="shared" ref="M83:M90" si="5">G83*H83*I83*J83</f>
        <v>0.84000000000000008</v>
      </c>
      <c r="N83" s="786" t="str">
        <f>N63</f>
        <v>M3</v>
      </c>
    </row>
    <row r="84" spans="2:14" s="541" customFormat="1" ht="22.5" customHeight="1" x14ac:dyDescent="0.3">
      <c r="B84" s="794">
        <v>2</v>
      </c>
      <c r="C84" s="1062" t="s">
        <v>930</v>
      </c>
      <c r="D84" s="1062"/>
      <c r="E84" s="1062"/>
      <c r="F84" s="1062"/>
      <c r="G84" s="784">
        <v>1.05</v>
      </c>
      <c r="H84" s="785">
        <v>0.05</v>
      </c>
      <c r="I84" s="784">
        <f>H84</f>
        <v>0.05</v>
      </c>
      <c r="J84" s="785">
        <v>92</v>
      </c>
      <c r="K84" s="784"/>
      <c r="L84" s="785"/>
      <c r="M84" s="785">
        <f t="shared" si="5"/>
        <v>0.24150000000000005</v>
      </c>
      <c r="N84" s="786" t="str">
        <f>N83</f>
        <v>M3</v>
      </c>
    </row>
    <row r="85" spans="2:14" s="541" customFormat="1" ht="22.5" customHeight="1" x14ac:dyDescent="0.3">
      <c r="B85" s="794">
        <v>3</v>
      </c>
      <c r="C85" s="1062" t="s">
        <v>931</v>
      </c>
      <c r="D85" s="1062"/>
      <c r="E85" s="1062"/>
      <c r="F85" s="1062"/>
      <c r="G85" s="784">
        <v>2.7</v>
      </c>
      <c r="H85" s="785">
        <v>0.05</v>
      </c>
      <c r="I85" s="784">
        <f>H85</f>
        <v>0.05</v>
      </c>
      <c r="J85" s="795">
        <v>46</v>
      </c>
      <c r="K85" s="784"/>
      <c r="L85" s="785"/>
      <c r="M85" s="785">
        <f t="shared" si="5"/>
        <v>0.31050000000000005</v>
      </c>
      <c r="N85" s="786" t="str">
        <f>N83</f>
        <v>M3</v>
      </c>
    </row>
    <row r="86" spans="2:14" s="541" customFormat="1" ht="22.5" customHeight="1" x14ac:dyDescent="0.3">
      <c r="B86" s="794">
        <v>4</v>
      </c>
      <c r="C86" s="1050" t="s">
        <v>1080</v>
      </c>
      <c r="D86" s="1051"/>
      <c r="E86" s="1051"/>
      <c r="F86" s="1052"/>
      <c r="G86" s="784">
        <v>0.4</v>
      </c>
      <c r="H86" s="785">
        <v>0.05</v>
      </c>
      <c r="I86" s="784">
        <v>0.05</v>
      </c>
      <c r="J86" s="785">
        <v>92</v>
      </c>
      <c r="K86" s="784"/>
      <c r="L86" s="785"/>
      <c r="M86" s="785">
        <f t="shared" si="5"/>
        <v>9.2000000000000026E-2</v>
      </c>
      <c r="N86" s="786" t="str">
        <f>N85</f>
        <v>M3</v>
      </c>
    </row>
    <row r="87" spans="2:14" s="541" customFormat="1" ht="22.5" customHeight="1" x14ac:dyDescent="0.3">
      <c r="B87" s="794">
        <v>5</v>
      </c>
      <c r="C87" s="1050" t="s">
        <v>1082</v>
      </c>
      <c r="D87" s="1051"/>
      <c r="E87" s="1051"/>
      <c r="F87" s="1052"/>
      <c r="G87" s="784">
        <v>1.8</v>
      </c>
      <c r="H87" s="785">
        <v>0.05</v>
      </c>
      <c r="I87" s="784">
        <v>0.05</v>
      </c>
      <c r="J87" s="785">
        <f>J85</f>
        <v>46</v>
      </c>
      <c r="K87" s="784"/>
      <c r="L87" s="785"/>
      <c r="M87" s="785">
        <f>G87*H87*I87*J87</f>
        <v>0.20700000000000002</v>
      </c>
      <c r="N87" s="786"/>
    </row>
    <row r="88" spans="2:14" s="541" customFormat="1" ht="22.5" customHeight="1" x14ac:dyDescent="0.3">
      <c r="B88" s="794">
        <v>6</v>
      </c>
      <c r="C88" s="1050" t="s">
        <v>1083</v>
      </c>
      <c r="D88" s="1051"/>
      <c r="E88" s="1051"/>
      <c r="F88" s="1052"/>
      <c r="G88" s="784">
        <v>0.4</v>
      </c>
      <c r="H88" s="785">
        <v>0.05</v>
      </c>
      <c r="I88" s="784">
        <v>0.05</v>
      </c>
      <c r="J88" s="785">
        <f>J86</f>
        <v>92</v>
      </c>
      <c r="K88" s="784"/>
      <c r="L88" s="785"/>
      <c r="M88" s="785">
        <f>G88*H88*I88*J88</f>
        <v>9.2000000000000026E-2</v>
      </c>
      <c r="N88" s="786"/>
    </row>
    <row r="89" spans="2:14" s="541" customFormat="1" ht="22.2" customHeight="1" x14ac:dyDescent="0.3">
      <c r="B89" s="794">
        <v>7</v>
      </c>
      <c r="C89" s="1050" t="s">
        <v>1084</v>
      </c>
      <c r="D89" s="1051"/>
      <c r="E89" s="1051"/>
      <c r="F89" s="1052"/>
      <c r="G89" s="784">
        <v>0.9</v>
      </c>
      <c r="H89" s="785">
        <v>0.05</v>
      </c>
      <c r="I89" s="784">
        <v>0.05</v>
      </c>
      <c r="J89" s="785">
        <f>J87</f>
        <v>46</v>
      </c>
      <c r="K89" s="784"/>
      <c r="L89" s="785"/>
      <c r="M89" s="785">
        <f>G89*H89*I89*J89</f>
        <v>0.10350000000000001</v>
      </c>
      <c r="N89" s="786"/>
    </row>
    <row r="90" spans="2:14" s="541" customFormat="1" ht="22.5" customHeight="1" x14ac:dyDescent="0.3">
      <c r="B90" s="794">
        <v>8</v>
      </c>
      <c r="C90" s="1050" t="s">
        <v>1081</v>
      </c>
      <c r="D90" s="1051"/>
      <c r="E90" s="1051"/>
      <c r="F90" s="1052"/>
      <c r="G90" s="784">
        <v>27</v>
      </c>
      <c r="H90" s="785">
        <v>0.05</v>
      </c>
      <c r="I90" s="784">
        <v>0.05</v>
      </c>
      <c r="J90" s="785">
        <v>12</v>
      </c>
      <c r="K90" s="784"/>
      <c r="L90" s="785"/>
      <c r="M90" s="785">
        <f t="shared" si="5"/>
        <v>0.81</v>
      </c>
      <c r="N90" s="786" t="str">
        <f>N86</f>
        <v>M3</v>
      </c>
    </row>
    <row r="91" spans="2:14" s="541" customFormat="1" ht="22.5" customHeight="1" x14ac:dyDescent="0.3">
      <c r="B91" s="794">
        <v>9</v>
      </c>
      <c r="C91" s="725" t="str">
        <f>RAB!C38</f>
        <v>Hopper (Terpasang)</v>
      </c>
      <c r="D91" s="726"/>
      <c r="E91" s="726"/>
      <c r="F91" s="727"/>
      <c r="G91" s="784">
        <v>12</v>
      </c>
      <c r="H91" s="785"/>
      <c r="I91" s="784"/>
      <c r="J91" s="785"/>
      <c r="K91" s="784"/>
      <c r="L91" s="785"/>
      <c r="M91" s="785">
        <f>G91</f>
        <v>12</v>
      </c>
      <c r="N91" s="786" t="s">
        <v>58</v>
      </c>
    </row>
    <row r="92" spans="2:14" s="541" customFormat="1" ht="22.5" customHeight="1" x14ac:dyDescent="0.3">
      <c r="B92" s="794">
        <v>10</v>
      </c>
      <c r="C92" s="725" t="s">
        <v>1085</v>
      </c>
      <c r="D92" s="726"/>
      <c r="E92" s="726"/>
      <c r="F92" s="727"/>
      <c r="G92" s="784"/>
      <c r="H92" s="785"/>
      <c r="I92" s="784"/>
      <c r="J92" s="785"/>
      <c r="K92" s="784"/>
      <c r="L92" s="785"/>
      <c r="M92" s="785">
        <v>252</v>
      </c>
      <c r="N92" s="786" t="s">
        <v>145</v>
      </c>
    </row>
    <row r="93" spans="2:14" ht="22.2" customHeight="1" x14ac:dyDescent="0.3">
      <c r="B93" s="771"/>
      <c r="C93" s="1044"/>
      <c r="D93" s="1045"/>
      <c r="E93" s="1045"/>
      <c r="F93" s="1046"/>
      <c r="G93" s="779"/>
      <c r="H93" s="780"/>
      <c r="I93" s="779"/>
      <c r="J93" s="780"/>
      <c r="K93" s="779"/>
      <c r="L93" s="780"/>
      <c r="M93" s="780"/>
      <c r="N93" s="781"/>
    </row>
    <row r="94" spans="2:14" s="403" customFormat="1" ht="22.5" hidden="1" customHeight="1" x14ac:dyDescent="0.3">
      <c r="B94" s="771"/>
      <c r="C94" s="1043" t="s">
        <v>880</v>
      </c>
      <c r="D94" s="1043"/>
      <c r="E94" s="1043"/>
      <c r="F94" s="1043"/>
      <c r="G94" s="779">
        <v>1</v>
      </c>
      <c r="H94" s="780">
        <v>0.6</v>
      </c>
      <c r="I94" s="779">
        <v>0.05</v>
      </c>
      <c r="J94" s="780"/>
      <c r="K94" s="779"/>
      <c r="L94" s="780"/>
      <c r="M94" s="780">
        <f>G94*H94*I94</f>
        <v>0.03</v>
      </c>
      <c r="N94" s="781" t="e">
        <f>#REF!</f>
        <v>#REF!</v>
      </c>
    </row>
    <row r="95" spans="2:14" s="403" customFormat="1" ht="22.5" hidden="1" customHeight="1" x14ac:dyDescent="0.3">
      <c r="B95" s="771"/>
      <c r="C95" s="1043" t="s">
        <v>881</v>
      </c>
      <c r="D95" s="1043"/>
      <c r="E95" s="1043"/>
      <c r="F95" s="1043"/>
      <c r="G95" s="779">
        <v>1</v>
      </c>
      <c r="H95" s="780">
        <v>0.6</v>
      </c>
      <c r="I95" s="779">
        <v>0.2</v>
      </c>
      <c r="J95" s="780"/>
      <c r="K95" s="779"/>
      <c r="L95" s="780"/>
      <c r="M95" s="780">
        <f>G95*H95*I95</f>
        <v>0.12</v>
      </c>
      <c r="N95" s="781" t="e">
        <f>N94</f>
        <v>#REF!</v>
      </c>
    </row>
    <row r="96" spans="2:14" s="403" customFormat="1" ht="22.5" hidden="1" customHeight="1" x14ac:dyDescent="0.3">
      <c r="B96" s="771"/>
      <c r="C96" s="1061"/>
      <c r="D96" s="1061"/>
      <c r="E96" s="1061"/>
      <c r="F96" s="1061"/>
      <c r="G96" s="779"/>
      <c r="H96" s="780"/>
      <c r="I96" s="779"/>
      <c r="J96" s="780"/>
      <c r="K96" s="779"/>
      <c r="L96" s="780"/>
      <c r="M96" s="782">
        <f>SUM(M94:M95)</f>
        <v>0.15</v>
      </c>
      <c r="N96" s="778" t="e">
        <f>N94</f>
        <v>#REF!</v>
      </c>
    </row>
    <row r="97" spans="2:14" s="403" customFormat="1" ht="22.5" hidden="1" customHeight="1" x14ac:dyDescent="0.3">
      <c r="B97" s="771"/>
      <c r="C97" s="1043" t="s">
        <v>880</v>
      </c>
      <c r="D97" s="1043"/>
      <c r="E97" s="1043"/>
      <c r="F97" s="1043"/>
      <c r="G97" s="779">
        <v>1.2</v>
      </c>
      <c r="H97" s="780">
        <v>1</v>
      </c>
      <c r="I97" s="779"/>
      <c r="J97" s="780"/>
      <c r="K97" s="779"/>
      <c r="L97" s="780"/>
      <c r="M97" s="780">
        <f>G97*H97</f>
        <v>1.2</v>
      </c>
      <c r="N97" s="781" t="e">
        <f>#REF!</f>
        <v>#REF!</v>
      </c>
    </row>
    <row r="98" spans="2:14" ht="22.2" hidden="1" customHeight="1" x14ac:dyDescent="0.3">
      <c r="B98" s="771"/>
      <c r="C98" s="734" t="str">
        <f>RV!C66</f>
        <v>Pasangan Batu Bata 1 Pc : 2 Psr (Rolag)</v>
      </c>
      <c r="D98" s="779"/>
      <c r="E98" s="779"/>
      <c r="F98" s="772"/>
      <c r="G98" s="779">
        <f>0.4+0.4+0.2+0.2</f>
        <v>1.2</v>
      </c>
      <c r="H98" s="780"/>
      <c r="I98" s="779">
        <v>0.3</v>
      </c>
      <c r="J98" s="780"/>
      <c r="K98" s="779"/>
      <c r="L98" s="780"/>
      <c r="M98" s="780">
        <f>G98*I98</f>
        <v>0.36</v>
      </c>
      <c r="N98" s="781" t="str">
        <f>RV!H66</f>
        <v>M2</v>
      </c>
    </row>
    <row r="99" spans="2:14" ht="22.5" hidden="1" customHeight="1" x14ac:dyDescent="0.3">
      <c r="B99" s="771"/>
      <c r="C99" s="1061" t="str">
        <f>RV!C67</f>
        <v>Plasteran 1 Pc : 2 Psr (Rolag)</v>
      </c>
      <c r="D99" s="1061"/>
      <c r="E99" s="1061"/>
      <c r="F99" s="772"/>
      <c r="G99" s="779">
        <f>M98</f>
        <v>0.36</v>
      </c>
      <c r="H99" s="780"/>
      <c r="I99" s="779"/>
      <c r="J99" s="780"/>
      <c r="K99" s="779"/>
      <c r="L99" s="780"/>
      <c r="M99" s="780">
        <f>G99</f>
        <v>0.36</v>
      </c>
      <c r="N99" s="781" t="str">
        <f>RV!H67</f>
        <v>M2</v>
      </c>
    </row>
    <row r="100" spans="2:14" ht="22.5" customHeight="1" x14ac:dyDescent="0.3">
      <c r="B100" s="775" t="s">
        <v>8</v>
      </c>
      <c r="C100" s="1053" t="s">
        <v>1059</v>
      </c>
      <c r="D100" s="1054"/>
      <c r="E100" s="1054"/>
      <c r="F100" s="1055"/>
      <c r="G100" s="779"/>
      <c r="H100" s="780"/>
      <c r="I100" s="779"/>
      <c r="J100" s="780"/>
      <c r="K100" s="779"/>
      <c r="L100" s="780"/>
      <c r="M100" s="780"/>
      <c r="N100" s="781"/>
    </row>
    <row r="101" spans="2:14" ht="22.5" customHeight="1" x14ac:dyDescent="0.3">
      <c r="B101" s="771">
        <v>1</v>
      </c>
      <c r="C101" s="1044" t="s">
        <v>1057</v>
      </c>
      <c r="D101" s="1045"/>
      <c r="E101" s="1045"/>
      <c r="F101" s="1046"/>
      <c r="G101" s="779"/>
      <c r="H101" s="780"/>
      <c r="I101" s="779"/>
      <c r="J101" s="780"/>
      <c r="K101" s="779"/>
      <c r="L101" s="780"/>
      <c r="M101" s="780">
        <v>324</v>
      </c>
      <c r="N101" s="781" t="s">
        <v>672</v>
      </c>
    </row>
    <row r="102" spans="2:14" ht="22.5" customHeight="1" x14ac:dyDescent="0.3">
      <c r="B102" s="771">
        <v>2</v>
      </c>
      <c r="C102" s="1044" t="s">
        <v>945</v>
      </c>
      <c r="D102" s="1045"/>
      <c r="E102" s="1045"/>
      <c r="F102" s="1046"/>
      <c r="G102" s="779"/>
      <c r="H102" s="780"/>
      <c r="I102" s="779"/>
      <c r="J102" s="780"/>
      <c r="K102" s="779"/>
      <c r="L102" s="780"/>
      <c r="M102" s="780">
        <v>162</v>
      </c>
      <c r="N102" s="781" t="str">
        <f>N101</f>
        <v>M</v>
      </c>
    </row>
    <row r="103" spans="2:14" ht="22.5" customHeight="1" x14ac:dyDescent="0.3">
      <c r="B103" s="771">
        <v>3</v>
      </c>
      <c r="C103" s="730" t="s">
        <v>944</v>
      </c>
      <c r="D103" s="731"/>
      <c r="E103" s="731"/>
      <c r="F103" s="732"/>
      <c r="G103" s="779"/>
      <c r="H103" s="780"/>
      <c r="I103" s="779"/>
      <c r="J103" s="780"/>
      <c r="K103" s="779"/>
      <c r="L103" s="780"/>
      <c r="M103" s="780">
        <v>1530</v>
      </c>
      <c r="N103" s="781" t="s">
        <v>140</v>
      </c>
    </row>
    <row r="104" spans="2:14" ht="22.5" customHeight="1" x14ac:dyDescent="0.3">
      <c r="B104" s="775"/>
      <c r="C104" s="1057"/>
      <c r="D104" s="1058"/>
      <c r="E104" s="1058"/>
      <c r="F104" s="1059"/>
      <c r="G104" s="779"/>
      <c r="H104" s="780"/>
      <c r="I104" s="779"/>
      <c r="J104" s="780"/>
      <c r="K104" s="779"/>
      <c r="L104" s="780"/>
      <c r="M104" s="780"/>
      <c r="N104" s="781"/>
    </row>
    <row r="105" spans="2:14" s="403" customFormat="1" ht="22.5" customHeight="1" x14ac:dyDescent="0.3">
      <c r="B105" s="775" t="s">
        <v>9</v>
      </c>
      <c r="C105" s="1053" t="s">
        <v>968</v>
      </c>
      <c r="D105" s="1054"/>
      <c r="E105" s="1054"/>
      <c r="F105" s="1055"/>
      <c r="G105" s="779"/>
      <c r="H105" s="780"/>
      <c r="I105" s="779"/>
      <c r="J105" s="780"/>
      <c r="K105" s="779"/>
      <c r="L105" s="780"/>
      <c r="M105" s="780"/>
      <c r="N105" s="781"/>
    </row>
    <row r="106" spans="2:14" ht="22.5" customHeight="1" x14ac:dyDescent="0.3">
      <c r="B106" s="771">
        <f>RAB!B131</f>
        <v>1</v>
      </c>
      <c r="C106" s="1047" t="s">
        <v>189</v>
      </c>
      <c r="D106" s="1048"/>
      <c r="E106" s="1048"/>
      <c r="F106" s="1049"/>
      <c r="G106" s="779"/>
      <c r="H106" s="780"/>
      <c r="I106" s="779"/>
      <c r="J106" s="780"/>
      <c r="K106" s="779"/>
      <c r="L106" s="780"/>
      <c r="M106" s="780">
        <v>1</v>
      </c>
      <c r="N106" s="781" t="str">
        <f>N107</f>
        <v>Bh</v>
      </c>
    </row>
    <row r="107" spans="2:14" ht="22.5" customHeight="1" x14ac:dyDescent="0.3">
      <c r="B107" s="771">
        <v>2</v>
      </c>
      <c r="C107" s="1044" t="s">
        <v>935</v>
      </c>
      <c r="D107" s="1045"/>
      <c r="E107" s="1045"/>
      <c r="F107" s="1046"/>
      <c r="G107" s="779"/>
      <c r="H107" s="780"/>
      <c r="I107" s="779"/>
      <c r="J107" s="780"/>
      <c r="K107" s="779"/>
      <c r="L107" s="780"/>
      <c r="M107" s="780">
        <v>1</v>
      </c>
      <c r="N107" s="781" t="str">
        <f>N108</f>
        <v>Bh</v>
      </c>
    </row>
    <row r="108" spans="2:14" ht="22.5" customHeight="1" x14ac:dyDescent="0.3">
      <c r="B108" s="771">
        <v>3</v>
      </c>
      <c r="C108" s="1047" t="s">
        <v>453</v>
      </c>
      <c r="D108" s="1048"/>
      <c r="E108" s="1048"/>
      <c r="F108" s="1049"/>
      <c r="G108" s="779"/>
      <c r="H108" s="780"/>
      <c r="I108" s="779"/>
      <c r="J108" s="780"/>
      <c r="K108" s="779"/>
      <c r="L108" s="780"/>
      <c r="M108" s="780">
        <v>10</v>
      </c>
      <c r="N108" s="781" t="str">
        <f>N109</f>
        <v>Bh</v>
      </c>
    </row>
    <row r="109" spans="2:14" ht="22.5" customHeight="1" x14ac:dyDescent="0.3">
      <c r="B109" s="771">
        <v>4</v>
      </c>
      <c r="C109" s="1044" t="s">
        <v>970</v>
      </c>
      <c r="D109" s="1045"/>
      <c r="E109" s="1045"/>
      <c r="F109" s="1046"/>
      <c r="G109" s="779"/>
      <c r="H109" s="780"/>
      <c r="I109" s="779"/>
      <c r="J109" s="780"/>
      <c r="K109" s="779"/>
      <c r="L109" s="780"/>
      <c r="M109" s="780">
        <v>10</v>
      </c>
      <c r="N109" s="781" t="str">
        <f>N111</f>
        <v>Bh</v>
      </c>
    </row>
    <row r="110" spans="2:14" ht="22.5" customHeight="1" x14ac:dyDescent="0.3">
      <c r="B110" s="771">
        <v>5</v>
      </c>
      <c r="C110" s="1047" t="s">
        <v>454</v>
      </c>
      <c r="D110" s="1048"/>
      <c r="E110" s="1048"/>
      <c r="F110" s="1049"/>
      <c r="G110" s="779"/>
      <c r="H110" s="780"/>
      <c r="I110" s="779"/>
      <c r="J110" s="780"/>
      <c r="K110" s="779"/>
      <c r="L110" s="780"/>
      <c r="M110" s="780">
        <v>2</v>
      </c>
      <c r="N110" s="781" t="str">
        <f>N111</f>
        <v>Bh</v>
      </c>
    </row>
    <row r="111" spans="2:14" s="403" customFormat="1" ht="18" customHeight="1" x14ac:dyDescent="0.3">
      <c r="B111" s="771">
        <v>6</v>
      </c>
      <c r="C111" s="1047" t="s">
        <v>1046</v>
      </c>
      <c r="D111" s="1048"/>
      <c r="E111" s="1048"/>
      <c r="F111" s="1049"/>
      <c r="G111" s="779"/>
      <c r="H111" s="780"/>
      <c r="I111" s="779"/>
      <c r="J111" s="780"/>
      <c r="K111" s="779"/>
      <c r="L111" s="780"/>
      <c r="M111" s="780">
        <v>2</v>
      </c>
      <c r="N111" s="781" t="str">
        <f>N112</f>
        <v>Bh</v>
      </c>
    </row>
    <row r="112" spans="2:14" ht="22.5" customHeight="1" x14ac:dyDescent="0.3">
      <c r="B112" s="771">
        <v>7</v>
      </c>
      <c r="C112" s="1047" t="s">
        <v>455</v>
      </c>
      <c r="D112" s="1048"/>
      <c r="E112" s="1048"/>
      <c r="F112" s="1049"/>
      <c r="G112" s="779"/>
      <c r="H112" s="780"/>
      <c r="I112" s="779"/>
      <c r="J112" s="780"/>
      <c r="K112" s="779"/>
      <c r="L112" s="780"/>
      <c r="M112" s="780">
        <v>2</v>
      </c>
      <c r="N112" s="781" t="s">
        <v>58</v>
      </c>
    </row>
    <row r="113" spans="2:14" ht="22.5" hidden="1" customHeight="1" x14ac:dyDescent="0.3">
      <c r="B113" s="771" t="e">
        <f>RAB!#REF!</f>
        <v>#REF!</v>
      </c>
      <c r="C113" s="1044" t="e">
        <f>RAB!#REF!</f>
        <v>#REF!</v>
      </c>
      <c r="D113" s="1045"/>
      <c r="E113" s="1045"/>
      <c r="F113" s="738"/>
      <c r="G113" s="779"/>
      <c r="H113" s="780"/>
      <c r="I113" s="779"/>
      <c r="J113" s="780"/>
      <c r="K113" s="779"/>
      <c r="L113" s="780"/>
      <c r="M113" s="780">
        <f>M108</f>
        <v>10</v>
      </c>
      <c r="N113" s="781" t="e">
        <f>RV!H75</f>
        <v>#REF!</v>
      </c>
    </row>
    <row r="114" spans="2:14" ht="22.5" customHeight="1" x14ac:dyDescent="0.3">
      <c r="B114" s="775"/>
      <c r="C114" s="1064"/>
      <c r="D114" s="1065"/>
      <c r="E114" s="1065"/>
      <c r="F114" s="1066"/>
      <c r="G114" s="779"/>
      <c r="H114" s="780"/>
      <c r="I114" s="779"/>
      <c r="J114" s="780"/>
      <c r="K114" s="779"/>
      <c r="L114" s="780"/>
      <c r="M114" s="780"/>
      <c r="N114" s="781"/>
    </row>
    <row r="115" spans="2:14" ht="22.5" customHeight="1" x14ac:dyDescent="0.3">
      <c r="B115" s="775" t="s">
        <v>11</v>
      </c>
      <c r="C115" s="1053" t="s">
        <v>956</v>
      </c>
      <c r="D115" s="1054"/>
      <c r="E115" s="1054"/>
      <c r="F115" s="1055"/>
      <c r="G115" s="779"/>
      <c r="H115" s="780"/>
      <c r="I115" s="779"/>
      <c r="J115" s="780"/>
      <c r="K115" s="779"/>
      <c r="L115" s="780"/>
      <c r="M115" s="780"/>
      <c r="N115" s="781"/>
    </row>
    <row r="116" spans="2:14" ht="22.5" customHeight="1" x14ac:dyDescent="0.3">
      <c r="B116" s="775" t="s">
        <v>0</v>
      </c>
      <c r="C116" s="899" t="s">
        <v>1067</v>
      </c>
      <c r="D116" s="728"/>
      <c r="E116" s="728"/>
      <c r="F116" s="900"/>
      <c r="G116" s="779"/>
      <c r="H116" s="780"/>
      <c r="I116" s="779"/>
      <c r="J116" s="780"/>
      <c r="K116" s="779"/>
      <c r="L116" s="780"/>
      <c r="M116" s="782">
        <f>M117+M118+M119+M120+M121+M122+M123+M124+M125+M126+M127+M128</f>
        <v>4.5619000000000005</v>
      </c>
      <c r="N116" s="781"/>
    </row>
    <row r="117" spans="2:14" s="540" customFormat="1" ht="22.5" customHeight="1" x14ac:dyDescent="0.3">
      <c r="B117" s="794">
        <v>1</v>
      </c>
      <c r="C117" s="1062" t="s">
        <v>1068</v>
      </c>
      <c r="D117" s="1062"/>
      <c r="E117" s="1062"/>
      <c r="F117" s="1062"/>
      <c r="G117" s="784">
        <v>2.2999999999999998</v>
      </c>
      <c r="H117" s="784">
        <v>0.06</v>
      </c>
      <c r="I117" s="784">
        <v>0.12</v>
      </c>
      <c r="J117" s="785">
        <v>10</v>
      </c>
      <c r="K117" s="784"/>
      <c r="L117" s="785"/>
      <c r="M117" s="785">
        <f>G117*H117*I117*J117</f>
        <v>0.16559999999999997</v>
      </c>
      <c r="N117" s="786" t="s">
        <v>435</v>
      </c>
    </row>
    <row r="118" spans="2:14" s="540" customFormat="1" ht="22.5" customHeight="1" x14ac:dyDescent="0.3">
      <c r="B118" s="794">
        <v>2</v>
      </c>
      <c r="C118" s="1062" t="s">
        <v>1070</v>
      </c>
      <c r="D118" s="1062"/>
      <c r="E118" s="1062"/>
      <c r="F118" s="1062"/>
      <c r="G118" s="784">
        <v>2.2000000000000002</v>
      </c>
      <c r="H118" s="784">
        <f t="shared" ref="H118:J119" si="6">H117</f>
        <v>0.06</v>
      </c>
      <c r="I118" s="784">
        <f t="shared" si="6"/>
        <v>0.12</v>
      </c>
      <c r="J118" s="785">
        <f t="shared" si="6"/>
        <v>10</v>
      </c>
      <c r="K118" s="784"/>
      <c r="L118" s="785"/>
      <c r="M118" s="785">
        <f>G118*H118*I118*J118*(2)</f>
        <v>0.31679999999999997</v>
      </c>
      <c r="N118" s="786" t="str">
        <f>N117</f>
        <v>M3</v>
      </c>
    </row>
    <row r="119" spans="2:14" s="540" customFormat="1" ht="22.5" customHeight="1" x14ac:dyDescent="0.3">
      <c r="B119" s="794">
        <v>3</v>
      </c>
      <c r="C119" s="1062" t="s">
        <v>959</v>
      </c>
      <c r="D119" s="1062"/>
      <c r="E119" s="1062"/>
      <c r="F119" s="1062"/>
      <c r="G119" s="784">
        <v>3</v>
      </c>
      <c r="H119" s="784">
        <v>0.04</v>
      </c>
      <c r="I119" s="784">
        <f t="shared" si="6"/>
        <v>0.12</v>
      </c>
      <c r="J119" s="785">
        <f t="shared" si="6"/>
        <v>10</v>
      </c>
      <c r="K119" s="784"/>
      <c r="L119" s="785"/>
      <c r="M119" s="785">
        <f>G119*H119*I119*J119</f>
        <v>0.14399999999999999</v>
      </c>
      <c r="N119" s="786" t="str">
        <f>N118</f>
        <v>M3</v>
      </c>
    </row>
    <row r="120" spans="2:14" s="540" customFormat="1" ht="22.5" customHeight="1" x14ac:dyDescent="0.3">
      <c r="B120" s="794">
        <v>4</v>
      </c>
      <c r="C120" s="1062" t="s">
        <v>1071</v>
      </c>
      <c r="D120" s="1062"/>
      <c r="E120" s="1062"/>
      <c r="F120" s="1062"/>
      <c r="G120" s="784">
        <v>5</v>
      </c>
      <c r="H120" s="784">
        <f>H118</f>
        <v>0.06</v>
      </c>
      <c r="I120" s="784">
        <f>I117</f>
        <v>0.12</v>
      </c>
      <c r="J120" s="785">
        <f>J118</f>
        <v>10</v>
      </c>
      <c r="K120" s="784"/>
      <c r="L120" s="785"/>
      <c r="M120" s="785">
        <f>G120*H120*I120*J120*(2)</f>
        <v>0.72</v>
      </c>
      <c r="N120" s="786" t="str">
        <f>N118</f>
        <v>M3</v>
      </c>
    </row>
    <row r="121" spans="2:14" s="540" customFormat="1" ht="22.5" customHeight="1" x14ac:dyDescent="0.3">
      <c r="B121" s="794">
        <v>5</v>
      </c>
      <c r="C121" s="1050" t="s">
        <v>894</v>
      </c>
      <c r="D121" s="1051"/>
      <c r="E121" s="1051"/>
      <c r="F121" s="1052"/>
      <c r="G121" s="784">
        <v>1.9</v>
      </c>
      <c r="H121" s="784">
        <f t="shared" ref="H121:J122" si="7">H120</f>
        <v>0.06</v>
      </c>
      <c r="I121" s="784">
        <f t="shared" si="7"/>
        <v>0.12</v>
      </c>
      <c r="J121" s="785">
        <f t="shared" si="7"/>
        <v>10</v>
      </c>
      <c r="K121" s="784"/>
      <c r="L121" s="785"/>
      <c r="M121" s="785">
        <f>G121*H121*I121*J121*(2)</f>
        <v>0.27359999999999995</v>
      </c>
      <c r="N121" s="786" t="str">
        <f t="shared" ref="N121:N126" si="8">N120</f>
        <v>M3</v>
      </c>
    </row>
    <row r="122" spans="2:14" s="540" customFormat="1" ht="22.2" customHeight="1" x14ac:dyDescent="0.3">
      <c r="B122" s="794">
        <v>6</v>
      </c>
      <c r="C122" s="1050" t="s">
        <v>897</v>
      </c>
      <c r="D122" s="1051"/>
      <c r="E122" s="1051"/>
      <c r="F122" s="1052"/>
      <c r="G122" s="784">
        <v>0.6</v>
      </c>
      <c r="H122" s="784">
        <f t="shared" si="7"/>
        <v>0.06</v>
      </c>
      <c r="I122" s="784">
        <f t="shared" si="7"/>
        <v>0.12</v>
      </c>
      <c r="J122" s="785">
        <f t="shared" si="7"/>
        <v>10</v>
      </c>
      <c r="K122" s="784"/>
      <c r="L122" s="785"/>
      <c r="M122" s="785">
        <f>G122*H122*I122*J122*(2)</f>
        <v>8.6399999999999977E-2</v>
      </c>
      <c r="N122" s="786" t="str">
        <f t="shared" si="8"/>
        <v>M3</v>
      </c>
    </row>
    <row r="123" spans="2:14" s="540" customFormat="1" ht="22.5" customHeight="1" x14ac:dyDescent="0.3">
      <c r="B123" s="794">
        <v>7</v>
      </c>
      <c r="C123" s="1050" t="s">
        <v>1069</v>
      </c>
      <c r="D123" s="1051"/>
      <c r="E123" s="1051"/>
      <c r="F123" s="1052"/>
      <c r="G123" s="784">
        <v>3</v>
      </c>
      <c r="H123" s="784">
        <v>0.04</v>
      </c>
      <c r="I123" s="784">
        <v>0.12</v>
      </c>
      <c r="J123" s="785">
        <v>9</v>
      </c>
      <c r="K123" s="784"/>
      <c r="L123" s="785"/>
      <c r="M123" s="785">
        <f>G123*H123*I123*J123</f>
        <v>0.12959999999999999</v>
      </c>
      <c r="N123" s="786" t="str">
        <f t="shared" si="8"/>
        <v>M3</v>
      </c>
    </row>
    <row r="124" spans="2:14" s="540" customFormat="1" ht="22.5" customHeight="1" x14ac:dyDescent="0.3">
      <c r="B124" s="794">
        <v>8</v>
      </c>
      <c r="C124" s="1050" t="s">
        <v>895</v>
      </c>
      <c r="D124" s="1051"/>
      <c r="E124" s="1051"/>
      <c r="F124" s="1052"/>
      <c r="G124" s="784">
        <v>4.5</v>
      </c>
      <c r="H124" s="784">
        <f>H122</f>
        <v>0.06</v>
      </c>
      <c r="I124" s="784">
        <f>I122</f>
        <v>0.12</v>
      </c>
      <c r="J124" s="785">
        <v>10</v>
      </c>
      <c r="K124" s="784"/>
      <c r="L124" s="785"/>
      <c r="M124" s="785">
        <f>G124*H124*I124*J124*(2)</f>
        <v>0.64799999999999991</v>
      </c>
      <c r="N124" s="786" t="str">
        <f t="shared" si="8"/>
        <v>M3</v>
      </c>
    </row>
    <row r="125" spans="2:14" s="540" customFormat="1" ht="22.5" customHeight="1" x14ac:dyDescent="0.3">
      <c r="B125" s="794">
        <v>9</v>
      </c>
      <c r="C125" s="1050" t="s">
        <v>1072</v>
      </c>
      <c r="D125" s="1051"/>
      <c r="E125" s="1051"/>
      <c r="F125" s="1052"/>
      <c r="G125" s="784">
        <v>1.4</v>
      </c>
      <c r="H125" s="784">
        <v>0.06</v>
      </c>
      <c r="I125" s="784">
        <f>I124</f>
        <v>0.12</v>
      </c>
      <c r="J125" s="785">
        <v>10</v>
      </c>
      <c r="K125" s="784"/>
      <c r="L125" s="785"/>
      <c r="M125" s="785">
        <f>G125*H125*I125*J125*(2)</f>
        <v>0.20159999999999997</v>
      </c>
      <c r="N125" s="786" t="str">
        <f t="shared" si="8"/>
        <v>M3</v>
      </c>
    </row>
    <row r="126" spans="2:14" s="540" customFormat="1" ht="22.5" customHeight="1" x14ac:dyDescent="0.3">
      <c r="B126" s="794">
        <v>10</v>
      </c>
      <c r="C126" s="1050" t="s">
        <v>1073</v>
      </c>
      <c r="D126" s="1051"/>
      <c r="E126" s="1051"/>
      <c r="F126" s="1052"/>
      <c r="G126" s="796">
        <v>25</v>
      </c>
      <c r="H126" s="784">
        <v>0.05</v>
      </c>
      <c r="I126" s="784">
        <v>7.0000000000000007E-2</v>
      </c>
      <c r="J126" s="785">
        <v>16</v>
      </c>
      <c r="K126" s="784"/>
      <c r="L126" s="785"/>
      <c r="M126" s="785">
        <f t="shared" ref="M126" si="9">G126*H126*I126*J126</f>
        <v>1.4000000000000001</v>
      </c>
      <c r="N126" s="786" t="str">
        <f t="shared" si="8"/>
        <v>M3</v>
      </c>
    </row>
    <row r="127" spans="2:14" s="540" customFormat="1" ht="22.5" customHeight="1" x14ac:dyDescent="0.3">
      <c r="B127" s="794">
        <v>11</v>
      </c>
      <c r="C127" s="725" t="s">
        <v>1075</v>
      </c>
      <c r="D127" s="726"/>
      <c r="E127" s="726"/>
      <c r="F127" s="727"/>
      <c r="G127" s="796">
        <v>27</v>
      </c>
      <c r="H127" s="784">
        <v>0.06</v>
      </c>
      <c r="I127" s="784">
        <v>0.12</v>
      </c>
      <c r="J127" s="785">
        <v>2</v>
      </c>
      <c r="K127" s="784"/>
      <c r="L127" s="785"/>
      <c r="M127" s="785">
        <f>G127*H127*I127*J127</f>
        <v>0.38879999999999998</v>
      </c>
      <c r="N127" s="786" t="str">
        <f>N126</f>
        <v>M3</v>
      </c>
    </row>
    <row r="128" spans="2:14" s="540" customFormat="1" ht="22.5" customHeight="1" x14ac:dyDescent="0.3">
      <c r="B128" s="794">
        <v>12</v>
      </c>
      <c r="C128" s="725" t="s">
        <v>1074</v>
      </c>
      <c r="D128" s="726"/>
      <c r="E128" s="726"/>
      <c r="F128" s="727"/>
      <c r="G128" s="796">
        <f>G126</f>
        <v>25</v>
      </c>
      <c r="H128" s="784">
        <v>0.05</v>
      </c>
      <c r="I128" s="784">
        <v>7.0000000000000007E-2</v>
      </c>
      <c r="J128" s="785">
        <v>1</v>
      </c>
      <c r="K128" s="784"/>
      <c r="L128" s="785"/>
      <c r="M128" s="785">
        <f>G128*H128*I128*J128</f>
        <v>8.7500000000000008E-2</v>
      </c>
      <c r="N128" s="786" t="str">
        <f>N127</f>
        <v>M3</v>
      </c>
    </row>
    <row r="129" spans="2:14" s="540" customFormat="1" ht="22.5" customHeight="1" x14ac:dyDescent="0.3">
      <c r="B129" s="794"/>
      <c r="C129" s="725"/>
      <c r="D129" s="726"/>
      <c r="E129" s="726"/>
      <c r="F129" s="726"/>
      <c r="G129" s="925"/>
      <c r="H129" s="926"/>
      <c r="I129" s="926"/>
      <c r="J129" s="927"/>
      <c r="K129" s="926"/>
      <c r="L129" s="928"/>
      <c r="M129" s="785"/>
      <c r="N129" s="786"/>
    </row>
    <row r="130" spans="2:14" s="540" customFormat="1" ht="22.5" customHeight="1" x14ac:dyDescent="0.3">
      <c r="B130" s="929" t="s">
        <v>6</v>
      </c>
      <c r="C130" s="1068" t="s">
        <v>1076</v>
      </c>
      <c r="D130" s="1069"/>
      <c r="E130" s="1069"/>
      <c r="F130" s="1069"/>
      <c r="G130" s="1069"/>
      <c r="H130" s="1069"/>
      <c r="I130" s="1069"/>
      <c r="J130" s="1069"/>
      <c r="K130" s="1069"/>
      <c r="L130" s="1070"/>
      <c r="M130" s="800">
        <f>M131+M136+M137+M138+M139+M140+M141</f>
        <v>0.41064000000000001</v>
      </c>
      <c r="N130" s="786" t="str">
        <f>N136</f>
        <v>M3</v>
      </c>
    </row>
    <row r="131" spans="2:14" s="540" customFormat="1" ht="22.5" customHeight="1" x14ac:dyDescent="0.3">
      <c r="B131" s="794">
        <v>1</v>
      </c>
      <c r="C131" s="1071" t="s">
        <v>898</v>
      </c>
      <c r="D131" s="1071"/>
      <c r="E131" s="1071"/>
      <c r="F131" s="1071"/>
      <c r="G131" s="736">
        <v>1.3</v>
      </c>
      <c r="H131" s="795">
        <v>0.06</v>
      </c>
      <c r="I131" s="795">
        <v>0.12</v>
      </c>
      <c r="J131" s="795">
        <v>2</v>
      </c>
      <c r="K131" s="736"/>
      <c r="L131" s="736"/>
      <c r="M131" s="797">
        <f>G131*H131*I131*J131</f>
        <v>1.8720000000000001E-2</v>
      </c>
      <c r="N131" s="786" t="str">
        <f>N136</f>
        <v>M3</v>
      </c>
    </row>
    <row r="132" spans="2:14" s="540" customFormat="1" ht="22.5" hidden="1" customHeight="1" x14ac:dyDescent="0.3">
      <c r="B132" s="794" t="e">
        <f>RAB!#REF!</f>
        <v>#REF!</v>
      </c>
      <c r="C132" s="1062" t="s">
        <v>896</v>
      </c>
      <c r="D132" s="1062"/>
      <c r="E132" s="1062"/>
      <c r="F132" s="1062"/>
      <c r="G132" s="784">
        <v>3.4</v>
      </c>
      <c r="H132" s="785" t="e">
        <f>#REF!</f>
        <v>#REF!</v>
      </c>
      <c r="I132" s="784" t="e">
        <f>#REF!</f>
        <v>#REF!</v>
      </c>
      <c r="J132" s="785" t="e">
        <f>#REF!</f>
        <v>#REF!</v>
      </c>
      <c r="K132" s="784"/>
      <c r="L132" s="785"/>
      <c r="M132" s="785" t="e">
        <f>G132*H132*I132*J132</f>
        <v>#REF!</v>
      </c>
      <c r="N132" s="786" t="e">
        <f>RV!H81</f>
        <v>#REF!</v>
      </c>
    </row>
    <row r="133" spans="2:14" s="540" customFormat="1" ht="22.5" hidden="1" customHeight="1" x14ac:dyDescent="0.3">
      <c r="B133" s="794" t="e">
        <f>RAB!#REF!</f>
        <v>#REF!</v>
      </c>
      <c r="C133" s="1062" t="e">
        <f>RAB!#REF!</f>
        <v>#REF!</v>
      </c>
      <c r="D133" s="1062"/>
      <c r="E133" s="1062"/>
      <c r="F133" s="1062"/>
      <c r="G133" s="784" t="e">
        <f>#REF!-0.4</f>
        <v>#REF!</v>
      </c>
      <c r="H133" s="784" t="e">
        <f>#REF!-0.4</f>
        <v>#REF!</v>
      </c>
      <c r="I133" s="784"/>
      <c r="J133" s="785">
        <v>1</v>
      </c>
      <c r="K133" s="784"/>
      <c r="L133" s="785"/>
      <c r="M133" s="785" t="e">
        <f>G133*H133*J133</f>
        <v>#REF!</v>
      </c>
      <c r="N133" s="786" t="e">
        <f>RV!H82</f>
        <v>#REF!</v>
      </c>
    </row>
    <row r="134" spans="2:14" s="540" customFormat="1" ht="22.5" hidden="1" customHeight="1" x14ac:dyDescent="0.3">
      <c r="B134" s="794">
        <v>8</v>
      </c>
      <c r="C134" s="1062" t="e">
        <f>RAB!#REF!</f>
        <v>#REF!</v>
      </c>
      <c r="D134" s="1062"/>
      <c r="E134" s="1062"/>
      <c r="F134" s="1062"/>
      <c r="G134" s="784" t="e">
        <f>G133</f>
        <v>#REF!</v>
      </c>
      <c r="H134" s="784" t="e">
        <f>H133</f>
        <v>#REF!</v>
      </c>
      <c r="I134" s="784"/>
      <c r="J134" s="785">
        <v>1</v>
      </c>
      <c r="K134" s="784"/>
      <c r="L134" s="785"/>
      <c r="M134" s="785" t="e">
        <f>G134*H134*J134</f>
        <v>#REF!</v>
      </c>
      <c r="N134" s="786" t="e">
        <f>RV!H83</f>
        <v>#REF!</v>
      </c>
    </row>
    <row r="135" spans="2:14" s="540" customFormat="1" ht="3" hidden="1" customHeight="1" x14ac:dyDescent="0.3">
      <c r="B135" s="794">
        <v>9</v>
      </c>
      <c r="C135" s="1062" t="e">
        <f>RAB!#REF!</f>
        <v>#REF!</v>
      </c>
      <c r="D135" s="1062"/>
      <c r="E135" s="1062"/>
      <c r="F135" s="1062"/>
      <c r="G135" s="784">
        <v>10.199999999999999</v>
      </c>
      <c r="H135" s="785">
        <v>8.1999999999999993</v>
      </c>
      <c r="I135" s="784"/>
      <c r="J135" s="785">
        <v>2</v>
      </c>
      <c r="K135" s="784"/>
      <c r="L135" s="785"/>
      <c r="M135" s="785">
        <f>(G135+H135)*J135</f>
        <v>36.799999999999997</v>
      </c>
      <c r="N135" s="786" t="e">
        <f>RV!H84</f>
        <v>#REF!</v>
      </c>
    </row>
    <row r="136" spans="2:14" s="540" customFormat="1" ht="22.5" customHeight="1" x14ac:dyDescent="0.3">
      <c r="B136" s="794">
        <v>2</v>
      </c>
      <c r="C136" s="1062" t="s">
        <v>899</v>
      </c>
      <c r="D136" s="1062"/>
      <c r="E136" s="1062"/>
      <c r="F136" s="1062"/>
      <c r="G136" s="784">
        <v>4.9000000000000004</v>
      </c>
      <c r="H136" s="785">
        <v>0.06</v>
      </c>
      <c r="I136" s="784">
        <v>0.12</v>
      </c>
      <c r="J136" s="798">
        <v>2</v>
      </c>
      <c r="K136" s="784"/>
      <c r="L136" s="785"/>
      <c r="M136" s="785">
        <f>G136*H136*I136*J136*(2)</f>
        <v>0.14112</v>
      </c>
      <c r="N136" s="786" t="str">
        <f>N120</f>
        <v>M3</v>
      </c>
    </row>
    <row r="137" spans="2:14" s="540" customFormat="1" ht="22.5" customHeight="1" x14ac:dyDescent="0.3">
      <c r="B137" s="794">
        <v>3</v>
      </c>
      <c r="C137" s="1062" t="s">
        <v>959</v>
      </c>
      <c r="D137" s="1062"/>
      <c r="E137" s="1062"/>
      <c r="F137" s="1062"/>
      <c r="G137" s="784">
        <v>2.7</v>
      </c>
      <c r="H137" s="785">
        <v>0.04</v>
      </c>
      <c r="I137" s="784">
        <f t="shared" ref="H137:J139" si="10">I136</f>
        <v>0.12</v>
      </c>
      <c r="J137" s="785">
        <f t="shared" si="10"/>
        <v>2</v>
      </c>
      <c r="K137" s="784"/>
      <c r="L137" s="785"/>
      <c r="M137" s="785">
        <f t="shared" ref="M137:M141" si="11">G137*H137*I137*J137</f>
        <v>2.5920000000000002E-2</v>
      </c>
      <c r="N137" s="786" t="str">
        <f>N136</f>
        <v>M3</v>
      </c>
    </row>
    <row r="138" spans="2:14" s="540" customFormat="1" ht="22.5" customHeight="1" x14ac:dyDescent="0.3">
      <c r="B138" s="794">
        <v>4</v>
      </c>
      <c r="C138" s="1062" t="s">
        <v>1077</v>
      </c>
      <c r="D138" s="1062"/>
      <c r="E138" s="1062"/>
      <c r="F138" s="1062"/>
      <c r="G138" s="784">
        <v>0.6</v>
      </c>
      <c r="H138" s="785">
        <v>0.06</v>
      </c>
      <c r="I138" s="784">
        <f t="shared" si="10"/>
        <v>0.12</v>
      </c>
      <c r="J138" s="785">
        <f t="shared" si="10"/>
        <v>2</v>
      </c>
      <c r="K138" s="784"/>
      <c r="L138" s="785"/>
      <c r="M138" s="785">
        <f>G138*H138*I138*J138*(2)</f>
        <v>1.7279999999999997E-2</v>
      </c>
      <c r="N138" s="786" t="str">
        <f>N137</f>
        <v>M3</v>
      </c>
    </row>
    <row r="139" spans="2:14" s="540" customFormat="1" ht="22.5" customHeight="1" x14ac:dyDescent="0.3">
      <c r="B139" s="794">
        <v>5</v>
      </c>
      <c r="C139" s="1062" t="s">
        <v>1078</v>
      </c>
      <c r="D139" s="1062"/>
      <c r="E139" s="1062"/>
      <c r="F139" s="1062"/>
      <c r="G139" s="784">
        <v>0.85</v>
      </c>
      <c r="H139" s="785">
        <f t="shared" si="10"/>
        <v>0.06</v>
      </c>
      <c r="I139" s="784">
        <f t="shared" si="10"/>
        <v>0.12</v>
      </c>
      <c r="J139" s="785">
        <f t="shared" si="10"/>
        <v>2</v>
      </c>
      <c r="K139" s="784"/>
      <c r="L139" s="785"/>
      <c r="M139" s="785">
        <f>G139*H139*I139*J139*(2)</f>
        <v>2.4479999999999998E-2</v>
      </c>
      <c r="N139" s="786" t="str">
        <f t="shared" ref="N139:N140" si="12">N138</f>
        <v>M3</v>
      </c>
    </row>
    <row r="140" spans="2:14" s="540" customFormat="1" ht="22.5" customHeight="1" x14ac:dyDescent="0.3">
      <c r="B140" s="794">
        <v>6</v>
      </c>
      <c r="C140" s="1062" t="s">
        <v>1072</v>
      </c>
      <c r="D140" s="1062"/>
      <c r="E140" s="1062"/>
      <c r="F140" s="1062"/>
      <c r="G140" s="784">
        <v>1.4</v>
      </c>
      <c r="H140" s="785">
        <v>0.06</v>
      </c>
      <c r="I140" s="784">
        <v>0.12</v>
      </c>
      <c r="J140" s="785">
        <v>2</v>
      </c>
      <c r="K140" s="784"/>
      <c r="L140" s="785"/>
      <c r="M140" s="785">
        <f>G140*H140*I140*J140*(2)</f>
        <v>4.0319999999999995E-2</v>
      </c>
      <c r="N140" s="786" t="str">
        <f t="shared" si="12"/>
        <v>M3</v>
      </c>
    </row>
    <row r="141" spans="2:14" s="540" customFormat="1" ht="22.5" customHeight="1" x14ac:dyDescent="0.3">
      <c r="B141" s="794">
        <v>8</v>
      </c>
      <c r="C141" s="1062" t="s">
        <v>900</v>
      </c>
      <c r="D141" s="1062"/>
      <c r="E141" s="1062"/>
      <c r="F141" s="1062"/>
      <c r="G141" s="784">
        <v>3.4</v>
      </c>
      <c r="H141" s="785">
        <v>0.05</v>
      </c>
      <c r="I141" s="784">
        <v>7.0000000000000007E-2</v>
      </c>
      <c r="J141" s="785">
        <v>12</v>
      </c>
      <c r="K141" s="784"/>
      <c r="L141" s="785"/>
      <c r="M141" s="785">
        <f t="shared" si="11"/>
        <v>0.14280000000000004</v>
      </c>
      <c r="N141" s="786" t="str">
        <f>N140</f>
        <v>M3</v>
      </c>
    </row>
    <row r="142" spans="2:14" s="540" customFormat="1" ht="22.5" customHeight="1" x14ac:dyDescent="0.3">
      <c r="B142" s="794"/>
      <c r="C142" s="725"/>
      <c r="D142" s="726"/>
      <c r="E142" s="726"/>
      <c r="F142" s="727"/>
      <c r="G142" s="784"/>
      <c r="H142" s="785"/>
      <c r="I142" s="784"/>
      <c r="J142" s="785"/>
      <c r="K142" s="784"/>
      <c r="L142" s="785"/>
      <c r="M142" s="785"/>
      <c r="N142" s="786"/>
    </row>
    <row r="143" spans="2:14" s="540" customFormat="1" ht="22.5" customHeight="1" x14ac:dyDescent="0.3">
      <c r="B143" s="794">
        <v>9</v>
      </c>
      <c r="C143" s="1050" t="s">
        <v>903</v>
      </c>
      <c r="D143" s="1051"/>
      <c r="E143" s="1051"/>
      <c r="F143" s="1052"/>
      <c r="G143" s="784">
        <v>2.15</v>
      </c>
      <c r="H143" s="785">
        <v>25</v>
      </c>
      <c r="I143" s="784"/>
      <c r="J143" s="785">
        <v>2</v>
      </c>
      <c r="K143" s="784"/>
      <c r="L143" s="785"/>
      <c r="M143" s="785">
        <f>G143*H143*J143</f>
        <v>107.5</v>
      </c>
      <c r="N143" s="786" t="str">
        <f>N99</f>
        <v>M2</v>
      </c>
    </row>
    <row r="144" spans="2:14" s="540" customFormat="1" ht="22.2" customHeight="1" x14ac:dyDescent="0.3">
      <c r="B144" s="794">
        <v>10</v>
      </c>
      <c r="C144" s="1062" t="s">
        <v>904</v>
      </c>
      <c r="D144" s="1062"/>
      <c r="E144" s="1062"/>
      <c r="F144" s="1062"/>
      <c r="G144" s="784">
        <v>4</v>
      </c>
      <c r="H144" s="785">
        <v>29</v>
      </c>
      <c r="I144" s="784"/>
      <c r="J144" s="785">
        <v>2</v>
      </c>
      <c r="K144" s="784"/>
      <c r="L144" s="785"/>
      <c r="M144" s="785">
        <f>G144*H144*J144+(13.6)</f>
        <v>245.6</v>
      </c>
      <c r="N144" s="786" t="str">
        <f>N143</f>
        <v>M2</v>
      </c>
    </row>
    <row r="145" spans="2:14" s="540" customFormat="1" ht="22.2" customHeight="1" x14ac:dyDescent="0.3">
      <c r="B145" s="794">
        <v>11</v>
      </c>
      <c r="C145" s="1062" t="s">
        <v>934</v>
      </c>
      <c r="D145" s="1062"/>
      <c r="E145" s="1062"/>
      <c r="F145" s="1062"/>
      <c r="G145" s="1062"/>
      <c r="H145" s="1062"/>
      <c r="I145" s="1062"/>
      <c r="J145" s="1062"/>
      <c r="K145" s="1062"/>
      <c r="L145" s="1062"/>
      <c r="M145" s="800">
        <f>M143+M144</f>
        <v>353.1</v>
      </c>
      <c r="N145" s="786" t="str">
        <f>N144</f>
        <v>M2</v>
      </c>
    </row>
    <row r="146" spans="2:14" s="540" customFormat="1" ht="22.2" customHeight="1" x14ac:dyDescent="0.3">
      <c r="B146" s="794">
        <v>12</v>
      </c>
      <c r="C146" s="1050" t="s">
        <v>928</v>
      </c>
      <c r="D146" s="1051"/>
      <c r="E146" s="1051"/>
      <c r="F146" s="1052"/>
      <c r="G146" s="828">
        <v>31.8</v>
      </c>
      <c r="H146" s="828"/>
      <c r="I146" s="729"/>
      <c r="J146" s="828"/>
      <c r="K146" s="729"/>
      <c r="L146" s="729"/>
      <c r="M146" s="785">
        <f>G146</f>
        <v>31.8</v>
      </c>
      <c r="N146" s="786" t="s">
        <v>672</v>
      </c>
    </row>
    <row r="147" spans="2:14" s="540" customFormat="1" ht="22.2" customHeight="1" x14ac:dyDescent="0.3">
      <c r="B147" s="794">
        <v>13</v>
      </c>
      <c r="C147" s="1050" t="s">
        <v>964</v>
      </c>
      <c r="D147" s="1051"/>
      <c r="E147" s="1051"/>
      <c r="F147" s="1052"/>
      <c r="G147" s="828">
        <v>122</v>
      </c>
      <c r="H147" s="828"/>
      <c r="I147" s="729"/>
      <c r="J147" s="828"/>
      <c r="K147" s="729"/>
      <c r="L147" s="729"/>
      <c r="M147" s="785">
        <f>G147</f>
        <v>122</v>
      </c>
      <c r="N147" s="786" t="str">
        <f>N146</f>
        <v>M</v>
      </c>
    </row>
    <row r="148" spans="2:14" s="540" customFormat="1" ht="22.2" customHeight="1" x14ac:dyDescent="0.3">
      <c r="B148" s="794"/>
      <c r="C148" s="1078"/>
      <c r="D148" s="1079"/>
      <c r="E148" s="1079"/>
      <c r="F148" s="1079"/>
      <c r="G148" s="1079"/>
      <c r="H148" s="1079"/>
      <c r="I148" s="1079"/>
      <c r="J148" s="1079"/>
      <c r="K148" s="1079"/>
      <c r="L148" s="1079"/>
      <c r="M148" s="1079"/>
      <c r="N148" s="1080"/>
    </row>
    <row r="149" spans="2:14" ht="22.2" hidden="1" customHeight="1" x14ac:dyDescent="0.3">
      <c r="B149" s="771" t="e">
        <f>RAB!#REF!</f>
        <v>#REF!</v>
      </c>
      <c r="C149" s="1061" t="e">
        <f>RAB!#REF!</f>
        <v>#REF!</v>
      </c>
      <c r="D149" s="1061"/>
      <c r="E149" s="1061"/>
      <c r="F149" s="1061"/>
      <c r="G149" s="779"/>
      <c r="H149" s="780"/>
      <c r="I149" s="779"/>
      <c r="J149" s="780"/>
      <c r="K149" s="779"/>
      <c r="L149" s="780"/>
      <c r="M149" s="780">
        <v>1</v>
      </c>
      <c r="N149" s="781" t="e">
        <f>RV!#REF!</f>
        <v>#REF!</v>
      </c>
    </row>
    <row r="150" spans="2:14" hidden="1" x14ac:dyDescent="0.3">
      <c r="B150" s="174"/>
      <c r="C150" s="518"/>
      <c r="D150" s="175"/>
      <c r="E150" s="175"/>
      <c r="F150" s="175"/>
      <c r="G150" s="175"/>
      <c r="H150" s="176"/>
      <c r="I150" s="175"/>
      <c r="J150" s="176"/>
      <c r="K150" s="175"/>
      <c r="L150" s="176"/>
      <c r="M150" s="176"/>
      <c r="N150" s="117"/>
    </row>
    <row r="151" spans="2:14" hidden="1" x14ac:dyDescent="0.3">
      <c r="B151" s="802" t="s">
        <v>908</v>
      </c>
      <c r="C151" s="887" t="s">
        <v>921</v>
      </c>
      <c r="F151" s="171"/>
      <c r="N151" s="118"/>
    </row>
    <row r="152" spans="2:14" hidden="1" x14ac:dyDescent="0.3">
      <c r="B152" s="178">
        <v>1</v>
      </c>
      <c r="C152" s="1081" t="str">
        <f>RAB!C149</f>
        <v>Kotak + Roda Rel Umpan Ayam Terpasang</v>
      </c>
      <c r="D152" s="1081"/>
      <c r="E152" s="1081"/>
      <c r="F152" s="1081"/>
      <c r="M152" s="171">
        <v>4</v>
      </c>
      <c r="N152" s="118" t="s">
        <v>58</v>
      </c>
    </row>
    <row r="153" spans="2:14" hidden="1" x14ac:dyDescent="0.3">
      <c r="B153" s="178"/>
      <c r="D153" s="510"/>
      <c r="E153" s="512" t="s">
        <v>443</v>
      </c>
      <c r="F153" s="513"/>
      <c r="H153" s="513"/>
      <c r="J153" s="513"/>
      <c r="L153" s="513"/>
      <c r="M153" s="513"/>
      <c r="N153" s="118"/>
    </row>
    <row r="154" spans="2:14" ht="9.6" hidden="1" customHeight="1" x14ac:dyDescent="0.3">
      <c r="B154" s="178"/>
      <c r="D154" s="510"/>
      <c r="E154" s="511"/>
      <c r="F154" s="171"/>
      <c r="N154" s="118"/>
    </row>
    <row r="155" spans="2:14" ht="10.199999999999999" hidden="1" customHeight="1" x14ac:dyDescent="0.3">
      <c r="B155" s="178"/>
      <c r="D155" s="510"/>
      <c r="E155" s="511"/>
      <c r="F155" s="171"/>
      <c r="N155" s="118"/>
    </row>
    <row r="156" spans="2:14" hidden="1" x14ac:dyDescent="0.3">
      <c r="B156" s="178"/>
      <c r="D156" s="510"/>
      <c r="E156" s="511"/>
      <c r="F156" s="171"/>
      <c r="N156" s="118"/>
    </row>
    <row r="157" spans="2:14" ht="22.95" customHeight="1" x14ac:dyDescent="0.3">
      <c r="B157" s="898" t="s">
        <v>283</v>
      </c>
      <c r="C157" s="1074" t="s">
        <v>1047</v>
      </c>
      <c r="D157" s="1074"/>
      <c r="E157" s="1074"/>
      <c r="F157" s="1074"/>
      <c r="G157" s="881"/>
      <c r="H157" s="882"/>
      <c r="I157" s="881"/>
      <c r="J157" s="882"/>
      <c r="K157" s="881"/>
      <c r="L157" s="882"/>
      <c r="M157" s="882"/>
      <c r="N157" s="888"/>
    </row>
    <row r="158" spans="2:14" ht="22.95" customHeight="1" x14ac:dyDescent="0.3">
      <c r="B158" s="775" t="s">
        <v>0</v>
      </c>
      <c r="C158" s="728" t="s">
        <v>447</v>
      </c>
      <c r="D158" s="878"/>
      <c r="E158" s="879"/>
      <c r="F158" s="876"/>
      <c r="G158" s="772"/>
      <c r="H158" s="883"/>
      <c r="I158" s="772"/>
      <c r="J158" s="883"/>
      <c r="K158" s="772"/>
      <c r="L158" s="883"/>
      <c r="M158" s="883"/>
      <c r="N158" s="889"/>
    </row>
    <row r="159" spans="2:14" ht="22.95" customHeight="1" x14ac:dyDescent="0.3">
      <c r="B159" s="771">
        <v>1</v>
      </c>
      <c r="C159" s="1045" t="s">
        <v>947</v>
      </c>
      <c r="D159" s="1045"/>
      <c r="E159" s="1045"/>
      <c r="F159" s="724"/>
      <c r="G159" s="772">
        <v>40</v>
      </c>
      <c r="H159" s="773">
        <v>0.6</v>
      </c>
      <c r="I159" s="772">
        <v>0.5</v>
      </c>
      <c r="J159" s="773"/>
      <c r="K159" s="772"/>
      <c r="L159" s="773"/>
      <c r="M159" s="735">
        <f>G159*H159*I159</f>
        <v>12</v>
      </c>
      <c r="N159" s="889" t="s">
        <v>435</v>
      </c>
    </row>
    <row r="160" spans="2:14" ht="22.95" customHeight="1" x14ac:dyDescent="0.3">
      <c r="B160" s="771">
        <v>2</v>
      </c>
      <c r="C160" s="1045" t="s">
        <v>948</v>
      </c>
      <c r="D160" s="1045"/>
      <c r="E160" s="1045"/>
      <c r="F160" s="737"/>
      <c r="G160" s="772">
        <v>40</v>
      </c>
      <c r="H160" s="773">
        <v>0.6</v>
      </c>
      <c r="I160" s="772">
        <v>0.05</v>
      </c>
      <c r="J160" s="773"/>
      <c r="K160" s="772"/>
      <c r="L160" s="773"/>
      <c r="M160" s="735">
        <f>G160*H160*I160</f>
        <v>1.2000000000000002</v>
      </c>
      <c r="N160" s="890" t="str">
        <f>N159</f>
        <v>M3</v>
      </c>
    </row>
    <row r="161" spans="2:22" ht="22.95" customHeight="1" x14ac:dyDescent="0.3">
      <c r="B161" s="771">
        <v>3</v>
      </c>
      <c r="C161" s="1045" t="s">
        <v>949</v>
      </c>
      <c r="D161" s="1045"/>
      <c r="E161" s="1045"/>
      <c r="F161" s="737"/>
      <c r="G161" s="772">
        <f>M159</f>
        <v>12</v>
      </c>
      <c r="H161" s="773"/>
      <c r="I161" s="772"/>
      <c r="J161" s="773">
        <v>0.3</v>
      </c>
      <c r="K161" s="772"/>
      <c r="L161" s="773"/>
      <c r="M161" s="735">
        <f>G161*J161</f>
        <v>3.5999999999999996</v>
      </c>
      <c r="N161" s="890" t="str">
        <f>N160</f>
        <v>M3</v>
      </c>
    </row>
    <row r="162" spans="2:22" ht="22.95" customHeight="1" x14ac:dyDescent="0.3">
      <c r="B162" s="771"/>
      <c r="C162" s="731"/>
      <c r="D162" s="737"/>
      <c r="E162" s="737"/>
      <c r="F162" s="737"/>
      <c r="G162" s="772"/>
      <c r="H162" s="773"/>
      <c r="I162" s="772"/>
      <c r="J162" s="773"/>
      <c r="K162" s="772"/>
      <c r="L162" s="773"/>
      <c r="M162" s="735"/>
      <c r="N162" s="774"/>
    </row>
    <row r="163" spans="2:22" ht="22.95" customHeight="1" x14ac:dyDescent="0.3">
      <c r="B163" s="771"/>
      <c r="C163" s="731"/>
      <c r="D163" s="737"/>
      <c r="E163" s="737"/>
      <c r="F163" s="737"/>
      <c r="G163" s="772"/>
      <c r="H163" s="773"/>
      <c r="I163" s="772"/>
      <c r="J163" s="773"/>
      <c r="K163" s="772"/>
      <c r="L163" s="773"/>
      <c r="M163" s="735"/>
      <c r="N163" s="774"/>
    </row>
    <row r="164" spans="2:22" ht="22.95" customHeight="1" x14ac:dyDescent="0.3">
      <c r="B164" s="775" t="s">
        <v>6</v>
      </c>
      <c r="C164" s="728" t="s">
        <v>448</v>
      </c>
      <c r="D164" s="737"/>
      <c r="E164" s="731"/>
      <c r="F164" s="737"/>
      <c r="G164" s="772"/>
      <c r="H164" s="773"/>
      <c r="I164" s="772"/>
      <c r="J164" s="773"/>
      <c r="K164" s="772"/>
      <c r="L164" s="773"/>
      <c r="M164" s="735"/>
      <c r="N164" s="774"/>
    </row>
    <row r="165" spans="2:22" ht="22.95" customHeight="1" x14ac:dyDescent="0.3">
      <c r="B165" s="771">
        <v>1</v>
      </c>
      <c r="C165" s="731" t="s">
        <v>950</v>
      </c>
      <c r="D165" s="737"/>
      <c r="E165" s="737"/>
      <c r="F165" s="737"/>
      <c r="G165" s="772">
        <v>40</v>
      </c>
      <c r="H165" s="773">
        <v>0.5</v>
      </c>
      <c r="I165" s="772">
        <v>0.1</v>
      </c>
      <c r="J165" s="773"/>
      <c r="K165" s="772"/>
      <c r="L165" s="773"/>
      <c r="M165" s="735">
        <f>G165*H165*I165</f>
        <v>2</v>
      </c>
      <c r="N165" s="890" t="str">
        <f>N161</f>
        <v>M3</v>
      </c>
    </row>
    <row r="166" spans="2:22" ht="22.95" customHeight="1" x14ac:dyDescent="0.3">
      <c r="B166" s="771">
        <v>2</v>
      </c>
      <c r="C166" s="731" t="s">
        <v>951</v>
      </c>
      <c r="D166" s="737"/>
      <c r="E166" s="737"/>
      <c r="F166" s="737"/>
      <c r="G166" s="772">
        <v>40</v>
      </c>
      <c r="H166" s="773">
        <v>0.25</v>
      </c>
      <c r="I166" s="772">
        <v>0.5</v>
      </c>
      <c r="J166" s="773">
        <v>0.45</v>
      </c>
      <c r="K166" s="772">
        <v>0.214</v>
      </c>
      <c r="L166" s="773"/>
      <c r="M166" s="735">
        <f>G166*K166</f>
        <v>8.56</v>
      </c>
      <c r="N166" s="890" t="str">
        <f>N165</f>
        <v>M3</v>
      </c>
      <c r="Q166" s="172">
        <v>1.5</v>
      </c>
      <c r="R166" s="172">
        <v>1.46</v>
      </c>
    </row>
    <row r="167" spans="2:22" ht="22.95" hidden="1" customHeight="1" x14ac:dyDescent="0.3">
      <c r="B167" s="771"/>
      <c r="C167" s="731"/>
      <c r="D167" s="737"/>
      <c r="E167" s="737"/>
      <c r="F167" s="737"/>
      <c r="G167" s="772"/>
      <c r="H167" s="773"/>
      <c r="I167" s="772"/>
      <c r="J167" s="773"/>
      <c r="K167" s="772"/>
      <c r="L167" s="773"/>
      <c r="M167" s="735"/>
      <c r="N167" s="774"/>
    </row>
    <row r="168" spans="2:22" ht="22.95" customHeight="1" x14ac:dyDescent="0.3">
      <c r="B168" s="771"/>
      <c r="C168" s="731"/>
      <c r="D168" s="737"/>
      <c r="E168" s="737"/>
      <c r="F168" s="737"/>
      <c r="G168" s="772"/>
      <c r="H168" s="773"/>
      <c r="I168" s="772"/>
      <c r="J168" s="773"/>
      <c r="K168" s="772"/>
      <c r="L168" s="773"/>
      <c r="M168" s="735"/>
      <c r="N168" s="774"/>
      <c r="Q168" s="172">
        <v>2.62</v>
      </c>
      <c r="R168" s="172">
        <v>0.8</v>
      </c>
      <c r="S168" s="172">
        <v>4</v>
      </c>
    </row>
    <row r="169" spans="2:22" ht="22.95" customHeight="1" x14ac:dyDescent="0.3">
      <c r="B169" s="775" t="s">
        <v>7</v>
      </c>
      <c r="C169" s="728" t="s">
        <v>953</v>
      </c>
      <c r="D169" s="737"/>
      <c r="E169" s="737"/>
      <c r="F169" s="737"/>
      <c r="G169" s="772"/>
      <c r="H169" s="773"/>
      <c r="I169" s="772"/>
      <c r="J169" s="773"/>
      <c r="K169" s="772"/>
      <c r="L169" s="773"/>
      <c r="M169" s="735"/>
      <c r="N169" s="774"/>
    </row>
    <row r="170" spans="2:22" ht="22.95" customHeight="1" x14ac:dyDescent="0.3">
      <c r="B170" s="771">
        <v>1</v>
      </c>
      <c r="C170" s="731" t="s">
        <v>952</v>
      </c>
      <c r="D170" s="737"/>
      <c r="E170" s="737"/>
      <c r="F170" s="737"/>
      <c r="G170" s="772">
        <v>0.1</v>
      </c>
      <c r="H170" s="773">
        <v>0.1</v>
      </c>
      <c r="I170" s="772">
        <v>3</v>
      </c>
      <c r="J170" s="773">
        <v>18</v>
      </c>
      <c r="K170" s="772"/>
      <c r="L170" s="773"/>
      <c r="M170" s="735">
        <f>G170*H170*I170*J170</f>
        <v>0.54000000000000015</v>
      </c>
      <c r="N170" s="774" t="s">
        <v>435</v>
      </c>
    </row>
    <row r="171" spans="2:22" ht="22.95" customHeight="1" x14ac:dyDescent="0.3">
      <c r="B171" s="771">
        <v>2</v>
      </c>
      <c r="C171" s="731" t="s">
        <v>954</v>
      </c>
      <c r="D171" s="737"/>
      <c r="E171" s="737"/>
      <c r="F171" s="737"/>
      <c r="G171" s="772">
        <v>40</v>
      </c>
      <c r="H171" s="773">
        <v>1</v>
      </c>
      <c r="I171" s="772"/>
      <c r="J171" s="773"/>
      <c r="K171" s="772"/>
      <c r="L171" s="773"/>
      <c r="M171" s="735">
        <f>G171*H171-V178</f>
        <v>36.799999999999997</v>
      </c>
      <c r="N171" s="774" t="s">
        <v>436</v>
      </c>
    </row>
    <row r="172" spans="2:22" ht="22.95" customHeight="1" x14ac:dyDescent="0.3">
      <c r="B172" s="771">
        <v>3</v>
      </c>
      <c r="C172" s="731" t="s">
        <v>955</v>
      </c>
      <c r="D172" s="737"/>
      <c r="E172" s="737"/>
      <c r="F172" s="737"/>
      <c r="G172" s="772">
        <v>40</v>
      </c>
      <c r="H172" s="773">
        <v>1</v>
      </c>
      <c r="I172" s="772"/>
      <c r="J172" s="773"/>
      <c r="K172" s="772"/>
      <c r="L172" s="773"/>
      <c r="M172" s="735">
        <f>M171*2</f>
        <v>73.599999999999994</v>
      </c>
      <c r="N172" s="774" t="s">
        <v>436</v>
      </c>
      <c r="Q172" s="172">
        <f>Q168*R168*S168</f>
        <v>8.3840000000000003</v>
      </c>
      <c r="T172" s="172">
        <v>74</v>
      </c>
      <c r="U172" s="172">
        <v>5.2</v>
      </c>
    </row>
    <row r="173" spans="2:22" ht="22.95" customHeight="1" x14ac:dyDescent="0.3">
      <c r="B173" s="771">
        <v>4</v>
      </c>
      <c r="C173" s="731" t="s">
        <v>1016</v>
      </c>
      <c r="D173" s="737"/>
      <c r="E173" s="737"/>
      <c r="F173" s="737"/>
      <c r="G173" s="772"/>
      <c r="H173" s="772"/>
      <c r="I173" s="773"/>
      <c r="J173" s="772"/>
      <c r="K173" s="773"/>
      <c r="L173" s="773"/>
      <c r="M173" s="735">
        <f>U173</f>
        <v>2.0640000000000001</v>
      </c>
      <c r="N173" s="774" t="str">
        <f>N232</f>
        <v>M3</v>
      </c>
      <c r="O173" s="172">
        <v>0.03</v>
      </c>
      <c r="T173" s="172">
        <f>T172-U172</f>
        <v>68.8</v>
      </c>
      <c r="U173" s="172">
        <f>T173*O173</f>
        <v>2.0640000000000001</v>
      </c>
    </row>
    <row r="174" spans="2:22" ht="22.95" customHeight="1" x14ac:dyDescent="0.3">
      <c r="B174" s="771"/>
      <c r="C174" s="731"/>
      <c r="D174" s="737"/>
      <c r="E174" s="737"/>
      <c r="F174" s="737"/>
      <c r="G174" s="772"/>
      <c r="H174" s="772"/>
      <c r="I174" s="773"/>
      <c r="J174" s="772"/>
      <c r="K174" s="773"/>
      <c r="L174" s="773"/>
      <c r="M174" s="735"/>
      <c r="N174" s="774"/>
    </row>
    <row r="175" spans="2:22" ht="22.95" customHeight="1" x14ac:dyDescent="0.3">
      <c r="B175" s="775" t="s">
        <v>8</v>
      </c>
      <c r="C175" s="728" t="s">
        <v>451</v>
      </c>
      <c r="D175" s="737"/>
      <c r="E175" s="737"/>
      <c r="F175" s="737"/>
      <c r="G175" s="772"/>
      <c r="H175" s="773"/>
      <c r="I175" s="772"/>
      <c r="J175" s="773"/>
      <c r="K175" s="772"/>
      <c r="L175" s="773"/>
      <c r="M175" s="735"/>
      <c r="N175" s="774"/>
      <c r="S175" s="172">
        <f>T173*O173</f>
        <v>2.0640000000000001</v>
      </c>
    </row>
    <row r="176" spans="2:22" ht="22.95" customHeight="1" x14ac:dyDescent="0.3">
      <c r="B176" s="771">
        <v>1</v>
      </c>
      <c r="C176" s="731" t="s">
        <v>974</v>
      </c>
      <c r="D176" s="737"/>
      <c r="E176" s="737"/>
      <c r="F176" s="737"/>
      <c r="G176" s="772">
        <v>62</v>
      </c>
      <c r="H176" s="773">
        <v>0.15</v>
      </c>
      <c r="I176" s="772"/>
      <c r="J176" s="773"/>
      <c r="K176" s="772"/>
      <c r="L176" s="773"/>
      <c r="M176" s="735">
        <f>G176*H176</f>
        <v>9.2999999999999989</v>
      </c>
      <c r="N176" s="774" t="s">
        <v>435</v>
      </c>
      <c r="S176" s="172" t="s">
        <v>1048</v>
      </c>
      <c r="T176" s="172">
        <v>0.8</v>
      </c>
      <c r="U176" s="172">
        <v>1</v>
      </c>
      <c r="V176" s="172">
        <f>T176*U176*(2)</f>
        <v>1.6</v>
      </c>
    </row>
    <row r="177" spans="2:22" ht="22.95" customHeight="1" x14ac:dyDescent="0.3">
      <c r="B177" s="771">
        <v>2</v>
      </c>
      <c r="C177" s="731" t="s">
        <v>975</v>
      </c>
      <c r="D177" s="737"/>
      <c r="E177" s="737"/>
      <c r="F177" s="737"/>
      <c r="G177" s="772">
        <f>G176</f>
        <v>62</v>
      </c>
      <c r="H177" s="773">
        <v>0.05</v>
      </c>
      <c r="I177" s="772"/>
      <c r="J177" s="773"/>
      <c r="K177" s="772"/>
      <c r="L177" s="773"/>
      <c r="M177" s="735">
        <f>G177*H177</f>
        <v>3.1</v>
      </c>
      <c r="N177" s="774" t="s">
        <v>435</v>
      </c>
      <c r="T177" s="172">
        <v>1.6</v>
      </c>
      <c r="U177" s="172">
        <v>1</v>
      </c>
      <c r="V177" s="172">
        <v>1.6</v>
      </c>
    </row>
    <row r="178" spans="2:22" ht="22.95" customHeight="1" x14ac:dyDescent="0.3">
      <c r="B178" s="771">
        <v>3</v>
      </c>
      <c r="C178" s="731" t="s">
        <v>1052</v>
      </c>
      <c r="D178" s="737"/>
      <c r="E178" s="737"/>
      <c r="F178" s="737"/>
      <c r="G178" s="772">
        <f>G177</f>
        <v>62</v>
      </c>
      <c r="H178" s="773">
        <v>0.05</v>
      </c>
      <c r="I178" s="772"/>
      <c r="J178" s="773"/>
      <c r="K178" s="772"/>
      <c r="L178" s="773"/>
      <c r="M178" s="735">
        <f>G178*H178</f>
        <v>3.1</v>
      </c>
      <c r="N178" s="774" t="str">
        <f>N177</f>
        <v>M3</v>
      </c>
      <c r="V178" s="172">
        <f>V176+V177</f>
        <v>3.2</v>
      </c>
    </row>
    <row r="179" spans="2:22" ht="22.95" customHeight="1" x14ac:dyDescent="0.3">
      <c r="B179" s="771"/>
      <c r="C179" s="731"/>
      <c r="D179" s="737"/>
      <c r="E179" s="737"/>
      <c r="F179" s="737"/>
      <c r="G179" s="772"/>
      <c r="H179" s="773"/>
      <c r="I179" s="772"/>
      <c r="J179" s="773"/>
      <c r="K179" s="772"/>
      <c r="L179" s="773"/>
      <c r="M179" s="735"/>
      <c r="N179" s="774"/>
    </row>
    <row r="180" spans="2:22" ht="22.95" customHeight="1" x14ac:dyDescent="0.3">
      <c r="B180" s="775" t="s">
        <v>9</v>
      </c>
      <c r="C180" s="728" t="s">
        <v>906</v>
      </c>
      <c r="D180" s="737"/>
      <c r="E180" s="737"/>
      <c r="F180" s="737"/>
      <c r="G180" s="772"/>
      <c r="H180" s="773"/>
      <c r="I180" s="772"/>
      <c r="J180" s="773"/>
      <c r="K180" s="772"/>
      <c r="L180" s="773"/>
      <c r="M180" s="735"/>
      <c r="N180" s="774"/>
    </row>
    <row r="181" spans="2:22" ht="22.95" customHeight="1" x14ac:dyDescent="0.3">
      <c r="B181" s="771">
        <v>1</v>
      </c>
      <c r="C181" s="731" t="s">
        <v>1049</v>
      </c>
      <c r="D181" s="737"/>
      <c r="E181" s="737"/>
      <c r="F181" s="737"/>
      <c r="G181" s="772"/>
      <c r="H181" s="773"/>
      <c r="I181" s="772"/>
      <c r="J181" s="773"/>
      <c r="K181" s="772"/>
      <c r="L181" s="773"/>
      <c r="M181" s="901">
        <f>T184*(2)</f>
        <v>0.13883904</v>
      </c>
      <c r="N181" s="774" t="s">
        <v>435</v>
      </c>
    </row>
    <row r="182" spans="2:22" ht="22.95" customHeight="1" x14ac:dyDescent="0.3">
      <c r="B182" s="771">
        <v>2</v>
      </c>
      <c r="C182" s="731" t="s">
        <v>1050</v>
      </c>
      <c r="D182" s="737"/>
      <c r="E182" s="737"/>
      <c r="F182" s="737"/>
      <c r="G182" s="772">
        <v>0.8</v>
      </c>
      <c r="H182" s="773">
        <v>2.1</v>
      </c>
      <c r="I182" s="772"/>
      <c r="J182" s="773"/>
      <c r="K182" s="772"/>
      <c r="L182" s="773"/>
      <c r="M182" s="735">
        <f>G182*H182*(2)</f>
        <v>3.3600000000000003</v>
      </c>
      <c r="N182" s="774" t="s">
        <v>436</v>
      </c>
      <c r="Q182" s="172" t="s">
        <v>965</v>
      </c>
    </row>
    <row r="183" spans="2:22" ht="22.95" customHeight="1" x14ac:dyDescent="0.3">
      <c r="B183" s="771">
        <v>3</v>
      </c>
      <c r="C183" s="731" t="s">
        <v>1051</v>
      </c>
      <c r="D183" s="737"/>
      <c r="E183" s="737"/>
      <c r="F183" s="737"/>
      <c r="G183" s="772"/>
      <c r="H183" s="773"/>
      <c r="I183" s="772"/>
      <c r="J183" s="773"/>
      <c r="K183" s="772"/>
      <c r="L183" s="773"/>
      <c r="M183" s="735">
        <v>1</v>
      </c>
      <c r="N183" s="774" t="s">
        <v>58</v>
      </c>
    </row>
    <row r="184" spans="2:22" ht="22.95" customHeight="1" x14ac:dyDescent="0.3">
      <c r="B184" s="771">
        <v>4</v>
      </c>
      <c r="C184" s="731" t="s">
        <v>966</v>
      </c>
      <c r="D184" s="737"/>
      <c r="E184" s="737"/>
      <c r="F184" s="737"/>
      <c r="G184" s="772"/>
      <c r="H184" s="773"/>
      <c r="I184" s="772"/>
      <c r="J184" s="773"/>
      <c r="K184" s="772"/>
      <c r="L184" s="773"/>
      <c r="M184" s="901">
        <f>T188*(2)</f>
        <v>0.17832959999999998</v>
      </c>
      <c r="N184" s="774" t="s">
        <v>435</v>
      </c>
      <c r="O184" s="172">
        <v>0.06</v>
      </c>
      <c r="P184" s="172">
        <v>0.12</v>
      </c>
      <c r="Q184" s="172">
        <v>2.62</v>
      </c>
      <c r="R184" s="172">
        <v>0.92</v>
      </c>
      <c r="S184" s="1072"/>
      <c r="T184" s="1073">
        <f>O184*P184*Q185*R185</f>
        <v>6.9419519999999998E-2</v>
      </c>
      <c r="U184" s="1073"/>
    </row>
    <row r="185" spans="2:22" ht="22.95" customHeight="1" x14ac:dyDescent="0.3">
      <c r="B185" s="771">
        <v>5</v>
      </c>
      <c r="C185" s="731" t="s">
        <v>967</v>
      </c>
      <c r="D185" s="737"/>
      <c r="E185" s="737"/>
      <c r="F185" s="737"/>
      <c r="G185" s="772">
        <v>0.6</v>
      </c>
      <c r="H185" s="773">
        <v>1.6</v>
      </c>
      <c r="I185" s="772"/>
      <c r="J185" s="773"/>
      <c r="K185" s="772"/>
      <c r="L185" s="773"/>
      <c r="M185" s="735">
        <f>G185*H185*(2)</f>
        <v>1.92</v>
      </c>
      <c r="N185" s="774" t="s">
        <v>436</v>
      </c>
      <c r="Q185" s="172">
        <f>Q184*(2)</f>
        <v>5.24</v>
      </c>
      <c r="R185" s="172">
        <f>R184*(2)</f>
        <v>1.84</v>
      </c>
      <c r="S185" s="1072"/>
      <c r="T185" s="1073"/>
      <c r="U185" s="1073"/>
    </row>
    <row r="186" spans="2:22" ht="22.95" hidden="1" customHeight="1" x14ac:dyDescent="0.3">
      <c r="B186" s="771"/>
      <c r="C186" s="731"/>
      <c r="D186" s="737"/>
      <c r="E186" s="737"/>
      <c r="F186" s="737"/>
      <c r="G186" s="772"/>
      <c r="H186" s="773"/>
      <c r="I186" s="772"/>
      <c r="J186" s="773"/>
      <c r="K186" s="772"/>
      <c r="L186" s="773"/>
      <c r="M186" s="735"/>
      <c r="N186" s="774"/>
    </row>
    <row r="187" spans="2:22" ht="22.95" customHeight="1" x14ac:dyDescent="0.3">
      <c r="B187" s="771"/>
      <c r="C187" s="731"/>
      <c r="D187" s="737"/>
      <c r="E187" s="737"/>
      <c r="F187" s="737"/>
      <c r="G187" s="772"/>
      <c r="H187" s="773"/>
      <c r="I187" s="772"/>
      <c r="J187" s="773"/>
      <c r="K187" s="772"/>
      <c r="L187" s="773"/>
      <c r="M187" s="735"/>
      <c r="N187" s="774"/>
    </row>
    <row r="188" spans="2:22" ht="22.95" customHeight="1" x14ac:dyDescent="0.3">
      <c r="B188" s="775" t="s">
        <v>11</v>
      </c>
      <c r="C188" s="728" t="s">
        <v>968</v>
      </c>
      <c r="D188" s="737"/>
      <c r="E188" s="737"/>
      <c r="F188" s="737"/>
      <c r="G188" s="772"/>
      <c r="H188" s="773"/>
      <c r="I188" s="772"/>
      <c r="J188" s="773"/>
      <c r="K188" s="772"/>
      <c r="L188" s="773"/>
      <c r="M188" s="735"/>
      <c r="N188" s="774"/>
      <c r="O188" s="172">
        <v>0.06</v>
      </c>
      <c r="P188" s="172">
        <v>0.12</v>
      </c>
      <c r="Q188" s="172">
        <v>1.2</v>
      </c>
      <c r="R188" s="172">
        <v>1.72</v>
      </c>
      <c r="T188" s="172">
        <f>O188*P188*Q189*R189</f>
        <v>8.9164799999999989E-2</v>
      </c>
    </row>
    <row r="189" spans="2:22" ht="22.95" customHeight="1" x14ac:dyDescent="0.3">
      <c r="B189" s="771">
        <v>1</v>
      </c>
      <c r="C189" s="731" t="s">
        <v>969</v>
      </c>
      <c r="D189" s="737"/>
      <c r="E189" s="737"/>
      <c r="F189" s="737"/>
      <c r="G189" s="772"/>
      <c r="H189" s="773"/>
      <c r="I189" s="772"/>
      <c r="J189" s="773"/>
      <c r="K189" s="772"/>
      <c r="L189" s="773"/>
      <c r="M189" s="735">
        <v>1</v>
      </c>
      <c r="N189" s="774" t="s">
        <v>145</v>
      </c>
      <c r="Q189" s="172">
        <f>Q188*(3)</f>
        <v>3.5999999999999996</v>
      </c>
      <c r="R189" s="172">
        <f>R188*(2)</f>
        <v>3.44</v>
      </c>
    </row>
    <row r="190" spans="2:22" ht="22.95" customHeight="1" x14ac:dyDescent="0.3">
      <c r="B190" s="771">
        <v>2</v>
      </c>
      <c r="C190" s="731" t="s">
        <v>453</v>
      </c>
      <c r="D190" s="737"/>
      <c r="E190" s="737"/>
      <c r="F190" s="737"/>
      <c r="G190" s="772"/>
      <c r="H190" s="773"/>
      <c r="I190" s="772"/>
      <c r="J190" s="773"/>
      <c r="K190" s="772"/>
      <c r="L190" s="773"/>
      <c r="M190" s="735">
        <v>3</v>
      </c>
      <c r="N190" s="774" t="s">
        <v>58</v>
      </c>
    </row>
    <row r="191" spans="2:22" ht="22.95" customHeight="1" x14ac:dyDescent="0.3">
      <c r="B191" s="771">
        <v>3</v>
      </c>
      <c r="C191" s="731" t="s">
        <v>970</v>
      </c>
      <c r="D191" s="737"/>
      <c r="E191" s="737"/>
      <c r="F191" s="737"/>
      <c r="G191" s="772"/>
      <c r="H191" s="773"/>
      <c r="I191" s="772"/>
      <c r="J191" s="773"/>
      <c r="K191" s="772"/>
      <c r="L191" s="773"/>
      <c r="M191" s="735">
        <v>3</v>
      </c>
      <c r="N191" s="774" t="s">
        <v>58</v>
      </c>
      <c r="P191" s="172">
        <v>0.06</v>
      </c>
      <c r="Q191" s="172">
        <v>0.12</v>
      </c>
      <c r="R191" s="172">
        <v>2</v>
      </c>
      <c r="S191" s="172">
        <v>2</v>
      </c>
      <c r="T191" s="172">
        <f>P191*Q191*R191*(S191)</f>
        <v>2.8799999999999999E-2</v>
      </c>
    </row>
    <row r="192" spans="2:22" ht="22.95" customHeight="1" x14ac:dyDescent="0.3">
      <c r="B192" s="771">
        <v>4</v>
      </c>
      <c r="C192" s="731" t="s">
        <v>971</v>
      </c>
      <c r="D192" s="737"/>
      <c r="E192" s="737"/>
      <c r="F192" s="737"/>
      <c r="G192" s="772"/>
      <c r="H192" s="773"/>
      <c r="I192" s="772"/>
      <c r="J192" s="773"/>
      <c r="K192" s="772"/>
      <c r="L192" s="773"/>
      <c r="M192" s="735">
        <v>3</v>
      </c>
      <c r="N192" s="774" t="s">
        <v>58</v>
      </c>
      <c r="P192" s="172">
        <v>0.06</v>
      </c>
      <c r="Q192" s="172">
        <v>0.12</v>
      </c>
      <c r="R192" s="172">
        <v>1.6</v>
      </c>
      <c r="S192" s="172">
        <v>1</v>
      </c>
      <c r="T192" s="172">
        <f>P192*Q192*R192</f>
        <v>1.1520000000000001E-2</v>
      </c>
    </row>
    <row r="193" spans="2:24" ht="22.95" customHeight="1" x14ac:dyDescent="0.3">
      <c r="B193" s="771">
        <v>5</v>
      </c>
      <c r="C193" s="731" t="s">
        <v>193</v>
      </c>
      <c r="D193" s="737"/>
      <c r="E193" s="737"/>
      <c r="F193" s="737"/>
      <c r="G193" s="772"/>
      <c r="H193" s="773"/>
      <c r="I193" s="772"/>
      <c r="J193" s="773"/>
      <c r="K193" s="772"/>
      <c r="L193" s="773"/>
      <c r="M193" s="735">
        <v>3</v>
      </c>
      <c r="N193" s="774" t="str">
        <f>N192</f>
        <v>Bh</v>
      </c>
      <c r="T193" s="172">
        <f>T191+T192</f>
        <v>4.0320000000000002E-2</v>
      </c>
    </row>
    <row r="194" spans="2:24" ht="22.95" hidden="1" customHeight="1" x14ac:dyDescent="0.3">
      <c r="B194" s="771"/>
      <c r="C194" s="731"/>
      <c r="D194" s="737"/>
      <c r="E194" s="737"/>
      <c r="F194" s="737"/>
      <c r="G194" s="772"/>
      <c r="H194" s="773"/>
      <c r="I194" s="772"/>
      <c r="J194" s="773"/>
      <c r="K194" s="772"/>
      <c r="L194" s="773"/>
      <c r="M194" s="735"/>
      <c r="N194" s="774"/>
    </row>
    <row r="195" spans="2:24" ht="22.95" hidden="1" customHeight="1" x14ac:dyDescent="0.3">
      <c r="B195" s="771"/>
      <c r="C195" s="731"/>
      <c r="D195" s="737"/>
      <c r="E195" s="737"/>
      <c r="F195" s="737"/>
      <c r="G195" s="772"/>
      <c r="H195" s="773"/>
      <c r="I195" s="772"/>
      <c r="J195" s="773"/>
      <c r="K195" s="772"/>
      <c r="L195" s="773"/>
      <c r="M195" s="735"/>
      <c r="N195" s="774"/>
    </row>
    <row r="196" spans="2:24" ht="22.95" hidden="1" customHeight="1" x14ac:dyDescent="0.3">
      <c r="B196" s="771"/>
      <c r="C196" s="731"/>
      <c r="D196" s="737"/>
      <c r="E196" s="737"/>
      <c r="F196" s="737"/>
      <c r="G196" s="772"/>
      <c r="H196" s="773"/>
      <c r="I196" s="772"/>
      <c r="J196" s="773"/>
      <c r="K196" s="772"/>
      <c r="L196" s="773"/>
      <c r="M196" s="735"/>
      <c r="N196" s="774"/>
    </row>
    <row r="197" spans="2:24" ht="22.95" customHeight="1" x14ac:dyDescent="0.3">
      <c r="B197" s="771"/>
      <c r="C197" s="731"/>
      <c r="D197" s="737"/>
      <c r="E197" s="737"/>
      <c r="F197" s="737"/>
      <c r="G197" s="772"/>
      <c r="H197" s="773"/>
      <c r="I197" s="772"/>
      <c r="J197" s="773"/>
      <c r="K197" s="772"/>
      <c r="L197" s="773"/>
      <c r="M197" s="735"/>
      <c r="N197" s="774"/>
    </row>
    <row r="198" spans="2:24" ht="22.95" customHeight="1" x14ac:dyDescent="0.3">
      <c r="B198" s="775" t="s">
        <v>368</v>
      </c>
      <c r="C198" s="728" t="s">
        <v>956</v>
      </c>
      <c r="D198" s="737"/>
      <c r="E198" s="737"/>
      <c r="F198" s="737"/>
      <c r="G198" s="772"/>
      <c r="H198" s="773"/>
      <c r="I198" s="772"/>
      <c r="J198" s="773"/>
      <c r="K198" s="772"/>
      <c r="L198" s="773"/>
      <c r="M198" s="735"/>
      <c r="N198" s="774"/>
      <c r="Q198" s="172">
        <f>Q166*R166</f>
        <v>2.19</v>
      </c>
      <c r="S198" s="172">
        <f>Q172+Q198</f>
        <v>10.574</v>
      </c>
    </row>
    <row r="199" spans="2:24" ht="22.95" customHeight="1" x14ac:dyDescent="0.3">
      <c r="B199" s="771">
        <v>1</v>
      </c>
      <c r="C199" s="731" t="s">
        <v>957</v>
      </c>
      <c r="D199" s="737"/>
      <c r="E199" s="737"/>
      <c r="F199" s="737"/>
      <c r="G199" s="772"/>
      <c r="H199" s="773"/>
      <c r="I199" s="772"/>
      <c r="J199" s="773"/>
      <c r="K199" s="772"/>
      <c r="L199" s="773"/>
      <c r="M199" s="735">
        <f>X214</f>
        <v>1.2096</v>
      </c>
      <c r="N199" s="774" t="str">
        <f>N170</f>
        <v>M3</v>
      </c>
    </row>
    <row r="200" spans="2:24" ht="22.95" customHeight="1" x14ac:dyDescent="0.3">
      <c r="B200" s="771">
        <v>2</v>
      </c>
      <c r="C200" s="731" t="s">
        <v>962</v>
      </c>
      <c r="D200" s="737"/>
      <c r="E200" s="737"/>
      <c r="F200" s="737"/>
      <c r="G200" s="772"/>
      <c r="H200" s="773"/>
      <c r="I200" s="772"/>
      <c r="J200" s="773"/>
      <c r="K200" s="772"/>
      <c r="L200" s="773"/>
      <c r="M200" s="735">
        <f>T219</f>
        <v>96</v>
      </c>
      <c r="N200" s="774" t="s">
        <v>436</v>
      </c>
    </row>
    <row r="201" spans="2:24" ht="22.95" customHeight="1" x14ac:dyDescent="0.3">
      <c r="B201" s="771">
        <v>3</v>
      </c>
      <c r="C201" s="731" t="s">
        <v>963</v>
      </c>
      <c r="D201" s="737"/>
      <c r="E201" s="737"/>
      <c r="F201" s="737"/>
      <c r="G201" s="772"/>
      <c r="H201" s="773"/>
      <c r="I201" s="772"/>
      <c r="J201" s="773"/>
      <c r="K201" s="772"/>
      <c r="L201" s="773"/>
      <c r="M201" s="735">
        <v>16</v>
      </c>
      <c r="N201" s="774" t="s">
        <v>672</v>
      </c>
    </row>
    <row r="202" spans="2:24" ht="22.95" customHeight="1" x14ac:dyDescent="0.3">
      <c r="B202" s="771">
        <v>4</v>
      </c>
      <c r="C202" s="731" t="s">
        <v>964</v>
      </c>
      <c r="D202" s="737"/>
      <c r="E202" s="737"/>
      <c r="F202" s="737"/>
      <c r="G202" s="772"/>
      <c r="H202" s="773"/>
      <c r="I202" s="772"/>
      <c r="J202" s="773"/>
      <c r="K202" s="772"/>
      <c r="L202" s="773"/>
      <c r="M202" s="735">
        <v>38</v>
      </c>
      <c r="N202" s="774" t="str">
        <f>N201</f>
        <v>M</v>
      </c>
    </row>
    <row r="203" spans="2:24" ht="22.95" customHeight="1" x14ac:dyDescent="0.3">
      <c r="B203" s="771"/>
      <c r="C203" s="731"/>
      <c r="D203" s="737"/>
      <c r="E203" s="737"/>
      <c r="F203" s="737"/>
      <c r="G203" s="772"/>
      <c r="H203" s="773"/>
      <c r="I203" s="772"/>
      <c r="J203" s="773"/>
      <c r="K203" s="772"/>
      <c r="L203" s="773"/>
      <c r="M203" s="735"/>
      <c r="N203" s="774"/>
    </row>
    <row r="204" spans="2:24" ht="22.95" customHeight="1" x14ac:dyDescent="0.3">
      <c r="B204" s="771"/>
      <c r="C204" s="731"/>
      <c r="D204" s="737"/>
      <c r="E204" s="737"/>
      <c r="F204" s="737"/>
      <c r="G204" s="772"/>
      <c r="H204" s="773"/>
      <c r="I204" s="772"/>
      <c r="J204" s="773"/>
      <c r="K204" s="772"/>
      <c r="L204" s="773"/>
      <c r="M204" s="735"/>
      <c r="N204" s="774"/>
    </row>
    <row r="205" spans="2:24" ht="22.95" customHeight="1" x14ac:dyDescent="0.3">
      <c r="B205" s="775" t="s">
        <v>284</v>
      </c>
      <c r="C205" s="728" t="s">
        <v>972</v>
      </c>
      <c r="D205" s="737"/>
      <c r="E205" s="737"/>
      <c r="F205" s="737"/>
      <c r="G205" s="772"/>
      <c r="H205" s="773"/>
      <c r="I205" s="772"/>
      <c r="J205" s="773"/>
      <c r="K205" s="772"/>
      <c r="L205" s="773"/>
      <c r="M205" s="735"/>
      <c r="N205" s="774"/>
    </row>
    <row r="206" spans="2:24" ht="22.95" customHeight="1" x14ac:dyDescent="0.3">
      <c r="B206" s="775" t="s">
        <v>0</v>
      </c>
      <c r="C206" s="728" t="s">
        <v>447</v>
      </c>
      <c r="D206" s="737"/>
      <c r="E206" s="737"/>
      <c r="F206" s="737"/>
      <c r="G206" s="772"/>
      <c r="H206" s="773"/>
      <c r="I206" s="772"/>
      <c r="J206" s="773"/>
      <c r="K206" s="772"/>
      <c r="L206" s="773"/>
      <c r="M206" s="735"/>
      <c r="N206" s="774"/>
    </row>
    <row r="207" spans="2:24" ht="22.95" customHeight="1" x14ac:dyDescent="0.3">
      <c r="B207" s="771">
        <v>1</v>
      </c>
      <c r="C207" s="731" t="s">
        <v>947</v>
      </c>
      <c r="D207" s="737"/>
      <c r="E207" s="737"/>
      <c r="F207" s="737"/>
      <c r="G207" s="772">
        <v>11.25</v>
      </c>
      <c r="H207" s="772">
        <v>0.5</v>
      </c>
      <c r="I207" s="773">
        <v>0.6</v>
      </c>
      <c r="J207" s="772"/>
      <c r="K207" s="773"/>
      <c r="L207" s="773"/>
      <c r="M207" s="735">
        <f>G207*H207*I207</f>
        <v>3.375</v>
      </c>
      <c r="N207" s="774" t="s">
        <v>435</v>
      </c>
    </row>
    <row r="208" spans="2:24" ht="22.95" customHeight="1" x14ac:dyDescent="0.3">
      <c r="B208" s="771">
        <v>2</v>
      </c>
      <c r="C208" s="731" t="s">
        <v>973</v>
      </c>
      <c r="D208" s="737"/>
      <c r="E208" s="737"/>
      <c r="F208" s="737"/>
      <c r="G208" s="772">
        <f>G207</f>
        <v>11.25</v>
      </c>
      <c r="H208" s="772">
        <v>0.05</v>
      </c>
      <c r="I208" s="773">
        <v>0.6</v>
      </c>
      <c r="J208" s="772"/>
      <c r="K208" s="773"/>
      <c r="L208" s="773"/>
      <c r="M208" s="735">
        <f>G208*H208*I208</f>
        <v>0.33749999999999997</v>
      </c>
      <c r="N208" s="774" t="str">
        <f>N207</f>
        <v>M3</v>
      </c>
      <c r="R208" s="172" t="s">
        <v>895</v>
      </c>
      <c r="T208" s="172">
        <v>0.06</v>
      </c>
      <c r="U208" s="172">
        <v>0.12</v>
      </c>
      <c r="V208" s="172">
        <v>3</v>
      </c>
      <c r="X208" s="172">
        <f>T208*U208*V208</f>
        <v>2.1600000000000001E-2</v>
      </c>
    </row>
    <row r="209" spans="2:25" ht="22.95" customHeight="1" x14ac:dyDescent="0.3">
      <c r="B209" s="771">
        <v>3</v>
      </c>
      <c r="C209" s="731" t="s">
        <v>949</v>
      </c>
      <c r="D209" s="737"/>
      <c r="E209" s="737"/>
      <c r="F209" s="737"/>
      <c r="G209" s="772"/>
      <c r="H209" s="772"/>
      <c r="I209" s="773"/>
      <c r="J209" s="772"/>
      <c r="K209" s="773"/>
      <c r="L209" s="773"/>
      <c r="M209" s="735">
        <f>M207*0.3</f>
        <v>1.0125</v>
      </c>
      <c r="N209" s="774" t="s">
        <v>435</v>
      </c>
      <c r="R209" s="172" t="s">
        <v>958</v>
      </c>
      <c r="T209" s="172">
        <v>0.06</v>
      </c>
      <c r="U209" s="172">
        <v>0.12</v>
      </c>
      <c r="V209" s="172">
        <v>6</v>
      </c>
      <c r="X209" s="172">
        <f>T209*U209*V209*(2)</f>
        <v>8.6400000000000005E-2</v>
      </c>
    </row>
    <row r="210" spans="2:25" ht="22.95" customHeight="1" x14ac:dyDescent="0.3">
      <c r="B210" s="771"/>
      <c r="C210" s="731"/>
      <c r="D210" s="737"/>
      <c r="E210" s="737"/>
      <c r="F210" s="737"/>
      <c r="G210" s="772"/>
      <c r="H210" s="772"/>
      <c r="I210" s="773"/>
      <c r="J210" s="772"/>
      <c r="K210" s="773"/>
      <c r="L210" s="773"/>
      <c r="M210" s="735"/>
      <c r="N210" s="774"/>
      <c r="R210" s="172" t="s">
        <v>959</v>
      </c>
      <c r="T210" s="172">
        <v>0.04</v>
      </c>
      <c r="U210" s="172">
        <v>0.12</v>
      </c>
      <c r="V210" s="172">
        <v>4</v>
      </c>
      <c r="X210" s="172">
        <f>T210*U210*V210</f>
        <v>1.9199999999999998E-2</v>
      </c>
    </row>
    <row r="211" spans="2:25" ht="22.95" customHeight="1" x14ac:dyDescent="0.3">
      <c r="B211" s="775" t="s">
        <v>6</v>
      </c>
      <c r="C211" s="728" t="s">
        <v>448</v>
      </c>
      <c r="D211" s="737"/>
      <c r="E211" s="737"/>
      <c r="F211" s="737"/>
      <c r="G211" s="772"/>
      <c r="H211" s="772"/>
      <c r="I211" s="773"/>
      <c r="J211" s="772"/>
      <c r="K211" s="773"/>
      <c r="L211" s="773"/>
      <c r="M211" s="735"/>
      <c r="N211" s="774"/>
      <c r="R211" s="172" t="s">
        <v>960</v>
      </c>
      <c r="T211" s="172">
        <f>T208</f>
        <v>0.06</v>
      </c>
      <c r="U211" s="172">
        <f>U208</f>
        <v>0.12</v>
      </c>
      <c r="V211" s="172">
        <v>2</v>
      </c>
      <c r="X211" s="172">
        <f>T211*U211*V211</f>
        <v>1.44E-2</v>
      </c>
      <c r="Y211" s="172">
        <f>SUM(X208:X211)*(6)</f>
        <v>0.84960000000000002</v>
      </c>
    </row>
    <row r="212" spans="2:25" ht="22.95" customHeight="1" x14ac:dyDescent="0.3">
      <c r="B212" s="771">
        <v>1</v>
      </c>
      <c r="C212" s="731" t="s">
        <v>976</v>
      </c>
      <c r="D212" s="737"/>
      <c r="E212" s="737"/>
      <c r="F212" s="737"/>
      <c r="G212" s="772">
        <f>G208</f>
        <v>11.25</v>
      </c>
      <c r="H212" s="772">
        <v>0.1</v>
      </c>
      <c r="I212" s="773">
        <v>0.6</v>
      </c>
      <c r="J212" s="772"/>
      <c r="K212" s="773"/>
      <c r="L212" s="773"/>
      <c r="M212" s="735">
        <f>G212*H212*I212</f>
        <v>0.67499999999999993</v>
      </c>
      <c r="N212" s="774" t="str">
        <f>N209</f>
        <v>M3</v>
      </c>
      <c r="R212" s="172" t="s">
        <v>961</v>
      </c>
      <c r="T212" s="172">
        <v>0.05</v>
      </c>
      <c r="U212" s="172">
        <v>0.05</v>
      </c>
      <c r="V212" s="172">
        <v>16</v>
      </c>
      <c r="X212" s="172">
        <f>T212*U212*V212*(9)</f>
        <v>0.3600000000000001</v>
      </c>
    </row>
    <row r="213" spans="2:25" ht="22.95" customHeight="1" x14ac:dyDescent="0.3">
      <c r="B213" s="771">
        <v>2</v>
      </c>
      <c r="C213" s="731" t="s">
        <v>977</v>
      </c>
      <c r="D213" s="737"/>
      <c r="E213" s="737"/>
      <c r="F213" s="737"/>
      <c r="G213" s="772">
        <v>11.25</v>
      </c>
      <c r="H213" s="772">
        <v>0.25</v>
      </c>
      <c r="I213" s="773">
        <v>0.45</v>
      </c>
      <c r="J213" s="772">
        <v>0.35</v>
      </c>
      <c r="K213" s="773"/>
      <c r="L213" s="773"/>
      <c r="M213" s="735">
        <f>G213*J213</f>
        <v>3.9374999999999996</v>
      </c>
      <c r="N213" s="774" t="str">
        <f>N212</f>
        <v>M3</v>
      </c>
    </row>
    <row r="214" spans="2:25" ht="22.95" customHeight="1" x14ac:dyDescent="0.3">
      <c r="B214" s="771"/>
      <c r="C214" s="731"/>
      <c r="D214" s="737"/>
      <c r="E214" s="737"/>
      <c r="F214" s="737"/>
      <c r="G214" s="772"/>
      <c r="H214" s="772"/>
      <c r="I214" s="773"/>
      <c r="J214" s="772"/>
      <c r="K214" s="773"/>
      <c r="L214" s="773"/>
      <c r="M214" s="735"/>
      <c r="N214" s="774"/>
      <c r="X214" s="172">
        <f>Y211+X212</f>
        <v>1.2096</v>
      </c>
    </row>
    <row r="215" spans="2:25" ht="22.95" customHeight="1" x14ac:dyDescent="0.3">
      <c r="B215" s="775" t="s">
        <v>7</v>
      </c>
      <c r="C215" s="728" t="s">
        <v>994</v>
      </c>
      <c r="D215" s="737"/>
      <c r="E215" s="737"/>
      <c r="F215" s="737"/>
      <c r="G215" s="772"/>
      <c r="H215" s="772"/>
      <c r="I215" s="773"/>
      <c r="J215" s="772"/>
      <c r="K215" s="773"/>
      <c r="L215" s="773"/>
      <c r="M215" s="735"/>
      <c r="N215" s="774"/>
    </row>
    <row r="216" spans="2:25" ht="22.95" customHeight="1" x14ac:dyDescent="0.3">
      <c r="B216" s="771">
        <v>1</v>
      </c>
      <c r="C216" s="731" t="s">
        <v>978</v>
      </c>
      <c r="D216" s="737"/>
      <c r="E216" s="737"/>
      <c r="F216" s="737"/>
      <c r="G216" s="772">
        <f>G213</f>
        <v>11.25</v>
      </c>
      <c r="H216" s="772">
        <v>0.15</v>
      </c>
      <c r="I216" s="773">
        <v>0.15</v>
      </c>
      <c r="J216" s="772"/>
      <c r="K216" s="773"/>
      <c r="L216" s="773"/>
      <c r="M216" s="735">
        <f>G216*H216*I216</f>
        <v>0.25312499999999999</v>
      </c>
      <c r="N216" s="774" t="str">
        <f>N213</f>
        <v>M3</v>
      </c>
    </row>
    <row r="217" spans="2:25" ht="22.95" customHeight="1" x14ac:dyDescent="0.3">
      <c r="B217" s="771">
        <v>2</v>
      </c>
      <c r="C217" s="731" t="s">
        <v>997</v>
      </c>
      <c r="D217" s="737"/>
      <c r="E217" s="737"/>
      <c r="F217" s="737"/>
      <c r="G217" s="772">
        <v>3</v>
      </c>
      <c r="H217" s="772">
        <v>0.15</v>
      </c>
      <c r="I217" s="773">
        <v>0.15</v>
      </c>
      <c r="J217" s="772">
        <v>4</v>
      </c>
      <c r="K217" s="773"/>
      <c r="L217" s="773"/>
      <c r="M217" s="735">
        <f>G217*H217*I217*J217</f>
        <v>0.26999999999999996</v>
      </c>
      <c r="N217" s="774" t="str">
        <f>N216</f>
        <v>M3</v>
      </c>
    </row>
    <row r="218" spans="2:25" ht="22.95" customHeight="1" x14ac:dyDescent="0.3">
      <c r="B218" s="771">
        <v>3</v>
      </c>
      <c r="C218" s="731" t="s">
        <v>995</v>
      </c>
      <c r="D218" s="737"/>
      <c r="E218" s="737"/>
      <c r="F218" s="737"/>
      <c r="G218" s="772">
        <f>G216</f>
        <v>11.25</v>
      </c>
      <c r="H218" s="772">
        <v>0.2</v>
      </c>
      <c r="I218" s="773">
        <v>0.15</v>
      </c>
      <c r="J218" s="772"/>
      <c r="K218" s="773"/>
      <c r="L218" s="773"/>
      <c r="M218" s="735">
        <f>G218*H218*I218</f>
        <v>0.33749999999999997</v>
      </c>
      <c r="N218" s="774" t="str">
        <f>N217</f>
        <v>M3</v>
      </c>
    </row>
    <row r="219" spans="2:25" ht="22.95" customHeight="1" x14ac:dyDescent="0.3">
      <c r="B219" s="771">
        <v>4</v>
      </c>
      <c r="C219" s="731" t="s">
        <v>998</v>
      </c>
      <c r="D219" s="737"/>
      <c r="E219" s="737"/>
      <c r="F219" s="737"/>
      <c r="G219" s="884">
        <v>11</v>
      </c>
      <c r="H219" s="772">
        <v>0.12</v>
      </c>
      <c r="I219" s="773"/>
      <c r="J219" s="772"/>
      <c r="K219" s="773"/>
      <c r="L219" s="773"/>
      <c r="M219" s="735">
        <f>G219*H219</f>
        <v>1.3199999999999998</v>
      </c>
      <c r="N219" s="774" t="str">
        <f>N218</f>
        <v>M3</v>
      </c>
      <c r="R219" s="172">
        <v>3</v>
      </c>
      <c r="S219" s="172">
        <v>16</v>
      </c>
      <c r="T219" s="172">
        <f>R219*S219*2</f>
        <v>96</v>
      </c>
    </row>
    <row r="220" spans="2:25" ht="22.95" customHeight="1" x14ac:dyDescent="0.3">
      <c r="B220" s="771"/>
      <c r="C220" s="731"/>
      <c r="D220" s="737"/>
      <c r="E220" s="737"/>
      <c r="F220" s="737"/>
      <c r="G220" s="772"/>
      <c r="H220" s="772"/>
      <c r="I220" s="773"/>
      <c r="J220" s="772"/>
      <c r="K220" s="773"/>
      <c r="L220" s="773"/>
      <c r="M220" s="735"/>
      <c r="N220" s="774"/>
    </row>
    <row r="221" spans="2:25" ht="22.95" customHeight="1" x14ac:dyDescent="0.3">
      <c r="B221" s="775" t="s">
        <v>8</v>
      </c>
      <c r="C221" s="728" t="s">
        <v>996</v>
      </c>
      <c r="D221" s="737"/>
      <c r="E221" s="737"/>
      <c r="F221" s="737"/>
      <c r="G221" s="772"/>
      <c r="H221" s="772" t="s">
        <v>1017</v>
      </c>
      <c r="I221" s="773" t="s">
        <v>13</v>
      </c>
      <c r="J221" s="772" t="s">
        <v>1017</v>
      </c>
      <c r="K221" s="773" t="s">
        <v>13</v>
      </c>
      <c r="L221" s="773"/>
      <c r="M221" s="735"/>
      <c r="N221" s="774"/>
    </row>
    <row r="222" spans="2:25" ht="22.95" customHeight="1" x14ac:dyDescent="0.3">
      <c r="B222" s="771">
        <v>1</v>
      </c>
      <c r="C222" s="731" t="str">
        <f>C216</f>
        <v>Balok Sloof Uk 15/15</v>
      </c>
      <c r="D222" s="737"/>
      <c r="E222" s="737"/>
      <c r="F222" s="737"/>
      <c r="G222" s="772"/>
      <c r="H222" s="772">
        <v>12</v>
      </c>
      <c r="I222" s="773">
        <f>AA238</f>
        <v>39.949200000000005</v>
      </c>
      <c r="J222" s="772">
        <v>8</v>
      </c>
      <c r="K222" s="773">
        <f>AA239</f>
        <v>8.1673919999999995</v>
      </c>
      <c r="L222" s="773"/>
      <c r="M222" s="735">
        <v>48.12</v>
      </c>
      <c r="N222" s="774" t="s">
        <v>13</v>
      </c>
    </row>
    <row r="223" spans="2:25" ht="22.95" customHeight="1" x14ac:dyDescent="0.3">
      <c r="B223" s="771">
        <v>2</v>
      </c>
      <c r="C223" s="731" t="str">
        <f>C217</f>
        <v>Kolom 15/15</v>
      </c>
      <c r="D223" s="737"/>
      <c r="E223" s="737"/>
      <c r="F223" s="737"/>
      <c r="G223" s="772"/>
      <c r="H223" s="772">
        <v>12</v>
      </c>
      <c r="I223" s="773">
        <f>AJ235</f>
        <v>63.918720000000008</v>
      </c>
      <c r="J223" s="772">
        <f>J222</f>
        <v>8</v>
      </c>
      <c r="K223" s="773">
        <f>AJ236</f>
        <v>13.0678272</v>
      </c>
      <c r="L223" s="773"/>
      <c r="M223" s="735" t="s">
        <v>999</v>
      </c>
      <c r="N223" s="774" t="s">
        <v>13</v>
      </c>
      <c r="Q223" s="172">
        <v>0.5</v>
      </c>
      <c r="R223" s="172">
        <v>0.5</v>
      </c>
      <c r="T223" s="172">
        <f>Q223*R223*(2)</f>
        <v>0.5</v>
      </c>
      <c r="U223" s="172">
        <f>T223+T224</f>
        <v>3.3</v>
      </c>
    </row>
    <row r="224" spans="2:25" ht="22.95" customHeight="1" x14ac:dyDescent="0.3">
      <c r="B224" s="771">
        <v>3</v>
      </c>
      <c r="C224" s="731" t="str">
        <f>C218</f>
        <v>Ring balok Uk 20/15</v>
      </c>
      <c r="D224" s="737"/>
      <c r="E224" s="737"/>
      <c r="F224" s="737"/>
      <c r="G224" s="772"/>
      <c r="H224" s="772">
        <f>H223</f>
        <v>12</v>
      </c>
      <c r="I224" s="773">
        <f>I222</f>
        <v>39.949200000000005</v>
      </c>
      <c r="J224" s="772">
        <f>J223</f>
        <v>8</v>
      </c>
      <c r="K224" s="773">
        <f>AA271</f>
        <v>8.1673919999999995</v>
      </c>
      <c r="L224" s="773"/>
      <c r="M224" s="735">
        <f>M222</f>
        <v>48.12</v>
      </c>
      <c r="N224" s="774" t="s">
        <v>13</v>
      </c>
      <c r="Q224" s="172">
        <v>0.7</v>
      </c>
      <c r="R224" s="172">
        <v>2</v>
      </c>
      <c r="T224" s="172">
        <f>Q224*R224*(2)</f>
        <v>2.8</v>
      </c>
    </row>
    <row r="225" spans="2:36" ht="22.95" customHeight="1" x14ac:dyDescent="0.3">
      <c r="B225" s="771">
        <v>4</v>
      </c>
      <c r="C225" s="731" t="str">
        <f>C219</f>
        <v>Atap Cor T= 12 Cm</v>
      </c>
      <c r="D225" s="737"/>
      <c r="E225" s="737"/>
      <c r="F225" s="737"/>
      <c r="G225" s="772"/>
      <c r="H225" s="772">
        <v>12</v>
      </c>
      <c r="I225" s="773">
        <f>AA323+AA324</f>
        <v>628.83000000000015</v>
      </c>
      <c r="J225" s="772"/>
      <c r="K225" s="773"/>
      <c r="L225" s="773"/>
      <c r="M225" s="735">
        <v>628.83000000000004</v>
      </c>
      <c r="N225" s="774" t="s">
        <v>13</v>
      </c>
    </row>
    <row r="226" spans="2:36" ht="22.95" customHeight="1" x14ac:dyDescent="0.3">
      <c r="B226" s="771"/>
      <c r="C226" s="731"/>
      <c r="D226" s="737"/>
      <c r="E226" s="737"/>
      <c r="F226" s="737"/>
      <c r="G226" s="772"/>
      <c r="H226" s="772"/>
      <c r="I226" s="773"/>
      <c r="J226" s="772"/>
      <c r="K226" s="773"/>
      <c r="L226" s="773"/>
      <c r="M226" s="735"/>
      <c r="N226" s="774"/>
      <c r="Q226" s="172">
        <v>33.75</v>
      </c>
    </row>
    <row r="227" spans="2:36" ht="22.95" customHeight="1" x14ac:dyDescent="0.3">
      <c r="B227" s="775" t="s">
        <v>9</v>
      </c>
      <c r="C227" s="728" t="s">
        <v>869</v>
      </c>
      <c r="D227" s="737"/>
      <c r="E227" s="737"/>
      <c r="F227" s="737"/>
      <c r="G227" s="772"/>
      <c r="H227" s="772"/>
      <c r="I227" s="773"/>
      <c r="J227" s="772"/>
      <c r="K227" s="773"/>
      <c r="L227" s="773"/>
      <c r="M227" s="902"/>
    </row>
    <row r="228" spans="2:36" ht="22.95" customHeight="1" x14ac:dyDescent="0.3">
      <c r="B228" s="771">
        <v>1</v>
      </c>
      <c r="C228" s="731" t="s">
        <v>1000</v>
      </c>
      <c r="D228" s="737"/>
      <c r="E228" s="737"/>
      <c r="F228" s="737"/>
      <c r="G228" s="772"/>
      <c r="H228" s="772"/>
      <c r="I228" s="773"/>
      <c r="J228" s="772"/>
      <c r="K228" s="773"/>
      <c r="L228" s="773"/>
      <c r="M228" s="735">
        <f>Q226-U223</f>
        <v>30.45</v>
      </c>
      <c r="N228" s="774" t="s">
        <v>436</v>
      </c>
    </row>
    <row r="229" spans="2:36" ht="22.95" customHeight="1" x14ac:dyDescent="0.3">
      <c r="B229" s="771">
        <v>2</v>
      </c>
      <c r="C229" s="731" t="s">
        <v>1001</v>
      </c>
      <c r="D229" s="737"/>
      <c r="E229" s="737"/>
      <c r="F229" s="737"/>
      <c r="G229" s="772"/>
      <c r="H229" s="772"/>
      <c r="I229" s="773"/>
      <c r="J229" s="772"/>
      <c r="K229" s="773"/>
      <c r="L229" s="773"/>
      <c r="M229" s="735">
        <f>M228*(2)</f>
        <v>60.9</v>
      </c>
      <c r="N229" s="774" t="s">
        <v>436</v>
      </c>
      <c r="O229" s="172">
        <v>92</v>
      </c>
    </row>
    <row r="230" spans="2:36" ht="22.95" customHeight="1" x14ac:dyDescent="0.3">
      <c r="B230" s="771"/>
      <c r="C230" s="731"/>
      <c r="D230" s="737"/>
      <c r="E230" s="737"/>
      <c r="F230" s="737"/>
      <c r="G230" s="772"/>
      <c r="H230" s="772"/>
      <c r="I230" s="773"/>
      <c r="J230" s="772"/>
      <c r="K230" s="773"/>
      <c r="L230" s="773"/>
      <c r="M230" s="735"/>
      <c r="N230" s="774"/>
    </row>
    <row r="231" spans="2:36" ht="22.95" customHeight="1" x14ac:dyDescent="0.3">
      <c r="B231" s="775" t="s">
        <v>11</v>
      </c>
      <c r="C231" s="728" t="s">
        <v>451</v>
      </c>
      <c r="D231" s="737"/>
      <c r="E231" s="737"/>
      <c r="F231" s="737"/>
      <c r="G231" s="772"/>
      <c r="H231" s="772"/>
      <c r="I231" s="773"/>
      <c r="J231" s="772"/>
      <c r="K231" s="773"/>
      <c r="L231" s="773"/>
      <c r="M231" s="735"/>
      <c r="N231" s="774"/>
      <c r="T231" s="746"/>
      <c r="U231" s="746"/>
      <c r="V231" s="746"/>
      <c r="W231" s="746"/>
      <c r="X231" s="746"/>
      <c r="Y231" s="746"/>
      <c r="Z231" s="746"/>
      <c r="AA231" s="746"/>
      <c r="AB231" s="746"/>
      <c r="AC231" s="746"/>
      <c r="AD231" s="746"/>
      <c r="AE231" s="746"/>
      <c r="AF231" s="746"/>
      <c r="AG231" s="746"/>
      <c r="AH231" s="746"/>
      <c r="AI231" s="746"/>
      <c r="AJ231" s="746"/>
    </row>
    <row r="232" spans="2:36" ht="22.95" customHeight="1" x14ac:dyDescent="0.3">
      <c r="B232" s="771">
        <v>1</v>
      </c>
      <c r="C232" s="731" t="s">
        <v>974</v>
      </c>
      <c r="D232" s="737"/>
      <c r="E232" s="737"/>
      <c r="F232" s="737"/>
      <c r="G232" s="772">
        <v>11</v>
      </c>
      <c r="H232" s="772">
        <v>0.2</v>
      </c>
      <c r="I232" s="773"/>
      <c r="J232" s="772"/>
      <c r="K232" s="773"/>
      <c r="L232" s="773"/>
      <c r="M232" s="735">
        <f>G232*H232</f>
        <v>2.2000000000000002</v>
      </c>
      <c r="N232" s="774" t="s">
        <v>435</v>
      </c>
      <c r="T232" s="746"/>
      <c r="U232" s="541" t="s">
        <v>979</v>
      </c>
      <c r="V232" s="541"/>
      <c r="W232" s="541"/>
      <c r="X232" s="541"/>
      <c r="Y232" s="541"/>
      <c r="Z232" s="541"/>
      <c r="AA232" s="746"/>
      <c r="AB232" s="541"/>
      <c r="AC232" s="541" t="s">
        <v>980</v>
      </c>
      <c r="AD232" s="746"/>
      <c r="AE232" s="746"/>
      <c r="AF232" s="746"/>
      <c r="AG232" s="746"/>
      <c r="AH232" s="746"/>
      <c r="AI232" s="746"/>
      <c r="AJ232" s="746"/>
    </row>
    <row r="233" spans="2:36" ht="22.95" customHeight="1" x14ac:dyDescent="0.3">
      <c r="B233" s="771">
        <v>2</v>
      </c>
      <c r="C233" s="731" t="s">
        <v>1003</v>
      </c>
      <c r="D233" s="737"/>
      <c r="E233" s="737"/>
      <c r="F233" s="737"/>
      <c r="G233" s="772">
        <v>11</v>
      </c>
      <c r="H233" s="772">
        <v>0.05</v>
      </c>
      <c r="I233" s="773"/>
      <c r="J233" s="772"/>
      <c r="K233" s="773"/>
      <c r="L233" s="773"/>
      <c r="M233" s="735">
        <f>G233*H233</f>
        <v>0.55000000000000004</v>
      </c>
      <c r="N233" s="774" t="str">
        <f>N232</f>
        <v>M3</v>
      </c>
      <c r="T233" s="746"/>
      <c r="U233" s="541"/>
      <c r="V233" s="541"/>
      <c r="W233" s="541"/>
      <c r="X233" s="541"/>
      <c r="Y233" s="541"/>
      <c r="Z233" s="541"/>
      <c r="AA233" s="541"/>
      <c r="AB233" s="541"/>
      <c r="AC233" s="172">
        <v>0.15</v>
      </c>
      <c r="AD233" s="172">
        <v>0.15</v>
      </c>
      <c r="AE233" s="172">
        <v>3</v>
      </c>
      <c r="AF233" s="172">
        <v>6</v>
      </c>
      <c r="AG233" s="172">
        <v>0.40500000000000003</v>
      </c>
      <c r="AH233" s="746"/>
      <c r="AI233" s="746"/>
      <c r="AJ233" s="746"/>
    </row>
    <row r="234" spans="2:36" ht="22.95" customHeight="1" x14ac:dyDescent="0.3">
      <c r="B234" s="771">
        <v>3</v>
      </c>
      <c r="C234" s="731" t="s">
        <v>1002</v>
      </c>
      <c r="D234" s="737"/>
      <c r="E234" s="737"/>
      <c r="F234" s="737"/>
      <c r="G234" s="772">
        <v>11</v>
      </c>
      <c r="H234" s="772">
        <v>7.0000000000000007E-2</v>
      </c>
      <c r="I234" s="773"/>
      <c r="J234" s="772"/>
      <c r="K234" s="773"/>
      <c r="L234" s="773"/>
      <c r="M234" s="735">
        <f>G234*H234</f>
        <v>0.77</v>
      </c>
      <c r="N234" s="774" t="str">
        <f>N232</f>
        <v>M3</v>
      </c>
      <c r="T234" s="746"/>
      <c r="U234" s="541">
        <v>6</v>
      </c>
      <c r="V234" s="541">
        <v>5.25</v>
      </c>
      <c r="W234" s="541">
        <v>11.25</v>
      </c>
      <c r="X234" s="541"/>
      <c r="Y234" s="541"/>
      <c r="Z234" s="541"/>
      <c r="AA234" s="541"/>
      <c r="AB234" s="541"/>
      <c r="AC234" s="172" t="s">
        <v>981</v>
      </c>
      <c r="AD234" s="746"/>
      <c r="AE234" s="746"/>
      <c r="AF234" s="746"/>
      <c r="AG234" s="746"/>
      <c r="AH234" s="746"/>
      <c r="AI234" s="746"/>
      <c r="AJ234" s="746"/>
    </row>
    <row r="235" spans="2:36" ht="22.95" customHeight="1" x14ac:dyDescent="0.3">
      <c r="B235" s="771"/>
      <c r="C235" s="731"/>
      <c r="D235" s="737"/>
      <c r="E235" s="737"/>
      <c r="F235" s="737"/>
      <c r="G235" s="772"/>
      <c r="H235" s="772"/>
      <c r="I235" s="773"/>
      <c r="J235" s="772"/>
      <c r="K235" s="773"/>
      <c r="L235" s="773"/>
      <c r="M235" s="735"/>
      <c r="N235" s="774"/>
      <c r="T235" s="746"/>
      <c r="U235" s="541">
        <v>2.2499999999999999E-2</v>
      </c>
      <c r="V235" s="541">
        <v>0.25312499999999999</v>
      </c>
      <c r="W235" s="541"/>
      <c r="X235" s="541" t="s">
        <v>982</v>
      </c>
      <c r="Y235" s="541"/>
      <c r="Z235" s="541"/>
      <c r="AA235" s="541"/>
      <c r="AB235" s="541"/>
      <c r="AC235" s="403" t="s">
        <v>983</v>
      </c>
      <c r="AD235" s="403">
        <v>12</v>
      </c>
      <c r="AE235" s="403">
        <v>0.8877600000000001</v>
      </c>
      <c r="AF235" s="403">
        <v>3</v>
      </c>
      <c r="AG235" s="403">
        <v>4</v>
      </c>
      <c r="AH235" s="403">
        <v>12</v>
      </c>
      <c r="AI235" s="403">
        <v>6</v>
      </c>
      <c r="AJ235" s="403">
        <v>63.918720000000008</v>
      </c>
    </row>
    <row r="236" spans="2:36" ht="22.95" customHeight="1" x14ac:dyDescent="0.3">
      <c r="B236" s="775" t="s">
        <v>368</v>
      </c>
      <c r="C236" s="728" t="s">
        <v>906</v>
      </c>
      <c r="D236" s="737"/>
      <c r="E236" s="737"/>
      <c r="F236" s="737"/>
      <c r="G236" s="772"/>
      <c r="H236" s="772"/>
      <c r="I236" s="773"/>
      <c r="J236" s="772"/>
      <c r="K236" s="773"/>
      <c r="L236" s="773"/>
      <c r="M236" s="735"/>
      <c r="N236" s="774"/>
      <c r="T236" s="746"/>
      <c r="U236" s="541"/>
      <c r="V236" s="541"/>
      <c r="W236" s="541"/>
      <c r="X236" s="541"/>
      <c r="Y236" s="541"/>
      <c r="Z236" s="541"/>
      <c r="AA236" s="541"/>
      <c r="AB236" s="541"/>
      <c r="AC236" s="172" t="s">
        <v>984</v>
      </c>
      <c r="AD236" s="172">
        <v>8</v>
      </c>
      <c r="AE236" s="403">
        <v>0.39456000000000002</v>
      </c>
      <c r="AF236" s="172">
        <v>0.45999999999999996</v>
      </c>
      <c r="AG236" s="172">
        <v>12</v>
      </c>
      <c r="AH236" s="172">
        <v>5.52</v>
      </c>
      <c r="AI236" s="172">
        <v>6</v>
      </c>
      <c r="AJ236" s="172">
        <v>13.0678272</v>
      </c>
    </row>
    <row r="237" spans="2:36" ht="22.95" customHeight="1" x14ac:dyDescent="0.3">
      <c r="B237" s="771">
        <v>1</v>
      </c>
      <c r="C237" s="731" t="s">
        <v>1004</v>
      </c>
      <c r="D237" s="737"/>
      <c r="E237" s="737"/>
      <c r="F237" s="737"/>
      <c r="G237" s="772">
        <v>0.06</v>
      </c>
      <c r="H237" s="772">
        <v>0.12</v>
      </c>
      <c r="I237" s="773">
        <v>2</v>
      </c>
      <c r="J237" s="772">
        <v>2</v>
      </c>
      <c r="K237" s="773"/>
      <c r="L237" s="773"/>
      <c r="M237" s="903">
        <f>G237*H237*I237*J237*(2)</f>
        <v>5.7599999999999998E-2</v>
      </c>
      <c r="N237" s="774" t="s">
        <v>435</v>
      </c>
      <c r="T237" s="746"/>
      <c r="U237" s="172" t="s">
        <v>981</v>
      </c>
      <c r="V237" s="746"/>
      <c r="W237" s="746"/>
      <c r="X237" s="746"/>
      <c r="Y237" s="746"/>
      <c r="Z237" s="746"/>
      <c r="AA237" s="746"/>
      <c r="AB237" s="746"/>
      <c r="AC237" s="746"/>
      <c r="AD237" s="746"/>
      <c r="AE237" s="746"/>
      <c r="AF237" s="746"/>
      <c r="AG237" s="746"/>
      <c r="AH237" s="746"/>
      <c r="AI237" s="746"/>
      <c r="AJ237" s="172">
        <v>76.986547200000004</v>
      </c>
    </row>
    <row r="238" spans="2:36" ht="22.95" customHeight="1" x14ac:dyDescent="0.3">
      <c r="B238" s="771">
        <v>2</v>
      </c>
      <c r="C238" s="731" t="s">
        <v>1026</v>
      </c>
      <c r="D238" s="737"/>
      <c r="E238" s="737"/>
      <c r="F238" s="737"/>
      <c r="G238" s="772"/>
      <c r="H238" s="772"/>
      <c r="I238" s="773"/>
      <c r="J238" s="772"/>
      <c r="K238" s="773"/>
      <c r="L238" s="773"/>
      <c r="M238" s="735">
        <v>2</v>
      </c>
      <c r="N238" s="774" t="s">
        <v>58</v>
      </c>
      <c r="T238" s="746"/>
      <c r="U238" s="403" t="s">
        <v>983</v>
      </c>
      <c r="V238" s="403">
        <v>12</v>
      </c>
      <c r="W238" s="403">
        <v>0.8877600000000001</v>
      </c>
      <c r="X238" s="403">
        <v>11.25</v>
      </c>
      <c r="Y238" s="403">
        <v>4</v>
      </c>
      <c r="Z238" s="403">
        <v>45</v>
      </c>
      <c r="AA238" s="403">
        <v>39.949200000000005</v>
      </c>
      <c r="AB238" s="403"/>
      <c r="AC238" s="172" t="s">
        <v>985</v>
      </c>
      <c r="AD238" s="172">
        <v>3</v>
      </c>
      <c r="AE238" s="172">
        <v>0.6</v>
      </c>
      <c r="AF238" s="172">
        <v>6</v>
      </c>
      <c r="AG238" s="172">
        <v>10.799999999999999</v>
      </c>
      <c r="AH238" s="746"/>
      <c r="AI238" s="746"/>
      <c r="AJ238" s="746"/>
    </row>
    <row r="239" spans="2:36" ht="22.95" customHeight="1" x14ac:dyDescent="0.3">
      <c r="B239" s="771"/>
      <c r="C239" s="731"/>
      <c r="D239" s="737"/>
      <c r="E239" s="737"/>
      <c r="F239" s="737"/>
      <c r="G239" s="772"/>
      <c r="H239" s="772"/>
      <c r="I239" s="773"/>
      <c r="J239" s="772"/>
      <c r="K239" s="773"/>
      <c r="L239" s="773"/>
      <c r="M239" s="735"/>
      <c r="N239" s="774"/>
      <c r="T239" s="746"/>
      <c r="U239" s="172" t="s">
        <v>984</v>
      </c>
      <c r="V239" s="172">
        <v>8</v>
      </c>
      <c r="W239" s="403">
        <v>0.39456000000000002</v>
      </c>
      <c r="X239" s="172">
        <v>0.45999999999999996</v>
      </c>
      <c r="Y239" s="172">
        <v>45</v>
      </c>
      <c r="Z239" s="172">
        <v>20.7</v>
      </c>
      <c r="AA239" s="172">
        <v>8.1673919999999995</v>
      </c>
      <c r="AB239" s="746"/>
      <c r="AC239" s="746"/>
      <c r="AD239" s="746"/>
      <c r="AE239" s="746"/>
      <c r="AF239" s="746"/>
      <c r="AG239" s="172">
        <v>3.5999999999999996</v>
      </c>
    </row>
    <row r="240" spans="2:36" ht="22.95" customHeight="1" x14ac:dyDescent="0.3">
      <c r="B240" s="771"/>
      <c r="C240" s="731"/>
      <c r="D240" s="737"/>
      <c r="E240" s="737"/>
      <c r="F240" s="737"/>
      <c r="G240" s="772"/>
      <c r="H240" s="772"/>
      <c r="I240" s="773"/>
      <c r="J240" s="772"/>
      <c r="K240" s="773"/>
      <c r="L240" s="773"/>
      <c r="M240" s="735"/>
      <c r="N240" s="774"/>
      <c r="T240" s="746"/>
      <c r="U240" s="746"/>
      <c r="V240" s="746"/>
      <c r="W240" s="746"/>
      <c r="X240" s="746"/>
      <c r="Y240" s="746"/>
      <c r="Z240" s="746"/>
      <c r="AA240" s="172">
        <v>48.116592000000004</v>
      </c>
      <c r="AB240" s="746"/>
      <c r="AC240" s="746"/>
      <c r="AD240" s="746"/>
      <c r="AE240" s="746"/>
      <c r="AF240" s="746"/>
      <c r="AG240" s="746"/>
    </row>
    <row r="241" spans="2:33" ht="22.95" customHeight="1" x14ac:dyDescent="0.3">
      <c r="B241" s="775" t="s">
        <v>388</v>
      </c>
      <c r="C241" s="728" t="s">
        <v>968</v>
      </c>
      <c r="D241" s="737"/>
      <c r="E241" s="737"/>
      <c r="F241" s="737"/>
      <c r="G241" s="772"/>
      <c r="H241" s="772"/>
      <c r="I241" s="773"/>
      <c r="J241" s="772"/>
      <c r="K241" s="773"/>
      <c r="L241" s="773"/>
      <c r="M241" s="735"/>
      <c r="N241" s="774"/>
      <c r="T241" s="746"/>
      <c r="U241" s="172" t="s">
        <v>986</v>
      </c>
      <c r="V241" s="746"/>
      <c r="W241" s="746"/>
      <c r="X241" s="746"/>
      <c r="Y241" s="746"/>
      <c r="Z241" s="746"/>
      <c r="AA241" s="746"/>
      <c r="AB241" s="746"/>
      <c r="AC241" s="746"/>
      <c r="AD241" s="746"/>
      <c r="AE241" s="746"/>
      <c r="AF241" s="746"/>
      <c r="AG241" s="746"/>
    </row>
    <row r="242" spans="2:33" ht="22.95" customHeight="1" x14ac:dyDescent="0.3">
      <c r="B242" s="771">
        <v>1</v>
      </c>
      <c r="C242" s="731" t="s">
        <v>453</v>
      </c>
      <c r="D242" s="737"/>
      <c r="E242" s="737"/>
      <c r="F242" s="737"/>
      <c r="G242" s="772"/>
      <c r="H242" s="772"/>
      <c r="I242" s="773"/>
      <c r="J242" s="772"/>
      <c r="K242" s="773"/>
      <c r="L242" s="773"/>
      <c r="M242" s="735">
        <v>2</v>
      </c>
      <c r="N242" s="774" t="s">
        <v>58</v>
      </c>
      <c r="T242" s="403"/>
      <c r="U242" s="172">
        <v>11.25</v>
      </c>
      <c r="V242" s="172">
        <v>0.3</v>
      </c>
      <c r="W242" s="172">
        <v>3.375</v>
      </c>
      <c r="AC242" s="403"/>
      <c r="AD242" s="403"/>
      <c r="AE242" s="403"/>
      <c r="AF242" s="403"/>
      <c r="AG242" s="403"/>
    </row>
    <row r="243" spans="2:33" ht="22.95" customHeight="1" x14ac:dyDescent="0.3">
      <c r="B243" s="771">
        <v>2</v>
      </c>
      <c r="C243" s="731" t="s">
        <v>1008</v>
      </c>
      <c r="D243" s="737"/>
      <c r="E243" s="737"/>
      <c r="F243" s="737"/>
      <c r="G243" s="772"/>
      <c r="H243" s="772"/>
      <c r="I243" s="773"/>
      <c r="J243" s="772"/>
      <c r="K243" s="773"/>
      <c r="L243" s="773"/>
      <c r="M243" s="735">
        <v>2</v>
      </c>
      <c r="N243" s="774" t="str">
        <f>N242</f>
        <v>Bh</v>
      </c>
      <c r="T243" s="746"/>
      <c r="U243" s="403"/>
      <c r="V243" s="403"/>
      <c r="W243" s="403"/>
      <c r="X243" s="403"/>
      <c r="Y243" s="403"/>
      <c r="Z243" s="403"/>
      <c r="AA243" s="403"/>
      <c r="AB243" s="403"/>
      <c r="AC243" s="746"/>
      <c r="AD243" s="746"/>
      <c r="AE243" s="746"/>
      <c r="AF243" s="746"/>
      <c r="AG243" s="746"/>
    </row>
    <row r="244" spans="2:33" ht="22.95" customHeight="1" x14ac:dyDescent="0.3">
      <c r="B244" s="771">
        <v>3</v>
      </c>
      <c r="C244" s="731" t="s">
        <v>1027</v>
      </c>
      <c r="D244" s="737"/>
      <c r="E244" s="737"/>
      <c r="F244" s="737"/>
      <c r="G244" s="772"/>
      <c r="H244" s="772"/>
      <c r="I244" s="773"/>
      <c r="J244" s="772"/>
      <c r="K244" s="773"/>
      <c r="L244" s="773"/>
      <c r="M244" s="735">
        <v>2</v>
      </c>
      <c r="N244" s="774" t="str">
        <f>N243</f>
        <v>Bh</v>
      </c>
      <c r="T244" s="746"/>
      <c r="U244" s="403"/>
      <c r="V244" s="403"/>
      <c r="W244" s="403"/>
      <c r="X244" s="403"/>
      <c r="Y244" s="403"/>
      <c r="Z244" s="403"/>
      <c r="AA244" s="403"/>
      <c r="AB244" s="403"/>
      <c r="AC244" s="746"/>
      <c r="AD244" s="746"/>
      <c r="AE244" s="746"/>
      <c r="AF244" s="746"/>
      <c r="AG244" s="746"/>
    </row>
    <row r="245" spans="2:33" ht="22.95" customHeight="1" x14ac:dyDescent="0.3">
      <c r="B245" s="771"/>
      <c r="C245" s="731"/>
      <c r="D245" s="737"/>
      <c r="E245" s="737"/>
      <c r="F245" s="737"/>
      <c r="G245" s="772"/>
      <c r="H245" s="772"/>
      <c r="I245" s="773"/>
      <c r="J245" s="772"/>
      <c r="K245" s="773"/>
      <c r="L245" s="773"/>
      <c r="M245" s="735"/>
      <c r="N245" s="774"/>
      <c r="T245" s="746"/>
      <c r="U245" s="403"/>
      <c r="V245" s="403"/>
      <c r="W245" s="403"/>
      <c r="X245" s="403"/>
      <c r="Y245" s="403"/>
      <c r="Z245" s="403"/>
      <c r="AA245" s="403"/>
      <c r="AB245" s="403"/>
      <c r="AC245" s="746"/>
      <c r="AD245" s="746"/>
      <c r="AE245" s="746"/>
      <c r="AF245" s="746"/>
      <c r="AG245" s="746"/>
    </row>
    <row r="246" spans="2:33" ht="22.95" customHeight="1" x14ac:dyDescent="0.3">
      <c r="B246" s="775" t="s">
        <v>281</v>
      </c>
      <c r="C246" s="728" t="s">
        <v>942</v>
      </c>
      <c r="D246" s="737"/>
      <c r="E246" s="737"/>
      <c r="F246" s="737"/>
      <c r="G246" s="772"/>
      <c r="H246" s="772"/>
      <c r="I246" s="773"/>
      <c r="J246" s="772"/>
      <c r="K246" s="773"/>
      <c r="L246" s="773"/>
      <c r="M246" s="735"/>
      <c r="N246" s="774"/>
      <c r="T246" s="746"/>
      <c r="U246" s="403"/>
      <c r="V246" s="403"/>
      <c r="W246" s="403"/>
      <c r="X246" s="403"/>
      <c r="Y246" s="403"/>
      <c r="Z246" s="403"/>
      <c r="AA246" s="403"/>
      <c r="AB246" s="403"/>
      <c r="AC246" s="746"/>
      <c r="AD246" s="746"/>
      <c r="AE246" s="746"/>
      <c r="AF246" s="746"/>
      <c r="AG246" s="746"/>
    </row>
    <row r="247" spans="2:33" ht="22.95" customHeight="1" x14ac:dyDescent="0.3">
      <c r="B247" s="771">
        <v>1</v>
      </c>
      <c r="C247" s="731" t="s">
        <v>1005</v>
      </c>
      <c r="D247" s="737"/>
      <c r="E247" s="737"/>
      <c r="F247" s="737"/>
      <c r="G247" s="772"/>
      <c r="H247" s="772"/>
      <c r="I247" s="773"/>
      <c r="J247" s="772"/>
      <c r="K247" s="773"/>
      <c r="L247" s="773"/>
      <c r="M247" s="735">
        <v>2</v>
      </c>
      <c r="N247" s="774" t="str">
        <f>N244</f>
        <v>Bh</v>
      </c>
      <c r="T247" s="746"/>
      <c r="U247" s="403"/>
      <c r="V247" s="403"/>
      <c r="W247" s="403"/>
      <c r="X247" s="403"/>
      <c r="Y247" s="403"/>
      <c r="Z247" s="403"/>
      <c r="AA247" s="403"/>
      <c r="AB247" s="403"/>
      <c r="AC247" s="746"/>
      <c r="AD247" s="746"/>
      <c r="AE247" s="746"/>
      <c r="AF247" s="746"/>
      <c r="AG247" s="746"/>
    </row>
    <row r="248" spans="2:33" ht="22.95" customHeight="1" x14ac:dyDescent="0.3">
      <c r="B248" s="771">
        <v>2</v>
      </c>
      <c r="C248" s="731" t="s">
        <v>1006</v>
      </c>
      <c r="D248" s="737"/>
      <c r="E248" s="737"/>
      <c r="F248" s="737"/>
      <c r="G248" s="772"/>
      <c r="H248" s="772"/>
      <c r="I248" s="773"/>
      <c r="J248" s="772"/>
      <c r="K248" s="773"/>
      <c r="L248" s="773"/>
      <c r="M248" s="735">
        <v>2</v>
      </c>
      <c r="N248" s="774" t="str">
        <f>N247</f>
        <v>Bh</v>
      </c>
      <c r="T248" s="859"/>
      <c r="U248" s="861">
        <v>70.616591999999997</v>
      </c>
      <c r="V248" s="861"/>
      <c r="W248" s="861"/>
      <c r="X248" s="861"/>
      <c r="Y248" s="860"/>
      <c r="Z248" s="860"/>
      <c r="AA248" s="403"/>
      <c r="AB248" s="403"/>
      <c r="AC248" s="746"/>
      <c r="AD248" s="746"/>
      <c r="AE248" s="746"/>
      <c r="AF248" s="746"/>
      <c r="AG248" s="746"/>
    </row>
    <row r="249" spans="2:33" ht="22.95" customHeight="1" x14ac:dyDescent="0.3">
      <c r="B249" s="771">
        <v>3</v>
      </c>
      <c r="C249" s="731" t="s">
        <v>1028</v>
      </c>
      <c r="D249" s="737"/>
      <c r="E249" s="737"/>
      <c r="F249" s="737"/>
      <c r="G249" s="772"/>
      <c r="H249" s="772"/>
      <c r="I249" s="773"/>
      <c r="J249" s="772"/>
      <c r="K249" s="773"/>
      <c r="L249" s="773"/>
      <c r="M249" s="735">
        <v>2</v>
      </c>
      <c r="N249" s="774" t="str">
        <f>N248</f>
        <v>Bh</v>
      </c>
      <c r="T249" s="859"/>
      <c r="U249" s="861"/>
      <c r="V249" s="861"/>
      <c r="W249" s="861"/>
      <c r="X249" s="861"/>
      <c r="Y249" s="860"/>
      <c r="Z249" s="860"/>
      <c r="AA249" s="403"/>
      <c r="AB249" s="403"/>
      <c r="AC249" s="746"/>
      <c r="AD249" s="746"/>
      <c r="AE249" s="746"/>
      <c r="AF249" s="746"/>
      <c r="AG249" s="746"/>
    </row>
    <row r="250" spans="2:33" ht="22.95" customHeight="1" x14ac:dyDescent="0.3">
      <c r="B250" s="771">
        <v>4</v>
      </c>
      <c r="C250" s="731" t="s">
        <v>1007</v>
      </c>
      <c r="D250" s="737"/>
      <c r="E250" s="737"/>
      <c r="F250" s="737"/>
      <c r="G250" s="772"/>
      <c r="H250" s="772"/>
      <c r="I250" s="773"/>
      <c r="J250" s="772"/>
      <c r="K250" s="773"/>
      <c r="L250" s="773"/>
      <c r="M250" s="735">
        <v>1</v>
      </c>
      <c r="N250" s="774" t="s">
        <v>58</v>
      </c>
      <c r="T250" s="859"/>
      <c r="U250" s="862"/>
      <c r="V250" s="862"/>
      <c r="W250" s="862"/>
      <c r="X250" s="862"/>
      <c r="Y250" s="859"/>
      <c r="Z250" s="859"/>
      <c r="AA250" s="746"/>
      <c r="AB250" s="746"/>
      <c r="AC250" s="746"/>
      <c r="AD250" s="746"/>
      <c r="AE250" s="746"/>
      <c r="AF250" s="746"/>
      <c r="AG250" s="746"/>
    </row>
    <row r="251" spans="2:33" ht="22.95" customHeight="1" x14ac:dyDescent="0.3">
      <c r="B251" s="771"/>
      <c r="C251" s="731"/>
      <c r="D251" s="737"/>
      <c r="E251" s="737"/>
      <c r="F251" s="737"/>
      <c r="G251" s="772"/>
      <c r="H251" s="772"/>
      <c r="I251" s="773"/>
      <c r="J251" s="772"/>
      <c r="K251" s="773"/>
      <c r="L251" s="773"/>
      <c r="M251" s="735"/>
      <c r="N251" s="774"/>
      <c r="T251" s="859"/>
      <c r="U251" s="862"/>
      <c r="V251" s="862"/>
      <c r="W251" s="862"/>
      <c r="X251" s="862"/>
      <c r="Y251" s="859"/>
      <c r="Z251" s="859"/>
      <c r="AA251" s="746"/>
      <c r="AB251" s="746"/>
      <c r="AC251" s="746"/>
      <c r="AD251" s="746"/>
      <c r="AE251" s="746"/>
      <c r="AF251" s="746"/>
      <c r="AG251" s="746"/>
    </row>
    <row r="252" spans="2:33" ht="22.95" customHeight="1" x14ac:dyDescent="0.3">
      <c r="B252" s="775" t="s">
        <v>285</v>
      </c>
      <c r="C252" s="728" t="s">
        <v>1009</v>
      </c>
      <c r="D252" s="737"/>
      <c r="E252" s="737"/>
      <c r="F252" s="737"/>
      <c r="G252" s="772"/>
      <c r="H252" s="772"/>
      <c r="I252" s="773"/>
      <c r="J252" s="772"/>
      <c r="K252" s="773"/>
      <c r="L252" s="773"/>
      <c r="M252" s="735"/>
      <c r="N252" s="774"/>
      <c r="T252" s="859"/>
      <c r="U252" s="862"/>
      <c r="V252" s="862"/>
      <c r="W252" s="862"/>
      <c r="X252" s="862"/>
      <c r="Y252" s="859"/>
      <c r="Z252" s="859"/>
      <c r="AA252" s="746"/>
      <c r="AB252" s="746"/>
      <c r="AC252" s="746"/>
      <c r="AD252" s="746"/>
      <c r="AE252" s="746"/>
      <c r="AF252" s="746"/>
      <c r="AG252" s="746"/>
    </row>
    <row r="253" spans="2:33" ht="22.95" customHeight="1" x14ac:dyDescent="0.3">
      <c r="B253" s="775" t="s">
        <v>0</v>
      </c>
      <c r="C253" s="728" t="s">
        <v>994</v>
      </c>
      <c r="D253" s="737"/>
      <c r="E253" s="737"/>
      <c r="F253" s="737"/>
      <c r="G253" s="772"/>
      <c r="H253" s="772"/>
      <c r="I253" s="773"/>
      <c r="J253" s="772"/>
      <c r="K253" s="773"/>
      <c r="L253" s="773"/>
      <c r="M253" s="735"/>
      <c r="N253" s="774"/>
      <c r="T253" s="859"/>
      <c r="U253" s="862"/>
      <c r="V253" s="862"/>
      <c r="W253" s="862"/>
      <c r="X253" s="862"/>
      <c r="Y253" s="859"/>
      <c r="Z253" s="859"/>
      <c r="AA253" s="746"/>
      <c r="AB253" s="746"/>
      <c r="AC253" s="746"/>
      <c r="AD253" s="746"/>
      <c r="AE253" s="746"/>
      <c r="AF253" s="746"/>
      <c r="AG253" s="746"/>
    </row>
    <row r="254" spans="2:33" ht="22.95" customHeight="1" x14ac:dyDescent="0.3">
      <c r="B254" s="771">
        <v>1</v>
      </c>
      <c r="C254" s="731" t="s">
        <v>1010</v>
      </c>
      <c r="D254" s="737"/>
      <c r="E254" s="737"/>
      <c r="F254" s="737"/>
      <c r="G254" s="772">
        <v>0.4</v>
      </c>
      <c r="H254" s="772">
        <v>0.4</v>
      </c>
      <c r="I254" s="773">
        <v>0.4</v>
      </c>
      <c r="J254" s="772">
        <v>6</v>
      </c>
      <c r="K254" s="773"/>
      <c r="L254" s="773"/>
      <c r="M254" s="735">
        <f>G254*H254*I254*J254</f>
        <v>0.38400000000000012</v>
      </c>
      <c r="N254" s="774" t="s">
        <v>435</v>
      </c>
      <c r="T254" s="859"/>
      <c r="U254" s="862" t="s">
        <v>987</v>
      </c>
      <c r="V254" s="861">
        <v>11.25</v>
      </c>
      <c r="W254" s="861">
        <v>1000620.6349206349</v>
      </c>
      <c r="X254" s="861"/>
      <c r="Y254" s="860"/>
      <c r="Z254" s="860"/>
      <c r="AA254" s="403"/>
      <c r="AB254" s="403"/>
      <c r="AC254" s="746"/>
      <c r="AD254" s="746"/>
      <c r="AE254" s="746"/>
      <c r="AF254" s="746"/>
      <c r="AG254" s="746"/>
    </row>
    <row r="255" spans="2:33" ht="22.95" customHeight="1" x14ac:dyDescent="0.3">
      <c r="B255" s="771">
        <v>2</v>
      </c>
      <c r="C255" s="731" t="s">
        <v>1011</v>
      </c>
      <c r="D255" s="737"/>
      <c r="E255" s="737"/>
      <c r="F255" s="737"/>
      <c r="G255" s="772">
        <v>0.1</v>
      </c>
      <c r="H255" s="772">
        <v>0.1</v>
      </c>
      <c r="I255" s="773">
        <v>3</v>
      </c>
      <c r="J255" s="772">
        <v>6</v>
      </c>
      <c r="K255" s="773"/>
      <c r="L255" s="773"/>
      <c r="M255" s="735">
        <f>G255*H255*I255*J255</f>
        <v>0.18000000000000005</v>
      </c>
      <c r="N255" s="774" t="str">
        <f>N254</f>
        <v>M3</v>
      </c>
      <c r="T255" s="859"/>
      <c r="U255" s="862" t="s">
        <v>981</v>
      </c>
      <c r="V255" s="862">
        <v>48.116592000000004</v>
      </c>
      <c r="W255" s="745">
        <v>173871.5</v>
      </c>
      <c r="X255" s="862"/>
      <c r="Y255" s="859"/>
      <c r="Z255" s="859"/>
      <c r="AA255" s="746"/>
      <c r="AB255" s="746"/>
      <c r="AC255" s="746"/>
      <c r="AD255" s="746"/>
      <c r="AE255" s="746"/>
      <c r="AF255" s="746"/>
      <c r="AG255" s="746"/>
    </row>
    <row r="256" spans="2:33" ht="22.95" customHeight="1" x14ac:dyDescent="0.3">
      <c r="B256" s="771">
        <v>3</v>
      </c>
      <c r="C256" s="731" t="s">
        <v>1040</v>
      </c>
      <c r="D256" s="737"/>
      <c r="E256" s="737"/>
      <c r="F256" s="737"/>
      <c r="G256" s="772">
        <v>12</v>
      </c>
      <c r="H256" s="772">
        <v>0.05</v>
      </c>
      <c r="I256" s="773"/>
      <c r="J256" s="772"/>
      <c r="K256" s="773"/>
      <c r="L256" s="773"/>
      <c r="M256" s="735">
        <f>G256*H256</f>
        <v>0.60000000000000009</v>
      </c>
      <c r="N256" s="774" t="str">
        <f>N255</f>
        <v>M3</v>
      </c>
      <c r="T256" s="859"/>
      <c r="U256" s="862"/>
      <c r="V256" s="862"/>
      <c r="W256" s="745"/>
      <c r="X256" s="862"/>
      <c r="Y256" s="859"/>
      <c r="Z256" s="859"/>
      <c r="AA256" s="746"/>
      <c r="AB256" s="746"/>
      <c r="AC256" s="746"/>
      <c r="AD256" s="746"/>
      <c r="AE256" s="746"/>
      <c r="AF256" s="746"/>
      <c r="AG256" s="746"/>
    </row>
    <row r="257" spans="2:27" ht="22.95" customHeight="1" x14ac:dyDescent="0.3">
      <c r="B257" s="771">
        <v>4</v>
      </c>
      <c r="C257" s="731" t="s">
        <v>1012</v>
      </c>
      <c r="D257" s="737"/>
      <c r="E257" s="737"/>
      <c r="F257" s="737"/>
      <c r="G257" s="772"/>
      <c r="H257" s="772"/>
      <c r="I257" s="773"/>
      <c r="J257" s="772"/>
      <c r="K257" s="773"/>
      <c r="L257" s="773"/>
      <c r="M257" s="735">
        <f>P281</f>
        <v>4.9679999999999995E-2</v>
      </c>
      <c r="N257" s="774" t="str">
        <f>N255</f>
        <v>M3</v>
      </c>
      <c r="T257" s="859"/>
      <c r="U257" s="862" t="s">
        <v>988</v>
      </c>
      <c r="V257" s="862">
        <v>3.375</v>
      </c>
      <c r="W257" s="862">
        <v>119630</v>
      </c>
      <c r="X257" s="862"/>
      <c r="Y257" s="859"/>
      <c r="Z257" s="859"/>
      <c r="AA257" s="746"/>
    </row>
    <row r="258" spans="2:27" ht="22.95" customHeight="1" x14ac:dyDescent="0.3">
      <c r="B258" s="771">
        <v>5</v>
      </c>
      <c r="C258" s="731" t="s">
        <v>1013</v>
      </c>
      <c r="D258" s="737"/>
      <c r="E258" s="737"/>
      <c r="F258" s="737"/>
      <c r="G258" s="772">
        <v>2.5</v>
      </c>
      <c r="H258" s="772">
        <v>8</v>
      </c>
      <c r="I258" s="773"/>
      <c r="J258" s="772">
        <v>2</v>
      </c>
      <c r="K258" s="773"/>
      <c r="L258" s="773"/>
      <c r="M258" s="735">
        <f>G258*H258*J258</f>
        <v>40</v>
      </c>
      <c r="N258" s="774" t="s">
        <v>436</v>
      </c>
      <c r="T258" s="859"/>
      <c r="U258" s="862"/>
      <c r="V258" s="862">
        <v>62.741592000000004</v>
      </c>
      <c r="W258" s="862"/>
      <c r="X258" s="862"/>
      <c r="Y258" s="859"/>
      <c r="Z258" s="859"/>
      <c r="AA258" s="746"/>
    </row>
    <row r="259" spans="2:27" ht="22.95" customHeight="1" x14ac:dyDescent="0.3">
      <c r="B259" s="771">
        <v>6</v>
      </c>
      <c r="C259" s="731" t="s">
        <v>963</v>
      </c>
      <c r="D259" s="737"/>
      <c r="E259" s="737"/>
      <c r="F259" s="737"/>
      <c r="G259" s="772">
        <v>8</v>
      </c>
      <c r="H259" s="772"/>
      <c r="I259" s="773"/>
      <c r="J259" s="772"/>
      <c r="K259" s="773"/>
      <c r="L259" s="773"/>
      <c r="M259" s="735">
        <v>8</v>
      </c>
      <c r="N259" s="774" t="s">
        <v>672</v>
      </c>
      <c r="T259" s="859"/>
      <c r="U259" s="862"/>
      <c r="V259" s="862"/>
      <c r="W259" s="862"/>
      <c r="X259" s="862"/>
      <c r="Y259" s="859"/>
      <c r="Z259" s="859"/>
      <c r="AA259" s="746"/>
    </row>
    <row r="260" spans="2:27" ht="22.95" customHeight="1" x14ac:dyDescent="0.3">
      <c r="B260" s="771"/>
      <c r="C260" s="731"/>
      <c r="D260" s="737"/>
      <c r="E260" s="737"/>
      <c r="F260" s="737"/>
      <c r="G260" s="772"/>
      <c r="H260" s="772"/>
      <c r="I260" s="773"/>
      <c r="J260" s="772"/>
      <c r="K260" s="773"/>
      <c r="L260" s="773"/>
      <c r="M260" s="735"/>
      <c r="N260" s="774"/>
      <c r="T260" s="859"/>
      <c r="U260" s="859"/>
      <c r="V260" s="859"/>
      <c r="W260" s="859"/>
      <c r="X260" s="859"/>
      <c r="Y260" s="859"/>
      <c r="Z260" s="859"/>
      <c r="AA260" s="746"/>
    </row>
    <row r="261" spans="2:27" ht="22.95" customHeight="1" x14ac:dyDescent="0.3">
      <c r="B261" s="771"/>
      <c r="C261" s="731"/>
      <c r="D261" s="737"/>
      <c r="E261" s="737"/>
      <c r="F261" s="737"/>
      <c r="G261" s="772"/>
      <c r="H261" s="772"/>
      <c r="I261" s="773"/>
      <c r="J261" s="772"/>
      <c r="K261" s="773"/>
      <c r="L261" s="773"/>
      <c r="M261" s="735"/>
      <c r="N261" s="774"/>
      <c r="T261" s="746"/>
      <c r="U261" s="541" t="s">
        <v>989</v>
      </c>
      <c r="V261" s="541"/>
      <c r="W261" s="541"/>
      <c r="X261" s="541"/>
      <c r="Y261" s="541"/>
      <c r="Z261" s="541"/>
      <c r="AA261" s="746"/>
    </row>
    <row r="262" spans="2:27" ht="22.95" customHeight="1" x14ac:dyDescent="0.3">
      <c r="B262" s="775" t="s">
        <v>1014</v>
      </c>
      <c r="C262" s="728" t="s">
        <v>1060</v>
      </c>
      <c r="D262" s="737"/>
      <c r="E262" s="737"/>
      <c r="F262" s="737"/>
      <c r="G262" s="772"/>
      <c r="H262" s="772"/>
      <c r="I262" s="773"/>
      <c r="J262" s="772"/>
      <c r="K262" s="773"/>
      <c r="L262" s="773"/>
      <c r="M262" s="735"/>
      <c r="N262" s="774"/>
      <c r="T262" s="746"/>
      <c r="U262" s="541"/>
      <c r="V262" s="541"/>
      <c r="W262" s="541"/>
      <c r="X262" s="541"/>
      <c r="Y262" s="541"/>
      <c r="Z262" s="541"/>
      <c r="AA262" s="541"/>
    </row>
    <row r="263" spans="2:27" ht="22.95" customHeight="1" x14ac:dyDescent="0.3">
      <c r="B263" s="905" t="s">
        <v>0</v>
      </c>
      <c r="C263" s="906" t="s">
        <v>1061</v>
      </c>
      <c r="D263" s="877"/>
      <c r="E263" s="877"/>
      <c r="F263" s="877"/>
      <c r="G263" s="885"/>
      <c r="H263" s="885"/>
      <c r="I263" s="886"/>
      <c r="J263" s="885"/>
      <c r="K263" s="886"/>
      <c r="L263" s="886"/>
      <c r="M263" s="907"/>
      <c r="N263" s="908"/>
      <c r="T263" s="746"/>
      <c r="U263" s="541"/>
      <c r="V263" s="541"/>
      <c r="W263" s="541"/>
      <c r="X263" s="541"/>
      <c r="Y263" s="541"/>
      <c r="Z263" s="541"/>
      <c r="AA263" s="541"/>
    </row>
    <row r="264" spans="2:27" ht="22.95" customHeight="1" x14ac:dyDescent="0.3">
      <c r="B264" s="829">
        <v>1</v>
      </c>
      <c r="C264" s="880" t="s">
        <v>1015</v>
      </c>
      <c r="D264" s="877"/>
      <c r="E264" s="877"/>
      <c r="F264" s="877"/>
      <c r="G264" s="885"/>
      <c r="H264" s="885"/>
      <c r="I264" s="886"/>
      <c r="J264" s="885"/>
      <c r="K264" s="886"/>
      <c r="L264" s="886"/>
      <c r="M264" s="907">
        <v>180</v>
      </c>
      <c r="N264" s="908" t="s">
        <v>672</v>
      </c>
      <c r="O264" s="172" t="s">
        <v>959</v>
      </c>
      <c r="P264" s="172">
        <v>2.5</v>
      </c>
      <c r="Q264" s="172">
        <v>0.04</v>
      </c>
      <c r="R264" s="172">
        <v>0.12</v>
      </c>
      <c r="S264" s="172">
        <f>P264*Q264*R264</f>
        <v>1.2E-2</v>
      </c>
      <c r="T264" s="746"/>
      <c r="U264" s="746"/>
      <c r="V264" s="746"/>
      <c r="W264" s="746"/>
      <c r="X264" s="746"/>
      <c r="Y264" s="746"/>
      <c r="Z264" s="746"/>
      <c r="AA264" s="746"/>
    </row>
    <row r="265" spans="2:27" ht="22.95" customHeight="1" x14ac:dyDescent="0.3">
      <c r="B265" s="829">
        <v>2</v>
      </c>
      <c r="C265" s="880" t="s">
        <v>1086</v>
      </c>
      <c r="D265" s="877"/>
      <c r="E265" s="877"/>
      <c r="F265" s="877"/>
      <c r="G265" s="885"/>
      <c r="H265" s="885"/>
      <c r="I265" s="886"/>
      <c r="J265" s="885"/>
      <c r="K265" s="886"/>
      <c r="L265" s="886"/>
      <c r="M265" s="930">
        <v>20</v>
      </c>
      <c r="N265" s="908" t="s">
        <v>435</v>
      </c>
      <c r="T265" s="746"/>
      <c r="U265" s="746"/>
      <c r="V265" s="746"/>
      <c r="W265" s="746"/>
      <c r="X265" s="746"/>
      <c r="Y265" s="746"/>
      <c r="Z265" s="746"/>
      <c r="AA265" s="746"/>
    </row>
    <row r="266" spans="2:27" ht="22.95" customHeight="1" x14ac:dyDescent="0.3">
      <c r="B266" s="829"/>
      <c r="C266" s="880"/>
      <c r="D266" s="877"/>
      <c r="E266" s="877"/>
      <c r="F266" s="877"/>
      <c r="G266" s="885"/>
      <c r="H266" s="885"/>
      <c r="I266" s="886"/>
      <c r="J266" s="885"/>
      <c r="K266" s="886"/>
      <c r="L266" s="886"/>
      <c r="M266" s="907"/>
      <c r="N266" s="908"/>
      <c r="T266" s="746"/>
      <c r="U266" s="746"/>
      <c r="V266" s="746"/>
      <c r="W266" s="746"/>
      <c r="X266" s="746"/>
      <c r="Y266" s="746"/>
      <c r="Z266" s="746"/>
      <c r="AA266" s="746"/>
    </row>
    <row r="267" spans="2:27" ht="22.95" customHeight="1" x14ac:dyDescent="0.3">
      <c r="B267" s="905" t="s">
        <v>6</v>
      </c>
      <c r="C267" s="906" t="s">
        <v>942</v>
      </c>
      <c r="D267" s="877"/>
      <c r="E267" s="877"/>
      <c r="F267" s="877"/>
      <c r="G267" s="885"/>
      <c r="H267" s="885"/>
      <c r="I267" s="886"/>
      <c r="J267" s="885"/>
      <c r="K267" s="886"/>
      <c r="L267" s="886"/>
      <c r="M267" s="907"/>
      <c r="N267" s="908"/>
      <c r="T267" s="746"/>
      <c r="U267" s="746"/>
      <c r="V267" s="746"/>
      <c r="W267" s="746"/>
      <c r="X267" s="746"/>
      <c r="Y267" s="746"/>
      <c r="Z267" s="746"/>
      <c r="AA267" s="746"/>
    </row>
    <row r="268" spans="2:27" ht="22.95" customHeight="1" x14ac:dyDescent="0.3">
      <c r="B268" s="905">
        <v>1</v>
      </c>
      <c r="C268" s="880" t="s">
        <v>1062</v>
      </c>
      <c r="D268" s="877"/>
      <c r="E268" s="877"/>
      <c r="F268" s="877"/>
      <c r="G268" s="885"/>
      <c r="H268" s="885"/>
      <c r="I268" s="886"/>
      <c r="J268" s="885"/>
      <c r="K268" s="886"/>
      <c r="L268" s="886"/>
      <c r="M268" s="907">
        <v>2</v>
      </c>
      <c r="N268" s="908" t="s">
        <v>58</v>
      </c>
      <c r="T268" s="746"/>
      <c r="U268" s="746"/>
      <c r="V268" s="746"/>
      <c r="W268" s="746"/>
      <c r="X268" s="746"/>
      <c r="Y268" s="746"/>
      <c r="Z268" s="746"/>
      <c r="AA268" s="746"/>
    </row>
    <row r="269" spans="2:27" ht="22.95" customHeight="1" x14ac:dyDescent="0.3">
      <c r="B269" s="771">
        <v>2</v>
      </c>
      <c r="C269" s="1044" t="s">
        <v>1057</v>
      </c>
      <c r="D269" s="1045"/>
      <c r="E269" s="1045"/>
      <c r="F269" s="1046"/>
      <c r="G269" s="779"/>
      <c r="H269" s="780"/>
      <c r="I269" s="779"/>
      <c r="J269" s="780"/>
      <c r="K269" s="779"/>
      <c r="L269" s="780"/>
      <c r="M269" s="780">
        <v>75</v>
      </c>
      <c r="N269" s="911" t="s">
        <v>672</v>
      </c>
      <c r="T269" s="746"/>
      <c r="U269" s="746"/>
      <c r="V269" s="746"/>
      <c r="W269" s="746"/>
      <c r="X269" s="746"/>
      <c r="Y269" s="746"/>
      <c r="Z269" s="746"/>
      <c r="AA269" s="746"/>
    </row>
    <row r="270" spans="2:27" ht="22.5" customHeight="1" x14ac:dyDescent="0.3">
      <c r="B270" s="771">
        <v>3</v>
      </c>
      <c r="C270" s="730" t="s">
        <v>1056</v>
      </c>
      <c r="D270" s="731"/>
      <c r="E270" s="731"/>
      <c r="F270" s="732"/>
      <c r="G270" s="779"/>
      <c r="H270" s="780"/>
      <c r="I270" s="779"/>
      <c r="J270" s="780"/>
      <c r="K270" s="779"/>
      <c r="L270" s="780"/>
      <c r="M270" s="780">
        <v>15</v>
      </c>
      <c r="N270" s="911" t="s">
        <v>672</v>
      </c>
    </row>
    <row r="271" spans="2:27" ht="22.95" customHeight="1" x14ac:dyDescent="0.3">
      <c r="B271" s="771">
        <v>4</v>
      </c>
      <c r="C271" s="1044" t="s">
        <v>1065</v>
      </c>
      <c r="D271" s="1045"/>
      <c r="E271" s="1045"/>
      <c r="F271" s="1046"/>
      <c r="G271" s="779"/>
      <c r="H271" s="780"/>
      <c r="I271" s="779"/>
      <c r="J271" s="780"/>
      <c r="K271" s="779"/>
      <c r="L271" s="780"/>
      <c r="M271" s="780">
        <v>4</v>
      </c>
      <c r="N271" s="911" t="str">
        <f>N273</f>
        <v>Bh</v>
      </c>
      <c r="O271" s="172" t="s">
        <v>961</v>
      </c>
      <c r="P271" s="172">
        <v>8</v>
      </c>
      <c r="Q271" s="172">
        <v>0.05</v>
      </c>
      <c r="R271" s="172">
        <v>7.0000000000000007E-2</v>
      </c>
      <c r="S271" s="172">
        <f>P271*Q271*R271*R272</f>
        <v>0.28000000000000003</v>
      </c>
      <c r="T271" s="540"/>
      <c r="U271" s="172" t="s">
        <v>984</v>
      </c>
      <c r="V271" s="172">
        <v>8</v>
      </c>
      <c r="W271" s="403">
        <v>0.39456000000000002</v>
      </c>
      <c r="X271" s="172">
        <v>0.45999999999999996</v>
      </c>
      <c r="Y271" s="172">
        <v>45</v>
      </c>
      <c r="Z271" s="172">
        <v>20.7</v>
      </c>
      <c r="AA271" s="172">
        <v>8.1673919999999995</v>
      </c>
    </row>
    <row r="272" spans="2:27" ht="22.95" customHeight="1" x14ac:dyDescent="0.3">
      <c r="B272" s="771">
        <v>5</v>
      </c>
      <c r="C272" s="730" t="s">
        <v>1066</v>
      </c>
      <c r="D272" s="731"/>
      <c r="E272" s="731"/>
      <c r="F272" s="732"/>
      <c r="G272" s="779"/>
      <c r="H272" s="780"/>
      <c r="I272" s="779"/>
      <c r="J272" s="780"/>
      <c r="K272" s="779"/>
      <c r="L272" s="780"/>
      <c r="M272" s="780">
        <v>24</v>
      </c>
      <c r="N272" s="911" t="str">
        <f>N271</f>
        <v>Bh</v>
      </c>
      <c r="R272" s="172">
        <v>10</v>
      </c>
      <c r="S272" s="739">
        <f>S271*R272</f>
        <v>2.8000000000000003</v>
      </c>
      <c r="T272" s="540"/>
      <c r="AA272" s="172">
        <v>48.116592000000004</v>
      </c>
    </row>
    <row r="273" spans="2:27" ht="22.05" customHeight="1" x14ac:dyDescent="0.3">
      <c r="B273" s="771">
        <v>6</v>
      </c>
      <c r="C273" s="730" t="s">
        <v>1053</v>
      </c>
      <c r="D273" s="731"/>
      <c r="E273" s="731"/>
      <c r="F273" s="732"/>
      <c r="G273" s="779"/>
      <c r="H273" s="780"/>
      <c r="I273" s="779"/>
      <c r="J273" s="780"/>
      <c r="K273" s="779"/>
      <c r="L273" s="780"/>
      <c r="M273" s="780">
        <v>24</v>
      </c>
      <c r="N273" s="911" t="s">
        <v>58</v>
      </c>
      <c r="T273" s="746"/>
      <c r="U273" s="172" t="s">
        <v>986</v>
      </c>
      <c r="V273" s="746"/>
      <c r="W273" s="746"/>
      <c r="X273" s="746"/>
      <c r="Y273" s="746"/>
      <c r="Z273" s="746"/>
      <c r="AA273" s="746"/>
    </row>
    <row r="274" spans="2:27" ht="22.05" customHeight="1" x14ac:dyDescent="0.3">
      <c r="B274" s="771">
        <v>7</v>
      </c>
      <c r="C274" s="730" t="s">
        <v>1054</v>
      </c>
      <c r="D274" s="731"/>
      <c r="E274" s="731"/>
      <c r="F274" s="732"/>
      <c r="G274" s="779"/>
      <c r="H274" s="780"/>
      <c r="I274" s="779"/>
      <c r="J274" s="780"/>
      <c r="K274" s="779"/>
      <c r="L274" s="780"/>
      <c r="M274" s="780">
        <v>50</v>
      </c>
      <c r="N274" s="911" t="s">
        <v>58</v>
      </c>
      <c r="T274" s="746"/>
      <c r="U274" s="172">
        <v>1.6875</v>
      </c>
      <c r="V274" s="746"/>
      <c r="W274" s="746"/>
      <c r="X274" s="746"/>
      <c r="Y274" s="746"/>
      <c r="Z274" s="746"/>
      <c r="AA274" s="746"/>
    </row>
    <row r="275" spans="2:27" ht="22.05" customHeight="1" x14ac:dyDescent="0.3">
      <c r="B275" s="771">
        <v>8</v>
      </c>
      <c r="C275" s="730" t="s">
        <v>1055</v>
      </c>
      <c r="D275" s="731"/>
      <c r="E275" s="731"/>
      <c r="F275" s="732"/>
      <c r="G275" s="779"/>
      <c r="H275" s="780"/>
      <c r="I275" s="779"/>
      <c r="J275" s="780"/>
      <c r="K275" s="779"/>
      <c r="L275" s="780"/>
      <c r="M275" s="780">
        <v>4</v>
      </c>
      <c r="N275" s="911" t="str">
        <f>N274</f>
        <v>Bh</v>
      </c>
      <c r="T275" s="172" t="e">
        <v>#REF!</v>
      </c>
      <c r="U275" s="403"/>
      <c r="V275" s="403"/>
      <c r="W275" s="403"/>
      <c r="X275" s="403"/>
      <c r="Y275" s="403"/>
      <c r="Z275" s="403"/>
      <c r="AA275" s="403"/>
    </row>
    <row r="276" spans="2:27" ht="22.05" customHeight="1" x14ac:dyDescent="0.3">
      <c r="B276" s="771">
        <v>9</v>
      </c>
      <c r="C276" s="730" t="s">
        <v>1058</v>
      </c>
      <c r="D276" s="731"/>
      <c r="E276" s="731"/>
      <c r="F276" s="732"/>
      <c r="G276" s="779"/>
      <c r="H276" s="780"/>
      <c r="I276" s="779"/>
      <c r="J276" s="780"/>
      <c r="K276" s="779"/>
      <c r="L276" s="780"/>
      <c r="M276" s="780">
        <v>2</v>
      </c>
      <c r="N276" s="911" t="s">
        <v>58</v>
      </c>
      <c r="T276" s="746"/>
      <c r="U276" s="746"/>
      <c r="V276" s="746"/>
    </row>
    <row r="277" spans="2:27" ht="22.05" customHeight="1" thickBot="1" x14ac:dyDescent="0.35">
      <c r="B277" s="799">
        <v>10</v>
      </c>
      <c r="C277" s="1075" t="s">
        <v>1063</v>
      </c>
      <c r="D277" s="1076"/>
      <c r="E277" s="1076"/>
      <c r="F277" s="1077"/>
      <c r="G277" s="891"/>
      <c r="H277" s="892"/>
      <c r="I277" s="891"/>
      <c r="J277" s="892"/>
      <c r="K277" s="891"/>
      <c r="L277" s="892"/>
      <c r="M277" s="904">
        <v>3</v>
      </c>
      <c r="N277" s="917" t="str">
        <f>N276</f>
        <v>Bh</v>
      </c>
      <c r="T277" s="746"/>
      <c r="U277" s="746"/>
      <c r="V277" s="746"/>
    </row>
    <row r="278" spans="2:27" ht="22.05" customHeight="1" x14ac:dyDescent="0.3">
      <c r="N278" s="521"/>
      <c r="T278" s="746"/>
      <c r="U278" s="746"/>
      <c r="V278" s="746"/>
    </row>
    <row r="279" spans="2:27" ht="14.4" x14ac:dyDescent="0.3">
      <c r="T279" s="746"/>
      <c r="U279" s="746"/>
      <c r="V279" s="746"/>
    </row>
    <row r="280" spans="2:27" ht="14.4" x14ac:dyDescent="0.3">
      <c r="O280" s="172">
        <f>N280+N281+N283*(3)</f>
        <v>4.9679999999999995E-2</v>
      </c>
      <c r="T280" s="746"/>
      <c r="U280" s="746"/>
      <c r="V280" s="746"/>
    </row>
    <row r="281" spans="2:27" ht="14.4" x14ac:dyDescent="0.3">
      <c r="P281" s="172">
        <f>O280+N282</f>
        <v>4.9679999999999995E-2</v>
      </c>
      <c r="T281" s="746"/>
      <c r="U281" s="746"/>
      <c r="V281" s="746"/>
    </row>
    <row r="282" spans="2:27" ht="14.4" x14ac:dyDescent="0.3">
      <c r="T282" s="746"/>
      <c r="U282" s="746"/>
      <c r="V282" s="746"/>
    </row>
    <row r="283" spans="2:27" x14ac:dyDescent="0.3">
      <c r="J283" s="171" t="s">
        <v>1043</v>
      </c>
      <c r="K283" s="172">
        <v>0.06</v>
      </c>
      <c r="L283" s="171">
        <v>0.12</v>
      </c>
      <c r="M283" s="171">
        <v>2.2999999999999998</v>
      </c>
      <c r="N283" s="172">
        <f>K283*L283*M283</f>
        <v>1.6559999999999998E-2</v>
      </c>
      <c r="T283" s="403"/>
      <c r="U283" s="403"/>
      <c r="V283" s="403"/>
    </row>
    <row r="284" spans="2:27" ht="14.4" x14ac:dyDescent="0.3">
      <c r="T284" s="746"/>
      <c r="U284" s="746"/>
      <c r="V284" s="172">
        <v>123</v>
      </c>
    </row>
    <row r="285" spans="2:27" ht="14.4" x14ac:dyDescent="0.3">
      <c r="T285" s="746"/>
      <c r="U285" s="746"/>
      <c r="V285" s="746"/>
    </row>
    <row r="286" spans="2:27" ht="14.4" x14ac:dyDescent="0.3">
      <c r="M286" s="171">
        <v>10</v>
      </c>
      <c r="O286" s="172" t="s">
        <v>1041</v>
      </c>
      <c r="P286" s="172">
        <v>0.06</v>
      </c>
      <c r="Q286" s="172">
        <v>0.12</v>
      </c>
      <c r="R286" s="172">
        <v>2</v>
      </c>
      <c r="T286" s="746">
        <f>R286*Q286*P286</f>
        <v>1.44E-2</v>
      </c>
      <c r="U286" s="746"/>
      <c r="V286" s="746"/>
    </row>
    <row r="287" spans="2:27" ht="14.4" x14ac:dyDescent="0.3">
      <c r="O287" s="172" t="s">
        <v>1042</v>
      </c>
      <c r="P287" s="172">
        <v>0.04</v>
      </c>
      <c r="Q287" s="172">
        <v>0.12</v>
      </c>
      <c r="R287" s="172">
        <v>2</v>
      </c>
      <c r="T287" s="746">
        <v>0</v>
      </c>
      <c r="U287" s="746"/>
      <c r="V287" s="172">
        <v>123</v>
      </c>
    </row>
    <row r="288" spans="2:27" ht="14.4" x14ac:dyDescent="0.3">
      <c r="O288" s="172" t="s">
        <v>1043</v>
      </c>
      <c r="P288" s="172">
        <f>P286</f>
        <v>0.06</v>
      </c>
      <c r="Q288" s="172">
        <v>0.12</v>
      </c>
      <c r="R288" s="172">
        <v>2.2999999999999998</v>
      </c>
      <c r="T288" s="746">
        <f>T286*2</f>
        <v>2.8799999999999999E-2</v>
      </c>
      <c r="U288" s="746"/>
      <c r="V288" s="746"/>
    </row>
    <row r="289" spans="15:22" ht="14.4" x14ac:dyDescent="0.3">
      <c r="O289" s="172" t="s">
        <v>1044</v>
      </c>
      <c r="P289" s="172">
        <v>0.06</v>
      </c>
      <c r="Q289" s="172">
        <f>Q288</f>
        <v>0.12</v>
      </c>
      <c r="R289" s="172">
        <v>0.7</v>
      </c>
      <c r="T289" s="746">
        <f>P289*Q289*R289</f>
        <v>5.0399999999999993E-3</v>
      </c>
      <c r="U289" s="746"/>
      <c r="V289" s="746"/>
    </row>
    <row r="290" spans="15:22" ht="14.4" x14ac:dyDescent="0.3">
      <c r="O290" s="172" t="s">
        <v>1045</v>
      </c>
      <c r="P290" s="172">
        <v>0.05</v>
      </c>
      <c r="Q290" s="172">
        <v>0.05</v>
      </c>
      <c r="R290" s="172">
        <v>8</v>
      </c>
      <c r="S290" s="172">
        <v>10</v>
      </c>
      <c r="T290" s="866">
        <f>P290*Q290*R290*S290</f>
        <v>0.20000000000000004</v>
      </c>
      <c r="U290" s="746"/>
      <c r="V290" s="746"/>
    </row>
    <row r="291" spans="15:22" ht="14.4" x14ac:dyDescent="0.3">
      <c r="T291" s="746">
        <f>SUM(T286:T290)</f>
        <v>0.24824000000000004</v>
      </c>
      <c r="U291" s="746"/>
      <c r="V291" s="746"/>
    </row>
    <row r="292" spans="15:22" ht="14.4" x14ac:dyDescent="0.3">
      <c r="T292" s="746"/>
      <c r="U292" s="746"/>
      <c r="V292" s="746"/>
    </row>
    <row r="293" spans="15:22" x14ac:dyDescent="0.3">
      <c r="T293" s="403"/>
      <c r="U293" s="403"/>
      <c r="V293" s="403"/>
    </row>
    <row r="294" spans="15:22" ht="14.4" x14ac:dyDescent="0.3">
      <c r="T294" s="746"/>
      <c r="U294" s="746"/>
      <c r="V294" s="172">
        <v>123</v>
      </c>
    </row>
    <row r="295" spans="15:22" ht="14.4" x14ac:dyDescent="0.3">
      <c r="T295" s="746"/>
      <c r="U295" s="746"/>
      <c r="V295" s="746"/>
    </row>
    <row r="296" spans="15:22" ht="14.4" x14ac:dyDescent="0.3">
      <c r="T296" s="746"/>
      <c r="U296" s="746"/>
      <c r="V296" s="746"/>
    </row>
    <row r="297" spans="15:22" ht="14.4" x14ac:dyDescent="0.3">
      <c r="T297" s="746"/>
      <c r="U297" s="746"/>
      <c r="V297" s="172">
        <v>123</v>
      </c>
    </row>
    <row r="298" spans="15:22" ht="14.4" x14ac:dyDescent="0.3">
      <c r="T298" s="746"/>
      <c r="U298" s="746"/>
      <c r="V298" s="746"/>
    </row>
    <row r="299" spans="15:22" ht="14.4" x14ac:dyDescent="0.3">
      <c r="T299" s="746"/>
      <c r="U299" s="746"/>
      <c r="V299" s="746"/>
    </row>
    <row r="300" spans="15:22" ht="14.4" x14ac:dyDescent="0.3">
      <c r="T300" s="746"/>
      <c r="U300" s="746"/>
      <c r="V300" s="746"/>
    </row>
    <row r="301" spans="15:22" ht="14.4" x14ac:dyDescent="0.3">
      <c r="T301" s="746"/>
      <c r="U301" s="746"/>
      <c r="V301" s="746"/>
    </row>
    <row r="302" spans="15:22" ht="14.4" x14ac:dyDescent="0.3">
      <c r="T302" s="746"/>
      <c r="U302" s="746"/>
      <c r="V302" s="746"/>
    </row>
    <row r="303" spans="15:22" ht="14.4" x14ac:dyDescent="0.3">
      <c r="T303" s="746"/>
      <c r="U303" s="746"/>
      <c r="V303" s="746"/>
    </row>
    <row r="304" spans="15:22" ht="14.4" x14ac:dyDescent="0.3">
      <c r="T304" s="746"/>
      <c r="U304" s="746"/>
      <c r="V304" s="746"/>
    </row>
    <row r="305" spans="20:27" x14ac:dyDescent="0.3">
      <c r="T305" s="403"/>
      <c r="U305" s="403"/>
      <c r="V305" s="403"/>
    </row>
    <row r="306" spans="20:27" ht="14.4" x14ac:dyDescent="0.3">
      <c r="T306" s="746"/>
      <c r="U306" s="746"/>
      <c r="V306" s="746"/>
    </row>
    <row r="307" spans="20:27" ht="14.4" x14ac:dyDescent="0.3">
      <c r="T307" s="746"/>
      <c r="U307" s="746"/>
      <c r="V307" s="746"/>
    </row>
    <row r="308" spans="20:27" ht="14.4" x14ac:dyDescent="0.3">
      <c r="T308" s="746"/>
      <c r="U308" s="746"/>
      <c r="V308" s="746"/>
      <c r="W308" s="746"/>
      <c r="X308" s="746"/>
      <c r="Y308" s="746"/>
      <c r="Z308" s="746"/>
      <c r="AA308" s="746"/>
    </row>
    <row r="309" spans="20:27" ht="14.4" x14ac:dyDescent="0.3">
      <c r="T309" s="746"/>
      <c r="U309" s="746"/>
      <c r="V309" s="746"/>
      <c r="W309" s="746"/>
      <c r="X309" s="746"/>
      <c r="Y309" s="746"/>
      <c r="Z309" s="746"/>
      <c r="AA309" s="746"/>
    </row>
    <row r="310" spans="20:27" ht="14.4" x14ac:dyDescent="0.3">
      <c r="T310" s="746"/>
      <c r="U310" s="746"/>
      <c r="V310" s="746"/>
      <c r="W310" s="746"/>
      <c r="X310" s="746"/>
      <c r="Y310" s="746"/>
      <c r="Z310" s="746"/>
      <c r="AA310" s="746"/>
    </row>
    <row r="311" spans="20:27" ht="14.4" x14ac:dyDescent="0.3">
      <c r="T311" s="746"/>
      <c r="U311" s="746"/>
      <c r="V311" s="746"/>
      <c r="W311" s="746"/>
      <c r="X311" s="746"/>
      <c r="Y311" s="746"/>
      <c r="Z311" s="746"/>
      <c r="AA311" s="746"/>
    </row>
    <row r="312" spans="20:27" ht="14.4" x14ac:dyDescent="0.3">
      <c r="T312" s="746"/>
      <c r="U312" s="172" t="s">
        <v>981</v>
      </c>
      <c r="V312" s="746"/>
      <c r="W312" s="746"/>
      <c r="X312" s="746"/>
      <c r="Y312" s="746"/>
      <c r="Z312" s="746"/>
      <c r="AA312" s="746"/>
    </row>
    <row r="313" spans="20:27" ht="14.4" x14ac:dyDescent="0.3">
      <c r="T313" s="746"/>
      <c r="U313" s="403" t="s">
        <v>983</v>
      </c>
      <c r="V313" s="403">
        <v>12</v>
      </c>
      <c r="W313" s="403">
        <v>0.8877600000000001</v>
      </c>
      <c r="X313" s="403">
        <v>11.25</v>
      </c>
      <c r="Y313" s="403">
        <v>4</v>
      </c>
      <c r="Z313" s="403">
        <v>45</v>
      </c>
      <c r="AA313" s="403">
        <v>39.949200000000005</v>
      </c>
    </row>
    <row r="314" spans="20:27" x14ac:dyDescent="0.3">
      <c r="T314" s="541"/>
      <c r="U314" s="172" t="s">
        <v>984</v>
      </c>
      <c r="V314" s="172">
        <v>8</v>
      </c>
      <c r="W314" s="403">
        <v>0.39456000000000002</v>
      </c>
      <c r="X314" s="172">
        <v>0.45999999999999996</v>
      </c>
      <c r="Y314" s="172">
        <v>45</v>
      </c>
      <c r="Z314" s="172">
        <v>20.7</v>
      </c>
      <c r="AA314" s="172">
        <v>8.1673919999999995</v>
      </c>
    </row>
    <row r="315" spans="20:27" x14ac:dyDescent="0.3">
      <c r="T315" s="541"/>
      <c r="AA315" s="172">
        <v>48.116592000000004</v>
      </c>
    </row>
    <row r="316" spans="20:27" x14ac:dyDescent="0.3">
      <c r="T316" s="541"/>
      <c r="U316" s="541" t="s">
        <v>988</v>
      </c>
      <c r="V316" s="541"/>
      <c r="W316" s="541"/>
      <c r="X316" s="541"/>
      <c r="Y316" s="541"/>
      <c r="Z316" s="541"/>
      <c r="AA316" s="541"/>
    </row>
    <row r="317" spans="20:27" x14ac:dyDescent="0.3">
      <c r="T317" s="541"/>
      <c r="U317" s="541">
        <v>0.4</v>
      </c>
      <c r="V317" s="541">
        <v>4.5</v>
      </c>
      <c r="W317" s="541">
        <v>1.5</v>
      </c>
      <c r="X317" s="541"/>
      <c r="Y317" s="541"/>
      <c r="Z317" s="541"/>
      <c r="AA317" s="541"/>
    </row>
    <row r="318" spans="20:27" x14ac:dyDescent="0.3">
      <c r="T318" s="541"/>
      <c r="U318" s="541"/>
      <c r="V318" s="541"/>
      <c r="W318" s="541"/>
      <c r="X318" s="541"/>
      <c r="Y318" s="541"/>
      <c r="Z318" s="541"/>
      <c r="AA318" s="541"/>
    </row>
    <row r="319" spans="20:27" x14ac:dyDescent="0.3">
      <c r="T319" s="541"/>
      <c r="U319" s="541"/>
      <c r="V319" s="541"/>
      <c r="W319" s="541"/>
      <c r="X319" s="541"/>
      <c r="Y319" s="541"/>
      <c r="Z319" s="541"/>
      <c r="AA319" s="541"/>
    </row>
    <row r="320" spans="20:27" ht="14.4" x14ac:dyDescent="0.3">
      <c r="T320" s="746"/>
      <c r="U320" s="172" t="s">
        <v>990</v>
      </c>
      <c r="V320" s="746"/>
      <c r="W320" s="746"/>
      <c r="X320" s="746"/>
      <c r="Y320" s="746"/>
      <c r="Z320" s="746"/>
      <c r="AA320" s="746"/>
    </row>
    <row r="321" spans="20:27" x14ac:dyDescent="0.3">
      <c r="T321" s="403"/>
      <c r="U321" s="403">
        <v>6</v>
      </c>
      <c r="V321" s="403">
        <v>7</v>
      </c>
      <c r="W321" s="403">
        <v>0.12</v>
      </c>
      <c r="X321" s="403">
        <v>5.04</v>
      </c>
      <c r="Y321" s="403"/>
      <c r="Z321" s="403"/>
      <c r="AA321" s="403"/>
    </row>
    <row r="322" spans="20:27" ht="14.4" x14ac:dyDescent="0.3">
      <c r="T322" s="746"/>
      <c r="U322" s="172" t="s">
        <v>981</v>
      </c>
      <c r="V322" s="746"/>
      <c r="W322" s="746"/>
      <c r="X322" s="746"/>
      <c r="Y322" s="746"/>
      <c r="Z322" s="746"/>
      <c r="AA322" s="746"/>
    </row>
    <row r="323" spans="20:27" ht="14.4" x14ac:dyDescent="0.3">
      <c r="T323" s="746"/>
      <c r="U323" s="172" t="s">
        <v>991</v>
      </c>
      <c r="V323" s="172">
        <v>12</v>
      </c>
      <c r="W323" s="172">
        <v>0.8877600000000001</v>
      </c>
      <c r="X323" s="172">
        <v>6</v>
      </c>
      <c r="Y323" s="172">
        <v>50</v>
      </c>
      <c r="Z323" s="172">
        <v>300</v>
      </c>
      <c r="AA323" s="172">
        <v>266.32800000000003</v>
      </c>
    </row>
    <row r="324" spans="20:27" ht="14.4" x14ac:dyDescent="0.3">
      <c r="T324" s="746"/>
      <c r="U324" s="172" t="s">
        <v>991</v>
      </c>
      <c r="V324" s="172">
        <v>12</v>
      </c>
      <c r="W324" s="172">
        <v>0.8877600000000001</v>
      </c>
      <c r="X324" s="172">
        <v>7</v>
      </c>
      <c r="Y324" s="172">
        <v>58.333333333333336</v>
      </c>
      <c r="Z324" s="172">
        <v>408.33333333333337</v>
      </c>
      <c r="AA324" s="172">
        <v>362.50200000000007</v>
      </c>
    </row>
    <row r="325" spans="20:27" ht="14.4" x14ac:dyDescent="0.3">
      <c r="T325" s="746"/>
      <c r="U325" s="746"/>
      <c r="V325" s="746"/>
      <c r="W325" s="746"/>
      <c r="X325" s="1067" t="s">
        <v>992</v>
      </c>
      <c r="Y325" s="1067"/>
      <c r="Z325" s="1067"/>
      <c r="AA325" s="172">
        <v>628.83000000000015</v>
      </c>
    </row>
    <row r="326" spans="20:27" x14ac:dyDescent="0.3">
      <c r="T326" s="403"/>
      <c r="U326" s="403"/>
      <c r="V326" s="403"/>
      <c r="W326" s="403"/>
      <c r="X326" s="403"/>
      <c r="Y326" s="403"/>
      <c r="Z326" s="403"/>
      <c r="AA326" s="403"/>
    </row>
    <row r="327" spans="20:27" x14ac:dyDescent="0.3">
      <c r="T327" s="403"/>
      <c r="U327" s="172" t="s">
        <v>985</v>
      </c>
      <c r="V327" s="403"/>
      <c r="W327" s="403"/>
      <c r="X327" s="403"/>
      <c r="Y327" s="403"/>
      <c r="Z327" s="403"/>
      <c r="AA327" s="403"/>
    </row>
    <row r="328" spans="20:27" x14ac:dyDescent="0.3">
      <c r="T328" s="403"/>
      <c r="U328" s="403"/>
      <c r="V328" s="403"/>
      <c r="W328" s="403"/>
      <c r="X328" s="403"/>
      <c r="Y328" s="403"/>
      <c r="Z328" s="403"/>
      <c r="AA328" s="403"/>
    </row>
    <row r="329" spans="20:27" x14ac:dyDescent="0.3">
      <c r="T329" s="403"/>
      <c r="U329" s="403"/>
      <c r="V329" s="403"/>
      <c r="W329" s="403"/>
      <c r="X329" s="403"/>
      <c r="Y329" s="403"/>
      <c r="Z329" s="403"/>
      <c r="AA329" s="403"/>
    </row>
    <row r="330" spans="20:27" x14ac:dyDescent="0.3">
      <c r="T330" s="403"/>
      <c r="U330" s="403"/>
      <c r="V330" s="403"/>
      <c r="W330" s="403"/>
      <c r="X330" s="403"/>
      <c r="Y330" s="403"/>
      <c r="Z330" s="403"/>
      <c r="AA330" s="403"/>
    </row>
    <row r="331" spans="20:27" x14ac:dyDescent="0.3">
      <c r="T331" s="403"/>
      <c r="U331" s="403">
        <v>13</v>
      </c>
      <c r="V331" s="403" t="s">
        <v>993</v>
      </c>
      <c r="W331" s="403">
        <v>0.12</v>
      </c>
      <c r="X331" s="403">
        <v>1.56</v>
      </c>
      <c r="Y331" s="403"/>
      <c r="Z331" s="403"/>
      <c r="AA331" s="403"/>
    </row>
    <row r="332" spans="20:27" x14ac:dyDescent="0.3">
      <c r="T332" s="403"/>
      <c r="U332" s="403"/>
      <c r="V332" s="403"/>
      <c r="W332" s="403"/>
      <c r="X332" s="403"/>
      <c r="Y332" s="403"/>
      <c r="Z332" s="403"/>
      <c r="AA332" s="403"/>
    </row>
    <row r="333" spans="20:27" ht="14.4" x14ac:dyDescent="0.3">
      <c r="T333" s="746"/>
      <c r="U333" s="746"/>
      <c r="V333" s="746"/>
      <c r="W333" s="746"/>
      <c r="X333" s="746"/>
      <c r="Y333" s="746"/>
      <c r="Z333" s="746"/>
      <c r="AA333" s="746"/>
    </row>
    <row r="334" spans="20:27" ht="14.4" x14ac:dyDescent="0.3">
      <c r="T334" s="746"/>
      <c r="U334" s="746"/>
      <c r="V334" s="746"/>
      <c r="W334" s="746"/>
      <c r="X334" s="746"/>
      <c r="Y334" s="746"/>
      <c r="Z334" s="746"/>
      <c r="AA334" s="746"/>
    </row>
    <row r="335" spans="20:27" ht="14.4" x14ac:dyDescent="0.3">
      <c r="T335" s="746"/>
      <c r="U335" s="746"/>
      <c r="V335" s="746"/>
      <c r="W335" s="746"/>
      <c r="X335" s="746"/>
      <c r="Y335" s="746"/>
      <c r="Z335" s="746"/>
      <c r="AA335" s="746"/>
    </row>
    <row r="336" spans="20:27" x14ac:dyDescent="0.3">
      <c r="T336" s="403"/>
      <c r="U336" s="403"/>
      <c r="V336" s="403"/>
      <c r="W336" s="403"/>
      <c r="X336" s="403"/>
      <c r="Y336" s="403"/>
      <c r="Z336" s="403"/>
      <c r="AA336" s="403"/>
    </row>
    <row r="337" spans="20:27" ht="14.4" x14ac:dyDescent="0.3">
      <c r="T337" s="746"/>
      <c r="U337" s="746"/>
      <c r="V337" s="746"/>
      <c r="W337" s="746"/>
      <c r="X337" s="746"/>
      <c r="Y337" s="746"/>
      <c r="Z337" s="746"/>
      <c r="AA337" s="746"/>
    </row>
    <row r="338" spans="20:27" ht="14.4" x14ac:dyDescent="0.3">
      <c r="T338" s="746"/>
      <c r="U338" s="746"/>
      <c r="V338" s="746"/>
      <c r="W338" s="746"/>
      <c r="X338" s="746"/>
      <c r="Y338" s="746"/>
      <c r="Z338" s="746"/>
      <c r="AA338" s="746"/>
    </row>
  </sheetData>
  <mergeCells count="91">
    <mergeCell ref="C141:F141"/>
    <mergeCell ref="C147:F147"/>
    <mergeCell ref="C146:F146"/>
    <mergeCell ref="C159:E159"/>
    <mergeCell ref="C160:E160"/>
    <mergeCell ref="C152:F152"/>
    <mergeCell ref="T184:U185"/>
    <mergeCell ref="C157:F157"/>
    <mergeCell ref="C277:F277"/>
    <mergeCell ref="C149:F149"/>
    <mergeCell ref="C148:N148"/>
    <mergeCell ref="C161:E161"/>
    <mergeCell ref="C269:F269"/>
    <mergeCell ref="C117:F117"/>
    <mergeCell ref="C113:E113"/>
    <mergeCell ref="X325:Z325"/>
    <mergeCell ref="C112:F112"/>
    <mergeCell ref="C145:L145"/>
    <mergeCell ref="C143:F143"/>
    <mergeCell ref="C144:F144"/>
    <mergeCell ref="C130:L130"/>
    <mergeCell ref="C138:F138"/>
    <mergeCell ref="C139:F139"/>
    <mergeCell ref="C140:F140"/>
    <mergeCell ref="C136:F136"/>
    <mergeCell ref="C137:F137"/>
    <mergeCell ref="C131:F131"/>
    <mergeCell ref="C132:F132"/>
    <mergeCell ref="S184:S185"/>
    <mergeCell ref="C133:F133"/>
    <mergeCell ref="C134:F134"/>
    <mergeCell ref="C135:F135"/>
    <mergeCell ref="C126:F126"/>
    <mergeCell ref="C118:F118"/>
    <mergeCell ref="C125:F125"/>
    <mergeCell ref="C124:F124"/>
    <mergeCell ref="C119:F119"/>
    <mergeCell ref="C271:F271"/>
    <mergeCell ref="C104:F104"/>
    <mergeCell ref="C120:F120"/>
    <mergeCell ref="C123:F123"/>
    <mergeCell ref="C122:F122"/>
    <mergeCell ref="C121:F121"/>
    <mergeCell ref="C115:F115"/>
    <mergeCell ref="C114:F114"/>
    <mergeCell ref="C105:F105"/>
    <mergeCell ref="C106:F106"/>
    <mergeCell ref="C107:F107"/>
    <mergeCell ref="C108:F108"/>
    <mergeCell ref="C111:F111"/>
    <mergeCell ref="B3:N3"/>
    <mergeCell ref="B4:N4"/>
    <mergeCell ref="C11:F11"/>
    <mergeCell ref="C12:F12"/>
    <mergeCell ref="C38:F38"/>
    <mergeCell ref="C37:F37"/>
    <mergeCell ref="C13:F13"/>
    <mergeCell ref="C24:F24"/>
    <mergeCell ref="C14:F14"/>
    <mergeCell ref="C15:F15"/>
    <mergeCell ref="C16:F16"/>
    <mergeCell ref="C17:F17"/>
    <mergeCell ref="C19:F19"/>
    <mergeCell ref="C20:F20"/>
    <mergeCell ref="C21:F21"/>
    <mergeCell ref="C36:F36"/>
    <mergeCell ref="C35:F35"/>
    <mergeCell ref="C86:F86"/>
    <mergeCell ref="C100:F100"/>
    <mergeCell ref="C82:F82"/>
    <mergeCell ref="C81:F81"/>
    <mergeCell ref="C39:E39"/>
    <mergeCell ref="C40:E40"/>
    <mergeCell ref="C41:E41"/>
    <mergeCell ref="C96:F96"/>
    <mergeCell ref="C97:F97"/>
    <mergeCell ref="C99:E99"/>
    <mergeCell ref="C90:F90"/>
    <mergeCell ref="C93:F93"/>
    <mergeCell ref="C83:F83"/>
    <mergeCell ref="C84:F84"/>
    <mergeCell ref="C85:F85"/>
    <mergeCell ref="C94:F94"/>
    <mergeCell ref="C95:F95"/>
    <mergeCell ref="C109:F109"/>
    <mergeCell ref="C110:F110"/>
    <mergeCell ref="C87:F87"/>
    <mergeCell ref="C88:F88"/>
    <mergeCell ref="C89:F89"/>
    <mergeCell ref="C102:F102"/>
    <mergeCell ref="C101:F101"/>
  </mergeCells>
  <phoneticPr fontId="76" type="noConversion"/>
  <printOptions horizontalCentered="1"/>
  <pageMargins left="0.7" right="0.7" top="0.75" bottom="0.75" header="0.3" footer="0.3"/>
  <pageSetup paperSize="9" scale="59" fitToHeight="0" orientation="portrait" r:id="rId1"/>
  <rowBreaks count="1" manualBreakCount="1">
    <brk id="114" min="1" max="13"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D447CC-9DEC-4936-86E1-91AC5DE0240F}">
  <dimension ref="B2:N1342"/>
  <sheetViews>
    <sheetView view="pageBreakPreview" zoomScale="115" zoomScaleNormal="100" zoomScaleSheetLayoutView="115" workbookViewId="0">
      <selection activeCell="H56" sqref="H56"/>
    </sheetView>
  </sheetViews>
  <sheetFormatPr defaultColWidth="9.109375" defaultRowHeight="13.8" x14ac:dyDescent="0.3"/>
  <cols>
    <col min="1" max="1" width="9.109375" style="306"/>
    <col min="2" max="2" width="5.5546875" style="306" customWidth="1"/>
    <col min="3" max="3" width="7.33203125" style="308" customWidth="1"/>
    <col min="4" max="4" width="29.88671875" style="308" customWidth="1"/>
    <col min="5" max="5" width="7.6640625" style="308" customWidth="1"/>
    <col min="6" max="6" width="9.44140625" style="308" customWidth="1"/>
    <col min="7" max="7" width="12" style="308" customWidth="1"/>
    <col min="8" max="8" width="15.44140625" style="308" customWidth="1"/>
    <col min="9" max="9" width="18.109375" style="308" customWidth="1"/>
    <col min="10" max="10" width="9.109375" style="306"/>
    <col min="11" max="11" width="12.33203125" style="306" bestFit="1" customWidth="1"/>
    <col min="12" max="12" width="11.44140625" style="306" bestFit="1" customWidth="1"/>
    <col min="13" max="13" width="9.33203125" style="306" bestFit="1" customWidth="1"/>
    <col min="14" max="16384" width="9.109375" style="306"/>
  </cols>
  <sheetData>
    <row r="2" spans="2:9" x14ac:dyDescent="0.3">
      <c r="B2" s="308" t="s">
        <v>496</v>
      </c>
      <c r="F2" s="308">
        <v>0</v>
      </c>
    </row>
    <row r="4" spans="2:9" ht="17.399999999999999" x14ac:dyDescent="0.3">
      <c r="B4" s="1096" t="s">
        <v>250</v>
      </c>
      <c r="C4" s="1096"/>
      <c r="D4" s="1096"/>
      <c r="E4" s="1096"/>
      <c r="F4" s="1096"/>
      <c r="G4" s="1096"/>
      <c r="H4" s="1096"/>
      <c r="I4" s="1096"/>
    </row>
    <row r="5" spans="2:9" ht="15" x14ac:dyDescent="0.3">
      <c r="B5" s="1097" t="s">
        <v>839</v>
      </c>
      <c r="C5" s="1097"/>
      <c r="D5" s="1097"/>
      <c r="E5" s="1097"/>
      <c r="F5" s="1097"/>
      <c r="G5" s="1097"/>
      <c r="H5" s="1097"/>
      <c r="I5" s="1097"/>
    </row>
    <row r="6" spans="2:9" ht="15" x14ac:dyDescent="0.3">
      <c r="B6" s="360"/>
      <c r="C6" s="423"/>
      <c r="D6" s="423"/>
      <c r="E6" s="423"/>
      <c r="F6" s="423"/>
      <c r="G6" s="423"/>
      <c r="H6" s="423"/>
      <c r="I6" s="423"/>
    </row>
    <row r="7" spans="2:9" ht="15" x14ac:dyDescent="0.3">
      <c r="B7" s="372" t="s">
        <v>838</v>
      </c>
      <c r="C7" s="424"/>
      <c r="D7" s="424" t="s">
        <v>770</v>
      </c>
      <c r="E7" s="425"/>
      <c r="F7" s="425"/>
      <c r="G7" s="425"/>
      <c r="H7" s="425"/>
      <c r="I7" s="425"/>
    </row>
    <row r="8" spans="2:9" x14ac:dyDescent="0.3">
      <c r="B8" s="309" t="s">
        <v>660</v>
      </c>
      <c r="C8" s="309"/>
      <c r="D8" s="309" t="s">
        <v>661</v>
      </c>
      <c r="E8" s="309"/>
      <c r="F8" s="309"/>
      <c r="G8" s="309"/>
      <c r="H8" s="309"/>
      <c r="I8" s="309"/>
    </row>
    <row r="9" spans="2:9" ht="41.4" x14ac:dyDescent="0.3">
      <c r="B9" s="353" t="s">
        <v>486</v>
      </c>
      <c r="C9" s="1095" t="s">
        <v>51</v>
      </c>
      <c r="D9" s="1095"/>
      <c r="E9" s="426" t="s">
        <v>52</v>
      </c>
      <c r="F9" s="426" t="s">
        <v>53</v>
      </c>
      <c r="G9" s="426" t="s">
        <v>487</v>
      </c>
      <c r="H9" s="427" t="s">
        <v>499</v>
      </c>
      <c r="I9" s="427" t="s">
        <v>498</v>
      </c>
    </row>
    <row r="10" spans="2:9" x14ac:dyDescent="0.3">
      <c r="B10" s="354" t="s">
        <v>0</v>
      </c>
      <c r="C10" s="358" t="s">
        <v>488</v>
      </c>
      <c r="D10" s="428"/>
      <c r="E10" s="356"/>
      <c r="F10" s="356"/>
      <c r="G10" s="355"/>
      <c r="H10" s="355"/>
      <c r="I10" s="355"/>
    </row>
    <row r="11" spans="2:9" x14ac:dyDescent="0.3">
      <c r="B11" s="354"/>
      <c r="C11" s="358" t="str">
        <f>UB!C$5</f>
        <v>Pekerja</v>
      </c>
      <c r="D11" s="428"/>
      <c r="E11" s="356" t="str">
        <f>VLOOKUP(C11,UB!$C$5:$G$32,5,FALSE)</f>
        <v>L.01</v>
      </c>
      <c r="F11" s="356" t="str">
        <f>VLOOKUP(C11,UB!$C$5:$G$32,3,FALSE)</f>
        <v>OH</v>
      </c>
      <c r="G11" s="355">
        <v>0.1</v>
      </c>
      <c r="H11" s="355">
        <f>VLOOKUP(C11,UB!$C$5:$G$32,4,FALSE)</f>
        <v>110000</v>
      </c>
      <c r="I11" s="355">
        <f>G11*H11</f>
        <v>11000</v>
      </c>
    </row>
    <row r="12" spans="2:9" x14ac:dyDescent="0.3">
      <c r="B12" s="354"/>
      <c r="C12" s="358" t="str">
        <f>UB!C$9</f>
        <v>Tukang Kayu</v>
      </c>
      <c r="D12" s="428"/>
      <c r="E12" s="356" t="str">
        <f>VLOOKUP(C12,UB!$C$5:$G$32,5,FALSE)</f>
        <v>L.02</v>
      </c>
      <c r="F12" s="356" t="str">
        <f>VLOOKUP(C12,UB!$C$5:$G$32,3,FALSE)</f>
        <v>OH</v>
      </c>
      <c r="G12" s="355">
        <v>0.1</v>
      </c>
      <c r="H12" s="355">
        <f>VLOOKUP(C12,UB!$C$5:$G$32,4,FALSE)</f>
        <v>120000</v>
      </c>
      <c r="I12" s="355">
        <f t="shared" ref="I12:I13" si="0">G12*H12</f>
        <v>12000</v>
      </c>
    </row>
    <row r="13" spans="2:9" x14ac:dyDescent="0.3">
      <c r="B13" s="354"/>
      <c r="C13" s="358" t="str">
        <f>UB!C$20</f>
        <v>Kepala Tukang</v>
      </c>
      <c r="D13" s="428"/>
      <c r="E13" s="356" t="str">
        <f>VLOOKUP(C13,UB!$C$5:$G$32,5,FALSE)</f>
        <v>L.03</v>
      </c>
      <c r="F13" s="356" t="str">
        <f>VLOOKUP(C13,UB!$C$5:$G$32,3,FALSE)</f>
        <v>OH</v>
      </c>
      <c r="G13" s="355">
        <v>0.01</v>
      </c>
      <c r="H13" s="355">
        <f>VLOOKUP(C13,UB!$C$5:$G$32,4,FALSE)</f>
        <v>130000</v>
      </c>
      <c r="I13" s="355">
        <f t="shared" si="0"/>
        <v>1300</v>
      </c>
    </row>
    <row r="14" spans="2:9" x14ac:dyDescent="0.3">
      <c r="B14" s="354"/>
      <c r="C14" s="358" t="str">
        <f>UB!C$21</f>
        <v>Mandor</v>
      </c>
      <c r="D14" s="428"/>
      <c r="E14" s="356" t="str">
        <f>VLOOKUP(C14,UB!$C$5:$G$32,5,FALSE)</f>
        <v>L.04</v>
      </c>
      <c r="F14" s="356" t="str">
        <f>VLOOKUP(C14,UB!$C$5:$G$32,3,FALSE)</f>
        <v>OH</v>
      </c>
      <c r="G14" s="355">
        <v>5.0000000000000001E-3</v>
      </c>
      <c r="H14" s="355">
        <f>VLOOKUP(C14,UB!$C$5:$G$32,4,FALSE)</f>
        <v>130000</v>
      </c>
      <c r="I14" s="355">
        <f t="shared" ref="I14" si="1">G14*H14</f>
        <v>650</v>
      </c>
    </row>
    <row r="15" spans="2:9" x14ac:dyDescent="0.3">
      <c r="B15" s="354"/>
      <c r="C15" s="1086" t="s">
        <v>491</v>
      </c>
      <c r="D15" s="1087"/>
      <c r="E15" s="1087"/>
      <c r="F15" s="1087"/>
      <c r="G15" s="1087"/>
      <c r="H15" s="1088"/>
      <c r="I15" s="355">
        <f>SUM(I11:I14)</f>
        <v>24950</v>
      </c>
    </row>
    <row r="16" spans="2:9" x14ac:dyDescent="0.3">
      <c r="B16" s="354" t="s">
        <v>6</v>
      </c>
      <c r="C16" s="358" t="s">
        <v>489</v>
      </c>
      <c r="D16" s="429"/>
      <c r="E16" s="355"/>
      <c r="F16" s="355"/>
      <c r="G16" s="355"/>
      <c r="H16" s="355"/>
      <c r="I16" s="355"/>
    </row>
    <row r="17" spans="2:10" x14ac:dyDescent="0.3">
      <c r="B17" s="354"/>
      <c r="C17" s="358" t="str">
        <f>UB!C$154</f>
        <v>Kayu balok</v>
      </c>
      <c r="D17" s="429"/>
      <c r="E17" s="355"/>
      <c r="F17" s="356" t="str">
        <f>VLOOKUP(C17,UB!$C$40:$F$364,3,FALSE)</f>
        <v>m3</v>
      </c>
      <c r="G17" s="355">
        <v>1.2E-2</v>
      </c>
      <c r="H17" s="356">
        <f>VLOOKUP(C17,UB!$C$40:$F$364,4,FALSE)</f>
        <v>3500000</v>
      </c>
      <c r="I17" s="355">
        <f t="shared" ref="I17" si="2">G17*H17</f>
        <v>42000</v>
      </c>
    </row>
    <row r="18" spans="2:10" x14ac:dyDescent="0.3">
      <c r="B18" s="354"/>
      <c r="C18" s="358" t="str">
        <f>UB!C$202</f>
        <v>Paku</v>
      </c>
      <c r="D18" s="429"/>
      <c r="E18" s="355"/>
      <c r="F18" s="356" t="str">
        <f>VLOOKUP(C18,UB!$C$40:$F$364,3,FALSE)</f>
        <v>kg</v>
      </c>
      <c r="G18" s="355">
        <v>0.02</v>
      </c>
      <c r="H18" s="356">
        <f>VLOOKUP(C18,UB!$C$40:$F$364,4,FALSE)</f>
        <v>22000</v>
      </c>
      <c r="I18" s="355">
        <f t="shared" ref="I18:I19" si="3">G18*H18</f>
        <v>440</v>
      </c>
    </row>
    <row r="19" spans="2:10" x14ac:dyDescent="0.3">
      <c r="B19" s="354"/>
      <c r="C19" s="358" t="str">
        <f>UB!C$163</f>
        <v>Kayu papan</v>
      </c>
      <c r="D19" s="429"/>
      <c r="E19" s="355"/>
      <c r="F19" s="356" t="str">
        <f>VLOOKUP(C19,UB!$C$40:$F$364,3,FALSE)</f>
        <v>m3</v>
      </c>
      <c r="G19" s="355">
        <v>7.0000000000000001E-3</v>
      </c>
      <c r="H19" s="356">
        <f>VLOOKUP(C19,UB!$C$40:$F$364,4,FALSE)</f>
        <v>3000000</v>
      </c>
      <c r="I19" s="355">
        <f t="shared" si="3"/>
        <v>21000</v>
      </c>
    </row>
    <row r="20" spans="2:10" x14ac:dyDescent="0.3">
      <c r="B20" s="354"/>
      <c r="C20" s="1086" t="s">
        <v>492</v>
      </c>
      <c r="D20" s="1087"/>
      <c r="E20" s="1087"/>
      <c r="F20" s="1087"/>
      <c r="G20" s="1087"/>
      <c r="H20" s="1088"/>
      <c r="I20" s="355">
        <f>SUM(I17:I19)</f>
        <v>63440</v>
      </c>
    </row>
    <row r="21" spans="2:10" x14ac:dyDescent="0.3">
      <c r="B21" s="354" t="s">
        <v>7</v>
      </c>
      <c r="C21" s="358" t="s">
        <v>490</v>
      </c>
      <c r="D21" s="428"/>
      <c r="E21" s="355"/>
      <c r="F21" s="355"/>
      <c r="G21" s="355"/>
      <c r="H21" s="355"/>
      <c r="I21" s="355"/>
    </row>
    <row r="22" spans="2:10" x14ac:dyDescent="0.3">
      <c r="B22" s="354"/>
      <c r="C22" s="358"/>
      <c r="D22" s="428"/>
      <c r="E22" s="355"/>
      <c r="F22" s="356"/>
      <c r="G22" s="355"/>
      <c r="H22" s="356"/>
      <c r="I22" s="355"/>
    </row>
    <row r="23" spans="2:10" x14ac:dyDescent="0.3">
      <c r="B23" s="354"/>
      <c r="C23" s="1086" t="s">
        <v>493</v>
      </c>
      <c r="D23" s="1087"/>
      <c r="E23" s="1087"/>
      <c r="F23" s="1087"/>
      <c r="G23" s="1087"/>
      <c r="H23" s="1088"/>
      <c r="I23" s="355">
        <f>SUM(I22)</f>
        <v>0</v>
      </c>
    </row>
    <row r="24" spans="2:10" x14ac:dyDescent="0.3">
      <c r="B24" s="354"/>
      <c r="C24" s="358"/>
      <c r="D24" s="428"/>
      <c r="E24" s="355"/>
      <c r="F24" s="355"/>
      <c r="G24" s="355"/>
      <c r="H24" s="355"/>
      <c r="I24" s="355"/>
    </row>
    <row r="25" spans="2:10" x14ac:dyDescent="0.3">
      <c r="B25" s="354" t="s">
        <v>8</v>
      </c>
      <c r="C25" s="1089" t="s">
        <v>494</v>
      </c>
      <c r="D25" s="1090"/>
      <c r="E25" s="1090"/>
      <c r="F25" s="1090"/>
      <c r="G25" s="1090"/>
      <c r="H25" s="1091"/>
      <c r="I25" s="355">
        <f>I15+I20+I23</f>
        <v>88390</v>
      </c>
    </row>
    <row r="26" spans="2:10" x14ac:dyDescent="0.3">
      <c r="B26" s="354" t="s">
        <v>9</v>
      </c>
      <c r="C26" s="1089" t="str">
        <f>B$2</f>
        <v>Biaya Umum dan Keuntungan (D x 10%) Maks. 15%</v>
      </c>
      <c r="D26" s="1090"/>
      <c r="E26" s="1090"/>
      <c r="F26" s="1090"/>
      <c r="G26" s="1091"/>
      <c r="H26" s="355">
        <f>F$2</f>
        <v>0</v>
      </c>
      <c r="I26" s="355">
        <f>I25*H26</f>
        <v>0</v>
      </c>
    </row>
    <row r="27" spans="2:10" x14ac:dyDescent="0.3">
      <c r="B27" s="353" t="s">
        <v>11</v>
      </c>
      <c r="C27" s="1092" t="s">
        <v>495</v>
      </c>
      <c r="D27" s="1093"/>
      <c r="E27" s="1093"/>
      <c r="F27" s="1093"/>
      <c r="G27" s="1093"/>
      <c r="H27" s="1094"/>
      <c r="I27" s="357">
        <f>I25+I26</f>
        <v>88390</v>
      </c>
    </row>
    <row r="29" spans="2:10" hidden="1" x14ac:dyDescent="0.3">
      <c r="B29" s="309" t="s">
        <v>251</v>
      </c>
      <c r="C29" s="309"/>
      <c r="D29" s="309" t="s">
        <v>497</v>
      </c>
      <c r="E29" s="309"/>
      <c r="F29" s="309"/>
      <c r="G29" s="309"/>
      <c r="H29" s="309"/>
      <c r="I29" s="309"/>
    </row>
    <row r="30" spans="2:10" ht="47.25" hidden="1" customHeight="1" x14ac:dyDescent="0.3">
      <c r="B30" s="353" t="s">
        <v>486</v>
      </c>
      <c r="C30" s="1095" t="s">
        <v>51</v>
      </c>
      <c r="D30" s="1095"/>
      <c r="E30" s="426" t="s">
        <v>52</v>
      </c>
      <c r="F30" s="426" t="s">
        <v>53</v>
      </c>
      <c r="G30" s="426" t="s">
        <v>487</v>
      </c>
      <c r="H30" s="427" t="s">
        <v>499</v>
      </c>
      <c r="I30" s="427" t="s">
        <v>498</v>
      </c>
      <c r="J30" s="307"/>
    </row>
    <row r="31" spans="2:10" hidden="1" x14ac:dyDescent="0.3">
      <c r="B31" s="354" t="s">
        <v>0</v>
      </c>
      <c r="C31" s="358" t="s">
        <v>488</v>
      </c>
      <c r="D31" s="428"/>
      <c r="E31" s="356"/>
      <c r="F31" s="356"/>
      <c r="G31" s="355"/>
      <c r="H31" s="355"/>
      <c r="I31" s="355"/>
    </row>
    <row r="32" spans="2:10" hidden="1" x14ac:dyDescent="0.3">
      <c r="B32" s="354"/>
      <c r="C32" s="358" t="str">
        <f>UB!C$5</f>
        <v>Pekerja</v>
      </c>
      <c r="D32" s="428"/>
      <c r="E32" s="356" t="str">
        <f>VLOOKUP(C32,UB!$C$5:$G$32,5,FALSE)</f>
        <v>L.01</v>
      </c>
      <c r="F32" s="356" t="str">
        <f>VLOOKUP(C32,UB!$C$5:$G$32,3,FALSE)</f>
        <v>OH</v>
      </c>
      <c r="G32" s="355">
        <v>1</v>
      </c>
      <c r="H32" s="355">
        <f>VLOOKUP(C32,UB!$C$5:$G$32,4,FALSE)</f>
        <v>110000</v>
      </c>
      <c r="I32" s="355">
        <f>G32*H32</f>
        <v>110000</v>
      </c>
    </row>
    <row r="33" spans="2:9" hidden="1" x14ac:dyDescent="0.3">
      <c r="B33" s="354"/>
      <c r="C33" s="358" t="str">
        <f>UB!C$9</f>
        <v>Tukang Kayu</v>
      </c>
      <c r="D33" s="428"/>
      <c r="E33" s="356" t="str">
        <f>VLOOKUP(C33,UB!$C$5:$G$32,5,FALSE)</f>
        <v>L.02</v>
      </c>
      <c r="F33" s="356" t="str">
        <f>VLOOKUP(C33,UB!$C$5:$G$32,3,FALSE)</f>
        <v>OH</v>
      </c>
      <c r="G33" s="355">
        <v>2</v>
      </c>
      <c r="H33" s="355">
        <f>VLOOKUP(C33,UB!$C$5:$G$32,4,FALSE)</f>
        <v>120000</v>
      </c>
      <c r="I33" s="355">
        <f t="shared" ref="I33:I35" si="4">G33*H33</f>
        <v>240000</v>
      </c>
    </row>
    <row r="34" spans="2:9" hidden="1" x14ac:dyDescent="0.3">
      <c r="B34" s="354"/>
      <c r="C34" s="358" t="str">
        <f>UB!C$20</f>
        <v>Kepala Tukang</v>
      </c>
      <c r="D34" s="428"/>
      <c r="E34" s="356" t="str">
        <f>VLOOKUP(C34,UB!$C$5:$G$32,5,FALSE)</f>
        <v>L.03</v>
      </c>
      <c r="F34" s="356" t="str">
        <f>VLOOKUP(C34,UB!$C$5:$G$32,3,FALSE)</f>
        <v>OH</v>
      </c>
      <c r="G34" s="355">
        <v>0.2</v>
      </c>
      <c r="H34" s="355">
        <f>VLOOKUP(C34,UB!$C$5:$G$32,4,FALSE)</f>
        <v>130000</v>
      </c>
      <c r="I34" s="355">
        <f t="shared" si="4"/>
        <v>26000</v>
      </c>
    </row>
    <row r="35" spans="2:9" hidden="1" x14ac:dyDescent="0.3">
      <c r="B35" s="354"/>
      <c r="C35" s="358" t="str">
        <f>UB!C$21</f>
        <v>Mandor</v>
      </c>
      <c r="D35" s="428"/>
      <c r="E35" s="356" t="str">
        <f>VLOOKUP(C35,UB!$C$5:$G$32,5,FALSE)</f>
        <v>L.04</v>
      </c>
      <c r="F35" s="356" t="str">
        <f>VLOOKUP(C35,UB!$C$5:$G$32,3,FALSE)</f>
        <v>OH</v>
      </c>
      <c r="G35" s="355">
        <v>0.05</v>
      </c>
      <c r="H35" s="355">
        <f>VLOOKUP(C35,UB!$C$5:$G$32,4,FALSE)</f>
        <v>130000</v>
      </c>
      <c r="I35" s="355">
        <f t="shared" si="4"/>
        <v>6500</v>
      </c>
    </row>
    <row r="36" spans="2:9" ht="15" hidden="1" customHeight="1" x14ac:dyDescent="0.3">
      <c r="B36" s="354"/>
      <c r="C36" s="1086" t="s">
        <v>491</v>
      </c>
      <c r="D36" s="1087"/>
      <c r="E36" s="1087"/>
      <c r="F36" s="1087"/>
      <c r="G36" s="1087"/>
      <c r="H36" s="1088"/>
      <c r="I36" s="355">
        <f>SUM(I32:I35)</f>
        <v>382500</v>
      </c>
    </row>
    <row r="37" spans="2:9" hidden="1" x14ac:dyDescent="0.3">
      <c r="B37" s="354" t="s">
        <v>6</v>
      </c>
      <c r="C37" s="358" t="s">
        <v>489</v>
      </c>
      <c r="D37" s="428"/>
      <c r="E37" s="355"/>
      <c r="F37" s="355"/>
      <c r="G37" s="355"/>
      <c r="H37" s="355"/>
      <c r="I37" s="355"/>
    </row>
    <row r="38" spans="2:9" hidden="1" x14ac:dyDescent="0.3">
      <c r="B38" s="354"/>
      <c r="C38" s="358" t="str">
        <f>UB!C$41</f>
        <v>Bambu diameter 6-8/600cm</v>
      </c>
      <c r="D38" s="428"/>
      <c r="E38" s="355"/>
      <c r="F38" s="356" t="str">
        <f>VLOOKUP(C38,UB!$C$40:$F$364,3,FALSE)</f>
        <v>Batang</v>
      </c>
      <c r="G38" s="355">
        <v>1.25</v>
      </c>
      <c r="H38" s="356">
        <f>VLOOKUP(C38,UB!$C$40:$F$364,4,FALSE)</f>
        <v>15000</v>
      </c>
      <c r="I38" s="355">
        <f t="shared" ref="I38:I39" si="5">G38*H38</f>
        <v>18750</v>
      </c>
    </row>
    <row r="39" spans="2:9" hidden="1" x14ac:dyDescent="0.3">
      <c r="B39" s="354"/>
      <c r="C39" s="358" t="str">
        <f>UB!C$55</f>
        <v>Tali  Ijuk</v>
      </c>
      <c r="D39" s="428"/>
      <c r="E39" s="355"/>
      <c r="F39" s="356" t="str">
        <f>VLOOKUP(C39,UB!$C$40:$F$364,3,FALSE)</f>
        <v>m3</v>
      </c>
      <c r="G39" s="355">
        <v>0.186</v>
      </c>
      <c r="H39" s="356">
        <f>VLOOKUP(C39,UB!$C$40:$F$364,4,FALSE)</f>
        <v>960000</v>
      </c>
      <c r="I39" s="355">
        <f t="shared" si="5"/>
        <v>178560</v>
      </c>
    </row>
    <row r="40" spans="2:9" ht="15" hidden="1" customHeight="1" x14ac:dyDescent="0.3">
      <c r="B40" s="354"/>
      <c r="C40" s="1086" t="s">
        <v>492</v>
      </c>
      <c r="D40" s="1087"/>
      <c r="E40" s="1087"/>
      <c r="F40" s="1087"/>
      <c r="G40" s="1087"/>
      <c r="H40" s="1088"/>
      <c r="I40" s="355">
        <f>SUM(I38:I39)</f>
        <v>197310</v>
      </c>
    </row>
    <row r="41" spans="2:9" hidden="1" x14ac:dyDescent="0.3">
      <c r="B41" s="354" t="s">
        <v>7</v>
      </c>
      <c r="C41" s="358" t="s">
        <v>490</v>
      </c>
      <c r="D41" s="428"/>
      <c r="E41" s="355"/>
      <c r="F41" s="355"/>
      <c r="G41" s="355"/>
      <c r="H41" s="355"/>
      <c r="I41" s="355"/>
    </row>
    <row r="42" spans="2:9" hidden="1" x14ac:dyDescent="0.3">
      <c r="B42" s="354"/>
      <c r="C42" s="358"/>
      <c r="D42" s="428"/>
      <c r="E42" s="355"/>
      <c r="F42" s="355"/>
      <c r="G42" s="355"/>
      <c r="H42" s="355"/>
      <c r="I42" s="355"/>
    </row>
    <row r="43" spans="2:9" ht="15" hidden="1" customHeight="1" x14ac:dyDescent="0.3">
      <c r="B43" s="354"/>
      <c r="C43" s="1086" t="s">
        <v>493</v>
      </c>
      <c r="D43" s="1087"/>
      <c r="E43" s="1087"/>
      <c r="F43" s="1087"/>
      <c r="G43" s="1087"/>
      <c r="H43" s="1088"/>
      <c r="I43" s="355">
        <f>SUM(I42)</f>
        <v>0</v>
      </c>
    </row>
    <row r="44" spans="2:9" hidden="1" x14ac:dyDescent="0.3">
      <c r="B44" s="354"/>
      <c r="C44" s="358"/>
      <c r="D44" s="428"/>
      <c r="E44" s="355"/>
      <c r="F44" s="355"/>
      <c r="G44" s="355"/>
      <c r="H44" s="355"/>
      <c r="I44" s="355"/>
    </row>
    <row r="45" spans="2:9" hidden="1" x14ac:dyDescent="0.3">
      <c r="B45" s="354" t="s">
        <v>8</v>
      </c>
      <c r="C45" s="1089" t="s">
        <v>494</v>
      </c>
      <c r="D45" s="1090"/>
      <c r="E45" s="1090"/>
      <c r="F45" s="1090"/>
      <c r="G45" s="1090"/>
      <c r="H45" s="1091"/>
      <c r="I45" s="355">
        <f>I36+I40+I43</f>
        <v>579810</v>
      </c>
    </row>
    <row r="46" spans="2:9" hidden="1" x14ac:dyDescent="0.3">
      <c r="B46" s="354" t="s">
        <v>9</v>
      </c>
      <c r="C46" s="1089" t="str">
        <f>B$2</f>
        <v>Biaya Umum dan Keuntungan (D x 10%) Maks. 15%</v>
      </c>
      <c r="D46" s="1090"/>
      <c r="E46" s="1090"/>
      <c r="F46" s="1090"/>
      <c r="G46" s="1091"/>
      <c r="H46" s="355">
        <f>F$2</f>
        <v>0</v>
      </c>
      <c r="I46" s="355">
        <f>I45*H46</f>
        <v>0</v>
      </c>
    </row>
    <row r="47" spans="2:9" hidden="1" x14ac:dyDescent="0.3">
      <c r="B47" s="353" t="s">
        <v>11</v>
      </c>
      <c r="C47" s="1092" t="s">
        <v>495</v>
      </c>
      <c r="D47" s="1093"/>
      <c r="E47" s="1093"/>
      <c r="F47" s="1093"/>
      <c r="G47" s="1093"/>
      <c r="H47" s="1094"/>
      <c r="I47" s="357">
        <f>I45+I46</f>
        <v>579810</v>
      </c>
    </row>
    <row r="48" spans="2:9" hidden="1" x14ac:dyDescent="0.3"/>
    <row r="49" spans="2:9" ht="15.6" x14ac:dyDescent="0.3">
      <c r="B49" s="365" t="s">
        <v>688</v>
      </c>
      <c r="C49" s="430"/>
      <c r="D49" s="430" t="s">
        <v>689</v>
      </c>
      <c r="E49" s="431"/>
      <c r="F49" s="431"/>
      <c r="G49" s="431"/>
      <c r="H49" s="432"/>
      <c r="I49" s="433"/>
    </row>
    <row r="50" spans="2:9" x14ac:dyDescent="0.3">
      <c r="B50" s="309" t="s">
        <v>640</v>
      </c>
      <c r="C50" s="309"/>
      <c r="D50" s="309" t="s">
        <v>641</v>
      </c>
      <c r="E50" s="309"/>
      <c r="F50" s="309"/>
      <c r="G50" s="309"/>
      <c r="H50" s="309"/>
      <c r="I50" s="309"/>
    </row>
    <row r="51" spans="2:9" ht="41.4" x14ac:dyDescent="0.3">
      <c r="B51" s="353" t="s">
        <v>486</v>
      </c>
      <c r="C51" s="1095" t="s">
        <v>51</v>
      </c>
      <c r="D51" s="1095"/>
      <c r="E51" s="426" t="s">
        <v>52</v>
      </c>
      <c r="F51" s="426" t="s">
        <v>53</v>
      </c>
      <c r="G51" s="426" t="s">
        <v>487</v>
      </c>
      <c r="H51" s="427" t="s">
        <v>499</v>
      </c>
      <c r="I51" s="427" t="s">
        <v>498</v>
      </c>
    </row>
    <row r="52" spans="2:9" x14ac:dyDescent="0.3">
      <c r="B52" s="354" t="s">
        <v>0</v>
      </c>
      <c r="C52" s="358" t="s">
        <v>488</v>
      </c>
      <c r="D52" s="428"/>
      <c r="E52" s="356"/>
      <c r="F52" s="356"/>
      <c r="G52" s="355"/>
      <c r="H52" s="355"/>
      <c r="I52" s="355"/>
    </row>
    <row r="53" spans="2:9" x14ac:dyDescent="0.3">
      <c r="B53" s="354"/>
      <c r="C53" s="358" t="str">
        <f>UB!C$5</f>
        <v>Pekerja</v>
      </c>
      <c r="D53" s="428"/>
      <c r="E53" s="356" t="str">
        <f>VLOOKUP(C53,UB!$C$5:$G$32,5,FALSE)</f>
        <v>L.01</v>
      </c>
      <c r="F53" s="356" t="str">
        <f>VLOOKUP(C53,UB!$C$5:$G$32,3,FALSE)</f>
        <v>OH</v>
      </c>
      <c r="G53" s="355">
        <v>0.75</v>
      </c>
      <c r="H53" s="355">
        <f>VLOOKUP(C53,UB!$C$5:$G$32,4,FALSE)</f>
        <v>110000</v>
      </c>
      <c r="I53" s="355">
        <f>G53*H53</f>
        <v>82500</v>
      </c>
    </row>
    <row r="54" spans="2:9" x14ac:dyDescent="0.3">
      <c r="B54" s="354"/>
      <c r="C54" s="358" t="str">
        <f>UB!C$21</f>
        <v>Mandor</v>
      </c>
      <c r="D54" s="428"/>
      <c r="E54" s="356" t="str">
        <f>VLOOKUP(C54,UB!$C$5:$G$32,5,FALSE)</f>
        <v>L.04</v>
      </c>
      <c r="F54" s="356" t="str">
        <f>VLOOKUP(C54,UB!$C$5:$G$32,3,FALSE)</f>
        <v>OH</v>
      </c>
      <c r="G54" s="355">
        <v>2.5000000000000001E-2</v>
      </c>
      <c r="H54" s="355">
        <f>VLOOKUP(C54,UB!$C$5:$G$32,4,FALSE)</f>
        <v>130000</v>
      </c>
      <c r="I54" s="355">
        <f t="shared" ref="I54" si="6">G54*H54</f>
        <v>3250</v>
      </c>
    </row>
    <row r="55" spans="2:9" x14ac:dyDescent="0.3">
      <c r="B55" s="354"/>
      <c r="C55" s="1086" t="s">
        <v>491</v>
      </c>
      <c r="D55" s="1087"/>
      <c r="E55" s="1087"/>
      <c r="F55" s="1087"/>
      <c r="G55" s="1087"/>
      <c r="H55" s="1088"/>
      <c r="I55" s="355">
        <f>SUM(I53:I54)</f>
        <v>85750</v>
      </c>
    </row>
    <row r="56" spans="2:9" x14ac:dyDescent="0.3">
      <c r="B56" s="354" t="s">
        <v>6</v>
      </c>
      <c r="C56" s="358" t="s">
        <v>489</v>
      </c>
      <c r="D56" s="428"/>
      <c r="E56" s="355"/>
      <c r="F56" s="355"/>
      <c r="G56" s="355"/>
      <c r="H56" s="355"/>
      <c r="I56" s="355"/>
    </row>
    <row r="57" spans="2:9" x14ac:dyDescent="0.3">
      <c r="B57" s="354"/>
      <c r="C57" s="358"/>
      <c r="D57" s="428"/>
      <c r="E57" s="355"/>
      <c r="F57" s="356"/>
      <c r="G57" s="355"/>
      <c r="H57" s="356"/>
      <c r="I57" s="355"/>
    </row>
    <row r="58" spans="2:9" x14ac:dyDescent="0.3">
      <c r="B58" s="354"/>
      <c r="C58" s="1086" t="s">
        <v>492</v>
      </c>
      <c r="D58" s="1087"/>
      <c r="E58" s="1087"/>
      <c r="F58" s="1087"/>
      <c r="G58" s="1087"/>
      <c r="H58" s="1088"/>
      <c r="I58" s="355">
        <f>SUM(I57:I57)</f>
        <v>0</v>
      </c>
    </row>
    <row r="59" spans="2:9" x14ac:dyDescent="0.3">
      <c r="B59" s="354" t="s">
        <v>7</v>
      </c>
      <c r="C59" s="358" t="s">
        <v>490</v>
      </c>
      <c r="D59" s="428"/>
      <c r="E59" s="355"/>
      <c r="F59" s="355"/>
      <c r="G59" s="355"/>
      <c r="H59" s="355"/>
      <c r="I59" s="355"/>
    </row>
    <row r="60" spans="2:9" x14ac:dyDescent="0.3">
      <c r="B60" s="354"/>
      <c r="C60" s="358"/>
      <c r="D60" s="428"/>
      <c r="E60" s="355"/>
      <c r="F60" s="355"/>
      <c r="G60" s="355"/>
      <c r="H60" s="355"/>
      <c r="I60" s="355"/>
    </row>
    <row r="61" spans="2:9" x14ac:dyDescent="0.3">
      <c r="B61" s="354"/>
      <c r="C61" s="1086" t="s">
        <v>493</v>
      </c>
      <c r="D61" s="1087"/>
      <c r="E61" s="1087"/>
      <c r="F61" s="1087"/>
      <c r="G61" s="1087"/>
      <c r="H61" s="1088"/>
      <c r="I61" s="355">
        <f>SUM(I60)</f>
        <v>0</v>
      </c>
    </row>
    <row r="62" spans="2:9" x14ac:dyDescent="0.3">
      <c r="B62" s="354"/>
      <c r="C62" s="358"/>
      <c r="D62" s="428"/>
      <c r="E62" s="355"/>
      <c r="F62" s="355"/>
      <c r="G62" s="355"/>
      <c r="H62" s="355"/>
      <c r="I62" s="355"/>
    </row>
    <row r="63" spans="2:9" x14ac:dyDescent="0.3">
      <c r="B63" s="354" t="s">
        <v>8</v>
      </c>
      <c r="C63" s="1089" t="s">
        <v>494</v>
      </c>
      <c r="D63" s="1090"/>
      <c r="E63" s="1090"/>
      <c r="F63" s="1090"/>
      <c r="G63" s="1090"/>
      <c r="H63" s="1091"/>
      <c r="I63" s="355">
        <f>I55+I58+I61</f>
        <v>85750</v>
      </c>
    </row>
    <row r="64" spans="2:9" x14ac:dyDescent="0.3">
      <c r="B64" s="354" t="s">
        <v>9</v>
      </c>
      <c r="C64" s="1089" t="str">
        <f>B$2</f>
        <v>Biaya Umum dan Keuntungan (D x 10%) Maks. 15%</v>
      </c>
      <c r="D64" s="1090"/>
      <c r="E64" s="1090"/>
      <c r="F64" s="1090"/>
      <c r="G64" s="1091"/>
      <c r="H64" s="355">
        <f>F$2</f>
        <v>0</v>
      </c>
      <c r="I64" s="355">
        <f>I63*H64</f>
        <v>0</v>
      </c>
    </row>
    <row r="65" spans="2:9" x14ac:dyDescent="0.3">
      <c r="B65" s="353" t="s">
        <v>11</v>
      </c>
      <c r="C65" s="1092" t="s">
        <v>495</v>
      </c>
      <c r="D65" s="1093"/>
      <c r="E65" s="1093"/>
      <c r="F65" s="1093"/>
      <c r="G65" s="1093"/>
      <c r="H65" s="1094"/>
      <c r="I65" s="357">
        <f>I63+I64</f>
        <v>85750</v>
      </c>
    </row>
    <row r="67" spans="2:9" hidden="1" x14ac:dyDescent="0.3">
      <c r="B67" s="309" t="s">
        <v>642</v>
      </c>
      <c r="C67" s="309"/>
      <c r="D67" s="309" t="s">
        <v>643</v>
      </c>
      <c r="E67" s="309"/>
      <c r="F67" s="309"/>
      <c r="G67" s="309"/>
      <c r="H67" s="309"/>
      <c r="I67" s="309"/>
    </row>
    <row r="68" spans="2:9" ht="41.4" hidden="1" x14ac:dyDescent="0.3">
      <c r="B68" s="353" t="s">
        <v>486</v>
      </c>
      <c r="C68" s="1095" t="s">
        <v>51</v>
      </c>
      <c r="D68" s="1095"/>
      <c r="E68" s="426" t="s">
        <v>52</v>
      </c>
      <c r="F68" s="426" t="s">
        <v>53</v>
      </c>
      <c r="G68" s="426" t="s">
        <v>487</v>
      </c>
      <c r="H68" s="427" t="s">
        <v>499</v>
      </c>
      <c r="I68" s="427" t="s">
        <v>498</v>
      </c>
    </row>
    <row r="69" spans="2:9" hidden="1" x14ac:dyDescent="0.3">
      <c r="B69" s="354" t="s">
        <v>0</v>
      </c>
      <c r="C69" s="358" t="s">
        <v>488</v>
      </c>
      <c r="D69" s="428"/>
      <c r="E69" s="356"/>
      <c r="F69" s="356"/>
      <c r="G69" s="355"/>
      <c r="H69" s="355"/>
      <c r="I69" s="355"/>
    </row>
    <row r="70" spans="2:9" hidden="1" x14ac:dyDescent="0.3">
      <c r="B70" s="354"/>
      <c r="C70" s="358" t="str">
        <f>UB!C$5</f>
        <v>Pekerja</v>
      </c>
      <c r="D70" s="428"/>
      <c r="E70" s="356" t="str">
        <f>VLOOKUP(C70,UB!$C$5:$G$32,5,FALSE)</f>
        <v>L.01</v>
      </c>
      <c r="F70" s="356" t="str">
        <f>VLOOKUP(C70,UB!$C$5:$G$32,3,FALSE)</f>
        <v>OH</v>
      </c>
      <c r="G70" s="355">
        <v>1.2</v>
      </c>
      <c r="H70" s="355">
        <f>VLOOKUP(C70,UB!$C$5:$G$32,4,FALSE)</f>
        <v>110000</v>
      </c>
      <c r="I70" s="355">
        <f>G70*H70</f>
        <v>132000</v>
      </c>
    </row>
    <row r="71" spans="2:9" hidden="1" x14ac:dyDescent="0.3">
      <c r="B71" s="354"/>
      <c r="C71" s="358" t="str">
        <f>UB!C$21</f>
        <v>Mandor</v>
      </c>
      <c r="D71" s="428"/>
      <c r="E71" s="356" t="str">
        <f>VLOOKUP(C71,UB!$C$5:$G$32,5,FALSE)</f>
        <v>L.04</v>
      </c>
      <c r="F71" s="356" t="str">
        <f>VLOOKUP(C71,UB!$C$5:$G$32,3,FALSE)</f>
        <v>OH</v>
      </c>
      <c r="G71" s="355">
        <v>4.4999999999999998E-2</v>
      </c>
      <c r="H71" s="355">
        <f>VLOOKUP(C71,UB!$C$5:$G$32,4,FALSE)</f>
        <v>130000</v>
      </c>
      <c r="I71" s="355">
        <f t="shared" ref="I71" si="7">G71*H71</f>
        <v>5850</v>
      </c>
    </row>
    <row r="72" spans="2:9" hidden="1" x14ac:dyDescent="0.3">
      <c r="B72" s="354"/>
      <c r="C72" s="1086" t="s">
        <v>491</v>
      </c>
      <c r="D72" s="1087"/>
      <c r="E72" s="1087"/>
      <c r="F72" s="1087"/>
      <c r="G72" s="1087"/>
      <c r="H72" s="1088"/>
      <c r="I72" s="355">
        <f>SUM(I70:I71)</f>
        <v>137850</v>
      </c>
    </row>
    <row r="73" spans="2:9" hidden="1" x14ac:dyDescent="0.3">
      <c r="B73" s="354" t="s">
        <v>6</v>
      </c>
      <c r="C73" s="358" t="s">
        <v>489</v>
      </c>
      <c r="D73" s="428"/>
      <c r="E73" s="355"/>
      <c r="F73" s="355"/>
      <c r="G73" s="355"/>
      <c r="H73" s="355"/>
      <c r="I73" s="355"/>
    </row>
    <row r="74" spans="2:9" hidden="1" x14ac:dyDescent="0.3">
      <c r="B74" s="354"/>
      <c r="C74" s="358"/>
      <c r="D74" s="428"/>
      <c r="E74" s="355"/>
      <c r="F74" s="356"/>
      <c r="G74" s="355"/>
      <c r="H74" s="356"/>
      <c r="I74" s="355"/>
    </row>
    <row r="75" spans="2:9" hidden="1" x14ac:dyDescent="0.3">
      <c r="B75" s="354"/>
      <c r="C75" s="1086" t="s">
        <v>492</v>
      </c>
      <c r="D75" s="1087"/>
      <c r="E75" s="1087"/>
      <c r="F75" s="1087"/>
      <c r="G75" s="1087"/>
      <c r="H75" s="1088"/>
      <c r="I75" s="355">
        <f>SUM(I74:I74)</f>
        <v>0</v>
      </c>
    </row>
    <row r="76" spans="2:9" hidden="1" x14ac:dyDescent="0.3">
      <c r="B76" s="354" t="s">
        <v>7</v>
      </c>
      <c r="C76" s="358" t="s">
        <v>490</v>
      </c>
      <c r="D76" s="428"/>
      <c r="E76" s="355"/>
      <c r="F76" s="355"/>
      <c r="G76" s="355"/>
      <c r="H76" s="355"/>
      <c r="I76" s="355"/>
    </row>
    <row r="77" spans="2:9" hidden="1" x14ac:dyDescent="0.3">
      <c r="B77" s="354"/>
      <c r="C77" s="358"/>
      <c r="D77" s="428"/>
      <c r="E77" s="355"/>
      <c r="F77" s="355"/>
      <c r="G77" s="355"/>
      <c r="H77" s="355"/>
      <c r="I77" s="355"/>
    </row>
    <row r="78" spans="2:9" hidden="1" x14ac:dyDescent="0.3">
      <c r="B78" s="354"/>
      <c r="C78" s="1086" t="s">
        <v>493</v>
      </c>
      <c r="D78" s="1087"/>
      <c r="E78" s="1087"/>
      <c r="F78" s="1087"/>
      <c r="G78" s="1087"/>
      <c r="H78" s="1088"/>
      <c r="I78" s="355">
        <f>SUM(I77)</f>
        <v>0</v>
      </c>
    </row>
    <row r="79" spans="2:9" hidden="1" x14ac:dyDescent="0.3">
      <c r="B79" s="354"/>
      <c r="C79" s="358"/>
      <c r="D79" s="428"/>
      <c r="E79" s="355"/>
      <c r="F79" s="355"/>
      <c r="G79" s="355"/>
      <c r="H79" s="355"/>
      <c r="I79" s="355"/>
    </row>
    <row r="80" spans="2:9" hidden="1" x14ac:dyDescent="0.3">
      <c r="B80" s="354" t="s">
        <v>8</v>
      </c>
      <c r="C80" s="1089" t="s">
        <v>494</v>
      </c>
      <c r="D80" s="1090"/>
      <c r="E80" s="1090"/>
      <c r="F80" s="1090"/>
      <c r="G80" s="1090"/>
      <c r="H80" s="1091"/>
      <c r="I80" s="355">
        <f>I72+I75+I78</f>
        <v>137850</v>
      </c>
    </row>
    <row r="81" spans="2:9" hidden="1" x14ac:dyDescent="0.3">
      <c r="B81" s="354" t="s">
        <v>9</v>
      </c>
      <c r="C81" s="1089" t="str">
        <f>B$2</f>
        <v>Biaya Umum dan Keuntungan (D x 10%) Maks. 15%</v>
      </c>
      <c r="D81" s="1090"/>
      <c r="E81" s="1090"/>
      <c r="F81" s="1090"/>
      <c r="G81" s="1091"/>
      <c r="H81" s="355">
        <f>F$2</f>
        <v>0</v>
      </c>
      <c r="I81" s="355">
        <f>I80*H81</f>
        <v>0</v>
      </c>
    </row>
    <row r="82" spans="2:9" hidden="1" x14ac:dyDescent="0.3">
      <c r="B82" s="353" t="s">
        <v>11</v>
      </c>
      <c r="C82" s="1092" t="s">
        <v>495</v>
      </c>
      <c r="D82" s="1093"/>
      <c r="E82" s="1093"/>
      <c r="F82" s="1093"/>
      <c r="G82" s="1093"/>
      <c r="H82" s="1094"/>
      <c r="I82" s="357">
        <f>I80+I81</f>
        <v>137850</v>
      </c>
    </row>
    <row r="84" spans="2:9" x14ac:dyDescent="0.3">
      <c r="B84" s="309" t="s">
        <v>644</v>
      </c>
      <c r="C84" s="309"/>
      <c r="D84" s="309" t="s">
        <v>645</v>
      </c>
      <c r="E84" s="309"/>
      <c r="F84" s="309"/>
      <c r="G84" s="309"/>
      <c r="H84" s="309"/>
      <c r="I84" s="309"/>
    </row>
    <row r="85" spans="2:9" ht="41.4" x14ac:dyDescent="0.3">
      <c r="B85" s="353" t="s">
        <v>486</v>
      </c>
      <c r="C85" s="1095" t="s">
        <v>51</v>
      </c>
      <c r="D85" s="1095"/>
      <c r="E85" s="426" t="s">
        <v>52</v>
      </c>
      <c r="F85" s="426" t="s">
        <v>53</v>
      </c>
      <c r="G85" s="426" t="s">
        <v>487</v>
      </c>
      <c r="H85" s="427" t="s">
        <v>499</v>
      </c>
      <c r="I85" s="427" t="s">
        <v>498</v>
      </c>
    </row>
    <row r="86" spans="2:9" x14ac:dyDescent="0.3">
      <c r="B86" s="354" t="s">
        <v>0</v>
      </c>
      <c r="C86" s="358" t="s">
        <v>488</v>
      </c>
      <c r="D86" s="428"/>
      <c r="E86" s="356"/>
      <c r="F86" s="356"/>
      <c r="G86" s="355"/>
      <c r="H86" s="355"/>
      <c r="I86" s="355"/>
    </row>
    <row r="87" spans="2:9" x14ac:dyDescent="0.3">
      <c r="B87" s="354"/>
      <c r="C87" s="358" t="str">
        <f>UB!C$5</f>
        <v>Pekerja</v>
      </c>
      <c r="D87" s="428"/>
      <c r="E87" s="356" t="str">
        <f>VLOOKUP(C87,UB!$C$5:$G$32,5,FALSE)</f>
        <v>L.01</v>
      </c>
      <c r="F87" s="356" t="str">
        <f>VLOOKUP(C87,UB!$C$5:$G$32,3,FALSE)</f>
        <v>OH</v>
      </c>
      <c r="G87" s="355">
        <v>0.5</v>
      </c>
      <c r="H87" s="355">
        <f>VLOOKUP(C87,UB!$C$5:$G$32,4,FALSE)</f>
        <v>110000</v>
      </c>
      <c r="I87" s="355">
        <f>G87*H87</f>
        <v>55000</v>
      </c>
    </row>
    <row r="88" spans="2:9" x14ac:dyDescent="0.3">
      <c r="B88" s="354"/>
      <c r="C88" s="358" t="str">
        <f>UB!C$21</f>
        <v>Mandor</v>
      </c>
      <c r="D88" s="428"/>
      <c r="E88" s="356" t="str">
        <f>VLOOKUP(C88,UB!$C$5:$G$32,5,FALSE)</f>
        <v>L.04</v>
      </c>
      <c r="F88" s="356" t="str">
        <f>VLOOKUP(C88,UB!$C$5:$G$32,3,FALSE)</f>
        <v>OH</v>
      </c>
      <c r="G88" s="355">
        <v>0.05</v>
      </c>
      <c r="H88" s="355">
        <f>VLOOKUP(C88,UB!$C$5:$G$32,4,FALSE)</f>
        <v>130000</v>
      </c>
      <c r="I88" s="355">
        <f t="shared" ref="I88" si="8">G88*H88</f>
        <v>6500</v>
      </c>
    </row>
    <row r="89" spans="2:9" x14ac:dyDescent="0.3">
      <c r="B89" s="354"/>
      <c r="C89" s="1086" t="s">
        <v>491</v>
      </c>
      <c r="D89" s="1087"/>
      <c r="E89" s="1087"/>
      <c r="F89" s="1087"/>
      <c r="G89" s="1087"/>
      <c r="H89" s="1088"/>
      <c r="I89" s="355">
        <f>SUM(I87:I88)</f>
        <v>61500</v>
      </c>
    </row>
    <row r="90" spans="2:9" x14ac:dyDescent="0.3">
      <c r="B90" s="354" t="s">
        <v>6</v>
      </c>
      <c r="C90" s="358" t="s">
        <v>489</v>
      </c>
      <c r="D90" s="428"/>
      <c r="E90" s="355"/>
      <c r="F90" s="355"/>
      <c r="G90" s="355"/>
      <c r="H90" s="355"/>
      <c r="I90" s="355"/>
    </row>
    <row r="91" spans="2:9" x14ac:dyDescent="0.3">
      <c r="B91" s="354"/>
      <c r="C91" s="358"/>
      <c r="D91" s="428"/>
      <c r="E91" s="355"/>
      <c r="F91" s="356"/>
      <c r="G91" s="355"/>
      <c r="H91" s="356"/>
      <c r="I91" s="355"/>
    </row>
    <row r="92" spans="2:9" x14ac:dyDescent="0.3">
      <c r="B92" s="354"/>
      <c r="C92" s="1086" t="s">
        <v>492</v>
      </c>
      <c r="D92" s="1087"/>
      <c r="E92" s="1087"/>
      <c r="F92" s="1087"/>
      <c r="G92" s="1087"/>
      <c r="H92" s="1088"/>
      <c r="I92" s="355">
        <f>SUM(I91:I91)</f>
        <v>0</v>
      </c>
    </row>
    <row r="93" spans="2:9" x14ac:dyDescent="0.3">
      <c r="B93" s="354" t="s">
        <v>7</v>
      </c>
      <c r="C93" s="358" t="s">
        <v>490</v>
      </c>
      <c r="D93" s="428"/>
      <c r="E93" s="355"/>
      <c r="F93" s="355"/>
      <c r="G93" s="355"/>
      <c r="H93" s="355"/>
      <c r="I93" s="355"/>
    </row>
    <row r="94" spans="2:9" x14ac:dyDescent="0.3">
      <c r="B94" s="354"/>
      <c r="C94" s="358"/>
      <c r="D94" s="428"/>
      <c r="E94" s="355"/>
      <c r="F94" s="355"/>
      <c r="G94" s="355"/>
      <c r="H94" s="355"/>
      <c r="I94" s="355"/>
    </row>
    <row r="95" spans="2:9" x14ac:dyDescent="0.3">
      <c r="B95" s="354"/>
      <c r="C95" s="1086" t="s">
        <v>493</v>
      </c>
      <c r="D95" s="1087"/>
      <c r="E95" s="1087"/>
      <c r="F95" s="1087"/>
      <c r="G95" s="1087"/>
      <c r="H95" s="1088"/>
      <c r="I95" s="355">
        <f>SUM(I94)</f>
        <v>0</v>
      </c>
    </row>
    <row r="96" spans="2:9" x14ac:dyDescent="0.3">
      <c r="B96" s="354"/>
      <c r="C96" s="358"/>
      <c r="D96" s="428"/>
      <c r="E96" s="355"/>
      <c r="F96" s="355"/>
      <c r="G96" s="355"/>
      <c r="H96" s="355"/>
      <c r="I96" s="355"/>
    </row>
    <row r="97" spans="2:9" x14ac:dyDescent="0.3">
      <c r="B97" s="354" t="s">
        <v>8</v>
      </c>
      <c r="C97" s="1089" t="s">
        <v>494</v>
      </c>
      <c r="D97" s="1090"/>
      <c r="E97" s="1090"/>
      <c r="F97" s="1090"/>
      <c r="G97" s="1090"/>
      <c r="H97" s="1091"/>
      <c r="I97" s="355">
        <f>I89+I92+I95</f>
        <v>61500</v>
      </c>
    </row>
    <row r="98" spans="2:9" x14ac:dyDescent="0.3">
      <c r="B98" s="354" t="s">
        <v>9</v>
      </c>
      <c r="C98" s="1089" t="str">
        <f>B$2</f>
        <v>Biaya Umum dan Keuntungan (D x 10%) Maks. 15%</v>
      </c>
      <c r="D98" s="1090"/>
      <c r="E98" s="1090"/>
      <c r="F98" s="1090"/>
      <c r="G98" s="1091"/>
      <c r="H98" s="355">
        <f>F$2</f>
        <v>0</v>
      </c>
      <c r="I98" s="355">
        <f>I97*H98</f>
        <v>0</v>
      </c>
    </row>
    <row r="99" spans="2:9" x14ac:dyDescent="0.3">
      <c r="B99" s="353" t="s">
        <v>11</v>
      </c>
      <c r="C99" s="1092" t="s">
        <v>495</v>
      </c>
      <c r="D99" s="1093"/>
      <c r="E99" s="1093"/>
      <c r="F99" s="1093"/>
      <c r="G99" s="1093"/>
      <c r="H99" s="1094"/>
      <c r="I99" s="357">
        <f>I97+I98</f>
        <v>61500</v>
      </c>
    </row>
    <row r="101" spans="2:9" hidden="1" x14ac:dyDescent="0.3">
      <c r="B101" s="309" t="s">
        <v>646</v>
      </c>
      <c r="C101" s="309"/>
      <c r="D101" s="309" t="s">
        <v>647</v>
      </c>
      <c r="E101" s="309"/>
      <c r="F101" s="309"/>
      <c r="G101" s="309"/>
      <c r="H101" s="309"/>
      <c r="I101" s="309"/>
    </row>
    <row r="102" spans="2:9" ht="41.4" hidden="1" x14ac:dyDescent="0.3">
      <c r="B102" s="353" t="s">
        <v>486</v>
      </c>
      <c r="C102" s="1095" t="s">
        <v>51</v>
      </c>
      <c r="D102" s="1095"/>
      <c r="E102" s="426" t="s">
        <v>52</v>
      </c>
      <c r="F102" s="426" t="s">
        <v>53</v>
      </c>
      <c r="G102" s="426" t="s">
        <v>487</v>
      </c>
      <c r="H102" s="427" t="s">
        <v>499</v>
      </c>
      <c r="I102" s="427" t="s">
        <v>498</v>
      </c>
    </row>
    <row r="103" spans="2:9" hidden="1" x14ac:dyDescent="0.3">
      <c r="B103" s="354" t="s">
        <v>0</v>
      </c>
      <c r="C103" s="358" t="s">
        <v>488</v>
      </c>
      <c r="D103" s="428"/>
      <c r="E103" s="356"/>
      <c r="F103" s="356"/>
      <c r="G103" s="355"/>
      <c r="H103" s="355"/>
      <c r="I103" s="355"/>
    </row>
    <row r="104" spans="2:9" hidden="1" x14ac:dyDescent="0.3">
      <c r="B104" s="354"/>
      <c r="C104" s="358" t="str">
        <f>UB!C$5</f>
        <v>Pekerja</v>
      </c>
      <c r="D104" s="428"/>
      <c r="E104" s="356" t="str">
        <f>VLOOKUP(C104,UB!$C$5:$G$32,5,FALSE)</f>
        <v>L.01</v>
      </c>
      <c r="F104" s="356" t="str">
        <f>VLOOKUP(C104,UB!$C$5:$G$32,3,FALSE)</f>
        <v>OH</v>
      </c>
      <c r="G104" s="355">
        <v>0.5</v>
      </c>
      <c r="H104" s="355">
        <f>VLOOKUP(C104,UB!$C$5:$G$32,4,FALSE)</f>
        <v>110000</v>
      </c>
      <c r="I104" s="355">
        <f>G104*H104</f>
        <v>55000</v>
      </c>
    </row>
    <row r="105" spans="2:9" hidden="1" x14ac:dyDescent="0.3">
      <c r="B105" s="354"/>
      <c r="C105" s="358" t="str">
        <f>UB!C$21</f>
        <v>Mandor</v>
      </c>
      <c r="D105" s="428"/>
      <c r="E105" s="356" t="str">
        <f>VLOOKUP(C105,UB!$C$5:$G$32,5,FALSE)</f>
        <v>L.04</v>
      </c>
      <c r="F105" s="356" t="str">
        <f>VLOOKUP(C105,UB!$C$5:$G$32,3,FALSE)</f>
        <v>OH</v>
      </c>
      <c r="G105" s="355">
        <v>0.05</v>
      </c>
      <c r="H105" s="355">
        <f>VLOOKUP(C105,UB!$C$5:$G$32,4,FALSE)</f>
        <v>130000</v>
      </c>
      <c r="I105" s="355">
        <f t="shared" ref="I105" si="9">G105*H105</f>
        <v>6500</v>
      </c>
    </row>
    <row r="106" spans="2:9" hidden="1" x14ac:dyDescent="0.3">
      <c r="B106" s="354"/>
      <c r="C106" s="1086" t="s">
        <v>491</v>
      </c>
      <c r="D106" s="1087"/>
      <c r="E106" s="1087"/>
      <c r="F106" s="1087"/>
      <c r="G106" s="1087"/>
      <c r="H106" s="1088"/>
      <c r="I106" s="355">
        <f>SUM(I104:I105)</f>
        <v>61500</v>
      </c>
    </row>
    <row r="107" spans="2:9" hidden="1" x14ac:dyDescent="0.3">
      <c r="B107" s="354" t="s">
        <v>6</v>
      </c>
      <c r="C107" s="358" t="s">
        <v>489</v>
      </c>
      <c r="D107" s="428"/>
      <c r="E107" s="355"/>
      <c r="F107" s="355"/>
      <c r="G107" s="355"/>
      <c r="H107" s="355"/>
      <c r="I107" s="355"/>
    </row>
    <row r="108" spans="2:9" hidden="1" x14ac:dyDescent="0.3">
      <c r="B108" s="354"/>
      <c r="C108" s="358"/>
      <c r="D108" s="428"/>
      <c r="E108" s="355"/>
      <c r="F108" s="356"/>
      <c r="G108" s="355"/>
      <c r="H108" s="356"/>
      <c r="I108" s="355"/>
    </row>
    <row r="109" spans="2:9" hidden="1" x14ac:dyDescent="0.3">
      <c r="B109" s="354"/>
      <c r="C109" s="1086" t="s">
        <v>492</v>
      </c>
      <c r="D109" s="1087"/>
      <c r="E109" s="1087"/>
      <c r="F109" s="1087"/>
      <c r="G109" s="1087"/>
      <c r="H109" s="1088"/>
      <c r="I109" s="355">
        <f>SUM(I108:I108)</f>
        <v>0</v>
      </c>
    </row>
    <row r="110" spans="2:9" hidden="1" x14ac:dyDescent="0.3">
      <c r="B110" s="354" t="s">
        <v>7</v>
      </c>
      <c r="C110" s="358" t="s">
        <v>490</v>
      </c>
      <c r="D110" s="428"/>
      <c r="E110" s="355"/>
      <c r="F110" s="355"/>
      <c r="G110" s="355"/>
      <c r="H110" s="355"/>
      <c r="I110" s="355"/>
    </row>
    <row r="111" spans="2:9" hidden="1" x14ac:dyDescent="0.3">
      <c r="B111" s="354"/>
      <c r="C111" s="358"/>
      <c r="D111" s="428"/>
      <c r="E111" s="355"/>
      <c r="F111" s="355"/>
      <c r="G111" s="355"/>
      <c r="H111" s="355"/>
      <c r="I111" s="355"/>
    </row>
    <row r="112" spans="2:9" hidden="1" x14ac:dyDescent="0.3">
      <c r="B112" s="354"/>
      <c r="C112" s="1086" t="s">
        <v>493</v>
      </c>
      <c r="D112" s="1087"/>
      <c r="E112" s="1087"/>
      <c r="F112" s="1087"/>
      <c r="G112" s="1087"/>
      <c r="H112" s="1088"/>
      <c r="I112" s="355">
        <f>SUM(I111)</f>
        <v>0</v>
      </c>
    </row>
    <row r="113" spans="2:9" hidden="1" x14ac:dyDescent="0.3">
      <c r="B113" s="354"/>
      <c r="C113" s="358"/>
      <c r="D113" s="428"/>
      <c r="E113" s="355"/>
      <c r="F113" s="355"/>
      <c r="G113" s="355"/>
      <c r="H113" s="355"/>
      <c r="I113" s="355"/>
    </row>
    <row r="114" spans="2:9" hidden="1" x14ac:dyDescent="0.3">
      <c r="B114" s="354" t="s">
        <v>8</v>
      </c>
      <c r="C114" s="1089" t="s">
        <v>494</v>
      </c>
      <c r="D114" s="1090"/>
      <c r="E114" s="1090"/>
      <c r="F114" s="1090"/>
      <c r="G114" s="1090"/>
      <c r="H114" s="1091"/>
      <c r="I114" s="355">
        <f>I106+I109+I112</f>
        <v>61500</v>
      </c>
    </row>
    <row r="115" spans="2:9" hidden="1" x14ac:dyDescent="0.3">
      <c r="B115" s="354" t="s">
        <v>9</v>
      </c>
      <c r="C115" s="1089" t="str">
        <f>B$2</f>
        <v>Biaya Umum dan Keuntungan (D x 10%) Maks. 15%</v>
      </c>
      <c r="D115" s="1090"/>
      <c r="E115" s="1090"/>
      <c r="F115" s="1090"/>
      <c r="G115" s="1091"/>
      <c r="H115" s="355">
        <f>F$2</f>
        <v>0</v>
      </c>
      <c r="I115" s="355">
        <f>I114*H115</f>
        <v>0</v>
      </c>
    </row>
    <row r="116" spans="2:9" hidden="1" x14ac:dyDescent="0.3">
      <c r="B116" s="353" t="s">
        <v>11</v>
      </c>
      <c r="C116" s="1092" t="s">
        <v>495</v>
      </c>
      <c r="D116" s="1093"/>
      <c r="E116" s="1093"/>
      <c r="F116" s="1093"/>
      <c r="G116" s="1093"/>
      <c r="H116" s="1094"/>
      <c r="I116" s="357">
        <f>I114+I115</f>
        <v>61500</v>
      </c>
    </row>
    <row r="118" spans="2:9" x14ac:dyDescent="0.3">
      <c r="B118" s="309" t="s">
        <v>648</v>
      </c>
      <c r="C118" s="309"/>
      <c r="D118" s="309" t="s">
        <v>649</v>
      </c>
      <c r="E118" s="309"/>
      <c r="F118" s="309"/>
      <c r="G118" s="309"/>
      <c r="H118" s="309"/>
      <c r="I118" s="309"/>
    </row>
    <row r="119" spans="2:9" ht="41.4" x14ac:dyDescent="0.3">
      <c r="B119" s="353" t="s">
        <v>486</v>
      </c>
      <c r="C119" s="1095" t="s">
        <v>51</v>
      </c>
      <c r="D119" s="1095"/>
      <c r="E119" s="426" t="s">
        <v>52</v>
      </c>
      <c r="F119" s="426" t="s">
        <v>53</v>
      </c>
      <c r="G119" s="426" t="s">
        <v>487</v>
      </c>
      <c r="H119" s="427" t="s">
        <v>499</v>
      </c>
      <c r="I119" s="427" t="s">
        <v>498</v>
      </c>
    </row>
    <row r="120" spans="2:9" x14ac:dyDescent="0.3">
      <c r="B120" s="354" t="s">
        <v>0</v>
      </c>
      <c r="C120" s="358" t="s">
        <v>488</v>
      </c>
      <c r="D120" s="428"/>
      <c r="E120" s="356"/>
      <c r="F120" s="356"/>
      <c r="G120" s="355"/>
      <c r="H120" s="355"/>
      <c r="I120" s="355"/>
    </row>
    <row r="121" spans="2:9" x14ac:dyDescent="0.3">
      <c r="B121" s="354"/>
      <c r="C121" s="358" t="str">
        <f>UB!C$5</f>
        <v>Pekerja</v>
      </c>
      <c r="D121" s="428"/>
      <c r="E121" s="356" t="str">
        <f>VLOOKUP(C121,UB!$C$5:$G$32,5,FALSE)</f>
        <v>L.01</v>
      </c>
      <c r="F121" s="356" t="str">
        <f>VLOOKUP(C121,UB!$C$5:$G$32,3,FALSE)</f>
        <v>OH</v>
      </c>
      <c r="G121" s="355">
        <v>0.3</v>
      </c>
      <c r="H121" s="355">
        <f>VLOOKUP(C121,UB!$C$5:$G$32,4,FALSE)</f>
        <v>110000</v>
      </c>
      <c r="I121" s="355">
        <f>G121*H121</f>
        <v>33000</v>
      </c>
    </row>
    <row r="122" spans="2:9" x14ac:dyDescent="0.3">
      <c r="B122" s="354"/>
      <c r="C122" s="358" t="str">
        <f>UB!C$21</f>
        <v>Mandor</v>
      </c>
      <c r="D122" s="428"/>
      <c r="E122" s="356" t="str">
        <f>VLOOKUP(C122,UB!$C$5:$G$32,5,FALSE)</f>
        <v>L.04</v>
      </c>
      <c r="F122" s="356" t="str">
        <f>VLOOKUP(C122,UB!$C$5:$G$32,3,FALSE)</f>
        <v>OH</v>
      </c>
      <c r="G122" s="355">
        <v>0.01</v>
      </c>
      <c r="H122" s="355">
        <f>VLOOKUP(C122,UB!$C$5:$G$32,4,FALSE)</f>
        <v>130000</v>
      </c>
      <c r="I122" s="355">
        <f t="shared" ref="I122" si="10">G122*H122</f>
        <v>1300</v>
      </c>
    </row>
    <row r="123" spans="2:9" x14ac:dyDescent="0.3">
      <c r="B123" s="354"/>
      <c r="C123" s="1086" t="s">
        <v>491</v>
      </c>
      <c r="D123" s="1087"/>
      <c r="E123" s="1087"/>
      <c r="F123" s="1087"/>
      <c r="G123" s="1087"/>
      <c r="H123" s="1088"/>
      <c r="I123" s="355">
        <f>SUM(I121:I122)</f>
        <v>34300</v>
      </c>
    </row>
    <row r="124" spans="2:9" x14ac:dyDescent="0.3">
      <c r="B124" s="354" t="s">
        <v>6</v>
      </c>
      <c r="C124" s="358" t="s">
        <v>489</v>
      </c>
      <c r="D124" s="428"/>
      <c r="E124" s="355"/>
      <c r="F124" s="355"/>
      <c r="G124" s="355"/>
      <c r="H124" s="355"/>
      <c r="I124" s="355"/>
    </row>
    <row r="125" spans="2:9" x14ac:dyDescent="0.3">
      <c r="B125" s="354"/>
      <c r="C125" s="358" t="str">
        <f>UB!C$53</f>
        <v>Pasir Urug</v>
      </c>
      <c r="D125" s="428"/>
      <c r="E125" s="355"/>
      <c r="F125" s="356" t="str">
        <f>VLOOKUP(C125,UB!$C$40:$F$364,3,FALSE)</f>
        <v>m3</v>
      </c>
      <c r="G125" s="355">
        <v>1.2</v>
      </c>
      <c r="H125" s="356">
        <f>VLOOKUP(C125,UB!$C$40:$F$364,4,FALSE)</f>
        <v>80000</v>
      </c>
      <c r="I125" s="355">
        <f t="shared" ref="I125" si="11">G125*H125</f>
        <v>96000</v>
      </c>
    </row>
    <row r="126" spans="2:9" x14ac:dyDescent="0.3">
      <c r="B126" s="354"/>
      <c r="C126" s="1086" t="s">
        <v>492</v>
      </c>
      <c r="D126" s="1087"/>
      <c r="E126" s="1087"/>
      <c r="F126" s="1087"/>
      <c r="G126" s="1087"/>
      <c r="H126" s="1088"/>
      <c r="I126" s="355">
        <f>SUM(I125:I125)</f>
        <v>96000</v>
      </c>
    </row>
    <row r="127" spans="2:9" x14ac:dyDescent="0.3">
      <c r="B127" s="354" t="s">
        <v>7</v>
      </c>
      <c r="C127" s="358" t="s">
        <v>490</v>
      </c>
      <c r="D127" s="428"/>
      <c r="E127" s="355"/>
      <c r="F127" s="355"/>
      <c r="G127" s="355"/>
      <c r="H127" s="355"/>
      <c r="I127" s="355"/>
    </row>
    <row r="128" spans="2:9" x14ac:dyDescent="0.3">
      <c r="B128" s="354"/>
      <c r="C128" s="358"/>
      <c r="D128" s="428"/>
      <c r="E128" s="355"/>
      <c r="F128" s="355"/>
      <c r="G128" s="355"/>
      <c r="H128" s="355"/>
      <c r="I128" s="355"/>
    </row>
    <row r="129" spans="2:9" x14ac:dyDescent="0.3">
      <c r="B129" s="354"/>
      <c r="C129" s="1086" t="s">
        <v>493</v>
      </c>
      <c r="D129" s="1087"/>
      <c r="E129" s="1087"/>
      <c r="F129" s="1087"/>
      <c r="G129" s="1087"/>
      <c r="H129" s="1088"/>
      <c r="I129" s="355">
        <f>SUM(I128)</f>
        <v>0</v>
      </c>
    </row>
    <row r="130" spans="2:9" x14ac:dyDescent="0.3">
      <c r="B130" s="354"/>
      <c r="C130" s="358"/>
      <c r="D130" s="428"/>
      <c r="E130" s="355"/>
      <c r="F130" s="355"/>
      <c r="G130" s="355"/>
      <c r="H130" s="355"/>
      <c r="I130" s="355"/>
    </row>
    <row r="131" spans="2:9" x14ac:dyDescent="0.3">
      <c r="B131" s="354" t="s">
        <v>8</v>
      </c>
      <c r="C131" s="1089" t="s">
        <v>494</v>
      </c>
      <c r="D131" s="1090"/>
      <c r="E131" s="1090"/>
      <c r="F131" s="1090"/>
      <c r="G131" s="1090"/>
      <c r="H131" s="1091"/>
      <c r="I131" s="355">
        <f>I123+I126+I129</f>
        <v>130300</v>
      </c>
    </row>
    <row r="132" spans="2:9" x14ac:dyDescent="0.3">
      <c r="B132" s="354" t="s">
        <v>9</v>
      </c>
      <c r="C132" s="1089" t="str">
        <f>B$2</f>
        <v>Biaya Umum dan Keuntungan (D x 10%) Maks. 15%</v>
      </c>
      <c r="D132" s="1090"/>
      <c r="E132" s="1090"/>
      <c r="F132" s="1090"/>
      <c r="G132" s="1091"/>
      <c r="H132" s="355">
        <f>F$2</f>
        <v>0</v>
      </c>
      <c r="I132" s="355">
        <f>I131*H132</f>
        <v>0</v>
      </c>
    </row>
    <row r="133" spans="2:9" x14ac:dyDescent="0.3">
      <c r="B133" s="353" t="s">
        <v>11</v>
      </c>
      <c r="C133" s="1092" t="s">
        <v>495</v>
      </c>
      <c r="D133" s="1093"/>
      <c r="E133" s="1093"/>
      <c r="F133" s="1093"/>
      <c r="G133" s="1093"/>
      <c r="H133" s="1094"/>
      <c r="I133" s="357">
        <f>I131+I132</f>
        <v>130300</v>
      </c>
    </row>
    <row r="135" spans="2:9" hidden="1" x14ac:dyDescent="0.3">
      <c r="B135" s="309" t="s">
        <v>650</v>
      </c>
      <c r="C135" s="309"/>
      <c r="D135" s="309" t="s">
        <v>651</v>
      </c>
      <c r="E135" s="309"/>
      <c r="F135" s="309"/>
      <c r="G135" s="309"/>
      <c r="H135" s="309"/>
      <c r="I135" s="309"/>
    </row>
    <row r="136" spans="2:9" ht="41.4" hidden="1" x14ac:dyDescent="0.3">
      <c r="B136" s="353" t="s">
        <v>486</v>
      </c>
      <c r="C136" s="1095" t="s">
        <v>51</v>
      </c>
      <c r="D136" s="1095"/>
      <c r="E136" s="426" t="s">
        <v>52</v>
      </c>
      <c r="F136" s="426" t="s">
        <v>53</v>
      </c>
      <c r="G136" s="426" t="s">
        <v>487</v>
      </c>
      <c r="H136" s="427" t="s">
        <v>499</v>
      </c>
      <c r="I136" s="427" t="s">
        <v>498</v>
      </c>
    </row>
    <row r="137" spans="2:9" hidden="1" x14ac:dyDescent="0.3">
      <c r="B137" s="354" t="s">
        <v>0</v>
      </c>
      <c r="C137" s="358" t="s">
        <v>488</v>
      </c>
      <c r="D137" s="428"/>
      <c r="E137" s="356"/>
      <c r="F137" s="356"/>
      <c r="G137" s="355"/>
      <c r="H137" s="355"/>
      <c r="I137" s="355"/>
    </row>
    <row r="138" spans="2:9" hidden="1" x14ac:dyDescent="0.3">
      <c r="B138" s="354"/>
      <c r="C138" s="358" t="str">
        <f>UB!C$5</f>
        <v>Pekerja</v>
      </c>
      <c r="D138" s="428"/>
      <c r="E138" s="356" t="str">
        <f>VLOOKUP(C138,UB!$C$5:$G$32,5,FALSE)</f>
        <v>L.01</v>
      </c>
      <c r="F138" s="356" t="str">
        <f>VLOOKUP(C138,UB!$C$5:$G$32,3,FALSE)</f>
        <v>OH</v>
      </c>
      <c r="G138" s="355">
        <v>0.25</v>
      </c>
      <c r="H138" s="355">
        <f>VLOOKUP(C138,UB!$C$5:$G$32,4,FALSE)</f>
        <v>110000</v>
      </c>
      <c r="I138" s="355">
        <f>G138*H138</f>
        <v>27500</v>
      </c>
    </row>
    <row r="139" spans="2:9" hidden="1" x14ac:dyDescent="0.3">
      <c r="B139" s="354"/>
      <c r="C139" s="358" t="str">
        <f>UB!C$21</f>
        <v>Mandor</v>
      </c>
      <c r="D139" s="428"/>
      <c r="E139" s="356" t="str">
        <f>VLOOKUP(C139,UB!$C$5:$G$32,5,FALSE)</f>
        <v>L.04</v>
      </c>
      <c r="F139" s="356" t="str">
        <f>VLOOKUP(C139,UB!$C$5:$G$32,3,FALSE)</f>
        <v>OH</v>
      </c>
      <c r="G139" s="355">
        <v>2.5000000000000001E-2</v>
      </c>
      <c r="H139" s="355">
        <f>VLOOKUP(C139,UB!$C$5:$G$32,4,FALSE)</f>
        <v>130000</v>
      </c>
      <c r="I139" s="355">
        <f t="shared" ref="I139" si="12">G139*H139</f>
        <v>3250</v>
      </c>
    </row>
    <row r="140" spans="2:9" hidden="1" x14ac:dyDescent="0.3">
      <c r="B140" s="354"/>
      <c r="C140" s="1086" t="s">
        <v>491</v>
      </c>
      <c r="D140" s="1087"/>
      <c r="E140" s="1087"/>
      <c r="F140" s="1087"/>
      <c r="G140" s="1087"/>
      <c r="H140" s="1088"/>
      <c r="I140" s="355">
        <f>SUM(I138:I139)</f>
        <v>30750</v>
      </c>
    </row>
    <row r="141" spans="2:9" hidden="1" x14ac:dyDescent="0.3">
      <c r="B141" s="354" t="s">
        <v>6</v>
      </c>
      <c r="C141" s="358" t="s">
        <v>489</v>
      </c>
      <c r="D141" s="428"/>
      <c r="E141" s="355"/>
      <c r="F141" s="355"/>
      <c r="G141" s="355"/>
      <c r="H141" s="355"/>
      <c r="I141" s="355"/>
    </row>
    <row r="142" spans="2:9" hidden="1" x14ac:dyDescent="0.3">
      <c r="B142" s="354"/>
      <c r="C142" s="358" t="str">
        <f>UB!C$45</f>
        <v>Kerikil</v>
      </c>
      <c r="D142" s="428"/>
      <c r="E142" s="355"/>
      <c r="F142" s="356" t="str">
        <f>VLOOKUP(C142,UB!$C$40:$F$364,3,FALSE)</f>
        <v>m3</v>
      </c>
      <c r="G142" s="355">
        <v>1.2</v>
      </c>
      <c r="H142" s="356">
        <f>VLOOKUP(C142,UB!$C$40:$F$364,4,FALSE)</f>
        <v>130000</v>
      </c>
      <c r="I142" s="355">
        <f t="shared" ref="I142" si="13">G142*H142</f>
        <v>156000</v>
      </c>
    </row>
    <row r="143" spans="2:9" hidden="1" x14ac:dyDescent="0.3">
      <c r="B143" s="354"/>
      <c r="C143" s="1086" t="s">
        <v>492</v>
      </c>
      <c r="D143" s="1087"/>
      <c r="E143" s="1087"/>
      <c r="F143" s="1087"/>
      <c r="G143" s="1087"/>
      <c r="H143" s="1088"/>
      <c r="I143" s="355">
        <f>SUM(I142:I142)</f>
        <v>156000</v>
      </c>
    </row>
    <row r="144" spans="2:9" hidden="1" x14ac:dyDescent="0.3">
      <c r="B144" s="354" t="s">
        <v>7</v>
      </c>
      <c r="C144" s="358" t="s">
        <v>490</v>
      </c>
      <c r="D144" s="428"/>
      <c r="E144" s="355"/>
      <c r="F144" s="355"/>
      <c r="G144" s="355"/>
      <c r="H144" s="355"/>
      <c r="I144" s="355"/>
    </row>
    <row r="145" spans="2:9" hidden="1" x14ac:dyDescent="0.3">
      <c r="B145" s="354"/>
      <c r="C145" s="358"/>
      <c r="D145" s="428"/>
      <c r="E145" s="355"/>
      <c r="F145" s="355"/>
      <c r="G145" s="355"/>
      <c r="H145" s="355"/>
      <c r="I145" s="355"/>
    </row>
    <row r="146" spans="2:9" hidden="1" x14ac:dyDescent="0.3">
      <c r="B146" s="354"/>
      <c r="C146" s="1086" t="s">
        <v>493</v>
      </c>
      <c r="D146" s="1087"/>
      <c r="E146" s="1087"/>
      <c r="F146" s="1087"/>
      <c r="G146" s="1087"/>
      <c r="H146" s="1088"/>
      <c r="I146" s="355">
        <f>SUM(I145)</f>
        <v>0</v>
      </c>
    </row>
    <row r="147" spans="2:9" hidden="1" x14ac:dyDescent="0.3">
      <c r="B147" s="354"/>
      <c r="C147" s="358"/>
      <c r="D147" s="428"/>
      <c r="E147" s="355"/>
      <c r="F147" s="355"/>
      <c r="G147" s="355"/>
      <c r="H147" s="355"/>
      <c r="I147" s="355"/>
    </row>
    <row r="148" spans="2:9" hidden="1" x14ac:dyDescent="0.3">
      <c r="B148" s="354" t="s">
        <v>8</v>
      </c>
      <c r="C148" s="1089" t="s">
        <v>494</v>
      </c>
      <c r="D148" s="1090"/>
      <c r="E148" s="1090"/>
      <c r="F148" s="1090"/>
      <c r="G148" s="1090"/>
      <c r="H148" s="1091"/>
      <c r="I148" s="355">
        <f>I140+I143+I146</f>
        <v>186750</v>
      </c>
    </row>
    <row r="149" spans="2:9" hidden="1" x14ac:dyDescent="0.3">
      <c r="B149" s="354" t="s">
        <v>9</v>
      </c>
      <c r="C149" s="1089" t="str">
        <f>B$2</f>
        <v>Biaya Umum dan Keuntungan (D x 10%) Maks. 15%</v>
      </c>
      <c r="D149" s="1090"/>
      <c r="E149" s="1090"/>
      <c r="F149" s="1090"/>
      <c r="G149" s="1091"/>
      <c r="H149" s="355">
        <f>F$2</f>
        <v>0</v>
      </c>
      <c r="I149" s="355">
        <f>I148*H149</f>
        <v>0</v>
      </c>
    </row>
    <row r="150" spans="2:9" hidden="1" x14ac:dyDescent="0.3">
      <c r="B150" s="353" t="s">
        <v>11</v>
      </c>
      <c r="C150" s="1092" t="s">
        <v>495</v>
      </c>
      <c r="D150" s="1093"/>
      <c r="E150" s="1093"/>
      <c r="F150" s="1093"/>
      <c r="G150" s="1093"/>
      <c r="H150" s="1094"/>
      <c r="I150" s="357">
        <f>I148+I149</f>
        <v>186750</v>
      </c>
    </row>
    <row r="151" spans="2:9" hidden="1" x14ac:dyDescent="0.3"/>
    <row r="152" spans="2:9" hidden="1" x14ac:dyDescent="0.3">
      <c r="B152" s="309" t="s">
        <v>652</v>
      </c>
      <c r="C152" s="309"/>
      <c r="D152" s="309" t="s">
        <v>653</v>
      </c>
      <c r="E152" s="309"/>
      <c r="F152" s="309"/>
      <c r="G152" s="309"/>
      <c r="H152" s="309"/>
      <c r="I152" s="309"/>
    </row>
    <row r="153" spans="2:9" ht="41.4" hidden="1" x14ac:dyDescent="0.3">
      <c r="B153" s="353" t="s">
        <v>486</v>
      </c>
      <c r="C153" s="1095" t="s">
        <v>51</v>
      </c>
      <c r="D153" s="1095"/>
      <c r="E153" s="426" t="s">
        <v>52</v>
      </c>
      <c r="F153" s="426" t="s">
        <v>53</v>
      </c>
      <c r="G153" s="426" t="s">
        <v>487</v>
      </c>
      <c r="H153" s="427" t="s">
        <v>499</v>
      </c>
      <c r="I153" s="427" t="s">
        <v>498</v>
      </c>
    </row>
    <row r="154" spans="2:9" hidden="1" x14ac:dyDescent="0.3">
      <c r="B154" s="354" t="s">
        <v>0</v>
      </c>
      <c r="C154" s="358" t="s">
        <v>488</v>
      </c>
      <c r="D154" s="428"/>
      <c r="E154" s="356"/>
      <c r="F154" s="356"/>
      <c r="G154" s="355"/>
      <c r="H154" s="355"/>
      <c r="I154" s="355"/>
    </row>
    <row r="155" spans="2:9" hidden="1" x14ac:dyDescent="0.3">
      <c r="B155" s="354"/>
      <c r="C155" s="358" t="str">
        <f>UB!C$5</f>
        <v>Pekerja</v>
      </c>
      <c r="D155" s="428"/>
      <c r="E155" s="356" t="str">
        <f>VLOOKUP(C155,UB!$C$5:$G$32,5,FALSE)</f>
        <v>L.01</v>
      </c>
      <c r="F155" s="356" t="str">
        <f>VLOOKUP(C155,UB!$C$5:$G$32,3,FALSE)</f>
        <v>OH</v>
      </c>
      <c r="G155" s="355">
        <v>0.05</v>
      </c>
      <c r="H155" s="355">
        <f>VLOOKUP(C155,UB!$C$5:$G$32,4,FALSE)</f>
        <v>110000</v>
      </c>
      <c r="I155" s="355">
        <f>G155*H155</f>
        <v>5500</v>
      </c>
    </row>
    <row r="156" spans="2:9" hidden="1" x14ac:dyDescent="0.3">
      <c r="B156" s="354"/>
      <c r="C156" s="358" t="str">
        <f>UB!C$21</f>
        <v>Mandor</v>
      </c>
      <c r="D156" s="428"/>
      <c r="E156" s="356" t="str">
        <f>VLOOKUP(C156,UB!$C$5:$G$32,5,FALSE)</f>
        <v>L.04</v>
      </c>
      <c r="F156" s="356" t="str">
        <f>VLOOKUP(C156,UB!$C$5:$G$32,3,FALSE)</f>
        <v>OH</v>
      </c>
      <c r="G156" s="355">
        <v>5.0000000000000001E-3</v>
      </c>
      <c r="H156" s="355">
        <f>VLOOKUP(C156,UB!$C$5:$G$32,4,FALSE)</f>
        <v>130000</v>
      </c>
      <c r="I156" s="355">
        <f t="shared" ref="I156" si="14">G156*H156</f>
        <v>650</v>
      </c>
    </row>
    <row r="157" spans="2:9" hidden="1" x14ac:dyDescent="0.3">
      <c r="B157" s="354"/>
      <c r="C157" s="1086" t="s">
        <v>491</v>
      </c>
      <c r="D157" s="1087"/>
      <c r="E157" s="1087"/>
      <c r="F157" s="1087"/>
      <c r="G157" s="1087"/>
      <c r="H157" s="1088"/>
      <c r="I157" s="355">
        <f>SUM(I155:I156)</f>
        <v>6150</v>
      </c>
    </row>
    <row r="158" spans="2:9" hidden="1" x14ac:dyDescent="0.3">
      <c r="B158" s="354" t="s">
        <v>6</v>
      </c>
      <c r="C158" s="358" t="s">
        <v>489</v>
      </c>
      <c r="D158" s="428"/>
      <c r="E158" s="355"/>
      <c r="F158" s="355"/>
      <c r="G158" s="355"/>
      <c r="H158" s="355"/>
      <c r="I158" s="355"/>
    </row>
    <row r="159" spans="2:9" hidden="1" x14ac:dyDescent="0.3">
      <c r="B159" s="354"/>
      <c r="C159" s="358"/>
      <c r="D159" s="428"/>
      <c r="E159" s="355"/>
      <c r="F159" s="356"/>
      <c r="G159" s="355"/>
      <c r="H159" s="356"/>
      <c r="I159" s="355"/>
    </row>
    <row r="160" spans="2:9" hidden="1" x14ac:dyDescent="0.3">
      <c r="B160" s="354"/>
      <c r="C160" s="1086" t="s">
        <v>492</v>
      </c>
      <c r="D160" s="1087"/>
      <c r="E160" s="1087"/>
      <c r="F160" s="1087"/>
      <c r="G160" s="1087"/>
      <c r="H160" s="1088"/>
      <c r="I160" s="355">
        <f>SUM(I159:I159)</f>
        <v>0</v>
      </c>
    </row>
    <row r="161" spans="2:9" hidden="1" x14ac:dyDescent="0.3">
      <c r="B161" s="354" t="s">
        <v>7</v>
      </c>
      <c r="C161" s="358" t="s">
        <v>490</v>
      </c>
      <c r="D161" s="428"/>
      <c r="E161" s="355"/>
      <c r="F161" s="355"/>
      <c r="G161" s="355"/>
      <c r="H161" s="355"/>
      <c r="I161" s="355"/>
    </row>
    <row r="162" spans="2:9" hidden="1" x14ac:dyDescent="0.3">
      <c r="B162" s="354"/>
      <c r="C162" s="358"/>
      <c r="D162" s="428"/>
      <c r="E162" s="355"/>
      <c r="F162" s="355"/>
      <c r="G162" s="355"/>
      <c r="H162" s="355"/>
      <c r="I162" s="355"/>
    </row>
    <row r="163" spans="2:9" hidden="1" x14ac:dyDescent="0.3">
      <c r="B163" s="354"/>
      <c r="C163" s="1086" t="s">
        <v>493</v>
      </c>
      <c r="D163" s="1087"/>
      <c r="E163" s="1087"/>
      <c r="F163" s="1087"/>
      <c r="G163" s="1087"/>
      <c r="H163" s="1088"/>
      <c r="I163" s="355">
        <f>SUM(I162)</f>
        <v>0</v>
      </c>
    </row>
    <row r="164" spans="2:9" hidden="1" x14ac:dyDescent="0.3">
      <c r="B164" s="354"/>
      <c r="C164" s="358"/>
      <c r="D164" s="428"/>
      <c r="E164" s="355"/>
      <c r="F164" s="355"/>
      <c r="G164" s="355"/>
      <c r="H164" s="355"/>
      <c r="I164" s="355"/>
    </row>
    <row r="165" spans="2:9" hidden="1" x14ac:dyDescent="0.3">
      <c r="B165" s="354" t="s">
        <v>8</v>
      </c>
      <c r="C165" s="1089" t="s">
        <v>494</v>
      </c>
      <c r="D165" s="1090"/>
      <c r="E165" s="1090"/>
      <c r="F165" s="1090"/>
      <c r="G165" s="1090"/>
      <c r="H165" s="1091"/>
      <c r="I165" s="355">
        <f>I157+I160+I163</f>
        <v>6150</v>
      </c>
    </row>
    <row r="166" spans="2:9" hidden="1" x14ac:dyDescent="0.3">
      <c r="B166" s="354" t="s">
        <v>9</v>
      </c>
      <c r="C166" s="1089" t="str">
        <f>B$2</f>
        <v>Biaya Umum dan Keuntungan (D x 10%) Maks. 15%</v>
      </c>
      <c r="D166" s="1090"/>
      <c r="E166" s="1090"/>
      <c r="F166" s="1090"/>
      <c r="G166" s="1091"/>
      <c r="H166" s="355">
        <f>F$2</f>
        <v>0</v>
      </c>
      <c r="I166" s="355">
        <f>I165*H166</f>
        <v>0</v>
      </c>
    </row>
    <row r="167" spans="2:9" hidden="1" x14ac:dyDescent="0.3">
      <c r="B167" s="353" t="s">
        <v>11</v>
      </c>
      <c r="C167" s="1092" t="s">
        <v>495</v>
      </c>
      <c r="D167" s="1093"/>
      <c r="E167" s="1093"/>
      <c r="F167" s="1093"/>
      <c r="G167" s="1093"/>
      <c r="H167" s="1094"/>
      <c r="I167" s="357">
        <f>I165+I166</f>
        <v>6150</v>
      </c>
    </row>
    <row r="168" spans="2:9" hidden="1" x14ac:dyDescent="0.3"/>
    <row r="169" spans="2:9" hidden="1" x14ac:dyDescent="0.3">
      <c r="B169" s="309" t="s">
        <v>654</v>
      </c>
      <c r="C169" s="309"/>
      <c r="D169" s="309" t="s">
        <v>655</v>
      </c>
      <c r="E169" s="309"/>
      <c r="F169" s="309"/>
      <c r="G169" s="309"/>
      <c r="H169" s="309"/>
      <c r="I169" s="309"/>
    </row>
    <row r="170" spans="2:9" ht="41.4" hidden="1" x14ac:dyDescent="0.3">
      <c r="B170" s="353" t="s">
        <v>486</v>
      </c>
      <c r="C170" s="1095" t="s">
        <v>51</v>
      </c>
      <c r="D170" s="1095"/>
      <c r="E170" s="426" t="s">
        <v>52</v>
      </c>
      <c r="F170" s="426" t="s">
        <v>53</v>
      </c>
      <c r="G170" s="426" t="s">
        <v>487</v>
      </c>
      <c r="H170" s="427" t="s">
        <v>499</v>
      </c>
      <c r="I170" s="427" t="s">
        <v>498</v>
      </c>
    </row>
    <row r="171" spans="2:9" hidden="1" x14ac:dyDescent="0.3">
      <c r="B171" s="354" t="s">
        <v>0</v>
      </c>
      <c r="C171" s="358" t="s">
        <v>488</v>
      </c>
      <c r="D171" s="428"/>
      <c r="E171" s="356"/>
      <c r="F171" s="356"/>
      <c r="G171" s="355"/>
      <c r="H171" s="355"/>
      <c r="I171" s="355"/>
    </row>
    <row r="172" spans="2:9" hidden="1" x14ac:dyDescent="0.3">
      <c r="B172" s="354"/>
      <c r="C172" s="358" t="str">
        <f>UB!C$5</f>
        <v>Pekerja</v>
      </c>
      <c r="D172" s="428"/>
      <c r="E172" s="356" t="str">
        <f>VLOOKUP(C172,UB!$C$5:$G$32,5,FALSE)</f>
        <v>L.01</v>
      </c>
      <c r="F172" s="356" t="str">
        <f>VLOOKUP(C172,UB!$C$5:$G$32,3,FALSE)</f>
        <v>OH</v>
      </c>
      <c r="G172" s="355">
        <v>0.05</v>
      </c>
      <c r="H172" s="355">
        <f>VLOOKUP(C172,UB!$C$5:$G$32,4,FALSE)</f>
        <v>110000</v>
      </c>
      <c r="I172" s="355">
        <f>G172*H172</f>
        <v>5500</v>
      </c>
    </row>
    <row r="173" spans="2:9" hidden="1" x14ac:dyDescent="0.3">
      <c r="B173" s="354"/>
      <c r="C173" s="358" t="str">
        <f>UB!C$21</f>
        <v>Mandor</v>
      </c>
      <c r="D173" s="428"/>
      <c r="E173" s="356" t="str">
        <f>VLOOKUP(C173,UB!$C$5:$G$32,5,FALSE)</f>
        <v>L.04</v>
      </c>
      <c r="F173" s="356" t="str">
        <f>VLOOKUP(C173,UB!$C$5:$G$32,3,FALSE)</f>
        <v>OH</v>
      </c>
      <c r="G173" s="355">
        <v>5.0000000000000001E-3</v>
      </c>
      <c r="H173" s="355">
        <f>VLOOKUP(C173,UB!$C$5:$G$32,4,FALSE)</f>
        <v>130000</v>
      </c>
      <c r="I173" s="355">
        <f t="shared" ref="I173" si="15">G173*H173</f>
        <v>650</v>
      </c>
    </row>
    <row r="174" spans="2:9" hidden="1" x14ac:dyDescent="0.3">
      <c r="B174" s="354"/>
      <c r="C174" s="1086" t="s">
        <v>491</v>
      </c>
      <c r="D174" s="1087"/>
      <c r="E174" s="1087"/>
      <c r="F174" s="1087"/>
      <c r="G174" s="1087"/>
      <c r="H174" s="1088"/>
      <c r="I174" s="355">
        <f>SUM(I172:I173)</f>
        <v>6150</v>
      </c>
    </row>
    <row r="175" spans="2:9" hidden="1" x14ac:dyDescent="0.3">
      <c r="B175" s="354" t="s">
        <v>6</v>
      </c>
      <c r="C175" s="358" t="s">
        <v>489</v>
      </c>
      <c r="D175" s="428"/>
      <c r="E175" s="355"/>
      <c r="F175" s="355"/>
      <c r="G175" s="355"/>
      <c r="H175" s="355"/>
      <c r="I175" s="355"/>
    </row>
    <row r="176" spans="2:9" hidden="1" x14ac:dyDescent="0.3">
      <c r="B176" s="354"/>
      <c r="C176" s="358"/>
      <c r="D176" s="428"/>
      <c r="E176" s="355"/>
      <c r="F176" s="356"/>
      <c r="G176" s="355"/>
      <c r="H176" s="356"/>
      <c r="I176" s="355"/>
    </row>
    <row r="177" spans="2:9" hidden="1" x14ac:dyDescent="0.3">
      <c r="B177" s="354"/>
      <c r="C177" s="1086" t="s">
        <v>492</v>
      </c>
      <c r="D177" s="1087"/>
      <c r="E177" s="1087"/>
      <c r="F177" s="1087"/>
      <c r="G177" s="1087"/>
      <c r="H177" s="1088"/>
      <c r="I177" s="355">
        <f>SUM(I176:I176)</f>
        <v>0</v>
      </c>
    </row>
    <row r="178" spans="2:9" hidden="1" x14ac:dyDescent="0.3">
      <c r="B178" s="354" t="s">
        <v>7</v>
      </c>
      <c r="C178" s="358" t="s">
        <v>490</v>
      </c>
      <c r="D178" s="428"/>
      <c r="E178" s="355"/>
      <c r="F178" s="355"/>
      <c r="G178" s="355"/>
      <c r="H178" s="355"/>
      <c r="I178" s="355"/>
    </row>
    <row r="179" spans="2:9" hidden="1" x14ac:dyDescent="0.3">
      <c r="B179" s="354"/>
      <c r="C179" s="358"/>
      <c r="D179" s="428"/>
      <c r="E179" s="355"/>
      <c r="F179" s="355"/>
      <c r="G179" s="355"/>
      <c r="H179" s="355"/>
      <c r="I179" s="355"/>
    </row>
    <row r="180" spans="2:9" hidden="1" x14ac:dyDescent="0.3">
      <c r="B180" s="354"/>
      <c r="C180" s="1086" t="s">
        <v>493</v>
      </c>
      <c r="D180" s="1087"/>
      <c r="E180" s="1087"/>
      <c r="F180" s="1087"/>
      <c r="G180" s="1087"/>
      <c r="H180" s="1088"/>
      <c r="I180" s="355">
        <f>SUM(I179)</f>
        <v>0</v>
      </c>
    </row>
    <row r="181" spans="2:9" hidden="1" x14ac:dyDescent="0.3">
      <c r="B181" s="354"/>
      <c r="C181" s="358"/>
      <c r="D181" s="428"/>
      <c r="E181" s="355"/>
      <c r="F181" s="355"/>
      <c r="G181" s="355"/>
      <c r="H181" s="355"/>
      <c r="I181" s="355"/>
    </row>
    <row r="182" spans="2:9" hidden="1" x14ac:dyDescent="0.3">
      <c r="B182" s="354" t="s">
        <v>8</v>
      </c>
      <c r="C182" s="1089" t="s">
        <v>494</v>
      </c>
      <c r="D182" s="1090"/>
      <c r="E182" s="1090"/>
      <c r="F182" s="1090"/>
      <c r="G182" s="1090"/>
      <c r="H182" s="1091"/>
      <c r="I182" s="355">
        <f>I174+I177+I180</f>
        <v>6150</v>
      </c>
    </row>
    <row r="183" spans="2:9" hidden="1" x14ac:dyDescent="0.3">
      <c r="B183" s="354" t="s">
        <v>9</v>
      </c>
      <c r="C183" s="1089" t="str">
        <f>B$2</f>
        <v>Biaya Umum dan Keuntungan (D x 10%) Maks. 15%</v>
      </c>
      <c r="D183" s="1090"/>
      <c r="E183" s="1090"/>
      <c r="F183" s="1090"/>
      <c r="G183" s="1091"/>
      <c r="H183" s="355">
        <f>F$2</f>
        <v>0</v>
      </c>
      <c r="I183" s="355">
        <f>I182*H183</f>
        <v>0</v>
      </c>
    </row>
    <row r="184" spans="2:9" hidden="1" x14ac:dyDescent="0.3">
      <c r="B184" s="353" t="s">
        <v>11</v>
      </c>
      <c r="C184" s="1092" t="s">
        <v>495</v>
      </c>
      <c r="D184" s="1093"/>
      <c r="E184" s="1093"/>
      <c r="F184" s="1093"/>
      <c r="G184" s="1093"/>
      <c r="H184" s="1094"/>
      <c r="I184" s="357">
        <f>I182+I183</f>
        <v>6150</v>
      </c>
    </row>
    <row r="185" spans="2:9" hidden="1" x14ac:dyDescent="0.3"/>
    <row r="186" spans="2:9" hidden="1" x14ac:dyDescent="0.3">
      <c r="B186" s="309" t="s">
        <v>663</v>
      </c>
      <c r="C186" s="309"/>
      <c r="D186" s="309" t="s">
        <v>664</v>
      </c>
      <c r="E186" s="309"/>
      <c r="F186" s="309"/>
      <c r="G186" s="309"/>
      <c r="H186" s="309"/>
      <c r="I186" s="309"/>
    </row>
    <row r="187" spans="2:9" ht="41.4" hidden="1" x14ac:dyDescent="0.3">
      <c r="B187" s="353" t="s">
        <v>486</v>
      </c>
      <c r="C187" s="1095" t="s">
        <v>51</v>
      </c>
      <c r="D187" s="1095"/>
      <c r="E187" s="426" t="s">
        <v>52</v>
      </c>
      <c r="F187" s="426" t="s">
        <v>53</v>
      </c>
      <c r="G187" s="426" t="s">
        <v>487</v>
      </c>
      <c r="H187" s="427" t="s">
        <v>499</v>
      </c>
      <c r="I187" s="427" t="s">
        <v>498</v>
      </c>
    </row>
    <row r="188" spans="2:9" hidden="1" x14ac:dyDescent="0.3">
      <c r="B188" s="354" t="s">
        <v>0</v>
      </c>
      <c r="C188" s="358" t="s">
        <v>488</v>
      </c>
      <c r="D188" s="428"/>
      <c r="E188" s="356"/>
      <c r="F188" s="356"/>
      <c r="G188" s="355"/>
      <c r="H188" s="355"/>
      <c r="I188" s="355"/>
    </row>
    <row r="189" spans="2:9" hidden="1" x14ac:dyDescent="0.3">
      <c r="B189" s="354"/>
      <c r="C189" s="358" t="str">
        <f>UB!C$5</f>
        <v>Pekerja</v>
      </c>
      <c r="D189" s="428"/>
      <c r="E189" s="356" t="str">
        <f>VLOOKUP(C189,UB!$C$5:$G$32,5,FALSE)</f>
        <v>L.01</v>
      </c>
      <c r="F189" s="356" t="str">
        <f>VLOOKUP(C189,UB!$C$5:$G$32,3,FALSE)</f>
        <v>OH</v>
      </c>
      <c r="G189" s="355">
        <v>4.4600000000000001E-2</v>
      </c>
      <c r="H189" s="355">
        <f>VLOOKUP(C189,UB!$C$5:$G$32,4,FALSE)</f>
        <v>110000</v>
      </c>
      <c r="I189" s="355">
        <f>G189*H189</f>
        <v>4906</v>
      </c>
    </row>
    <row r="190" spans="2:9" hidden="1" x14ac:dyDescent="0.3">
      <c r="B190" s="354"/>
      <c r="C190" s="358" t="str">
        <f>UB!C$21</f>
        <v>Mandor</v>
      </c>
      <c r="D190" s="428"/>
      <c r="E190" s="356" t="str">
        <f>VLOOKUP(C190,UB!$C$5:$G$32,5,FALSE)</f>
        <v>L.04</v>
      </c>
      <c r="F190" s="356" t="str">
        <f>VLOOKUP(C190,UB!$C$5:$G$32,3,FALSE)</f>
        <v>OH</v>
      </c>
      <c r="G190" s="355">
        <v>4.4999999999999997E-3</v>
      </c>
      <c r="H190" s="355">
        <f>VLOOKUP(C190,UB!$C$5:$G$32,4,FALSE)</f>
        <v>130000</v>
      </c>
      <c r="I190" s="355">
        <f t="shared" ref="I190" si="16">G190*H190</f>
        <v>585</v>
      </c>
    </row>
    <row r="191" spans="2:9" hidden="1" x14ac:dyDescent="0.3">
      <c r="B191" s="354"/>
      <c r="C191" s="1086" t="s">
        <v>491</v>
      </c>
      <c r="D191" s="1087"/>
      <c r="E191" s="1087"/>
      <c r="F191" s="1087"/>
      <c r="G191" s="1087"/>
      <c r="H191" s="1088"/>
      <c r="I191" s="355">
        <f>SUM(I189:I190)</f>
        <v>5491</v>
      </c>
    </row>
    <row r="192" spans="2:9" hidden="1" x14ac:dyDescent="0.3">
      <c r="B192" s="354" t="s">
        <v>6</v>
      </c>
      <c r="C192" s="358" t="s">
        <v>489</v>
      </c>
      <c r="D192" s="429"/>
      <c r="E192" s="355"/>
      <c r="F192" s="356"/>
      <c r="G192" s="355"/>
      <c r="H192" s="355"/>
      <c r="I192" s="355"/>
    </row>
    <row r="193" spans="2:9" hidden="1" x14ac:dyDescent="0.3">
      <c r="B193" s="354"/>
      <c r="C193" s="358"/>
      <c r="D193" s="429"/>
      <c r="E193" s="355"/>
      <c r="F193" s="356"/>
      <c r="G193" s="355"/>
      <c r="H193" s="356"/>
      <c r="I193" s="355"/>
    </row>
    <row r="194" spans="2:9" hidden="1" x14ac:dyDescent="0.3">
      <c r="B194" s="354"/>
      <c r="C194" s="1086" t="s">
        <v>492</v>
      </c>
      <c r="D194" s="1087"/>
      <c r="E194" s="1087"/>
      <c r="F194" s="1087"/>
      <c r="G194" s="1087"/>
      <c r="H194" s="1088"/>
      <c r="I194" s="355">
        <f>SUM(I193:I193)</f>
        <v>0</v>
      </c>
    </row>
    <row r="195" spans="2:9" hidden="1" x14ac:dyDescent="0.3">
      <c r="B195" s="354" t="s">
        <v>7</v>
      </c>
      <c r="C195" s="358" t="s">
        <v>490</v>
      </c>
      <c r="D195" s="428"/>
      <c r="E195" s="355"/>
      <c r="F195" s="356"/>
      <c r="G195" s="355"/>
      <c r="H195" s="355"/>
      <c r="I195" s="355"/>
    </row>
    <row r="196" spans="2:9" hidden="1" x14ac:dyDescent="0.3">
      <c r="B196" s="354"/>
      <c r="C196" s="358" t="str">
        <f>UB!C$373</f>
        <v>Stamper 250 Kg</v>
      </c>
      <c r="D196" s="428"/>
      <c r="E196" s="355" t="str">
        <f>VLOOKUP($C$196,UB!$C$369:$H$375,5,FALSE)</f>
        <v>E.31.d</v>
      </c>
      <c r="F196" s="356" t="str">
        <f>VLOOKUP($C$196,UB!$C$369:$H$375,3,FALSE)</f>
        <v>Hari</v>
      </c>
      <c r="G196" s="355">
        <v>2.23E-2</v>
      </c>
      <c r="H196" s="355">
        <f>VLOOKUP($C$196,UB!$C$369:$H$375,4,FALSE)</f>
        <v>100000</v>
      </c>
      <c r="I196" s="355">
        <f t="shared" ref="I196" si="17">G196*H196</f>
        <v>2230</v>
      </c>
    </row>
    <row r="197" spans="2:9" hidden="1" x14ac:dyDescent="0.3">
      <c r="B197" s="354"/>
      <c r="C197" s="1086" t="s">
        <v>493</v>
      </c>
      <c r="D197" s="1087"/>
      <c r="E197" s="1087"/>
      <c r="F197" s="1087"/>
      <c r="G197" s="1087"/>
      <c r="H197" s="1088"/>
      <c r="I197" s="355">
        <f>SUM(I196)</f>
        <v>2230</v>
      </c>
    </row>
    <row r="198" spans="2:9" hidden="1" x14ac:dyDescent="0.3">
      <c r="B198" s="354"/>
      <c r="C198" s="358"/>
      <c r="D198" s="428"/>
      <c r="E198" s="355"/>
      <c r="F198" s="355"/>
      <c r="G198" s="355"/>
      <c r="H198" s="355"/>
      <c r="I198" s="355"/>
    </row>
    <row r="199" spans="2:9" hidden="1" x14ac:dyDescent="0.3">
      <c r="B199" s="354" t="s">
        <v>8</v>
      </c>
      <c r="C199" s="1089" t="s">
        <v>494</v>
      </c>
      <c r="D199" s="1090"/>
      <c r="E199" s="1090"/>
      <c r="F199" s="1090"/>
      <c r="G199" s="1090"/>
      <c r="H199" s="1091"/>
      <c r="I199" s="355">
        <f>I191+I194+I197</f>
        <v>7721</v>
      </c>
    </row>
    <row r="200" spans="2:9" hidden="1" x14ac:dyDescent="0.3">
      <c r="B200" s="354" t="s">
        <v>9</v>
      </c>
      <c r="C200" s="1089" t="str">
        <f>B$2</f>
        <v>Biaya Umum dan Keuntungan (D x 10%) Maks. 15%</v>
      </c>
      <c r="D200" s="1090"/>
      <c r="E200" s="1090"/>
      <c r="F200" s="1090"/>
      <c r="G200" s="1091"/>
      <c r="H200" s="355">
        <f>F$2</f>
        <v>0</v>
      </c>
      <c r="I200" s="355">
        <f>I199*H200</f>
        <v>0</v>
      </c>
    </row>
    <row r="201" spans="2:9" hidden="1" x14ac:dyDescent="0.3">
      <c r="B201" s="353" t="s">
        <v>11</v>
      </c>
      <c r="C201" s="1092" t="s">
        <v>495</v>
      </c>
      <c r="D201" s="1093"/>
      <c r="E201" s="1093"/>
      <c r="F201" s="1093"/>
      <c r="G201" s="1093"/>
      <c r="H201" s="1094"/>
      <c r="I201" s="357">
        <f>I199+I200</f>
        <v>7721</v>
      </c>
    </row>
    <row r="202" spans="2:9" hidden="1" x14ac:dyDescent="0.3"/>
    <row r="203" spans="2:9" hidden="1" x14ac:dyDescent="0.3">
      <c r="B203" s="309" t="s">
        <v>668</v>
      </c>
      <c r="C203" s="309"/>
      <c r="D203" s="309" t="s">
        <v>669</v>
      </c>
      <c r="E203" s="309"/>
      <c r="F203" s="309"/>
      <c r="G203" s="309"/>
      <c r="H203" s="309"/>
      <c r="I203" s="309"/>
    </row>
    <row r="204" spans="2:9" ht="41.4" hidden="1" x14ac:dyDescent="0.3">
      <c r="B204" s="353" t="s">
        <v>486</v>
      </c>
      <c r="C204" s="1095" t="s">
        <v>51</v>
      </c>
      <c r="D204" s="1095"/>
      <c r="E204" s="426" t="s">
        <v>52</v>
      </c>
      <c r="F204" s="426" t="s">
        <v>53</v>
      </c>
      <c r="G204" s="426" t="s">
        <v>487</v>
      </c>
      <c r="H204" s="427" t="s">
        <v>499</v>
      </c>
      <c r="I204" s="427" t="s">
        <v>498</v>
      </c>
    </row>
    <row r="205" spans="2:9" hidden="1" x14ac:dyDescent="0.3">
      <c r="B205" s="354" t="s">
        <v>0</v>
      </c>
      <c r="C205" s="358" t="s">
        <v>488</v>
      </c>
      <c r="D205" s="428"/>
      <c r="E205" s="356"/>
      <c r="F205" s="356"/>
      <c r="G205" s="355"/>
      <c r="H205" s="355"/>
      <c r="I205" s="355"/>
    </row>
    <row r="206" spans="2:9" hidden="1" x14ac:dyDescent="0.3">
      <c r="B206" s="354"/>
      <c r="C206" s="358" t="str">
        <f>UB!C$5</f>
        <v>Pekerja</v>
      </c>
      <c r="D206" s="428"/>
      <c r="E206" s="356" t="str">
        <f>VLOOKUP(C206,UB!$C$5:$G$32,5,FALSE)</f>
        <v>L.01</v>
      </c>
      <c r="F206" s="356" t="str">
        <f>VLOOKUP(C206,UB!$C$5:$G$32,3,FALSE)</f>
        <v>OH</v>
      </c>
      <c r="G206" s="355">
        <v>0.5</v>
      </c>
      <c r="H206" s="355">
        <f>VLOOKUP(C206,UB!$C$5:$G$32,4,FALSE)</f>
        <v>110000</v>
      </c>
      <c r="I206" s="355">
        <f>G206*H206</f>
        <v>55000</v>
      </c>
    </row>
    <row r="207" spans="2:9" hidden="1" x14ac:dyDescent="0.3">
      <c r="B207" s="354"/>
      <c r="C207" s="358" t="str">
        <f>UB!C$21</f>
        <v>Mandor</v>
      </c>
      <c r="D207" s="428"/>
      <c r="E207" s="356" t="str">
        <f>VLOOKUP(C207,UB!$C$5:$G$32,5,FALSE)</f>
        <v>L.04</v>
      </c>
      <c r="F207" s="356" t="str">
        <f>VLOOKUP(C207,UB!$C$5:$G$32,3,FALSE)</f>
        <v>OH</v>
      </c>
      <c r="G207" s="355">
        <v>0.05</v>
      </c>
      <c r="H207" s="355">
        <f>VLOOKUP(C207,UB!$C$5:$G$32,4,FALSE)</f>
        <v>130000</v>
      </c>
      <c r="I207" s="355">
        <f t="shared" ref="I207" si="18">G207*H207</f>
        <v>6500</v>
      </c>
    </row>
    <row r="208" spans="2:9" hidden="1" x14ac:dyDescent="0.3">
      <c r="B208" s="354"/>
      <c r="C208" s="1086" t="s">
        <v>491</v>
      </c>
      <c r="D208" s="1087"/>
      <c r="E208" s="1087"/>
      <c r="F208" s="1087"/>
      <c r="G208" s="1087"/>
      <c r="H208" s="1088"/>
      <c r="I208" s="355">
        <f>SUM(I206:I207)</f>
        <v>61500</v>
      </c>
    </row>
    <row r="209" spans="2:9" hidden="1" x14ac:dyDescent="0.3">
      <c r="B209" s="354" t="s">
        <v>6</v>
      </c>
      <c r="C209" s="358" t="s">
        <v>489</v>
      </c>
      <c r="D209" s="429"/>
      <c r="E209" s="355"/>
      <c r="F209" s="356"/>
      <c r="G209" s="355"/>
      <c r="H209" s="355"/>
      <c r="I209" s="355"/>
    </row>
    <row r="210" spans="2:9" hidden="1" x14ac:dyDescent="0.3">
      <c r="B210" s="354"/>
      <c r="C210" s="358"/>
      <c r="D210" s="429"/>
      <c r="E210" s="355"/>
      <c r="F210" s="356"/>
      <c r="G210" s="355"/>
      <c r="H210" s="356"/>
      <c r="I210" s="355"/>
    </row>
    <row r="211" spans="2:9" hidden="1" x14ac:dyDescent="0.3">
      <c r="B211" s="354"/>
      <c r="C211" s="1086" t="s">
        <v>492</v>
      </c>
      <c r="D211" s="1087"/>
      <c r="E211" s="1087"/>
      <c r="F211" s="1087"/>
      <c r="G211" s="1087"/>
      <c r="H211" s="1088"/>
      <c r="I211" s="355">
        <f>SUM(I210:I210)</f>
        <v>0</v>
      </c>
    </row>
    <row r="212" spans="2:9" hidden="1" x14ac:dyDescent="0.3">
      <c r="B212" s="354" t="s">
        <v>7</v>
      </c>
      <c r="C212" s="358" t="s">
        <v>490</v>
      </c>
      <c r="D212" s="428"/>
      <c r="E212" s="355"/>
      <c r="F212" s="356"/>
      <c r="G212" s="355"/>
      <c r="H212" s="355"/>
      <c r="I212" s="355"/>
    </row>
    <row r="213" spans="2:9" hidden="1" x14ac:dyDescent="0.3">
      <c r="B213" s="354"/>
      <c r="C213" s="358"/>
      <c r="D213" s="428"/>
      <c r="E213" s="355"/>
      <c r="F213" s="356"/>
      <c r="G213" s="355"/>
      <c r="H213" s="355"/>
      <c r="I213" s="355"/>
    </row>
    <row r="214" spans="2:9" hidden="1" x14ac:dyDescent="0.3">
      <c r="B214" s="354"/>
      <c r="C214" s="1086" t="s">
        <v>493</v>
      </c>
      <c r="D214" s="1087"/>
      <c r="E214" s="1087"/>
      <c r="F214" s="1087"/>
      <c r="G214" s="1087"/>
      <c r="H214" s="1088"/>
      <c r="I214" s="355">
        <f>SUM(I213)</f>
        <v>0</v>
      </c>
    </row>
    <row r="215" spans="2:9" hidden="1" x14ac:dyDescent="0.3">
      <c r="B215" s="354"/>
      <c r="C215" s="358"/>
      <c r="D215" s="428"/>
      <c r="E215" s="355"/>
      <c r="F215" s="355"/>
      <c r="G215" s="355"/>
      <c r="H215" s="355"/>
      <c r="I215" s="355"/>
    </row>
    <row r="216" spans="2:9" hidden="1" x14ac:dyDescent="0.3">
      <c r="B216" s="354" t="s">
        <v>8</v>
      </c>
      <c r="C216" s="1089" t="s">
        <v>494</v>
      </c>
      <c r="D216" s="1090"/>
      <c r="E216" s="1090"/>
      <c r="F216" s="1090"/>
      <c r="G216" s="1090"/>
      <c r="H216" s="1091"/>
      <c r="I216" s="355">
        <f>I208+I211+I214</f>
        <v>61500</v>
      </c>
    </row>
    <row r="217" spans="2:9" hidden="1" x14ac:dyDescent="0.3">
      <c r="B217" s="354" t="s">
        <v>9</v>
      </c>
      <c r="C217" s="1089" t="str">
        <f>B$2</f>
        <v>Biaya Umum dan Keuntungan (D x 10%) Maks. 15%</v>
      </c>
      <c r="D217" s="1090"/>
      <c r="E217" s="1090"/>
      <c r="F217" s="1090"/>
      <c r="G217" s="1091"/>
      <c r="H217" s="355">
        <f>F$2</f>
        <v>0</v>
      </c>
      <c r="I217" s="355">
        <f>I216*H217</f>
        <v>0</v>
      </c>
    </row>
    <row r="218" spans="2:9" hidden="1" x14ac:dyDescent="0.3">
      <c r="B218" s="353" t="s">
        <v>11</v>
      </c>
      <c r="C218" s="1092" t="s">
        <v>495</v>
      </c>
      <c r="D218" s="1093"/>
      <c r="E218" s="1093"/>
      <c r="F218" s="1093"/>
      <c r="G218" s="1093"/>
      <c r="H218" s="1094"/>
      <c r="I218" s="357">
        <f>I216+I217</f>
        <v>61500</v>
      </c>
    </row>
    <row r="219" spans="2:9" ht="7.95" hidden="1" customHeight="1" x14ac:dyDescent="0.3"/>
    <row r="220" spans="2:9" hidden="1" x14ac:dyDescent="0.3">
      <c r="B220" s="309" t="s">
        <v>670</v>
      </c>
      <c r="C220" s="309"/>
      <c r="D220" s="309" t="s">
        <v>671</v>
      </c>
      <c r="E220" s="309"/>
      <c r="F220" s="309"/>
      <c r="G220" s="309"/>
      <c r="H220" s="309"/>
      <c r="I220" s="309"/>
    </row>
    <row r="221" spans="2:9" ht="41.4" hidden="1" x14ac:dyDescent="0.3">
      <c r="B221" s="353" t="s">
        <v>486</v>
      </c>
      <c r="C221" s="1095" t="s">
        <v>51</v>
      </c>
      <c r="D221" s="1095"/>
      <c r="E221" s="426" t="s">
        <v>52</v>
      </c>
      <c r="F221" s="426" t="s">
        <v>53</v>
      </c>
      <c r="G221" s="426" t="s">
        <v>487</v>
      </c>
      <c r="H221" s="427" t="s">
        <v>499</v>
      </c>
      <c r="I221" s="427" t="s">
        <v>498</v>
      </c>
    </row>
    <row r="222" spans="2:9" hidden="1" x14ac:dyDescent="0.3">
      <c r="B222" s="354" t="s">
        <v>0</v>
      </c>
      <c r="C222" s="358" t="s">
        <v>488</v>
      </c>
      <c r="D222" s="428"/>
      <c r="E222" s="356"/>
      <c r="F222" s="356"/>
      <c r="G222" s="355"/>
      <c r="H222" s="355"/>
      <c r="I222" s="355"/>
    </row>
    <row r="223" spans="2:9" hidden="1" x14ac:dyDescent="0.3">
      <c r="B223" s="354"/>
      <c r="C223" s="358" t="str">
        <f>UB!C$5</f>
        <v>Pekerja</v>
      </c>
      <c r="D223" s="428"/>
      <c r="E223" s="356" t="str">
        <f>VLOOKUP(C223,UB!$C$5:$G$32,5,FALSE)</f>
        <v>L.01</v>
      </c>
      <c r="F223" s="356" t="str">
        <f>VLOOKUP(C223,UB!$C$5:$G$32,3,FALSE)</f>
        <v>OH</v>
      </c>
      <c r="G223" s="355">
        <v>0.318</v>
      </c>
      <c r="H223" s="355">
        <f>VLOOKUP(C223,UB!$C$5:$G$32,4,FALSE)</f>
        <v>110000</v>
      </c>
      <c r="I223" s="355">
        <f>G223*H223</f>
        <v>34980</v>
      </c>
    </row>
    <row r="224" spans="2:9" hidden="1" x14ac:dyDescent="0.3">
      <c r="B224" s="354"/>
      <c r="C224" s="358" t="str">
        <f>UB!C$21</f>
        <v>Mandor</v>
      </c>
      <c r="D224" s="428"/>
      <c r="E224" s="356" t="str">
        <f>VLOOKUP(C224,UB!$C$5:$G$32,5,FALSE)</f>
        <v>L.04</v>
      </c>
      <c r="F224" s="356" t="str">
        <f>VLOOKUP(C224,UB!$C$5:$G$32,3,FALSE)</f>
        <v>OH</v>
      </c>
      <c r="G224" s="355">
        <v>3.1800000000000002E-2</v>
      </c>
      <c r="H224" s="355">
        <f>VLOOKUP(C224,UB!$C$5:$G$32,4,FALSE)</f>
        <v>130000</v>
      </c>
      <c r="I224" s="355">
        <f t="shared" ref="I224" si="19">G224*H224</f>
        <v>4134</v>
      </c>
    </row>
    <row r="225" spans="2:9" hidden="1" x14ac:dyDescent="0.3">
      <c r="B225" s="354"/>
      <c r="C225" s="1086" t="s">
        <v>491</v>
      </c>
      <c r="D225" s="1087"/>
      <c r="E225" s="1087"/>
      <c r="F225" s="1087"/>
      <c r="G225" s="1087"/>
      <c r="H225" s="1088"/>
      <c r="I225" s="355">
        <f>SUM(I223:I224)</f>
        <v>39114</v>
      </c>
    </row>
    <row r="226" spans="2:9" hidden="1" x14ac:dyDescent="0.3">
      <c r="B226" s="354" t="s">
        <v>6</v>
      </c>
      <c r="C226" s="358" t="s">
        <v>489</v>
      </c>
      <c r="D226" s="429"/>
      <c r="E226" s="355"/>
      <c r="F226" s="355"/>
      <c r="G226" s="355"/>
      <c r="H226" s="355"/>
      <c r="I226" s="355"/>
    </row>
    <row r="227" spans="2:9" hidden="1" x14ac:dyDescent="0.3">
      <c r="B227" s="354"/>
      <c r="C227" s="358" t="str">
        <f>UB!C$247</f>
        <v>Pasir Pasang</v>
      </c>
      <c r="D227" s="429"/>
      <c r="E227" s="355"/>
      <c r="F227" s="356" t="str">
        <f>VLOOKUP(C227,UB!$C$40:$F$364,3,FALSE)</f>
        <v>m3</v>
      </c>
      <c r="G227" s="355">
        <v>1.2</v>
      </c>
      <c r="H227" s="356">
        <f>VLOOKUP(C227,UB!$C$40:$F$364,4,FALSE)</f>
        <v>130000</v>
      </c>
      <c r="I227" s="355">
        <f t="shared" ref="I227" si="20">G227*H227</f>
        <v>156000</v>
      </c>
    </row>
    <row r="228" spans="2:9" hidden="1" x14ac:dyDescent="0.3">
      <c r="B228" s="354"/>
      <c r="C228" s="1086" t="s">
        <v>492</v>
      </c>
      <c r="D228" s="1087"/>
      <c r="E228" s="1087"/>
      <c r="F228" s="1087"/>
      <c r="G228" s="1087"/>
      <c r="H228" s="1088"/>
      <c r="I228" s="355">
        <f>SUM(I227:I227)</f>
        <v>156000</v>
      </c>
    </row>
    <row r="229" spans="2:9" hidden="1" x14ac:dyDescent="0.3">
      <c r="B229" s="354" t="s">
        <v>7</v>
      </c>
      <c r="C229" s="358" t="s">
        <v>490</v>
      </c>
      <c r="D229" s="428"/>
      <c r="E229" s="355"/>
      <c r="F229" s="355"/>
      <c r="G229" s="355"/>
      <c r="H229" s="355"/>
      <c r="I229" s="355"/>
    </row>
    <row r="230" spans="2:9" hidden="1" x14ac:dyDescent="0.3">
      <c r="B230" s="354"/>
      <c r="C230" s="358"/>
      <c r="D230" s="428"/>
      <c r="E230" s="355"/>
      <c r="F230" s="356"/>
      <c r="G230" s="355"/>
      <c r="H230" s="356"/>
      <c r="I230" s="355"/>
    </row>
    <row r="231" spans="2:9" hidden="1" x14ac:dyDescent="0.3">
      <c r="B231" s="354"/>
      <c r="C231" s="1086" t="s">
        <v>493</v>
      </c>
      <c r="D231" s="1087"/>
      <c r="E231" s="1087"/>
      <c r="F231" s="1087"/>
      <c r="G231" s="1087"/>
      <c r="H231" s="1088"/>
      <c r="I231" s="355">
        <f>SUM(I230)</f>
        <v>0</v>
      </c>
    </row>
    <row r="232" spans="2:9" hidden="1" x14ac:dyDescent="0.3">
      <c r="B232" s="354"/>
      <c r="C232" s="358"/>
      <c r="D232" s="428"/>
      <c r="E232" s="355"/>
      <c r="F232" s="355"/>
      <c r="G232" s="355"/>
      <c r="H232" s="355"/>
      <c r="I232" s="355"/>
    </row>
    <row r="233" spans="2:9" hidden="1" x14ac:dyDescent="0.3">
      <c r="B233" s="354" t="s">
        <v>8</v>
      </c>
      <c r="C233" s="1089" t="s">
        <v>494</v>
      </c>
      <c r="D233" s="1090"/>
      <c r="E233" s="1090"/>
      <c r="F233" s="1090"/>
      <c r="G233" s="1090"/>
      <c r="H233" s="1091"/>
      <c r="I233" s="355">
        <f>I225+I228+I231</f>
        <v>195114</v>
      </c>
    </row>
    <row r="234" spans="2:9" hidden="1" x14ac:dyDescent="0.3">
      <c r="B234" s="354" t="s">
        <v>9</v>
      </c>
      <c r="C234" s="1089" t="str">
        <f>B$2</f>
        <v>Biaya Umum dan Keuntungan (D x 10%) Maks. 15%</v>
      </c>
      <c r="D234" s="1090"/>
      <c r="E234" s="1090"/>
      <c r="F234" s="1090"/>
      <c r="G234" s="1091"/>
      <c r="H234" s="355">
        <f>F$2</f>
        <v>0</v>
      </c>
      <c r="I234" s="355">
        <f>I233*H234</f>
        <v>0</v>
      </c>
    </row>
    <row r="235" spans="2:9" hidden="1" x14ac:dyDescent="0.3">
      <c r="B235" s="353" t="s">
        <v>11</v>
      </c>
      <c r="C235" s="1092" t="s">
        <v>495</v>
      </c>
      <c r="D235" s="1093"/>
      <c r="E235" s="1093"/>
      <c r="F235" s="1093"/>
      <c r="G235" s="1093"/>
      <c r="H235" s="1094"/>
      <c r="I235" s="357">
        <f>I233+I234</f>
        <v>195114</v>
      </c>
    </row>
    <row r="236" spans="2:9" hidden="1" x14ac:dyDescent="0.3"/>
    <row r="237" spans="2:9" ht="15.6" x14ac:dyDescent="0.3">
      <c r="B237" s="366" t="s">
        <v>690</v>
      </c>
      <c r="C237" s="434"/>
      <c r="D237" s="434" t="s">
        <v>691</v>
      </c>
      <c r="E237" s="435"/>
      <c r="F237" s="435"/>
      <c r="G237" s="435"/>
      <c r="H237" s="436"/>
      <c r="I237" s="437"/>
    </row>
    <row r="238" spans="2:9" x14ac:dyDescent="0.3">
      <c r="B238" s="309" t="s">
        <v>694</v>
      </c>
      <c r="C238" s="309"/>
      <c r="D238" s="309" t="s">
        <v>695</v>
      </c>
      <c r="E238" s="309"/>
      <c r="F238" s="309"/>
      <c r="G238" s="309"/>
      <c r="H238" s="309"/>
      <c r="I238" s="309"/>
    </row>
    <row r="239" spans="2:9" ht="41.4" x14ac:dyDescent="0.3">
      <c r="B239" s="353" t="s">
        <v>486</v>
      </c>
      <c r="C239" s="1095" t="s">
        <v>51</v>
      </c>
      <c r="D239" s="1095"/>
      <c r="E239" s="426" t="s">
        <v>52</v>
      </c>
      <c r="F239" s="426" t="s">
        <v>53</v>
      </c>
      <c r="G239" s="426" t="s">
        <v>487</v>
      </c>
      <c r="H239" s="427" t="s">
        <v>499</v>
      </c>
      <c r="I239" s="427" t="s">
        <v>498</v>
      </c>
    </row>
    <row r="240" spans="2:9" x14ac:dyDescent="0.3">
      <c r="B240" s="354" t="s">
        <v>0</v>
      </c>
      <c r="C240" s="358" t="s">
        <v>488</v>
      </c>
      <c r="D240" s="428"/>
      <c r="E240" s="356"/>
      <c r="F240" s="356"/>
      <c r="G240" s="355"/>
      <c r="H240" s="355"/>
      <c r="I240" s="355"/>
    </row>
    <row r="241" spans="2:9" x14ac:dyDescent="0.3">
      <c r="B241" s="354"/>
      <c r="C241" s="358" t="s">
        <v>510</v>
      </c>
      <c r="D241" s="428"/>
      <c r="E241" s="356" t="str">
        <f>VLOOKUP(C241,UB!$C$5:$G$32,5,FALSE)</f>
        <v>L.01</v>
      </c>
      <c r="F241" s="356" t="str">
        <f>VLOOKUP(C241,UB!$C$5:$G$32,3,FALSE)</f>
        <v>OH</v>
      </c>
      <c r="G241" s="355">
        <v>1.5</v>
      </c>
      <c r="H241" s="355">
        <f>VLOOKUP(C241,UB!$C$5:$G$32,4,FALSE)</f>
        <v>110000</v>
      </c>
      <c r="I241" s="355">
        <f>G241*H241</f>
        <v>165000</v>
      </c>
    </row>
    <row r="242" spans="2:9" x14ac:dyDescent="0.3">
      <c r="B242" s="354"/>
      <c r="C242" s="358" t="str">
        <f>UB!C$8</f>
        <v>Tukang Batu</v>
      </c>
      <c r="D242" s="428"/>
      <c r="E242" s="356" t="str">
        <f>VLOOKUP(C242,UB!$C$5:$G$32,5,FALSE)</f>
        <v>L.02</v>
      </c>
      <c r="F242" s="356" t="str">
        <f>VLOOKUP(C242,UB!$C$5:$G$32,3,FALSE)</f>
        <v>OH</v>
      </c>
      <c r="G242" s="355">
        <v>0.75</v>
      </c>
      <c r="H242" s="355">
        <f>VLOOKUP(C242,UB!$C$5:$G$32,4,FALSE)</f>
        <v>120000</v>
      </c>
      <c r="I242" s="355">
        <f t="shared" ref="I242:I244" si="21">G242*H242</f>
        <v>90000</v>
      </c>
    </row>
    <row r="243" spans="2:9" x14ac:dyDescent="0.3">
      <c r="B243" s="354"/>
      <c r="C243" s="358" t="s">
        <v>525</v>
      </c>
      <c r="D243" s="428"/>
      <c r="E243" s="356" t="str">
        <f>VLOOKUP(C243,UB!$C$5:$G$32,5,FALSE)</f>
        <v>L.03</v>
      </c>
      <c r="F243" s="356" t="str">
        <f>VLOOKUP(C243,UB!$C$5:$G$32,3,FALSE)</f>
        <v>OH</v>
      </c>
      <c r="G243" s="355">
        <v>7.4999999999999997E-2</v>
      </c>
      <c r="H243" s="355">
        <f>VLOOKUP(C243,UB!$C$5:$G$32,4,FALSE)</f>
        <v>130000</v>
      </c>
      <c r="I243" s="355">
        <f t="shared" si="21"/>
        <v>9750</v>
      </c>
    </row>
    <row r="244" spans="2:9" x14ac:dyDescent="0.3">
      <c r="B244" s="354"/>
      <c r="C244" s="358" t="s">
        <v>526</v>
      </c>
      <c r="D244" s="428"/>
      <c r="E244" s="356" t="str">
        <f>VLOOKUP(C244,UB!$C$5:$G$32,5,FALSE)</f>
        <v>L.04</v>
      </c>
      <c r="F244" s="356" t="str">
        <f>VLOOKUP(C244,UB!$C$5:$G$32,3,FALSE)</f>
        <v>OH</v>
      </c>
      <c r="G244" s="355">
        <v>7.4999999999999997E-2</v>
      </c>
      <c r="H244" s="355">
        <f>VLOOKUP(C244,UB!$C$5:$G$32,4,FALSE)</f>
        <v>130000</v>
      </c>
      <c r="I244" s="355">
        <f t="shared" si="21"/>
        <v>9750</v>
      </c>
    </row>
    <row r="245" spans="2:9" x14ac:dyDescent="0.3">
      <c r="B245" s="354"/>
      <c r="C245" s="1086" t="s">
        <v>491</v>
      </c>
      <c r="D245" s="1087"/>
      <c r="E245" s="1087"/>
      <c r="F245" s="1087"/>
      <c r="G245" s="1087"/>
      <c r="H245" s="1088"/>
      <c r="I245" s="355">
        <f>SUM(I241:I244)</f>
        <v>274500</v>
      </c>
    </row>
    <row r="246" spans="2:9" x14ac:dyDescent="0.3">
      <c r="B246" s="354" t="s">
        <v>6</v>
      </c>
      <c r="C246" s="358" t="s">
        <v>489</v>
      </c>
      <c r="D246" s="429"/>
      <c r="E246" s="355"/>
      <c r="F246" s="355"/>
      <c r="G246" s="355"/>
      <c r="H246" s="355"/>
      <c r="I246" s="355"/>
    </row>
    <row r="247" spans="2:9" x14ac:dyDescent="0.3">
      <c r="B247" s="354"/>
      <c r="C247" s="358" t="str">
        <f>UB!C$42</f>
        <v>Batu Kali</v>
      </c>
      <c r="D247" s="429"/>
      <c r="E247" s="355"/>
      <c r="F247" s="356" t="str">
        <f>VLOOKUP(C247,UB!$C$40:$F$364,3,FALSE)</f>
        <v>m3</v>
      </c>
      <c r="G247" s="355">
        <v>1.2</v>
      </c>
      <c r="H247" s="356">
        <f>VLOOKUP(C247,UB!$C$40:$F$364,4,FALSE)</f>
        <v>390000</v>
      </c>
      <c r="I247" s="355">
        <f t="shared" ref="I247:I249" si="22">G247*H247</f>
        <v>468000</v>
      </c>
    </row>
    <row r="248" spans="2:9" x14ac:dyDescent="0.3">
      <c r="B248" s="354"/>
      <c r="C248" s="358" t="str">
        <f>UB!C$54</f>
        <v>Semen Portland</v>
      </c>
      <c r="D248" s="429"/>
      <c r="E248" s="355"/>
      <c r="F248" s="356" t="str">
        <f>VLOOKUP(C248,UB!$C$40:$F$364,3,FALSE)</f>
        <v>Kg</v>
      </c>
      <c r="G248" s="355">
        <v>163</v>
      </c>
      <c r="H248" s="356">
        <f>VLOOKUP(C248,UB!$C$40:$F$364,4,FALSE)</f>
        <v>1800</v>
      </c>
      <c r="I248" s="355">
        <f t="shared" si="22"/>
        <v>293400</v>
      </c>
    </row>
    <row r="249" spans="2:9" x14ac:dyDescent="0.3">
      <c r="B249" s="354"/>
      <c r="C249" s="358" t="str">
        <f>UB!C$248</f>
        <v xml:space="preserve">Pasir Pasang </v>
      </c>
      <c r="D249" s="429"/>
      <c r="E249" s="355"/>
      <c r="F249" s="356" t="str">
        <f>VLOOKUP(C249,UB!$C$40:$F$364,3,FALSE)</f>
        <v>Kg</v>
      </c>
      <c r="G249" s="355">
        <v>0.52</v>
      </c>
      <c r="H249" s="356">
        <f>VLOOKUP(C249,UB!$C$40:$F$364,4,FALSE)</f>
        <v>86.666666666666671</v>
      </c>
      <c r="I249" s="355">
        <f t="shared" si="22"/>
        <v>45.06666666666667</v>
      </c>
    </row>
    <row r="250" spans="2:9" x14ac:dyDescent="0.3">
      <c r="B250" s="354"/>
      <c r="C250" s="1086" t="s">
        <v>492</v>
      </c>
      <c r="D250" s="1087"/>
      <c r="E250" s="1087"/>
      <c r="F250" s="1087"/>
      <c r="G250" s="1087"/>
      <c r="H250" s="1088"/>
      <c r="I250" s="355">
        <f>SUM(I247:I249)</f>
        <v>761445.06666666665</v>
      </c>
    </row>
    <row r="251" spans="2:9" x14ac:dyDescent="0.3">
      <c r="B251" s="354" t="s">
        <v>7</v>
      </c>
      <c r="C251" s="358" t="s">
        <v>490</v>
      </c>
      <c r="D251" s="428"/>
      <c r="E251" s="355"/>
      <c r="F251" s="355"/>
      <c r="G251" s="355"/>
      <c r="H251" s="355"/>
      <c r="I251" s="355"/>
    </row>
    <row r="252" spans="2:9" x14ac:dyDescent="0.3">
      <c r="B252" s="354"/>
      <c r="C252" s="358"/>
      <c r="D252" s="428"/>
      <c r="E252" s="355"/>
      <c r="F252" s="356"/>
      <c r="G252" s="355"/>
      <c r="H252" s="356"/>
      <c r="I252" s="355"/>
    </row>
    <row r="253" spans="2:9" x14ac:dyDescent="0.3">
      <c r="B253" s="354"/>
      <c r="C253" s="1086" t="s">
        <v>493</v>
      </c>
      <c r="D253" s="1087"/>
      <c r="E253" s="1087"/>
      <c r="F253" s="1087"/>
      <c r="G253" s="1087"/>
      <c r="H253" s="1088"/>
      <c r="I253" s="355">
        <f>SUM(I252)</f>
        <v>0</v>
      </c>
    </row>
    <row r="254" spans="2:9" x14ac:dyDescent="0.3">
      <c r="B254" s="354"/>
      <c r="C254" s="358"/>
      <c r="D254" s="428"/>
      <c r="E254" s="355"/>
      <c r="F254" s="355"/>
      <c r="G254" s="355"/>
      <c r="H254" s="355"/>
      <c r="I254" s="355"/>
    </row>
    <row r="255" spans="2:9" x14ac:dyDescent="0.3">
      <c r="B255" s="354" t="s">
        <v>8</v>
      </c>
      <c r="C255" s="1089" t="s">
        <v>494</v>
      </c>
      <c r="D255" s="1090"/>
      <c r="E255" s="1090"/>
      <c r="F255" s="1090"/>
      <c r="G255" s="1090"/>
      <c r="H255" s="1091"/>
      <c r="I255" s="355">
        <f>I245+I250+I253</f>
        <v>1035945.0666666667</v>
      </c>
    </row>
    <row r="256" spans="2:9" x14ac:dyDescent="0.3">
      <c r="B256" s="354" t="s">
        <v>9</v>
      </c>
      <c r="C256" s="1089" t="str">
        <f>B$2</f>
        <v>Biaya Umum dan Keuntungan (D x 10%) Maks. 15%</v>
      </c>
      <c r="D256" s="1090"/>
      <c r="E256" s="1090"/>
      <c r="F256" s="1090"/>
      <c r="G256" s="1091"/>
      <c r="H256" s="355">
        <f>F$2</f>
        <v>0</v>
      </c>
      <c r="I256" s="355">
        <f>I255*H256</f>
        <v>0</v>
      </c>
    </row>
    <row r="257" spans="2:9" x14ac:dyDescent="0.3">
      <c r="B257" s="353" t="s">
        <v>11</v>
      </c>
      <c r="C257" s="1092" t="s">
        <v>495</v>
      </c>
      <c r="D257" s="1093"/>
      <c r="E257" s="1093"/>
      <c r="F257" s="1093"/>
      <c r="G257" s="1093"/>
      <c r="H257" s="1094"/>
      <c r="I257" s="357">
        <f>I255+I256</f>
        <v>1035945.0666666667</v>
      </c>
    </row>
    <row r="259" spans="2:9" x14ac:dyDescent="0.3">
      <c r="B259" s="309" t="s">
        <v>693</v>
      </c>
      <c r="C259" s="309"/>
      <c r="D259" s="309" t="s">
        <v>692</v>
      </c>
      <c r="E259" s="309"/>
      <c r="F259" s="309"/>
      <c r="G259" s="309"/>
      <c r="H259" s="309"/>
      <c r="I259" s="309"/>
    </row>
    <row r="260" spans="2:9" ht="41.4" x14ac:dyDescent="0.3">
      <c r="B260" s="353" t="s">
        <v>486</v>
      </c>
      <c r="C260" s="1095" t="s">
        <v>51</v>
      </c>
      <c r="D260" s="1095"/>
      <c r="E260" s="426" t="s">
        <v>52</v>
      </c>
      <c r="F260" s="426" t="s">
        <v>53</v>
      </c>
      <c r="G260" s="426" t="s">
        <v>487</v>
      </c>
      <c r="H260" s="427" t="s">
        <v>499</v>
      </c>
      <c r="I260" s="427" t="s">
        <v>498</v>
      </c>
    </row>
    <row r="261" spans="2:9" x14ac:dyDescent="0.3">
      <c r="B261" s="354" t="s">
        <v>0</v>
      </c>
      <c r="C261" s="358" t="s">
        <v>488</v>
      </c>
      <c r="D261" s="428"/>
      <c r="E261" s="356"/>
      <c r="F261" s="356"/>
      <c r="G261" s="355"/>
      <c r="H261" s="355"/>
      <c r="I261" s="355"/>
    </row>
    <row r="262" spans="2:9" x14ac:dyDescent="0.3">
      <c r="B262" s="354"/>
      <c r="C262" s="358" t="str">
        <f>UB!C$5</f>
        <v>Pekerja</v>
      </c>
      <c r="D262" s="428"/>
      <c r="E262" s="356" t="str">
        <f>VLOOKUP(C262,UB!$C$5:$G$32,5,FALSE)</f>
        <v>L.01</v>
      </c>
      <c r="F262" s="356" t="str">
        <f>VLOOKUP(C262,UB!$C$5:$G$32,3,FALSE)</f>
        <v>OH</v>
      </c>
      <c r="G262" s="355">
        <v>0.78</v>
      </c>
      <c r="H262" s="355">
        <f>VLOOKUP(C262,UB!$C$5:$G$32,4,FALSE)</f>
        <v>110000</v>
      </c>
      <c r="I262" s="355">
        <f>G262*H262</f>
        <v>85800</v>
      </c>
    </row>
    <row r="263" spans="2:9" x14ac:dyDescent="0.3">
      <c r="B263" s="354"/>
      <c r="C263" s="358" t="str">
        <f>UB!C$8</f>
        <v>Tukang Batu</v>
      </c>
      <c r="D263" s="428"/>
      <c r="E263" s="356" t="str">
        <f>VLOOKUP(C263,UB!$C$5:$G$32,5,FALSE)</f>
        <v>L.02</v>
      </c>
      <c r="F263" s="356" t="str">
        <f>VLOOKUP(C263,UB!$C$5:$G$32,3,FALSE)</f>
        <v>OH</v>
      </c>
      <c r="G263" s="355">
        <v>0.39</v>
      </c>
      <c r="H263" s="355">
        <f>VLOOKUP(C263,UB!$C$5:$G$32,4,FALSE)</f>
        <v>120000</v>
      </c>
      <c r="I263" s="355">
        <f t="shared" ref="I263:I265" si="23">G263*H263</f>
        <v>46800</v>
      </c>
    </row>
    <row r="264" spans="2:9" x14ac:dyDescent="0.3">
      <c r="B264" s="354"/>
      <c r="C264" s="358" t="str">
        <f>UB!C$20</f>
        <v>Kepala Tukang</v>
      </c>
      <c r="D264" s="428"/>
      <c r="E264" s="356" t="str">
        <f>VLOOKUP(C264,UB!$C$5:$G$32,5,FALSE)</f>
        <v>L.03</v>
      </c>
      <c r="F264" s="356" t="str">
        <f>VLOOKUP(C264,UB!$C$5:$G$32,3,FALSE)</f>
        <v>OH</v>
      </c>
      <c r="G264" s="355">
        <v>3.9E-2</v>
      </c>
      <c r="H264" s="355">
        <f>VLOOKUP(C264,UB!$C$5:$G$32,4,FALSE)</f>
        <v>130000</v>
      </c>
      <c r="I264" s="355">
        <f t="shared" si="23"/>
        <v>5070</v>
      </c>
    </row>
    <row r="265" spans="2:9" x14ac:dyDescent="0.3">
      <c r="B265" s="354"/>
      <c r="C265" s="358" t="str">
        <f>UB!C$21</f>
        <v>Mandor</v>
      </c>
      <c r="D265" s="428"/>
      <c r="E265" s="356" t="str">
        <f>VLOOKUP(C265,UB!$C$5:$G$32,5,FALSE)</f>
        <v>L.04</v>
      </c>
      <c r="F265" s="356" t="str">
        <f>VLOOKUP(C265,UB!$C$5:$G$32,3,FALSE)</f>
        <v>OH</v>
      </c>
      <c r="G265" s="355">
        <v>3.9E-2</v>
      </c>
      <c r="H265" s="355">
        <f>VLOOKUP(C265,UB!$C$5:$G$32,4,FALSE)</f>
        <v>130000</v>
      </c>
      <c r="I265" s="355">
        <f t="shared" si="23"/>
        <v>5070</v>
      </c>
    </row>
    <row r="266" spans="2:9" x14ac:dyDescent="0.3">
      <c r="B266" s="354"/>
      <c r="C266" s="1086" t="s">
        <v>491</v>
      </c>
      <c r="D266" s="1087"/>
      <c r="E266" s="1087"/>
      <c r="F266" s="1087"/>
      <c r="G266" s="1087"/>
      <c r="H266" s="1088"/>
      <c r="I266" s="355">
        <f>SUM(I262:I265)</f>
        <v>142740</v>
      </c>
    </row>
    <row r="267" spans="2:9" x14ac:dyDescent="0.3">
      <c r="B267" s="354" t="s">
        <v>6</v>
      </c>
      <c r="C267" s="358" t="s">
        <v>489</v>
      </c>
      <c r="D267" s="429"/>
      <c r="E267" s="355"/>
      <c r="F267" s="355"/>
      <c r="G267" s="355"/>
      <c r="H267" s="355"/>
      <c r="I267" s="355"/>
    </row>
    <row r="268" spans="2:9" x14ac:dyDescent="0.3">
      <c r="B268" s="354"/>
      <c r="C268" s="358" t="str">
        <f>UB!C$42</f>
        <v>Batu Kali</v>
      </c>
      <c r="D268" s="429"/>
      <c r="E268" s="355"/>
      <c r="F268" s="356" t="str">
        <f>VLOOKUP(C268,UB!$C$40:$F$364,3,FALSE)</f>
        <v>m3</v>
      </c>
      <c r="G268" s="355">
        <v>1.2</v>
      </c>
      <c r="H268" s="356">
        <f>VLOOKUP(C268,UB!$C$40:$F$364,4,FALSE)</f>
        <v>390000</v>
      </c>
      <c r="I268" s="355">
        <f t="shared" ref="I268:I269" si="24">G268*H268</f>
        <v>468000</v>
      </c>
    </row>
    <row r="269" spans="2:9" x14ac:dyDescent="0.3">
      <c r="B269" s="354"/>
      <c r="C269" s="358" t="str">
        <f>UB!C$53</f>
        <v>Pasir Urug</v>
      </c>
      <c r="D269" s="429"/>
      <c r="E269" s="355"/>
      <c r="F269" s="356" t="str">
        <f>VLOOKUP(C269,UB!$C$40:$F$364,3,FALSE)</f>
        <v>m3</v>
      </c>
      <c r="G269" s="355">
        <v>0.432</v>
      </c>
      <c r="H269" s="356">
        <f>VLOOKUP(C269,UB!$C$40:$F$364,4,FALSE)</f>
        <v>80000</v>
      </c>
      <c r="I269" s="355">
        <f t="shared" si="24"/>
        <v>34560</v>
      </c>
    </row>
    <row r="270" spans="2:9" x14ac:dyDescent="0.3">
      <c r="B270" s="354"/>
      <c r="C270" s="1086" t="s">
        <v>492</v>
      </c>
      <c r="D270" s="1087"/>
      <c r="E270" s="1087"/>
      <c r="F270" s="1087"/>
      <c r="G270" s="1087"/>
      <c r="H270" s="1088"/>
      <c r="I270" s="355">
        <f>SUM(I268:I269)</f>
        <v>502560</v>
      </c>
    </row>
    <row r="271" spans="2:9" x14ac:dyDescent="0.3">
      <c r="B271" s="354" t="s">
        <v>7</v>
      </c>
      <c r="C271" s="358" t="s">
        <v>490</v>
      </c>
      <c r="D271" s="428"/>
      <c r="E271" s="355"/>
      <c r="F271" s="355"/>
      <c r="G271" s="355"/>
      <c r="H271" s="355"/>
      <c r="I271" s="355"/>
    </row>
    <row r="272" spans="2:9" x14ac:dyDescent="0.3">
      <c r="B272" s="354"/>
      <c r="C272" s="358"/>
      <c r="D272" s="428"/>
      <c r="E272" s="355"/>
      <c r="F272" s="356"/>
      <c r="G272" s="355"/>
      <c r="H272" s="356"/>
      <c r="I272" s="355"/>
    </row>
    <row r="273" spans="2:9" x14ac:dyDescent="0.3">
      <c r="B273" s="354"/>
      <c r="C273" s="1086" t="s">
        <v>493</v>
      </c>
      <c r="D273" s="1087"/>
      <c r="E273" s="1087"/>
      <c r="F273" s="1087"/>
      <c r="G273" s="1087"/>
      <c r="H273" s="1088"/>
      <c r="I273" s="355">
        <f>SUM(I272)</f>
        <v>0</v>
      </c>
    </row>
    <row r="274" spans="2:9" x14ac:dyDescent="0.3">
      <c r="B274" s="354"/>
      <c r="C274" s="358"/>
      <c r="D274" s="428"/>
      <c r="E274" s="355"/>
      <c r="F274" s="355"/>
      <c r="G274" s="355"/>
      <c r="H274" s="355"/>
      <c r="I274" s="355"/>
    </row>
    <row r="275" spans="2:9" x14ac:dyDescent="0.3">
      <c r="B275" s="354" t="s">
        <v>8</v>
      </c>
      <c r="C275" s="1089" t="s">
        <v>494</v>
      </c>
      <c r="D275" s="1090"/>
      <c r="E275" s="1090"/>
      <c r="F275" s="1090"/>
      <c r="G275" s="1090"/>
      <c r="H275" s="1091"/>
      <c r="I275" s="355">
        <f>I266+I270+I273</f>
        <v>645300</v>
      </c>
    </row>
    <row r="276" spans="2:9" x14ac:dyDescent="0.3">
      <c r="B276" s="354" t="s">
        <v>9</v>
      </c>
      <c r="C276" s="1089" t="str">
        <f>B$2</f>
        <v>Biaya Umum dan Keuntungan (D x 10%) Maks. 15%</v>
      </c>
      <c r="D276" s="1090"/>
      <c r="E276" s="1090"/>
      <c r="F276" s="1090"/>
      <c r="G276" s="1091"/>
      <c r="H276" s="355">
        <f>F$2</f>
        <v>0</v>
      </c>
      <c r="I276" s="355">
        <f>I275*H276</f>
        <v>0</v>
      </c>
    </row>
    <row r="277" spans="2:9" x14ac:dyDescent="0.3">
      <c r="B277" s="353" t="s">
        <v>11</v>
      </c>
      <c r="C277" s="1092" t="s">
        <v>495</v>
      </c>
      <c r="D277" s="1093"/>
      <c r="E277" s="1093"/>
      <c r="F277" s="1093"/>
      <c r="G277" s="1093"/>
      <c r="H277" s="1094"/>
      <c r="I277" s="357">
        <f>I275+I276</f>
        <v>645300</v>
      </c>
    </row>
    <row r="279" spans="2:9" ht="15.6" x14ac:dyDescent="0.3">
      <c r="B279" s="366" t="s">
        <v>696</v>
      </c>
      <c r="C279" s="434"/>
      <c r="D279" s="434" t="s">
        <v>711</v>
      </c>
      <c r="E279" s="435"/>
      <c r="F279" s="435"/>
      <c r="G279" s="435"/>
      <c r="H279" s="436"/>
      <c r="I279" s="437"/>
    </row>
    <row r="280" spans="2:9" x14ac:dyDescent="0.3">
      <c r="B280" s="309" t="s">
        <v>697</v>
      </c>
      <c r="C280" s="309"/>
      <c r="D280" s="309" t="s">
        <v>698</v>
      </c>
      <c r="E280" s="309"/>
      <c r="F280" s="309"/>
      <c r="G280" s="309"/>
      <c r="H280" s="309"/>
      <c r="I280" s="309"/>
    </row>
    <row r="281" spans="2:9" ht="41.4" x14ac:dyDescent="0.3">
      <c r="B281" s="353" t="s">
        <v>486</v>
      </c>
      <c r="C281" s="1095" t="s">
        <v>51</v>
      </c>
      <c r="D281" s="1095"/>
      <c r="E281" s="426" t="s">
        <v>52</v>
      </c>
      <c r="F281" s="426" t="s">
        <v>53</v>
      </c>
      <c r="G281" s="426" t="s">
        <v>487</v>
      </c>
      <c r="H281" s="427" t="s">
        <v>499</v>
      </c>
      <c r="I281" s="427" t="s">
        <v>498</v>
      </c>
    </row>
    <row r="282" spans="2:9" x14ac:dyDescent="0.3">
      <c r="B282" s="354" t="s">
        <v>0</v>
      </c>
      <c r="C282" s="358" t="s">
        <v>488</v>
      </c>
      <c r="D282" s="428"/>
      <c r="E282" s="356"/>
      <c r="F282" s="356"/>
      <c r="G282" s="355"/>
      <c r="H282" s="355"/>
      <c r="I282" s="355"/>
    </row>
    <row r="283" spans="2:9" x14ac:dyDescent="0.3">
      <c r="B283" s="354"/>
      <c r="C283" s="358" t="str">
        <f>UB!C$5</f>
        <v>Pekerja</v>
      </c>
      <c r="D283" s="428"/>
      <c r="E283" s="356" t="str">
        <f>VLOOKUP(C283,UB!$C$5:$G$32,5,FALSE)</f>
        <v>L.01</v>
      </c>
      <c r="F283" s="356" t="str">
        <f>VLOOKUP(C283,UB!$C$5:$G$32,3,FALSE)</f>
        <v>OH</v>
      </c>
      <c r="G283" s="355">
        <v>1.65</v>
      </c>
      <c r="H283" s="355">
        <f>VLOOKUP(C283,UB!$C$5:$G$32,4,FALSE)</f>
        <v>110000</v>
      </c>
      <c r="I283" s="355">
        <f>G283*H283</f>
        <v>181500</v>
      </c>
    </row>
    <row r="284" spans="2:9" x14ac:dyDescent="0.3">
      <c r="B284" s="354"/>
      <c r="C284" s="358" t="str">
        <f>UB!C$8</f>
        <v>Tukang Batu</v>
      </c>
      <c r="D284" s="428"/>
      <c r="E284" s="356" t="str">
        <f>VLOOKUP(C284,UB!$C$5:$G$32,5,FALSE)</f>
        <v>L.02</v>
      </c>
      <c r="F284" s="356" t="str">
        <f>VLOOKUP(C284,UB!$C$5:$G$32,3,FALSE)</f>
        <v>OH</v>
      </c>
      <c r="G284" s="355">
        <v>0.27500000000000002</v>
      </c>
      <c r="H284" s="355">
        <f>VLOOKUP(C284,UB!$C$5:$G$32,4,FALSE)</f>
        <v>120000</v>
      </c>
      <c r="I284" s="355">
        <f t="shared" ref="I284:I286" si="25">G284*H284</f>
        <v>33000</v>
      </c>
    </row>
    <row r="285" spans="2:9" x14ac:dyDescent="0.3">
      <c r="B285" s="354"/>
      <c r="C285" s="358" t="str">
        <f>UB!C$20</f>
        <v>Kepala Tukang</v>
      </c>
      <c r="D285" s="428"/>
      <c r="E285" s="356" t="str">
        <f>VLOOKUP(C285,UB!$C$5:$G$32,5,FALSE)</f>
        <v>L.03</v>
      </c>
      <c r="F285" s="356" t="str">
        <f>VLOOKUP(C285,UB!$C$5:$G$32,3,FALSE)</f>
        <v>OH</v>
      </c>
      <c r="G285" s="355">
        <v>2.8000000000000001E-2</v>
      </c>
      <c r="H285" s="355">
        <f>VLOOKUP(C285,UB!$C$5:$G$32,4,FALSE)</f>
        <v>130000</v>
      </c>
      <c r="I285" s="355">
        <f t="shared" si="25"/>
        <v>3640</v>
      </c>
    </row>
    <row r="286" spans="2:9" x14ac:dyDescent="0.3">
      <c r="B286" s="354"/>
      <c r="C286" s="358" t="str">
        <f>UB!C$21</f>
        <v>Mandor</v>
      </c>
      <c r="D286" s="428"/>
      <c r="E286" s="356" t="str">
        <f>VLOOKUP(C286,UB!$C$5:$G$32,5,FALSE)</f>
        <v>L.04</v>
      </c>
      <c r="F286" s="356" t="str">
        <f>VLOOKUP(C286,UB!$C$5:$G$32,3,FALSE)</f>
        <v>OH</v>
      </c>
      <c r="G286" s="355">
        <v>8.3000000000000004E-2</v>
      </c>
      <c r="H286" s="355">
        <f>VLOOKUP(C286,UB!$C$5:$G$32,4,FALSE)</f>
        <v>130000</v>
      </c>
      <c r="I286" s="355">
        <f t="shared" si="25"/>
        <v>10790</v>
      </c>
    </row>
    <row r="287" spans="2:9" x14ac:dyDescent="0.3">
      <c r="B287" s="354"/>
      <c r="C287" s="1086" t="s">
        <v>491</v>
      </c>
      <c r="D287" s="1087"/>
      <c r="E287" s="1087"/>
      <c r="F287" s="1087"/>
      <c r="G287" s="1087"/>
      <c r="H287" s="1088"/>
      <c r="I287" s="355">
        <f>SUM(I283:I286)</f>
        <v>228930</v>
      </c>
    </row>
    <row r="288" spans="2:9" x14ac:dyDescent="0.3">
      <c r="B288" s="354" t="s">
        <v>6</v>
      </c>
      <c r="C288" s="358" t="s">
        <v>489</v>
      </c>
      <c r="D288" s="429"/>
      <c r="E288" s="355"/>
      <c r="F288" s="355"/>
      <c r="G288" s="355"/>
      <c r="H288" s="355"/>
      <c r="I288" s="355"/>
    </row>
    <row r="289" spans="2:9" x14ac:dyDescent="0.3">
      <c r="B289" s="354"/>
      <c r="C289" s="358" t="str">
        <f>UB!C$54</f>
        <v>Semen Portland</v>
      </c>
      <c r="D289" s="429"/>
      <c r="E289" s="355"/>
      <c r="F289" s="356" t="str">
        <f>VLOOKUP(C289,UB!$C$40:$F$364,3,FALSE)</f>
        <v>Kg</v>
      </c>
      <c r="G289" s="355">
        <v>247</v>
      </c>
      <c r="H289" s="356">
        <f>VLOOKUP(C289,UB!$C$40:$F$364,4,FALSE)</f>
        <v>1800</v>
      </c>
      <c r="I289" s="355">
        <f t="shared" ref="I289:I292" si="26">G289*H289</f>
        <v>444600</v>
      </c>
    </row>
    <row r="290" spans="2:9" x14ac:dyDescent="0.3">
      <c r="B290" s="354"/>
      <c r="C290" s="358" t="str">
        <f>UB!C$52</f>
        <v>Pasir Beton</v>
      </c>
      <c r="D290" s="429"/>
      <c r="E290" s="355"/>
      <c r="F290" s="356" t="str">
        <f>VLOOKUP(C290,UB!$C$40:$F$364,3,FALSE)</f>
        <v>kg</v>
      </c>
      <c r="G290" s="355">
        <v>869</v>
      </c>
      <c r="H290" s="356">
        <f>VLOOKUP(C290,UB!$C$40:$F$364,4,FALSE)</f>
        <v>85.714285714285708</v>
      </c>
      <c r="I290" s="355">
        <f t="shared" si="26"/>
        <v>74485.714285714275</v>
      </c>
    </row>
    <row r="291" spans="2:9" x14ac:dyDescent="0.3">
      <c r="B291" s="354"/>
      <c r="C291" s="358" t="str">
        <f>UB!C$48</f>
        <v>Kerikil (Maks 30mm)</v>
      </c>
      <c r="D291" s="429"/>
      <c r="E291" s="355"/>
      <c r="F291" s="356" t="str">
        <f>VLOOKUP(C291,UB!$C$40:$F$364,3,FALSE)</f>
        <v>kg</v>
      </c>
      <c r="G291" s="355">
        <v>999</v>
      </c>
      <c r="H291" s="356">
        <f>VLOOKUP(C291,UB!$C$40:$F$364,4,FALSE)</f>
        <v>105.92592592592592</v>
      </c>
      <c r="I291" s="355">
        <f t="shared" ref="I291" si="27">G291*H291</f>
        <v>105820</v>
      </c>
    </row>
    <row r="292" spans="2:9" x14ac:dyDescent="0.3">
      <c r="B292" s="354"/>
      <c r="C292" s="358" t="str">
        <f>UB!C$40</f>
        <v>Air</v>
      </c>
      <c r="D292" s="429"/>
      <c r="E292" s="355"/>
      <c r="F292" s="356" t="str">
        <f>VLOOKUP(C292,UB!$C$40:$F$364,3,FALSE)</f>
        <v>Liter</v>
      </c>
      <c r="G292" s="355">
        <v>215</v>
      </c>
      <c r="H292" s="356">
        <f>VLOOKUP(C292,UB!$C$40:$F$364,4,FALSE)</f>
        <v>50</v>
      </c>
      <c r="I292" s="355">
        <f t="shared" si="26"/>
        <v>10750</v>
      </c>
    </row>
    <row r="293" spans="2:9" x14ac:dyDescent="0.3">
      <c r="B293" s="354"/>
      <c r="C293" s="1086" t="s">
        <v>492</v>
      </c>
      <c r="D293" s="1087"/>
      <c r="E293" s="1087"/>
      <c r="F293" s="1087"/>
      <c r="G293" s="1087"/>
      <c r="H293" s="1088"/>
      <c r="I293" s="355">
        <f>SUM(I289:I292)</f>
        <v>635655.71428571432</v>
      </c>
    </row>
    <row r="294" spans="2:9" x14ac:dyDescent="0.3">
      <c r="B294" s="354" t="s">
        <v>7</v>
      </c>
      <c r="C294" s="358" t="s">
        <v>490</v>
      </c>
      <c r="D294" s="428"/>
      <c r="E294" s="355"/>
      <c r="F294" s="355"/>
      <c r="G294" s="355"/>
      <c r="H294" s="355"/>
      <c r="I294" s="355"/>
    </row>
    <row r="295" spans="2:9" x14ac:dyDescent="0.3">
      <c r="B295" s="354"/>
      <c r="C295" s="358"/>
      <c r="D295" s="428"/>
      <c r="E295" s="355"/>
      <c r="F295" s="356"/>
      <c r="G295" s="355"/>
      <c r="H295" s="356"/>
      <c r="I295" s="355"/>
    </row>
    <row r="296" spans="2:9" x14ac:dyDescent="0.3">
      <c r="B296" s="354"/>
      <c r="C296" s="1086" t="s">
        <v>493</v>
      </c>
      <c r="D296" s="1087"/>
      <c r="E296" s="1087"/>
      <c r="F296" s="1087"/>
      <c r="G296" s="1087"/>
      <c r="H296" s="1088"/>
      <c r="I296" s="355">
        <f>SUM(I295)</f>
        <v>0</v>
      </c>
    </row>
    <row r="297" spans="2:9" x14ac:dyDescent="0.3">
      <c r="B297" s="354"/>
      <c r="C297" s="358"/>
      <c r="D297" s="428"/>
      <c r="E297" s="355"/>
      <c r="F297" s="355"/>
      <c r="G297" s="355"/>
      <c r="H297" s="355"/>
      <c r="I297" s="355"/>
    </row>
    <row r="298" spans="2:9" x14ac:dyDescent="0.3">
      <c r="B298" s="354" t="s">
        <v>8</v>
      </c>
      <c r="C298" s="1089" t="s">
        <v>494</v>
      </c>
      <c r="D298" s="1090"/>
      <c r="E298" s="1090"/>
      <c r="F298" s="1090"/>
      <c r="G298" s="1090"/>
      <c r="H298" s="1091"/>
      <c r="I298" s="355">
        <f>I287+I293+I296</f>
        <v>864585.71428571432</v>
      </c>
    </row>
    <row r="299" spans="2:9" x14ac:dyDescent="0.3">
      <c r="B299" s="354" t="s">
        <v>9</v>
      </c>
      <c r="C299" s="1089" t="str">
        <f>B$2</f>
        <v>Biaya Umum dan Keuntungan (D x 10%) Maks. 15%</v>
      </c>
      <c r="D299" s="1090"/>
      <c r="E299" s="1090"/>
      <c r="F299" s="1090"/>
      <c r="G299" s="1091"/>
      <c r="H299" s="355">
        <f>F$2</f>
        <v>0</v>
      </c>
      <c r="I299" s="355">
        <f>I298*H299</f>
        <v>0</v>
      </c>
    </row>
    <row r="300" spans="2:9" x14ac:dyDescent="0.3">
      <c r="B300" s="353" t="s">
        <v>11</v>
      </c>
      <c r="C300" s="1092" t="s">
        <v>495</v>
      </c>
      <c r="D300" s="1093"/>
      <c r="E300" s="1093"/>
      <c r="F300" s="1093"/>
      <c r="G300" s="1093"/>
      <c r="H300" s="1094"/>
      <c r="I300" s="357">
        <f>I298+I299</f>
        <v>864585.71428571432</v>
      </c>
    </row>
    <row r="301" spans="2:9" x14ac:dyDescent="0.3">
      <c r="B301" s="306" t="s">
        <v>710</v>
      </c>
    </row>
    <row r="302" spans="2:9" x14ac:dyDescent="0.3">
      <c r="B302" s="306" t="s">
        <v>714</v>
      </c>
    </row>
    <row r="304" spans="2:9" x14ac:dyDescent="0.3">
      <c r="B304" s="309" t="s">
        <v>715</v>
      </c>
      <c r="C304" s="309"/>
      <c r="D304" s="309" t="s">
        <v>716</v>
      </c>
      <c r="E304" s="309"/>
      <c r="F304" s="309"/>
      <c r="G304" s="309"/>
      <c r="H304" s="309"/>
      <c r="I304" s="309"/>
    </row>
    <row r="305" spans="2:9" ht="41.4" x14ac:dyDescent="0.3">
      <c r="B305" s="353" t="s">
        <v>486</v>
      </c>
      <c r="C305" s="1095" t="s">
        <v>51</v>
      </c>
      <c r="D305" s="1095"/>
      <c r="E305" s="426" t="s">
        <v>52</v>
      </c>
      <c r="F305" s="426" t="s">
        <v>53</v>
      </c>
      <c r="G305" s="426" t="s">
        <v>487</v>
      </c>
      <c r="H305" s="427" t="s">
        <v>499</v>
      </c>
      <c r="I305" s="427" t="s">
        <v>498</v>
      </c>
    </row>
    <row r="306" spans="2:9" x14ac:dyDescent="0.3">
      <c r="B306" s="354" t="s">
        <v>0</v>
      </c>
      <c r="C306" s="358" t="s">
        <v>488</v>
      </c>
      <c r="D306" s="428"/>
      <c r="E306" s="356"/>
      <c r="F306" s="356"/>
      <c r="G306" s="355"/>
      <c r="H306" s="355"/>
      <c r="I306" s="355"/>
    </row>
    <row r="307" spans="2:9" x14ac:dyDescent="0.3">
      <c r="B307" s="354"/>
      <c r="C307" s="358" t="str">
        <f>UB!C$5</f>
        <v>Pekerja</v>
      </c>
      <c r="D307" s="428"/>
      <c r="E307" s="356" t="str">
        <f>VLOOKUP(C307,UB!$C$5:$G$32,5,FALSE)</f>
        <v>L.01</v>
      </c>
      <c r="F307" s="356" t="str">
        <f>VLOOKUP(C307,UB!$C$5:$G$32,3,FALSE)</f>
        <v>OH</v>
      </c>
      <c r="G307" s="355">
        <v>1.65</v>
      </c>
      <c r="H307" s="355">
        <f>VLOOKUP(C307,UB!$C$5:$G$32,4,FALSE)</f>
        <v>110000</v>
      </c>
      <c r="I307" s="355">
        <f>G307*H307</f>
        <v>181500</v>
      </c>
    </row>
    <row r="308" spans="2:9" x14ac:dyDescent="0.3">
      <c r="B308" s="354"/>
      <c r="C308" s="358" t="str">
        <f>UB!C$8</f>
        <v>Tukang Batu</v>
      </c>
      <c r="D308" s="428"/>
      <c r="E308" s="356" t="str">
        <f>VLOOKUP(C308,UB!$C$5:$G$32,5,FALSE)</f>
        <v>L.02</v>
      </c>
      <c r="F308" s="356" t="str">
        <f>VLOOKUP(C308,UB!$C$5:$G$32,3,FALSE)</f>
        <v>OH</v>
      </c>
      <c r="G308" s="355">
        <v>0.27500000000000002</v>
      </c>
      <c r="H308" s="355">
        <f>VLOOKUP(C308,UB!$C$5:$G$32,4,FALSE)</f>
        <v>120000</v>
      </c>
      <c r="I308" s="355">
        <f t="shared" ref="I308:I310" si="28">G308*H308</f>
        <v>33000</v>
      </c>
    </row>
    <row r="309" spans="2:9" x14ac:dyDescent="0.3">
      <c r="B309" s="354"/>
      <c r="C309" s="358" t="str">
        <f>UB!C$20</f>
        <v>Kepala Tukang</v>
      </c>
      <c r="D309" s="428"/>
      <c r="E309" s="356" t="str">
        <f>VLOOKUP(C309,UB!$C$5:$G$32,5,FALSE)</f>
        <v>L.03</v>
      </c>
      <c r="F309" s="356" t="str">
        <f>VLOOKUP(C309,UB!$C$5:$G$32,3,FALSE)</f>
        <v>OH</v>
      </c>
      <c r="G309" s="355">
        <v>2.8000000000000001E-2</v>
      </c>
      <c r="H309" s="355">
        <f>VLOOKUP(C309,UB!$C$5:$G$32,4,FALSE)</f>
        <v>130000</v>
      </c>
      <c r="I309" s="355">
        <f t="shared" si="28"/>
        <v>3640</v>
      </c>
    </row>
    <row r="310" spans="2:9" x14ac:dyDescent="0.3">
      <c r="B310" s="354"/>
      <c r="C310" s="358" t="str">
        <f>UB!C$21</f>
        <v>Mandor</v>
      </c>
      <c r="D310" s="428"/>
      <c r="E310" s="356" t="str">
        <f>VLOOKUP(C310,UB!$C$5:$G$32,5,FALSE)</f>
        <v>L.04</v>
      </c>
      <c r="F310" s="356" t="str">
        <f>VLOOKUP(C310,UB!$C$5:$G$32,3,FALSE)</f>
        <v>OH</v>
      </c>
      <c r="G310" s="355">
        <v>8.3000000000000004E-2</v>
      </c>
      <c r="H310" s="355">
        <f>VLOOKUP(C310,UB!$C$5:$G$32,4,FALSE)</f>
        <v>130000</v>
      </c>
      <c r="I310" s="355">
        <f t="shared" si="28"/>
        <v>10790</v>
      </c>
    </row>
    <row r="311" spans="2:9" x14ac:dyDescent="0.3">
      <c r="B311" s="354"/>
      <c r="C311" s="1086" t="s">
        <v>491</v>
      </c>
      <c r="D311" s="1087"/>
      <c r="E311" s="1087"/>
      <c r="F311" s="1087"/>
      <c r="G311" s="1087"/>
      <c r="H311" s="1088"/>
      <c r="I311" s="355">
        <f>SUM(I307:I310)</f>
        <v>228930</v>
      </c>
    </row>
    <row r="312" spans="2:9" x14ac:dyDescent="0.3">
      <c r="B312" s="354" t="s">
        <v>6</v>
      </c>
      <c r="C312" s="358" t="s">
        <v>489</v>
      </c>
      <c r="D312" s="429"/>
      <c r="E312" s="355"/>
      <c r="F312" s="355"/>
      <c r="G312" s="355"/>
      <c r="H312" s="355"/>
      <c r="I312" s="355"/>
    </row>
    <row r="313" spans="2:9" x14ac:dyDescent="0.3">
      <c r="B313" s="354"/>
      <c r="C313" s="358" t="str">
        <f>UB!C$54</f>
        <v>Semen Portland</v>
      </c>
      <c r="D313" s="429"/>
      <c r="E313" s="355"/>
      <c r="F313" s="356" t="str">
        <f>VLOOKUP(C313,UB!$C$40:$F$364,3,FALSE)</f>
        <v>Kg</v>
      </c>
      <c r="G313" s="355">
        <v>326</v>
      </c>
      <c r="H313" s="356">
        <f>VLOOKUP(C313,UB!$C$40:$F$364,4,FALSE)</f>
        <v>1800</v>
      </c>
      <c r="I313" s="355">
        <f t="shared" ref="I313:I316" si="29">G313*H313</f>
        <v>586800</v>
      </c>
    </row>
    <row r="314" spans="2:9" x14ac:dyDescent="0.3">
      <c r="B314" s="354"/>
      <c r="C314" s="358" t="str">
        <f>UB!C$52</f>
        <v>Pasir Beton</v>
      </c>
      <c r="D314" s="429"/>
      <c r="E314" s="355"/>
      <c r="F314" s="356" t="str">
        <f>VLOOKUP(C314,UB!$C$40:$F$364,3,FALSE)</f>
        <v>kg</v>
      </c>
      <c r="G314" s="355">
        <v>760</v>
      </c>
      <c r="H314" s="356">
        <f>VLOOKUP(C314,UB!$C$40:$F$364,4,FALSE)</f>
        <v>85.714285714285708</v>
      </c>
      <c r="I314" s="355">
        <f t="shared" si="29"/>
        <v>65142.857142857138</v>
      </c>
    </row>
    <row r="315" spans="2:9" x14ac:dyDescent="0.3">
      <c r="B315" s="354"/>
      <c r="C315" s="358" t="str">
        <f>UB!C$48</f>
        <v>Kerikil (Maks 30mm)</v>
      </c>
      <c r="D315" s="429"/>
      <c r="E315" s="355"/>
      <c r="F315" s="356" t="str">
        <f>VLOOKUP(C315,UB!$C$40:$F$364,3,FALSE)</f>
        <v>kg</v>
      </c>
      <c r="G315" s="355">
        <v>1029</v>
      </c>
      <c r="H315" s="356">
        <f>VLOOKUP(C315,UB!$C$40:$F$364,4,FALSE)</f>
        <v>105.92592592592592</v>
      </c>
      <c r="I315" s="355">
        <f t="shared" si="29"/>
        <v>108997.77777777778</v>
      </c>
    </row>
    <row r="316" spans="2:9" x14ac:dyDescent="0.3">
      <c r="B316" s="354"/>
      <c r="C316" s="358" t="str">
        <f>UB!C$40</f>
        <v>Air</v>
      </c>
      <c r="D316" s="429"/>
      <c r="E316" s="355"/>
      <c r="F316" s="356" t="str">
        <f>VLOOKUP(C316,UB!$C$40:$F$364,3,FALSE)</f>
        <v>Liter</v>
      </c>
      <c r="G316" s="355">
        <v>215</v>
      </c>
      <c r="H316" s="356">
        <f>VLOOKUP(C316,UB!$C$40:$F$364,4,FALSE)</f>
        <v>50</v>
      </c>
      <c r="I316" s="355">
        <f t="shared" si="29"/>
        <v>10750</v>
      </c>
    </row>
    <row r="317" spans="2:9" x14ac:dyDescent="0.3">
      <c r="B317" s="354"/>
      <c r="C317" s="1086" t="s">
        <v>492</v>
      </c>
      <c r="D317" s="1087"/>
      <c r="E317" s="1087"/>
      <c r="F317" s="1087"/>
      <c r="G317" s="1087"/>
      <c r="H317" s="1088"/>
      <c r="I317" s="355">
        <f>SUM(I313:I316)</f>
        <v>771690.63492063491</v>
      </c>
    </row>
    <row r="318" spans="2:9" x14ac:dyDescent="0.3">
      <c r="B318" s="354" t="s">
        <v>7</v>
      </c>
      <c r="C318" s="358" t="s">
        <v>490</v>
      </c>
      <c r="D318" s="428"/>
      <c r="E318" s="355"/>
      <c r="F318" s="355"/>
      <c r="G318" s="355"/>
      <c r="H318" s="355"/>
      <c r="I318" s="355"/>
    </row>
    <row r="319" spans="2:9" x14ac:dyDescent="0.3">
      <c r="B319" s="354"/>
      <c r="C319" s="358"/>
      <c r="D319" s="428"/>
      <c r="E319" s="355"/>
      <c r="F319" s="356"/>
      <c r="G319" s="355"/>
      <c r="H319" s="356"/>
      <c r="I319" s="355"/>
    </row>
    <row r="320" spans="2:9" x14ac:dyDescent="0.3">
      <c r="B320" s="354"/>
      <c r="C320" s="1086" t="s">
        <v>493</v>
      </c>
      <c r="D320" s="1087"/>
      <c r="E320" s="1087"/>
      <c r="F320" s="1087"/>
      <c r="G320" s="1087"/>
      <c r="H320" s="1088"/>
      <c r="I320" s="355">
        <f>SUM(I319)</f>
        <v>0</v>
      </c>
    </row>
    <row r="321" spans="2:9" x14ac:dyDescent="0.3">
      <c r="B321" s="354"/>
      <c r="C321" s="358"/>
      <c r="D321" s="428"/>
      <c r="E321" s="355"/>
      <c r="F321" s="355"/>
      <c r="G321" s="355"/>
      <c r="H321" s="355"/>
      <c r="I321" s="355"/>
    </row>
    <row r="322" spans="2:9" x14ac:dyDescent="0.3">
      <c r="B322" s="354" t="s">
        <v>8</v>
      </c>
      <c r="C322" s="1089" t="s">
        <v>494</v>
      </c>
      <c r="D322" s="1090"/>
      <c r="E322" s="1090"/>
      <c r="F322" s="1090"/>
      <c r="G322" s="1090"/>
      <c r="H322" s="1091"/>
      <c r="I322" s="355">
        <f>I311+I317+I320</f>
        <v>1000620.6349206349</v>
      </c>
    </row>
    <row r="323" spans="2:9" x14ac:dyDescent="0.3">
      <c r="B323" s="354" t="s">
        <v>9</v>
      </c>
      <c r="C323" s="1089" t="str">
        <f>B$2</f>
        <v>Biaya Umum dan Keuntungan (D x 10%) Maks. 15%</v>
      </c>
      <c r="D323" s="1090"/>
      <c r="E323" s="1090"/>
      <c r="F323" s="1090"/>
      <c r="G323" s="1091"/>
      <c r="H323" s="355">
        <f>F$2</f>
        <v>0</v>
      </c>
      <c r="I323" s="355">
        <f>I322*H323</f>
        <v>0</v>
      </c>
    </row>
    <row r="324" spans="2:9" x14ac:dyDescent="0.3">
      <c r="B324" s="353" t="s">
        <v>11</v>
      </c>
      <c r="C324" s="1092" t="s">
        <v>495</v>
      </c>
      <c r="D324" s="1093"/>
      <c r="E324" s="1093"/>
      <c r="F324" s="1093"/>
      <c r="G324" s="1093"/>
      <c r="H324" s="1094"/>
      <c r="I324" s="357">
        <f>I322+I323</f>
        <v>1000620.6349206349</v>
      </c>
    </row>
    <row r="326" spans="2:9" x14ac:dyDescent="0.3">
      <c r="B326" s="309" t="s">
        <v>717</v>
      </c>
      <c r="C326" s="309"/>
      <c r="D326" s="309" t="s">
        <v>718</v>
      </c>
      <c r="E326" s="309"/>
      <c r="F326" s="309"/>
      <c r="G326" s="309"/>
      <c r="H326" s="309"/>
      <c r="I326" s="309"/>
    </row>
    <row r="327" spans="2:9" ht="41.4" x14ac:dyDescent="0.3">
      <c r="B327" s="353" t="s">
        <v>486</v>
      </c>
      <c r="C327" s="1095" t="s">
        <v>51</v>
      </c>
      <c r="D327" s="1095"/>
      <c r="E327" s="426" t="s">
        <v>52</v>
      </c>
      <c r="F327" s="426" t="s">
        <v>53</v>
      </c>
      <c r="G327" s="426" t="s">
        <v>487</v>
      </c>
      <c r="H327" s="427" t="s">
        <v>499</v>
      </c>
      <c r="I327" s="427" t="s">
        <v>498</v>
      </c>
    </row>
    <row r="328" spans="2:9" x14ac:dyDescent="0.3">
      <c r="B328" s="354" t="s">
        <v>0</v>
      </c>
      <c r="C328" s="358" t="s">
        <v>488</v>
      </c>
      <c r="D328" s="428"/>
      <c r="E328" s="356"/>
      <c r="F328" s="356"/>
      <c r="G328" s="355"/>
      <c r="H328" s="355"/>
      <c r="I328" s="355"/>
    </row>
    <row r="329" spans="2:9" x14ac:dyDescent="0.3">
      <c r="B329" s="354"/>
      <c r="C329" s="358" t="str">
        <f>UB!C$5</f>
        <v>Pekerja</v>
      </c>
      <c r="D329" s="428"/>
      <c r="E329" s="356" t="str">
        <f>VLOOKUP(C329,UB!$C$5:$G$32,5,FALSE)</f>
        <v>L.01</v>
      </c>
      <c r="F329" s="356" t="str">
        <f>VLOOKUP(C329,UB!$C$5:$G$32,3,FALSE)</f>
        <v>OH</v>
      </c>
      <c r="G329" s="355">
        <v>1.65</v>
      </c>
      <c r="H329" s="355">
        <f>VLOOKUP(C329,UB!$C$5:$G$32,4,FALSE)</f>
        <v>110000</v>
      </c>
      <c r="I329" s="355">
        <f>G329*H329</f>
        <v>181500</v>
      </c>
    </row>
    <row r="330" spans="2:9" x14ac:dyDescent="0.3">
      <c r="B330" s="354"/>
      <c r="C330" s="358" t="str">
        <f>UB!C$8</f>
        <v>Tukang Batu</v>
      </c>
      <c r="D330" s="428"/>
      <c r="E330" s="356" t="str">
        <f>VLOOKUP(C330,UB!$C$5:$G$32,5,FALSE)</f>
        <v>L.02</v>
      </c>
      <c r="F330" s="356" t="str">
        <f>VLOOKUP(C330,UB!$C$5:$G$32,3,FALSE)</f>
        <v>OH</v>
      </c>
      <c r="G330" s="355">
        <v>0.27500000000000002</v>
      </c>
      <c r="H330" s="355">
        <f>VLOOKUP(C330,UB!$C$5:$G$32,4,FALSE)</f>
        <v>120000</v>
      </c>
      <c r="I330" s="355">
        <f t="shared" ref="I330:I332" si="30">G330*H330</f>
        <v>33000</v>
      </c>
    </row>
    <row r="331" spans="2:9" x14ac:dyDescent="0.3">
      <c r="B331" s="354"/>
      <c r="C331" s="358" t="str">
        <f>UB!C$20</f>
        <v>Kepala Tukang</v>
      </c>
      <c r="D331" s="428"/>
      <c r="E331" s="356" t="str">
        <f>VLOOKUP(C331,UB!$C$5:$G$32,5,FALSE)</f>
        <v>L.03</v>
      </c>
      <c r="F331" s="356" t="str">
        <f>VLOOKUP(C331,UB!$C$5:$G$32,3,FALSE)</f>
        <v>OH</v>
      </c>
      <c r="G331" s="355">
        <v>2.8000000000000001E-2</v>
      </c>
      <c r="H331" s="355">
        <f>VLOOKUP(C331,UB!$C$5:$G$32,4,FALSE)</f>
        <v>130000</v>
      </c>
      <c r="I331" s="355">
        <f t="shared" si="30"/>
        <v>3640</v>
      </c>
    </row>
    <row r="332" spans="2:9" x14ac:dyDescent="0.3">
      <c r="B332" s="354"/>
      <c r="C332" s="358" t="str">
        <f>UB!C$21</f>
        <v>Mandor</v>
      </c>
      <c r="D332" s="428"/>
      <c r="E332" s="356" t="str">
        <f>VLOOKUP(C332,UB!$C$5:$G$32,5,FALSE)</f>
        <v>L.04</v>
      </c>
      <c r="F332" s="356" t="str">
        <f>VLOOKUP(C332,UB!$C$5:$G$32,3,FALSE)</f>
        <v>OH</v>
      </c>
      <c r="G332" s="355">
        <v>8.3000000000000004E-2</v>
      </c>
      <c r="H332" s="355">
        <f>VLOOKUP(C332,UB!$C$5:$G$32,4,FALSE)</f>
        <v>130000</v>
      </c>
      <c r="I332" s="355">
        <f t="shared" si="30"/>
        <v>10790</v>
      </c>
    </row>
    <row r="333" spans="2:9" x14ac:dyDescent="0.3">
      <c r="B333" s="354"/>
      <c r="C333" s="1086" t="s">
        <v>491</v>
      </c>
      <c r="D333" s="1087"/>
      <c r="E333" s="1087"/>
      <c r="F333" s="1087"/>
      <c r="G333" s="1087"/>
      <c r="H333" s="1088"/>
      <c r="I333" s="355">
        <f>SUM(I329:I332)</f>
        <v>228930</v>
      </c>
    </row>
    <row r="334" spans="2:9" x14ac:dyDescent="0.3">
      <c r="B334" s="354" t="s">
        <v>6</v>
      </c>
      <c r="C334" s="358" t="s">
        <v>489</v>
      </c>
      <c r="D334" s="429"/>
      <c r="E334" s="355"/>
      <c r="F334" s="355"/>
      <c r="G334" s="355"/>
      <c r="H334" s="355"/>
      <c r="I334" s="355"/>
    </row>
    <row r="335" spans="2:9" x14ac:dyDescent="0.3">
      <c r="B335" s="354"/>
      <c r="C335" s="358" t="str">
        <f>UB!C$54</f>
        <v>Semen Portland</v>
      </c>
      <c r="D335" s="429"/>
      <c r="E335" s="355"/>
      <c r="F335" s="356" t="str">
        <f>VLOOKUP(C335,UB!$C$40:$F$364,3,FALSE)</f>
        <v>Kg</v>
      </c>
      <c r="G335" s="355">
        <v>352</v>
      </c>
      <c r="H335" s="356">
        <f>VLOOKUP(C335,UB!$C$40:$F$364,4,FALSE)</f>
        <v>1800</v>
      </c>
      <c r="I335" s="355">
        <f t="shared" ref="I335:I338" si="31">G335*H335</f>
        <v>633600</v>
      </c>
    </row>
    <row r="336" spans="2:9" x14ac:dyDescent="0.3">
      <c r="B336" s="354"/>
      <c r="C336" s="358" t="str">
        <f>UB!C$52</f>
        <v>Pasir Beton</v>
      </c>
      <c r="D336" s="429"/>
      <c r="E336" s="355"/>
      <c r="F336" s="356" t="str">
        <f>VLOOKUP(C336,UB!$C$40:$F$364,3,FALSE)</f>
        <v>kg</v>
      </c>
      <c r="G336" s="355">
        <v>731</v>
      </c>
      <c r="H336" s="356">
        <f>VLOOKUP(C336,UB!$C$40:$F$364,4,FALSE)</f>
        <v>85.714285714285708</v>
      </c>
      <c r="I336" s="355">
        <f t="shared" si="31"/>
        <v>62657.142857142855</v>
      </c>
    </row>
    <row r="337" spans="2:9" x14ac:dyDescent="0.3">
      <c r="B337" s="354"/>
      <c r="C337" s="358" t="str">
        <f>UB!C$48</f>
        <v>Kerikil (Maks 30mm)</v>
      </c>
      <c r="D337" s="429"/>
      <c r="E337" s="355"/>
      <c r="F337" s="356" t="str">
        <f>VLOOKUP(C337,UB!$C$40:$F$364,3,FALSE)</f>
        <v>kg</v>
      </c>
      <c r="G337" s="355">
        <v>1031</v>
      </c>
      <c r="H337" s="356">
        <f>VLOOKUP(C337,UB!$C$40:$F$364,4,FALSE)</f>
        <v>105.92592592592592</v>
      </c>
      <c r="I337" s="355">
        <f t="shared" si="31"/>
        <v>109209.62962962962</v>
      </c>
    </row>
    <row r="338" spans="2:9" x14ac:dyDescent="0.3">
      <c r="B338" s="354"/>
      <c r="C338" s="358" t="str">
        <f>UB!C$40</f>
        <v>Air</v>
      </c>
      <c r="D338" s="429"/>
      <c r="E338" s="355"/>
      <c r="F338" s="356" t="str">
        <f>VLOOKUP(C338,UB!$C$40:$F$364,3,FALSE)</f>
        <v>Liter</v>
      </c>
      <c r="G338" s="355">
        <v>215</v>
      </c>
      <c r="H338" s="356">
        <f>VLOOKUP(C338,UB!$C$40:$F$364,4,FALSE)</f>
        <v>50</v>
      </c>
      <c r="I338" s="355">
        <f t="shared" si="31"/>
        <v>10750</v>
      </c>
    </row>
    <row r="339" spans="2:9" x14ac:dyDescent="0.3">
      <c r="B339" s="354"/>
      <c r="C339" s="1086" t="s">
        <v>492</v>
      </c>
      <c r="D339" s="1087"/>
      <c r="E339" s="1087"/>
      <c r="F339" s="1087"/>
      <c r="G339" s="1087"/>
      <c r="H339" s="1088"/>
      <c r="I339" s="355">
        <f>SUM(I335:I338)</f>
        <v>816216.7724867725</v>
      </c>
    </row>
    <row r="340" spans="2:9" x14ac:dyDescent="0.3">
      <c r="B340" s="354" t="s">
        <v>7</v>
      </c>
      <c r="C340" s="358" t="s">
        <v>490</v>
      </c>
      <c r="D340" s="428"/>
      <c r="E340" s="355"/>
      <c r="F340" s="355"/>
      <c r="G340" s="355"/>
      <c r="H340" s="355"/>
      <c r="I340" s="355"/>
    </row>
    <row r="341" spans="2:9" x14ac:dyDescent="0.3">
      <c r="B341" s="354"/>
      <c r="C341" s="358"/>
      <c r="D341" s="428"/>
      <c r="E341" s="355"/>
      <c r="F341" s="356"/>
      <c r="G341" s="355"/>
      <c r="H341" s="356"/>
      <c r="I341" s="355"/>
    </row>
    <row r="342" spans="2:9" x14ac:dyDescent="0.3">
      <c r="B342" s="354"/>
      <c r="C342" s="1086" t="s">
        <v>493</v>
      </c>
      <c r="D342" s="1087"/>
      <c r="E342" s="1087"/>
      <c r="F342" s="1087"/>
      <c r="G342" s="1087"/>
      <c r="H342" s="1088"/>
      <c r="I342" s="355">
        <f>SUM(I341)</f>
        <v>0</v>
      </c>
    </row>
    <row r="343" spans="2:9" x14ac:dyDescent="0.3">
      <c r="B343" s="354"/>
      <c r="C343" s="358"/>
      <c r="D343" s="428"/>
      <c r="E343" s="355"/>
      <c r="F343" s="355"/>
      <c r="G343" s="355"/>
      <c r="H343" s="355"/>
      <c r="I343" s="355"/>
    </row>
    <row r="344" spans="2:9" x14ac:dyDescent="0.3">
      <c r="B344" s="354" t="s">
        <v>8</v>
      </c>
      <c r="C344" s="1089" t="s">
        <v>494</v>
      </c>
      <c r="D344" s="1090"/>
      <c r="E344" s="1090"/>
      <c r="F344" s="1090"/>
      <c r="G344" s="1090"/>
      <c r="H344" s="1091"/>
      <c r="I344" s="355">
        <f>I333+I339+I342</f>
        <v>1045146.7724867725</v>
      </c>
    </row>
    <row r="345" spans="2:9" x14ac:dyDescent="0.3">
      <c r="B345" s="354" t="s">
        <v>9</v>
      </c>
      <c r="C345" s="1089" t="str">
        <f>B$2</f>
        <v>Biaya Umum dan Keuntungan (D x 10%) Maks. 15%</v>
      </c>
      <c r="D345" s="1090"/>
      <c r="E345" s="1090"/>
      <c r="F345" s="1090"/>
      <c r="G345" s="1091"/>
      <c r="H345" s="355">
        <f>F$2</f>
        <v>0</v>
      </c>
      <c r="I345" s="355">
        <f>I344*H345</f>
        <v>0</v>
      </c>
    </row>
    <row r="346" spans="2:9" x14ac:dyDescent="0.3">
      <c r="B346" s="353" t="s">
        <v>11</v>
      </c>
      <c r="C346" s="1092" t="s">
        <v>495</v>
      </c>
      <c r="D346" s="1093"/>
      <c r="E346" s="1093"/>
      <c r="F346" s="1093"/>
      <c r="G346" s="1093"/>
      <c r="H346" s="1094"/>
      <c r="I346" s="357">
        <f>I344+I345</f>
        <v>1045146.7724867725</v>
      </c>
    </row>
    <row r="348" spans="2:9" hidden="1" x14ac:dyDescent="0.3">
      <c r="B348" s="309" t="s">
        <v>719</v>
      </c>
      <c r="C348" s="309"/>
      <c r="D348" s="309" t="s">
        <v>720</v>
      </c>
      <c r="E348" s="309"/>
      <c r="F348" s="309"/>
      <c r="G348" s="309"/>
      <c r="H348" s="309"/>
      <c r="I348" s="309"/>
    </row>
    <row r="349" spans="2:9" ht="41.4" hidden="1" x14ac:dyDescent="0.3">
      <c r="B349" s="353" t="s">
        <v>486</v>
      </c>
      <c r="C349" s="1095" t="s">
        <v>51</v>
      </c>
      <c r="D349" s="1095"/>
      <c r="E349" s="426" t="s">
        <v>52</v>
      </c>
      <c r="F349" s="426" t="s">
        <v>53</v>
      </c>
      <c r="G349" s="426" t="s">
        <v>487</v>
      </c>
      <c r="H349" s="427" t="s">
        <v>499</v>
      </c>
      <c r="I349" s="427" t="s">
        <v>498</v>
      </c>
    </row>
    <row r="350" spans="2:9" hidden="1" x14ac:dyDescent="0.3">
      <c r="B350" s="354" t="s">
        <v>0</v>
      </c>
      <c r="C350" s="358" t="s">
        <v>488</v>
      </c>
      <c r="D350" s="428"/>
      <c r="E350" s="356"/>
      <c r="F350" s="356"/>
      <c r="G350" s="355"/>
      <c r="H350" s="355"/>
      <c r="I350" s="355"/>
    </row>
    <row r="351" spans="2:9" hidden="1" x14ac:dyDescent="0.3">
      <c r="B351" s="354"/>
      <c r="C351" s="358" t="str">
        <f>UB!C$5</f>
        <v>Pekerja</v>
      </c>
      <c r="D351" s="428"/>
      <c r="E351" s="356" t="str">
        <f>VLOOKUP(C351,UB!$C$5:$G$32,5,FALSE)</f>
        <v>L.01</v>
      </c>
      <c r="F351" s="356" t="str">
        <f>VLOOKUP(C351,UB!$C$5:$G$32,3,FALSE)</f>
        <v>OH</v>
      </c>
      <c r="G351" s="355">
        <v>1.65</v>
      </c>
      <c r="H351" s="355">
        <f>VLOOKUP(C351,UB!$C$5:$G$32,4,FALSE)</f>
        <v>110000</v>
      </c>
      <c r="I351" s="355">
        <f>G351*H351</f>
        <v>181500</v>
      </c>
    </row>
    <row r="352" spans="2:9" hidden="1" x14ac:dyDescent="0.3">
      <c r="B352" s="354"/>
      <c r="C352" s="358" t="str">
        <f>UB!C$8</f>
        <v>Tukang Batu</v>
      </c>
      <c r="D352" s="428"/>
      <c r="E352" s="356" t="str">
        <f>VLOOKUP(C352,UB!$C$5:$G$32,5,FALSE)</f>
        <v>L.02</v>
      </c>
      <c r="F352" s="356" t="str">
        <f>VLOOKUP(C352,UB!$C$5:$G$32,3,FALSE)</f>
        <v>OH</v>
      </c>
      <c r="G352" s="355">
        <v>0.27500000000000002</v>
      </c>
      <c r="H352" s="355">
        <f>VLOOKUP(C352,UB!$C$5:$G$32,4,FALSE)</f>
        <v>120000</v>
      </c>
      <c r="I352" s="355">
        <f t="shared" ref="I352:I354" si="32">G352*H352</f>
        <v>33000</v>
      </c>
    </row>
    <row r="353" spans="2:9" hidden="1" x14ac:dyDescent="0.3">
      <c r="B353" s="354"/>
      <c r="C353" s="358" t="str">
        <f>UB!C$20</f>
        <v>Kepala Tukang</v>
      </c>
      <c r="D353" s="428"/>
      <c r="E353" s="356" t="str">
        <f>VLOOKUP(C353,UB!$C$5:$G$32,5,FALSE)</f>
        <v>L.03</v>
      </c>
      <c r="F353" s="356" t="str">
        <f>VLOOKUP(C353,UB!$C$5:$G$32,3,FALSE)</f>
        <v>OH</v>
      </c>
      <c r="G353" s="355">
        <v>2.8000000000000001E-2</v>
      </c>
      <c r="H353" s="355">
        <f>VLOOKUP(C353,UB!$C$5:$G$32,4,FALSE)</f>
        <v>130000</v>
      </c>
      <c r="I353" s="355">
        <f t="shared" si="32"/>
        <v>3640</v>
      </c>
    </row>
    <row r="354" spans="2:9" hidden="1" x14ac:dyDescent="0.3">
      <c r="B354" s="354"/>
      <c r="C354" s="358" t="str">
        <f>UB!C$21</f>
        <v>Mandor</v>
      </c>
      <c r="D354" s="428"/>
      <c r="E354" s="356" t="str">
        <f>VLOOKUP(C354,UB!$C$5:$G$32,5,FALSE)</f>
        <v>L.04</v>
      </c>
      <c r="F354" s="356" t="str">
        <f>VLOOKUP(C354,UB!$C$5:$G$32,3,FALSE)</f>
        <v>OH</v>
      </c>
      <c r="G354" s="355">
        <v>8.3000000000000004E-2</v>
      </c>
      <c r="H354" s="355">
        <f>VLOOKUP(C354,UB!$C$5:$G$32,4,FALSE)</f>
        <v>130000</v>
      </c>
      <c r="I354" s="355">
        <f t="shared" si="32"/>
        <v>10790</v>
      </c>
    </row>
    <row r="355" spans="2:9" hidden="1" x14ac:dyDescent="0.3">
      <c r="B355" s="354"/>
      <c r="C355" s="1086" t="s">
        <v>491</v>
      </c>
      <c r="D355" s="1087"/>
      <c r="E355" s="1087"/>
      <c r="F355" s="1087"/>
      <c r="G355" s="1087"/>
      <c r="H355" s="1088"/>
      <c r="I355" s="355">
        <f>SUM(I351:I354)</f>
        <v>228930</v>
      </c>
    </row>
    <row r="356" spans="2:9" hidden="1" x14ac:dyDescent="0.3">
      <c r="B356" s="354" t="s">
        <v>6</v>
      </c>
      <c r="C356" s="358" t="s">
        <v>489</v>
      </c>
      <c r="D356" s="429"/>
      <c r="E356" s="355"/>
      <c r="F356" s="355"/>
      <c r="G356" s="355"/>
      <c r="H356" s="355"/>
      <c r="I356" s="355"/>
    </row>
    <row r="357" spans="2:9" hidden="1" x14ac:dyDescent="0.3">
      <c r="B357" s="354"/>
      <c r="C357" s="358" t="str">
        <f>UB!$C$54</f>
        <v>Semen Portland</v>
      </c>
      <c r="D357" s="429"/>
      <c r="E357" s="355"/>
      <c r="F357" s="356" t="str">
        <f>VLOOKUP(C357,UB!$C$40:$F$364,3,FALSE)</f>
        <v>Kg</v>
      </c>
      <c r="G357" s="355">
        <v>371</v>
      </c>
      <c r="H357" s="356">
        <f>VLOOKUP(C357,UB!$C$40:$F$364,4,FALSE)</f>
        <v>1800</v>
      </c>
      <c r="I357" s="355">
        <f t="shared" ref="I357:I360" si="33">G357*H357</f>
        <v>667800</v>
      </c>
    </row>
    <row r="358" spans="2:9" hidden="1" x14ac:dyDescent="0.3">
      <c r="B358" s="354"/>
      <c r="C358" s="358" t="str">
        <f>UB!C$52</f>
        <v>Pasir Beton</v>
      </c>
      <c r="D358" s="429"/>
      <c r="E358" s="355"/>
      <c r="F358" s="356" t="str">
        <f>VLOOKUP(C358,UB!$C$40:$F$364,3,FALSE)</f>
        <v>kg</v>
      </c>
      <c r="G358" s="355">
        <v>698</v>
      </c>
      <c r="H358" s="356">
        <f>VLOOKUP(C358,UB!$C$40:$F$364,4,FALSE)</f>
        <v>85.714285714285708</v>
      </c>
      <c r="I358" s="355">
        <f t="shared" si="33"/>
        <v>59828.571428571428</v>
      </c>
    </row>
    <row r="359" spans="2:9" hidden="1" x14ac:dyDescent="0.3">
      <c r="B359" s="354"/>
      <c r="C359" s="358" t="str">
        <f>UB!C$48</f>
        <v>Kerikil (Maks 30mm)</v>
      </c>
      <c r="D359" s="429"/>
      <c r="E359" s="355"/>
      <c r="F359" s="356" t="str">
        <f>VLOOKUP(C359,UB!$C$40:$F$364,3,FALSE)</f>
        <v>kg</v>
      </c>
      <c r="G359" s="355">
        <v>1047</v>
      </c>
      <c r="H359" s="356">
        <f>VLOOKUP(C359,UB!$C$40:$F$364,4,FALSE)</f>
        <v>105.92592592592592</v>
      </c>
      <c r="I359" s="355">
        <f t="shared" si="33"/>
        <v>110904.44444444444</v>
      </c>
    </row>
    <row r="360" spans="2:9" hidden="1" x14ac:dyDescent="0.3">
      <c r="B360" s="354"/>
      <c r="C360" s="358" t="str">
        <f>UB!C$40</f>
        <v>Air</v>
      </c>
      <c r="D360" s="429"/>
      <c r="E360" s="355"/>
      <c r="F360" s="356" t="str">
        <f>VLOOKUP(C360,UB!$C$40:$F$364,3,FALSE)</f>
        <v>Liter</v>
      </c>
      <c r="G360" s="355">
        <v>215</v>
      </c>
      <c r="H360" s="356">
        <f>VLOOKUP(C360,UB!$C$40:$F$364,4,FALSE)</f>
        <v>50</v>
      </c>
      <c r="I360" s="355">
        <f t="shared" si="33"/>
        <v>10750</v>
      </c>
    </row>
    <row r="361" spans="2:9" hidden="1" x14ac:dyDescent="0.3">
      <c r="B361" s="354"/>
      <c r="C361" s="1086" t="s">
        <v>492</v>
      </c>
      <c r="D361" s="1087"/>
      <c r="E361" s="1087"/>
      <c r="F361" s="1087"/>
      <c r="G361" s="1087"/>
      <c r="H361" s="1088"/>
      <c r="I361" s="355">
        <f>SUM(I357:I360)</f>
        <v>849283.01587301586</v>
      </c>
    </row>
    <row r="362" spans="2:9" hidden="1" x14ac:dyDescent="0.3">
      <c r="B362" s="354" t="s">
        <v>7</v>
      </c>
      <c r="C362" s="358" t="s">
        <v>490</v>
      </c>
      <c r="D362" s="428"/>
      <c r="E362" s="355"/>
      <c r="F362" s="355"/>
      <c r="G362" s="355"/>
      <c r="H362" s="355"/>
      <c r="I362" s="355"/>
    </row>
    <row r="363" spans="2:9" hidden="1" x14ac:dyDescent="0.3">
      <c r="B363" s="354"/>
      <c r="C363" s="358"/>
      <c r="D363" s="428"/>
      <c r="E363" s="355"/>
      <c r="F363" s="356"/>
      <c r="G363" s="355"/>
      <c r="H363" s="356"/>
      <c r="I363" s="355"/>
    </row>
    <row r="364" spans="2:9" hidden="1" x14ac:dyDescent="0.3">
      <c r="B364" s="354"/>
      <c r="C364" s="1086" t="s">
        <v>493</v>
      </c>
      <c r="D364" s="1087"/>
      <c r="E364" s="1087"/>
      <c r="F364" s="1087"/>
      <c r="G364" s="1087"/>
      <c r="H364" s="1088"/>
      <c r="I364" s="355">
        <f>SUM(I363)</f>
        <v>0</v>
      </c>
    </row>
    <row r="365" spans="2:9" hidden="1" x14ac:dyDescent="0.3">
      <c r="B365" s="354"/>
      <c r="C365" s="358"/>
      <c r="D365" s="428"/>
      <c r="E365" s="355"/>
      <c r="F365" s="355"/>
      <c r="G365" s="355"/>
      <c r="H365" s="355"/>
      <c r="I365" s="355"/>
    </row>
    <row r="366" spans="2:9" hidden="1" x14ac:dyDescent="0.3">
      <c r="B366" s="354" t="s">
        <v>8</v>
      </c>
      <c r="C366" s="1089" t="s">
        <v>494</v>
      </c>
      <c r="D366" s="1090"/>
      <c r="E366" s="1090"/>
      <c r="F366" s="1090"/>
      <c r="G366" s="1090"/>
      <c r="H366" s="1091"/>
      <c r="I366" s="355">
        <f>I355+I361+I364</f>
        <v>1078213.0158730159</v>
      </c>
    </row>
    <row r="367" spans="2:9" hidden="1" x14ac:dyDescent="0.3">
      <c r="B367" s="354" t="s">
        <v>9</v>
      </c>
      <c r="C367" s="1089" t="str">
        <f>B$2</f>
        <v>Biaya Umum dan Keuntungan (D x 10%) Maks. 15%</v>
      </c>
      <c r="D367" s="1090"/>
      <c r="E367" s="1090"/>
      <c r="F367" s="1090"/>
      <c r="G367" s="1091"/>
      <c r="H367" s="355">
        <f>F$2</f>
        <v>0</v>
      </c>
      <c r="I367" s="355">
        <f>I366*H367</f>
        <v>0</v>
      </c>
    </row>
    <row r="368" spans="2:9" hidden="1" x14ac:dyDescent="0.3">
      <c r="B368" s="353" t="s">
        <v>11</v>
      </c>
      <c r="C368" s="1092" t="s">
        <v>495</v>
      </c>
      <c r="D368" s="1093"/>
      <c r="E368" s="1093"/>
      <c r="F368" s="1093"/>
      <c r="G368" s="1093"/>
      <c r="H368" s="1094"/>
      <c r="I368" s="357">
        <f>I366+I367</f>
        <v>1078213.0158730159</v>
      </c>
    </row>
    <row r="369" spans="2:9" hidden="1" x14ac:dyDescent="0.3"/>
    <row r="370" spans="2:9" hidden="1" x14ac:dyDescent="0.3">
      <c r="B370" s="309" t="s">
        <v>721</v>
      </c>
      <c r="C370" s="309"/>
      <c r="D370" s="309" t="s">
        <v>722</v>
      </c>
      <c r="E370" s="309"/>
      <c r="F370" s="309"/>
      <c r="G370" s="309"/>
      <c r="H370" s="309"/>
      <c r="I370" s="309"/>
    </row>
    <row r="371" spans="2:9" ht="41.4" hidden="1" x14ac:dyDescent="0.3">
      <c r="B371" s="353" t="s">
        <v>486</v>
      </c>
      <c r="C371" s="1095" t="s">
        <v>51</v>
      </c>
      <c r="D371" s="1095"/>
      <c r="E371" s="426" t="s">
        <v>52</v>
      </c>
      <c r="F371" s="426" t="s">
        <v>53</v>
      </c>
      <c r="G371" s="426" t="s">
        <v>487</v>
      </c>
      <c r="H371" s="427" t="s">
        <v>499</v>
      </c>
      <c r="I371" s="427" t="s">
        <v>498</v>
      </c>
    </row>
    <row r="372" spans="2:9" hidden="1" x14ac:dyDescent="0.3">
      <c r="B372" s="354" t="s">
        <v>0</v>
      </c>
      <c r="C372" s="358" t="s">
        <v>488</v>
      </c>
      <c r="D372" s="428"/>
      <c r="E372" s="356"/>
      <c r="F372" s="356"/>
      <c r="G372" s="355"/>
      <c r="H372" s="355"/>
      <c r="I372" s="355"/>
    </row>
    <row r="373" spans="2:9" hidden="1" x14ac:dyDescent="0.3">
      <c r="B373" s="354"/>
      <c r="C373" s="358" t="str">
        <f>UB!C$5</f>
        <v>Pekerja</v>
      </c>
      <c r="D373" s="428"/>
      <c r="E373" s="356" t="str">
        <f>VLOOKUP(C373,UB!$C$5:$G$32,5,FALSE)</f>
        <v>L.01</v>
      </c>
      <c r="F373" s="356" t="str">
        <f>VLOOKUP(C373,UB!$C$5:$G$32,3,FALSE)</f>
        <v>OH</v>
      </c>
      <c r="G373" s="355">
        <v>1.65</v>
      </c>
      <c r="H373" s="355">
        <f>VLOOKUP(C373,UB!$C$5:$G$32,4,FALSE)</f>
        <v>110000</v>
      </c>
      <c r="I373" s="355">
        <f>G373*H373</f>
        <v>181500</v>
      </c>
    </row>
    <row r="374" spans="2:9" hidden="1" x14ac:dyDescent="0.3">
      <c r="B374" s="354"/>
      <c r="C374" s="358" t="str">
        <f>UB!C$8</f>
        <v>Tukang Batu</v>
      </c>
      <c r="D374" s="428"/>
      <c r="E374" s="356" t="str">
        <f>VLOOKUP(C374,UB!$C$5:$G$32,5,FALSE)</f>
        <v>L.02</v>
      </c>
      <c r="F374" s="356" t="str">
        <f>VLOOKUP(C374,UB!$C$5:$G$32,3,FALSE)</f>
        <v>OH</v>
      </c>
      <c r="G374" s="355">
        <v>0.27500000000000002</v>
      </c>
      <c r="H374" s="355">
        <f>VLOOKUP(C374,UB!$C$5:$G$32,4,FALSE)</f>
        <v>120000</v>
      </c>
      <c r="I374" s="355">
        <f t="shared" ref="I374:I376" si="34">G374*H374</f>
        <v>33000</v>
      </c>
    </row>
    <row r="375" spans="2:9" hidden="1" x14ac:dyDescent="0.3">
      <c r="B375" s="354"/>
      <c r="C375" s="358" t="str">
        <f>UB!C$20</f>
        <v>Kepala Tukang</v>
      </c>
      <c r="D375" s="428"/>
      <c r="E375" s="356" t="str">
        <f>VLOOKUP(C375,UB!$C$5:$G$32,5,FALSE)</f>
        <v>L.03</v>
      </c>
      <c r="F375" s="356" t="str">
        <f>VLOOKUP(C375,UB!$C$5:$G$32,3,FALSE)</f>
        <v>OH</v>
      </c>
      <c r="G375" s="355">
        <v>2.8000000000000001E-2</v>
      </c>
      <c r="H375" s="355">
        <f>VLOOKUP(C375,UB!$C$5:$G$32,4,FALSE)</f>
        <v>130000</v>
      </c>
      <c r="I375" s="355">
        <f t="shared" si="34"/>
        <v>3640</v>
      </c>
    </row>
    <row r="376" spans="2:9" hidden="1" x14ac:dyDescent="0.3">
      <c r="B376" s="354"/>
      <c r="C376" s="358" t="str">
        <f>UB!C$21</f>
        <v>Mandor</v>
      </c>
      <c r="D376" s="428"/>
      <c r="E376" s="356" t="str">
        <f>VLOOKUP(C376,UB!$C$5:$G$32,5,FALSE)</f>
        <v>L.04</v>
      </c>
      <c r="F376" s="356" t="str">
        <f>VLOOKUP(C376,UB!$C$5:$G$32,3,FALSE)</f>
        <v>OH</v>
      </c>
      <c r="G376" s="355">
        <v>8.3000000000000004E-2</v>
      </c>
      <c r="H376" s="355">
        <f>VLOOKUP(C376,UB!$C$5:$G$32,4,FALSE)</f>
        <v>130000</v>
      </c>
      <c r="I376" s="355">
        <f t="shared" si="34"/>
        <v>10790</v>
      </c>
    </row>
    <row r="377" spans="2:9" hidden="1" x14ac:dyDescent="0.3">
      <c r="B377" s="354"/>
      <c r="C377" s="1086" t="s">
        <v>491</v>
      </c>
      <c r="D377" s="1087"/>
      <c r="E377" s="1087"/>
      <c r="F377" s="1087"/>
      <c r="G377" s="1087"/>
      <c r="H377" s="1088"/>
      <c r="I377" s="355">
        <f>SUM(I373:I376)</f>
        <v>228930</v>
      </c>
    </row>
    <row r="378" spans="2:9" hidden="1" x14ac:dyDescent="0.3">
      <c r="B378" s="354" t="s">
        <v>6</v>
      </c>
      <c r="C378" s="358" t="s">
        <v>489</v>
      </c>
      <c r="D378" s="429"/>
      <c r="E378" s="355"/>
      <c r="F378" s="355"/>
      <c r="G378" s="355"/>
      <c r="H378" s="355"/>
      <c r="I378" s="355"/>
    </row>
    <row r="379" spans="2:9" hidden="1" x14ac:dyDescent="0.3">
      <c r="B379" s="354"/>
      <c r="C379" s="358" t="str">
        <f>UB!C$54</f>
        <v>Semen Portland</v>
      </c>
      <c r="D379" s="429"/>
      <c r="E379" s="355"/>
      <c r="F379" s="356" t="str">
        <f>VLOOKUP(C379,UB!$C$40:$F$364,3,FALSE)</f>
        <v>Kg</v>
      </c>
      <c r="G379" s="355">
        <v>384</v>
      </c>
      <c r="H379" s="356">
        <f>VLOOKUP(C379,UB!$C$40:$F$364,4,FALSE)</f>
        <v>1800</v>
      </c>
      <c r="I379" s="355">
        <f t="shared" ref="I379:I382" si="35">G379*H379</f>
        <v>691200</v>
      </c>
    </row>
    <row r="380" spans="2:9" hidden="1" x14ac:dyDescent="0.3">
      <c r="B380" s="354"/>
      <c r="C380" s="358" t="str">
        <f>UB!C$52</f>
        <v>Pasir Beton</v>
      </c>
      <c r="D380" s="429"/>
      <c r="E380" s="355"/>
      <c r="F380" s="356" t="str">
        <f>VLOOKUP(C380,UB!$C$40:$F$364,3,FALSE)</f>
        <v>kg</v>
      </c>
      <c r="G380" s="355">
        <v>692</v>
      </c>
      <c r="H380" s="356">
        <f>VLOOKUP(C380,UB!$C$40:$F$364,4,FALSE)</f>
        <v>85.714285714285708</v>
      </c>
      <c r="I380" s="355">
        <f t="shared" si="35"/>
        <v>59314.28571428571</v>
      </c>
    </row>
    <row r="381" spans="2:9" hidden="1" x14ac:dyDescent="0.3">
      <c r="B381" s="354"/>
      <c r="C381" s="358" t="str">
        <f>UB!C$48</f>
        <v>Kerikil (Maks 30mm)</v>
      </c>
      <c r="D381" s="429"/>
      <c r="E381" s="355"/>
      <c r="F381" s="356" t="str">
        <f>VLOOKUP(C381,UB!$C$40:$F$364,3,FALSE)</f>
        <v>kg</v>
      </c>
      <c r="G381" s="355">
        <v>1039</v>
      </c>
      <c r="H381" s="356">
        <f>VLOOKUP(C381,UB!$C$40:$F$364,4,FALSE)</f>
        <v>105.92592592592592</v>
      </c>
      <c r="I381" s="355">
        <f t="shared" si="35"/>
        <v>110057.03703703704</v>
      </c>
    </row>
    <row r="382" spans="2:9" hidden="1" x14ac:dyDescent="0.3">
      <c r="B382" s="354"/>
      <c r="C382" s="358" t="str">
        <f>UB!C$40</f>
        <v>Air</v>
      </c>
      <c r="D382" s="429"/>
      <c r="E382" s="355"/>
      <c r="F382" s="356" t="str">
        <f>VLOOKUP(C382,UB!$C$40:$F$364,3,FALSE)</f>
        <v>Liter</v>
      </c>
      <c r="G382" s="355">
        <v>215</v>
      </c>
      <c r="H382" s="356">
        <f>VLOOKUP(C382,UB!$C$40:$F$364,4,FALSE)</f>
        <v>50</v>
      </c>
      <c r="I382" s="355">
        <f t="shared" si="35"/>
        <v>10750</v>
      </c>
    </row>
    <row r="383" spans="2:9" hidden="1" x14ac:dyDescent="0.3">
      <c r="B383" s="354"/>
      <c r="C383" s="1086" t="s">
        <v>492</v>
      </c>
      <c r="D383" s="1087"/>
      <c r="E383" s="1087"/>
      <c r="F383" s="1087"/>
      <c r="G383" s="1087"/>
      <c r="H383" s="1088"/>
      <c r="I383" s="355">
        <f>SUM(I379:I382)</f>
        <v>871321.32275132276</v>
      </c>
    </row>
    <row r="384" spans="2:9" hidden="1" x14ac:dyDescent="0.3">
      <c r="B384" s="354" t="s">
        <v>7</v>
      </c>
      <c r="C384" s="358" t="s">
        <v>490</v>
      </c>
      <c r="D384" s="428"/>
      <c r="E384" s="355"/>
      <c r="F384" s="355"/>
      <c r="G384" s="355"/>
      <c r="H384" s="355"/>
      <c r="I384" s="355"/>
    </row>
    <row r="385" spans="2:9" hidden="1" x14ac:dyDescent="0.3">
      <c r="B385" s="354"/>
      <c r="C385" s="358"/>
      <c r="D385" s="428"/>
      <c r="E385" s="355"/>
      <c r="F385" s="356"/>
      <c r="G385" s="355"/>
      <c r="H385" s="356"/>
      <c r="I385" s="355"/>
    </row>
    <row r="386" spans="2:9" hidden="1" x14ac:dyDescent="0.3">
      <c r="B386" s="354"/>
      <c r="C386" s="1086" t="s">
        <v>493</v>
      </c>
      <c r="D386" s="1087"/>
      <c r="E386" s="1087"/>
      <c r="F386" s="1087"/>
      <c r="G386" s="1087"/>
      <c r="H386" s="1088"/>
      <c r="I386" s="355">
        <f>SUM(I385)</f>
        <v>0</v>
      </c>
    </row>
    <row r="387" spans="2:9" hidden="1" x14ac:dyDescent="0.3">
      <c r="B387" s="354"/>
      <c r="C387" s="358"/>
      <c r="D387" s="428"/>
      <c r="E387" s="355"/>
      <c r="F387" s="355"/>
      <c r="G387" s="355"/>
      <c r="H387" s="355"/>
      <c r="I387" s="355"/>
    </row>
    <row r="388" spans="2:9" hidden="1" x14ac:dyDescent="0.3">
      <c r="B388" s="354" t="s">
        <v>8</v>
      </c>
      <c r="C388" s="1089" t="s">
        <v>494</v>
      </c>
      <c r="D388" s="1090"/>
      <c r="E388" s="1090"/>
      <c r="F388" s="1090"/>
      <c r="G388" s="1090"/>
      <c r="H388" s="1091"/>
      <c r="I388" s="355">
        <f>I377+I383+I386</f>
        <v>1100251.3227513228</v>
      </c>
    </row>
    <row r="389" spans="2:9" hidden="1" x14ac:dyDescent="0.3">
      <c r="B389" s="354" t="s">
        <v>9</v>
      </c>
      <c r="C389" s="1089" t="str">
        <f>B$2</f>
        <v>Biaya Umum dan Keuntungan (D x 10%) Maks. 15%</v>
      </c>
      <c r="D389" s="1090"/>
      <c r="E389" s="1090"/>
      <c r="F389" s="1090"/>
      <c r="G389" s="1091"/>
      <c r="H389" s="355">
        <f>F$2</f>
        <v>0</v>
      </c>
      <c r="I389" s="355">
        <f>I388*H389</f>
        <v>0</v>
      </c>
    </row>
    <row r="390" spans="2:9" hidden="1" x14ac:dyDescent="0.3">
      <c r="B390" s="353" t="s">
        <v>11</v>
      </c>
      <c r="C390" s="1092" t="s">
        <v>495</v>
      </c>
      <c r="D390" s="1093"/>
      <c r="E390" s="1093"/>
      <c r="F390" s="1093"/>
      <c r="G390" s="1093"/>
      <c r="H390" s="1094"/>
      <c r="I390" s="357">
        <f>I388+I389</f>
        <v>1100251.3227513228</v>
      </c>
    </row>
    <row r="391" spans="2:9" hidden="1" x14ac:dyDescent="0.3"/>
    <row r="392" spans="2:9" x14ac:dyDescent="0.3">
      <c r="B392" s="309" t="s">
        <v>723</v>
      </c>
      <c r="C392" s="309"/>
      <c r="D392" s="309" t="s">
        <v>1021</v>
      </c>
      <c r="E392" s="309"/>
      <c r="F392" s="309"/>
      <c r="G392" s="309"/>
      <c r="H392" s="309"/>
      <c r="I392" s="309"/>
    </row>
    <row r="393" spans="2:9" ht="41.4" x14ac:dyDescent="0.3">
      <c r="B393" s="353" t="s">
        <v>486</v>
      </c>
      <c r="C393" s="1095" t="s">
        <v>51</v>
      </c>
      <c r="D393" s="1095"/>
      <c r="E393" s="426" t="s">
        <v>52</v>
      </c>
      <c r="F393" s="426" t="s">
        <v>53</v>
      </c>
      <c r="G393" s="426" t="s">
        <v>487</v>
      </c>
      <c r="H393" s="427" t="s">
        <v>499</v>
      </c>
      <c r="I393" s="427" t="s">
        <v>498</v>
      </c>
    </row>
    <row r="394" spans="2:9" x14ac:dyDescent="0.3">
      <c r="B394" s="354" t="s">
        <v>0</v>
      </c>
      <c r="C394" s="358" t="s">
        <v>488</v>
      </c>
      <c r="D394" s="428"/>
      <c r="E394" s="356"/>
      <c r="F394" s="356"/>
      <c r="G394" s="355"/>
      <c r="H394" s="355"/>
      <c r="I394" s="355"/>
    </row>
    <row r="395" spans="2:9" x14ac:dyDescent="0.3">
      <c r="B395" s="354"/>
      <c r="C395" s="358" t="str">
        <f>UB!C$5</f>
        <v>Pekerja</v>
      </c>
      <c r="D395" s="428"/>
      <c r="E395" s="356" t="str">
        <f>VLOOKUP(C395,UB!$C$5:$G$32,5,FALSE)</f>
        <v>L.01</v>
      </c>
      <c r="F395" s="356" t="str">
        <f>VLOOKUP(C395,UB!$C$5:$G$32,3,FALSE)</f>
        <v>OH</v>
      </c>
      <c r="G395" s="355">
        <v>7.0000000000000007E-2</v>
      </c>
      <c r="H395" s="355">
        <f>VLOOKUP(C395,UB!$C$5:$G$32,4,FALSE)</f>
        <v>110000</v>
      </c>
      <c r="I395" s="355">
        <f>G395*H395</f>
        <v>7700.0000000000009</v>
      </c>
    </row>
    <row r="396" spans="2:9" x14ac:dyDescent="0.3">
      <c r="B396" s="354"/>
      <c r="C396" s="358" t="s">
        <v>515</v>
      </c>
      <c r="D396" s="428"/>
      <c r="E396" s="356" t="str">
        <f>VLOOKUP(C396,UB!$C$5:$G$32,5,FALSE)</f>
        <v>L.02</v>
      </c>
      <c r="F396" s="356" t="str">
        <f>VLOOKUP(C396,UB!$C$5:$G$32,3,FALSE)</f>
        <v>OH</v>
      </c>
      <c r="G396" s="355">
        <v>7.0000000000000007E-2</v>
      </c>
      <c r="H396" s="355">
        <f>VLOOKUP(C396,UB!$C$5:$G$32,4,FALSE)</f>
        <v>120000</v>
      </c>
      <c r="I396" s="355">
        <f t="shared" ref="I396:I398" si="36">G396*H396</f>
        <v>8400</v>
      </c>
    </row>
    <row r="397" spans="2:9" x14ac:dyDescent="0.3">
      <c r="B397" s="354"/>
      <c r="C397" s="358" t="str">
        <f>UB!C$20</f>
        <v>Kepala Tukang</v>
      </c>
      <c r="D397" s="428"/>
      <c r="E397" s="356" t="str">
        <f>VLOOKUP(C397,UB!$C$5:$G$32,5,FALSE)</f>
        <v>L.03</v>
      </c>
      <c r="F397" s="356" t="str">
        <f>VLOOKUP(C397,UB!$C$5:$G$32,3,FALSE)</f>
        <v>OH</v>
      </c>
      <c r="G397" s="355">
        <v>7.0000000000000001E-3</v>
      </c>
      <c r="H397" s="355">
        <f>VLOOKUP(C397,UB!$C$5:$G$32,4,FALSE)</f>
        <v>130000</v>
      </c>
      <c r="I397" s="355">
        <f t="shared" si="36"/>
        <v>910</v>
      </c>
    </row>
    <row r="398" spans="2:9" x14ac:dyDescent="0.3">
      <c r="B398" s="354"/>
      <c r="C398" s="358" t="str">
        <f>UB!C$21</f>
        <v>Mandor</v>
      </c>
      <c r="D398" s="428"/>
      <c r="E398" s="356" t="str">
        <f>VLOOKUP(C398,UB!$C$5:$G$32,5,FALSE)</f>
        <v>L.04</v>
      </c>
      <c r="F398" s="356" t="str">
        <f>VLOOKUP(C398,UB!$C$5:$G$32,3,FALSE)</f>
        <v>OH</v>
      </c>
      <c r="G398" s="355">
        <v>4.0000000000000001E-3</v>
      </c>
      <c r="H398" s="355">
        <f>VLOOKUP(C398,UB!$C$5:$G$32,4,FALSE)</f>
        <v>130000</v>
      </c>
      <c r="I398" s="355">
        <f t="shared" si="36"/>
        <v>520</v>
      </c>
    </row>
    <row r="399" spans="2:9" x14ac:dyDescent="0.3">
      <c r="B399" s="354"/>
      <c r="C399" s="1086" t="s">
        <v>491</v>
      </c>
      <c r="D399" s="1087"/>
      <c r="E399" s="1087"/>
      <c r="F399" s="1087"/>
      <c r="G399" s="1087"/>
      <c r="H399" s="1088"/>
      <c r="I399" s="355">
        <f>SUM(I395:I398)</f>
        <v>17530</v>
      </c>
    </row>
    <row r="400" spans="2:9" x14ac:dyDescent="0.3">
      <c r="B400" s="354" t="s">
        <v>6</v>
      </c>
      <c r="C400" s="358" t="s">
        <v>489</v>
      </c>
      <c r="D400" s="429"/>
      <c r="E400" s="355"/>
      <c r="F400" s="355"/>
      <c r="G400" s="355"/>
      <c r="H400" s="355"/>
      <c r="I400" s="355"/>
    </row>
    <row r="401" spans="2:9" x14ac:dyDescent="0.3">
      <c r="B401" s="354"/>
      <c r="C401" s="358" t="str">
        <f>UB!C$83</f>
        <v>Besi Beton Polos</v>
      </c>
      <c r="D401" s="429"/>
      <c r="E401" s="355"/>
      <c r="F401" s="356" t="str">
        <f>VLOOKUP(C401,UB!$C$40:$F$364,3,FALSE)</f>
        <v>Kg</v>
      </c>
      <c r="G401" s="355">
        <v>10.5</v>
      </c>
      <c r="H401" s="356">
        <f>VLOOKUP(C401,UB!$C$40:$F$364,4,FALSE)</f>
        <v>15000</v>
      </c>
      <c r="I401" s="355">
        <f t="shared" ref="I401:I402" si="37">G401*H401</f>
        <v>157500</v>
      </c>
    </row>
    <row r="402" spans="2:9" x14ac:dyDescent="0.3">
      <c r="B402" s="354"/>
      <c r="C402" s="358" t="str">
        <f>UB!C$150</f>
        <v>Kawat beton</v>
      </c>
      <c r="D402" s="429"/>
      <c r="E402" s="355"/>
      <c r="F402" s="356" t="str">
        <f>VLOOKUP(C402,UB!$C$40:$F$364,3,FALSE)</f>
        <v>kg</v>
      </c>
      <c r="G402" s="355">
        <v>0.15</v>
      </c>
      <c r="H402" s="356">
        <f>VLOOKUP(C402,UB!$C$40:$F$364,4,FALSE)</f>
        <v>33000</v>
      </c>
      <c r="I402" s="355">
        <f t="shared" si="37"/>
        <v>4950</v>
      </c>
    </row>
    <row r="403" spans="2:9" x14ac:dyDescent="0.3">
      <c r="B403" s="354"/>
      <c r="C403" s="1086" t="s">
        <v>492</v>
      </c>
      <c r="D403" s="1087"/>
      <c r="E403" s="1087"/>
      <c r="F403" s="1087"/>
      <c r="G403" s="1087"/>
      <c r="H403" s="1088"/>
      <c r="I403" s="355">
        <f>SUM(I401:I402)</f>
        <v>162450</v>
      </c>
    </row>
    <row r="404" spans="2:9" x14ac:dyDescent="0.3">
      <c r="B404" s="354" t="s">
        <v>7</v>
      </c>
      <c r="C404" s="358" t="s">
        <v>490</v>
      </c>
      <c r="D404" s="428"/>
      <c r="E404" s="355"/>
      <c r="F404" s="355"/>
      <c r="G404" s="355"/>
      <c r="H404" s="355"/>
      <c r="I404" s="355"/>
    </row>
    <row r="405" spans="2:9" x14ac:dyDescent="0.3">
      <c r="B405" s="354"/>
      <c r="C405" s="358"/>
      <c r="D405" s="428"/>
      <c r="E405" s="355"/>
      <c r="F405" s="356"/>
      <c r="G405" s="355"/>
      <c r="H405" s="356"/>
      <c r="I405" s="355"/>
    </row>
    <row r="406" spans="2:9" x14ac:dyDescent="0.3">
      <c r="B406" s="354"/>
      <c r="C406" s="1086" t="s">
        <v>493</v>
      </c>
      <c r="D406" s="1087"/>
      <c r="E406" s="1087"/>
      <c r="F406" s="1087"/>
      <c r="G406" s="1087"/>
      <c r="H406" s="1088"/>
      <c r="I406" s="355">
        <f>SUM(I405)</f>
        <v>0</v>
      </c>
    </row>
    <row r="407" spans="2:9" x14ac:dyDescent="0.3">
      <c r="B407" s="354"/>
      <c r="C407" s="358"/>
      <c r="D407" s="428"/>
      <c r="E407" s="355"/>
      <c r="F407" s="355"/>
      <c r="G407" s="355"/>
      <c r="H407" s="355"/>
      <c r="I407" s="355"/>
    </row>
    <row r="408" spans="2:9" x14ac:dyDescent="0.3">
      <c r="B408" s="354" t="s">
        <v>8</v>
      </c>
      <c r="C408" s="1089" t="s">
        <v>494</v>
      </c>
      <c r="D408" s="1090"/>
      <c r="E408" s="1090"/>
      <c r="F408" s="1090"/>
      <c r="G408" s="1090"/>
      <c r="H408" s="1091"/>
      <c r="I408" s="355">
        <f>I399+I403+I406</f>
        <v>179980</v>
      </c>
    </row>
    <row r="409" spans="2:9" x14ac:dyDescent="0.3">
      <c r="B409" s="354" t="s">
        <v>9</v>
      </c>
      <c r="C409" s="1089" t="str">
        <f>B$2</f>
        <v>Biaya Umum dan Keuntungan (D x 10%) Maks. 15%</v>
      </c>
      <c r="D409" s="1090"/>
      <c r="E409" s="1090"/>
      <c r="F409" s="1090"/>
      <c r="G409" s="1091"/>
      <c r="H409" s="355">
        <f>F$2</f>
        <v>0</v>
      </c>
      <c r="I409" s="355">
        <f>I408*H409</f>
        <v>0</v>
      </c>
    </row>
    <row r="410" spans="2:9" x14ac:dyDescent="0.3">
      <c r="B410" s="353" t="s">
        <v>11</v>
      </c>
      <c r="C410" s="1092" t="s">
        <v>495</v>
      </c>
      <c r="D410" s="1093"/>
      <c r="E410" s="1093"/>
      <c r="F410" s="1093"/>
      <c r="G410" s="1093"/>
      <c r="H410" s="1094"/>
      <c r="I410" s="357">
        <f>I408+I409</f>
        <v>179980</v>
      </c>
    </row>
    <row r="411" spans="2:9" s="367" customFormat="1" x14ac:dyDescent="0.3">
      <c r="B411" s="368" t="s">
        <v>368</v>
      </c>
      <c r="C411" s="1092" t="s">
        <v>728</v>
      </c>
      <c r="D411" s="1093"/>
      <c r="E411" s="1093"/>
      <c r="F411" s="1093"/>
      <c r="G411" s="1093"/>
      <c r="H411" s="1094"/>
      <c r="I411" s="438">
        <f>I410/10</f>
        <v>17998</v>
      </c>
    </row>
    <row r="413" spans="2:9" hidden="1" x14ac:dyDescent="0.3">
      <c r="B413" s="309" t="s">
        <v>724</v>
      </c>
      <c r="C413" s="309"/>
      <c r="D413" s="309" t="s">
        <v>1022</v>
      </c>
      <c r="E413" s="309"/>
      <c r="F413" s="309"/>
      <c r="G413" s="309"/>
      <c r="H413" s="309"/>
      <c r="I413" s="309"/>
    </row>
    <row r="414" spans="2:9" ht="41.4" hidden="1" x14ac:dyDescent="0.3">
      <c r="B414" s="353" t="s">
        <v>486</v>
      </c>
      <c r="C414" s="1095" t="s">
        <v>51</v>
      </c>
      <c r="D414" s="1095"/>
      <c r="E414" s="426" t="s">
        <v>52</v>
      </c>
      <c r="F414" s="426" t="s">
        <v>53</v>
      </c>
      <c r="G414" s="426" t="s">
        <v>487</v>
      </c>
      <c r="H414" s="427" t="s">
        <v>499</v>
      </c>
      <c r="I414" s="427" t="s">
        <v>498</v>
      </c>
    </row>
    <row r="415" spans="2:9" hidden="1" x14ac:dyDescent="0.3">
      <c r="B415" s="354" t="s">
        <v>0</v>
      </c>
      <c r="C415" s="358" t="s">
        <v>488</v>
      </c>
      <c r="D415" s="428"/>
      <c r="E415" s="356"/>
      <c r="F415" s="356"/>
      <c r="G415" s="355"/>
      <c r="H415" s="355"/>
      <c r="I415" s="355"/>
    </row>
    <row r="416" spans="2:9" hidden="1" x14ac:dyDescent="0.3">
      <c r="B416" s="354"/>
      <c r="C416" s="358" t="str">
        <f>UB!C$5</f>
        <v>Pekerja</v>
      </c>
      <c r="D416" s="428"/>
      <c r="E416" s="356" t="str">
        <f>VLOOKUP(C416,UB!$C$5:$G$32,5,FALSE)</f>
        <v>L.01</v>
      </c>
      <c r="F416" s="356" t="str">
        <f>VLOOKUP(C416,UB!$C$5:$G$32,3,FALSE)</f>
        <v>OH</v>
      </c>
      <c r="G416" s="355">
        <v>7.0000000000000007E-2</v>
      </c>
      <c r="H416" s="355">
        <f>VLOOKUP(C416,UB!$C$5:$G$32,4,FALSE)</f>
        <v>110000</v>
      </c>
      <c r="I416" s="355">
        <f>G416*H416</f>
        <v>7700.0000000000009</v>
      </c>
    </row>
    <row r="417" spans="2:9" hidden="1" x14ac:dyDescent="0.3">
      <c r="B417" s="354"/>
      <c r="C417" s="358" t="s">
        <v>515</v>
      </c>
      <c r="D417" s="428"/>
      <c r="E417" s="356" t="str">
        <f>VLOOKUP(C417,UB!$C$5:$G$32,5,FALSE)</f>
        <v>L.02</v>
      </c>
      <c r="F417" s="356" t="str">
        <f>VLOOKUP(C417,UB!$C$5:$G$32,3,FALSE)</f>
        <v>OH</v>
      </c>
      <c r="G417" s="355">
        <v>7.0000000000000007E-2</v>
      </c>
      <c r="H417" s="355">
        <f>VLOOKUP(C417,UB!$C$5:$G$32,4,FALSE)</f>
        <v>120000</v>
      </c>
      <c r="I417" s="355">
        <f t="shared" ref="I417:I419" si="38">G417*H417</f>
        <v>8400</v>
      </c>
    </row>
    <row r="418" spans="2:9" hidden="1" x14ac:dyDescent="0.3">
      <c r="B418" s="354"/>
      <c r="C418" s="358" t="str">
        <f>UB!C$20</f>
        <v>Kepala Tukang</v>
      </c>
      <c r="D418" s="428"/>
      <c r="E418" s="356" t="str">
        <f>VLOOKUP(C418,UB!$C$5:$G$32,5,FALSE)</f>
        <v>L.03</v>
      </c>
      <c r="F418" s="356" t="str">
        <f>VLOOKUP(C418,UB!$C$5:$G$32,3,FALSE)</f>
        <v>OH</v>
      </c>
      <c r="G418" s="355">
        <v>7.0000000000000001E-3</v>
      </c>
      <c r="H418" s="355">
        <f>VLOOKUP(C418,UB!$C$5:$G$32,4,FALSE)</f>
        <v>130000</v>
      </c>
      <c r="I418" s="355">
        <f t="shared" si="38"/>
        <v>910</v>
      </c>
    </row>
    <row r="419" spans="2:9" hidden="1" x14ac:dyDescent="0.3">
      <c r="B419" s="354"/>
      <c r="C419" s="358" t="str">
        <f>UB!C$21</f>
        <v>Mandor</v>
      </c>
      <c r="D419" s="428"/>
      <c r="E419" s="356" t="str">
        <f>VLOOKUP(C419,UB!$C$5:$G$32,5,FALSE)</f>
        <v>L.04</v>
      </c>
      <c r="F419" s="356" t="str">
        <f>VLOOKUP(C419,UB!$C$5:$G$32,3,FALSE)</f>
        <v>OH</v>
      </c>
      <c r="G419" s="355">
        <v>4.0000000000000001E-3</v>
      </c>
      <c r="H419" s="355">
        <f>VLOOKUP(C419,UB!$C$5:$G$32,4,FALSE)</f>
        <v>130000</v>
      </c>
      <c r="I419" s="355">
        <f t="shared" si="38"/>
        <v>520</v>
      </c>
    </row>
    <row r="420" spans="2:9" hidden="1" x14ac:dyDescent="0.3">
      <c r="B420" s="354"/>
      <c r="C420" s="1086" t="s">
        <v>491</v>
      </c>
      <c r="D420" s="1087"/>
      <c r="E420" s="1087"/>
      <c r="F420" s="1087"/>
      <c r="G420" s="1087"/>
      <c r="H420" s="1088"/>
      <c r="I420" s="355">
        <f>SUM(I416:I419)</f>
        <v>17530</v>
      </c>
    </row>
    <row r="421" spans="2:9" hidden="1" x14ac:dyDescent="0.3">
      <c r="B421" s="354" t="s">
        <v>6</v>
      </c>
      <c r="C421" s="358" t="s">
        <v>489</v>
      </c>
      <c r="D421" s="429"/>
      <c r="E421" s="355"/>
      <c r="F421" s="355"/>
      <c r="G421" s="355"/>
      <c r="H421" s="355"/>
      <c r="I421" s="355"/>
    </row>
    <row r="422" spans="2:9" hidden="1" x14ac:dyDescent="0.3">
      <c r="B422" s="354"/>
      <c r="C422" s="358" t="str">
        <f>UB!C$84</f>
        <v>Besi Beton Ulir</v>
      </c>
      <c r="D422" s="429"/>
      <c r="E422" s="355"/>
      <c r="F422" s="356" t="str">
        <f>VLOOKUP(C422,UB!$C$40:$F$364,3,FALSE)</f>
        <v>Kg</v>
      </c>
      <c r="G422" s="355">
        <v>10.5</v>
      </c>
      <c r="H422" s="356">
        <f>VLOOKUP(C422,UB!$C$40:$F$364,4,FALSE)</f>
        <v>17000</v>
      </c>
      <c r="I422" s="355">
        <f t="shared" ref="I422:I423" si="39">G422*H422</f>
        <v>178500</v>
      </c>
    </row>
    <row r="423" spans="2:9" hidden="1" x14ac:dyDescent="0.3">
      <c r="B423" s="354"/>
      <c r="C423" s="358" t="str">
        <f>UB!C$150</f>
        <v>Kawat beton</v>
      </c>
      <c r="D423" s="429"/>
      <c r="E423" s="355"/>
      <c r="F423" s="356" t="str">
        <f>VLOOKUP(C423,UB!$C$40:$F$364,3,FALSE)</f>
        <v>kg</v>
      </c>
      <c r="G423" s="355">
        <v>0.15</v>
      </c>
      <c r="H423" s="356">
        <f>VLOOKUP(C423,UB!$C$40:$F$364,4,FALSE)</f>
        <v>33000</v>
      </c>
      <c r="I423" s="355">
        <f t="shared" si="39"/>
        <v>4950</v>
      </c>
    </row>
    <row r="424" spans="2:9" hidden="1" x14ac:dyDescent="0.3">
      <c r="B424" s="354"/>
      <c r="C424" s="1086" t="s">
        <v>492</v>
      </c>
      <c r="D424" s="1087"/>
      <c r="E424" s="1087"/>
      <c r="F424" s="1087"/>
      <c r="G424" s="1087"/>
      <c r="H424" s="1088"/>
      <c r="I424" s="355">
        <f>SUM(I422:I423)</f>
        <v>183450</v>
      </c>
    </row>
    <row r="425" spans="2:9" hidden="1" x14ac:dyDescent="0.3">
      <c r="B425" s="354" t="s">
        <v>7</v>
      </c>
      <c r="C425" s="358" t="s">
        <v>490</v>
      </c>
      <c r="D425" s="428"/>
      <c r="E425" s="355"/>
      <c r="F425" s="355"/>
      <c r="G425" s="355"/>
      <c r="H425" s="355"/>
      <c r="I425" s="355"/>
    </row>
    <row r="426" spans="2:9" hidden="1" x14ac:dyDescent="0.3">
      <c r="B426" s="354"/>
      <c r="C426" s="358"/>
      <c r="D426" s="428"/>
      <c r="E426" s="355"/>
      <c r="F426" s="356"/>
      <c r="G426" s="355"/>
      <c r="H426" s="356"/>
      <c r="I426" s="355"/>
    </row>
    <row r="427" spans="2:9" hidden="1" x14ac:dyDescent="0.3">
      <c r="B427" s="354"/>
      <c r="C427" s="1086" t="s">
        <v>493</v>
      </c>
      <c r="D427" s="1087"/>
      <c r="E427" s="1087"/>
      <c r="F427" s="1087"/>
      <c r="G427" s="1087"/>
      <c r="H427" s="1088"/>
      <c r="I427" s="355">
        <f>SUM(I426)</f>
        <v>0</v>
      </c>
    </row>
    <row r="428" spans="2:9" hidden="1" x14ac:dyDescent="0.3">
      <c r="B428" s="354"/>
      <c r="C428" s="358"/>
      <c r="D428" s="428"/>
      <c r="E428" s="355"/>
      <c r="F428" s="355"/>
      <c r="G428" s="355"/>
      <c r="H428" s="355"/>
      <c r="I428" s="355"/>
    </row>
    <row r="429" spans="2:9" hidden="1" x14ac:dyDescent="0.3">
      <c r="B429" s="354" t="s">
        <v>8</v>
      </c>
      <c r="C429" s="1089" t="s">
        <v>494</v>
      </c>
      <c r="D429" s="1090"/>
      <c r="E429" s="1090"/>
      <c r="F429" s="1090"/>
      <c r="G429" s="1090"/>
      <c r="H429" s="1091"/>
      <c r="I429" s="355">
        <f>I420+I424+I427</f>
        <v>200980</v>
      </c>
    </row>
    <row r="430" spans="2:9" hidden="1" x14ac:dyDescent="0.3">
      <c r="B430" s="354" t="s">
        <v>9</v>
      </c>
      <c r="C430" s="1089" t="str">
        <f>B$2</f>
        <v>Biaya Umum dan Keuntungan (D x 10%) Maks. 15%</v>
      </c>
      <c r="D430" s="1090"/>
      <c r="E430" s="1090"/>
      <c r="F430" s="1090"/>
      <c r="G430" s="1091"/>
      <c r="H430" s="355">
        <f>F$2</f>
        <v>0</v>
      </c>
      <c r="I430" s="355">
        <f>I429*H430</f>
        <v>0</v>
      </c>
    </row>
    <row r="431" spans="2:9" hidden="1" x14ac:dyDescent="0.3">
      <c r="B431" s="353" t="s">
        <v>11</v>
      </c>
      <c r="C431" s="1092" t="s">
        <v>495</v>
      </c>
      <c r="D431" s="1093"/>
      <c r="E431" s="1093"/>
      <c r="F431" s="1093"/>
      <c r="G431" s="1093"/>
      <c r="H431" s="1094"/>
      <c r="I431" s="357">
        <f>I429+I430</f>
        <v>200980</v>
      </c>
    </row>
    <row r="432" spans="2:9" s="367" customFormat="1" hidden="1" x14ac:dyDescent="0.3">
      <c r="B432" s="368" t="s">
        <v>368</v>
      </c>
      <c r="C432" s="1092" t="s">
        <v>728</v>
      </c>
      <c r="D432" s="1093"/>
      <c r="E432" s="1093"/>
      <c r="F432" s="1093"/>
      <c r="G432" s="1093"/>
      <c r="H432" s="1094"/>
      <c r="I432" s="438">
        <f>I431/10</f>
        <v>20098</v>
      </c>
    </row>
    <row r="433" spans="2:9" hidden="1" x14ac:dyDescent="0.3"/>
    <row r="434" spans="2:9" hidden="1" x14ac:dyDescent="0.3">
      <c r="B434" s="309" t="s">
        <v>729</v>
      </c>
      <c r="C434" s="309"/>
      <c r="D434" s="309" t="s">
        <v>730</v>
      </c>
      <c r="E434" s="309"/>
      <c r="F434" s="309"/>
      <c r="G434" s="309"/>
      <c r="H434" s="309"/>
      <c r="I434" s="309"/>
    </row>
    <row r="435" spans="2:9" ht="41.4" hidden="1" x14ac:dyDescent="0.3">
      <c r="B435" s="353" t="s">
        <v>486</v>
      </c>
      <c r="C435" s="1095" t="s">
        <v>51</v>
      </c>
      <c r="D435" s="1095"/>
      <c r="E435" s="426" t="s">
        <v>52</v>
      </c>
      <c r="F435" s="426" t="s">
        <v>53</v>
      </c>
      <c r="G435" s="426" t="s">
        <v>487</v>
      </c>
      <c r="H435" s="427" t="s">
        <v>499</v>
      </c>
      <c r="I435" s="427" t="s">
        <v>498</v>
      </c>
    </row>
    <row r="436" spans="2:9" hidden="1" x14ac:dyDescent="0.3">
      <c r="B436" s="354" t="s">
        <v>0</v>
      </c>
      <c r="C436" s="358" t="s">
        <v>488</v>
      </c>
      <c r="D436" s="428"/>
      <c r="E436" s="356"/>
      <c r="F436" s="356"/>
      <c r="G436" s="355"/>
      <c r="H436" s="355"/>
      <c r="I436" s="355"/>
    </row>
    <row r="437" spans="2:9" hidden="1" x14ac:dyDescent="0.3">
      <c r="B437" s="354"/>
      <c r="C437" s="358" t="str">
        <f>UB!C$5</f>
        <v>Pekerja</v>
      </c>
      <c r="D437" s="428"/>
      <c r="E437" s="356" t="s">
        <v>1</v>
      </c>
      <c r="F437" s="356" t="str">
        <f>VLOOKUP(C437,UB!$C$5:$G$32,3,FALSE)</f>
        <v>OH</v>
      </c>
      <c r="G437" s="355">
        <v>0.52</v>
      </c>
      <c r="H437" s="355">
        <f>VLOOKUP(C437,UB!$C$5:$G$32,4,FALSE)</f>
        <v>110000</v>
      </c>
      <c r="I437" s="355">
        <f>G437*H437</f>
        <v>57200</v>
      </c>
    </row>
    <row r="438" spans="2:9" hidden="1" x14ac:dyDescent="0.3">
      <c r="B438" s="354"/>
      <c r="C438" s="358" t="str">
        <f>UB!C$9</f>
        <v>Tukang Kayu</v>
      </c>
      <c r="D438" s="428"/>
      <c r="E438" s="356" t="s">
        <v>3</v>
      </c>
      <c r="F438" s="356" t="str">
        <f>VLOOKUP(C438,UB!$C$5:$G$32,3,FALSE)</f>
        <v>OH</v>
      </c>
      <c r="G438" s="355">
        <v>0.26</v>
      </c>
      <c r="H438" s="355">
        <f>VLOOKUP(C438,UB!$C$5:$G$32,4,FALSE)</f>
        <v>120000</v>
      </c>
      <c r="I438" s="355">
        <f t="shared" ref="I438:I440" si="40">G438*H438</f>
        <v>31200</v>
      </c>
    </row>
    <row r="439" spans="2:9" hidden="1" x14ac:dyDescent="0.3">
      <c r="B439" s="354"/>
      <c r="C439" s="358" t="str">
        <f>UB!C$20</f>
        <v>Kepala Tukang</v>
      </c>
      <c r="D439" s="428"/>
      <c r="E439" s="356" t="s">
        <v>4</v>
      </c>
      <c r="F439" s="356" t="str">
        <f>VLOOKUP(C439,UB!$C$5:$G$32,3,FALSE)</f>
        <v>OH</v>
      </c>
      <c r="G439" s="355">
        <v>2.5999999999999999E-2</v>
      </c>
      <c r="H439" s="355">
        <f>VLOOKUP(C439,UB!$C$5:$G$32,4,FALSE)</f>
        <v>130000</v>
      </c>
      <c r="I439" s="355">
        <f t="shared" si="40"/>
        <v>3380</v>
      </c>
    </row>
    <row r="440" spans="2:9" hidden="1" x14ac:dyDescent="0.3">
      <c r="B440" s="354"/>
      <c r="C440" s="358" t="str">
        <f>UB!C$21</f>
        <v>Mandor</v>
      </c>
      <c r="D440" s="428"/>
      <c r="E440" s="356" t="s">
        <v>5</v>
      </c>
      <c r="F440" s="356" t="str">
        <f>VLOOKUP(C440,UB!$C$5:$G$32,3,FALSE)</f>
        <v>OH</v>
      </c>
      <c r="G440" s="355">
        <v>2.5999999999999999E-2</v>
      </c>
      <c r="H440" s="355">
        <f>VLOOKUP(C440,UB!$C$5:$G$32,4,FALSE)</f>
        <v>130000</v>
      </c>
      <c r="I440" s="355">
        <f t="shared" si="40"/>
        <v>3380</v>
      </c>
    </row>
    <row r="441" spans="2:9" hidden="1" x14ac:dyDescent="0.3">
      <c r="B441" s="354"/>
      <c r="C441" s="1086" t="s">
        <v>491</v>
      </c>
      <c r="D441" s="1087"/>
      <c r="E441" s="1087"/>
      <c r="F441" s="1087"/>
      <c r="G441" s="1087"/>
      <c r="H441" s="1088"/>
      <c r="I441" s="355">
        <f>SUM(I437:I440)</f>
        <v>95160</v>
      </c>
    </row>
    <row r="442" spans="2:9" hidden="1" x14ac:dyDescent="0.3">
      <c r="B442" s="354" t="s">
        <v>6</v>
      </c>
      <c r="C442" s="358" t="s">
        <v>489</v>
      </c>
      <c r="D442" s="429"/>
      <c r="E442" s="355"/>
      <c r="F442" s="355"/>
      <c r="G442" s="355"/>
      <c r="H442" s="355"/>
      <c r="I442" s="355"/>
    </row>
    <row r="443" spans="2:9" hidden="1" x14ac:dyDescent="0.3">
      <c r="B443" s="354"/>
      <c r="C443" s="358" t="str">
        <f>UB!C$241</f>
        <v>Papan Kayu kelas III</v>
      </c>
      <c r="D443" s="429"/>
      <c r="E443" s="355"/>
      <c r="F443" s="356" t="str">
        <f>VLOOKUP(C443,UB!$C$40:$F$364,3,FALSE)</f>
        <v>m3</v>
      </c>
      <c r="G443" s="355">
        <v>0.04</v>
      </c>
      <c r="H443" s="356">
        <f>VLOOKUP(C443,UB!$C$40:$F$364,4,FALSE)</f>
        <v>3000000</v>
      </c>
      <c r="I443" s="355">
        <f t="shared" ref="I443:I445" si="41">G443*H443</f>
        <v>120000</v>
      </c>
    </row>
    <row r="444" spans="2:9" hidden="1" x14ac:dyDescent="0.3">
      <c r="B444" s="354"/>
      <c r="C444" s="358" t="str">
        <f>UB!C$218</f>
        <v>Paku 5 dan 10 cm</v>
      </c>
      <c r="D444" s="429"/>
      <c r="E444" s="355"/>
      <c r="F444" s="356" t="str">
        <f>VLOOKUP(C444,UB!$C$40:$F$364,3,FALSE)</f>
        <v>kg</v>
      </c>
      <c r="G444" s="355">
        <v>0.3</v>
      </c>
      <c r="H444" s="356">
        <f>VLOOKUP(C444,UB!$C$40:$F$364,4,FALSE)</f>
        <v>22000</v>
      </c>
      <c r="I444" s="355">
        <f t="shared" si="41"/>
        <v>6600</v>
      </c>
    </row>
    <row r="445" spans="2:9" hidden="1" x14ac:dyDescent="0.3">
      <c r="B445" s="354"/>
      <c r="C445" s="358" t="str">
        <f>UB!C$188</f>
        <v>Minyak bekisting</v>
      </c>
      <c r="D445" s="429"/>
      <c r="E445" s="355"/>
      <c r="F445" s="356" t="str">
        <f>VLOOKUP(C445,UB!$C$40:$F$364,3,FALSE)</f>
        <v>Liter</v>
      </c>
      <c r="G445" s="355">
        <v>0.1</v>
      </c>
      <c r="H445" s="356">
        <f>VLOOKUP(C445,UB!$C$40:$F$364,4,FALSE)</f>
        <v>25000</v>
      </c>
      <c r="I445" s="355">
        <f t="shared" si="41"/>
        <v>2500</v>
      </c>
    </row>
    <row r="446" spans="2:9" hidden="1" x14ac:dyDescent="0.3">
      <c r="B446" s="354"/>
      <c r="C446" s="1086" t="s">
        <v>492</v>
      </c>
      <c r="D446" s="1087"/>
      <c r="E446" s="1087"/>
      <c r="F446" s="1087"/>
      <c r="G446" s="1087"/>
      <c r="H446" s="1088"/>
      <c r="I446" s="355">
        <f>SUM(I443:I445)</f>
        <v>129100</v>
      </c>
    </row>
    <row r="447" spans="2:9" hidden="1" x14ac:dyDescent="0.3">
      <c r="B447" s="354" t="s">
        <v>7</v>
      </c>
      <c r="C447" s="358" t="s">
        <v>490</v>
      </c>
      <c r="D447" s="428"/>
      <c r="E447" s="355"/>
      <c r="F447" s="355"/>
      <c r="G447" s="355"/>
      <c r="H447" s="355"/>
      <c r="I447" s="355"/>
    </row>
    <row r="448" spans="2:9" hidden="1" x14ac:dyDescent="0.3">
      <c r="B448" s="354"/>
      <c r="C448" s="358"/>
      <c r="D448" s="428"/>
      <c r="E448" s="355"/>
      <c r="F448" s="356"/>
      <c r="G448" s="355"/>
      <c r="H448" s="356"/>
      <c r="I448" s="355"/>
    </row>
    <row r="449" spans="2:9" hidden="1" x14ac:dyDescent="0.3">
      <c r="B449" s="354"/>
      <c r="C449" s="1086" t="s">
        <v>493</v>
      </c>
      <c r="D449" s="1087"/>
      <c r="E449" s="1087"/>
      <c r="F449" s="1087"/>
      <c r="G449" s="1087"/>
      <c r="H449" s="1088"/>
      <c r="I449" s="355">
        <f>SUM(I448)</f>
        <v>0</v>
      </c>
    </row>
    <row r="450" spans="2:9" hidden="1" x14ac:dyDescent="0.3">
      <c r="B450" s="354"/>
      <c r="C450" s="358"/>
      <c r="D450" s="428"/>
      <c r="E450" s="355"/>
      <c r="F450" s="355"/>
      <c r="G450" s="355"/>
      <c r="H450" s="355"/>
      <c r="I450" s="355"/>
    </row>
    <row r="451" spans="2:9" hidden="1" x14ac:dyDescent="0.3">
      <c r="B451" s="354" t="s">
        <v>8</v>
      </c>
      <c r="C451" s="1089" t="s">
        <v>494</v>
      </c>
      <c r="D451" s="1090"/>
      <c r="E451" s="1090"/>
      <c r="F451" s="1090"/>
      <c r="G451" s="1090"/>
      <c r="H451" s="1091"/>
      <c r="I451" s="355">
        <f>I441+I446+I449</f>
        <v>224260</v>
      </c>
    </row>
    <row r="452" spans="2:9" hidden="1" x14ac:dyDescent="0.3">
      <c r="B452" s="354" t="s">
        <v>9</v>
      </c>
      <c r="C452" s="1089" t="str">
        <f>B$2</f>
        <v>Biaya Umum dan Keuntungan (D x 10%) Maks. 15%</v>
      </c>
      <c r="D452" s="1090"/>
      <c r="E452" s="1090"/>
      <c r="F452" s="1090"/>
      <c r="G452" s="1091"/>
      <c r="H452" s="355">
        <f>F$2</f>
        <v>0</v>
      </c>
      <c r="I452" s="355">
        <f>I451*H452</f>
        <v>0</v>
      </c>
    </row>
    <row r="453" spans="2:9" hidden="1" x14ac:dyDescent="0.3">
      <c r="B453" s="353" t="s">
        <v>11</v>
      </c>
      <c r="C453" s="1092" t="s">
        <v>495</v>
      </c>
      <c r="D453" s="1093"/>
      <c r="E453" s="1093"/>
      <c r="F453" s="1093"/>
      <c r="G453" s="1093"/>
      <c r="H453" s="1094"/>
      <c r="I453" s="357">
        <f>I451+I452</f>
        <v>224260</v>
      </c>
    </row>
    <row r="454" spans="2:9" s="369" customFormat="1" hidden="1" x14ac:dyDescent="0.3">
      <c r="B454" s="368" t="s">
        <v>368</v>
      </c>
      <c r="C454" s="1092" t="s">
        <v>731</v>
      </c>
      <c r="D454" s="1093"/>
      <c r="E454" s="1093"/>
      <c r="F454" s="1093"/>
      <c r="G454" s="1093"/>
      <c r="H454" s="1094"/>
      <c r="I454" s="438">
        <f>I453/2</f>
        <v>112130</v>
      </c>
    </row>
    <row r="456" spans="2:9" x14ac:dyDescent="0.3">
      <c r="B456" s="309" t="s">
        <v>732</v>
      </c>
      <c r="C456" s="309"/>
      <c r="D456" s="309" t="s">
        <v>733</v>
      </c>
      <c r="E456" s="309"/>
      <c r="F456" s="309"/>
      <c r="G456" s="309"/>
      <c r="H456" s="309"/>
      <c r="I456" s="309"/>
    </row>
    <row r="457" spans="2:9" ht="41.4" x14ac:dyDescent="0.3">
      <c r="B457" s="353" t="s">
        <v>486</v>
      </c>
      <c r="C457" s="1095" t="s">
        <v>51</v>
      </c>
      <c r="D457" s="1095"/>
      <c r="E457" s="426" t="s">
        <v>52</v>
      </c>
      <c r="F457" s="426" t="s">
        <v>53</v>
      </c>
      <c r="G457" s="426" t="s">
        <v>487</v>
      </c>
      <c r="H457" s="427" t="s">
        <v>499</v>
      </c>
      <c r="I457" s="427" t="s">
        <v>498</v>
      </c>
    </row>
    <row r="458" spans="2:9" x14ac:dyDescent="0.3">
      <c r="B458" s="354" t="s">
        <v>0</v>
      </c>
      <c r="C458" s="358" t="s">
        <v>488</v>
      </c>
      <c r="D458" s="428"/>
      <c r="E458" s="356"/>
      <c r="F458" s="356"/>
      <c r="G458" s="355"/>
      <c r="H458" s="355"/>
      <c r="I458" s="355"/>
    </row>
    <row r="459" spans="2:9" x14ac:dyDescent="0.3">
      <c r="B459" s="354"/>
      <c r="C459" s="358" t="str">
        <f>UB!C$5</f>
        <v>Pekerja</v>
      </c>
      <c r="D459" s="428"/>
      <c r="E459" s="356" t="s">
        <v>1</v>
      </c>
      <c r="F459" s="356" t="str">
        <f>VLOOKUP(C459,UB!$C$5:$G$32,3,FALSE)</f>
        <v>OH</v>
      </c>
      <c r="G459" s="355">
        <v>0.52</v>
      </c>
      <c r="H459" s="355">
        <f>VLOOKUP(C459,UB!$C$5:$G$32,4,FALSE)</f>
        <v>110000</v>
      </c>
      <c r="I459" s="355">
        <f>G459*H459</f>
        <v>57200</v>
      </c>
    </row>
    <row r="460" spans="2:9" x14ac:dyDescent="0.3">
      <c r="B460" s="354"/>
      <c r="C460" s="358" t="str">
        <f>UB!C$9</f>
        <v>Tukang Kayu</v>
      </c>
      <c r="D460" s="428"/>
      <c r="E460" s="356" t="s">
        <v>3</v>
      </c>
      <c r="F460" s="356" t="str">
        <f>VLOOKUP(C460,UB!$C$5:$G$32,3,FALSE)</f>
        <v>OH</v>
      </c>
      <c r="G460" s="355">
        <v>0.26</v>
      </c>
      <c r="H460" s="355">
        <f>VLOOKUP(C460,UB!$C$5:$G$32,4,FALSE)</f>
        <v>120000</v>
      </c>
      <c r="I460" s="355">
        <f t="shared" ref="I460:I462" si="42">G460*H460</f>
        <v>31200</v>
      </c>
    </row>
    <row r="461" spans="2:9" x14ac:dyDescent="0.3">
      <c r="B461" s="354"/>
      <c r="C461" s="358" t="str">
        <f>UB!C$20</f>
        <v>Kepala Tukang</v>
      </c>
      <c r="D461" s="428"/>
      <c r="E461" s="356" t="s">
        <v>4</v>
      </c>
      <c r="F461" s="356" t="str">
        <f>VLOOKUP(C461,UB!$C$5:$G$32,3,FALSE)</f>
        <v>OH</v>
      </c>
      <c r="G461" s="355">
        <v>2.5999999999999999E-2</v>
      </c>
      <c r="H461" s="355">
        <f>VLOOKUP(C461,UB!$C$5:$G$32,4,FALSE)</f>
        <v>130000</v>
      </c>
      <c r="I461" s="355">
        <f t="shared" si="42"/>
        <v>3380</v>
      </c>
    </row>
    <row r="462" spans="2:9" x14ac:dyDescent="0.3">
      <c r="B462" s="354"/>
      <c r="C462" s="358" t="str">
        <f>UB!C$21</f>
        <v>Mandor</v>
      </c>
      <c r="D462" s="428"/>
      <c r="E462" s="356" t="s">
        <v>5</v>
      </c>
      <c r="F462" s="356" t="str">
        <f>VLOOKUP(C462,UB!$C$5:$G$32,3,FALSE)</f>
        <v>OH</v>
      </c>
      <c r="G462" s="355">
        <v>2.5999999999999999E-2</v>
      </c>
      <c r="H462" s="355">
        <f>VLOOKUP(C462,UB!$C$5:$G$32,4,FALSE)</f>
        <v>130000</v>
      </c>
      <c r="I462" s="355">
        <f t="shared" si="42"/>
        <v>3380</v>
      </c>
    </row>
    <row r="463" spans="2:9" x14ac:dyDescent="0.3">
      <c r="B463" s="354"/>
      <c r="C463" s="1086" t="s">
        <v>491</v>
      </c>
      <c r="D463" s="1087"/>
      <c r="E463" s="1087"/>
      <c r="F463" s="1087"/>
      <c r="G463" s="1087"/>
      <c r="H463" s="1088"/>
      <c r="I463" s="355">
        <f>SUM(I459:I462)</f>
        <v>95160</v>
      </c>
    </row>
    <row r="464" spans="2:9" x14ac:dyDescent="0.3">
      <c r="B464" s="354" t="s">
        <v>6</v>
      </c>
      <c r="C464" s="358" t="s">
        <v>489</v>
      </c>
      <c r="D464" s="429"/>
      <c r="E464" s="355"/>
      <c r="F464" s="355"/>
      <c r="G464" s="355"/>
      <c r="H464" s="355"/>
      <c r="I464" s="355"/>
    </row>
    <row r="465" spans="2:9" x14ac:dyDescent="0.3">
      <c r="B465" s="354"/>
      <c r="C465" s="358" t="str">
        <f>UB!C$241</f>
        <v>Papan Kayu kelas III</v>
      </c>
      <c r="D465" s="429"/>
      <c r="E465" s="355"/>
      <c r="F465" s="356" t="str">
        <f>VLOOKUP(C465,UB!$C$40:$F$364,3,FALSE)</f>
        <v>m3</v>
      </c>
      <c r="G465" s="355">
        <v>4.4999999999999998E-2</v>
      </c>
      <c r="H465" s="356">
        <f>VLOOKUP(C465,UB!$C$40:$F$364,4,FALSE)</f>
        <v>3000000</v>
      </c>
      <c r="I465" s="355">
        <f t="shared" ref="I465:I467" si="43">G465*H465</f>
        <v>135000</v>
      </c>
    </row>
    <row r="466" spans="2:9" x14ac:dyDescent="0.3">
      <c r="B466" s="354"/>
      <c r="C466" s="358" t="str">
        <f>UB!C$218</f>
        <v>Paku 5 dan 10 cm</v>
      </c>
      <c r="D466" s="429"/>
      <c r="E466" s="355"/>
      <c r="F466" s="356" t="str">
        <f>VLOOKUP(C466,UB!$C$40:$F$364,3,FALSE)</f>
        <v>kg</v>
      </c>
      <c r="G466" s="355">
        <v>0.3</v>
      </c>
      <c r="H466" s="356">
        <f>VLOOKUP(C466,UB!$C$40:$F$364,4,FALSE)</f>
        <v>22000</v>
      </c>
      <c r="I466" s="355">
        <f t="shared" si="43"/>
        <v>6600</v>
      </c>
    </row>
    <row r="467" spans="2:9" x14ac:dyDescent="0.3">
      <c r="B467" s="354"/>
      <c r="C467" s="358" t="str">
        <f>UB!C$188</f>
        <v>Minyak bekisting</v>
      </c>
      <c r="D467" s="429"/>
      <c r="E467" s="355"/>
      <c r="F467" s="356" t="str">
        <f>VLOOKUP(C467,UB!$C$40:$F$364,3,FALSE)</f>
        <v>Liter</v>
      </c>
      <c r="G467" s="355">
        <v>0.1</v>
      </c>
      <c r="H467" s="356">
        <f>VLOOKUP(C467,UB!$C$40:$F$364,4,FALSE)</f>
        <v>25000</v>
      </c>
      <c r="I467" s="355">
        <f t="shared" si="43"/>
        <v>2500</v>
      </c>
    </row>
    <row r="468" spans="2:9" x14ac:dyDescent="0.3">
      <c r="B468" s="354"/>
      <c r="C468" s="1086" t="s">
        <v>492</v>
      </c>
      <c r="D468" s="1087"/>
      <c r="E468" s="1087"/>
      <c r="F468" s="1087"/>
      <c r="G468" s="1087"/>
      <c r="H468" s="1088"/>
      <c r="I468" s="355">
        <f>SUM(I465:I467)</f>
        <v>144100</v>
      </c>
    </row>
    <row r="469" spans="2:9" x14ac:dyDescent="0.3">
      <c r="B469" s="354" t="s">
        <v>7</v>
      </c>
      <c r="C469" s="358" t="s">
        <v>490</v>
      </c>
      <c r="D469" s="428"/>
      <c r="E469" s="355"/>
      <c r="F469" s="355"/>
      <c r="G469" s="355"/>
      <c r="H469" s="355"/>
      <c r="I469" s="355"/>
    </row>
    <row r="470" spans="2:9" x14ac:dyDescent="0.3">
      <c r="B470" s="354"/>
      <c r="C470" s="358"/>
      <c r="D470" s="428"/>
      <c r="E470" s="355"/>
      <c r="F470" s="356"/>
      <c r="G470" s="355"/>
      <c r="H470" s="356"/>
      <c r="I470" s="355"/>
    </row>
    <row r="471" spans="2:9" x14ac:dyDescent="0.3">
      <c r="B471" s="354"/>
      <c r="C471" s="1086" t="s">
        <v>493</v>
      </c>
      <c r="D471" s="1087"/>
      <c r="E471" s="1087"/>
      <c r="F471" s="1087"/>
      <c r="G471" s="1087"/>
      <c r="H471" s="1088"/>
      <c r="I471" s="355">
        <f>SUM(I470)</f>
        <v>0</v>
      </c>
    </row>
    <row r="472" spans="2:9" x14ac:dyDescent="0.3">
      <c r="B472" s="354"/>
      <c r="C472" s="358"/>
      <c r="D472" s="428"/>
      <c r="E472" s="355"/>
      <c r="F472" s="355"/>
      <c r="G472" s="355"/>
      <c r="H472" s="355"/>
      <c r="I472" s="355"/>
    </row>
    <row r="473" spans="2:9" x14ac:dyDescent="0.3">
      <c r="B473" s="354" t="s">
        <v>8</v>
      </c>
      <c r="C473" s="1089" t="s">
        <v>494</v>
      </c>
      <c r="D473" s="1090"/>
      <c r="E473" s="1090"/>
      <c r="F473" s="1090"/>
      <c r="G473" s="1090"/>
      <c r="H473" s="1091"/>
      <c r="I473" s="355">
        <f>I463+I468+I471</f>
        <v>239260</v>
      </c>
    </row>
    <row r="474" spans="2:9" x14ac:dyDescent="0.3">
      <c r="B474" s="354" t="s">
        <v>9</v>
      </c>
      <c r="C474" s="1089" t="str">
        <f>B$2</f>
        <v>Biaya Umum dan Keuntungan (D x 10%) Maks. 15%</v>
      </c>
      <c r="D474" s="1090"/>
      <c r="E474" s="1090"/>
      <c r="F474" s="1090"/>
      <c r="G474" s="1091"/>
      <c r="H474" s="355">
        <f>F$2</f>
        <v>0</v>
      </c>
      <c r="I474" s="355">
        <f>I473*H474</f>
        <v>0</v>
      </c>
    </row>
    <row r="475" spans="2:9" x14ac:dyDescent="0.3">
      <c r="B475" s="353" t="s">
        <v>11</v>
      </c>
      <c r="C475" s="1092" t="s">
        <v>495</v>
      </c>
      <c r="D475" s="1093"/>
      <c r="E475" s="1093"/>
      <c r="F475" s="1093"/>
      <c r="G475" s="1093"/>
      <c r="H475" s="1094"/>
      <c r="I475" s="357">
        <f>I473+I474</f>
        <v>239260</v>
      </c>
    </row>
    <row r="476" spans="2:9" s="369" customFormat="1" x14ac:dyDescent="0.3">
      <c r="B476" s="368" t="s">
        <v>368</v>
      </c>
      <c r="C476" s="1092" t="s">
        <v>731</v>
      </c>
      <c r="D476" s="1093"/>
      <c r="E476" s="1093"/>
      <c r="F476" s="1093"/>
      <c r="G476" s="1093"/>
      <c r="H476" s="1094"/>
      <c r="I476" s="438">
        <f>I475/2</f>
        <v>119630</v>
      </c>
    </row>
    <row r="478" spans="2:9" x14ac:dyDescent="0.3">
      <c r="B478" s="309" t="s">
        <v>734</v>
      </c>
      <c r="C478" s="309"/>
      <c r="D478" s="309" t="s">
        <v>735</v>
      </c>
      <c r="E478" s="309"/>
      <c r="F478" s="309"/>
      <c r="G478" s="309"/>
      <c r="H478" s="309"/>
      <c r="I478" s="309"/>
    </row>
    <row r="479" spans="2:9" ht="41.4" x14ac:dyDescent="0.3">
      <c r="B479" s="353" t="s">
        <v>486</v>
      </c>
      <c r="C479" s="1095" t="s">
        <v>51</v>
      </c>
      <c r="D479" s="1095"/>
      <c r="E479" s="426" t="s">
        <v>52</v>
      </c>
      <c r="F479" s="426" t="s">
        <v>53</v>
      </c>
      <c r="G479" s="426" t="s">
        <v>487</v>
      </c>
      <c r="H479" s="427" t="s">
        <v>499</v>
      </c>
      <c r="I479" s="427" t="s">
        <v>498</v>
      </c>
    </row>
    <row r="480" spans="2:9" x14ac:dyDescent="0.3">
      <c r="B480" s="354" t="s">
        <v>0</v>
      </c>
      <c r="C480" s="358" t="s">
        <v>488</v>
      </c>
      <c r="D480" s="428"/>
      <c r="E480" s="356"/>
      <c r="F480" s="356"/>
      <c r="G480" s="355"/>
      <c r="H480" s="355"/>
      <c r="I480" s="355"/>
    </row>
    <row r="481" spans="2:9" x14ac:dyDescent="0.3">
      <c r="B481" s="354"/>
      <c r="C481" s="358" t="str">
        <f>UB!C$5</f>
        <v>Pekerja</v>
      </c>
      <c r="D481" s="428"/>
      <c r="E481" s="356" t="s">
        <v>1</v>
      </c>
      <c r="F481" s="356" t="str">
        <f>VLOOKUP(C481,UB!$C$5:$G$32,3,FALSE)</f>
        <v>OH</v>
      </c>
      <c r="G481" s="355">
        <v>0.66</v>
      </c>
      <c r="H481" s="355">
        <f>VLOOKUP(C481,UB!$C$5:$G$32,4,FALSE)</f>
        <v>110000</v>
      </c>
      <c r="I481" s="355">
        <f>G481*H481</f>
        <v>72600</v>
      </c>
    </row>
    <row r="482" spans="2:9" x14ac:dyDescent="0.3">
      <c r="B482" s="354"/>
      <c r="C482" s="358" t="str">
        <f>UB!C$9</f>
        <v>Tukang Kayu</v>
      </c>
      <c r="D482" s="428"/>
      <c r="E482" s="356" t="s">
        <v>3</v>
      </c>
      <c r="F482" s="356" t="str">
        <f>VLOOKUP(C482,UB!$C$5:$G$32,3,FALSE)</f>
        <v>OH</v>
      </c>
      <c r="G482" s="355">
        <v>0.33</v>
      </c>
      <c r="H482" s="355">
        <f>VLOOKUP(C482,UB!$C$5:$G$32,4,FALSE)</f>
        <v>120000</v>
      </c>
      <c r="I482" s="355">
        <f t="shared" ref="I482:I484" si="44">G482*H482</f>
        <v>39600</v>
      </c>
    </row>
    <row r="483" spans="2:9" x14ac:dyDescent="0.3">
      <c r="B483" s="354"/>
      <c r="C483" s="358" t="str">
        <f>UB!C$20</f>
        <v>Kepala Tukang</v>
      </c>
      <c r="D483" s="428"/>
      <c r="E483" s="356" t="s">
        <v>4</v>
      </c>
      <c r="F483" s="356" t="str">
        <f>VLOOKUP(C483,UB!$C$5:$G$32,3,FALSE)</f>
        <v>OH</v>
      </c>
      <c r="G483" s="355">
        <v>3.3000000000000002E-2</v>
      </c>
      <c r="H483" s="355">
        <f>VLOOKUP(C483,UB!$C$5:$G$32,4,FALSE)</f>
        <v>130000</v>
      </c>
      <c r="I483" s="355">
        <f t="shared" si="44"/>
        <v>4290</v>
      </c>
    </row>
    <row r="484" spans="2:9" x14ac:dyDescent="0.3">
      <c r="B484" s="354"/>
      <c r="C484" s="358" t="str">
        <f>UB!C$21</f>
        <v>Mandor</v>
      </c>
      <c r="D484" s="428"/>
      <c r="E484" s="356" t="s">
        <v>5</v>
      </c>
      <c r="F484" s="356" t="str">
        <f>VLOOKUP(C484,UB!$C$5:$G$32,3,FALSE)</f>
        <v>OH</v>
      </c>
      <c r="G484" s="355">
        <v>3.3000000000000002E-2</v>
      </c>
      <c r="H484" s="355">
        <f>VLOOKUP(C484,UB!$C$5:$G$32,4,FALSE)</f>
        <v>130000</v>
      </c>
      <c r="I484" s="355">
        <f t="shared" si="44"/>
        <v>4290</v>
      </c>
    </row>
    <row r="485" spans="2:9" x14ac:dyDescent="0.3">
      <c r="B485" s="354"/>
      <c r="C485" s="1086" t="s">
        <v>491</v>
      </c>
      <c r="D485" s="1087"/>
      <c r="E485" s="1087"/>
      <c r="F485" s="1087"/>
      <c r="G485" s="1087"/>
      <c r="H485" s="1088"/>
      <c r="I485" s="355">
        <f>SUM(I481:I484)</f>
        <v>120780</v>
      </c>
    </row>
    <row r="486" spans="2:9" x14ac:dyDescent="0.3">
      <c r="B486" s="354" t="s">
        <v>6</v>
      </c>
      <c r="C486" s="358" t="s">
        <v>489</v>
      </c>
      <c r="D486" s="429"/>
      <c r="E486" s="355"/>
      <c r="F486" s="355"/>
      <c r="G486" s="355"/>
      <c r="H486" s="355"/>
      <c r="I486" s="355"/>
    </row>
    <row r="487" spans="2:9" x14ac:dyDescent="0.3">
      <c r="B487" s="354"/>
      <c r="C487" s="358" t="str">
        <f>UB!C$241</f>
        <v>Papan Kayu kelas III</v>
      </c>
      <c r="D487" s="429"/>
      <c r="E487" s="355"/>
      <c r="F487" s="356" t="str">
        <f>VLOOKUP(C487,UB!$C$40:$F$364,3,FALSE)</f>
        <v>m3</v>
      </c>
      <c r="G487" s="355">
        <v>0.04</v>
      </c>
      <c r="H487" s="356">
        <f>VLOOKUP(C487,UB!$C$40:$F$364,4,FALSE)</f>
        <v>3000000</v>
      </c>
      <c r="I487" s="355">
        <f t="shared" ref="I487:I489" si="45">G487*H487</f>
        <v>120000</v>
      </c>
    </row>
    <row r="488" spans="2:9" x14ac:dyDescent="0.3">
      <c r="B488" s="354"/>
      <c r="C488" s="358" t="str">
        <f>UB!C$218</f>
        <v>Paku 5 dan 10 cm</v>
      </c>
      <c r="D488" s="429"/>
      <c r="E488" s="355"/>
      <c r="F488" s="356" t="str">
        <f>VLOOKUP(C488,UB!$C$40:$F$364,3,FALSE)</f>
        <v>kg</v>
      </c>
      <c r="G488" s="355">
        <v>0.4</v>
      </c>
      <c r="H488" s="356">
        <f>VLOOKUP(C488,UB!$C$40:$F$364,4,FALSE)</f>
        <v>22000</v>
      </c>
      <c r="I488" s="355">
        <f t="shared" si="45"/>
        <v>8800</v>
      </c>
    </row>
    <row r="489" spans="2:9" x14ac:dyDescent="0.3">
      <c r="B489" s="354"/>
      <c r="C489" s="358" t="str">
        <f>UB!C$188</f>
        <v>Minyak bekisting</v>
      </c>
      <c r="D489" s="429"/>
      <c r="E489" s="355"/>
      <c r="F489" s="356" t="str">
        <f>VLOOKUP(C489,UB!$C$40:$F$364,3,FALSE)</f>
        <v>Liter</v>
      </c>
      <c r="G489" s="355">
        <v>0.2</v>
      </c>
      <c r="H489" s="356">
        <f>VLOOKUP(C489,UB!$C$40:$F$364,4,FALSE)</f>
        <v>25000</v>
      </c>
      <c r="I489" s="355">
        <f t="shared" si="45"/>
        <v>5000</v>
      </c>
    </row>
    <row r="490" spans="2:9" x14ac:dyDescent="0.3">
      <c r="B490" s="354"/>
      <c r="C490" s="358" t="str">
        <f>UB!C$70</f>
        <v>Balok kayu kelas II</v>
      </c>
      <c r="D490" s="429"/>
      <c r="E490" s="355"/>
      <c r="F490" s="356" t="str">
        <f>VLOOKUP(C490,UB!$C$40:$F$364,3,FALSE)</f>
        <v>m3</v>
      </c>
      <c r="G490" s="355">
        <v>1.4999999999999999E-2</v>
      </c>
      <c r="H490" s="356">
        <f>VLOOKUP(C490,UB!$C$40:$F$364,4,FALSE)</f>
        <v>3500000</v>
      </c>
      <c r="I490" s="355">
        <f t="shared" ref="I490:I492" si="46">G490*H490</f>
        <v>52500</v>
      </c>
    </row>
    <row r="491" spans="2:9" x14ac:dyDescent="0.3">
      <c r="B491" s="354"/>
      <c r="C491" s="358" t="str">
        <f>UB!C$293</f>
        <v>Plywood tebal 9 mm</v>
      </c>
      <c r="D491" s="429"/>
      <c r="E491" s="355"/>
      <c r="F491" s="356" t="str">
        <f>VLOOKUP(C491,UB!$C$40:$F$364,3,FALSE)</f>
        <v>Lbr</v>
      </c>
      <c r="G491" s="355">
        <v>0.35</v>
      </c>
      <c r="H491" s="356">
        <f>VLOOKUP(C491,UB!$C$40:$F$364,4,FALSE)</f>
        <v>137500</v>
      </c>
      <c r="I491" s="355">
        <f t="shared" si="46"/>
        <v>48125</v>
      </c>
    </row>
    <row r="492" spans="2:9" x14ac:dyDescent="0.3">
      <c r="B492" s="354"/>
      <c r="C492" s="358" t="str">
        <f>UB!C$105</f>
        <v>Dolken kayu Ø 8-10cm panjang 4 m</v>
      </c>
      <c r="D492" s="429"/>
      <c r="E492" s="355"/>
      <c r="F492" s="356" t="str">
        <f>VLOOKUP(C492,UB!$C$40:$F$364,3,FALSE)</f>
        <v>Batang</v>
      </c>
      <c r="G492" s="355">
        <v>2</v>
      </c>
      <c r="H492" s="356">
        <f>VLOOKUP(C492,UB!$C$40:$F$364,4,FALSE)</f>
        <v>22000</v>
      </c>
      <c r="I492" s="355">
        <f t="shared" si="46"/>
        <v>44000</v>
      </c>
    </row>
    <row r="493" spans="2:9" x14ac:dyDescent="0.3">
      <c r="B493" s="354"/>
      <c r="C493" s="1086" t="s">
        <v>492</v>
      </c>
      <c r="D493" s="1087"/>
      <c r="E493" s="1087"/>
      <c r="F493" s="1087"/>
      <c r="G493" s="1087"/>
      <c r="H493" s="1088"/>
      <c r="I493" s="355">
        <f>SUM(I487:I492)</f>
        <v>278425</v>
      </c>
    </row>
    <row r="494" spans="2:9" x14ac:dyDescent="0.3">
      <c r="B494" s="354" t="s">
        <v>7</v>
      </c>
      <c r="C494" s="358" t="s">
        <v>490</v>
      </c>
      <c r="D494" s="428"/>
      <c r="E494" s="355"/>
      <c r="F494" s="355"/>
      <c r="G494" s="355"/>
      <c r="H494" s="355"/>
      <c r="I494" s="355"/>
    </row>
    <row r="495" spans="2:9" x14ac:dyDescent="0.3">
      <c r="B495" s="354"/>
      <c r="C495" s="358"/>
      <c r="D495" s="428"/>
      <c r="E495" s="355"/>
      <c r="F495" s="356"/>
      <c r="G495" s="355"/>
      <c r="H495" s="356"/>
      <c r="I495" s="355"/>
    </row>
    <row r="496" spans="2:9" x14ac:dyDescent="0.3">
      <c r="B496" s="354"/>
      <c r="C496" s="1086" t="s">
        <v>493</v>
      </c>
      <c r="D496" s="1087"/>
      <c r="E496" s="1087"/>
      <c r="F496" s="1087"/>
      <c r="G496" s="1087"/>
      <c r="H496" s="1088"/>
      <c r="I496" s="355">
        <f>SUM(I495)</f>
        <v>0</v>
      </c>
    </row>
    <row r="497" spans="2:9" x14ac:dyDescent="0.3">
      <c r="B497" s="354"/>
      <c r="C497" s="358"/>
      <c r="D497" s="428"/>
      <c r="E497" s="355"/>
      <c r="F497" s="355"/>
      <c r="G497" s="355"/>
      <c r="H497" s="355"/>
      <c r="I497" s="355"/>
    </row>
    <row r="498" spans="2:9" x14ac:dyDescent="0.3">
      <c r="B498" s="354" t="s">
        <v>8</v>
      </c>
      <c r="C498" s="1089" t="s">
        <v>494</v>
      </c>
      <c r="D498" s="1090"/>
      <c r="E498" s="1090"/>
      <c r="F498" s="1090"/>
      <c r="G498" s="1090"/>
      <c r="H498" s="1091"/>
      <c r="I498" s="355">
        <f>I485+I493+I496</f>
        <v>399205</v>
      </c>
    </row>
    <row r="499" spans="2:9" x14ac:dyDescent="0.3">
      <c r="B499" s="354" t="s">
        <v>9</v>
      </c>
      <c r="C499" s="1089" t="str">
        <f>B$2</f>
        <v>Biaya Umum dan Keuntungan (D x 10%) Maks. 15%</v>
      </c>
      <c r="D499" s="1090"/>
      <c r="E499" s="1090"/>
      <c r="F499" s="1090"/>
      <c r="G499" s="1091"/>
      <c r="H499" s="355">
        <f>F$2</f>
        <v>0</v>
      </c>
      <c r="I499" s="355">
        <f>I498*H499</f>
        <v>0</v>
      </c>
    </row>
    <row r="500" spans="2:9" x14ac:dyDescent="0.3">
      <c r="B500" s="353" t="s">
        <v>11</v>
      </c>
      <c r="C500" s="1092" t="s">
        <v>495</v>
      </c>
      <c r="D500" s="1093"/>
      <c r="E500" s="1093"/>
      <c r="F500" s="1093"/>
      <c r="G500" s="1093"/>
      <c r="H500" s="1094"/>
      <c r="I500" s="357">
        <f>I498+I499</f>
        <v>399205</v>
      </c>
    </row>
    <row r="501" spans="2:9" s="369" customFormat="1" x14ac:dyDescent="0.3">
      <c r="B501" s="368" t="s">
        <v>368</v>
      </c>
      <c r="C501" s="1092" t="s">
        <v>885</v>
      </c>
      <c r="D501" s="1093"/>
      <c r="E501" s="1093"/>
      <c r="F501" s="1093"/>
      <c r="G501" s="1093"/>
      <c r="H501" s="1094"/>
      <c r="I501" s="438">
        <f>I500/3</f>
        <v>133068.33333333334</v>
      </c>
    </row>
    <row r="503" spans="2:9" x14ac:dyDescent="0.3">
      <c r="B503" s="309" t="s">
        <v>736</v>
      </c>
      <c r="C503" s="309"/>
      <c r="D503" s="309" t="s">
        <v>737</v>
      </c>
      <c r="E503" s="309"/>
      <c r="F503" s="309"/>
      <c r="G503" s="309"/>
      <c r="H503" s="309"/>
      <c r="I503" s="309"/>
    </row>
    <row r="504" spans="2:9" ht="41.4" x14ac:dyDescent="0.3">
      <c r="B504" s="353" t="s">
        <v>486</v>
      </c>
      <c r="C504" s="1095" t="s">
        <v>51</v>
      </c>
      <c r="D504" s="1095"/>
      <c r="E504" s="426" t="s">
        <v>52</v>
      </c>
      <c r="F504" s="426" t="s">
        <v>53</v>
      </c>
      <c r="G504" s="426" t="s">
        <v>487</v>
      </c>
      <c r="H504" s="427" t="s">
        <v>499</v>
      </c>
      <c r="I504" s="427" t="s">
        <v>498</v>
      </c>
    </row>
    <row r="505" spans="2:9" x14ac:dyDescent="0.3">
      <c r="B505" s="354" t="s">
        <v>0</v>
      </c>
      <c r="C505" s="358" t="s">
        <v>488</v>
      </c>
      <c r="D505" s="428"/>
      <c r="E505" s="356"/>
      <c r="F505" s="356"/>
      <c r="G505" s="355"/>
      <c r="H505" s="355"/>
      <c r="I505" s="355"/>
    </row>
    <row r="506" spans="2:9" x14ac:dyDescent="0.3">
      <c r="B506" s="354"/>
      <c r="C506" s="358" t="str">
        <f>UB!C$5</f>
        <v>Pekerja</v>
      </c>
      <c r="D506" s="428"/>
      <c r="E506" s="356" t="s">
        <v>1</v>
      </c>
      <c r="F506" s="356" t="str">
        <f>VLOOKUP(C506,UB!$C$5:$G$32,3,FALSE)</f>
        <v>OH</v>
      </c>
      <c r="G506" s="355">
        <v>0.66</v>
      </c>
      <c r="H506" s="355">
        <f>VLOOKUP(C506,UB!$C$5:$G$32,4,FALSE)</f>
        <v>110000</v>
      </c>
      <c r="I506" s="355">
        <f>G506*H506</f>
        <v>72600</v>
      </c>
    </row>
    <row r="507" spans="2:9" x14ac:dyDescent="0.3">
      <c r="B507" s="354"/>
      <c r="C507" s="358" t="str">
        <f>UB!C$9</f>
        <v>Tukang Kayu</v>
      </c>
      <c r="D507" s="428"/>
      <c r="E507" s="356" t="s">
        <v>3</v>
      </c>
      <c r="F507" s="356" t="str">
        <f>VLOOKUP(C507,UB!$C$5:$G$32,3,FALSE)</f>
        <v>OH</v>
      </c>
      <c r="G507" s="355">
        <v>0.33</v>
      </c>
      <c r="H507" s="355">
        <f>VLOOKUP(C507,UB!$C$5:$G$32,4,FALSE)</f>
        <v>120000</v>
      </c>
      <c r="I507" s="355">
        <f t="shared" ref="I507:I509" si="47">G507*H507</f>
        <v>39600</v>
      </c>
    </row>
    <row r="508" spans="2:9" x14ac:dyDescent="0.3">
      <c r="B508" s="354"/>
      <c r="C508" s="358" t="str">
        <f>UB!C$20</f>
        <v>Kepala Tukang</v>
      </c>
      <c r="D508" s="428"/>
      <c r="E508" s="356" t="s">
        <v>4</v>
      </c>
      <c r="F508" s="356" t="str">
        <f>VLOOKUP(C508,UB!$C$5:$G$32,3,FALSE)</f>
        <v>OH</v>
      </c>
      <c r="G508" s="355">
        <v>3.3000000000000002E-2</v>
      </c>
      <c r="H508" s="355">
        <f>VLOOKUP(C508,UB!$C$5:$G$32,4,FALSE)</f>
        <v>130000</v>
      </c>
      <c r="I508" s="355">
        <f t="shared" si="47"/>
        <v>4290</v>
      </c>
    </row>
    <row r="509" spans="2:9" x14ac:dyDescent="0.3">
      <c r="B509" s="354"/>
      <c r="C509" s="358" t="str">
        <f>UB!C$21</f>
        <v>Mandor</v>
      </c>
      <c r="D509" s="428"/>
      <c r="E509" s="356" t="s">
        <v>5</v>
      </c>
      <c r="F509" s="356" t="str">
        <f>VLOOKUP(C509,UB!$C$5:$G$32,3,FALSE)</f>
        <v>OH</v>
      </c>
      <c r="G509" s="355">
        <v>3.3000000000000002E-2</v>
      </c>
      <c r="H509" s="355">
        <f>VLOOKUP(C509,UB!$C$5:$G$32,4,FALSE)</f>
        <v>130000</v>
      </c>
      <c r="I509" s="355">
        <f t="shared" si="47"/>
        <v>4290</v>
      </c>
    </row>
    <row r="510" spans="2:9" x14ac:dyDescent="0.3">
      <c r="B510" s="354"/>
      <c r="C510" s="1086" t="s">
        <v>491</v>
      </c>
      <c r="D510" s="1087"/>
      <c r="E510" s="1087"/>
      <c r="F510" s="1087"/>
      <c r="G510" s="1087"/>
      <c r="H510" s="1088"/>
      <c r="I510" s="355">
        <f>SUM(I506:I509)</f>
        <v>120780</v>
      </c>
    </row>
    <row r="511" spans="2:9" x14ac:dyDescent="0.3">
      <c r="B511" s="354" t="s">
        <v>6</v>
      </c>
      <c r="C511" s="358" t="s">
        <v>489</v>
      </c>
      <c r="D511" s="429"/>
      <c r="E511" s="355"/>
      <c r="F511" s="355"/>
      <c r="G511" s="355"/>
      <c r="H511" s="355"/>
      <c r="I511" s="355"/>
    </row>
    <row r="512" spans="2:9" x14ac:dyDescent="0.3">
      <c r="B512" s="354"/>
      <c r="C512" s="358" t="str">
        <f>UB!C$241</f>
        <v>Papan Kayu kelas III</v>
      </c>
      <c r="D512" s="429"/>
      <c r="E512" s="355"/>
      <c r="F512" s="356" t="str">
        <f>VLOOKUP(C512,UB!$C$40:$F$364,3,FALSE)</f>
        <v>m3</v>
      </c>
      <c r="G512" s="355">
        <v>0.04</v>
      </c>
      <c r="H512" s="356">
        <f>VLOOKUP(C512,UB!$C$40:$F$364,4,FALSE)</f>
        <v>3000000</v>
      </c>
      <c r="I512" s="355">
        <f t="shared" ref="I512:I517" si="48">G512*H512</f>
        <v>120000</v>
      </c>
    </row>
    <row r="513" spans="2:9" x14ac:dyDescent="0.3">
      <c r="B513" s="354"/>
      <c r="C513" s="358" t="str">
        <f>UB!C$218</f>
        <v>Paku 5 dan 10 cm</v>
      </c>
      <c r="D513" s="429"/>
      <c r="E513" s="355"/>
      <c r="F513" s="356" t="str">
        <f>VLOOKUP(C513,UB!$C$40:$F$364,3,FALSE)</f>
        <v>kg</v>
      </c>
      <c r="G513" s="355">
        <v>0.4</v>
      </c>
      <c r="H513" s="356">
        <f>VLOOKUP(C513,UB!$C$40:$F$364,4,FALSE)</f>
        <v>22000</v>
      </c>
      <c r="I513" s="355">
        <f t="shared" si="48"/>
        <v>8800</v>
      </c>
    </row>
    <row r="514" spans="2:9" x14ac:dyDescent="0.3">
      <c r="B514" s="354"/>
      <c r="C514" s="358" t="str">
        <f>UB!C$188</f>
        <v>Minyak bekisting</v>
      </c>
      <c r="D514" s="429"/>
      <c r="E514" s="355"/>
      <c r="F514" s="356" t="str">
        <f>VLOOKUP(C514,UB!$C$40:$F$364,3,FALSE)</f>
        <v>Liter</v>
      </c>
      <c r="G514" s="355">
        <v>0.2</v>
      </c>
      <c r="H514" s="356">
        <f>VLOOKUP(C514,UB!$C$40:$F$364,4,FALSE)</f>
        <v>25000</v>
      </c>
      <c r="I514" s="355">
        <f t="shared" si="48"/>
        <v>5000</v>
      </c>
    </row>
    <row r="515" spans="2:9" x14ac:dyDescent="0.3">
      <c r="B515" s="354"/>
      <c r="C515" s="358" t="str">
        <f>UB!C$70</f>
        <v>Balok kayu kelas II</v>
      </c>
      <c r="D515" s="429"/>
      <c r="E515" s="355"/>
      <c r="F515" s="356" t="str">
        <f>VLOOKUP(C515,UB!$C$40:$F$364,3,FALSE)</f>
        <v>m3</v>
      </c>
      <c r="G515" s="355">
        <v>1.7999999999999999E-2</v>
      </c>
      <c r="H515" s="356">
        <f>VLOOKUP(C515,UB!$C$40:$F$364,4,FALSE)</f>
        <v>3500000</v>
      </c>
      <c r="I515" s="355">
        <f t="shared" si="48"/>
        <v>62999.999999999993</v>
      </c>
    </row>
    <row r="516" spans="2:9" x14ac:dyDescent="0.3">
      <c r="B516" s="354"/>
      <c r="C516" s="358" t="str">
        <f>UB!C$293</f>
        <v>Plywood tebal 9 mm</v>
      </c>
      <c r="D516" s="429"/>
      <c r="E516" s="355"/>
      <c r="F516" s="356" t="str">
        <f>VLOOKUP(C516,UB!$C$40:$F$364,3,FALSE)</f>
        <v>Lbr</v>
      </c>
      <c r="G516" s="355">
        <v>0.35</v>
      </c>
      <c r="H516" s="356">
        <f>VLOOKUP(C516,UB!$C$40:$F$364,4,FALSE)</f>
        <v>137500</v>
      </c>
      <c r="I516" s="355">
        <f t="shared" si="48"/>
        <v>48125</v>
      </c>
    </row>
    <row r="517" spans="2:9" x14ac:dyDescent="0.3">
      <c r="B517" s="354"/>
      <c r="C517" s="358" t="str">
        <f>UB!C$105</f>
        <v>Dolken kayu Ø 8-10cm panjang 4 m</v>
      </c>
      <c r="D517" s="429"/>
      <c r="E517" s="355"/>
      <c r="F517" s="356" t="str">
        <f>VLOOKUP(C517,UB!$C$40:$F$364,3,FALSE)</f>
        <v>Batang</v>
      </c>
      <c r="G517" s="355">
        <v>2</v>
      </c>
      <c r="H517" s="356">
        <f>VLOOKUP(C517,UB!$C$40:$F$364,4,FALSE)</f>
        <v>22000</v>
      </c>
      <c r="I517" s="355">
        <f t="shared" si="48"/>
        <v>44000</v>
      </c>
    </row>
    <row r="518" spans="2:9" x14ac:dyDescent="0.3">
      <c r="B518" s="354"/>
      <c r="C518" s="1086" t="s">
        <v>492</v>
      </c>
      <c r="D518" s="1087"/>
      <c r="E518" s="1087"/>
      <c r="F518" s="1087"/>
      <c r="G518" s="1087"/>
      <c r="H518" s="1088"/>
      <c r="I518" s="355">
        <f>SUM(I512:I517)</f>
        <v>288925</v>
      </c>
    </row>
    <row r="519" spans="2:9" x14ac:dyDescent="0.3">
      <c r="B519" s="354" t="s">
        <v>7</v>
      </c>
      <c r="C519" s="358" t="s">
        <v>490</v>
      </c>
      <c r="D519" s="428"/>
      <c r="E519" s="355"/>
      <c r="F519" s="355"/>
      <c r="G519" s="355"/>
      <c r="H519" s="355"/>
      <c r="I519" s="355"/>
    </row>
    <row r="520" spans="2:9" x14ac:dyDescent="0.3">
      <c r="B520" s="354"/>
      <c r="C520" s="358"/>
      <c r="D520" s="428"/>
      <c r="E520" s="355"/>
      <c r="F520" s="356"/>
      <c r="G520" s="355"/>
      <c r="H520" s="356"/>
      <c r="I520" s="355"/>
    </row>
    <row r="521" spans="2:9" x14ac:dyDescent="0.3">
      <c r="B521" s="354"/>
      <c r="C521" s="1086" t="s">
        <v>493</v>
      </c>
      <c r="D521" s="1087"/>
      <c r="E521" s="1087"/>
      <c r="F521" s="1087"/>
      <c r="G521" s="1087"/>
      <c r="H521" s="1088"/>
      <c r="I521" s="355">
        <f>SUM(I520)</f>
        <v>0</v>
      </c>
    </row>
    <row r="522" spans="2:9" x14ac:dyDescent="0.3">
      <c r="B522" s="354"/>
      <c r="C522" s="358"/>
      <c r="D522" s="428"/>
      <c r="E522" s="355"/>
      <c r="F522" s="355"/>
      <c r="G522" s="355"/>
      <c r="H522" s="355"/>
      <c r="I522" s="355"/>
    </row>
    <row r="523" spans="2:9" x14ac:dyDescent="0.3">
      <c r="B523" s="354" t="s">
        <v>8</v>
      </c>
      <c r="C523" s="1089" t="s">
        <v>494</v>
      </c>
      <c r="D523" s="1090"/>
      <c r="E523" s="1090"/>
      <c r="F523" s="1090"/>
      <c r="G523" s="1090"/>
      <c r="H523" s="1091"/>
      <c r="I523" s="355">
        <f>I510+I518+I521</f>
        <v>409705</v>
      </c>
    </row>
    <row r="524" spans="2:9" x14ac:dyDescent="0.3">
      <c r="B524" s="354" t="s">
        <v>9</v>
      </c>
      <c r="C524" s="1089" t="str">
        <f>B$2</f>
        <v>Biaya Umum dan Keuntungan (D x 10%) Maks. 15%</v>
      </c>
      <c r="D524" s="1090"/>
      <c r="E524" s="1090"/>
      <c r="F524" s="1090"/>
      <c r="G524" s="1091"/>
      <c r="H524" s="355">
        <f>F$2</f>
        <v>0</v>
      </c>
      <c r="I524" s="355">
        <f>I523*H524</f>
        <v>0</v>
      </c>
    </row>
    <row r="525" spans="2:9" x14ac:dyDescent="0.3">
      <c r="B525" s="353" t="s">
        <v>11</v>
      </c>
      <c r="C525" s="1092" t="s">
        <v>495</v>
      </c>
      <c r="D525" s="1093"/>
      <c r="E525" s="1093"/>
      <c r="F525" s="1093"/>
      <c r="G525" s="1093"/>
      <c r="H525" s="1094"/>
      <c r="I525" s="357">
        <f>I523+I524</f>
        <v>409705</v>
      </c>
    </row>
    <row r="526" spans="2:9" s="369" customFormat="1" x14ac:dyDescent="0.3">
      <c r="B526" s="368" t="s">
        <v>368</v>
      </c>
      <c r="C526" s="1092" t="s">
        <v>731</v>
      </c>
      <c r="D526" s="1093"/>
      <c r="E526" s="1093"/>
      <c r="F526" s="1093"/>
      <c r="G526" s="1093"/>
      <c r="H526" s="1094"/>
      <c r="I526" s="438">
        <f>I525/2</f>
        <v>204852.5</v>
      </c>
    </row>
    <row r="528" spans="2:9" x14ac:dyDescent="0.3">
      <c r="B528" s="309" t="s">
        <v>738</v>
      </c>
      <c r="C528" s="309"/>
      <c r="D528" s="309" t="s">
        <v>739</v>
      </c>
      <c r="E528" s="309"/>
      <c r="F528" s="309"/>
      <c r="G528" s="309"/>
      <c r="H528" s="309"/>
      <c r="I528" s="309"/>
    </row>
    <row r="529" spans="2:9" ht="41.4" x14ac:dyDescent="0.3">
      <c r="B529" s="353" t="s">
        <v>486</v>
      </c>
      <c r="C529" s="1095" t="s">
        <v>51</v>
      </c>
      <c r="D529" s="1095"/>
      <c r="E529" s="426" t="s">
        <v>52</v>
      </c>
      <c r="F529" s="426" t="s">
        <v>53</v>
      </c>
      <c r="G529" s="426" t="s">
        <v>487</v>
      </c>
      <c r="H529" s="427" t="s">
        <v>499</v>
      </c>
      <c r="I529" s="427" t="s">
        <v>498</v>
      </c>
    </row>
    <row r="530" spans="2:9" x14ac:dyDescent="0.3">
      <c r="B530" s="354" t="s">
        <v>0</v>
      </c>
      <c r="C530" s="358" t="s">
        <v>488</v>
      </c>
      <c r="D530" s="428"/>
      <c r="E530" s="356"/>
      <c r="F530" s="356"/>
      <c r="G530" s="355"/>
      <c r="H530" s="355"/>
      <c r="I530" s="355"/>
    </row>
    <row r="531" spans="2:9" x14ac:dyDescent="0.3">
      <c r="B531" s="354"/>
      <c r="C531" s="358" t="str">
        <f>UB!C$5</f>
        <v>Pekerja</v>
      </c>
      <c r="D531" s="428"/>
      <c r="E531" s="356" t="s">
        <v>1</v>
      </c>
      <c r="F531" s="356" t="str">
        <f>VLOOKUP(C531,UB!$C$5:$G$32,3,FALSE)</f>
        <v>OH</v>
      </c>
      <c r="G531" s="355">
        <v>0.66</v>
      </c>
      <c r="H531" s="355">
        <f>VLOOKUP(C531,UB!$C$5:$G$32,4,FALSE)</f>
        <v>110000</v>
      </c>
      <c r="I531" s="355">
        <f>G531*H531</f>
        <v>72600</v>
      </c>
    </row>
    <row r="532" spans="2:9" x14ac:dyDescent="0.3">
      <c r="B532" s="354"/>
      <c r="C532" s="358" t="str">
        <f>UB!C$9</f>
        <v>Tukang Kayu</v>
      </c>
      <c r="D532" s="428"/>
      <c r="E532" s="356" t="s">
        <v>3</v>
      </c>
      <c r="F532" s="356" t="str">
        <f>VLOOKUP(C532,UB!$C$5:$G$32,3,FALSE)</f>
        <v>OH</v>
      </c>
      <c r="G532" s="355">
        <v>0.33</v>
      </c>
      <c r="H532" s="355">
        <f>VLOOKUP(C532,UB!$C$5:$G$32,4,FALSE)</f>
        <v>120000</v>
      </c>
      <c r="I532" s="355">
        <f t="shared" ref="I532:I534" si="49">G532*H532</f>
        <v>39600</v>
      </c>
    </row>
    <row r="533" spans="2:9" x14ac:dyDescent="0.3">
      <c r="B533" s="354"/>
      <c r="C533" s="358" t="str">
        <f>UB!C$20</f>
        <v>Kepala Tukang</v>
      </c>
      <c r="D533" s="428"/>
      <c r="E533" s="356" t="s">
        <v>4</v>
      </c>
      <c r="F533" s="356" t="str">
        <f>VLOOKUP(C533,UB!$C$5:$G$32,3,FALSE)</f>
        <v>OH</v>
      </c>
      <c r="G533" s="355">
        <v>3.3000000000000002E-2</v>
      </c>
      <c r="H533" s="355">
        <f>VLOOKUP(C533,UB!$C$5:$G$32,4,FALSE)</f>
        <v>130000</v>
      </c>
      <c r="I533" s="355">
        <f t="shared" si="49"/>
        <v>4290</v>
      </c>
    </row>
    <row r="534" spans="2:9" x14ac:dyDescent="0.3">
      <c r="B534" s="354"/>
      <c r="C534" s="358" t="str">
        <f>UB!C$21</f>
        <v>Mandor</v>
      </c>
      <c r="D534" s="428"/>
      <c r="E534" s="356" t="s">
        <v>5</v>
      </c>
      <c r="F534" s="356" t="str">
        <f>VLOOKUP(C534,UB!$C$5:$G$32,3,FALSE)</f>
        <v>OH</v>
      </c>
      <c r="G534" s="355">
        <v>3.3000000000000002E-2</v>
      </c>
      <c r="H534" s="355">
        <f>VLOOKUP(C534,UB!$C$5:$G$32,4,FALSE)</f>
        <v>130000</v>
      </c>
      <c r="I534" s="355">
        <f t="shared" si="49"/>
        <v>4290</v>
      </c>
    </row>
    <row r="535" spans="2:9" x14ac:dyDescent="0.3">
      <c r="B535" s="354"/>
      <c r="C535" s="1086" t="s">
        <v>491</v>
      </c>
      <c r="D535" s="1087"/>
      <c r="E535" s="1087"/>
      <c r="F535" s="1087"/>
      <c r="G535" s="1087"/>
      <c r="H535" s="1088"/>
      <c r="I535" s="355">
        <f>SUM(I531:I534)</f>
        <v>120780</v>
      </c>
    </row>
    <row r="536" spans="2:9" x14ac:dyDescent="0.3">
      <c r="B536" s="354" t="s">
        <v>6</v>
      </c>
      <c r="C536" s="358" t="s">
        <v>489</v>
      </c>
      <c r="D536" s="429"/>
      <c r="E536" s="355"/>
      <c r="F536" s="355"/>
      <c r="G536" s="355"/>
      <c r="H536" s="355"/>
      <c r="I536" s="355"/>
    </row>
    <row r="537" spans="2:9" x14ac:dyDescent="0.3">
      <c r="B537" s="354"/>
      <c r="C537" s="358" t="str">
        <f>UB!C$241</f>
        <v>Papan Kayu kelas III</v>
      </c>
      <c r="D537" s="429"/>
      <c r="E537" s="355"/>
      <c r="F537" s="356" t="str">
        <f>VLOOKUP(C537,UB!$C$40:$F$364,3,FALSE)</f>
        <v>m3</v>
      </c>
      <c r="G537" s="355">
        <v>0.04</v>
      </c>
      <c r="H537" s="356">
        <f>VLOOKUP(C537,UB!$C$40:$F$364,4,FALSE)</f>
        <v>3000000</v>
      </c>
      <c r="I537" s="355">
        <f t="shared" ref="I537:I542" si="50">G537*H537</f>
        <v>120000</v>
      </c>
    </row>
    <row r="538" spans="2:9" x14ac:dyDescent="0.3">
      <c r="B538" s="354"/>
      <c r="C538" s="358" t="str">
        <f>UB!C$218</f>
        <v>Paku 5 dan 10 cm</v>
      </c>
      <c r="D538" s="429"/>
      <c r="E538" s="355"/>
      <c r="F538" s="356" t="str">
        <f>VLOOKUP(C538,UB!$C$40:$F$364,3,FALSE)</f>
        <v>kg</v>
      </c>
      <c r="G538" s="355">
        <v>0.4</v>
      </c>
      <c r="H538" s="356">
        <f>VLOOKUP(C538,UB!$C$40:$F$364,4,FALSE)</f>
        <v>22000</v>
      </c>
      <c r="I538" s="355">
        <f t="shared" si="50"/>
        <v>8800</v>
      </c>
    </row>
    <row r="539" spans="2:9" x14ac:dyDescent="0.3">
      <c r="B539" s="354"/>
      <c r="C539" s="358" t="str">
        <f>UB!C$188</f>
        <v>Minyak bekisting</v>
      </c>
      <c r="D539" s="429"/>
      <c r="E539" s="355"/>
      <c r="F539" s="356" t="str">
        <f>VLOOKUP(C539,UB!$C$40:$F$364,3,FALSE)</f>
        <v>Liter</v>
      </c>
      <c r="G539" s="355">
        <v>0.2</v>
      </c>
      <c r="H539" s="356">
        <f>VLOOKUP(C539,UB!$C$40:$F$364,4,FALSE)</f>
        <v>25000</v>
      </c>
      <c r="I539" s="355">
        <f t="shared" si="50"/>
        <v>5000</v>
      </c>
    </row>
    <row r="540" spans="2:9" x14ac:dyDescent="0.3">
      <c r="B540" s="354"/>
      <c r="C540" s="358" t="str">
        <f>UB!C$70</f>
        <v>Balok kayu kelas II</v>
      </c>
      <c r="D540" s="429"/>
      <c r="E540" s="355"/>
      <c r="F540" s="356" t="str">
        <f>VLOOKUP(C540,UB!$C$40:$F$364,3,FALSE)</f>
        <v>m3</v>
      </c>
      <c r="G540" s="355">
        <v>1.4999999999999999E-2</v>
      </c>
      <c r="H540" s="356">
        <f>VLOOKUP(C540,UB!$C$40:$F$364,4,FALSE)</f>
        <v>3500000</v>
      </c>
      <c r="I540" s="355">
        <f t="shared" si="50"/>
        <v>52500</v>
      </c>
    </row>
    <row r="541" spans="2:9" x14ac:dyDescent="0.3">
      <c r="B541" s="354"/>
      <c r="C541" s="358" t="str">
        <f>UB!C$293</f>
        <v>Plywood tebal 9 mm</v>
      </c>
      <c r="D541" s="429"/>
      <c r="E541" s="355"/>
      <c r="F541" s="356" t="str">
        <f>VLOOKUP(C541,UB!$C$40:$F$364,3,FALSE)</f>
        <v>Lbr</v>
      </c>
      <c r="G541" s="355">
        <v>0.35</v>
      </c>
      <c r="H541" s="356">
        <f>VLOOKUP(C541,UB!$C$40:$F$364,4,FALSE)</f>
        <v>137500</v>
      </c>
      <c r="I541" s="355">
        <f t="shared" si="50"/>
        <v>48125</v>
      </c>
    </row>
    <row r="542" spans="2:9" x14ac:dyDescent="0.3">
      <c r="B542" s="354"/>
      <c r="C542" s="358" t="str">
        <f>UB!C$105</f>
        <v>Dolken kayu Ø 8-10cm panjang 4 m</v>
      </c>
      <c r="D542" s="429"/>
      <c r="E542" s="355"/>
      <c r="F542" s="356" t="str">
        <f>VLOOKUP(C542,UB!$C$40:$F$364,3,FALSE)</f>
        <v>Batang</v>
      </c>
      <c r="G542" s="355">
        <v>6</v>
      </c>
      <c r="H542" s="356">
        <f>VLOOKUP(C542,UB!$C$40:$F$364,4,FALSE)</f>
        <v>22000</v>
      </c>
      <c r="I542" s="355">
        <f t="shared" si="50"/>
        <v>132000</v>
      </c>
    </row>
    <row r="543" spans="2:9" x14ac:dyDescent="0.3">
      <c r="B543" s="354"/>
      <c r="C543" s="1086" t="s">
        <v>492</v>
      </c>
      <c r="D543" s="1087"/>
      <c r="E543" s="1087"/>
      <c r="F543" s="1087"/>
      <c r="G543" s="1087"/>
      <c r="H543" s="1088"/>
      <c r="I543" s="355">
        <f>SUM(I537:I542)</f>
        <v>366425</v>
      </c>
    </row>
    <row r="544" spans="2:9" x14ac:dyDescent="0.3">
      <c r="B544" s="354" t="s">
        <v>7</v>
      </c>
      <c r="C544" s="358" t="s">
        <v>490</v>
      </c>
      <c r="D544" s="428"/>
      <c r="E544" s="355"/>
      <c r="F544" s="355"/>
      <c r="G544" s="355"/>
      <c r="H544" s="355"/>
      <c r="I544" s="355"/>
    </row>
    <row r="545" spans="2:9" x14ac:dyDescent="0.3">
      <c r="B545" s="354"/>
      <c r="C545" s="358"/>
      <c r="D545" s="428"/>
      <c r="E545" s="355"/>
      <c r="F545" s="356"/>
      <c r="G545" s="355"/>
      <c r="H545" s="356"/>
      <c r="I545" s="355"/>
    </row>
    <row r="546" spans="2:9" x14ac:dyDescent="0.3">
      <c r="B546" s="354"/>
      <c r="C546" s="1086" t="s">
        <v>493</v>
      </c>
      <c r="D546" s="1087"/>
      <c r="E546" s="1087"/>
      <c r="F546" s="1087"/>
      <c r="G546" s="1087"/>
      <c r="H546" s="1088"/>
      <c r="I546" s="355">
        <f>SUM(I545)</f>
        <v>0</v>
      </c>
    </row>
    <row r="547" spans="2:9" x14ac:dyDescent="0.3">
      <c r="B547" s="354"/>
      <c r="C547" s="358"/>
      <c r="D547" s="428"/>
      <c r="E547" s="355"/>
      <c r="F547" s="355"/>
      <c r="G547" s="355"/>
      <c r="H547" s="355"/>
      <c r="I547" s="355"/>
    </row>
    <row r="548" spans="2:9" x14ac:dyDescent="0.3">
      <c r="B548" s="354" t="s">
        <v>8</v>
      </c>
      <c r="C548" s="1089" t="s">
        <v>494</v>
      </c>
      <c r="D548" s="1090"/>
      <c r="E548" s="1090"/>
      <c r="F548" s="1090"/>
      <c r="G548" s="1090"/>
      <c r="H548" s="1091"/>
      <c r="I548" s="355">
        <f>I535+I543+I546</f>
        <v>487205</v>
      </c>
    </row>
    <row r="549" spans="2:9" x14ac:dyDescent="0.3">
      <c r="B549" s="354" t="s">
        <v>9</v>
      </c>
      <c r="C549" s="1089" t="str">
        <f>B$2</f>
        <v>Biaya Umum dan Keuntungan (D x 10%) Maks. 15%</v>
      </c>
      <c r="D549" s="1090"/>
      <c r="E549" s="1090"/>
      <c r="F549" s="1090"/>
      <c r="G549" s="1091"/>
      <c r="H549" s="355">
        <f>F$2</f>
        <v>0</v>
      </c>
      <c r="I549" s="355">
        <f>I548*H549</f>
        <v>0</v>
      </c>
    </row>
    <row r="550" spans="2:9" x14ac:dyDescent="0.3">
      <c r="B550" s="353" t="s">
        <v>11</v>
      </c>
      <c r="C550" s="1092" t="s">
        <v>495</v>
      </c>
      <c r="D550" s="1093"/>
      <c r="E550" s="1093"/>
      <c r="F550" s="1093"/>
      <c r="G550" s="1093"/>
      <c r="H550" s="1094"/>
      <c r="I550" s="357">
        <f>I548+I549</f>
        <v>487205</v>
      </c>
    </row>
    <row r="551" spans="2:9" s="369" customFormat="1" x14ac:dyDescent="0.3">
      <c r="B551" s="368" t="s">
        <v>368</v>
      </c>
      <c r="C551" s="1092" t="s">
        <v>731</v>
      </c>
      <c r="D551" s="1093"/>
      <c r="E551" s="1093"/>
      <c r="F551" s="1093"/>
      <c r="G551" s="1093"/>
      <c r="H551" s="1094"/>
      <c r="I551" s="438">
        <f>I550/2</f>
        <v>243602.5</v>
      </c>
    </row>
    <row r="553" spans="2:9" x14ac:dyDescent="0.3">
      <c r="B553" s="309" t="s">
        <v>740</v>
      </c>
      <c r="C553" s="309"/>
      <c r="D553" s="309" t="s">
        <v>741</v>
      </c>
      <c r="E553" s="309"/>
      <c r="F553" s="309"/>
      <c r="G553" s="309"/>
      <c r="H553" s="309"/>
      <c r="I553" s="309"/>
    </row>
    <row r="554" spans="2:9" ht="41.4" x14ac:dyDescent="0.3">
      <c r="B554" s="353" t="s">
        <v>486</v>
      </c>
      <c r="C554" s="1095" t="s">
        <v>51</v>
      </c>
      <c r="D554" s="1095"/>
      <c r="E554" s="426" t="s">
        <v>52</v>
      </c>
      <c r="F554" s="426" t="s">
        <v>53</v>
      </c>
      <c r="G554" s="426" t="s">
        <v>487</v>
      </c>
      <c r="H554" s="427" t="s">
        <v>499</v>
      </c>
      <c r="I554" s="427" t="s">
        <v>498</v>
      </c>
    </row>
    <row r="555" spans="2:9" x14ac:dyDescent="0.3">
      <c r="B555" s="354" t="s">
        <v>0</v>
      </c>
      <c r="C555" s="358" t="s">
        <v>488</v>
      </c>
      <c r="D555" s="428"/>
      <c r="E555" s="356"/>
      <c r="F555" s="356"/>
      <c r="G555" s="355"/>
      <c r="H555" s="355"/>
      <c r="I555" s="355"/>
    </row>
    <row r="556" spans="2:9" x14ac:dyDescent="0.3">
      <c r="B556" s="354"/>
      <c r="C556" s="358" t="str">
        <f>UB!C$5</f>
        <v>Pekerja</v>
      </c>
      <c r="D556" s="428"/>
      <c r="E556" s="356" t="s">
        <v>1</v>
      </c>
      <c r="F556" s="356" t="str">
        <f>VLOOKUP(C556,UB!$C$5:$G$32,3,FALSE)</f>
        <v>OH</v>
      </c>
      <c r="G556" s="355">
        <v>0.66</v>
      </c>
      <c r="H556" s="355">
        <f>VLOOKUP(C556,UB!$C$5:$G$32,4,FALSE)</f>
        <v>110000</v>
      </c>
      <c r="I556" s="355">
        <f>G556*H556</f>
        <v>72600</v>
      </c>
    </row>
    <row r="557" spans="2:9" x14ac:dyDescent="0.3">
      <c r="B557" s="354"/>
      <c r="C557" s="358" t="str">
        <f>UB!C$9</f>
        <v>Tukang Kayu</v>
      </c>
      <c r="D557" s="428"/>
      <c r="E557" s="356" t="s">
        <v>3</v>
      </c>
      <c r="F557" s="356" t="str">
        <f>VLOOKUP(C557,UB!$C$5:$G$32,3,FALSE)</f>
        <v>OH</v>
      </c>
      <c r="G557" s="355">
        <v>0.33</v>
      </c>
      <c r="H557" s="355">
        <f>VLOOKUP(C557,UB!$C$5:$G$32,4,FALSE)</f>
        <v>120000</v>
      </c>
      <c r="I557" s="355">
        <f t="shared" ref="I557:I559" si="51">G557*H557</f>
        <v>39600</v>
      </c>
    </row>
    <row r="558" spans="2:9" x14ac:dyDescent="0.3">
      <c r="B558" s="354"/>
      <c r="C558" s="358" t="str">
        <f>UB!C$20</f>
        <v>Kepala Tukang</v>
      </c>
      <c r="D558" s="428"/>
      <c r="E558" s="356" t="s">
        <v>4</v>
      </c>
      <c r="F558" s="356" t="str">
        <f>VLOOKUP(C558,UB!$C$5:$G$32,3,FALSE)</f>
        <v>OH</v>
      </c>
      <c r="G558" s="355">
        <v>3.3000000000000002E-2</v>
      </c>
      <c r="H558" s="355">
        <f>VLOOKUP(C558,UB!$C$5:$G$32,4,FALSE)</f>
        <v>130000</v>
      </c>
      <c r="I558" s="355">
        <f t="shared" si="51"/>
        <v>4290</v>
      </c>
    </row>
    <row r="559" spans="2:9" x14ac:dyDescent="0.3">
      <c r="B559" s="354"/>
      <c r="C559" s="358" t="str">
        <f>UB!C$21</f>
        <v>Mandor</v>
      </c>
      <c r="D559" s="428"/>
      <c r="E559" s="356" t="s">
        <v>5</v>
      </c>
      <c r="F559" s="356" t="str">
        <f>VLOOKUP(C559,UB!$C$5:$G$32,3,FALSE)</f>
        <v>OH</v>
      </c>
      <c r="G559" s="355">
        <v>3.3000000000000002E-2</v>
      </c>
      <c r="H559" s="355">
        <f>VLOOKUP(C559,UB!$C$5:$G$32,4,FALSE)</f>
        <v>130000</v>
      </c>
      <c r="I559" s="355">
        <f t="shared" si="51"/>
        <v>4290</v>
      </c>
    </row>
    <row r="560" spans="2:9" x14ac:dyDescent="0.3">
      <c r="B560" s="354"/>
      <c r="C560" s="1086" t="s">
        <v>491</v>
      </c>
      <c r="D560" s="1087"/>
      <c r="E560" s="1087"/>
      <c r="F560" s="1087"/>
      <c r="G560" s="1087"/>
      <c r="H560" s="1088"/>
      <c r="I560" s="355">
        <f>SUM(I556:I559)</f>
        <v>120780</v>
      </c>
    </row>
    <row r="561" spans="2:9" x14ac:dyDescent="0.3">
      <c r="B561" s="354" t="s">
        <v>6</v>
      </c>
      <c r="C561" s="358" t="s">
        <v>489</v>
      </c>
      <c r="D561" s="429"/>
      <c r="E561" s="355"/>
      <c r="F561" s="355"/>
      <c r="G561" s="355"/>
      <c r="H561" s="355"/>
      <c r="I561" s="355"/>
    </row>
    <row r="562" spans="2:9" x14ac:dyDescent="0.3">
      <c r="B562" s="354"/>
      <c r="C562" s="358" t="str">
        <f>UB!C$241</f>
        <v>Papan Kayu kelas III</v>
      </c>
      <c r="D562" s="429"/>
      <c r="E562" s="355"/>
      <c r="F562" s="356" t="str">
        <f>VLOOKUP(C562,UB!$C$40:$F$364,3,FALSE)</f>
        <v>m3</v>
      </c>
      <c r="G562" s="355">
        <v>0.03</v>
      </c>
      <c r="H562" s="356">
        <f>VLOOKUP(C562,UB!$C$40:$F$364,4,FALSE)</f>
        <v>3000000</v>
      </c>
      <c r="I562" s="355">
        <f t="shared" ref="I562:I567" si="52">G562*H562</f>
        <v>90000</v>
      </c>
    </row>
    <row r="563" spans="2:9" x14ac:dyDescent="0.3">
      <c r="B563" s="354"/>
      <c r="C563" s="358" t="str">
        <f>UB!C$218</f>
        <v>Paku 5 dan 10 cm</v>
      </c>
      <c r="D563" s="429"/>
      <c r="E563" s="355"/>
      <c r="F563" s="356" t="str">
        <f>VLOOKUP(C563,UB!$C$40:$F$364,3,FALSE)</f>
        <v>kg</v>
      </c>
      <c r="G563" s="355">
        <v>0.4</v>
      </c>
      <c r="H563" s="356">
        <f>VLOOKUP(C563,UB!$C$40:$F$364,4,FALSE)</f>
        <v>22000</v>
      </c>
      <c r="I563" s="355">
        <f t="shared" si="52"/>
        <v>8800</v>
      </c>
    </row>
    <row r="564" spans="2:9" x14ac:dyDescent="0.3">
      <c r="B564" s="354"/>
      <c r="C564" s="358" t="str">
        <f>UB!C$188</f>
        <v>Minyak bekisting</v>
      </c>
      <c r="D564" s="429"/>
      <c r="E564" s="355"/>
      <c r="F564" s="356" t="str">
        <f>VLOOKUP(C564,UB!$C$40:$F$364,3,FALSE)</f>
        <v>Liter</v>
      </c>
      <c r="G564" s="355">
        <v>0.15</v>
      </c>
      <c r="H564" s="356">
        <f>VLOOKUP(C564,UB!$C$40:$F$364,4,FALSE)</f>
        <v>25000</v>
      </c>
      <c r="I564" s="355">
        <f t="shared" si="52"/>
        <v>3750</v>
      </c>
    </row>
    <row r="565" spans="2:9" x14ac:dyDescent="0.3">
      <c r="B565" s="354"/>
      <c r="C565" s="358" t="str">
        <f>UB!C$70</f>
        <v>Balok kayu kelas II</v>
      </c>
      <c r="D565" s="429"/>
      <c r="E565" s="355"/>
      <c r="F565" s="356" t="str">
        <f>VLOOKUP(C565,UB!$C$40:$F$364,3,FALSE)</f>
        <v>m3</v>
      </c>
      <c r="G565" s="355">
        <v>1.4999999999999999E-2</v>
      </c>
      <c r="H565" s="356">
        <f>VLOOKUP(C565,UB!$C$40:$F$364,4,FALSE)</f>
        <v>3500000</v>
      </c>
      <c r="I565" s="355">
        <f t="shared" si="52"/>
        <v>52500</v>
      </c>
    </row>
    <row r="566" spans="2:9" x14ac:dyDescent="0.3">
      <c r="B566" s="354"/>
      <c r="C566" s="358" t="str">
        <f>UB!C$293</f>
        <v>Plywood tebal 9 mm</v>
      </c>
      <c r="D566" s="429"/>
      <c r="E566" s="355"/>
      <c r="F566" s="356" t="str">
        <f>VLOOKUP(C566,UB!$C$40:$F$364,3,FALSE)</f>
        <v>Lbr</v>
      </c>
      <c r="G566" s="355">
        <v>0.35</v>
      </c>
      <c r="H566" s="356">
        <f>VLOOKUP(C566,UB!$C$40:$F$364,4,FALSE)</f>
        <v>137500</v>
      </c>
      <c r="I566" s="355">
        <f t="shared" si="52"/>
        <v>48125</v>
      </c>
    </row>
    <row r="567" spans="2:9" x14ac:dyDescent="0.3">
      <c r="B567" s="354"/>
      <c r="C567" s="358" t="str">
        <f>UB!C$105</f>
        <v>Dolken kayu Ø 8-10cm panjang 4 m</v>
      </c>
      <c r="D567" s="429"/>
      <c r="E567" s="355"/>
      <c r="F567" s="356" t="str">
        <f>VLOOKUP(C567,UB!$C$40:$F$364,3,FALSE)</f>
        <v>Batang</v>
      </c>
      <c r="G567" s="355">
        <v>2</v>
      </c>
      <c r="H567" s="356">
        <f>VLOOKUP(C567,UB!$C$40:$F$364,4,FALSE)</f>
        <v>22000</v>
      </c>
      <c r="I567" s="355">
        <f t="shared" si="52"/>
        <v>44000</v>
      </c>
    </row>
    <row r="568" spans="2:9" x14ac:dyDescent="0.3">
      <c r="B568" s="354"/>
      <c r="C568" s="1086" t="s">
        <v>492</v>
      </c>
      <c r="D568" s="1087"/>
      <c r="E568" s="1087"/>
      <c r="F568" s="1087"/>
      <c r="G568" s="1087"/>
      <c r="H568" s="1088"/>
      <c r="I568" s="355">
        <f>SUM(I562:I567)</f>
        <v>247175</v>
      </c>
    </row>
    <row r="569" spans="2:9" x14ac:dyDescent="0.3">
      <c r="B569" s="354" t="s">
        <v>7</v>
      </c>
      <c r="C569" s="358" t="s">
        <v>490</v>
      </c>
      <c r="D569" s="428"/>
      <c r="E569" s="355"/>
      <c r="F569" s="355"/>
      <c r="G569" s="355"/>
      <c r="H569" s="355"/>
      <c r="I569" s="355"/>
    </row>
    <row r="570" spans="2:9" x14ac:dyDescent="0.3">
      <c r="B570" s="354"/>
      <c r="C570" s="358"/>
      <c r="D570" s="428"/>
      <c r="E570" s="355"/>
      <c r="F570" s="356"/>
      <c r="G570" s="355"/>
      <c r="H570" s="356"/>
      <c r="I570" s="355"/>
    </row>
    <row r="571" spans="2:9" x14ac:dyDescent="0.3">
      <c r="B571" s="354"/>
      <c r="C571" s="1086" t="s">
        <v>493</v>
      </c>
      <c r="D571" s="1087"/>
      <c r="E571" s="1087"/>
      <c r="F571" s="1087"/>
      <c r="G571" s="1087"/>
      <c r="H571" s="1088"/>
      <c r="I571" s="355">
        <f>SUM(I570)</f>
        <v>0</v>
      </c>
    </row>
    <row r="572" spans="2:9" x14ac:dyDescent="0.3">
      <c r="B572" s="354"/>
      <c r="C572" s="358"/>
      <c r="D572" s="428"/>
      <c r="E572" s="355"/>
      <c r="F572" s="355"/>
      <c r="G572" s="355"/>
      <c r="H572" s="355"/>
      <c r="I572" s="355"/>
    </row>
    <row r="573" spans="2:9" x14ac:dyDescent="0.3">
      <c r="B573" s="354" t="s">
        <v>8</v>
      </c>
      <c r="C573" s="1089" t="s">
        <v>494</v>
      </c>
      <c r="D573" s="1090"/>
      <c r="E573" s="1090"/>
      <c r="F573" s="1090"/>
      <c r="G573" s="1090"/>
      <c r="H573" s="1091"/>
      <c r="I573" s="355">
        <f>I560+I568+I571</f>
        <v>367955</v>
      </c>
    </row>
    <row r="574" spans="2:9" x14ac:dyDescent="0.3">
      <c r="B574" s="354" t="s">
        <v>9</v>
      </c>
      <c r="C574" s="1089" t="str">
        <f>B$2</f>
        <v>Biaya Umum dan Keuntungan (D x 10%) Maks. 15%</v>
      </c>
      <c r="D574" s="1090"/>
      <c r="E574" s="1090"/>
      <c r="F574" s="1090"/>
      <c r="G574" s="1091"/>
      <c r="H574" s="355">
        <f>F$2</f>
        <v>0</v>
      </c>
      <c r="I574" s="355">
        <f>I573*H574</f>
        <v>0</v>
      </c>
    </row>
    <row r="575" spans="2:9" x14ac:dyDescent="0.3">
      <c r="B575" s="353" t="s">
        <v>11</v>
      </c>
      <c r="C575" s="1092" t="s">
        <v>495</v>
      </c>
      <c r="D575" s="1093"/>
      <c r="E575" s="1093"/>
      <c r="F575" s="1093"/>
      <c r="G575" s="1093"/>
      <c r="H575" s="1094"/>
      <c r="I575" s="357">
        <f>I573+I574</f>
        <v>367955</v>
      </c>
    </row>
    <row r="576" spans="2:9" s="369" customFormat="1" x14ac:dyDescent="0.3">
      <c r="B576" s="368" t="s">
        <v>368</v>
      </c>
      <c r="C576" s="1092" t="s">
        <v>731</v>
      </c>
      <c r="D576" s="1093"/>
      <c r="E576" s="1093"/>
      <c r="F576" s="1093"/>
      <c r="G576" s="1093"/>
      <c r="H576" s="1094"/>
      <c r="I576" s="438">
        <f>I575/2</f>
        <v>183977.5</v>
      </c>
    </row>
    <row r="578" spans="2:9" x14ac:dyDescent="0.3">
      <c r="B578" s="370" t="s">
        <v>742</v>
      </c>
      <c r="C578" s="439"/>
      <c r="D578" s="439" t="s">
        <v>743</v>
      </c>
      <c r="E578" s="439"/>
      <c r="F578" s="439"/>
      <c r="G578" s="439"/>
      <c r="H578" s="439"/>
      <c r="I578" s="439"/>
    </row>
    <row r="579" spans="2:9" ht="30.6" hidden="1" customHeight="1" x14ac:dyDescent="0.3">
      <c r="B579" s="309" t="s">
        <v>744</v>
      </c>
      <c r="C579" s="309"/>
      <c r="D579" s="1098" t="s">
        <v>745</v>
      </c>
      <c r="E579" s="1098"/>
      <c r="F579" s="1098"/>
      <c r="G579" s="1098"/>
      <c r="H579" s="1098"/>
      <c r="I579" s="1098"/>
    </row>
    <row r="580" spans="2:9" ht="41.4" hidden="1" x14ac:dyDescent="0.3">
      <c r="B580" s="353" t="s">
        <v>486</v>
      </c>
      <c r="C580" s="1095" t="s">
        <v>51</v>
      </c>
      <c r="D580" s="1095"/>
      <c r="E580" s="426" t="s">
        <v>52</v>
      </c>
      <c r="F580" s="426" t="s">
        <v>53</v>
      </c>
      <c r="G580" s="426" t="s">
        <v>487</v>
      </c>
      <c r="H580" s="427" t="s">
        <v>499</v>
      </c>
      <c r="I580" s="427" t="s">
        <v>498</v>
      </c>
    </row>
    <row r="581" spans="2:9" hidden="1" x14ac:dyDescent="0.3">
      <c r="B581" s="354" t="s">
        <v>0</v>
      </c>
      <c r="C581" s="358" t="s">
        <v>488</v>
      </c>
      <c r="D581" s="428"/>
      <c r="E581" s="356"/>
      <c r="F581" s="356"/>
      <c r="G581" s="355"/>
      <c r="H581" s="355"/>
      <c r="I581" s="355"/>
    </row>
    <row r="582" spans="2:9" hidden="1" x14ac:dyDescent="0.3">
      <c r="B582" s="354"/>
      <c r="C582" s="358" t="str">
        <f>UB!C$5</f>
        <v>Pekerja</v>
      </c>
      <c r="D582" s="428"/>
      <c r="E582" s="356" t="s">
        <v>1</v>
      </c>
      <c r="F582" s="356" t="str">
        <f>VLOOKUP(C582,UB!$C$5:$G$32,3,FALSE)</f>
        <v>OH</v>
      </c>
      <c r="G582" s="355">
        <v>0.3</v>
      </c>
      <c r="H582" s="355">
        <f>VLOOKUP(C582,UB!$C$5:$G$32,4,FALSE)</f>
        <v>110000</v>
      </c>
      <c r="I582" s="355">
        <f>G582*H582</f>
        <v>33000</v>
      </c>
    </row>
    <row r="583" spans="2:9" hidden="1" x14ac:dyDescent="0.3">
      <c r="B583" s="354"/>
      <c r="C583" s="358" t="str">
        <f>UB!C$8</f>
        <v>Tukang Batu</v>
      </c>
      <c r="D583" s="428"/>
      <c r="E583" s="356" t="s">
        <v>3</v>
      </c>
      <c r="F583" s="356" t="str">
        <f>VLOOKUP(C583,UB!$C$5:$G$32,3,FALSE)</f>
        <v>OH</v>
      </c>
      <c r="G583" s="355">
        <v>0.1</v>
      </c>
      <c r="H583" s="355">
        <f>VLOOKUP(C583,UB!$C$5:$G$32,4,FALSE)</f>
        <v>120000</v>
      </c>
      <c r="I583" s="355">
        <f t="shared" ref="I583:I585" si="53">G583*H583</f>
        <v>12000</v>
      </c>
    </row>
    <row r="584" spans="2:9" hidden="1" x14ac:dyDescent="0.3">
      <c r="B584" s="354"/>
      <c r="C584" s="358" t="str">
        <f>UB!C$20</f>
        <v>Kepala Tukang</v>
      </c>
      <c r="D584" s="428"/>
      <c r="E584" s="356" t="s">
        <v>4</v>
      </c>
      <c r="F584" s="356" t="str">
        <f>VLOOKUP(C584,UB!$C$5:$G$32,3,FALSE)</f>
        <v>OH</v>
      </c>
      <c r="G584" s="355">
        <v>0.01</v>
      </c>
      <c r="H584" s="355">
        <f>VLOOKUP(C584,UB!$C$5:$G$32,4,FALSE)</f>
        <v>130000</v>
      </c>
      <c r="I584" s="355">
        <f t="shared" si="53"/>
        <v>1300</v>
      </c>
    </row>
    <row r="585" spans="2:9" hidden="1" x14ac:dyDescent="0.3">
      <c r="B585" s="354"/>
      <c r="C585" s="358" t="str">
        <f>UB!C$21</f>
        <v>Mandor</v>
      </c>
      <c r="D585" s="428"/>
      <c r="E585" s="356" t="s">
        <v>5</v>
      </c>
      <c r="F585" s="356" t="str">
        <f>VLOOKUP(C585,UB!$C$5:$G$32,3,FALSE)</f>
        <v>OH</v>
      </c>
      <c r="G585" s="355">
        <v>1.4999999999999999E-2</v>
      </c>
      <c r="H585" s="355">
        <f>VLOOKUP(C585,UB!$C$5:$G$32,4,FALSE)</f>
        <v>130000</v>
      </c>
      <c r="I585" s="355">
        <f t="shared" si="53"/>
        <v>1950</v>
      </c>
    </row>
    <row r="586" spans="2:9" hidden="1" x14ac:dyDescent="0.3">
      <c r="B586" s="354"/>
      <c r="C586" s="1086" t="s">
        <v>491</v>
      </c>
      <c r="D586" s="1087"/>
      <c r="E586" s="1087"/>
      <c r="F586" s="1087"/>
      <c r="G586" s="1087"/>
      <c r="H586" s="1088"/>
      <c r="I586" s="355">
        <f>SUM(I582:I585)</f>
        <v>48250</v>
      </c>
    </row>
    <row r="587" spans="2:9" hidden="1" x14ac:dyDescent="0.3">
      <c r="B587" s="354" t="s">
        <v>6</v>
      </c>
      <c r="C587" s="358" t="s">
        <v>489</v>
      </c>
      <c r="D587" s="429"/>
      <c r="E587" s="355"/>
      <c r="F587" s="355"/>
      <c r="G587" s="355"/>
      <c r="H587" s="355"/>
      <c r="I587" s="355"/>
    </row>
    <row r="588" spans="2:9" hidden="1" x14ac:dyDescent="0.3">
      <c r="B588" s="354"/>
      <c r="C588" s="358" t="str">
        <f>UB!C$73</f>
        <v>Bata Merah</v>
      </c>
      <c r="D588" s="429"/>
      <c r="E588" s="355"/>
      <c r="F588" s="356" t="str">
        <f>VLOOKUP(C588,UB!$C$40:$F$364,3,FALSE)</f>
        <v>buah</v>
      </c>
      <c r="G588" s="355">
        <v>70</v>
      </c>
      <c r="H588" s="356">
        <f>VLOOKUP(C588,UB!$C$40:$F$364,4,FALSE)</f>
        <v>800</v>
      </c>
      <c r="I588" s="355">
        <f t="shared" ref="I588:I590" si="54">G588*H588</f>
        <v>56000</v>
      </c>
    </row>
    <row r="589" spans="2:9" hidden="1" x14ac:dyDescent="0.3">
      <c r="B589" s="354"/>
      <c r="C589" s="358" t="str">
        <f>UB!C$54</f>
        <v>Semen Portland</v>
      </c>
      <c r="D589" s="429"/>
      <c r="E589" s="355"/>
      <c r="F589" s="356" t="str">
        <f>VLOOKUP(C589,UB!$C$40:$F$364,3,FALSE)</f>
        <v>Kg</v>
      </c>
      <c r="G589" s="355">
        <v>18.95</v>
      </c>
      <c r="H589" s="356">
        <f>VLOOKUP(C589,UB!$C$40:$F$364,4,FALSE)</f>
        <v>1800</v>
      </c>
      <c r="I589" s="355">
        <f t="shared" si="54"/>
        <v>34110</v>
      </c>
    </row>
    <row r="590" spans="2:9" hidden="1" x14ac:dyDescent="0.3">
      <c r="B590" s="354"/>
      <c r="C590" s="358" t="str">
        <f>UB!C$248</f>
        <v xml:space="preserve">Pasir Pasang </v>
      </c>
      <c r="D590" s="429"/>
      <c r="E590" s="355"/>
      <c r="F590" s="356" t="str">
        <f>VLOOKUP(C590,UB!$C$40:$F$364,3,FALSE)</f>
        <v>Kg</v>
      </c>
      <c r="G590" s="355">
        <v>3.7999999999999999E-2</v>
      </c>
      <c r="H590" s="356">
        <f>VLOOKUP(C590,UB!$C$40:$F$364,4,FALSE)</f>
        <v>86.666666666666671</v>
      </c>
      <c r="I590" s="355">
        <f t="shared" si="54"/>
        <v>3.2933333333333334</v>
      </c>
    </row>
    <row r="591" spans="2:9" hidden="1" x14ac:dyDescent="0.3">
      <c r="B591" s="354"/>
      <c r="C591" s="1086" t="s">
        <v>492</v>
      </c>
      <c r="D591" s="1087"/>
      <c r="E591" s="1087"/>
      <c r="F591" s="1087"/>
      <c r="G591" s="1087"/>
      <c r="H591" s="1088"/>
      <c r="I591" s="355">
        <f>SUM(I588:I590)</f>
        <v>90113.293333333335</v>
      </c>
    </row>
    <row r="592" spans="2:9" hidden="1" x14ac:dyDescent="0.3">
      <c r="B592" s="354" t="s">
        <v>7</v>
      </c>
      <c r="C592" s="358" t="s">
        <v>490</v>
      </c>
      <c r="D592" s="428"/>
      <c r="E592" s="355"/>
      <c r="F592" s="355"/>
      <c r="G592" s="355"/>
      <c r="H592" s="355"/>
      <c r="I592" s="355"/>
    </row>
    <row r="593" spans="2:9" hidden="1" x14ac:dyDescent="0.3">
      <c r="B593" s="354"/>
      <c r="C593" s="358"/>
      <c r="D593" s="428"/>
      <c r="E593" s="355"/>
      <c r="F593" s="356"/>
      <c r="G593" s="355"/>
      <c r="H593" s="356"/>
      <c r="I593" s="355"/>
    </row>
    <row r="594" spans="2:9" hidden="1" x14ac:dyDescent="0.3">
      <c r="B594" s="354"/>
      <c r="C594" s="1086" t="s">
        <v>493</v>
      </c>
      <c r="D594" s="1087"/>
      <c r="E594" s="1087"/>
      <c r="F594" s="1087"/>
      <c r="G594" s="1087"/>
      <c r="H594" s="1088"/>
      <c r="I594" s="355">
        <f>SUM(I593)</f>
        <v>0</v>
      </c>
    </row>
    <row r="595" spans="2:9" hidden="1" x14ac:dyDescent="0.3">
      <c r="B595" s="354"/>
      <c r="C595" s="358"/>
      <c r="D595" s="428"/>
      <c r="E595" s="355"/>
      <c r="F595" s="355"/>
      <c r="G595" s="355"/>
      <c r="H595" s="355"/>
      <c r="I595" s="355"/>
    </row>
    <row r="596" spans="2:9" hidden="1" x14ac:dyDescent="0.3">
      <c r="B596" s="354" t="s">
        <v>8</v>
      </c>
      <c r="C596" s="1089" t="s">
        <v>494</v>
      </c>
      <c r="D596" s="1090"/>
      <c r="E596" s="1090"/>
      <c r="F596" s="1090"/>
      <c r="G596" s="1090"/>
      <c r="H596" s="1091"/>
      <c r="I596" s="355">
        <f>I586+I591+I594</f>
        <v>138363.29333333333</v>
      </c>
    </row>
    <row r="597" spans="2:9" ht="14.4" hidden="1" customHeight="1" x14ac:dyDescent="0.3">
      <c r="B597" s="354" t="s">
        <v>9</v>
      </c>
      <c r="C597" s="1089" t="str">
        <f>B$2</f>
        <v>Biaya Umum dan Keuntungan (D x 10%) Maks. 15%</v>
      </c>
      <c r="D597" s="1090"/>
      <c r="E597" s="1090"/>
      <c r="F597" s="1090"/>
      <c r="G597" s="1091"/>
      <c r="H597" s="355">
        <f>F$2</f>
        <v>0</v>
      </c>
      <c r="I597" s="355">
        <f>I596*H597</f>
        <v>0</v>
      </c>
    </row>
    <row r="598" spans="2:9" ht="14.4" hidden="1" customHeight="1" x14ac:dyDescent="0.3">
      <c r="B598" s="353" t="s">
        <v>11</v>
      </c>
      <c r="C598" s="1092" t="s">
        <v>495</v>
      </c>
      <c r="D598" s="1093"/>
      <c r="E598" s="1093"/>
      <c r="F598" s="1093"/>
      <c r="G598" s="1093"/>
      <c r="H598" s="1094"/>
      <c r="I598" s="357">
        <f>I596+I597</f>
        <v>138363.29333333333</v>
      </c>
    </row>
    <row r="599" spans="2:9" ht="14.4" customHeight="1" x14ac:dyDescent="0.3"/>
    <row r="600" spans="2:9" ht="30.6" customHeight="1" x14ac:dyDescent="0.3">
      <c r="B600" s="309" t="s">
        <v>747</v>
      </c>
      <c r="C600" s="309"/>
      <c r="D600" s="1098" t="s">
        <v>746</v>
      </c>
      <c r="E600" s="1098"/>
      <c r="F600" s="1098"/>
      <c r="G600" s="1098"/>
      <c r="H600" s="1098"/>
      <c r="I600" s="1098"/>
    </row>
    <row r="601" spans="2:9" ht="41.4" x14ac:dyDescent="0.3">
      <c r="B601" s="353" t="s">
        <v>486</v>
      </c>
      <c r="C601" s="1095" t="s">
        <v>51</v>
      </c>
      <c r="D601" s="1095"/>
      <c r="E601" s="426" t="s">
        <v>52</v>
      </c>
      <c r="F601" s="426" t="s">
        <v>53</v>
      </c>
      <c r="G601" s="426" t="s">
        <v>487</v>
      </c>
      <c r="H601" s="427" t="s">
        <v>499</v>
      </c>
      <c r="I601" s="427" t="s">
        <v>498</v>
      </c>
    </row>
    <row r="602" spans="2:9" x14ac:dyDescent="0.3">
      <c r="B602" s="354" t="s">
        <v>0</v>
      </c>
      <c r="C602" s="358" t="s">
        <v>488</v>
      </c>
      <c r="D602" s="428"/>
      <c r="E602" s="356"/>
      <c r="F602" s="356"/>
      <c r="G602" s="355"/>
      <c r="H602" s="355"/>
      <c r="I602" s="355"/>
    </row>
    <row r="603" spans="2:9" x14ac:dyDescent="0.3">
      <c r="B603" s="354"/>
      <c r="C603" s="358" t="str">
        <f>UB!C$5</f>
        <v>Pekerja</v>
      </c>
      <c r="D603" s="428"/>
      <c r="E603" s="356" t="s">
        <v>1</v>
      </c>
      <c r="F603" s="356" t="str">
        <f>VLOOKUP(C603,UB!$C$5:$G$32,3,FALSE)</f>
        <v>OH</v>
      </c>
      <c r="G603" s="355">
        <v>0.3</v>
      </c>
      <c r="H603" s="355">
        <f>VLOOKUP(C603,UB!$C$5:$G$32,4,FALSE)</f>
        <v>110000</v>
      </c>
      <c r="I603" s="355">
        <f>G603*H603</f>
        <v>33000</v>
      </c>
    </row>
    <row r="604" spans="2:9" x14ac:dyDescent="0.3">
      <c r="B604" s="354"/>
      <c r="C604" s="358" t="str">
        <f>UB!C$8</f>
        <v>Tukang Batu</v>
      </c>
      <c r="D604" s="428"/>
      <c r="E604" s="356" t="s">
        <v>3</v>
      </c>
      <c r="F604" s="356" t="str">
        <f>VLOOKUP(C604,UB!$C$5:$G$32,3,FALSE)</f>
        <v>OH</v>
      </c>
      <c r="G604" s="355">
        <v>0.1</v>
      </c>
      <c r="H604" s="355">
        <f>VLOOKUP(C604,UB!$C$5:$G$32,4,FALSE)</f>
        <v>120000</v>
      </c>
      <c r="I604" s="355">
        <f t="shared" ref="I604:I606" si="55">G604*H604</f>
        <v>12000</v>
      </c>
    </row>
    <row r="605" spans="2:9" x14ac:dyDescent="0.3">
      <c r="B605" s="354"/>
      <c r="C605" s="358" t="str">
        <f>UB!C$20</f>
        <v>Kepala Tukang</v>
      </c>
      <c r="D605" s="428"/>
      <c r="E605" s="356" t="s">
        <v>4</v>
      </c>
      <c r="F605" s="356" t="str">
        <f>VLOOKUP(C605,UB!$C$5:$G$32,3,FALSE)</f>
        <v>OH</v>
      </c>
      <c r="G605" s="355">
        <v>0.01</v>
      </c>
      <c r="H605" s="355">
        <f>VLOOKUP(C605,UB!$C$5:$G$32,4,FALSE)</f>
        <v>130000</v>
      </c>
      <c r="I605" s="355">
        <f t="shared" si="55"/>
        <v>1300</v>
      </c>
    </row>
    <row r="606" spans="2:9" x14ac:dyDescent="0.3">
      <c r="B606" s="354"/>
      <c r="C606" s="358" t="str">
        <f>UB!C$21</f>
        <v>Mandor</v>
      </c>
      <c r="D606" s="428"/>
      <c r="E606" s="356" t="s">
        <v>5</v>
      </c>
      <c r="F606" s="356" t="str">
        <f>VLOOKUP(C606,UB!$C$5:$G$32,3,FALSE)</f>
        <v>OH</v>
      </c>
      <c r="G606" s="355">
        <v>1.4999999999999999E-2</v>
      </c>
      <c r="H606" s="355">
        <f>VLOOKUP(C606,UB!$C$5:$G$32,4,FALSE)</f>
        <v>130000</v>
      </c>
      <c r="I606" s="355">
        <f t="shared" si="55"/>
        <v>1950</v>
      </c>
    </row>
    <row r="607" spans="2:9" x14ac:dyDescent="0.3">
      <c r="B607" s="354"/>
      <c r="C607" s="1086" t="s">
        <v>491</v>
      </c>
      <c r="D607" s="1087"/>
      <c r="E607" s="1087"/>
      <c r="F607" s="1087"/>
      <c r="G607" s="1087"/>
      <c r="H607" s="1088"/>
      <c r="I607" s="355">
        <f>SUM(I603:I606)</f>
        <v>48250</v>
      </c>
    </row>
    <row r="608" spans="2:9" x14ac:dyDescent="0.3">
      <c r="B608" s="354" t="s">
        <v>6</v>
      </c>
      <c r="C608" s="358" t="s">
        <v>489</v>
      </c>
      <c r="D608" s="429"/>
      <c r="E608" s="355"/>
      <c r="F608" s="355"/>
      <c r="G608" s="355"/>
      <c r="H608" s="355"/>
      <c r="I608" s="355"/>
    </row>
    <row r="609" spans="2:9" x14ac:dyDescent="0.3">
      <c r="B609" s="354"/>
      <c r="C609" s="358" t="str">
        <f>UB!C$73</f>
        <v>Bata Merah</v>
      </c>
      <c r="D609" s="429"/>
      <c r="E609" s="355"/>
      <c r="F609" s="356" t="str">
        <f>VLOOKUP(C609,UB!$C$40:$F$364,3,FALSE)</f>
        <v>buah</v>
      </c>
      <c r="G609" s="355">
        <v>70</v>
      </c>
      <c r="H609" s="356">
        <f>VLOOKUP(C609,UB!$C$40:$F$364,4,FALSE)</f>
        <v>800</v>
      </c>
      <c r="I609" s="355">
        <f t="shared" ref="I609:I611" si="56">G609*H609</f>
        <v>56000</v>
      </c>
    </row>
    <row r="610" spans="2:9" x14ac:dyDescent="0.3">
      <c r="B610" s="354"/>
      <c r="C610" s="358" t="str">
        <f>UB!C$54</f>
        <v>Semen Portland</v>
      </c>
      <c r="D610" s="429"/>
      <c r="E610" s="355"/>
      <c r="F610" s="356" t="str">
        <f>VLOOKUP(C610,UB!$C$40:$F$364,3,FALSE)</f>
        <v>Kg</v>
      </c>
      <c r="G610" s="355">
        <v>11.5</v>
      </c>
      <c r="H610" s="356">
        <f>VLOOKUP(C610,UB!$C$40:$F$364,4,FALSE)</f>
        <v>1800</v>
      </c>
      <c r="I610" s="355">
        <f t="shared" si="56"/>
        <v>20700</v>
      </c>
    </row>
    <row r="611" spans="2:9" x14ac:dyDescent="0.3">
      <c r="B611" s="354"/>
      <c r="C611" s="358" t="str">
        <f>UB!C$248</f>
        <v xml:space="preserve">Pasir Pasang </v>
      </c>
      <c r="D611" s="429"/>
      <c r="E611" s="355"/>
      <c r="F611" s="356" t="str">
        <f>VLOOKUP(C611,UB!$C$40:$F$364,3,FALSE)</f>
        <v>Kg</v>
      </c>
      <c r="G611" s="355">
        <v>4.2999999999999997E-2</v>
      </c>
      <c r="H611" s="356">
        <f>VLOOKUP(C611,UB!$C$40:$F$364,4,FALSE)</f>
        <v>86.666666666666671</v>
      </c>
      <c r="I611" s="355">
        <f t="shared" si="56"/>
        <v>3.7266666666666666</v>
      </c>
    </row>
    <row r="612" spans="2:9" x14ac:dyDescent="0.3">
      <c r="B612" s="354"/>
      <c r="C612" s="1086" t="s">
        <v>492</v>
      </c>
      <c r="D612" s="1087"/>
      <c r="E612" s="1087"/>
      <c r="F612" s="1087"/>
      <c r="G612" s="1087"/>
      <c r="H612" s="1088"/>
      <c r="I612" s="355">
        <f>SUM(I609:I611)</f>
        <v>76703.726666666669</v>
      </c>
    </row>
    <row r="613" spans="2:9" x14ac:dyDescent="0.3">
      <c r="B613" s="354" t="s">
        <v>7</v>
      </c>
      <c r="C613" s="358" t="s">
        <v>490</v>
      </c>
      <c r="D613" s="428"/>
      <c r="E613" s="355"/>
      <c r="F613" s="355"/>
      <c r="G613" s="355"/>
      <c r="H613" s="355"/>
      <c r="I613" s="355"/>
    </row>
    <row r="614" spans="2:9" x14ac:dyDescent="0.3">
      <c r="B614" s="354"/>
      <c r="C614" s="358"/>
      <c r="D614" s="428"/>
      <c r="E614" s="355"/>
      <c r="F614" s="356"/>
      <c r="G614" s="355"/>
      <c r="H614" s="356"/>
      <c r="I614" s="355"/>
    </row>
    <row r="615" spans="2:9" x14ac:dyDescent="0.3">
      <c r="B615" s="354"/>
      <c r="C615" s="1086" t="s">
        <v>493</v>
      </c>
      <c r="D615" s="1087"/>
      <c r="E615" s="1087"/>
      <c r="F615" s="1087"/>
      <c r="G615" s="1087"/>
      <c r="H615" s="1088"/>
      <c r="I615" s="355">
        <f>SUM(I614)</f>
        <v>0</v>
      </c>
    </row>
    <row r="616" spans="2:9" x14ac:dyDescent="0.3">
      <c r="B616" s="354"/>
      <c r="C616" s="358"/>
      <c r="D616" s="428"/>
      <c r="E616" s="355"/>
      <c r="F616" s="355"/>
      <c r="G616" s="355"/>
      <c r="H616" s="355"/>
      <c r="I616" s="355"/>
    </row>
    <row r="617" spans="2:9" x14ac:dyDescent="0.3">
      <c r="B617" s="354" t="s">
        <v>8</v>
      </c>
      <c r="C617" s="1089" t="s">
        <v>494</v>
      </c>
      <c r="D617" s="1090"/>
      <c r="E617" s="1090"/>
      <c r="F617" s="1090"/>
      <c r="G617" s="1090"/>
      <c r="H617" s="1091"/>
      <c r="I617" s="355">
        <f>I607+I612+I615</f>
        <v>124953.72666666667</v>
      </c>
    </row>
    <row r="618" spans="2:9" x14ac:dyDescent="0.3">
      <c r="B618" s="354" t="s">
        <v>9</v>
      </c>
      <c r="C618" s="1089" t="str">
        <f>B$2</f>
        <v>Biaya Umum dan Keuntungan (D x 10%) Maks. 15%</v>
      </c>
      <c r="D618" s="1090"/>
      <c r="E618" s="1090"/>
      <c r="F618" s="1090"/>
      <c r="G618" s="1091"/>
      <c r="H618" s="355">
        <f>F$2</f>
        <v>0</v>
      </c>
      <c r="I618" s="355">
        <f>I617*H618</f>
        <v>0</v>
      </c>
    </row>
    <row r="619" spans="2:9" x14ac:dyDescent="0.3">
      <c r="B619" s="353" t="s">
        <v>11</v>
      </c>
      <c r="C619" s="1092" t="s">
        <v>495</v>
      </c>
      <c r="D619" s="1093"/>
      <c r="E619" s="1093"/>
      <c r="F619" s="1093"/>
      <c r="G619" s="1093"/>
      <c r="H619" s="1094"/>
      <c r="I619" s="357">
        <f>I617+I618</f>
        <v>124953.72666666667</v>
      </c>
    </row>
    <row r="621" spans="2:9" ht="30.6" hidden="1" customHeight="1" x14ac:dyDescent="0.3">
      <c r="B621" s="309" t="s">
        <v>749</v>
      </c>
      <c r="C621" s="309"/>
      <c r="D621" s="1098" t="s">
        <v>748</v>
      </c>
      <c r="E621" s="1098"/>
      <c r="F621" s="1098"/>
      <c r="G621" s="1098"/>
      <c r="H621" s="1098"/>
      <c r="I621" s="1098"/>
    </row>
    <row r="622" spans="2:9" ht="41.4" hidden="1" x14ac:dyDescent="0.3">
      <c r="B622" s="353" t="s">
        <v>486</v>
      </c>
      <c r="C622" s="1095" t="s">
        <v>51</v>
      </c>
      <c r="D622" s="1095"/>
      <c r="E622" s="426" t="s">
        <v>52</v>
      </c>
      <c r="F622" s="426" t="s">
        <v>53</v>
      </c>
      <c r="G622" s="426" t="s">
        <v>487</v>
      </c>
      <c r="H622" s="427" t="s">
        <v>499</v>
      </c>
      <c r="I622" s="427" t="s">
        <v>498</v>
      </c>
    </row>
    <row r="623" spans="2:9" hidden="1" x14ac:dyDescent="0.3">
      <c r="B623" s="354" t="s">
        <v>0</v>
      </c>
      <c r="C623" s="358" t="s">
        <v>488</v>
      </c>
      <c r="D623" s="428"/>
      <c r="E623" s="356"/>
      <c r="F623" s="356"/>
      <c r="G623" s="355"/>
      <c r="H623" s="355"/>
      <c r="I623" s="355"/>
    </row>
    <row r="624" spans="2:9" hidden="1" x14ac:dyDescent="0.3">
      <c r="B624" s="354"/>
      <c r="C624" s="358" t="str">
        <f>UB!C$5</f>
        <v>Pekerja</v>
      </c>
      <c r="D624" s="428"/>
      <c r="E624" s="356" t="s">
        <v>1</v>
      </c>
      <c r="F624" s="356" t="str">
        <f>VLOOKUP(C624,UB!$C$5:$G$32,3,FALSE)</f>
        <v>OH</v>
      </c>
      <c r="G624" s="355">
        <v>0.3</v>
      </c>
      <c r="H624" s="355">
        <f>VLOOKUP(C624,UB!$C$5:$G$32,4,FALSE)</f>
        <v>110000</v>
      </c>
      <c r="I624" s="355">
        <f>G624*H624</f>
        <v>33000</v>
      </c>
    </row>
    <row r="625" spans="2:9" hidden="1" x14ac:dyDescent="0.3">
      <c r="B625" s="354"/>
      <c r="C625" s="358" t="str">
        <f>UB!C$8</f>
        <v>Tukang Batu</v>
      </c>
      <c r="D625" s="428"/>
      <c r="E625" s="356" t="s">
        <v>3</v>
      </c>
      <c r="F625" s="356" t="str">
        <f>VLOOKUP(C625,UB!$C$5:$G$32,3,FALSE)</f>
        <v>OH</v>
      </c>
      <c r="G625" s="355">
        <v>0.1</v>
      </c>
      <c r="H625" s="355">
        <f>VLOOKUP(C625,UB!$C$5:$G$32,4,FALSE)</f>
        <v>120000</v>
      </c>
      <c r="I625" s="355">
        <f t="shared" ref="I625:I627" si="57">G625*H625</f>
        <v>12000</v>
      </c>
    </row>
    <row r="626" spans="2:9" hidden="1" x14ac:dyDescent="0.3">
      <c r="B626" s="354"/>
      <c r="C626" s="358" t="str">
        <f>UB!C$20</f>
        <v>Kepala Tukang</v>
      </c>
      <c r="D626" s="428"/>
      <c r="E626" s="356" t="s">
        <v>4</v>
      </c>
      <c r="F626" s="356" t="str">
        <f>VLOOKUP(C626,UB!$C$5:$G$32,3,FALSE)</f>
        <v>OH</v>
      </c>
      <c r="G626" s="355">
        <v>0.01</v>
      </c>
      <c r="H626" s="355">
        <f>VLOOKUP(C626,UB!$C$5:$G$32,4,FALSE)</f>
        <v>130000</v>
      </c>
      <c r="I626" s="355">
        <f t="shared" si="57"/>
        <v>1300</v>
      </c>
    </row>
    <row r="627" spans="2:9" hidden="1" x14ac:dyDescent="0.3">
      <c r="B627" s="354"/>
      <c r="C627" s="358" t="str">
        <f>UB!C$21</f>
        <v>Mandor</v>
      </c>
      <c r="D627" s="428"/>
      <c r="E627" s="356" t="s">
        <v>5</v>
      </c>
      <c r="F627" s="356" t="str">
        <f>VLOOKUP(C627,UB!$C$5:$G$32,3,FALSE)</f>
        <v>OH</v>
      </c>
      <c r="G627" s="355">
        <v>1.4999999999999999E-2</v>
      </c>
      <c r="H627" s="355">
        <f>VLOOKUP(C627,UB!$C$5:$G$32,4,FALSE)</f>
        <v>130000</v>
      </c>
      <c r="I627" s="355">
        <f t="shared" si="57"/>
        <v>1950</v>
      </c>
    </row>
    <row r="628" spans="2:9" hidden="1" x14ac:dyDescent="0.3">
      <c r="B628" s="354"/>
      <c r="C628" s="1086" t="s">
        <v>491</v>
      </c>
      <c r="D628" s="1087"/>
      <c r="E628" s="1087"/>
      <c r="F628" s="1087"/>
      <c r="G628" s="1087"/>
      <c r="H628" s="1088"/>
      <c r="I628" s="355">
        <f>SUM(I624:I627)</f>
        <v>48250</v>
      </c>
    </row>
    <row r="629" spans="2:9" hidden="1" x14ac:dyDescent="0.3">
      <c r="B629" s="354" t="s">
        <v>6</v>
      </c>
      <c r="C629" s="358" t="s">
        <v>489</v>
      </c>
      <c r="D629" s="429"/>
      <c r="E629" s="355"/>
      <c r="F629" s="355"/>
      <c r="G629" s="355"/>
      <c r="H629" s="355"/>
      <c r="I629" s="355"/>
    </row>
    <row r="630" spans="2:9" hidden="1" x14ac:dyDescent="0.3">
      <c r="B630" s="354"/>
      <c r="C630" s="358" t="str">
        <f>UB!C$78</f>
        <v>Bata rooster</v>
      </c>
      <c r="D630" s="429"/>
      <c r="E630" s="355"/>
      <c r="F630" s="356" t="str">
        <f>VLOOKUP(C630,UB!$C$40:$F$364,3,FALSE)</f>
        <v>buah</v>
      </c>
      <c r="G630" s="355">
        <v>30</v>
      </c>
      <c r="H630" s="356">
        <f>VLOOKUP(C630,UB!$C$40:$F$364,4,FALSE)</f>
        <v>12000</v>
      </c>
      <c r="I630" s="355">
        <f t="shared" ref="I630:I632" si="58">G630*H630</f>
        <v>360000</v>
      </c>
    </row>
    <row r="631" spans="2:9" hidden="1" x14ac:dyDescent="0.3">
      <c r="B631" s="354"/>
      <c r="C631" s="358" t="str">
        <f>UB!C$54</f>
        <v>Semen Portland</v>
      </c>
      <c r="D631" s="429"/>
      <c r="E631" s="355"/>
      <c r="F631" s="356" t="str">
        <f>VLOOKUP(C631,UB!$C$40:$F$364,3,FALSE)</f>
        <v>Kg</v>
      </c>
      <c r="G631" s="355">
        <v>11</v>
      </c>
      <c r="H631" s="356">
        <f>VLOOKUP(C631,UB!$C$40:$F$364,4,FALSE)</f>
        <v>1800</v>
      </c>
      <c r="I631" s="355">
        <f t="shared" si="58"/>
        <v>19800</v>
      </c>
    </row>
    <row r="632" spans="2:9" hidden="1" x14ac:dyDescent="0.3">
      <c r="B632" s="354"/>
      <c r="C632" s="358" t="str">
        <f>UB!C$248</f>
        <v xml:space="preserve">Pasir Pasang </v>
      </c>
      <c r="D632" s="429"/>
      <c r="E632" s="355"/>
      <c r="F632" s="356" t="str">
        <f>VLOOKUP(C632,UB!$C$40:$F$364,3,FALSE)</f>
        <v>Kg</v>
      </c>
      <c r="G632" s="355">
        <v>3.5000000000000003E-2</v>
      </c>
      <c r="H632" s="356">
        <f>VLOOKUP(C632,UB!$C$40:$F$364,4,FALSE)</f>
        <v>86.666666666666671</v>
      </c>
      <c r="I632" s="355">
        <f t="shared" si="58"/>
        <v>3.0333333333333337</v>
      </c>
    </row>
    <row r="633" spans="2:9" hidden="1" x14ac:dyDescent="0.3">
      <c r="B633" s="354"/>
      <c r="C633" s="1086" t="s">
        <v>492</v>
      </c>
      <c r="D633" s="1087"/>
      <c r="E633" s="1087"/>
      <c r="F633" s="1087"/>
      <c r="G633" s="1087"/>
      <c r="H633" s="1088"/>
      <c r="I633" s="355">
        <f>SUM(I630:I632)</f>
        <v>379803.03333333333</v>
      </c>
    </row>
    <row r="634" spans="2:9" hidden="1" x14ac:dyDescent="0.3">
      <c r="B634" s="354" t="s">
        <v>7</v>
      </c>
      <c r="C634" s="358" t="s">
        <v>490</v>
      </c>
      <c r="D634" s="428"/>
      <c r="E634" s="355"/>
      <c r="F634" s="355"/>
      <c r="G634" s="355"/>
      <c r="H634" s="355"/>
      <c r="I634" s="355"/>
    </row>
    <row r="635" spans="2:9" hidden="1" x14ac:dyDescent="0.3">
      <c r="B635" s="354"/>
      <c r="C635" s="358"/>
      <c r="D635" s="428"/>
      <c r="E635" s="355"/>
      <c r="F635" s="356"/>
      <c r="G635" s="355"/>
      <c r="H635" s="356"/>
      <c r="I635" s="355"/>
    </row>
    <row r="636" spans="2:9" hidden="1" x14ac:dyDescent="0.3">
      <c r="B636" s="354"/>
      <c r="C636" s="1086" t="s">
        <v>493</v>
      </c>
      <c r="D636" s="1087"/>
      <c r="E636" s="1087"/>
      <c r="F636" s="1087"/>
      <c r="G636" s="1087"/>
      <c r="H636" s="1088"/>
      <c r="I636" s="355">
        <f>SUM(I635)</f>
        <v>0</v>
      </c>
    </row>
    <row r="637" spans="2:9" hidden="1" x14ac:dyDescent="0.3">
      <c r="B637" s="354"/>
      <c r="C637" s="358"/>
      <c r="D637" s="428"/>
      <c r="E637" s="355"/>
      <c r="F637" s="355"/>
      <c r="G637" s="355"/>
      <c r="H637" s="355"/>
      <c r="I637" s="355"/>
    </row>
    <row r="638" spans="2:9" hidden="1" x14ac:dyDescent="0.3">
      <c r="B638" s="354" t="s">
        <v>8</v>
      </c>
      <c r="C638" s="1089" t="s">
        <v>494</v>
      </c>
      <c r="D638" s="1090"/>
      <c r="E638" s="1090"/>
      <c r="F638" s="1090"/>
      <c r="G638" s="1090"/>
      <c r="H638" s="1091"/>
      <c r="I638" s="355">
        <f>I628+I633+I636</f>
        <v>428053.03333333333</v>
      </c>
    </row>
    <row r="639" spans="2:9" hidden="1" x14ac:dyDescent="0.3">
      <c r="B639" s="354" t="s">
        <v>9</v>
      </c>
      <c r="C639" s="1089" t="str">
        <f>B$2</f>
        <v>Biaya Umum dan Keuntungan (D x 10%) Maks. 15%</v>
      </c>
      <c r="D639" s="1090"/>
      <c r="E639" s="1090"/>
      <c r="F639" s="1090"/>
      <c r="G639" s="1091"/>
      <c r="H639" s="355">
        <f>F$2</f>
        <v>0</v>
      </c>
      <c r="I639" s="355">
        <f>I638*H639</f>
        <v>0</v>
      </c>
    </row>
    <row r="640" spans="2:9" hidden="1" x14ac:dyDescent="0.3">
      <c r="B640" s="353" t="s">
        <v>11</v>
      </c>
      <c r="C640" s="1092" t="s">
        <v>495</v>
      </c>
      <c r="D640" s="1093"/>
      <c r="E640" s="1093"/>
      <c r="F640" s="1093"/>
      <c r="G640" s="1093"/>
      <c r="H640" s="1094"/>
      <c r="I640" s="357">
        <f>I638+I639</f>
        <v>428053.03333333333</v>
      </c>
    </row>
    <row r="641" spans="2:9" hidden="1" x14ac:dyDescent="0.3"/>
    <row r="642" spans="2:9" hidden="1" x14ac:dyDescent="0.3">
      <c r="B642" s="370" t="s">
        <v>750</v>
      </c>
      <c r="C642" s="439"/>
      <c r="D642" s="439" t="s">
        <v>751</v>
      </c>
      <c r="E642" s="439"/>
      <c r="F642" s="439"/>
      <c r="G642" s="439"/>
      <c r="H642" s="439"/>
      <c r="I642" s="439"/>
    </row>
    <row r="643" spans="2:9" ht="18.600000000000001" hidden="1" customHeight="1" x14ac:dyDescent="0.3">
      <c r="B643" s="309" t="s">
        <v>752</v>
      </c>
      <c r="C643" s="309"/>
      <c r="D643" s="371" t="s">
        <v>753</v>
      </c>
      <c r="E643" s="371"/>
      <c r="F643" s="371"/>
      <c r="G643" s="371"/>
      <c r="H643" s="371"/>
      <c r="I643" s="371"/>
    </row>
    <row r="644" spans="2:9" ht="41.4" hidden="1" x14ac:dyDescent="0.3">
      <c r="B644" s="353" t="s">
        <v>486</v>
      </c>
      <c r="C644" s="1095" t="s">
        <v>51</v>
      </c>
      <c r="D644" s="1095"/>
      <c r="E644" s="426" t="s">
        <v>52</v>
      </c>
      <c r="F644" s="426" t="s">
        <v>53</v>
      </c>
      <c r="G644" s="426" t="s">
        <v>487</v>
      </c>
      <c r="H644" s="427" t="s">
        <v>499</v>
      </c>
      <c r="I644" s="427" t="s">
        <v>498</v>
      </c>
    </row>
    <row r="645" spans="2:9" hidden="1" x14ac:dyDescent="0.3">
      <c r="B645" s="354" t="s">
        <v>0</v>
      </c>
      <c r="C645" s="358" t="s">
        <v>488</v>
      </c>
      <c r="D645" s="428"/>
      <c r="E645" s="356"/>
      <c r="F645" s="356"/>
      <c r="G645" s="355"/>
      <c r="H645" s="355"/>
      <c r="I645" s="355"/>
    </row>
    <row r="646" spans="2:9" hidden="1" x14ac:dyDescent="0.3">
      <c r="B646" s="354"/>
      <c r="C646" s="358" t="str">
        <f>UB!C$5</f>
        <v>Pekerja</v>
      </c>
      <c r="D646" s="428"/>
      <c r="E646" s="356" t="s">
        <v>1</v>
      </c>
      <c r="F646" s="356" t="str">
        <f>VLOOKUP(C646,UB!$C$5:$G$32,3,FALSE)</f>
        <v>OH</v>
      </c>
      <c r="G646" s="355">
        <v>0.3</v>
      </c>
      <c r="H646" s="355">
        <f>VLOOKUP(C646,UB!$C$5:$G$32,4,FALSE)</f>
        <v>110000</v>
      </c>
      <c r="I646" s="355">
        <f>G646*H646</f>
        <v>33000</v>
      </c>
    </row>
    <row r="647" spans="2:9" hidden="1" x14ac:dyDescent="0.3">
      <c r="B647" s="354"/>
      <c r="C647" s="358" t="str">
        <f>UB!C$8</f>
        <v>Tukang Batu</v>
      </c>
      <c r="D647" s="428"/>
      <c r="E647" s="356" t="s">
        <v>3</v>
      </c>
      <c r="F647" s="356" t="str">
        <f>VLOOKUP(C647,UB!$C$5:$G$32,3,FALSE)</f>
        <v>OH</v>
      </c>
      <c r="G647" s="355">
        <v>0.15</v>
      </c>
      <c r="H647" s="355">
        <f>VLOOKUP(C647,UB!$C$5:$G$32,4,FALSE)</f>
        <v>120000</v>
      </c>
      <c r="I647" s="355">
        <f t="shared" ref="I647:I649" si="59">G647*H647</f>
        <v>18000</v>
      </c>
    </row>
    <row r="648" spans="2:9" hidden="1" x14ac:dyDescent="0.3">
      <c r="B648" s="354"/>
      <c r="C648" s="358" t="str">
        <f>UB!C$20</f>
        <v>Kepala Tukang</v>
      </c>
      <c r="D648" s="428"/>
      <c r="E648" s="356" t="s">
        <v>4</v>
      </c>
      <c r="F648" s="356" t="str">
        <f>VLOOKUP(C648,UB!$C$5:$G$32,3,FALSE)</f>
        <v>OH</v>
      </c>
      <c r="G648" s="355">
        <v>1.4999999999999999E-2</v>
      </c>
      <c r="H648" s="355">
        <f>VLOOKUP(C648,UB!$C$5:$G$32,4,FALSE)</f>
        <v>130000</v>
      </c>
      <c r="I648" s="355">
        <f t="shared" si="59"/>
        <v>1950</v>
      </c>
    </row>
    <row r="649" spans="2:9" hidden="1" x14ac:dyDescent="0.3">
      <c r="B649" s="354"/>
      <c r="C649" s="358" t="str">
        <f>UB!C$21</f>
        <v>Mandor</v>
      </c>
      <c r="D649" s="428"/>
      <c r="E649" s="356" t="s">
        <v>5</v>
      </c>
      <c r="F649" s="356" t="str">
        <f>VLOOKUP(C649,UB!$C$5:$G$32,3,FALSE)</f>
        <v>OH</v>
      </c>
      <c r="G649" s="355">
        <v>1.4999999999999999E-2</v>
      </c>
      <c r="H649" s="355">
        <f>VLOOKUP(C649,UB!$C$5:$G$32,4,FALSE)</f>
        <v>130000</v>
      </c>
      <c r="I649" s="355">
        <f t="shared" si="59"/>
        <v>1950</v>
      </c>
    </row>
    <row r="650" spans="2:9" hidden="1" x14ac:dyDescent="0.3">
      <c r="B650" s="354"/>
      <c r="C650" s="1086" t="s">
        <v>491</v>
      </c>
      <c r="D650" s="1087"/>
      <c r="E650" s="1087"/>
      <c r="F650" s="1087"/>
      <c r="G650" s="1087"/>
      <c r="H650" s="1088"/>
      <c r="I650" s="355">
        <f>SUM(I646:I649)</f>
        <v>54900</v>
      </c>
    </row>
    <row r="651" spans="2:9" hidden="1" x14ac:dyDescent="0.3">
      <c r="B651" s="354" t="s">
        <v>6</v>
      </c>
      <c r="C651" s="358" t="s">
        <v>489</v>
      </c>
      <c r="D651" s="429"/>
      <c r="E651" s="355"/>
      <c r="F651" s="355"/>
      <c r="G651" s="355"/>
      <c r="H651" s="355"/>
      <c r="I651" s="355"/>
    </row>
    <row r="652" spans="2:9" hidden="1" x14ac:dyDescent="0.3">
      <c r="B652" s="354"/>
      <c r="C652" s="358" t="str">
        <f>UB!C$54</f>
        <v>Semen Portland</v>
      </c>
      <c r="D652" s="429"/>
      <c r="E652" s="355"/>
      <c r="F652" s="356" t="str">
        <f>VLOOKUP(C652,UB!$C$40:$F$364,3,FALSE)</f>
        <v>Kg</v>
      </c>
      <c r="G652" s="355">
        <v>10.224</v>
      </c>
      <c r="H652" s="356">
        <f>VLOOKUP(C652,UB!$C$40:$F$364,4,FALSE)</f>
        <v>1800</v>
      </c>
      <c r="I652" s="355">
        <f t="shared" ref="I652:I653" si="60">G652*H652</f>
        <v>18403.2</v>
      </c>
    </row>
    <row r="653" spans="2:9" hidden="1" x14ac:dyDescent="0.3">
      <c r="B653" s="354"/>
      <c r="C653" s="358" t="str">
        <f>UB!C$247</f>
        <v>Pasir Pasang</v>
      </c>
      <c r="D653" s="429"/>
      <c r="E653" s="355"/>
      <c r="F653" s="356" t="str">
        <f>VLOOKUP(C653,UB!$C$40:$F$364,3,FALSE)</f>
        <v>m3</v>
      </c>
      <c r="G653" s="355">
        <v>0.02</v>
      </c>
      <c r="H653" s="356">
        <f>VLOOKUP(C653,UB!$C$40:$F$364,4,FALSE)</f>
        <v>130000</v>
      </c>
      <c r="I653" s="355">
        <f t="shared" si="60"/>
        <v>2600</v>
      </c>
    </row>
    <row r="654" spans="2:9" hidden="1" x14ac:dyDescent="0.3">
      <c r="B654" s="354"/>
      <c r="C654" s="1086" t="s">
        <v>492</v>
      </c>
      <c r="D654" s="1087"/>
      <c r="E654" s="1087"/>
      <c r="F654" s="1087"/>
      <c r="G654" s="1087"/>
      <c r="H654" s="1088"/>
      <c r="I654" s="355">
        <f>SUM(I652:I653)</f>
        <v>21003.200000000001</v>
      </c>
    </row>
    <row r="655" spans="2:9" hidden="1" x14ac:dyDescent="0.3">
      <c r="B655" s="354" t="s">
        <v>7</v>
      </c>
      <c r="C655" s="358" t="s">
        <v>490</v>
      </c>
      <c r="D655" s="428"/>
      <c r="E655" s="355"/>
      <c r="F655" s="355"/>
      <c r="G655" s="355"/>
      <c r="H655" s="355"/>
      <c r="I655" s="355"/>
    </row>
    <row r="656" spans="2:9" hidden="1" x14ac:dyDescent="0.3">
      <c r="B656" s="354"/>
      <c r="C656" s="358"/>
      <c r="D656" s="428"/>
      <c r="E656" s="355"/>
      <c r="F656" s="356"/>
      <c r="G656" s="355"/>
      <c r="H656" s="356"/>
      <c r="I656" s="355"/>
    </row>
    <row r="657" spans="2:9" hidden="1" x14ac:dyDescent="0.3">
      <c r="B657" s="354"/>
      <c r="C657" s="1086" t="s">
        <v>493</v>
      </c>
      <c r="D657" s="1087"/>
      <c r="E657" s="1087"/>
      <c r="F657" s="1087"/>
      <c r="G657" s="1087"/>
      <c r="H657" s="1088"/>
      <c r="I657" s="355">
        <f>SUM(I656)</f>
        <v>0</v>
      </c>
    </row>
    <row r="658" spans="2:9" hidden="1" x14ac:dyDescent="0.3">
      <c r="B658" s="354"/>
      <c r="C658" s="358"/>
      <c r="D658" s="428"/>
      <c r="E658" s="355"/>
      <c r="F658" s="355"/>
      <c r="G658" s="355"/>
      <c r="H658" s="355"/>
      <c r="I658" s="355"/>
    </row>
    <row r="659" spans="2:9" hidden="1" x14ac:dyDescent="0.3">
      <c r="B659" s="354" t="s">
        <v>8</v>
      </c>
      <c r="C659" s="1089" t="s">
        <v>494</v>
      </c>
      <c r="D659" s="1090"/>
      <c r="E659" s="1090"/>
      <c r="F659" s="1090"/>
      <c r="G659" s="1090"/>
      <c r="H659" s="1091"/>
      <c r="I659" s="355">
        <f>I650+I654+I657</f>
        <v>75903.199999999997</v>
      </c>
    </row>
    <row r="660" spans="2:9" hidden="1" x14ac:dyDescent="0.3">
      <c r="B660" s="354" t="s">
        <v>9</v>
      </c>
      <c r="C660" s="1089" t="str">
        <f>B$2</f>
        <v>Biaya Umum dan Keuntungan (D x 10%) Maks. 15%</v>
      </c>
      <c r="D660" s="1090"/>
      <c r="E660" s="1090"/>
      <c r="F660" s="1090"/>
      <c r="G660" s="1091"/>
      <c r="H660" s="355">
        <f>F$2</f>
        <v>0</v>
      </c>
      <c r="I660" s="355">
        <f>I659*H660</f>
        <v>0</v>
      </c>
    </row>
    <row r="661" spans="2:9" hidden="1" x14ac:dyDescent="0.3">
      <c r="B661" s="353" t="s">
        <v>11</v>
      </c>
      <c r="C661" s="1092" t="s">
        <v>495</v>
      </c>
      <c r="D661" s="1093"/>
      <c r="E661" s="1093"/>
      <c r="F661" s="1093"/>
      <c r="G661" s="1093"/>
      <c r="H661" s="1094"/>
      <c r="I661" s="357">
        <f>I659+I660</f>
        <v>75903.199999999997</v>
      </c>
    </row>
    <row r="662" spans="2:9" hidden="1" x14ac:dyDescent="0.3"/>
    <row r="663" spans="2:9" ht="18.600000000000001" customHeight="1" x14ac:dyDescent="0.3">
      <c r="B663" s="309" t="s">
        <v>754</v>
      </c>
      <c r="C663" s="309"/>
      <c r="D663" s="371" t="s">
        <v>755</v>
      </c>
      <c r="E663" s="371"/>
      <c r="F663" s="371"/>
      <c r="G663" s="371"/>
      <c r="H663" s="371"/>
      <c r="I663" s="371"/>
    </row>
    <row r="664" spans="2:9" ht="41.4" hidden="1" x14ac:dyDescent="0.3">
      <c r="B664" s="353" t="s">
        <v>486</v>
      </c>
      <c r="C664" s="1095" t="s">
        <v>51</v>
      </c>
      <c r="D664" s="1095"/>
      <c r="E664" s="426" t="s">
        <v>52</v>
      </c>
      <c r="F664" s="426" t="s">
        <v>53</v>
      </c>
      <c r="G664" s="426" t="s">
        <v>487</v>
      </c>
      <c r="H664" s="427" t="s">
        <v>499</v>
      </c>
      <c r="I664" s="427" t="s">
        <v>498</v>
      </c>
    </row>
    <row r="665" spans="2:9" hidden="1" x14ac:dyDescent="0.3">
      <c r="B665" s="354" t="s">
        <v>0</v>
      </c>
      <c r="C665" s="358" t="s">
        <v>488</v>
      </c>
      <c r="D665" s="428"/>
      <c r="E665" s="356"/>
      <c r="F665" s="356"/>
      <c r="G665" s="355"/>
      <c r="H665" s="355"/>
      <c r="I665" s="355"/>
    </row>
    <row r="666" spans="2:9" hidden="1" x14ac:dyDescent="0.3">
      <c r="B666" s="354"/>
      <c r="C666" s="358" t="str">
        <f>UB!C$5</f>
        <v>Pekerja</v>
      </c>
      <c r="D666" s="428"/>
      <c r="E666" s="356" t="s">
        <v>1</v>
      </c>
      <c r="F666" s="356" t="str">
        <f>VLOOKUP(C666,UB!$C$5:$G$32,3,FALSE)</f>
        <v>OH</v>
      </c>
      <c r="G666" s="355">
        <v>0.3</v>
      </c>
      <c r="H666" s="355">
        <f>VLOOKUP(C666,UB!$C$5:$G$32,4,FALSE)</f>
        <v>110000</v>
      </c>
      <c r="I666" s="355">
        <f>G666*H666</f>
        <v>33000</v>
      </c>
    </row>
    <row r="667" spans="2:9" hidden="1" x14ac:dyDescent="0.3">
      <c r="B667" s="354"/>
      <c r="C667" s="358" t="str">
        <f>UB!C$8</f>
        <v>Tukang Batu</v>
      </c>
      <c r="D667" s="428"/>
      <c r="E667" s="356" t="s">
        <v>3</v>
      </c>
      <c r="F667" s="356" t="str">
        <f>VLOOKUP(C667,UB!$C$5:$G$32,3,FALSE)</f>
        <v>OH</v>
      </c>
      <c r="G667" s="355">
        <v>0.15</v>
      </c>
      <c r="H667" s="355">
        <f>VLOOKUP(C667,UB!$C$5:$G$32,4,FALSE)</f>
        <v>120000</v>
      </c>
      <c r="I667" s="355">
        <f t="shared" ref="I667:I669" si="61">G667*H667</f>
        <v>18000</v>
      </c>
    </row>
    <row r="668" spans="2:9" hidden="1" x14ac:dyDescent="0.3">
      <c r="B668" s="354"/>
      <c r="C668" s="358" t="str">
        <f>UB!C$20</f>
        <v>Kepala Tukang</v>
      </c>
      <c r="D668" s="428"/>
      <c r="E668" s="356" t="s">
        <v>4</v>
      </c>
      <c r="F668" s="356" t="str">
        <f>VLOOKUP(C668,UB!$C$5:$G$32,3,FALSE)</f>
        <v>OH</v>
      </c>
      <c r="G668" s="355">
        <v>1.4999999999999999E-2</v>
      </c>
      <c r="H668" s="355">
        <f>VLOOKUP(C668,UB!$C$5:$G$32,4,FALSE)</f>
        <v>130000</v>
      </c>
      <c r="I668" s="355">
        <f t="shared" si="61"/>
        <v>1950</v>
      </c>
    </row>
    <row r="669" spans="2:9" hidden="1" x14ac:dyDescent="0.3">
      <c r="B669" s="354"/>
      <c r="C669" s="358" t="str">
        <f>UB!C$21</f>
        <v>Mandor</v>
      </c>
      <c r="D669" s="428"/>
      <c r="E669" s="356" t="s">
        <v>5</v>
      </c>
      <c r="F669" s="356" t="str">
        <f>VLOOKUP(C669,UB!$C$5:$G$32,3,FALSE)</f>
        <v>OH</v>
      </c>
      <c r="G669" s="355">
        <v>1.4999999999999999E-2</v>
      </c>
      <c r="H669" s="355">
        <f>VLOOKUP(C669,UB!$C$5:$G$32,4,FALSE)</f>
        <v>130000</v>
      </c>
      <c r="I669" s="355">
        <f t="shared" si="61"/>
        <v>1950</v>
      </c>
    </row>
    <row r="670" spans="2:9" hidden="1" x14ac:dyDescent="0.3">
      <c r="B670" s="354"/>
      <c r="C670" s="1086" t="s">
        <v>491</v>
      </c>
      <c r="D670" s="1087"/>
      <c r="E670" s="1087"/>
      <c r="F670" s="1087"/>
      <c r="G670" s="1087"/>
      <c r="H670" s="1088"/>
      <c r="I670" s="355">
        <f>SUM(I666:I669)</f>
        <v>54900</v>
      </c>
    </row>
    <row r="671" spans="2:9" hidden="1" x14ac:dyDescent="0.3">
      <c r="B671" s="354" t="s">
        <v>6</v>
      </c>
      <c r="C671" s="358" t="s">
        <v>489</v>
      </c>
      <c r="D671" s="429"/>
      <c r="E671" s="355"/>
      <c r="F671" s="355"/>
      <c r="G671" s="355"/>
      <c r="H671" s="355"/>
      <c r="I671" s="355"/>
    </row>
    <row r="672" spans="2:9" hidden="1" x14ac:dyDescent="0.3">
      <c r="B672" s="354"/>
      <c r="C672" s="358" t="str">
        <f>UB!C$54</f>
        <v>Semen Portland</v>
      </c>
      <c r="D672" s="429"/>
      <c r="E672" s="355"/>
      <c r="F672" s="356" t="str">
        <f>VLOOKUP(C672,UB!$C$40:$F$364,3,FALSE)</f>
        <v>Kg</v>
      </c>
      <c r="G672" s="355">
        <v>6.24</v>
      </c>
      <c r="H672" s="356">
        <f>VLOOKUP(C672,UB!$C$40:$F$364,4,FALSE)</f>
        <v>1800</v>
      </c>
      <c r="I672" s="355">
        <f t="shared" ref="I672:I673" si="62">G672*H672</f>
        <v>11232</v>
      </c>
    </row>
    <row r="673" spans="2:11" hidden="1" x14ac:dyDescent="0.3">
      <c r="B673" s="354"/>
      <c r="C673" s="358" t="str">
        <f>UB!C$247</f>
        <v>Pasir Pasang</v>
      </c>
      <c r="D673" s="429"/>
      <c r="E673" s="355"/>
      <c r="F673" s="356" t="str">
        <f>VLOOKUP(C673,UB!$C$40:$F$364,3,FALSE)</f>
        <v>m3</v>
      </c>
      <c r="G673" s="355">
        <v>2.4E-2</v>
      </c>
      <c r="H673" s="356">
        <f>VLOOKUP(C673,UB!$C$40:$F$364,4,FALSE)</f>
        <v>130000</v>
      </c>
      <c r="I673" s="355">
        <f t="shared" si="62"/>
        <v>3120</v>
      </c>
    </row>
    <row r="674" spans="2:11" hidden="1" x14ac:dyDescent="0.3">
      <c r="B674" s="354"/>
      <c r="C674" s="1086" t="s">
        <v>492</v>
      </c>
      <c r="D674" s="1087"/>
      <c r="E674" s="1087"/>
      <c r="F674" s="1087"/>
      <c r="G674" s="1087"/>
      <c r="H674" s="1088"/>
      <c r="I674" s="355">
        <f>SUM(I672:I673)</f>
        <v>14352</v>
      </c>
    </row>
    <row r="675" spans="2:11" hidden="1" x14ac:dyDescent="0.3">
      <c r="B675" s="354" t="s">
        <v>7</v>
      </c>
      <c r="C675" s="358" t="s">
        <v>490</v>
      </c>
      <c r="D675" s="428"/>
      <c r="E675" s="355"/>
      <c r="F675" s="355"/>
      <c r="G675" s="355"/>
      <c r="H675" s="355"/>
      <c r="I675" s="355"/>
    </row>
    <row r="676" spans="2:11" hidden="1" x14ac:dyDescent="0.3">
      <c r="B676" s="354"/>
      <c r="C676" s="358"/>
      <c r="D676" s="428"/>
      <c r="E676" s="355"/>
      <c r="F676" s="356"/>
      <c r="G676" s="355"/>
      <c r="H676" s="356"/>
      <c r="I676" s="355"/>
    </row>
    <row r="677" spans="2:11" hidden="1" x14ac:dyDescent="0.3">
      <c r="B677" s="354"/>
      <c r="C677" s="1086" t="s">
        <v>493</v>
      </c>
      <c r="D677" s="1087"/>
      <c r="E677" s="1087"/>
      <c r="F677" s="1087"/>
      <c r="G677" s="1087"/>
      <c r="H677" s="1088"/>
      <c r="I677" s="355">
        <f>SUM(I676)</f>
        <v>0</v>
      </c>
    </row>
    <row r="678" spans="2:11" hidden="1" x14ac:dyDescent="0.3">
      <c r="B678" s="354"/>
      <c r="C678" s="358"/>
      <c r="D678" s="428"/>
      <c r="E678" s="355"/>
      <c r="F678" s="355"/>
      <c r="G678" s="355"/>
      <c r="H678" s="355"/>
      <c r="I678" s="355"/>
    </row>
    <row r="679" spans="2:11" hidden="1" x14ac:dyDescent="0.3">
      <c r="B679" s="354" t="s">
        <v>8</v>
      </c>
      <c r="C679" s="1089" t="s">
        <v>494</v>
      </c>
      <c r="D679" s="1090"/>
      <c r="E679" s="1090"/>
      <c r="F679" s="1090"/>
      <c r="G679" s="1090"/>
      <c r="H679" s="1091"/>
      <c r="I679" s="355">
        <f>I670+I674+I677</f>
        <v>69252</v>
      </c>
    </row>
    <row r="680" spans="2:11" hidden="1" x14ac:dyDescent="0.3">
      <c r="B680" s="354" t="s">
        <v>9</v>
      </c>
      <c r="C680" s="1089" t="str">
        <f>B$2</f>
        <v>Biaya Umum dan Keuntungan (D x 10%) Maks. 15%</v>
      </c>
      <c r="D680" s="1090"/>
      <c r="E680" s="1090"/>
      <c r="F680" s="1090"/>
      <c r="G680" s="1091"/>
      <c r="H680" s="355">
        <f>F$2</f>
        <v>0</v>
      </c>
      <c r="I680" s="355">
        <f>I679*H680</f>
        <v>0</v>
      </c>
    </row>
    <row r="681" spans="2:11" hidden="1" x14ac:dyDescent="0.3">
      <c r="B681" s="353" t="s">
        <v>11</v>
      </c>
      <c r="C681" s="1092" t="s">
        <v>495</v>
      </c>
      <c r="D681" s="1093"/>
      <c r="E681" s="1093"/>
      <c r="F681" s="1093"/>
      <c r="G681" s="1093"/>
      <c r="H681" s="1094"/>
      <c r="I681" s="357">
        <f>I679+I680</f>
        <v>69252</v>
      </c>
      <c r="K681" s="361">
        <f>I681+I619</f>
        <v>194205.72666666668</v>
      </c>
    </row>
    <row r="682" spans="2:11" hidden="1" x14ac:dyDescent="0.3"/>
    <row r="683" spans="2:11" hidden="1" x14ac:dyDescent="0.3">
      <c r="B683" s="370" t="s">
        <v>756</v>
      </c>
      <c r="C683" s="439"/>
      <c r="D683" s="439" t="s">
        <v>757</v>
      </c>
      <c r="E683" s="440"/>
      <c r="F683" s="440"/>
      <c r="G683" s="440"/>
      <c r="H683" s="440"/>
      <c r="I683" s="440"/>
    </row>
    <row r="684" spans="2:11" hidden="1" x14ac:dyDescent="0.3">
      <c r="B684" s="309" t="s">
        <v>758</v>
      </c>
      <c r="C684" s="309"/>
      <c r="D684" s="309" t="s">
        <v>759</v>
      </c>
      <c r="E684" s="309"/>
      <c r="F684" s="309"/>
      <c r="G684" s="309"/>
      <c r="H684" s="309"/>
      <c r="I684" s="309"/>
    </row>
    <row r="685" spans="2:11" ht="41.4" hidden="1" x14ac:dyDescent="0.3">
      <c r="B685" s="353" t="s">
        <v>486</v>
      </c>
      <c r="C685" s="1095" t="s">
        <v>51</v>
      </c>
      <c r="D685" s="1095"/>
      <c r="E685" s="426" t="s">
        <v>52</v>
      </c>
      <c r="F685" s="426" t="s">
        <v>53</v>
      </c>
      <c r="G685" s="426" t="s">
        <v>487</v>
      </c>
      <c r="H685" s="427" t="s">
        <v>499</v>
      </c>
      <c r="I685" s="427" t="s">
        <v>498</v>
      </c>
    </row>
    <row r="686" spans="2:11" hidden="1" x14ac:dyDescent="0.3">
      <c r="B686" s="354" t="s">
        <v>0</v>
      </c>
      <c r="C686" s="358" t="s">
        <v>488</v>
      </c>
      <c r="D686" s="428"/>
      <c r="E686" s="356"/>
      <c r="F686" s="356"/>
      <c r="G686" s="355"/>
      <c r="H686" s="355"/>
      <c r="I686" s="355"/>
    </row>
    <row r="687" spans="2:11" hidden="1" x14ac:dyDescent="0.3">
      <c r="B687" s="354"/>
      <c r="C687" s="358" t="str">
        <f>UB!C$5</f>
        <v>Pekerja</v>
      </c>
      <c r="D687" s="428"/>
      <c r="E687" s="356" t="str">
        <f>VLOOKUP(C687,UB!$C$5:$G$32,5,FALSE)</f>
        <v>L.01</v>
      </c>
      <c r="F687" s="356" t="str">
        <f>VLOOKUP(C687,UB!$C$5:$G$32,3,FALSE)</f>
        <v>OH</v>
      </c>
      <c r="G687" s="355">
        <v>0.7</v>
      </c>
      <c r="H687" s="355">
        <f>VLOOKUP(C687,UB!$C$5:$G$32,4,FALSE)</f>
        <v>110000</v>
      </c>
      <c r="I687" s="355">
        <f>G687*H687</f>
        <v>77000</v>
      </c>
    </row>
    <row r="688" spans="2:11" hidden="1" x14ac:dyDescent="0.3">
      <c r="B688" s="354"/>
      <c r="C688" s="358" t="str">
        <f>UB!C$8</f>
        <v>Tukang Batu</v>
      </c>
      <c r="D688" s="428"/>
      <c r="E688" s="356" t="str">
        <f>VLOOKUP(C688,UB!$C$5:$G$32,5,FALSE)</f>
        <v>L.02</v>
      </c>
      <c r="F688" s="356" t="str">
        <f>VLOOKUP(C688,UB!$C$5:$G$32,3,FALSE)</f>
        <v>OH</v>
      </c>
      <c r="G688" s="355">
        <v>0.35</v>
      </c>
      <c r="H688" s="355">
        <f>VLOOKUP(C688,UB!$C$5:$G$32,4,FALSE)</f>
        <v>120000</v>
      </c>
      <c r="I688" s="355">
        <f t="shared" ref="I688:I690" si="63">G688*H688</f>
        <v>42000</v>
      </c>
    </row>
    <row r="689" spans="2:9" hidden="1" x14ac:dyDescent="0.3">
      <c r="B689" s="354"/>
      <c r="C689" s="358" t="str">
        <f>UB!C$20</f>
        <v>Kepala Tukang</v>
      </c>
      <c r="D689" s="428"/>
      <c r="E689" s="356" t="str">
        <f>VLOOKUP(C689,UB!$C$5:$G$32,5,FALSE)</f>
        <v>L.03</v>
      </c>
      <c r="F689" s="356" t="str">
        <f>VLOOKUP(C689,UB!$C$5:$G$32,3,FALSE)</f>
        <v>OH</v>
      </c>
      <c r="G689" s="355">
        <v>3.5000000000000003E-2</v>
      </c>
      <c r="H689" s="355">
        <f>VLOOKUP(C689,UB!$C$5:$G$32,4,FALSE)</f>
        <v>130000</v>
      </c>
      <c r="I689" s="355">
        <f t="shared" si="63"/>
        <v>4550</v>
      </c>
    </row>
    <row r="690" spans="2:9" hidden="1" x14ac:dyDescent="0.3">
      <c r="B690" s="354"/>
      <c r="C690" s="358" t="str">
        <f>UB!C$21</f>
        <v>Mandor</v>
      </c>
      <c r="D690" s="428"/>
      <c r="E690" s="356" t="str">
        <f>VLOOKUP(C690,UB!$C$5:$G$32,5,FALSE)</f>
        <v>L.04</v>
      </c>
      <c r="F690" s="356" t="str">
        <f>VLOOKUP(C690,UB!$C$5:$G$32,3,FALSE)</f>
        <v>OH</v>
      </c>
      <c r="G690" s="355">
        <v>3.5000000000000003E-2</v>
      </c>
      <c r="H690" s="355">
        <f>VLOOKUP(C690,UB!$C$5:$G$32,4,FALSE)</f>
        <v>130000</v>
      </c>
      <c r="I690" s="355">
        <f t="shared" si="63"/>
        <v>4550</v>
      </c>
    </row>
    <row r="691" spans="2:9" hidden="1" x14ac:dyDescent="0.3">
      <c r="B691" s="354"/>
      <c r="C691" s="1086" t="s">
        <v>491</v>
      </c>
      <c r="D691" s="1087"/>
      <c r="E691" s="1087"/>
      <c r="F691" s="1087"/>
      <c r="G691" s="1087"/>
      <c r="H691" s="1088"/>
      <c r="I691" s="355">
        <f>SUM(I687:I690)</f>
        <v>128100</v>
      </c>
    </row>
    <row r="692" spans="2:9" hidden="1" x14ac:dyDescent="0.3">
      <c r="B692" s="354" t="s">
        <v>6</v>
      </c>
      <c r="C692" s="358" t="s">
        <v>489</v>
      </c>
      <c r="D692" s="429"/>
      <c r="E692" s="355"/>
      <c r="F692" s="355"/>
      <c r="G692" s="355"/>
      <c r="H692" s="355"/>
      <c r="I692" s="355"/>
    </row>
    <row r="693" spans="2:9" hidden="1" x14ac:dyDescent="0.3">
      <c r="B693" s="354"/>
      <c r="C693" s="358" t="str">
        <f>UB!C$348</f>
        <v>Ubin Keramik 25x25 cm</v>
      </c>
      <c r="D693" s="429"/>
      <c r="E693" s="355"/>
      <c r="F693" s="356" t="str">
        <f>VLOOKUP(C693,UB!$C$40:$F$364,3,FALSE)</f>
        <v>Dus</v>
      </c>
      <c r="G693" s="355">
        <v>1.05</v>
      </c>
      <c r="H693" s="356">
        <f>VLOOKUP(C693,UB!$C$40:$F$364,4,FALSE)</f>
        <v>90000</v>
      </c>
      <c r="I693" s="355">
        <f t="shared" ref="I693:I696" si="64">G693*H693</f>
        <v>94500</v>
      </c>
    </row>
    <row r="694" spans="2:9" hidden="1" x14ac:dyDescent="0.3">
      <c r="B694" s="354"/>
      <c r="C694" s="358" t="str">
        <f>UB!C$54</f>
        <v>Semen Portland</v>
      </c>
      <c r="D694" s="429"/>
      <c r="E694" s="355"/>
      <c r="F694" s="356" t="str">
        <f>VLOOKUP(C694,UB!$C$40:$F$364,3,FALSE)</f>
        <v>Kg</v>
      </c>
      <c r="G694" s="355">
        <v>10.4</v>
      </c>
      <c r="H694" s="356">
        <f>VLOOKUP(C694,UB!$C$40:$F$364,4,FALSE)</f>
        <v>1800</v>
      </c>
      <c r="I694" s="355">
        <f t="shared" si="64"/>
        <v>18720</v>
      </c>
    </row>
    <row r="695" spans="2:9" hidden="1" x14ac:dyDescent="0.3">
      <c r="B695" s="354"/>
      <c r="C695" s="358" t="str">
        <f>UB!C$247</f>
        <v>Pasir Pasang</v>
      </c>
      <c r="D695" s="429"/>
      <c r="E695" s="355"/>
      <c r="F695" s="356" t="str">
        <f>VLOOKUP(C695,UB!$C$40:$F$364,3,FALSE)</f>
        <v>m3</v>
      </c>
      <c r="G695" s="355">
        <v>4.4999999999999998E-2</v>
      </c>
      <c r="H695" s="356">
        <f>VLOOKUP(C695,UB!$C$40:$F$364,4,FALSE)</f>
        <v>130000</v>
      </c>
      <c r="I695" s="355">
        <f t="shared" si="64"/>
        <v>5850</v>
      </c>
    </row>
    <row r="696" spans="2:9" hidden="1" x14ac:dyDescent="0.3">
      <c r="B696" s="354"/>
      <c r="C696" s="358" t="str">
        <f>UB!C$311</f>
        <v>Semen Warna</v>
      </c>
      <c r="D696" s="429"/>
      <c r="E696" s="355"/>
      <c r="F696" s="356" t="str">
        <f>VLOOKUP(C696,UB!$C$40:$F$364,3,FALSE)</f>
        <v>Kg</v>
      </c>
      <c r="G696" s="355">
        <v>0.5</v>
      </c>
      <c r="H696" s="356">
        <f>VLOOKUP(C696,UB!$C$40:$F$364,4,FALSE)</f>
        <v>5500</v>
      </c>
      <c r="I696" s="355">
        <f t="shared" si="64"/>
        <v>2750</v>
      </c>
    </row>
    <row r="697" spans="2:9" hidden="1" x14ac:dyDescent="0.3">
      <c r="B697" s="354"/>
      <c r="C697" s="1086" t="s">
        <v>492</v>
      </c>
      <c r="D697" s="1087"/>
      <c r="E697" s="1087"/>
      <c r="F697" s="1087"/>
      <c r="G697" s="1087"/>
      <c r="H697" s="1088"/>
      <c r="I697" s="355">
        <f>SUM(I693:I696)</f>
        <v>121820</v>
      </c>
    </row>
    <row r="698" spans="2:9" hidden="1" x14ac:dyDescent="0.3">
      <c r="B698" s="354" t="s">
        <v>7</v>
      </c>
      <c r="C698" s="358" t="s">
        <v>490</v>
      </c>
      <c r="D698" s="428"/>
      <c r="E698" s="355"/>
      <c r="F698" s="355"/>
      <c r="G698" s="355"/>
      <c r="H698" s="355"/>
      <c r="I698" s="355"/>
    </row>
    <row r="699" spans="2:9" hidden="1" x14ac:dyDescent="0.3">
      <c r="B699" s="354"/>
      <c r="C699" s="358"/>
      <c r="D699" s="428"/>
      <c r="E699" s="355"/>
      <c r="F699" s="356"/>
      <c r="G699" s="355"/>
      <c r="H699" s="356"/>
      <c r="I699" s="355"/>
    </row>
    <row r="700" spans="2:9" hidden="1" x14ac:dyDescent="0.3">
      <c r="B700" s="354"/>
      <c r="C700" s="1086" t="s">
        <v>493</v>
      </c>
      <c r="D700" s="1087"/>
      <c r="E700" s="1087"/>
      <c r="F700" s="1087"/>
      <c r="G700" s="1087"/>
      <c r="H700" s="1088"/>
      <c r="I700" s="355">
        <f>SUM(I699)</f>
        <v>0</v>
      </c>
    </row>
    <row r="701" spans="2:9" hidden="1" x14ac:dyDescent="0.3">
      <c r="B701" s="354"/>
      <c r="C701" s="358"/>
      <c r="D701" s="428"/>
      <c r="E701" s="355"/>
      <c r="F701" s="355"/>
      <c r="G701" s="355"/>
      <c r="H701" s="355"/>
      <c r="I701" s="355"/>
    </row>
    <row r="702" spans="2:9" hidden="1" x14ac:dyDescent="0.3">
      <c r="B702" s="354" t="s">
        <v>8</v>
      </c>
      <c r="C702" s="1089" t="s">
        <v>494</v>
      </c>
      <c r="D702" s="1090"/>
      <c r="E702" s="1090"/>
      <c r="F702" s="1090"/>
      <c r="G702" s="1090"/>
      <c r="H702" s="1091"/>
      <c r="I702" s="355">
        <f>I691+I697+I700</f>
        <v>249920</v>
      </c>
    </row>
    <row r="703" spans="2:9" hidden="1" x14ac:dyDescent="0.3">
      <c r="B703" s="354" t="s">
        <v>9</v>
      </c>
      <c r="C703" s="1089" t="str">
        <f>B$2</f>
        <v>Biaya Umum dan Keuntungan (D x 10%) Maks. 15%</v>
      </c>
      <c r="D703" s="1090"/>
      <c r="E703" s="1090"/>
      <c r="F703" s="1090"/>
      <c r="G703" s="1091"/>
      <c r="H703" s="355">
        <f>F$2</f>
        <v>0</v>
      </c>
      <c r="I703" s="355">
        <f>I702*H703</f>
        <v>0</v>
      </c>
    </row>
    <row r="704" spans="2:9" hidden="1" x14ac:dyDescent="0.3">
      <c r="B704" s="353" t="s">
        <v>11</v>
      </c>
      <c r="C704" s="1092" t="s">
        <v>495</v>
      </c>
      <c r="D704" s="1093"/>
      <c r="E704" s="1093"/>
      <c r="F704" s="1093"/>
      <c r="G704" s="1093"/>
      <c r="H704" s="1094"/>
      <c r="I704" s="357">
        <f>I702+I703</f>
        <v>249920</v>
      </c>
    </row>
    <row r="705" spans="2:9" hidden="1" x14ac:dyDescent="0.3"/>
    <row r="706" spans="2:9" hidden="1" x14ac:dyDescent="0.3">
      <c r="B706" s="309" t="s">
        <v>763</v>
      </c>
      <c r="C706" s="309"/>
      <c r="D706" s="309" t="s">
        <v>762</v>
      </c>
      <c r="E706" s="309"/>
      <c r="F706" s="309"/>
      <c r="G706" s="309"/>
      <c r="H706" s="309"/>
      <c r="I706" s="309"/>
    </row>
    <row r="707" spans="2:9" ht="41.4" hidden="1" x14ac:dyDescent="0.3">
      <c r="B707" s="353" t="s">
        <v>486</v>
      </c>
      <c r="C707" s="1095" t="s">
        <v>51</v>
      </c>
      <c r="D707" s="1095"/>
      <c r="E707" s="426" t="s">
        <v>52</v>
      </c>
      <c r="F707" s="426" t="s">
        <v>53</v>
      </c>
      <c r="G707" s="426" t="s">
        <v>487</v>
      </c>
      <c r="H707" s="427" t="s">
        <v>499</v>
      </c>
      <c r="I707" s="427" t="s">
        <v>498</v>
      </c>
    </row>
    <row r="708" spans="2:9" hidden="1" x14ac:dyDescent="0.3">
      <c r="B708" s="354" t="s">
        <v>0</v>
      </c>
      <c r="C708" s="358" t="s">
        <v>488</v>
      </c>
      <c r="D708" s="428"/>
      <c r="E708" s="356"/>
      <c r="F708" s="356"/>
      <c r="G708" s="355"/>
      <c r="H708" s="355"/>
      <c r="I708" s="355"/>
    </row>
    <row r="709" spans="2:9" hidden="1" x14ac:dyDescent="0.3">
      <c r="B709" s="354"/>
      <c r="C709" s="358" t="str">
        <f>UB!C$5</f>
        <v>Pekerja</v>
      </c>
      <c r="D709" s="428"/>
      <c r="E709" s="356" t="str">
        <f>VLOOKUP(C709,UB!$C$5:$G$32,5,FALSE)</f>
        <v>L.01</v>
      </c>
      <c r="F709" s="356" t="str">
        <f>VLOOKUP(C709,UB!$C$5:$G$32,3,FALSE)</f>
        <v>OH</v>
      </c>
      <c r="G709" s="355">
        <v>0.7</v>
      </c>
      <c r="H709" s="355">
        <f>VLOOKUP(C709,UB!$C$5:$G$32,4,FALSE)</f>
        <v>110000</v>
      </c>
      <c r="I709" s="355">
        <f>G709*H709</f>
        <v>77000</v>
      </c>
    </row>
    <row r="710" spans="2:9" hidden="1" x14ac:dyDescent="0.3">
      <c r="B710" s="354"/>
      <c r="C710" s="358" t="str">
        <f>UB!C$8</f>
        <v>Tukang Batu</v>
      </c>
      <c r="D710" s="428"/>
      <c r="E710" s="356" t="str">
        <f>VLOOKUP(C710,UB!$C$5:$G$32,5,FALSE)</f>
        <v>L.02</v>
      </c>
      <c r="F710" s="356" t="str">
        <f>VLOOKUP(C710,UB!$C$5:$G$32,3,FALSE)</f>
        <v>OH</v>
      </c>
      <c r="G710" s="355">
        <v>0.35</v>
      </c>
      <c r="H710" s="355">
        <f>VLOOKUP(C710,UB!$C$5:$G$32,4,FALSE)</f>
        <v>120000</v>
      </c>
      <c r="I710" s="355">
        <f t="shared" ref="I710:I712" si="65">G710*H710</f>
        <v>42000</v>
      </c>
    </row>
    <row r="711" spans="2:9" hidden="1" x14ac:dyDescent="0.3">
      <c r="B711" s="354"/>
      <c r="C711" s="358" t="str">
        <f>UB!C$20</f>
        <v>Kepala Tukang</v>
      </c>
      <c r="D711" s="428"/>
      <c r="E711" s="356" t="str">
        <f>VLOOKUP(C711,UB!$C$5:$G$32,5,FALSE)</f>
        <v>L.03</v>
      </c>
      <c r="F711" s="356" t="str">
        <f>VLOOKUP(C711,UB!$C$5:$G$32,3,FALSE)</f>
        <v>OH</v>
      </c>
      <c r="G711" s="355">
        <v>3.5000000000000003E-2</v>
      </c>
      <c r="H711" s="355">
        <f>VLOOKUP(C711,UB!$C$5:$G$32,4,FALSE)</f>
        <v>130000</v>
      </c>
      <c r="I711" s="355">
        <f t="shared" si="65"/>
        <v>4550</v>
      </c>
    </row>
    <row r="712" spans="2:9" hidden="1" x14ac:dyDescent="0.3">
      <c r="B712" s="354"/>
      <c r="C712" s="358" t="str">
        <f>UB!C$21</f>
        <v>Mandor</v>
      </c>
      <c r="D712" s="428"/>
      <c r="E712" s="356" t="str">
        <f>VLOOKUP(C712,UB!$C$5:$G$32,5,FALSE)</f>
        <v>L.04</v>
      </c>
      <c r="F712" s="356" t="str">
        <f>VLOOKUP(C712,UB!$C$5:$G$32,3,FALSE)</f>
        <v>OH</v>
      </c>
      <c r="G712" s="355">
        <v>3.5000000000000003E-2</v>
      </c>
      <c r="H712" s="355">
        <f>VLOOKUP(C712,UB!$C$5:$G$32,4,FALSE)</f>
        <v>130000</v>
      </c>
      <c r="I712" s="355">
        <f t="shared" si="65"/>
        <v>4550</v>
      </c>
    </row>
    <row r="713" spans="2:9" hidden="1" x14ac:dyDescent="0.3">
      <c r="B713" s="354"/>
      <c r="C713" s="1086" t="s">
        <v>491</v>
      </c>
      <c r="D713" s="1087"/>
      <c r="E713" s="1087"/>
      <c r="F713" s="1087"/>
      <c r="G713" s="1087"/>
      <c r="H713" s="1088"/>
      <c r="I713" s="355">
        <f>SUM(I709:I712)</f>
        <v>128100</v>
      </c>
    </row>
    <row r="714" spans="2:9" hidden="1" x14ac:dyDescent="0.3">
      <c r="B714" s="354" t="s">
        <v>6</v>
      </c>
      <c r="C714" s="358" t="s">
        <v>489</v>
      </c>
      <c r="D714" s="429"/>
      <c r="E714" s="355"/>
      <c r="F714" s="355"/>
      <c r="G714" s="355"/>
      <c r="H714" s="355"/>
      <c r="I714" s="355"/>
    </row>
    <row r="715" spans="2:9" hidden="1" x14ac:dyDescent="0.3">
      <c r="B715" s="354"/>
      <c r="C715" s="358" t="str">
        <f>UB!C$350</f>
        <v>Ubin Keramik 40x40 cm</v>
      </c>
      <c r="D715" s="429"/>
      <c r="E715" s="355"/>
      <c r="F715" s="356" t="str">
        <f>VLOOKUP(C715,UB!$C$40:$F$364,3,FALSE)</f>
        <v>Dus</v>
      </c>
      <c r="G715" s="355">
        <v>1.05</v>
      </c>
      <c r="H715" s="356">
        <f>VLOOKUP(C715,UB!$C$40:$F$364,4,FALSE)</f>
        <v>80000</v>
      </c>
      <c r="I715" s="355">
        <f t="shared" ref="I715:I718" si="66">G715*H715</f>
        <v>84000</v>
      </c>
    </row>
    <row r="716" spans="2:9" hidden="1" x14ac:dyDescent="0.3">
      <c r="B716" s="354"/>
      <c r="C716" s="358" t="str">
        <f>UB!C$54</f>
        <v>Semen Portland</v>
      </c>
      <c r="D716" s="429"/>
      <c r="E716" s="355"/>
      <c r="F716" s="356" t="str">
        <f>VLOOKUP(C716,UB!$C$40:$F$364,3,FALSE)</f>
        <v>Kg</v>
      </c>
      <c r="G716" s="355">
        <v>10</v>
      </c>
      <c r="H716" s="356">
        <f>VLOOKUP(C716,UB!$C$40:$F$364,4,FALSE)</f>
        <v>1800</v>
      </c>
      <c r="I716" s="355">
        <f t="shared" si="66"/>
        <v>18000</v>
      </c>
    </row>
    <row r="717" spans="2:9" hidden="1" x14ac:dyDescent="0.3">
      <c r="B717" s="354"/>
      <c r="C717" s="358" t="str">
        <f>UB!C$247</f>
        <v>Pasir Pasang</v>
      </c>
      <c r="D717" s="429"/>
      <c r="E717" s="355"/>
      <c r="F717" s="356" t="str">
        <f>VLOOKUP(C717,UB!$C$40:$F$364,3,FALSE)</f>
        <v>m3</v>
      </c>
      <c r="G717" s="355">
        <v>4.4999999999999998E-2</v>
      </c>
      <c r="H717" s="356">
        <f>VLOOKUP(C717,UB!$C$40:$F$364,4,FALSE)</f>
        <v>130000</v>
      </c>
      <c r="I717" s="355">
        <f t="shared" si="66"/>
        <v>5850</v>
      </c>
    </row>
    <row r="718" spans="2:9" hidden="1" x14ac:dyDescent="0.3">
      <c r="B718" s="354"/>
      <c r="C718" s="358" t="str">
        <f>UB!C$311</f>
        <v>Semen Warna</v>
      </c>
      <c r="D718" s="429"/>
      <c r="E718" s="355"/>
      <c r="F718" s="356" t="str">
        <f>VLOOKUP(C718,UB!$C$40:$F$364,3,FALSE)</f>
        <v>Kg</v>
      </c>
      <c r="G718" s="355">
        <v>0.5</v>
      </c>
      <c r="H718" s="356">
        <f>VLOOKUP(C718,UB!$C$40:$F$364,4,FALSE)</f>
        <v>5500</v>
      </c>
      <c r="I718" s="355">
        <f t="shared" si="66"/>
        <v>2750</v>
      </c>
    </row>
    <row r="719" spans="2:9" hidden="1" x14ac:dyDescent="0.3">
      <c r="B719" s="354"/>
      <c r="C719" s="1086" t="s">
        <v>492</v>
      </c>
      <c r="D719" s="1087"/>
      <c r="E719" s="1087"/>
      <c r="F719" s="1087"/>
      <c r="G719" s="1087"/>
      <c r="H719" s="1088"/>
      <c r="I719" s="355">
        <f>SUM(I715:I718)</f>
        <v>110600</v>
      </c>
    </row>
    <row r="720" spans="2:9" hidden="1" x14ac:dyDescent="0.3">
      <c r="B720" s="354" t="s">
        <v>7</v>
      </c>
      <c r="C720" s="358" t="s">
        <v>490</v>
      </c>
      <c r="D720" s="428"/>
      <c r="E720" s="355"/>
      <c r="F720" s="355"/>
      <c r="G720" s="355"/>
      <c r="H720" s="355"/>
      <c r="I720" s="355"/>
    </row>
    <row r="721" spans="2:9" hidden="1" x14ac:dyDescent="0.3">
      <c r="B721" s="354"/>
      <c r="C721" s="358"/>
      <c r="D721" s="428"/>
      <c r="E721" s="355"/>
      <c r="F721" s="356"/>
      <c r="G721" s="355"/>
      <c r="H721" s="356"/>
      <c r="I721" s="355"/>
    </row>
    <row r="722" spans="2:9" hidden="1" x14ac:dyDescent="0.3">
      <c r="B722" s="354"/>
      <c r="C722" s="1086" t="s">
        <v>493</v>
      </c>
      <c r="D722" s="1087"/>
      <c r="E722" s="1087"/>
      <c r="F722" s="1087"/>
      <c r="G722" s="1087"/>
      <c r="H722" s="1088"/>
      <c r="I722" s="355">
        <f>SUM(I721)</f>
        <v>0</v>
      </c>
    </row>
    <row r="723" spans="2:9" hidden="1" x14ac:dyDescent="0.3">
      <c r="B723" s="354"/>
      <c r="C723" s="358"/>
      <c r="D723" s="428"/>
      <c r="E723" s="355"/>
      <c r="F723" s="355"/>
      <c r="G723" s="355"/>
      <c r="H723" s="355"/>
      <c r="I723" s="355"/>
    </row>
    <row r="724" spans="2:9" hidden="1" x14ac:dyDescent="0.3">
      <c r="B724" s="354" t="s">
        <v>8</v>
      </c>
      <c r="C724" s="1089" t="s">
        <v>494</v>
      </c>
      <c r="D724" s="1090"/>
      <c r="E724" s="1090"/>
      <c r="F724" s="1090"/>
      <c r="G724" s="1090"/>
      <c r="H724" s="1091"/>
      <c r="I724" s="355">
        <f>I713+I719+I722</f>
        <v>238700</v>
      </c>
    </row>
    <row r="725" spans="2:9" hidden="1" x14ac:dyDescent="0.3">
      <c r="B725" s="354" t="s">
        <v>9</v>
      </c>
      <c r="C725" s="1089" t="str">
        <f>B$2</f>
        <v>Biaya Umum dan Keuntungan (D x 10%) Maks. 15%</v>
      </c>
      <c r="D725" s="1090"/>
      <c r="E725" s="1090"/>
      <c r="F725" s="1090"/>
      <c r="G725" s="1091"/>
      <c r="H725" s="355">
        <f>F$2</f>
        <v>0</v>
      </c>
      <c r="I725" s="355">
        <f>I724*H725</f>
        <v>0</v>
      </c>
    </row>
    <row r="726" spans="2:9" hidden="1" x14ac:dyDescent="0.3">
      <c r="B726" s="353" t="s">
        <v>11</v>
      </c>
      <c r="C726" s="1092" t="s">
        <v>495</v>
      </c>
      <c r="D726" s="1093"/>
      <c r="E726" s="1093"/>
      <c r="F726" s="1093"/>
      <c r="G726" s="1093"/>
      <c r="H726" s="1094"/>
      <c r="I726" s="357">
        <f>I724+I725</f>
        <v>238700</v>
      </c>
    </row>
    <row r="727" spans="2:9" hidden="1" x14ac:dyDescent="0.3"/>
    <row r="728" spans="2:9" hidden="1" x14ac:dyDescent="0.3">
      <c r="B728" s="309" t="s">
        <v>766</v>
      </c>
      <c r="C728" s="309"/>
      <c r="D728" s="309" t="s">
        <v>765</v>
      </c>
      <c r="E728" s="309"/>
      <c r="F728" s="309"/>
      <c r="G728" s="309"/>
      <c r="H728" s="309"/>
      <c r="I728" s="309"/>
    </row>
    <row r="729" spans="2:9" ht="41.4" hidden="1" x14ac:dyDescent="0.3">
      <c r="B729" s="353" t="s">
        <v>486</v>
      </c>
      <c r="C729" s="1095" t="s">
        <v>51</v>
      </c>
      <c r="D729" s="1095"/>
      <c r="E729" s="426" t="s">
        <v>52</v>
      </c>
      <c r="F729" s="426" t="s">
        <v>53</v>
      </c>
      <c r="G729" s="426" t="s">
        <v>487</v>
      </c>
      <c r="H729" s="427" t="s">
        <v>499</v>
      </c>
      <c r="I729" s="427" t="s">
        <v>498</v>
      </c>
    </row>
    <row r="730" spans="2:9" hidden="1" x14ac:dyDescent="0.3">
      <c r="B730" s="354" t="s">
        <v>0</v>
      </c>
      <c r="C730" s="358" t="s">
        <v>488</v>
      </c>
      <c r="D730" s="428"/>
      <c r="E730" s="356"/>
      <c r="F730" s="356"/>
      <c r="G730" s="355"/>
      <c r="H730" s="355"/>
      <c r="I730" s="355"/>
    </row>
    <row r="731" spans="2:9" hidden="1" x14ac:dyDescent="0.3">
      <c r="B731" s="354"/>
      <c r="C731" s="358" t="str">
        <f>UB!C$5</f>
        <v>Pekerja</v>
      </c>
      <c r="D731" s="428"/>
      <c r="E731" s="356" t="str">
        <f>VLOOKUP(C731,UB!$C$5:$G$32,5,FALSE)</f>
        <v>L.01</v>
      </c>
      <c r="F731" s="356" t="str">
        <f>VLOOKUP(C731,UB!$C$5:$G$32,3,FALSE)</f>
        <v>OH</v>
      </c>
      <c r="G731" s="355">
        <v>0.09</v>
      </c>
      <c r="H731" s="355">
        <f>VLOOKUP(C731,UB!$C$5:$G$32,4,FALSE)</f>
        <v>110000</v>
      </c>
      <c r="I731" s="355">
        <f>G731*H731</f>
        <v>9900</v>
      </c>
    </row>
    <row r="732" spans="2:9" hidden="1" x14ac:dyDescent="0.3">
      <c r="B732" s="354"/>
      <c r="C732" s="358" t="str">
        <f>UB!C$8</f>
        <v>Tukang Batu</v>
      </c>
      <c r="D732" s="428"/>
      <c r="E732" s="356" t="str">
        <f>VLOOKUP(C732,UB!$C$5:$G$32,5,FALSE)</f>
        <v>L.02</v>
      </c>
      <c r="F732" s="356" t="str">
        <f>VLOOKUP(C732,UB!$C$5:$G$32,3,FALSE)</f>
        <v>OH</v>
      </c>
      <c r="G732" s="355">
        <v>0.09</v>
      </c>
      <c r="H732" s="355">
        <f>VLOOKUP(C732,UB!$C$5:$G$32,4,FALSE)</f>
        <v>120000</v>
      </c>
      <c r="I732" s="355">
        <f t="shared" ref="I732:I734" si="67">G732*H732</f>
        <v>10800</v>
      </c>
    </row>
    <row r="733" spans="2:9" hidden="1" x14ac:dyDescent="0.3">
      <c r="B733" s="354"/>
      <c r="C733" s="358" t="str">
        <f>UB!C$20</f>
        <v>Kepala Tukang</v>
      </c>
      <c r="D733" s="428"/>
      <c r="E733" s="356" t="str">
        <f>VLOOKUP(C733,UB!$C$5:$G$32,5,FALSE)</f>
        <v>L.03</v>
      </c>
      <c r="F733" s="356" t="str">
        <f>VLOOKUP(C733,UB!$C$5:$G$32,3,FALSE)</f>
        <v>OH</v>
      </c>
      <c r="G733" s="355">
        <v>8.9999999999999993E-3</v>
      </c>
      <c r="H733" s="355">
        <f>VLOOKUP(C733,UB!$C$5:$G$32,4,FALSE)</f>
        <v>130000</v>
      </c>
      <c r="I733" s="355">
        <f t="shared" si="67"/>
        <v>1170</v>
      </c>
    </row>
    <row r="734" spans="2:9" hidden="1" x14ac:dyDescent="0.3">
      <c r="B734" s="354"/>
      <c r="C734" s="358" t="str">
        <f>UB!C$21</f>
        <v>Mandor</v>
      </c>
      <c r="D734" s="428"/>
      <c r="E734" s="356" t="str">
        <f>VLOOKUP(C734,UB!$C$5:$G$32,5,FALSE)</f>
        <v>L.04</v>
      </c>
      <c r="F734" s="356" t="str">
        <f>VLOOKUP(C734,UB!$C$5:$G$32,3,FALSE)</f>
        <v>OH</v>
      </c>
      <c r="G734" s="355">
        <v>5.0000000000000001E-3</v>
      </c>
      <c r="H734" s="355">
        <f>VLOOKUP(C734,UB!$C$5:$G$32,4,FALSE)</f>
        <v>130000</v>
      </c>
      <c r="I734" s="355">
        <f t="shared" si="67"/>
        <v>650</v>
      </c>
    </row>
    <row r="735" spans="2:9" hidden="1" x14ac:dyDescent="0.3">
      <c r="B735" s="354"/>
      <c r="C735" s="1086" t="s">
        <v>491</v>
      </c>
      <c r="D735" s="1087"/>
      <c r="E735" s="1087"/>
      <c r="F735" s="1087"/>
      <c r="G735" s="1087"/>
      <c r="H735" s="1088"/>
      <c r="I735" s="355">
        <f>SUM(I731:I734)</f>
        <v>22520</v>
      </c>
    </row>
    <row r="736" spans="2:9" hidden="1" x14ac:dyDescent="0.3">
      <c r="B736" s="354" t="s">
        <v>6</v>
      </c>
      <c r="C736" s="358" t="s">
        <v>489</v>
      </c>
      <c r="D736" s="429"/>
      <c r="E736" s="355"/>
      <c r="F736" s="355"/>
      <c r="G736" s="355"/>
      <c r="H736" s="355"/>
      <c r="I736" s="355"/>
    </row>
    <row r="737" spans="2:9" hidden="1" x14ac:dyDescent="0.3">
      <c r="B737" s="354"/>
      <c r="C737" s="358" t="str">
        <f>UB!C$347</f>
        <v>Ubin Granit 60x60 cm (Polished)</v>
      </c>
      <c r="D737" s="429"/>
      <c r="E737" s="355"/>
      <c r="F737" s="356" t="str">
        <f>VLOOKUP(C737,UB!$C$40:$F$364,3,FALSE)</f>
        <v>Bh</v>
      </c>
      <c r="G737" s="355">
        <v>2.65</v>
      </c>
      <c r="H737" s="356">
        <f>VLOOKUP(C737,UB!$C$40:$F$364,4,FALSE)</f>
        <v>120000</v>
      </c>
      <c r="I737" s="355">
        <f t="shared" ref="I737:I740" si="68">G737*H737</f>
        <v>318000</v>
      </c>
    </row>
    <row r="738" spans="2:9" hidden="1" x14ac:dyDescent="0.3">
      <c r="B738" s="354"/>
      <c r="C738" s="358" t="str">
        <f>UB!C$54</f>
        <v>Semen Portland</v>
      </c>
      <c r="D738" s="429"/>
      <c r="E738" s="355"/>
      <c r="F738" s="356" t="str">
        <f>VLOOKUP(C738,UB!$C$40:$F$364,3,FALSE)</f>
        <v>Kg</v>
      </c>
      <c r="G738" s="355">
        <v>1.1399999999999999</v>
      </c>
      <c r="H738" s="356">
        <f>VLOOKUP(C738,UB!$C$40:$F$364,4,FALSE)</f>
        <v>1800</v>
      </c>
      <c r="I738" s="355">
        <f t="shared" si="68"/>
        <v>2052</v>
      </c>
    </row>
    <row r="739" spans="2:9" hidden="1" x14ac:dyDescent="0.3">
      <c r="B739" s="354"/>
      <c r="C739" s="358" t="str">
        <f>UB!C$247</f>
        <v>Pasir Pasang</v>
      </c>
      <c r="D739" s="429"/>
      <c r="E739" s="355"/>
      <c r="F739" s="356" t="str">
        <f>VLOOKUP(C739,UB!$C$40:$F$364,3,FALSE)</f>
        <v>m3</v>
      </c>
      <c r="G739" s="355">
        <v>0.1</v>
      </c>
      <c r="H739" s="356">
        <f>VLOOKUP(C739,UB!$C$40:$F$364,4,FALSE)</f>
        <v>130000</v>
      </c>
      <c r="I739" s="355">
        <f t="shared" si="68"/>
        <v>13000</v>
      </c>
    </row>
    <row r="740" spans="2:9" hidden="1" x14ac:dyDescent="0.3">
      <c r="B740" s="354"/>
      <c r="C740" s="358" t="str">
        <f>UB!C$311</f>
        <v>Semen Warna</v>
      </c>
      <c r="D740" s="429"/>
      <c r="E740" s="355"/>
      <c r="F740" s="356" t="str">
        <f>VLOOKUP(C740,UB!$C$40:$F$364,3,FALSE)</f>
        <v>Kg</v>
      </c>
      <c r="G740" s="355">
        <v>3.0000000000000001E-3</v>
      </c>
      <c r="H740" s="356">
        <f>VLOOKUP(C740,UB!$C$40:$F$364,4,FALSE)</f>
        <v>5500</v>
      </c>
      <c r="I740" s="355">
        <f t="shared" si="68"/>
        <v>16.5</v>
      </c>
    </row>
    <row r="741" spans="2:9" hidden="1" x14ac:dyDescent="0.3">
      <c r="B741" s="354"/>
      <c r="C741" s="1086" t="s">
        <v>492</v>
      </c>
      <c r="D741" s="1087"/>
      <c r="E741" s="1087"/>
      <c r="F741" s="1087"/>
      <c r="G741" s="1087"/>
      <c r="H741" s="1088"/>
      <c r="I741" s="355">
        <f>SUM(I737:I740)</f>
        <v>333068.5</v>
      </c>
    </row>
    <row r="742" spans="2:9" hidden="1" x14ac:dyDescent="0.3">
      <c r="B742" s="354" t="s">
        <v>7</v>
      </c>
      <c r="C742" s="358" t="s">
        <v>490</v>
      </c>
      <c r="D742" s="428"/>
      <c r="E742" s="355"/>
      <c r="F742" s="355"/>
      <c r="G742" s="355"/>
      <c r="H742" s="355"/>
      <c r="I742" s="355"/>
    </row>
    <row r="743" spans="2:9" hidden="1" x14ac:dyDescent="0.3">
      <c r="B743" s="354"/>
      <c r="C743" s="358"/>
      <c r="D743" s="428"/>
      <c r="E743" s="355"/>
      <c r="F743" s="356"/>
      <c r="G743" s="355"/>
      <c r="H743" s="356"/>
      <c r="I743" s="355"/>
    </row>
    <row r="744" spans="2:9" hidden="1" x14ac:dyDescent="0.3">
      <c r="B744" s="354"/>
      <c r="C744" s="1086" t="s">
        <v>493</v>
      </c>
      <c r="D744" s="1087"/>
      <c r="E744" s="1087"/>
      <c r="F744" s="1087"/>
      <c r="G744" s="1087"/>
      <c r="H744" s="1088"/>
      <c r="I744" s="355">
        <f>SUM(I743)</f>
        <v>0</v>
      </c>
    </row>
    <row r="745" spans="2:9" hidden="1" x14ac:dyDescent="0.3">
      <c r="B745" s="354"/>
      <c r="C745" s="358"/>
      <c r="D745" s="428"/>
      <c r="E745" s="355"/>
      <c r="F745" s="355"/>
      <c r="G745" s="355"/>
      <c r="H745" s="355"/>
      <c r="I745" s="355"/>
    </row>
    <row r="746" spans="2:9" hidden="1" x14ac:dyDescent="0.3">
      <c r="B746" s="354" t="s">
        <v>8</v>
      </c>
      <c r="C746" s="1089" t="s">
        <v>494</v>
      </c>
      <c r="D746" s="1090"/>
      <c r="E746" s="1090"/>
      <c r="F746" s="1090"/>
      <c r="G746" s="1090"/>
      <c r="H746" s="1091"/>
      <c r="I746" s="355">
        <f>I735+I741+I744</f>
        <v>355588.5</v>
      </c>
    </row>
    <row r="747" spans="2:9" hidden="1" x14ac:dyDescent="0.3">
      <c r="B747" s="354" t="s">
        <v>9</v>
      </c>
      <c r="C747" s="1089" t="str">
        <f>B$2</f>
        <v>Biaya Umum dan Keuntungan (D x 10%) Maks. 15%</v>
      </c>
      <c r="D747" s="1090"/>
      <c r="E747" s="1090"/>
      <c r="F747" s="1090"/>
      <c r="G747" s="1091"/>
      <c r="H747" s="355">
        <f>F$2</f>
        <v>0</v>
      </c>
      <c r="I747" s="355">
        <f>I746*H747</f>
        <v>0</v>
      </c>
    </row>
    <row r="748" spans="2:9" hidden="1" x14ac:dyDescent="0.3">
      <c r="B748" s="353" t="s">
        <v>11</v>
      </c>
      <c r="C748" s="1092" t="s">
        <v>495</v>
      </c>
      <c r="D748" s="1093"/>
      <c r="E748" s="1093"/>
      <c r="F748" s="1093"/>
      <c r="G748" s="1093"/>
      <c r="H748" s="1094"/>
      <c r="I748" s="357">
        <f>I746+I747</f>
        <v>355588.5</v>
      </c>
    </row>
    <row r="749" spans="2:9" hidden="1" x14ac:dyDescent="0.3"/>
    <row r="750" spans="2:9" hidden="1" x14ac:dyDescent="0.3">
      <c r="B750" s="309" t="s">
        <v>768</v>
      </c>
      <c r="C750" s="309"/>
      <c r="D750" s="309" t="s">
        <v>767</v>
      </c>
      <c r="E750" s="309"/>
      <c r="F750" s="309"/>
      <c r="G750" s="309"/>
      <c r="H750" s="309"/>
      <c r="I750" s="309"/>
    </row>
    <row r="751" spans="2:9" ht="41.4" hidden="1" x14ac:dyDescent="0.3">
      <c r="B751" s="353" t="s">
        <v>486</v>
      </c>
      <c r="C751" s="1095" t="s">
        <v>51</v>
      </c>
      <c r="D751" s="1095"/>
      <c r="E751" s="426" t="s">
        <v>52</v>
      </c>
      <c r="F751" s="426" t="s">
        <v>53</v>
      </c>
      <c r="G751" s="426" t="s">
        <v>487</v>
      </c>
      <c r="H751" s="427" t="s">
        <v>499</v>
      </c>
      <c r="I751" s="427" t="s">
        <v>498</v>
      </c>
    </row>
    <row r="752" spans="2:9" hidden="1" x14ac:dyDescent="0.3">
      <c r="B752" s="354" t="s">
        <v>0</v>
      </c>
      <c r="C752" s="358" t="s">
        <v>488</v>
      </c>
      <c r="D752" s="428"/>
      <c r="E752" s="356"/>
      <c r="F752" s="356"/>
      <c r="G752" s="355"/>
      <c r="H752" s="355"/>
      <c r="I752" s="355"/>
    </row>
    <row r="753" spans="2:9" hidden="1" x14ac:dyDescent="0.3">
      <c r="B753" s="354"/>
      <c r="C753" s="358" t="str">
        <f>UB!C$5</f>
        <v>Pekerja</v>
      </c>
      <c r="D753" s="428"/>
      <c r="E753" s="356" t="str">
        <f>VLOOKUP(C753,UB!$C$5:$G$32,5,FALSE)</f>
        <v>L.01</v>
      </c>
      <c r="F753" s="356" t="str">
        <f>VLOOKUP(C753,UB!$C$5:$G$32,3,FALSE)</f>
        <v>OH</v>
      </c>
      <c r="G753" s="355">
        <v>0.9</v>
      </c>
      <c r="H753" s="355">
        <f>VLOOKUP(C753,UB!$C$5:$G$32,4,FALSE)</f>
        <v>110000</v>
      </c>
      <c r="I753" s="355">
        <f>G753*H753</f>
        <v>99000</v>
      </c>
    </row>
    <row r="754" spans="2:9" hidden="1" x14ac:dyDescent="0.3">
      <c r="B754" s="354"/>
      <c r="C754" s="358" t="str">
        <f>UB!C$8</f>
        <v>Tukang Batu</v>
      </c>
      <c r="D754" s="428"/>
      <c r="E754" s="356" t="str">
        <f>VLOOKUP(C754,UB!$C$5:$G$32,5,FALSE)</f>
        <v>L.02</v>
      </c>
      <c r="F754" s="356" t="str">
        <f>VLOOKUP(C754,UB!$C$5:$G$32,3,FALSE)</f>
        <v>OH</v>
      </c>
      <c r="G754" s="355">
        <v>0.45</v>
      </c>
      <c r="H754" s="355">
        <f>VLOOKUP(C754,UB!$C$5:$G$32,4,FALSE)</f>
        <v>120000</v>
      </c>
      <c r="I754" s="355">
        <f t="shared" ref="I754:I756" si="69">G754*H754</f>
        <v>54000</v>
      </c>
    </row>
    <row r="755" spans="2:9" hidden="1" x14ac:dyDescent="0.3">
      <c r="B755" s="354"/>
      <c r="C755" s="358" t="str">
        <f>UB!C$20</f>
        <v>Kepala Tukang</v>
      </c>
      <c r="D755" s="428"/>
      <c r="E755" s="356" t="str">
        <f>VLOOKUP(C755,UB!$C$5:$G$32,5,FALSE)</f>
        <v>L.03</v>
      </c>
      <c r="F755" s="356" t="str">
        <f>VLOOKUP(C755,UB!$C$5:$G$32,3,FALSE)</f>
        <v>OH</v>
      </c>
      <c r="G755" s="355">
        <v>4.4999999999999998E-2</v>
      </c>
      <c r="H755" s="355">
        <f>VLOOKUP(C755,UB!$C$5:$G$32,4,FALSE)</f>
        <v>130000</v>
      </c>
      <c r="I755" s="355">
        <f t="shared" si="69"/>
        <v>5850</v>
      </c>
    </row>
    <row r="756" spans="2:9" hidden="1" x14ac:dyDescent="0.3">
      <c r="B756" s="354"/>
      <c r="C756" s="358" t="str">
        <f>UB!C$21</f>
        <v>Mandor</v>
      </c>
      <c r="D756" s="428"/>
      <c r="E756" s="356" t="str">
        <f>VLOOKUP(C756,UB!$C$5:$G$32,5,FALSE)</f>
        <v>L.04</v>
      </c>
      <c r="F756" s="356" t="str">
        <f>VLOOKUP(C756,UB!$C$5:$G$32,3,FALSE)</f>
        <v>OH</v>
      </c>
      <c r="G756" s="355">
        <v>4.4999999999999998E-2</v>
      </c>
      <c r="H756" s="355">
        <f>VLOOKUP(C756,UB!$C$5:$G$32,4,FALSE)</f>
        <v>130000</v>
      </c>
      <c r="I756" s="355">
        <f t="shared" si="69"/>
        <v>5850</v>
      </c>
    </row>
    <row r="757" spans="2:9" hidden="1" x14ac:dyDescent="0.3">
      <c r="B757" s="354"/>
      <c r="C757" s="1086" t="s">
        <v>491</v>
      </c>
      <c r="D757" s="1087"/>
      <c r="E757" s="1087"/>
      <c r="F757" s="1087"/>
      <c r="G757" s="1087"/>
      <c r="H757" s="1088"/>
      <c r="I757" s="355">
        <f>SUM(I753:I756)</f>
        <v>164700</v>
      </c>
    </row>
    <row r="758" spans="2:9" hidden="1" x14ac:dyDescent="0.3">
      <c r="B758" s="354" t="s">
        <v>6</v>
      </c>
      <c r="C758" s="358" t="s">
        <v>489</v>
      </c>
      <c r="D758" s="429"/>
      <c r="E758" s="355"/>
      <c r="F758" s="355"/>
      <c r="G758" s="355"/>
      <c r="H758" s="355"/>
      <c r="I758" s="355"/>
    </row>
    <row r="759" spans="2:9" hidden="1" x14ac:dyDescent="0.3">
      <c r="B759" s="354"/>
      <c r="C759" s="358" t="str">
        <f>UB!C$349</f>
        <v>Ubin Keramik 25x40 cm</v>
      </c>
      <c r="D759" s="429"/>
      <c r="E759" s="355"/>
      <c r="F759" s="356" t="str">
        <f>VLOOKUP(C759,UB!$C$40:$F$364,3,FALSE)</f>
        <v>Bh</v>
      </c>
      <c r="G759" s="355">
        <v>11</v>
      </c>
      <c r="H759" s="356">
        <f>VLOOKUP(C759,UB!$C$40:$F$364,4,FALSE)</f>
        <v>9000</v>
      </c>
      <c r="I759" s="355">
        <f t="shared" ref="I759:I762" si="70">G759*H759</f>
        <v>99000</v>
      </c>
    </row>
    <row r="760" spans="2:9" hidden="1" x14ac:dyDescent="0.3">
      <c r="B760" s="354"/>
      <c r="C760" s="358" t="str">
        <f>UB!C$54</f>
        <v>Semen Portland</v>
      </c>
      <c r="D760" s="429"/>
      <c r="E760" s="355"/>
      <c r="F760" s="356" t="str">
        <f>VLOOKUP(C760,UB!$C$40:$F$364,3,FALSE)</f>
        <v>Kg</v>
      </c>
      <c r="G760" s="355">
        <v>9.3000000000000007</v>
      </c>
      <c r="H760" s="356">
        <f>VLOOKUP(C760,UB!$C$40:$F$364,4,FALSE)</f>
        <v>1800</v>
      </c>
      <c r="I760" s="355">
        <f t="shared" si="70"/>
        <v>16740</v>
      </c>
    </row>
    <row r="761" spans="2:9" hidden="1" x14ac:dyDescent="0.3">
      <c r="B761" s="354"/>
      <c r="C761" s="358" t="str">
        <f>UB!C$247</f>
        <v>Pasir Pasang</v>
      </c>
      <c r="D761" s="429"/>
      <c r="E761" s="355"/>
      <c r="F761" s="356" t="str">
        <f>VLOOKUP(C761,UB!$C$40:$F$364,3,FALSE)</f>
        <v>m3</v>
      </c>
      <c r="G761" s="355">
        <v>1.7999999999999999E-2</v>
      </c>
      <c r="H761" s="356">
        <f>VLOOKUP(C761,UB!$C$40:$F$364,4,FALSE)</f>
        <v>130000</v>
      </c>
      <c r="I761" s="355">
        <f t="shared" si="70"/>
        <v>2340</v>
      </c>
    </row>
    <row r="762" spans="2:9" hidden="1" x14ac:dyDescent="0.3">
      <c r="B762" s="354"/>
      <c r="C762" s="358" t="str">
        <f>UB!C$311</f>
        <v>Semen Warna</v>
      </c>
      <c r="D762" s="429"/>
      <c r="E762" s="355"/>
      <c r="F762" s="356" t="str">
        <f>VLOOKUP(C762,UB!$C$40:$F$364,3,FALSE)</f>
        <v>Kg</v>
      </c>
      <c r="G762" s="355">
        <v>1.94</v>
      </c>
      <c r="H762" s="356">
        <f>VLOOKUP(C762,UB!$C$40:$F$364,4,FALSE)</f>
        <v>5500</v>
      </c>
      <c r="I762" s="355">
        <f t="shared" si="70"/>
        <v>10670</v>
      </c>
    </row>
    <row r="763" spans="2:9" hidden="1" x14ac:dyDescent="0.3">
      <c r="B763" s="354"/>
      <c r="C763" s="1086" t="s">
        <v>492</v>
      </c>
      <c r="D763" s="1087"/>
      <c r="E763" s="1087"/>
      <c r="F763" s="1087"/>
      <c r="G763" s="1087"/>
      <c r="H763" s="1088"/>
      <c r="I763" s="355">
        <f>SUM(I759:I762)</f>
        <v>128750</v>
      </c>
    </row>
    <row r="764" spans="2:9" hidden="1" x14ac:dyDescent="0.3">
      <c r="B764" s="354" t="s">
        <v>7</v>
      </c>
      <c r="C764" s="358" t="s">
        <v>490</v>
      </c>
      <c r="D764" s="428"/>
      <c r="E764" s="355"/>
      <c r="F764" s="355"/>
      <c r="G764" s="355"/>
      <c r="H764" s="355"/>
      <c r="I764" s="355"/>
    </row>
    <row r="765" spans="2:9" hidden="1" x14ac:dyDescent="0.3">
      <c r="B765" s="354"/>
      <c r="C765" s="358"/>
      <c r="D765" s="428"/>
      <c r="E765" s="355"/>
      <c r="F765" s="356"/>
      <c r="G765" s="355"/>
      <c r="H765" s="356"/>
      <c r="I765" s="355"/>
    </row>
    <row r="766" spans="2:9" hidden="1" x14ac:dyDescent="0.3">
      <c r="B766" s="354"/>
      <c r="C766" s="1086" t="s">
        <v>493</v>
      </c>
      <c r="D766" s="1087"/>
      <c r="E766" s="1087"/>
      <c r="F766" s="1087"/>
      <c r="G766" s="1087"/>
      <c r="H766" s="1088"/>
      <c r="I766" s="355">
        <f>SUM(I765)</f>
        <v>0</v>
      </c>
    </row>
    <row r="767" spans="2:9" hidden="1" x14ac:dyDescent="0.3">
      <c r="B767" s="354"/>
      <c r="C767" s="358"/>
      <c r="D767" s="428"/>
      <c r="E767" s="355"/>
      <c r="F767" s="355"/>
      <c r="G767" s="355"/>
      <c r="H767" s="355"/>
      <c r="I767" s="355"/>
    </row>
    <row r="768" spans="2:9" hidden="1" x14ac:dyDescent="0.3">
      <c r="B768" s="354" t="s">
        <v>8</v>
      </c>
      <c r="C768" s="1089" t="s">
        <v>494</v>
      </c>
      <c r="D768" s="1090"/>
      <c r="E768" s="1090"/>
      <c r="F768" s="1090"/>
      <c r="G768" s="1090"/>
      <c r="H768" s="1091"/>
      <c r="I768" s="355">
        <f>I757+I763+I766</f>
        <v>293450</v>
      </c>
    </row>
    <row r="769" spans="2:13" hidden="1" x14ac:dyDescent="0.3">
      <c r="B769" s="354" t="s">
        <v>9</v>
      </c>
      <c r="C769" s="1089" t="str">
        <f>B$2</f>
        <v>Biaya Umum dan Keuntungan (D x 10%) Maks. 15%</v>
      </c>
      <c r="D769" s="1090"/>
      <c r="E769" s="1090"/>
      <c r="F769" s="1090"/>
      <c r="G769" s="1091"/>
      <c r="H769" s="355">
        <f>F$2</f>
        <v>0</v>
      </c>
      <c r="I769" s="355">
        <f>I768*H769</f>
        <v>0</v>
      </c>
    </row>
    <row r="770" spans="2:13" hidden="1" x14ac:dyDescent="0.3">
      <c r="B770" s="353" t="s">
        <v>11</v>
      </c>
      <c r="C770" s="1092" t="s">
        <v>495</v>
      </c>
      <c r="D770" s="1093"/>
      <c r="E770" s="1093"/>
      <c r="F770" s="1093"/>
      <c r="G770" s="1093"/>
      <c r="H770" s="1094"/>
      <c r="I770" s="357">
        <f>I768+I769</f>
        <v>293450</v>
      </c>
    </row>
    <row r="771" spans="2:13" hidden="1" x14ac:dyDescent="0.3"/>
    <row r="772" spans="2:13" s="376" customFormat="1" hidden="1" x14ac:dyDescent="0.3">
      <c r="B772" s="374" t="s">
        <v>771</v>
      </c>
      <c r="C772" s="441"/>
      <c r="D772" s="441" t="s">
        <v>772</v>
      </c>
      <c r="E772" s="442"/>
      <c r="F772" s="442"/>
      <c r="G772" s="442"/>
      <c r="H772" s="442"/>
      <c r="I772" s="442"/>
    </row>
    <row r="773" spans="2:13" s="376" customFormat="1" ht="27.6" hidden="1" x14ac:dyDescent="0.3">
      <c r="B773" s="377" t="s">
        <v>486</v>
      </c>
      <c r="C773" s="1099" t="s">
        <v>51</v>
      </c>
      <c r="D773" s="1099"/>
      <c r="E773" s="443" t="s">
        <v>52</v>
      </c>
      <c r="F773" s="443" t="s">
        <v>53</v>
      </c>
      <c r="G773" s="443" t="s">
        <v>54</v>
      </c>
      <c r="H773" s="443" t="s">
        <v>699</v>
      </c>
      <c r="I773" s="443" t="s">
        <v>700</v>
      </c>
    </row>
    <row r="774" spans="2:13" s="376" customFormat="1" hidden="1" x14ac:dyDescent="0.3">
      <c r="B774" s="395" t="s">
        <v>701</v>
      </c>
      <c r="C774" s="444" t="s">
        <v>702</v>
      </c>
      <c r="D774" s="444"/>
      <c r="E774" s="445"/>
      <c r="F774" s="446"/>
      <c r="G774" s="445"/>
      <c r="H774" s="446"/>
      <c r="I774" s="445"/>
    </row>
    <row r="775" spans="2:13" s="376" customFormat="1" hidden="1" x14ac:dyDescent="0.3">
      <c r="B775" s="395"/>
      <c r="C775" s="358" t="str">
        <f>UB!C$5</f>
        <v>Pekerja</v>
      </c>
      <c r="D775" s="444"/>
      <c r="E775" s="356" t="str">
        <f>VLOOKUP(C775,UB!$C$5:$G$32,5,FALSE)</f>
        <v>L.01</v>
      </c>
      <c r="F775" s="356" t="str">
        <f>VLOOKUP(C775,UB!$C$5:$G$32,3,FALSE)</f>
        <v>OH</v>
      </c>
      <c r="G775" s="447">
        <v>0.7</v>
      </c>
      <c r="H775" s="355">
        <f>VLOOKUP(C775,UB!$C$5:$G$32,4,FALSE)</f>
        <v>110000</v>
      </c>
      <c r="I775" s="448">
        <f>H775*G775</f>
        <v>77000</v>
      </c>
    </row>
    <row r="776" spans="2:13" s="376" customFormat="1" hidden="1" x14ac:dyDescent="0.3">
      <c r="B776" s="395"/>
      <c r="C776" s="358" t="str">
        <f>UB!C$8</f>
        <v>Tukang Batu</v>
      </c>
      <c r="D776" s="444"/>
      <c r="E776" s="356" t="str">
        <f>VLOOKUP(C776,UB!$C$5:$G$32,5,FALSE)</f>
        <v>L.02</v>
      </c>
      <c r="F776" s="356" t="str">
        <f>VLOOKUP(C776,UB!$C$5:$G$32,3,FALSE)</f>
        <v>OH</v>
      </c>
      <c r="G776" s="447">
        <v>0.35</v>
      </c>
      <c r="H776" s="355">
        <f>VLOOKUP(C776,UB!$C$5:$G$32,4,FALSE)</f>
        <v>120000</v>
      </c>
      <c r="I776" s="448">
        <f>H776*G776</f>
        <v>42000</v>
      </c>
    </row>
    <row r="777" spans="2:13" s="376" customFormat="1" hidden="1" x14ac:dyDescent="0.3">
      <c r="B777" s="395"/>
      <c r="C777" s="358" t="str">
        <f>UB!C$20</f>
        <v>Kepala Tukang</v>
      </c>
      <c r="D777" s="444"/>
      <c r="E777" s="356" t="str">
        <f>VLOOKUP(C777,UB!$C$5:$G$32,5,FALSE)</f>
        <v>L.03</v>
      </c>
      <c r="F777" s="356" t="str">
        <f>VLOOKUP(C777,UB!$C$5:$G$32,3,FALSE)</f>
        <v>OH</v>
      </c>
      <c r="G777" s="447">
        <v>3.5000000000000003E-2</v>
      </c>
      <c r="H777" s="355">
        <f>VLOOKUP(C777,UB!$C$5:$G$32,4,FALSE)</f>
        <v>130000</v>
      </c>
      <c r="I777" s="448">
        <f>H777*G777</f>
        <v>4550</v>
      </c>
    </row>
    <row r="778" spans="2:13" s="376" customFormat="1" hidden="1" x14ac:dyDescent="0.3">
      <c r="B778" s="395"/>
      <c r="C778" s="358" t="str">
        <f>UB!C$21</f>
        <v>Mandor</v>
      </c>
      <c r="D778" s="444"/>
      <c r="E778" s="356" t="str">
        <f>VLOOKUP(C778,UB!$C$5:$G$32,5,FALSE)</f>
        <v>L.04</v>
      </c>
      <c r="F778" s="356" t="str">
        <f>VLOOKUP(C778,UB!$C$5:$G$32,3,FALSE)</f>
        <v>OH</v>
      </c>
      <c r="G778" s="447">
        <v>3.5000000000000003E-2</v>
      </c>
      <c r="H778" s="355">
        <f>VLOOKUP(C778,UB!$C$5:$G$32,4,FALSE)</f>
        <v>130000</v>
      </c>
      <c r="I778" s="448">
        <f>H778*G778</f>
        <v>4550</v>
      </c>
    </row>
    <row r="779" spans="2:13" s="376" customFormat="1" hidden="1" x14ac:dyDescent="0.3">
      <c r="B779" s="378"/>
      <c r="C779" s="444"/>
      <c r="D779" s="444"/>
      <c r="E779" s="446"/>
      <c r="F779" s="446"/>
      <c r="G779" s="446"/>
      <c r="H779" s="449" t="s">
        <v>703</v>
      </c>
      <c r="I779" s="450">
        <f>SUM(I775:I778)</f>
        <v>128100</v>
      </c>
    </row>
    <row r="780" spans="2:13" s="376" customFormat="1" hidden="1" x14ac:dyDescent="0.3">
      <c r="B780" s="395" t="s">
        <v>704</v>
      </c>
      <c r="C780" s="444" t="s">
        <v>489</v>
      </c>
      <c r="D780" s="444"/>
      <c r="E780" s="445"/>
      <c r="F780" s="446"/>
      <c r="G780" s="445"/>
      <c r="H780" s="446"/>
      <c r="I780" s="445"/>
    </row>
    <row r="781" spans="2:13" s="376" customFormat="1" hidden="1" x14ac:dyDescent="0.3">
      <c r="B781" s="395"/>
      <c r="C781" s="358" t="str">
        <f>UB!C$351</f>
        <v>Ubin Keramik 60x60 cm</v>
      </c>
      <c r="D781" s="444"/>
      <c r="E781" s="445"/>
      <c r="F781" s="356" t="str">
        <f>VLOOKUP(C781,UB!$C$40:$F$364,3,FALSE)</f>
        <v>Bh</v>
      </c>
      <c r="G781" s="447">
        <v>1</v>
      </c>
      <c r="H781" s="356">
        <f>VLOOKUP(C781,UB!$C$40:$F$364,4,FALSE)</f>
        <v>37500</v>
      </c>
      <c r="I781" s="448">
        <f>H781*G781</f>
        <v>37500</v>
      </c>
      <c r="K781" s="376">
        <f>0.6*0.6</f>
        <v>0.36</v>
      </c>
      <c r="M781" s="376">
        <f>0.6*0.6*4</f>
        <v>1.44</v>
      </c>
    </row>
    <row r="782" spans="2:13" s="376" customFormat="1" hidden="1" x14ac:dyDescent="0.3">
      <c r="B782" s="395"/>
      <c r="C782" s="358" t="str">
        <f>UB!C$54</f>
        <v>Semen Portland</v>
      </c>
      <c r="D782" s="444"/>
      <c r="E782" s="445"/>
      <c r="F782" s="356" t="str">
        <f>VLOOKUP(C782,UB!$C$40:$F$364,3,FALSE)</f>
        <v>Kg</v>
      </c>
      <c r="G782" s="447">
        <v>9.6</v>
      </c>
      <c r="H782" s="356">
        <f>VLOOKUP(C782,UB!$C$40:$F$364,4,FALSE)</f>
        <v>1800</v>
      </c>
      <c r="I782" s="448">
        <f>H782*G782</f>
        <v>17280</v>
      </c>
      <c r="K782" s="376">
        <f>1/K781</f>
        <v>2.7777777777777777</v>
      </c>
    </row>
    <row r="783" spans="2:13" s="376" customFormat="1" hidden="1" x14ac:dyDescent="0.3">
      <c r="B783" s="395"/>
      <c r="C783" s="358" t="str">
        <f>UB!C$247</f>
        <v>Pasir Pasang</v>
      </c>
      <c r="D783" s="444"/>
      <c r="E783" s="445"/>
      <c r="F783" s="356" t="str">
        <f>VLOOKUP(C783,UB!$C$40:$F$364,3,FALSE)</f>
        <v>m3</v>
      </c>
      <c r="G783" s="447">
        <v>0.5</v>
      </c>
      <c r="H783" s="356">
        <f>VLOOKUP(C783,UB!$C$40:$F$364,4,FALSE)</f>
        <v>130000</v>
      </c>
      <c r="I783" s="448">
        <f>H783*G783</f>
        <v>65000</v>
      </c>
    </row>
    <row r="784" spans="2:13" s="376" customFormat="1" hidden="1" x14ac:dyDescent="0.3">
      <c r="B784" s="395"/>
      <c r="C784" s="358" t="str">
        <f>UB!C$311</f>
        <v>Semen Warna</v>
      </c>
      <c r="D784" s="444"/>
      <c r="E784" s="445"/>
      <c r="F784" s="356" t="str">
        <f>VLOOKUP(C784,UB!$C$40:$F$364,3,FALSE)</f>
        <v>Kg</v>
      </c>
      <c r="G784" s="447">
        <v>4.4999999999999998E-2</v>
      </c>
      <c r="H784" s="356">
        <f>VLOOKUP(C784,UB!$C$40:$F$364,4,FALSE)</f>
        <v>5500</v>
      </c>
      <c r="I784" s="448">
        <f>H784*G784</f>
        <v>247.5</v>
      </c>
    </row>
    <row r="785" spans="2:9" s="376" customFormat="1" hidden="1" x14ac:dyDescent="0.3">
      <c r="B785" s="378"/>
      <c r="C785" s="444"/>
      <c r="D785" s="444"/>
      <c r="E785" s="446"/>
      <c r="F785" s="446"/>
      <c r="G785" s="446"/>
      <c r="H785" s="449" t="s">
        <v>705</v>
      </c>
      <c r="I785" s="450">
        <f>SUM(I781:I784)</f>
        <v>120027.5</v>
      </c>
    </row>
    <row r="786" spans="2:9" s="376" customFormat="1" hidden="1" x14ac:dyDescent="0.3">
      <c r="B786" s="395" t="s">
        <v>706</v>
      </c>
      <c r="C786" s="444" t="s">
        <v>490</v>
      </c>
      <c r="D786" s="444"/>
      <c r="E786" s="445"/>
      <c r="F786" s="446"/>
      <c r="G786" s="445"/>
      <c r="H786" s="446"/>
      <c r="I786" s="445"/>
    </row>
    <row r="787" spans="2:9" s="376" customFormat="1" hidden="1" x14ac:dyDescent="0.3">
      <c r="B787" s="379"/>
      <c r="C787" s="451"/>
      <c r="D787" s="451"/>
      <c r="E787" s="452"/>
      <c r="F787" s="453"/>
      <c r="G787" s="454"/>
      <c r="H787" s="455">
        <v>0</v>
      </c>
      <c r="I787" s="456">
        <f>H787*G787</f>
        <v>0</v>
      </c>
    </row>
    <row r="788" spans="2:9" s="376" customFormat="1" hidden="1" x14ac:dyDescent="0.3">
      <c r="B788" s="378"/>
      <c r="C788" s="444"/>
      <c r="D788" s="444"/>
      <c r="E788" s="446"/>
      <c r="F788" s="446"/>
      <c r="G788" s="446"/>
      <c r="H788" s="457" t="s">
        <v>707</v>
      </c>
      <c r="I788" s="450">
        <f>SUM(I787)</f>
        <v>0</v>
      </c>
    </row>
    <row r="789" spans="2:9" s="376" customFormat="1" hidden="1" x14ac:dyDescent="0.3">
      <c r="B789" s="395" t="s">
        <v>8</v>
      </c>
      <c r="C789" s="444" t="s">
        <v>708</v>
      </c>
      <c r="D789" s="444"/>
      <c r="E789" s="446"/>
      <c r="F789" s="446"/>
      <c r="G789" s="446"/>
      <c r="H789" s="457"/>
      <c r="I789" s="450">
        <f>SUM(I788,I785,I779)</f>
        <v>248127.5</v>
      </c>
    </row>
    <row r="790" spans="2:9" s="376" customFormat="1" hidden="1" x14ac:dyDescent="0.3">
      <c r="B790" s="395" t="s">
        <v>9</v>
      </c>
      <c r="C790" s="1089" t="str">
        <f>B$2</f>
        <v>Biaya Umum dan Keuntungan (D x 10%) Maks. 15%</v>
      </c>
      <c r="D790" s="1090"/>
      <c r="E790" s="1090"/>
      <c r="F790" s="1090"/>
      <c r="G790" s="1091"/>
      <c r="H790" s="355">
        <f>F$2</f>
        <v>0</v>
      </c>
      <c r="I790" s="355">
        <f>I789*H790</f>
        <v>0</v>
      </c>
    </row>
    <row r="791" spans="2:9" s="376" customFormat="1" hidden="1" x14ac:dyDescent="0.3">
      <c r="B791" s="380" t="s">
        <v>11</v>
      </c>
      <c r="C791" s="458" t="s">
        <v>709</v>
      </c>
      <c r="D791" s="458"/>
      <c r="E791" s="459"/>
      <c r="F791" s="459"/>
      <c r="G791" s="459"/>
      <c r="H791" s="460"/>
      <c r="I791" s="461">
        <f>I790+I789</f>
        <v>248127.5</v>
      </c>
    </row>
    <row r="792" spans="2:9" s="373" customFormat="1" hidden="1" x14ac:dyDescent="0.3">
      <c r="C792" s="462"/>
      <c r="D792" s="462"/>
      <c r="E792" s="462"/>
      <c r="F792" s="462"/>
      <c r="G792" s="462"/>
      <c r="H792" s="462"/>
      <c r="I792" s="462"/>
    </row>
    <row r="793" spans="2:9" s="376" customFormat="1" hidden="1" x14ac:dyDescent="0.3">
      <c r="B793" s="398" t="s">
        <v>773</v>
      </c>
      <c r="C793" s="463"/>
      <c r="D793" s="463" t="s">
        <v>774</v>
      </c>
      <c r="E793" s="464"/>
      <c r="F793" s="464"/>
      <c r="G793" s="464"/>
      <c r="H793" s="464"/>
      <c r="I793" s="464"/>
    </row>
    <row r="794" spans="2:9" s="376" customFormat="1" hidden="1" x14ac:dyDescent="0.3">
      <c r="B794" s="374" t="s">
        <v>775</v>
      </c>
      <c r="C794" s="441"/>
      <c r="D794" s="441" t="s">
        <v>776</v>
      </c>
      <c r="E794" s="442"/>
      <c r="F794" s="442"/>
      <c r="G794" s="442"/>
      <c r="H794" s="442"/>
      <c r="I794" s="442"/>
    </row>
    <row r="795" spans="2:9" s="376" customFormat="1" ht="27.6" hidden="1" x14ac:dyDescent="0.3">
      <c r="B795" s="377" t="s">
        <v>486</v>
      </c>
      <c r="C795" s="1099" t="s">
        <v>51</v>
      </c>
      <c r="D795" s="1099"/>
      <c r="E795" s="443" t="s">
        <v>52</v>
      </c>
      <c r="F795" s="443" t="s">
        <v>53</v>
      </c>
      <c r="G795" s="443" t="s">
        <v>54</v>
      </c>
      <c r="H795" s="443" t="s">
        <v>699</v>
      </c>
      <c r="I795" s="443" t="s">
        <v>700</v>
      </c>
    </row>
    <row r="796" spans="2:9" s="376" customFormat="1" hidden="1" x14ac:dyDescent="0.3">
      <c r="B796" s="395" t="s">
        <v>701</v>
      </c>
      <c r="C796" s="444" t="s">
        <v>702</v>
      </c>
      <c r="D796" s="444"/>
      <c r="E796" s="445"/>
      <c r="F796" s="446"/>
      <c r="G796" s="445"/>
      <c r="H796" s="446"/>
      <c r="I796" s="445"/>
    </row>
    <row r="797" spans="2:9" s="376" customFormat="1" hidden="1" x14ac:dyDescent="0.3">
      <c r="B797" s="395"/>
      <c r="C797" s="358" t="str">
        <f>UB!C$5</f>
        <v>Pekerja</v>
      </c>
      <c r="D797" s="444"/>
      <c r="E797" s="356" t="str">
        <f>VLOOKUP(C797,UB!$C$5:$G$32,5,FALSE)</f>
        <v>L.01</v>
      </c>
      <c r="F797" s="356" t="str">
        <f>VLOOKUP(C797,UB!$C$5:$G$32,3,FALSE)</f>
        <v>OH</v>
      </c>
      <c r="G797" s="447">
        <v>0.1</v>
      </c>
      <c r="H797" s="355">
        <f>VLOOKUP(C797,UB!$C$5:$G$32,4,FALSE)</f>
        <v>110000</v>
      </c>
      <c r="I797" s="448">
        <f>H797*G797</f>
        <v>11000</v>
      </c>
    </row>
    <row r="798" spans="2:9" s="376" customFormat="1" hidden="1" x14ac:dyDescent="0.3">
      <c r="B798" s="395"/>
      <c r="C798" s="358" t="str">
        <f>UB!C$9</f>
        <v>Tukang Kayu</v>
      </c>
      <c r="D798" s="444"/>
      <c r="E798" s="356" t="str">
        <f>VLOOKUP(C798,UB!$C$5:$G$32,5,FALSE)</f>
        <v>L.02</v>
      </c>
      <c r="F798" s="356" t="str">
        <f>VLOOKUP(C798,UB!$C$5:$G$32,3,FALSE)</f>
        <v>OH</v>
      </c>
      <c r="G798" s="447">
        <v>0.1</v>
      </c>
      <c r="H798" s="355">
        <f>VLOOKUP(C798,UB!$C$5:$G$32,4,FALSE)</f>
        <v>120000</v>
      </c>
      <c r="I798" s="448">
        <f>H798*G798</f>
        <v>12000</v>
      </c>
    </row>
    <row r="799" spans="2:9" s="376" customFormat="1" hidden="1" x14ac:dyDescent="0.3">
      <c r="B799" s="395"/>
      <c r="C799" s="358" t="str">
        <f>UB!C$20</f>
        <v>Kepala Tukang</v>
      </c>
      <c r="D799" s="444"/>
      <c r="E799" s="356" t="str">
        <f>VLOOKUP(C799,UB!$C$5:$G$32,5,FALSE)</f>
        <v>L.03</v>
      </c>
      <c r="F799" s="356" t="str">
        <f>VLOOKUP(C799,UB!$C$5:$G$32,3,FALSE)</f>
        <v>OH</v>
      </c>
      <c r="G799" s="447">
        <v>0.01</v>
      </c>
      <c r="H799" s="355">
        <f>VLOOKUP(C799,UB!$C$5:$G$32,4,FALSE)</f>
        <v>130000</v>
      </c>
      <c r="I799" s="448">
        <f>H799*G799</f>
        <v>1300</v>
      </c>
    </row>
    <row r="800" spans="2:9" s="376" customFormat="1" hidden="1" x14ac:dyDescent="0.3">
      <c r="B800" s="395"/>
      <c r="C800" s="358" t="str">
        <f>UB!C$21</f>
        <v>Mandor</v>
      </c>
      <c r="D800" s="444"/>
      <c r="E800" s="356" t="str">
        <f>VLOOKUP(C800,UB!$C$5:$G$32,5,FALSE)</f>
        <v>L.04</v>
      </c>
      <c r="F800" s="356" t="str">
        <f>VLOOKUP(C800,UB!$C$5:$G$32,3,FALSE)</f>
        <v>OH</v>
      </c>
      <c r="G800" s="447">
        <v>5.0000000000000001E-3</v>
      </c>
      <c r="H800" s="355">
        <f>VLOOKUP(C800,UB!$C$5:$G$32,4,FALSE)</f>
        <v>130000</v>
      </c>
      <c r="I800" s="448">
        <f>H800*G800</f>
        <v>650</v>
      </c>
    </row>
    <row r="801" spans="2:12" s="376" customFormat="1" hidden="1" x14ac:dyDescent="0.3">
      <c r="B801" s="378"/>
      <c r="C801" s="444"/>
      <c r="D801" s="444"/>
      <c r="E801" s="446"/>
      <c r="F801" s="446"/>
      <c r="G801" s="446"/>
      <c r="H801" s="449" t="s">
        <v>703</v>
      </c>
      <c r="I801" s="450">
        <f>SUM(I797:I800)</f>
        <v>24950</v>
      </c>
    </row>
    <row r="802" spans="2:12" s="376" customFormat="1" hidden="1" x14ac:dyDescent="0.3">
      <c r="B802" s="395" t="s">
        <v>704</v>
      </c>
      <c r="C802" s="444" t="s">
        <v>489</v>
      </c>
      <c r="D802" s="444"/>
      <c r="E802" s="445"/>
      <c r="F802" s="446"/>
      <c r="G802" s="445"/>
      <c r="H802" s="446"/>
      <c r="I802" s="445"/>
    </row>
    <row r="803" spans="2:12" s="376" customFormat="1" hidden="1" x14ac:dyDescent="0.3">
      <c r="B803" s="395"/>
      <c r="C803" s="444" t="str">
        <f>UB!C$290</f>
        <v>Plywood 4mm 120x240cm</v>
      </c>
      <c r="D803" s="444"/>
      <c r="E803" s="445"/>
      <c r="F803" s="356" t="str">
        <f>VLOOKUP(C803,UB!$C$40:$F$364,3,FALSE)</f>
        <v>Lembar</v>
      </c>
      <c r="G803" s="447">
        <v>0.375</v>
      </c>
      <c r="H803" s="356">
        <f>VLOOKUP(C803,UB!$C$40:$F$364,4,FALSE)</f>
        <v>88000</v>
      </c>
      <c r="I803" s="448">
        <f>H803*G803</f>
        <v>33000</v>
      </c>
    </row>
    <row r="804" spans="2:12" s="376" customFormat="1" hidden="1" x14ac:dyDescent="0.3">
      <c r="B804" s="395"/>
      <c r="C804" s="444" t="str">
        <f>UB!C$233</f>
        <v>Paku tripleks</v>
      </c>
      <c r="D804" s="444"/>
      <c r="E804" s="445"/>
      <c r="F804" s="356" t="str">
        <f>VLOOKUP(C804,UB!$C$40:$F$364,3,FALSE)</f>
        <v>kg</v>
      </c>
      <c r="G804" s="447">
        <v>0.03</v>
      </c>
      <c r="H804" s="356">
        <f>VLOOKUP(C804,UB!$C$40:$F$364,4,FALSE)</f>
        <v>27500.000000000004</v>
      </c>
      <c r="I804" s="448">
        <f>H804*G804</f>
        <v>825.00000000000011</v>
      </c>
    </row>
    <row r="805" spans="2:12" s="376" customFormat="1" hidden="1" x14ac:dyDescent="0.3">
      <c r="B805" s="378"/>
      <c r="C805" s="444"/>
      <c r="D805" s="444"/>
      <c r="E805" s="446"/>
      <c r="F805" s="446"/>
      <c r="G805" s="446"/>
      <c r="H805" s="449" t="s">
        <v>705</v>
      </c>
      <c r="I805" s="450">
        <f>SUM(I803:I804)</f>
        <v>33825</v>
      </c>
    </row>
    <row r="806" spans="2:12" s="376" customFormat="1" hidden="1" x14ac:dyDescent="0.3">
      <c r="B806" s="395" t="s">
        <v>706</v>
      </c>
      <c r="C806" s="444" t="s">
        <v>490</v>
      </c>
      <c r="D806" s="444"/>
      <c r="E806" s="445"/>
      <c r="F806" s="446"/>
      <c r="G806" s="445"/>
      <c r="H806" s="446"/>
      <c r="I806" s="445"/>
    </row>
    <row r="807" spans="2:12" s="376" customFormat="1" hidden="1" x14ac:dyDescent="0.3">
      <c r="B807" s="379"/>
      <c r="C807" s="451"/>
      <c r="D807" s="451"/>
      <c r="E807" s="452"/>
      <c r="F807" s="453"/>
      <c r="G807" s="454"/>
      <c r="H807" s="455">
        <v>0</v>
      </c>
      <c r="I807" s="456">
        <f>H807*G807</f>
        <v>0</v>
      </c>
    </row>
    <row r="808" spans="2:12" s="376" customFormat="1" hidden="1" x14ac:dyDescent="0.3">
      <c r="B808" s="378"/>
      <c r="C808" s="444"/>
      <c r="D808" s="444"/>
      <c r="E808" s="446"/>
      <c r="F808" s="446"/>
      <c r="G808" s="446"/>
      <c r="H808" s="457" t="s">
        <v>707</v>
      </c>
      <c r="I808" s="450">
        <f>SUM(I807)</f>
        <v>0</v>
      </c>
    </row>
    <row r="809" spans="2:12" s="376" customFormat="1" hidden="1" x14ac:dyDescent="0.3">
      <c r="B809" s="395" t="s">
        <v>8</v>
      </c>
      <c r="C809" s="444" t="s">
        <v>708</v>
      </c>
      <c r="D809" s="444"/>
      <c r="E809" s="446"/>
      <c r="F809" s="446"/>
      <c r="G809" s="446"/>
      <c r="H809" s="457"/>
      <c r="I809" s="450">
        <f>SUM(I808,I805,I801)</f>
        <v>58775</v>
      </c>
    </row>
    <row r="810" spans="2:12" s="376" customFormat="1" hidden="1" x14ac:dyDescent="0.3">
      <c r="B810" s="395" t="s">
        <v>9</v>
      </c>
      <c r="C810" s="1089" t="str">
        <f>B$2</f>
        <v>Biaya Umum dan Keuntungan (D x 10%) Maks. 15%</v>
      </c>
      <c r="D810" s="1090"/>
      <c r="E810" s="1090"/>
      <c r="F810" s="1090"/>
      <c r="G810" s="1091"/>
      <c r="H810" s="355">
        <f>F$2</f>
        <v>0</v>
      </c>
      <c r="I810" s="355">
        <f>I809*H810</f>
        <v>0</v>
      </c>
    </row>
    <row r="811" spans="2:12" s="376" customFormat="1" hidden="1" x14ac:dyDescent="0.3">
      <c r="B811" s="380" t="s">
        <v>11</v>
      </c>
      <c r="C811" s="458" t="s">
        <v>709</v>
      </c>
      <c r="D811" s="458"/>
      <c r="E811" s="459"/>
      <c r="F811" s="459"/>
      <c r="G811" s="459"/>
      <c r="H811" s="460"/>
      <c r="I811" s="461">
        <f>I810+I809</f>
        <v>58775</v>
      </c>
    </row>
    <row r="812" spans="2:12" s="376" customFormat="1" hidden="1" x14ac:dyDescent="0.3">
      <c r="C812" s="465"/>
      <c r="D812" s="465"/>
      <c r="E812" s="466"/>
      <c r="F812" s="466"/>
      <c r="G812" s="466"/>
      <c r="H812" s="466"/>
      <c r="I812" s="466"/>
    </row>
    <row r="813" spans="2:12" s="376" customFormat="1" hidden="1" x14ac:dyDescent="0.3">
      <c r="B813" s="374" t="s">
        <v>777</v>
      </c>
      <c r="C813" s="441"/>
      <c r="D813" s="441" t="s">
        <v>778</v>
      </c>
      <c r="E813" s="442"/>
      <c r="F813" s="442"/>
      <c r="G813" s="442"/>
      <c r="H813" s="442"/>
      <c r="I813" s="442"/>
    </row>
    <row r="814" spans="2:12" s="376" customFormat="1" ht="27.6" hidden="1" x14ac:dyDescent="0.3">
      <c r="B814" s="377" t="s">
        <v>486</v>
      </c>
      <c r="C814" s="1099" t="s">
        <v>51</v>
      </c>
      <c r="D814" s="1099"/>
      <c r="E814" s="443" t="s">
        <v>52</v>
      </c>
      <c r="F814" s="443" t="s">
        <v>53</v>
      </c>
      <c r="G814" s="443" t="s">
        <v>54</v>
      </c>
      <c r="H814" s="443" t="s">
        <v>699</v>
      </c>
      <c r="I814" s="443" t="s">
        <v>700</v>
      </c>
    </row>
    <row r="815" spans="2:12" s="376" customFormat="1" hidden="1" x14ac:dyDescent="0.3">
      <c r="B815" s="395" t="s">
        <v>701</v>
      </c>
      <c r="C815" s="444" t="s">
        <v>702</v>
      </c>
      <c r="D815" s="444"/>
      <c r="E815" s="445"/>
      <c r="F815" s="446"/>
      <c r="G815" s="445"/>
      <c r="H815" s="446"/>
      <c r="I815" s="445"/>
    </row>
    <row r="816" spans="2:12" s="376" customFormat="1" hidden="1" x14ac:dyDescent="0.3">
      <c r="B816" s="395"/>
      <c r="C816" s="358" t="str">
        <f>UB!C$5</f>
        <v>Pekerja</v>
      </c>
      <c r="D816" s="444"/>
      <c r="E816" s="356" t="str">
        <f>VLOOKUP(C816,UB!$C$5:$G$32,5,FALSE)</f>
        <v>L.01</v>
      </c>
      <c r="F816" s="356" t="str">
        <f>VLOOKUP(C816,UB!$C$5:$G$32,3,FALSE)</f>
        <v>OH</v>
      </c>
      <c r="G816" s="447">
        <v>0.1</v>
      </c>
      <c r="H816" s="355">
        <f>VLOOKUP(C816,UB!$C$5:$G$32,4,FALSE)</f>
        <v>110000</v>
      </c>
      <c r="I816" s="448">
        <f>H816*G816</f>
        <v>11000</v>
      </c>
      <c r="L816" s="381">
        <f>I816</f>
        <v>11000</v>
      </c>
    </row>
    <row r="817" spans="2:12" s="376" customFormat="1" hidden="1" x14ac:dyDescent="0.3">
      <c r="B817" s="395"/>
      <c r="C817" s="358" t="str">
        <f>UB!C$9</f>
        <v>Tukang Kayu</v>
      </c>
      <c r="D817" s="444"/>
      <c r="E817" s="356" t="str">
        <f>VLOOKUP(C817,UB!$C$5:$G$32,5,FALSE)</f>
        <v>L.02</v>
      </c>
      <c r="F817" s="356" t="str">
        <f>VLOOKUP(C817,UB!$C$5:$G$32,3,FALSE)</f>
        <v>OH</v>
      </c>
      <c r="G817" s="447">
        <v>0.05</v>
      </c>
      <c r="H817" s="355">
        <f>VLOOKUP(C817,UB!$C$5:$G$32,4,FALSE)</f>
        <v>120000</v>
      </c>
      <c r="I817" s="448">
        <f>H817*G817</f>
        <v>6000</v>
      </c>
      <c r="L817" s="381">
        <f>I817</f>
        <v>6000</v>
      </c>
    </row>
    <row r="818" spans="2:12" s="376" customFormat="1" hidden="1" x14ac:dyDescent="0.3">
      <c r="B818" s="395"/>
      <c r="C818" s="358" t="str">
        <f>UB!C$20</f>
        <v>Kepala Tukang</v>
      </c>
      <c r="D818" s="444"/>
      <c r="E818" s="356" t="str">
        <f>VLOOKUP(C818,UB!$C$5:$G$32,5,FALSE)</f>
        <v>L.03</v>
      </c>
      <c r="F818" s="356" t="str">
        <f>VLOOKUP(C818,UB!$C$5:$G$32,3,FALSE)</f>
        <v>OH</v>
      </c>
      <c r="G818" s="447">
        <v>5.0000000000000001E-3</v>
      </c>
      <c r="H818" s="355">
        <f>VLOOKUP(C818,UB!$C$5:$G$32,4,FALSE)</f>
        <v>130000</v>
      </c>
      <c r="I818" s="448">
        <f>H818*G818</f>
        <v>650</v>
      </c>
      <c r="L818" s="381">
        <f>I818</f>
        <v>650</v>
      </c>
    </row>
    <row r="819" spans="2:12" s="376" customFormat="1" hidden="1" x14ac:dyDescent="0.3">
      <c r="B819" s="395"/>
      <c r="C819" s="358" t="str">
        <f>UB!C$21</f>
        <v>Mandor</v>
      </c>
      <c r="D819" s="444"/>
      <c r="E819" s="356" t="str">
        <f>VLOOKUP(C819,UB!$C$5:$G$32,5,FALSE)</f>
        <v>L.04</v>
      </c>
      <c r="F819" s="356" t="str">
        <f>VLOOKUP(C819,UB!$C$5:$G$32,3,FALSE)</f>
        <v>OH</v>
      </c>
      <c r="G819" s="447">
        <v>5.0000000000000001E-3</v>
      </c>
      <c r="H819" s="355">
        <f>VLOOKUP(C819,UB!$C$5:$G$32,4,FALSE)</f>
        <v>130000</v>
      </c>
      <c r="I819" s="448">
        <f>H819*G819</f>
        <v>650</v>
      </c>
      <c r="L819" s="381">
        <f>I819</f>
        <v>650</v>
      </c>
    </row>
    <row r="820" spans="2:12" s="376" customFormat="1" hidden="1" x14ac:dyDescent="0.3">
      <c r="B820" s="378"/>
      <c r="C820" s="444"/>
      <c r="D820" s="444"/>
      <c r="E820" s="446"/>
      <c r="F820" s="446"/>
      <c r="G820" s="446"/>
      <c r="H820" s="449" t="s">
        <v>703</v>
      </c>
      <c r="I820" s="450">
        <f>SUM(I816:I819)</f>
        <v>18300</v>
      </c>
      <c r="L820" s="394">
        <f>SUM(L816:L819)</f>
        <v>18300</v>
      </c>
    </row>
    <row r="821" spans="2:12" s="376" customFormat="1" hidden="1" x14ac:dyDescent="0.3">
      <c r="B821" s="400" t="s">
        <v>704</v>
      </c>
      <c r="C821" s="467" t="s">
        <v>489</v>
      </c>
      <c r="D821" s="467"/>
      <c r="E821" s="468"/>
      <c r="F821" s="469"/>
      <c r="G821" s="468"/>
      <c r="H821" s="446"/>
      <c r="I821" s="468"/>
    </row>
    <row r="822" spans="2:12" s="376" customFormat="1" hidden="1" x14ac:dyDescent="0.3">
      <c r="B822" s="395"/>
      <c r="C822" s="444" t="str">
        <f>UB!C$236</f>
        <v>Papan Gipsum
120x240 cm</v>
      </c>
      <c r="D822" s="444"/>
      <c r="E822" s="445"/>
      <c r="F822" s="356" t="str">
        <f>VLOOKUP(C822,UB!$C$40:$F$364,3,FALSE)</f>
        <v>Lembar</v>
      </c>
      <c r="G822" s="447">
        <v>0.36399999999999999</v>
      </c>
      <c r="H822" s="356">
        <f>VLOOKUP(C822,UB!$C$40:$F$364,4,FALSE)</f>
        <v>73700</v>
      </c>
      <c r="I822" s="448">
        <f>H822*G822</f>
        <v>26826.799999999999</v>
      </c>
      <c r="K822" s="376">
        <v>241007</v>
      </c>
      <c r="L822" s="376">
        <f>K822*G822</f>
        <v>87726.547999999995</v>
      </c>
    </row>
    <row r="823" spans="2:12" s="376" customFormat="1" hidden="1" x14ac:dyDescent="0.3">
      <c r="B823" s="379"/>
      <c r="C823" s="451" t="str">
        <f>UB!C$227</f>
        <v>Paku sekrup</v>
      </c>
      <c r="D823" s="451"/>
      <c r="E823" s="452"/>
      <c r="F823" s="356" t="str">
        <f>VLOOKUP(C823,UB!$C$40:$F$364,3,FALSE)</f>
        <v>kg</v>
      </c>
      <c r="G823" s="454">
        <v>0.11</v>
      </c>
      <c r="H823" s="356">
        <f>VLOOKUP(C823,UB!$C$40:$F$364,4,FALSE)</f>
        <v>55000.000000000007</v>
      </c>
      <c r="I823" s="456">
        <f>H823*G823</f>
        <v>6050.0000000000009</v>
      </c>
      <c r="L823" s="381">
        <f>I823</f>
        <v>6050.0000000000009</v>
      </c>
    </row>
    <row r="824" spans="2:12" s="376" customFormat="1" hidden="1" x14ac:dyDescent="0.3">
      <c r="B824" s="378"/>
      <c r="C824" s="444"/>
      <c r="D824" s="444"/>
      <c r="E824" s="446"/>
      <c r="F824" s="446"/>
      <c r="G824" s="446"/>
      <c r="H824" s="449" t="s">
        <v>705</v>
      </c>
      <c r="I824" s="450">
        <f>SUM(I822:I823)</f>
        <v>32876.800000000003</v>
      </c>
      <c r="L824" s="394">
        <f>SUM(L822:L823)</f>
        <v>93776.547999999995</v>
      </c>
    </row>
    <row r="825" spans="2:12" s="376" customFormat="1" hidden="1" x14ac:dyDescent="0.3">
      <c r="B825" s="395" t="s">
        <v>706</v>
      </c>
      <c r="C825" s="444" t="s">
        <v>490</v>
      </c>
      <c r="D825" s="444"/>
      <c r="E825" s="445"/>
      <c r="F825" s="446"/>
      <c r="G825" s="445"/>
      <c r="H825" s="446"/>
      <c r="I825" s="445"/>
    </row>
    <row r="826" spans="2:12" s="376" customFormat="1" hidden="1" x14ac:dyDescent="0.3">
      <c r="B826" s="379"/>
      <c r="C826" s="451"/>
      <c r="D826" s="451"/>
      <c r="E826" s="452"/>
      <c r="F826" s="453"/>
      <c r="G826" s="454"/>
      <c r="H826" s="455">
        <v>0</v>
      </c>
      <c r="I826" s="456">
        <f>H826*G826</f>
        <v>0</v>
      </c>
    </row>
    <row r="827" spans="2:12" s="376" customFormat="1" hidden="1" x14ac:dyDescent="0.3">
      <c r="B827" s="378"/>
      <c r="C827" s="444"/>
      <c r="D827" s="444"/>
      <c r="E827" s="446"/>
      <c r="F827" s="446"/>
      <c r="G827" s="446"/>
      <c r="H827" s="457" t="s">
        <v>707</v>
      </c>
      <c r="I827" s="450">
        <f>SUM(I826)</f>
        <v>0</v>
      </c>
    </row>
    <row r="828" spans="2:12" s="376" customFormat="1" hidden="1" x14ac:dyDescent="0.3">
      <c r="B828" s="395" t="s">
        <v>8</v>
      </c>
      <c r="C828" s="444" t="s">
        <v>708</v>
      </c>
      <c r="D828" s="444"/>
      <c r="E828" s="446"/>
      <c r="F828" s="446"/>
      <c r="G828" s="446"/>
      <c r="H828" s="457"/>
      <c r="I828" s="450">
        <f>SUM(I827,I824,I820)</f>
        <v>51176.800000000003</v>
      </c>
      <c r="L828" s="394">
        <f>SUM(L827,L824,L820)*2</f>
        <v>224153.09599999999</v>
      </c>
    </row>
    <row r="829" spans="2:12" s="376" customFormat="1" hidden="1" x14ac:dyDescent="0.3">
      <c r="B829" s="395" t="s">
        <v>9</v>
      </c>
      <c r="C829" s="1089" t="str">
        <f>B$2</f>
        <v>Biaya Umum dan Keuntungan (D x 10%) Maks. 15%</v>
      </c>
      <c r="D829" s="1090"/>
      <c r="E829" s="1090"/>
      <c r="F829" s="1090"/>
      <c r="G829" s="1091"/>
      <c r="H829" s="355">
        <f>F$2</f>
        <v>0</v>
      </c>
      <c r="I829" s="355">
        <f>I828*H829</f>
        <v>0</v>
      </c>
      <c r="L829" s="394">
        <f>L828/100*10</f>
        <v>22415.309600000001</v>
      </c>
    </row>
    <row r="830" spans="2:12" s="376" customFormat="1" hidden="1" x14ac:dyDescent="0.3">
      <c r="B830" s="380" t="s">
        <v>11</v>
      </c>
      <c r="C830" s="458" t="s">
        <v>709</v>
      </c>
      <c r="D830" s="458"/>
      <c r="E830" s="459"/>
      <c r="F830" s="459"/>
      <c r="G830" s="459"/>
      <c r="H830" s="460"/>
      <c r="I830" s="461">
        <f>I829+I828</f>
        <v>51176.800000000003</v>
      </c>
      <c r="L830" s="394">
        <f>L829+L828</f>
        <v>246568.4056</v>
      </c>
    </row>
    <row r="831" spans="2:12" s="376" customFormat="1" hidden="1" x14ac:dyDescent="0.3">
      <c r="B831" s="375"/>
      <c r="C831" s="465"/>
      <c r="D831" s="465"/>
      <c r="E831" s="466"/>
      <c r="F831" s="466"/>
      <c r="G831" s="466"/>
      <c r="H831" s="470"/>
      <c r="I831" s="470"/>
    </row>
    <row r="832" spans="2:12" s="376" customFormat="1" x14ac:dyDescent="0.3">
      <c r="B832" s="398" t="s">
        <v>779</v>
      </c>
      <c r="C832" s="463"/>
      <c r="D832" s="463" t="s">
        <v>780</v>
      </c>
      <c r="E832" s="464"/>
      <c r="F832" s="464"/>
      <c r="G832" s="464"/>
      <c r="H832" s="464"/>
      <c r="I832" s="464"/>
    </row>
    <row r="833" spans="2:9" s="376" customFormat="1" x14ac:dyDescent="0.3">
      <c r="B833" s="374" t="s">
        <v>825</v>
      </c>
      <c r="C833" s="441"/>
      <c r="D833" s="441" t="s">
        <v>826</v>
      </c>
      <c r="E833" s="442"/>
      <c r="F833" s="442"/>
      <c r="G833" s="442"/>
      <c r="H833" s="442"/>
      <c r="I833" s="442"/>
    </row>
    <row r="834" spans="2:9" s="376" customFormat="1" ht="27.6" x14ac:dyDescent="0.3">
      <c r="B834" s="377" t="s">
        <v>486</v>
      </c>
      <c r="C834" s="1099" t="s">
        <v>51</v>
      </c>
      <c r="D834" s="1099"/>
      <c r="E834" s="443" t="s">
        <v>52</v>
      </c>
      <c r="F834" s="443" t="s">
        <v>53</v>
      </c>
      <c r="G834" s="443" t="s">
        <v>54</v>
      </c>
      <c r="H834" s="443" t="s">
        <v>699</v>
      </c>
      <c r="I834" s="443" t="s">
        <v>700</v>
      </c>
    </row>
    <row r="835" spans="2:9" s="376" customFormat="1" x14ac:dyDescent="0.3">
      <c r="B835" s="395" t="s">
        <v>701</v>
      </c>
      <c r="C835" s="444" t="s">
        <v>702</v>
      </c>
      <c r="D835" s="444"/>
      <c r="E835" s="445"/>
      <c r="F835" s="446"/>
      <c r="G835" s="445"/>
      <c r="H835" s="446"/>
      <c r="I835" s="445"/>
    </row>
    <row r="836" spans="2:9" s="376" customFormat="1" x14ac:dyDescent="0.3">
      <c r="B836" s="395"/>
      <c r="C836" s="358" t="str">
        <f>UB!C$5</f>
        <v>Pekerja</v>
      </c>
      <c r="D836" s="444"/>
      <c r="E836" s="356" t="str">
        <f>VLOOKUP(C836,UB!$C$5:$G$32,5,FALSE)</f>
        <v>L.01</v>
      </c>
      <c r="F836" s="356" t="str">
        <f>VLOOKUP(C836,UB!$C$5:$G$32,3,FALSE)</f>
        <v>OH</v>
      </c>
      <c r="G836" s="447">
        <v>0.15</v>
      </c>
      <c r="H836" s="355">
        <f>VLOOKUP(C836,UB!$C$5:$G$32,4,FALSE)</f>
        <v>110000</v>
      </c>
      <c r="I836" s="448">
        <f>H836*G836</f>
        <v>16500</v>
      </c>
    </row>
    <row r="837" spans="2:9" s="376" customFormat="1" x14ac:dyDescent="0.3">
      <c r="B837" s="395"/>
      <c r="C837" s="358" t="str">
        <f>UB!C$9</f>
        <v>Tukang Kayu</v>
      </c>
      <c r="D837" s="444"/>
      <c r="E837" s="356" t="str">
        <f>VLOOKUP(C837,UB!$C$5:$G$32,5,FALSE)</f>
        <v>L.02</v>
      </c>
      <c r="F837" s="356" t="str">
        <f>VLOOKUP(C837,UB!$C$5:$G$32,3,FALSE)</f>
        <v>OH</v>
      </c>
      <c r="G837" s="447">
        <v>0.45</v>
      </c>
      <c r="H837" s="355">
        <f>VLOOKUP(C837,UB!$C$5:$G$32,4,FALSE)</f>
        <v>120000</v>
      </c>
      <c r="I837" s="448">
        <f>H837*G837</f>
        <v>54000</v>
      </c>
    </row>
    <row r="838" spans="2:9" s="376" customFormat="1" x14ac:dyDescent="0.3">
      <c r="B838" s="395"/>
      <c r="C838" s="358" t="str">
        <f>UB!C$20</f>
        <v>Kepala Tukang</v>
      </c>
      <c r="D838" s="444"/>
      <c r="E838" s="356" t="str">
        <f>VLOOKUP(C838,UB!$C$5:$G$32,5,FALSE)</f>
        <v>L.03</v>
      </c>
      <c r="F838" s="356" t="str">
        <f>VLOOKUP(C838,UB!$C$5:$G$32,3,FALSE)</f>
        <v>OH</v>
      </c>
      <c r="G838" s="447">
        <v>4.4999999999999998E-2</v>
      </c>
      <c r="H838" s="355">
        <f>VLOOKUP(C838,UB!$C$5:$G$32,4,FALSE)</f>
        <v>130000</v>
      </c>
      <c r="I838" s="448">
        <f>H838*G838</f>
        <v>5850</v>
      </c>
    </row>
    <row r="839" spans="2:9" s="376" customFormat="1" x14ac:dyDescent="0.3">
      <c r="B839" s="395"/>
      <c r="C839" s="358" t="str">
        <f>UB!C$21</f>
        <v>Mandor</v>
      </c>
      <c r="D839" s="444"/>
      <c r="E839" s="356" t="str">
        <f>VLOOKUP(C839,UB!$C$5:$G$32,5,FALSE)</f>
        <v>L.04</v>
      </c>
      <c r="F839" s="356" t="str">
        <f>VLOOKUP(C839,UB!$C$5:$G$32,3,FALSE)</f>
        <v>OH</v>
      </c>
      <c r="G839" s="447">
        <v>8.0000000000000002E-3</v>
      </c>
      <c r="H839" s="355">
        <f>VLOOKUP(C839,UB!$C$5:$G$32,4,FALSE)</f>
        <v>130000</v>
      </c>
      <c r="I839" s="448">
        <f>H839*G839</f>
        <v>1040</v>
      </c>
    </row>
    <row r="840" spans="2:9" s="376" customFormat="1" x14ac:dyDescent="0.3">
      <c r="B840" s="378"/>
      <c r="C840" s="444"/>
      <c r="D840" s="444"/>
      <c r="E840" s="446"/>
      <c r="F840" s="446"/>
      <c r="G840" s="446"/>
      <c r="H840" s="449" t="s">
        <v>703</v>
      </c>
      <c r="I840" s="450">
        <f>SUM(I836:I839)</f>
        <v>77390</v>
      </c>
    </row>
    <row r="841" spans="2:9" s="376" customFormat="1" x14ac:dyDescent="0.3">
      <c r="B841" s="395" t="s">
        <v>704</v>
      </c>
      <c r="C841" s="444" t="s">
        <v>489</v>
      </c>
      <c r="D841" s="444"/>
      <c r="E841" s="445"/>
      <c r="F841" s="446"/>
      <c r="G841" s="445"/>
      <c r="H841" s="446"/>
      <c r="I841" s="445"/>
    </row>
    <row r="842" spans="2:9" s="376" customFormat="1" x14ac:dyDescent="0.3">
      <c r="B842" s="395"/>
      <c r="C842" s="444" t="str">
        <f>UB!C$71</f>
        <v>Balok kayu. 6 x 12</v>
      </c>
      <c r="D842" s="444"/>
      <c r="E842" s="445"/>
      <c r="F842" s="356" t="str">
        <f>VLOOKUP(C842,UB!$C$40:$F$364,3,FALSE)</f>
        <v>m3</v>
      </c>
      <c r="G842" s="447">
        <v>2.8000000000000001E-2</v>
      </c>
      <c r="H842" s="356">
        <f>VLOOKUP(C842,UB!$C$40:$F$364,4,FALSE)</f>
        <v>3500000</v>
      </c>
      <c r="I842" s="448">
        <f>H842*G842</f>
        <v>98000</v>
      </c>
    </row>
    <row r="843" spans="2:9" s="376" customFormat="1" x14ac:dyDescent="0.3">
      <c r="B843" s="395"/>
      <c r="C843" s="444" t="str">
        <f>UB!C$212</f>
        <v>Paku 5 – 10 cm</v>
      </c>
      <c r="D843" s="444"/>
      <c r="E843" s="445"/>
      <c r="F843" s="356" t="str">
        <f>VLOOKUP(C843,UB!$C$40:$F$364,3,FALSE)</f>
        <v>kg</v>
      </c>
      <c r="G843" s="447">
        <v>0.15</v>
      </c>
      <c r="H843" s="356">
        <f>VLOOKUP(C843,UB!$C$40:$F$364,4,FALSE)</f>
        <v>22000</v>
      </c>
      <c r="I843" s="448">
        <f>H843*G843</f>
        <v>3300</v>
      </c>
    </row>
    <row r="844" spans="2:9" s="376" customFormat="1" x14ac:dyDescent="0.3">
      <c r="B844" s="395"/>
      <c r="C844" s="444" t="str">
        <f>UB!C$290</f>
        <v>Plywood 4mm 120x240cm</v>
      </c>
      <c r="D844" s="444"/>
      <c r="E844" s="445"/>
      <c r="F844" s="356" t="str">
        <f>VLOOKUP(C844,UB!$C$40:$F$364,3,FALSE)</f>
        <v>Lembar</v>
      </c>
      <c r="G844" s="447">
        <v>0.86</v>
      </c>
      <c r="H844" s="356">
        <f>VLOOKUP(C844,UB!$C$40:$F$364,4,FALSE)</f>
        <v>88000</v>
      </c>
      <c r="I844" s="448">
        <f>H844*G844</f>
        <v>75680</v>
      </c>
    </row>
    <row r="845" spans="2:9" s="376" customFormat="1" x14ac:dyDescent="0.3">
      <c r="B845" s="395"/>
      <c r="C845" s="444" t="str">
        <f>UB!C$180</f>
        <v>Lem Kayu</v>
      </c>
      <c r="D845" s="444"/>
      <c r="E845" s="445"/>
      <c r="F845" s="356" t="str">
        <f>VLOOKUP(C845,UB!$C$40:$F$364,3,FALSE)</f>
        <v>Kg</v>
      </c>
      <c r="G845" s="447">
        <v>0.56000000000000005</v>
      </c>
      <c r="H845" s="356">
        <f>VLOOKUP(C845,UB!$C$40:$F$364,4,FALSE)</f>
        <v>27500.000000000004</v>
      </c>
      <c r="I845" s="448">
        <f>H845*G845</f>
        <v>15400.000000000004</v>
      </c>
    </row>
    <row r="846" spans="2:9" s="376" customFormat="1" x14ac:dyDescent="0.3">
      <c r="B846" s="378"/>
      <c r="C846" s="444"/>
      <c r="D846" s="444"/>
      <c r="E846" s="446"/>
      <c r="F846" s="446"/>
      <c r="G846" s="446"/>
      <c r="H846" s="449" t="s">
        <v>705</v>
      </c>
      <c r="I846" s="450">
        <f>SUM(I842:I845)</f>
        <v>192380</v>
      </c>
    </row>
    <row r="847" spans="2:9" s="376" customFormat="1" x14ac:dyDescent="0.3">
      <c r="B847" s="395" t="s">
        <v>706</v>
      </c>
      <c r="C847" s="444" t="s">
        <v>490</v>
      </c>
      <c r="D847" s="444"/>
      <c r="E847" s="445"/>
      <c r="F847" s="446"/>
      <c r="G847" s="445"/>
      <c r="H847" s="446"/>
      <c r="I847" s="445"/>
    </row>
    <row r="848" spans="2:9" s="376" customFormat="1" x14ac:dyDescent="0.3">
      <c r="B848" s="379"/>
      <c r="C848" s="451"/>
      <c r="D848" s="451"/>
      <c r="E848" s="452"/>
      <c r="F848" s="453"/>
      <c r="G848" s="454"/>
      <c r="H848" s="455">
        <v>0</v>
      </c>
      <c r="I848" s="456">
        <f>H848*G848</f>
        <v>0</v>
      </c>
    </row>
    <row r="849" spans="2:9" s="376" customFormat="1" x14ac:dyDescent="0.3">
      <c r="B849" s="378"/>
      <c r="C849" s="444"/>
      <c r="D849" s="444"/>
      <c r="E849" s="446"/>
      <c r="F849" s="446"/>
      <c r="G849" s="446"/>
      <c r="H849" s="457" t="s">
        <v>707</v>
      </c>
      <c r="I849" s="450">
        <f>SUM(I848)</f>
        <v>0</v>
      </c>
    </row>
    <row r="850" spans="2:9" s="376" customFormat="1" x14ac:dyDescent="0.3">
      <c r="B850" s="395" t="s">
        <v>8</v>
      </c>
      <c r="C850" s="444" t="s">
        <v>708</v>
      </c>
      <c r="D850" s="444"/>
      <c r="E850" s="446"/>
      <c r="F850" s="446"/>
      <c r="G850" s="446"/>
      <c r="H850" s="457"/>
      <c r="I850" s="450">
        <f>SUM(I849,I846,I840)</f>
        <v>269770</v>
      </c>
    </row>
    <row r="851" spans="2:9" s="376" customFormat="1" x14ac:dyDescent="0.3">
      <c r="B851" s="395" t="s">
        <v>9</v>
      </c>
      <c r="C851" s="1089" t="str">
        <f>B$2</f>
        <v>Biaya Umum dan Keuntungan (D x 10%) Maks. 15%</v>
      </c>
      <c r="D851" s="1090"/>
      <c r="E851" s="1090"/>
      <c r="F851" s="1090"/>
      <c r="G851" s="1091"/>
      <c r="H851" s="355">
        <f>F$2</f>
        <v>0</v>
      </c>
      <c r="I851" s="355">
        <f>I850*H851</f>
        <v>0</v>
      </c>
    </row>
    <row r="852" spans="2:9" s="376" customFormat="1" x14ac:dyDescent="0.3">
      <c r="B852" s="380" t="s">
        <v>11</v>
      </c>
      <c r="C852" s="458" t="s">
        <v>709</v>
      </c>
      <c r="D852" s="458"/>
      <c r="E852" s="459"/>
      <c r="F852" s="459"/>
      <c r="G852" s="459"/>
      <c r="H852" s="460"/>
      <c r="I852" s="461">
        <f>I851+I850</f>
        <v>269770</v>
      </c>
    </row>
    <row r="853" spans="2:9" s="376" customFormat="1" x14ac:dyDescent="0.3">
      <c r="C853" s="465"/>
      <c r="D853" s="465"/>
      <c r="E853" s="466"/>
      <c r="F853" s="466"/>
      <c r="G853" s="466"/>
      <c r="H853" s="466"/>
      <c r="I853" s="466"/>
    </row>
    <row r="854" spans="2:9" s="383" customFormat="1" x14ac:dyDescent="0.3">
      <c r="B854" s="382" t="s">
        <v>781</v>
      </c>
      <c r="C854" s="471"/>
      <c r="D854" s="471" t="s">
        <v>827</v>
      </c>
      <c r="E854" s="472"/>
      <c r="F854" s="472"/>
      <c r="G854" s="472"/>
      <c r="H854" s="472"/>
      <c r="I854" s="472"/>
    </row>
    <row r="855" spans="2:9" s="383" customFormat="1" ht="27.6" x14ac:dyDescent="0.3">
      <c r="B855" s="384" t="s">
        <v>486</v>
      </c>
      <c r="C855" s="1099" t="s">
        <v>51</v>
      </c>
      <c r="D855" s="1099"/>
      <c r="E855" s="443" t="s">
        <v>52</v>
      </c>
      <c r="F855" s="443" t="s">
        <v>53</v>
      </c>
      <c r="G855" s="443" t="s">
        <v>54</v>
      </c>
      <c r="H855" s="443" t="s">
        <v>699</v>
      </c>
      <c r="I855" s="443" t="s">
        <v>700</v>
      </c>
    </row>
    <row r="856" spans="2:9" s="383" customFormat="1" x14ac:dyDescent="0.3">
      <c r="B856" s="396" t="s">
        <v>701</v>
      </c>
      <c r="C856" s="444" t="s">
        <v>702</v>
      </c>
      <c r="D856" s="444"/>
      <c r="E856" s="445"/>
      <c r="F856" s="446"/>
      <c r="G856" s="445"/>
      <c r="H856" s="446"/>
      <c r="I856" s="445"/>
    </row>
    <row r="857" spans="2:9" s="383" customFormat="1" x14ac:dyDescent="0.3">
      <c r="B857" s="396"/>
      <c r="C857" s="358" t="str">
        <f>UB!C$5</f>
        <v>Pekerja</v>
      </c>
      <c r="D857" s="444"/>
      <c r="E857" s="356" t="str">
        <f>VLOOKUP(C857,UB!$C$5:$G$32,5,FALSE)</f>
        <v>L.01</v>
      </c>
      <c r="F857" s="356" t="str">
        <f>VLOOKUP(C857,UB!$C$5:$G$32,3,FALSE)</f>
        <v>OH</v>
      </c>
      <c r="G857" s="447">
        <v>7</v>
      </c>
      <c r="H857" s="355">
        <f>VLOOKUP(C857,UB!$C$5:$G$32,4,FALSE)</f>
        <v>110000</v>
      </c>
      <c r="I857" s="448">
        <f>H857*G857</f>
        <v>770000</v>
      </c>
    </row>
    <row r="858" spans="2:9" s="383" customFormat="1" x14ac:dyDescent="0.3">
      <c r="B858" s="396"/>
      <c r="C858" s="358" t="str">
        <f>UB!C$9</f>
        <v>Tukang Kayu</v>
      </c>
      <c r="D858" s="444"/>
      <c r="E858" s="356" t="str">
        <f>VLOOKUP(C858,UB!$C$5:$G$32,5,FALSE)</f>
        <v>L.02</v>
      </c>
      <c r="F858" s="356" t="str">
        <f>VLOOKUP(C858,UB!$C$5:$G$32,3,FALSE)</f>
        <v>OH</v>
      </c>
      <c r="G858" s="447">
        <v>21</v>
      </c>
      <c r="H858" s="355">
        <f>VLOOKUP(C858,UB!$C$5:$G$32,4,FALSE)</f>
        <v>120000</v>
      </c>
      <c r="I858" s="448">
        <f>H858*G858</f>
        <v>2520000</v>
      </c>
    </row>
    <row r="859" spans="2:9" s="383" customFormat="1" x14ac:dyDescent="0.3">
      <c r="B859" s="396"/>
      <c r="C859" s="358" t="str">
        <f>UB!C$20</f>
        <v>Kepala Tukang</v>
      </c>
      <c r="D859" s="444"/>
      <c r="E859" s="356" t="str">
        <f>VLOOKUP(C859,UB!$C$5:$G$32,5,FALSE)</f>
        <v>L.03</v>
      </c>
      <c r="F859" s="356" t="str">
        <f>VLOOKUP(C859,UB!$C$5:$G$32,3,FALSE)</f>
        <v>OH</v>
      </c>
      <c r="G859" s="447">
        <v>2.1</v>
      </c>
      <c r="H859" s="355">
        <f>VLOOKUP(C859,UB!$C$5:$G$32,4,FALSE)</f>
        <v>130000</v>
      </c>
      <c r="I859" s="448">
        <f>H859*G859</f>
        <v>273000</v>
      </c>
    </row>
    <row r="860" spans="2:9" s="383" customFormat="1" x14ac:dyDescent="0.3">
      <c r="B860" s="396"/>
      <c r="C860" s="358" t="str">
        <f>UB!C$21</f>
        <v>Mandor</v>
      </c>
      <c r="D860" s="444"/>
      <c r="E860" s="356" t="str">
        <f>VLOOKUP(C860,UB!$C$5:$G$32,5,FALSE)</f>
        <v>L.04</v>
      </c>
      <c r="F860" s="356" t="str">
        <f>VLOOKUP(C860,UB!$C$5:$G$32,3,FALSE)</f>
        <v>OH</v>
      </c>
      <c r="G860" s="447">
        <v>0.35</v>
      </c>
      <c r="H860" s="355">
        <f>VLOOKUP(C860,UB!$C$5:$G$32,4,FALSE)</f>
        <v>130000</v>
      </c>
      <c r="I860" s="448">
        <f>H860*G860</f>
        <v>45500</v>
      </c>
    </row>
    <row r="861" spans="2:9" s="383" customFormat="1" x14ac:dyDescent="0.3">
      <c r="B861" s="385"/>
      <c r="C861" s="444"/>
      <c r="D861" s="444"/>
      <c r="E861" s="446"/>
      <c r="F861" s="446"/>
      <c r="G861" s="446"/>
      <c r="H861" s="449" t="s">
        <v>703</v>
      </c>
      <c r="I861" s="450">
        <f>SUM(I857:I860)</f>
        <v>3608500</v>
      </c>
    </row>
    <row r="862" spans="2:9" s="383" customFormat="1" x14ac:dyDescent="0.3">
      <c r="B862" s="401" t="s">
        <v>704</v>
      </c>
      <c r="C862" s="444" t="s">
        <v>489</v>
      </c>
      <c r="D862" s="467"/>
      <c r="E862" s="468"/>
      <c r="F862" s="446"/>
      <c r="G862" s="468"/>
      <c r="H862" s="446"/>
      <c r="I862" s="468"/>
    </row>
    <row r="863" spans="2:9" s="383" customFormat="1" x14ac:dyDescent="0.3">
      <c r="B863" s="401"/>
      <c r="C863" s="467" t="str">
        <f>UB!C$69</f>
        <v>Balok Kayu</v>
      </c>
      <c r="D863" s="467"/>
      <c r="E863" s="468"/>
      <c r="F863" s="356" t="str">
        <f>VLOOKUP(C863,UB!$C$40:$F$364,3,FALSE)</f>
        <v>m3</v>
      </c>
      <c r="G863" s="473">
        <v>1.1000000000000001</v>
      </c>
      <c r="H863" s="356">
        <f>VLOOKUP(C863,UB!$C$40:$F$364,4,FALSE)</f>
        <v>3500000</v>
      </c>
      <c r="I863" s="474">
        <f>H863*G863</f>
        <v>3850000.0000000005</v>
      </c>
    </row>
    <row r="864" spans="2:9" s="383" customFormat="1" x14ac:dyDescent="0.3">
      <c r="B864" s="396"/>
      <c r="C864" s="444" t="str">
        <f>UB!C$212</f>
        <v>Paku 5 – 10 cm</v>
      </c>
      <c r="D864" s="444"/>
      <c r="E864" s="445"/>
      <c r="F864" s="356" t="str">
        <f>VLOOKUP(C864,UB!$C$40:$F$364,3,FALSE)</f>
        <v>kg</v>
      </c>
      <c r="G864" s="447">
        <v>1.25</v>
      </c>
      <c r="H864" s="356">
        <f>VLOOKUP(C864,UB!$C$40:$F$364,4,FALSE)</f>
        <v>22000</v>
      </c>
      <c r="I864" s="448">
        <f>H864*G864</f>
        <v>27500</v>
      </c>
    </row>
    <row r="865" spans="2:9" s="383" customFormat="1" x14ac:dyDescent="0.3">
      <c r="B865" s="386"/>
      <c r="C865" s="444" t="str">
        <f>UB!C$180</f>
        <v>Lem Kayu</v>
      </c>
      <c r="D865" s="451"/>
      <c r="E865" s="452"/>
      <c r="F865" s="356" t="str">
        <f>VLOOKUP(C865,UB!$C$40:$F$364,3,FALSE)</f>
        <v>Kg</v>
      </c>
      <c r="G865" s="454">
        <v>1</v>
      </c>
      <c r="H865" s="356">
        <f>VLOOKUP(C865,UB!$C$40:$F$364,4,FALSE)</f>
        <v>27500.000000000004</v>
      </c>
      <c r="I865" s="456">
        <f>H865*G865</f>
        <v>27500.000000000004</v>
      </c>
    </row>
    <row r="866" spans="2:9" s="383" customFormat="1" x14ac:dyDescent="0.3">
      <c r="B866" s="385"/>
      <c r="C866" s="444"/>
      <c r="D866" s="444"/>
      <c r="E866" s="446"/>
      <c r="F866" s="356"/>
      <c r="G866" s="446"/>
      <c r="H866" s="449" t="s">
        <v>705</v>
      </c>
      <c r="I866" s="450">
        <f>SUM(I863:I865)</f>
        <v>3905000.0000000005</v>
      </c>
    </row>
    <row r="867" spans="2:9" s="383" customFormat="1" x14ac:dyDescent="0.3">
      <c r="B867" s="396" t="s">
        <v>706</v>
      </c>
      <c r="C867" s="444" t="s">
        <v>490</v>
      </c>
      <c r="D867" s="444"/>
      <c r="E867" s="445"/>
      <c r="F867" s="446"/>
      <c r="G867" s="445"/>
      <c r="H867" s="446"/>
      <c r="I867" s="445"/>
    </row>
    <row r="868" spans="2:9" s="383" customFormat="1" x14ac:dyDescent="0.3">
      <c r="B868" s="386"/>
      <c r="C868" s="451"/>
      <c r="D868" s="451"/>
      <c r="E868" s="452"/>
      <c r="F868" s="453"/>
      <c r="G868" s="454"/>
      <c r="H868" s="455">
        <v>0</v>
      </c>
      <c r="I868" s="456">
        <f>H868*G868</f>
        <v>0</v>
      </c>
    </row>
    <row r="869" spans="2:9" s="383" customFormat="1" x14ac:dyDescent="0.3">
      <c r="B869" s="385"/>
      <c r="C869" s="444"/>
      <c r="D869" s="444"/>
      <c r="E869" s="446"/>
      <c r="F869" s="446"/>
      <c r="G869" s="446"/>
      <c r="H869" s="457" t="s">
        <v>707</v>
      </c>
      <c r="I869" s="450">
        <f>SUM(I868)</f>
        <v>0</v>
      </c>
    </row>
    <row r="870" spans="2:9" s="383" customFormat="1" x14ac:dyDescent="0.3">
      <c r="B870" s="396" t="s">
        <v>8</v>
      </c>
      <c r="C870" s="444" t="s">
        <v>708</v>
      </c>
      <c r="D870" s="444"/>
      <c r="E870" s="446"/>
      <c r="F870" s="446"/>
      <c r="G870" s="446"/>
      <c r="H870" s="457"/>
      <c r="I870" s="450">
        <f>SUM(I869,I866,I861)</f>
        <v>7513500</v>
      </c>
    </row>
    <row r="871" spans="2:9" s="383" customFormat="1" x14ac:dyDescent="0.3">
      <c r="B871" s="396" t="s">
        <v>9</v>
      </c>
      <c r="C871" s="1089" t="str">
        <f>B$2</f>
        <v>Biaya Umum dan Keuntungan (D x 10%) Maks. 15%</v>
      </c>
      <c r="D871" s="1090"/>
      <c r="E871" s="1090"/>
      <c r="F871" s="1090"/>
      <c r="G871" s="1091"/>
      <c r="H871" s="355">
        <f>F$2</f>
        <v>0</v>
      </c>
      <c r="I871" s="355">
        <f>I870*H871</f>
        <v>0</v>
      </c>
    </row>
    <row r="872" spans="2:9" s="383" customFormat="1" x14ac:dyDescent="0.3">
      <c r="B872" s="387" t="s">
        <v>11</v>
      </c>
      <c r="C872" s="458" t="s">
        <v>709</v>
      </c>
      <c r="D872" s="458"/>
      <c r="E872" s="459"/>
      <c r="F872" s="459"/>
      <c r="G872" s="459"/>
      <c r="H872" s="460"/>
      <c r="I872" s="461">
        <f>I871+I870</f>
        <v>7513500</v>
      </c>
    </row>
    <row r="873" spans="2:9" s="383" customFormat="1" x14ac:dyDescent="0.3">
      <c r="C873" s="475"/>
      <c r="D873" s="475"/>
      <c r="E873" s="476"/>
      <c r="F873" s="476"/>
      <c r="G873" s="476"/>
      <c r="H873" s="476"/>
      <c r="I873" s="476"/>
    </row>
    <row r="874" spans="2:9" s="383" customFormat="1" x14ac:dyDescent="0.3">
      <c r="B874" s="382" t="s">
        <v>782</v>
      </c>
      <c r="C874" s="471"/>
      <c r="D874" s="471" t="s">
        <v>783</v>
      </c>
      <c r="E874" s="472"/>
      <c r="F874" s="472"/>
      <c r="G874" s="472"/>
      <c r="H874" s="472"/>
      <c r="I874" s="472"/>
    </row>
    <row r="875" spans="2:9" s="383" customFormat="1" ht="27.6" x14ac:dyDescent="0.3">
      <c r="B875" s="384" t="s">
        <v>486</v>
      </c>
      <c r="C875" s="1099" t="s">
        <v>51</v>
      </c>
      <c r="D875" s="1099"/>
      <c r="E875" s="443" t="s">
        <v>52</v>
      </c>
      <c r="F875" s="443" t="s">
        <v>53</v>
      </c>
      <c r="G875" s="443" t="s">
        <v>54</v>
      </c>
      <c r="H875" s="443" t="s">
        <v>699</v>
      </c>
      <c r="I875" s="443" t="s">
        <v>700</v>
      </c>
    </row>
    <row r="876" spans="2:9" s="383" customFormat="1" x14ac:dyDescent="0.3">
      <c r="B876" s="396" t="s">
        <v>701</v>
      </c>
      <c r="C876" s="444" t="s">
        <v>702</v>
      </c>
      <c r="D876" s="444"/>
      <c r="E876" s="445"/>
      <c r="F876" s="446"/>
      <c r="G876" s="445"/>
      <c r="H876" s="446"/>
      <c r="I876" s="445"/>
    </row>
    <row r="877" spans="2:9" s="383" customFormat="1" x14ac:dyDescent="0.3">
      <c r="B877" s="396"/>
      <c r="C877" s="358" t="str">
        <f>UB!C$5</f>
        <v>Pekerja</v>
      </c>
      <c r="D877" s="444"/>
      <c r="E877" s="356" t="str">
        <f>VLOOKUP(C877,UB!$C$5:$G$32,5,FALSE)</f>
        <v>L.01</v>
      </c>
      <c r="F877" s="356" t="str">
        <f>VLOOKUP(C877,UB!$C$5:$G$32,3,FALSE)</f>
        <v>OH</v>
      </c>
      <c r="G877" s="447">
        <v>1</v>
      </c>
      <c r="H877" s="355">
        <f>VLOOKUP(C877,UB!$C$5:$G$32,4,FALSE)</f>
        <v>110000</v>
      </c>
      <c r="I877" s="448">
        <f>H877*G877</f>
        <v>110000</v>
      </c>
    </row>
    <row r="878" spans="2:9" s="383" customFormat="1" x14ac:dyDescent="0.3">
      <c r="B878" s="396"/>
      <c r="C878" s="358" t="str">
        <f>UB!C$9</f>
        <v>Tukang Kayu</v>
      </c>
      <c r="D878" s="444"/>
      <c r="E878" s="356" t="str">
        <f>VLOOKUP(C878,UB!$C$5:$G$32,5,FALSE)</f>
        <v>L.02</v>
      </c>
      <c r="F878" s="356" t="str">
        <f>VLOOKUP(C878,UB!$C$5:$G$32,3,FALSE)</f>
        <v>OH</v>
      </c>
      <c r="G878" s="447">
        <v>3</v>
      </c>
      <c r="H878" s="355">
        <f>VLOOKUP(C878,UB!$C$5:$G$32,4,FALSE)</f>
        <v>120000</v>
      </c>
      <c r="I878" s="448">
        <f>H878*G878</f>
        <v>360000</v>
      </c>
    </row>
    <row r="879" spans="2:9" s="383" customFormat="1" x14ac:dyDescent="0.3">
      <c r="B879" s="396"/>
      <c r="C879" s="358" t="str">
        <f>UB!C$20</f>
        <v>Kepala Tukang</v>
      </c>
      <c r="D879" s="444"/>
      <c r="E879" s="356" t="str">
        <f>VLOOKUP(C879,UB!$C$5:$G$32,5,FALSE)</f>
        <v>L.03</v>
      </c>
      <c r="F879" s="356" t="str">
        <f>VLOOKUP(C879,UB!$C$5:$G$32,3,FALSE)</f>
        <v>OH</v>
      </c>
      <c r="G879" s="447">
        <v>0.3</v>
      </c>
      <c r="H879" s="355">
        <f>VLOOKUP(C879,UB!$C$5:$G$32,4,FALSE)</f>
        <v>130000</v>
      </c>
      <c r="I879" s="448">
        <f>H879*G879</f>
        <v>39000</v>
      </c>
    </row>
    <row r="880" spans="2:9" s="383" customFormat="1" x14ac:dyDescent="0.3">
      <c r="B880" s="396"/>
      <c r="C880" s="358" t="str">
        <f>UB!C$21</f>
        <v>Mandor</v>
      </c>
      <c r="D880" s="444"/>
      <c r="E880" s="356" t="str">
        <f>VLOOKUP(C880,UB!$C$5:$G$32,5,FALSE)</f>
        <v>L.04</v>
      </c>
      <c r="F880" s="356" t="str">
        <f>VLOOKUP(C880,UB!$C$5:$G$32,3,FALSE)</f>
        <v>OH</v>
      </c>
      <c r="G880" s="447">
        <v>0.05</v>
      </c>
      <c r="H880" s="355">
        <f>VLOOKUP(C880,UB!$C$5:$G$32,4,FALSE)</f>
        <v>130000</v>
      </c>
      <c r="I880" s="448">
        <f>H880*G880</f>
        <v>6500</v>
      </c>
    </row>
    <row r="881" spans="2:9" s="383" customFormat="1" x14ac:dyDescent="0.3">
      <c r="B881" s="385"/>
      <c r="C881" s="444"/>
      <c r="D881" s="444"/>
      <c r="E881" s="446"/>
      <c r="F881" s="446"/>
      <c r="G881" s="446"/>
      <c r="H881" s="449" t="s">
        <v>703</v>
      </c>
      <c r="I881" s="450">
        <f>SUM(I877:I880)</f>
        <v>515500</v>
      </c>
    </row>
    <row r="882" spans="2:9" s="383" customFormat="1" x14ac:dyDescent="0.3">
      <c r="B882" s="401" t="s">
        <v>704</v>
      </c>
      <c r="C882" s="467" t="s">
        <v>489</v>
      </c>
      <c r="D882" s="467"/>
      <c r="E882" s="468"/>
      <c r="F882" s="469"/>
      <c r="G882" s="468"/>
      <c r="H882" s="446"/>
      <c r="I882" s="468"/>
    </row>
    <row r="883" spans="2:9" s="383" customFormat="1" x14ac:dyDescent="0.3">
      <c r="B883" s="396"/>
      <c r="C883" s="444" t="str">
        <f>UB!C$239</f>
        <v>Papan kayu kelas 1</v>
      </c>
      <c r="D883" s="444"/>
      <c r="E883" s="445"/>
      <c r="F883" s="356" t="str">
        <f>VLOOKUP(C883,UB!$C$40:$F$364,3,FALSE)</f>
        <v>m3</v>
      </c>
      <c r="G883" s="447">
        <v>0.04</v>
      </c>
      <c r="H883" s="356">
        <f>VLOOKUP(C883,UB!$C$40:$F$364,4,FALSE)</f>
        <v>5500000</v>
      </c>
      <c r="I883" s="448">
        <f>H883*G883</f>
        <v>220000</v>
      </c>
    </row>
    <row r="884" spans="2:9" s="383" customFormat="1" x14ac:dyDescent="0.3">
      <c r="B884" s="386"/>
      <c r="C884" s="444" t="str">
        <f>UB!C$180</f>
        <v>Lem Kayu</v>
      </c>
      <c r="D884" s="444"/>
      <c r="E884" s="445"/>
      <c r="F884" s="356" t="str">
        <f>VLOOKUP(C884,UB!$C$40:$F$364,3,FALSE)</f>
        <v>Kg</v>
      </c>
      <c r="G884" s="454">
        <v>0.5</v>
      </c>
      <c r="H884" s="356">
        <f>VLOOKUP(C884,UB!$C$40:$F$364,4,FALSE)</f>
        <v>27500.000000000004</v>
      </c>
      <c r="I884" s="456">
        <f>H884*G884</f>
        <v>13750.000000000002</v>
      </c>
    </row>
    <row r="885" spans="2:9" s="383" customFormat="1" x14ac:dyDescent="0.3">
      <c r="B885" s="385"/>
      <c r="C885" s="444"/>
      <c r="D885" s="444"/>
      <c r="E885" s="446"/>
      <c r="F885" s="446"/>
      <c r="G885" s="446"/>
      <c r="H885" s="449" t="s">
        <v>705</v>
      </c>
      <c r="I885" s="450">
        <f>SUM(I883:I884)</f>
        <v>233750</v>
      </c>
    </row>
    <row r="886" spans="2:9" s="383" customFormat="1" x14ac:dyDescent="0.3">
      <c r="B886" s="396" t="s">
        <v>706</v>
      </c>
      <c r="C886" s="444" t="s">
        <v>490</v>
      </c>
      <c r="D886" s="444"/>
      <c r="E886" s="445"/>
      <c r="F886" s="446"/>
      <c r="G886" s="445"/>
      <c r="H886" s="446"/>
      <c r="I886" s="445"/>
    </row>
    <row r="887" spans="2:9" s="383" customFormat="1" x14ac:dyDescent="0.3">
      <c r="B887" s="386"/>
      <c r="C887" s="451"/>
      <c r="D887" s="451"/>
      <c r="E887" s="452"/>
      <c r="F887" s="453"/>
      <c r="G887" s="454"/>
      <c r="H887" s="455">
        <v>0</v>
      </c>
      <c r="I887" s="456">
        <f>H887*G887</f>
        <v>0</v>
      </c>
    </row>
    <row r="888" spans="2:9" s="383" customFormat="1" x14ac:dyDescent="0.3">
      <c r="B888" s="385"/>
      <c r="C888" s="444"/>
      <c r="D888" s="444"/>
      <c r="E888" s="446"/>
      <c r="F888" s="446"/>
      <c r="G888" s="446"/>
      <c r="H888" s="457" t="s">
        <v>707</v>
      </c>
      <c r="I888" s="450">
        <f>SUM(I887)</f>
        <v>0</v>
      </c>
    </row>
    <row r="889" spans="2:9" s="383" customFormat="1" x14ac:dyDescent="0.3">
      <c r="B889" s="396" t="s">
        <v>8</v>
      </c>
      <c r="C889" s="444" t="s">
        <v>708</v>
      </c>
      <c r="D889" s="444"/>
      <c r="E889" s="446"/>
      <c r="F889" s="446"/>
      <c r="G889" s="446"/>
      <c r="H889" s="457"/>
      <c r="I889" s="450">
        <f>SUM(I888,I885,I881)</f>
        <v>749250</v>
      </c>
    </row>
    <row r="890" spans="2:9" s="383" customFormat="1" x14ac:dyDescent="0.3">
      <c r="B890" s="396" t="s">
        <v>9</v>
      </c>
      <c r="C890" s="1089" t="str">
        <f>B$2</f>
        <v>Biaya Umum dan Keuntungan (D x 10%) Maks. 15%</v>
      </c>
      <c r="D890" s="1090"/>
      <c r="E890" s="1090"/>
      <c r="F890" s="1090"/>
      <c r="G890" s="1091"/>
      <c r="H890" s="355">
        <f>F$2</f>
        <v>0</v>
      </c>
      <c r="I890" s="355">
        <f>I889*H890</f>
        <v>0</v>
      </c>
    </row>
    <row r="891" spans="2:9" s="383" customFormat="1" x14ac:dyDescent="0.3">
      <c r="B891" s="387" t="s">
        <v>11</v>
      </c>
      <c r="C891" s="458" t="s">
        <v>709</v>
      </c>
      <c r="D891" s="458"/>
      <c r="E891" s="459"/>
      <c r="F891" s="459"/>
      <c r="G891" s="459"/>
      <c r="H891" s="460"/>
      <c r="I891" s="461">
        <f>I890+I889</f>
        <v>749250</v>
      </c>
    </row>
    <row r="892" spans="2:9" s="383" customFormat="1" x14ac:dyDescent="0.3">
      <c r="C892" s="475"/>
      <c r="D892" s="475"/>
      <c r="E892" s="476"/>
      <c r="F892" s="476"/>
      <c r="G892" s="476"/>
      <c r="H892" s="476"/>
      <c r="I892" s="476"/>
    </row>
    <row r="893" spans="2:9" s="383" customFormat="1" x14ac:dyDescent="0.3">
      <c r="B893" s="382" t="s">
        <v>888</v>
      </c>
      <c r="C893" s="471"/>
      <c r="D893" s="475" t="s">
        <v>889</v>
      </c>
      <c r="E893" s="472"/>
      <c r="F893" s="472"/>
      <c r="G893" s="472"/>
      <c r="H893" s="472"/>
      <c r="I893" s="472"/>
    </row>
    <row r="894" spans="2:9" s="383" customFormat="1" ht="27.6" x14ac:dyDescent="0.3">
      <c r="B894" s="384" t="s">
        <v>486</v>
      </c>
      <c r="C894" s="1099" t="s">
        <v>51</v>
      </c>
      <c r="D894" s="1099"/>
      <c r="E894" s="443" t="s">
        <v>52</v>
      </c>
      <c r="F894" s="443" t="s">
        <v>53</v>
      </c>
      <c r="G894" s="443" t="s">
        <v>54</v>
      </c>
      <c r="H894" s="443" t="s">
        <v>699</v>
      </c>
      <c r="I894" s="443" t="s">
        <v>700</v>
      </c>
    </row>
    <row r="895" spans="2:9" s="383" customFormat="1" x14ac:dyDescent="0.3">
      <c r="B895" s="396" t="s">
        <v>701</v>
      </c>
      <c r="C895" s="444" t="s">
        <v>702</v>
      </c>
      <c r="D895" s="444"/>
      <c r="E895" s="445"/>
      <c r="F895" s="446"/>
      <c r="G895" s="445"/>
      <c r="H895" s="446"/>
      <c r="I895" s="445"/>
    </row>
    <row r="896" spans="2:9" s="383" customFormat="1" x14ac:dyDescent="0.3">
      <c r="B896" s="396"/>
      <c r="C896" s="358" t="str">
        <f>UB!C$5</f>
        <v>Pekerja</v>
      </c>
      <c r="D896" s="444"/>
      <c r="E896" s="356" t="str">
        <f>VLOOKUP(C896,UB!$C$5:$G$32,5,FALSE)</f>
        <v>L.01</v>
      </c>
      <c r="F896" s="356" t="str">
        <f>VLOOKUP(C896,UB!$C$5:$G$32,3,FALSE)</f>
        <v>OH</v>
      </c>
      <c r="G896" s="447">
        <v>4</v>
      </c>
      <c r="H896" s="355">
        <f>VLOOKUP(C896,UB!$C$5:$G$32,4,FALSE)</f>
        <v>110000</v>
      </c>
      <c r="I896" s="448">
        <f>H896*G896</f>
        <v>440000</v>
      </c>
    </row>
    <row r="897" spans="2:9" s="383" customFormat="1" x14ac:dyDescent="0.3">
      <c r="B897" s="396"/>
      <c r="C897" s="358" t="str">
        <f>UB!C$9</f>
        <v>Tukang Kayu</v>
      </c>
      <c r="D897" s="444"/>
      <c r="E897" s="356" t="str">
        <f>VLOOKUP(C897,UB!$C$5:$G$32,5,FALSE)</f>
        <v>L.02</v>
      </c>
      <c r="F897" s="356" t="str">
        <f>VLOOKUP(C897,UB!$C$5:$G$32,3,FALSE)</f>
        <v>OH</v>
      </c>
      <c r="G897" s="447">
        <v>12</v>
      </c>
      <c r="H897" s="355">
        <f>VLOOKUP(C897,UB!$C$5:$G$32,4,FALSE)</f>
        <v>120000</v>
      </c>
      <c r="I897" s="448">
        <f>H897*G897</f>
        <v>1440000</v>
      </c>
    </row>
    <row r="898" spans="2:9" s="383" customFormat="1" x14ac:dyDescent="0.3">
      <c r="B898" s="396"/>
      <c r="C898" s="358" t="str">
        <f>UB!C$20</f>
        <v>Kepala Tukang</v>
      </c>
      <c r="D898" s="444"/>
      <c r="E898" s="356" t="str">
        <f>VLOOKUP(C898,UB!$C$5:$G$32,5,FALSE)</f>
        <v>L.03</v>
      </c>
      <c r="F898" s="356" t="str">
        <f>VLOOKUP(C898,UB!$C$5:$G$32,3,FALSE)</f>
        <v>OH</v>
      </c>
      <c r="G898" s="447">
        <v>1.2</v>
      </c>
      <c r="H898" s="355">
        <f>VLOOKUP(C898,UB!$C$5:$G$32,4,FALSE)</f>
        <v>130000</v>
      </c>
      <c r="I898" s="448">
        <f>H898*G898</f>
        <v>156000</v>
      </c>
    </row>
    <row r="899" spans="2:9" s="383" customFormat="1" x14ac:dyDescent="0.3">
      <c r="B899" s="396"/>
      <c r="C899" s="358" t="str">
        <f>UB!C$21</f>
        <v>Mandor</v>
      </c>
      <c r="D899" s="444"/>
      <c r="E899" s="356" t="str">
        <f>VLOOKUP(C899,UB!$C$5:$G$32,5,FALSE)</f>
        <v>L.04</v>
      </c>
      <c r="F899" s="356" t="str">
        <f>VLOOKUP(C899,UB!$C$5:$G$32,3,FALSE)</f>
        <v>OH</v>
      </c>
      <c r="G899" s="447">
        <v>0.2</v>
      </c>
      <c r="H899" s="355">
        <f>VLOOKUP(C899,UB!$C$5:$G$32,4,FALSE)</f>
        <v>130000</v>
      </c>
      <c r="I899" s="448">
        <f>H899*G899</f>
        <v>26000</v>
      </c>
    </row>
    <row r="900" spans="2:9" s="383" customFormat="1" x14ac:dyDescent="0.3">
      <c r="B900" s="385"/>
      <c r="C900" s="444"/>
      <c r="D900" s="444"/>
      <c r="E900" s="446"/>
      <c r="F900" s="446"/>
      <c r="G900" s="446"/>
      <c r="H900" s="449" t="s">
        <v>703</v>
      </c>
      <c r="I900" s="450">
        <f>SUM(I896:I899)</f>
        <v>2062000</v>
      </c>
    </row>
    <row r="901" spans="2:9" s="383" customFormat="1" x14ac:dyDescent="0.3">
      <c r="B901" s="401" t="s">
        <v>704</v>
      </c>
      <c r="C901" s="444" t="s">
        <v>489</v>
      </c>
      <c r="D901" s="467"/>
      <c r="E901" s="468"/>
      <c r="F901" s="446"/>
      <c r="G901" s="468"/>
      <c r="H901" s="446"/>
      <c r="I901" s="468"/>
    </row>
    <row r="902" spans="2:9" s="383" customFormat="1" x14ac:dyDescent="0.3">
      <c r="B902" s="401"/>
      <c r="C902" s="467" t="s">
        <v>117</v>
      </c>
      <c r="D902" s="467"/>
      <c r="E902" s="468"/>
      <c r="F902" s="356" t="str">
        <f>VLOOKUP(C902,UB!$C$40:$F$364,3,FALSE)</f>
        <v>m3</v>
      </c>
      <c r="G902" s="473">
        <v>1.1000000000000001</v>
      </c>
      <c r="H902" s="356">
        <f>VLOOKUP(C902,UB!$C$40:$F$364,4,FALSE)</f>
        <v>3500000</v>
      </c>
      <c r="I902" s="474">
        <f>H902*G902</f>
        <v>3850000.0000000005</v>
      </c>
    </row>
    <row r="903" spans="2:9" s="383" customFormat="1" x14ac:dyDescent="0.3">
      <c r="B903" s="396"/>
      <c r="C903" s="444" t="s">
        <v>581</v>
      </c>
      <c r="D903" s="444"/>
      <c r="E903" s="445"/>
      <c r="F903" s="356" t="str">
        <f>VLOOKUP(C903,UB!$C$40:$F$364,3,FALSE)</f>
        <v>kg</v>
      </c>
      <c r="G903" s="447">
        <v>15</v>
      </c>
      <c r="H903" s="356">
        <f>VLOOKUP(C903,UB!$C$40:$F$364,4,FALSE)</f>
        <v>15000</v>
      </c>
      <c r="I903" s="448">
        <f>H903*G903</f>
        <v>225000</v>
      </c>
    </row>
    <row r="904" spans="2:9" s="383" customFormat="1" x14ac:dyDescent="0.3">
      <c r="B904" s="386"/>
      <c r="C904" s="444" t="s">
        <v>121</v>
      </c>
      <c r="D904" s="451"/>
      <c r="E904" s="452"/>
      <c r="F904" s="356" t="str">
        <f>VLOOKUP(C904,UB!$C$40:$F$364,3,FALSE)</f>
        <v>kg</v>
      </c>
      <c r="G904" s="454">
        <v>5.6</v>
      </c>
      <c r="H904" s="356">
        <f>VLOOKUP(C904,UB!$C$40:$F$364,4,FALSE)</f>
        <v>22000</v>
      </c>
      <c r="I904" s="456">
        <f>H904*G904</f>
        <v>123199.99999999999</v>
      </c>
    </row>
    <row r="905" spans="2:9" s="383" customFormat="1" x14ac:dyDescent="0.3">
      <c r="B905" s="385"/>
      <c r="C905" s="444"/>
      <c r="D905" s="444"/>
      <c r="E905" s="446"/>
      <c r="F905" s="356"/>
      <c r="G905" s="446"/>
      <c r="H905" s="449" t="s">
        <v>705</v>
      </c>
      <c r="I905" s="450">
        <f>SUM(I902:I904)</f>
        <v>4198200</v>
      </c>
    </row>
    <row r="906" spans="2:9" s="383" customFormat="1" x14ac:dyDescent="0.3">
      <c r="B906" s="396" t="s">
        <v>706</v>
      </c>
      <c r="C906" s="444" t="s">
        <v>490</v>
      </c>
      <c r="D906" s="444"/>
      <c r="E906" s="445"/>
      <c r="F906" s="446"/>
      <c r="G906" s="445"/>
      <c r="H906" s="446"/>
      <c r="I906" s="445"/>
    </row>
    <row r="907" spans="2:9" s="383" customFormat="1" x14ac:dyDescent="0.3">
      <c r="B907" s="386"/>
      <c r="C907" s="451"/>
      <c r="D907" s="451"/>
      <c r="E907" s="452"/>
      <c r="F907" s="453"/>
      <c r="G907" s="454"/>
      <c r="H907" s="455">
        <v>0</v>
      </c>
      <c r="I907" s="456">
        <f>H907*G907</f>
        <v>0</v>
      </c>
    </row>
    <row r="908" spans="2:9" s="383" customFormat="1" x14ac:dyDescent="0.3">
      <c r="B908" s="385"/>
      <c r="C908" s="444"/>
      <c r="D908" s="444"/>
      <c r="E908" s="446"/>
      <c r="F908" s="446"/>
      <c r="G908" s="446"/>
      <c r="H908" s="457" t="s">
        <v>707</v>
      </c>
      <c r="I908" s="450">
        <f>SUM(I907)</f>
        <v>0</v>
      </c>
    </row>
    <row r="909" spans="2:9" s="383" customFormat="1" x14ac:dyDescent="0.3">
      <c r="B909" s="396" t="s">
        <v>8</v>
      </c>
      <c r="C909" s="444" t="s">
        <v>708</v>
      </c>
      <c r="D909" s="444"/>
      <c r="E909" s="446"/>
      <c r="F909" s="446"/>
      <c r="G909" s="446"/>
      <c r="H909" s="457"/>
      <c r="I909" s="450">
        <f>SUM(I908,I905,I900)</f>
        <v>6260200</v>
      </c>
    </row>
    <row r="910" spans="2:9" s="383" customFormat="1" x14ac:dyDescent="0.3">
      <c r="B910" s="396" t="s">
        <v>9</v>
      </c>
      <c r="C910" s="1089" t="str">
        <f>B$2</f>
        <v>Biaya Umum dan Keuntungan (D x 10%) Maks. 15%</v>
      </c>
      <c r="D910" s="1090"/>
      <c r="E910" s="1090"/>
      <c r="F910" s="1090"/>
      <c r="G910" s="1091"/>
      <c r="H910" s="355">
        <f>F$2</f>
        <v>0</v>
      </c>
      <c r="I910" s="355">
        <f>I909*H910</f>
        <v>0</v>
      </c>
    </row>
    <row r="911" spans="2:9" s="383" customFormat="1" x14ac:dyDescent="0.3">
      <c r="B911" s="387" t="s">
        <v>11</v>
      </c>
      <c r="C911" s="458" t="s">
        <v>709</v>
      </c>
      <c r="D911" s="458"/>
      <c r="E911" s="459"/>
      <c r="F911" s="459"/>
      <c r="G911" s="459"/>
      <c r="H911" s="460"/>
      <c r="I911" s="461">
        <f>I910+I909</f>
        <v>6260200</v>
      </c>
    </row>
    <row r="912" spans="2:9" s="383" customFormat="1" hidden="1" x14ac:dyDescent="0.3">
      <c r="C912" s="475"/>
      <c r="D912" s="475"/>
      <c r="E912" s="476"/>
      <c r="F912" s="476"/>
      <c r="G912" s="476"/>
      <c r="H912" s="476"/>
      <c r="I912" s="476"/>
    </row>
    <row r="913" spans="2:9" s="383" customFormat="1" hidden="1" x14ac:dyDescent="0.3">
      <c r="B913" s="382" t="s">
        <v>890</v>
      </c>
      <c r="C913" s="471"/>
      <c r="D913" s="471" t="s">
        <v>891</v>
      </c>
      <c r="E913" s="472"/>
      <c r="F913" s="472"/>
      <c r="G913" s="472"/>
      <c r="H913" s="472"/>
      <c r="I913" s="472"/>
    </row>
    <row r="914" spans="2:9" s="383" customFormat="1" ht="27.6" hidden="1" x14ac:dyDescent="0.3">
      <c r="B914" s="384" t="s">
        <v>486</v>
      </c>
      <c r="C914" s="1099" t="s">
        <v>51</v>
      </c>
      <c r="D914" s="1099"/>
      <c r="E914" s="443" t="s">
        <v>52</v>
      </c>
      <c r="F914" s="443" t="s">
        <v>53</v>
      </c>
      <c r="G914" s="443" t="s">
        <v>54</v>
      </c>
      <c r="H914" s="443" t="s">
        <v>699</v>
      </c>
      <c r="I914" s="443" t="s">
        <v>700</v>
      </c>
    </row>
    <row r="915" spans="2:9" s="383" customFormat="1" hidden="1" x14ac:dyDescent="0.3">
      <c r="B915" s="396" t="s">
        <v>701</v>
      </c>
      <c r="C915" s="444" t="s">
        <v>702</v>
      </c>
      <c r="D915" s="444"/>
      <c r="E915" s="445"/>
      <c r="F915" s="446"/>
      <c r="G915" s="445"/>
      <c r="H915" s="446"/>
      <c r="I915" s="445"/>
    </row>
    <row r="916" spans="2:9" s="383" customFormat="1" hidden="1" x14ac:dyDescent="0.3">
      <c r="B916" s="396"/>
      <c r="C916" s="358" t="str">
        <f>UB!C$5</f>
        <v>Pekerja</v>
      </c>
      <c r="D916" s="444"/>
      <c r="E916" s="356" t="str">
        <f>VLOOKUP(C916,UB!$C$5:$G$32,5,FALSE)</f>
        <v>L.01</v>
      </c>
      <c r="F916" s="356" t="str">
        <f>VLOOKUP(C916,UB!$C$5:$G$32,3,FALSE)</f>
        <v>OH</v>
      </c>
      <c r="G916" s="447">
        <v>2.4</v>
      </c>
      <c r="H916" s="355">
        <f>VLOOKUP(C916,UB!$C$5:$G$32,4,FALSE)</f>
        <v>110000</v>
      </c>
      <c r="I916" s="448">
        <f>H916*G916</f>
        <v>264000</v>
      </c>
    </row>
    <row r="917" spans="2:9" s="383" customFormat="1" hidden="1" x14ac:dyDescent="0.3">
      <c r="B917" s="396"/>
      <c r="C917" s="358" t="str">
        <f>UB!C$9</f>
        <v>Tukang Kayu</v>
      </c>
      <c r="D917" s="444"/>
      <c r="E917" s="356" t="str">
        <f>VLOOKUP(C917,UB!$C$5:$G$32,5,FALSE)</f>
        <v>L.02</v>
      </c>
      <c r="F917" s="356" t="str">
        <f>VLOOKUP(C917,UB!$C$5:$G$32,3,FALSE)</f>
        <v>OH</v>
      </c>
      <c r="G917" s="447">
        <v>7.2</v>
      </c>
      <c r="H917" s="355">
        <f>VLOOKUP(C917,UB!$C$5:$G$32,4,FALSE)</f>
        <v>120000</v>
      </c>
      <c r="I917" s="448">
        <f>H917*G917</f>
        <v>864000</v>
      </c>
    </row>
    <row r="918" spans="2:9" s="383" customFormat="1" hidden="1" x14ac:dyDescent="0.3">
      <c r="B918" s="396"/>
      <c r="C918" s="358" t="str">
        <f>UB!C$20</f>
        <v>Kepala Tukang</v>
      </c>
      <c r="D918" s="444"/>
      <c r="E918" s="356" t="str">
        <f>VLOOKUP(C918,UB!$C$5:$G$32,5,FALSE)</f>
        <v>L.03</v>
      </c>
      <c r="F918" s="356" t="str">
        <f>VLOOKUP(C918,UB!$C$5:$G$32,3,FALSE)</f>
        <v>OH</v>
      </c>
      <c r="G918" s="447">
        <v>0.72</v>
      </c>
      <c r="H918" s="355">
        <f>VLOOKUP(C918,UB!$C$5:$G$32,4,FALSE)</f>
        <v>130000</v>
      </c>
      <c r="I918" s="448">
        <f>H918*G918</f>
        <v>93600</v>
      </c>
    </row>
    <row r="919" spans="2:9" s="383" customFormat="1" hidden="1" x14ac:dyDescent="0.3">
      <c r="B919" s="396"/>
      <c r="C919" s="358" t="str">
        <f>UB!C$21</f>
        <v>Mandor</v>
      </c>
      <c r="D919" s="444"/>
      <c r="E919" s="356" t="str">
        <f>VLOOKUP(C919,UB!$C$5:$G$32,5,FALSE)</f>
        <v>L.04</v>
      </c>
      <c r="F919" s="356" t="str">
        <f>VLOOKUP(C919,UB!$C$5:$G$32,3,FALSE)</f>
        <v>OH</v>
      </c>
      <c r="G919" s="447">
        <v>0.12</v>
      </c>
      <c r="H919" s="355">
        <f>VLOOKUP(C919,UB!$C$5:$G$32,4,FALSE)</f>
        <v>130000</v>
      </c>
      <c r="I919" s="448">
        <f>H919*G919</f>
        <v>15600</v>
      </c>
    </row>
    <row r="920" spans="2:9" s="383" customFormat="1" hidden="1" x14ac:dyDescent="0.3">
      <c r="B920" s="385"/>
      <c r="C920" s="444"/>
      <c r="D920" s="444"/>
      <c r="E920" s="446"/>
      <c r="F920" s="446"/>
      <c r="G920" s="446"/>
      <c r="H920" s="449" t="s">
        <v>703</v>
      </c>
      <c r="I920" s="450">
        <f>SUM(I916:I919)</f>
        <v>1237200</v>
      </c>
    </row>
    <row r="921" spans="2:9" s="383" customFormat="1" hidden="1" x14ac:dyDescent="0.3">
      <c r="B921" s="401" t="s">
        <v>704</v>
      </c>
      <c r="C921" s="444" t="s">
        <v>489</v>
      </c>
      <c r="D921" s="467"/>
      <c r="E921" s="468"/>
      <c r="F921" s="446"/>
      <c r="G921" s="468"/>
      <c r="H921" s="446"/>
      <c r="I921" s="468"/>
    </row>
    <row r="922" spans="2:9" s="383" customFormat="1" hidden="1" x14ac:dyDescent="0.3">
      <c r="B922" s="401"/>
      <c r="C922" s="467" t="s">
        <v>117</v>
      </c>
      <c r="D922" s="467"/>
      <c r="E922" s="468"/>
      <c r="F922" s="356" t="str">
        <f>VLOOKUP(C922,UB!$C$40:$F$364,3,FALSE)</f>
        <v>m3</v>
      </c>
      <c r="G922" s="473">
        <v>1.1000000000000001</v>
      </c>
      <c r="H922" s="356">
        <f>VLOOKUP(C922,UB!$C$40:$F$364,4,FALSE)</f>
        <v>3500000</v>
      </c>
      <c r="I922" s="474">
        <f>H922*G922</f>
        <v>3850000.0000000005</v>
      </c>
    </row>
    <row r="923" spans="2:9" s="383" customFormat="1" hidden="1" x14ac:dyDescent="0.3">
      <c r="B923" s="396"/>
      <c r="C923" s="444" t="s">
        <v>581</v>
      </c>
      <c r="D923" s="444"/>
      <c r="E923" s="445"/>
      <c r="F923" s="356" t="str">
        <f>VLOOKUP(C923,UB!$C$40:$F$364,3,FALSE)</f>
        <v>kg</v>
      </c>
      <c r="G923" s="447">
        <v>15</v>
      </c>
      <c r="H923" s="356">
        <f>VLOOKUP(C923,UB!$C$40:$F$364,4,FALSE)</f>
        <v>15000</v>
      </c>
      <c r="I923" s="448">
        <f>H923*G923</f>
        <v>225000</v>
      </c>
    </row>
    <row r="924" spans="2:9" s="383" customFormat="1" hidden="1" x14ac:dyDescent="0.3">
      <c r="B924" s="386"/>
      <c r="C924" s="444" t="s">
        <v>121</v>
      </c>
      <c r="D924" s="451"/>
      <c r="E924" s="452"/>
      <c r="F924" s="356" t="str">
        <f>VLOOKUP(C924,UB!$C$40:$F$364,3,FALSE)</f>
        <v>kg</v>
      </c>
      <c r="G924" s="454">
        <v>3</v>
      </c>
      <c r="H924" s="356">
        <f>VLOOKUP(C924,UB!$C$40:$F$364,4,FALSE)</f>
        <v>22000</v>
      </c>
      <c r="I924" s="456">
        <f>H924*G924</f>
        <v>66000</v>
      </c>
    </row>
    <row r="925" spans="2:9" s="383" customFormat="1" hidden="1" x14ac:dyDescent="0.3">
      <c r="B925" s="385"/>
      <c r="C925" s="444"/>
      <c r="D925" s="444"/>
      <c r="E925" s="446"/>
      <c r="F925" s="356"/>
      <c r="G925" s="446"/>
      <c r="H925" s="449" t="s">
        <v>705</v>
      </c>
      <c r="I925" s="450">
        <f>SUM(I922:I924)</f>
        <v>4141000.0000000005</v>
      </c>
    </row>
    <row r="926" spans="2:9" s="383" customFormat="1" hidden="1" x14ac:dyDescent="0.3">
      <c r="B926" s="396" t="s">
        <v>706</v>
      </c>
      <c r="C926" s="444" t="s">
        <v>490</v>
      </c>
      <c r="D926" s="444"/>
      <c r="E926" s="445"/>
      <c r="F926" s="446"/>
      <c r="G926" s="445"/>
      <c r="H926" s="446"/>
      <c r="I926" s="445"/>
    </row>
    <row r="927" spans="2:9" s="383" customFormat="1" hidden="1" x14ac:dyDescent="0.3">
      <c r="B927" s="386"/>
      <c r="C927" s="451"/>
      <c r="D927" s="451"/>
      <c r="E927" s="452"/>
      <c r="F927" s="453"/>
      <c r="G927" s="454"/>
      <c r="H927" s="455">
        <v>0</v>
      </c>
      <c r="I927" s="456">
        <f>H927*G927</f>
        <v>0</v>
      </c>
    </row>
    <row r="928" spans="2:9" s="383" customFormat="1" hidden="1" x14ac:dyDescent="0.3">
      <c r="B928" s="385"/>
      <c r="C928" s="444"/>
      <c r="D928" s="444"/>
      <c r="E928" s="446"/>
      <c r="F928" s="446"/>
      <c r="G928" s="446"/>
      <c r="H928" s="457" t="s">
        <v>707</v>
      </c>
      <c r="I928" s="450">
        <f>SUM(I927)</f>
        <v>0</v>
      </c>
    </row>
    <row r="929" spans="2:9" s="383" customFormat="1" hidden="1" x14ac:dyDescent="0.3">
      <c r="B929" s="396" t="s">
        <v>8</v>
      </c>
      <c r="C929" s="444" t="s">
        <v>708</v>
      </c>
      <c r="D929" s="444"/>
      <c r="E929" s="446"/>
      <c r="F929" s="446"/>
      <c r="G929" s="446"/>
      <c r="H929" s="457"/>
      <c r="I929" s="450">
        <f>SUM(I928,I925,I920)</f>
        <v>5378200</v>
      </c>
    </row>
    <row r="930" spans="2:9" s="383" customFormat="1" hidden="1" x14ac:dyDescent="0.3">
      <c r="B930" s="396" t="s">
        <v>9</v>
      </c>
      <c r="C930" s="1089" t="str">
        <f>B$2</f>
        <v>Biaya Umum dan Keuntungan (D x 10%) Maks. 15%</v>
      </c>
      <c r="D930" s="1090"/>
      <c r="E930" s="1090"/>
      <c r="F930" s="1090"/>
      <c r="G930" s="1091"/>
      <c r="H930" s="355">
        <f>F$2</f>
        <v>0</v>
      </c>
      <c r="I930" s="355">
        <f>I929*H930</f>
        <v>0</v>
      </c>
    </row>
    <row r="931" spans="2:9" s="383" customFormat="1" hidden="1" x14ac:dyDescent="0.3">
      <c r="B931" s="387" t="s">
        <v>11</v>
      </c>
      <c r="C931" s="458" t="s">
        <v>709</v>
      </c>
      <c r="D931" s="458"/>
      <c r="E931" s="459"/>
      <c r="F931" s="459"/>
      <c r="G931" s="459"/>
      <c r="H931" s="460"/>
      <c r="I931" s="461">
        <f>I930+I929</f>
        <v>5378200</v>
      </c>
    </row>
    <row r="932" spans="2:9" s="383" customFormat="1" hidden="1" x14ac:dyDescent="0.3">
      <c r="C932" s="475"/>
      <c r="D932" s="475"/>
      <c r="E932" s="476"/>
      <c r="F932" s="476"/>
      <c r="G932" s="476"/>
      <c r="H932" s="476"/>
      <c r="I932" s="476"/>
    </row>
    <row r="933" spans="2:9" s="383" customFormat="1" hidden="1" x14ac:dyDescent="0.3">
      <c r="B933" s="382" t="s">
        <v>892</v>
      </c>
      <c r="C933" s="471"/>
      <c r="D933" s="471" t="s">
        <v>893</v>
      </c>
      <c r="E933" s="472"/>
      <c r="F933" s="472"/>
      <c r="G933" s="472"/>
      <c r="H933" s="472"/>
      <c r="I933" s="472"/>
    </row>
    <row r="934" spans="2:9" s="383" customFormat="1" ht="27.6" hidden="1" x14ac:dyDescent="0.3">
      <c r="B934" s="384" t="s">
        <v>486</v>
      </c>
      <c r="C934" s="1099" t="s">
        <v>51</v>
      </c>
      <c r="D934" s="1099"/>
      <c r="E934" s="443" t="s">
        <v>52</v>
      </c>
      <c r="F934" s="443" t="s">
        <v>53</v>
      </c>
      <c r="G934" s="443" t="s">
        <v>54</v>
      </c>
      <c r="H934" s="443" t="s">
        <v>699</v>
      </c>
      <c r="I934" s="443" t="s">
        <v>700</v>
      </c>
    </row>
    <row r="935" spans="2:9" s="383" customFormat="1" hidden="1" x14ac:dyDescent="0.3">
      <c r="B935" s="396" t="s">
        <v>701</v>
      </c>
      <c r="C935" s="444" t="s">
        <v>702</v>
      </c>
      <c r="D935" s="444"/>
      <c r="E935" s="445"/>
      <c r="F935" s="446"/>
      <c r="G935" s="445"/>
      <c r="H935" s="446"/>
      <c r="I935" s="445"/>
    </row>
    <row r="936" spans="2:9" s="383" customFormat="1" hidden="1" x14ac:dyDescent="0.3">
      <c r="B936" s="396"/>
      <c r="C936" s="358" t="str">
        <f>UB!C$5</f>
        <v>Pekerja</v>
      </c>
      <c r="D936" s="444"/>
      <c r="E936" s="356" t="str">
        <f>VLOOKUP(C936,UB!$C$5:$G$32,5,FALSE)</f>
        <v>L.01</v>
      </c>
      <c r="F936" s="356" t="str">
        <f>VLOOKUP(C936,UB!$C$5:$G$32,3,FALSE)</f>
        <v>OH</v>
      </c>
      <c r="G936" s="447">
        <v>0.2</v>
      </c>
      <c r="H936" s="355">
        <f>VLOOKUP(C936,UB!$C$5:$G$32,4,FALSE)</f>
        <v>110000</v>
      </c>
      <c r="I936" s="448">
        <f>H936*G936</f>
        <v>22000</v>
      </c>
    </row>
    <row r="937" spans="2:9" s="383" customFormat="1" hidden="1" x14ac:dyDescent="0.3">
      <c r="B937" s="396"/>
      <c r="C937" s="358" t="str">
        <f>UB!C$9</f>
        <v>Tukang Kayu</v>
      </c>
      <c r="D937" s="444"/>
      <c r="E937" s="356" t="str">
        <f>VLOOKUP(C937,UB!$C$5:$G$32,5,FALSE)</f>
        <v>L.02</v>
      </c>
      <c r="F937" s="356" t="str">
        <f>VLOOKUP(C937,UB!$C$5:$G$32,3,FALSE)</f>
        <v>OH</v>
      </c>
      <c r="G937" s="447">
        <v>0.3</v>
      </c>
      <c r="H937" s="355">
        <f>VLOOKUP(C937,UB!$C$5:$G$32,4,FALSE)</f>
        <v>120000</v>
      </c>
      <c r="I937" s="448">
        <f>H937*G937</f>
        <v>36000</v>
      </c>
    </row>
    <row r="938" spans="2:9" s="383" customFormat="1" hidden="1" x14ac:dyDescent="0.3">
      <c r="B938" s="396"/>
      <c r="C938" s="358" t="str">
        <f>UB!C$20</f>
        <v>Kepala Tukang</v>
      </c>
      <c r="D938" s="444"/>
      <c r="E938" s="356" t="str">
        <f>VLOOKUP(C938,UB!$C$5:$G$32,5,FALSE)</f>
        <v>L.03</v>
      </c>
      <c r="F938" s="356" t="str">
        <f>VLOOKUP(C938,UB!$C$5:$G$32,3,FALSE)</f>
        <v>OH</v>
      </c>
      <c r="G938" s="447">
        <v>0.03</v>
      </c>
      <c r="H938" s="355">
        <f>VLOOKUP(C938,UB!$C$5:$G$32,4,FALSE)</f>
        <v>130000</v>
      </c>
      <c r="I938" s="448">
        <f>H938*G938</f>
        <v>3900</v>
      </c>
    </row>
    <row r="939" spans="2:9" s="383" customFormat="1" hidden="1" x14ac:dyDescent="0.3">
      <c r="B939" s="396"/>
      <c r="C939" s="358" t="str">
        <f>UB!C$21</f>
        <v>Mandor</v>
      </c>
      <c r="D939" s="444"/>
      <c r="E939" s="356" t="str">
        <f>VLOOKUP(C939,UB!$C$5:$G$32,5,FALSE)</f>
        <v>L.04</v>
      </c>
      <c r="F939" s="356" t="str">
        <f>VLOOKUP(C939,UB!$C$5:$G$32,3,FALSE)</f>
        <v>OH</v>
      </c>
      <c r="G939" s="447">
        <v>0.01</v>
      </c>
      <c r="H939" s="355">
        <f>VLOOKUP(C939,UB!$C$5:$G$32,4,FALSE)</f>
        <v>130000</v>
      </c>
      <c r="I939" s="448">
        <f>H939*G939</f>
        <v>1300</v>
      </c>
    </row>
    <row r="940" spans="2:9" s="383" customFormat="1" hidden="1" x14ac:dyDescent="0.3">
      <c r="B940" s="385"/>
      <c r="C940" s="444"/>
      <c r="D940" s="444"/>
      <c r="E940" s="446"/>
      <c r="F940" s="446"/>
      <c r="G940" s="446"/>
      <c r="H940" s="449" t="s">
        <v>703</v>
      </c>
      <c r="I940" s="450">
        <f>SUM(I936:I939)</f>
        <v>63200</v>
      </c>
    </row>
    <row r="941" spans="2:9" s="383" customFormat="1" hidden="1" x14ac:dyDescent="0.3">
      <c r="B941" s="401" t="s">
        <v>704</v>
      </c>
      <c r="C941" s="444" t="s">
        <v>489</v>
      </c>
      <c r="D941" s="467"/>
      <c r="E941" s="468"/>
      <c r="F941" s="446"/>
      <c r="G941" s="468"/>
      <c r="H941" s="446"/>
      <c r="I941" s="468"/>
    </row>
    <row r="942" spans="2:9" s="383" customFormat="1" hidden="1" x14ac:dyDescent="0.3">
      <c r="B942" s="401"/>
      <c r="C942" s="467" t="s">
        <v>658</v>
      </c>
      <c r="D942" s="467"/>
      <c r="E942" s="468"/>
      <c r="F942" s="356" t="str">
        <f>VLOOKUP(C942,UB!$C$40:$F$364,3,FALSE)</f>
        <v>m3</v>
      </c>
      <c r="G942" s="473">
        <v>1.6299999999999999E-2</v>
      </c>
      <c r="H942" s="356">
        <f>VLOOKUP(C942,UB!$C$40:$F$364,4,FALSE)</f>
        <v>3500000</v>
      </c>
      <c r="I942" s="474">
        <f>H942*G942</f>
        <v>57049.999999999993</v>
      </c>
    </row>
    <row r="943" spans="2:9" s="383" customFormat="1" hidden="1" x14ac:dyDescent="0.3">
      <c r="B943" s="396"/>
      <c r="C943" s="444" t="s">
        <v>591</v>
      </c>
      <c r="D943" s="444"/>
      <c r="E943" s="445"/>
      <c r="F943" s="356" t="str">
        <f>VLOOKUP(C943,UB!$C$40:$F$364,3,FALSE)</f>
        <v>kg</v>
      </c>
      <c r="G943" s="447">
        <v>0.25</v>
      </c>
      <c r="H943" s="356">
        <f>VLOOKUP(C943,UB!$C$40:$F$364,4,FALSE)</f>
        <v>22000</v>
      </c>
      <c r="I943" s="448">
        <f>H943*G943</f>
        <v>5500</v>
      </c>
    </row>
    <row r="944" spans="2:9" s="383" customFormat="1" hidden="1" x14ac:dyDescent="0.3">
      <c r="B944" s="385"/>
      <c r="C944" s="444"/>
      <c r="D944" s="444"/>
      <c r="E944" s="446"/>
      <c r="F944" s="356"/>
      <c r="G944" s="446"/>
      <c r="H944" s="449" t="s">
        <v>705</v>
      </c>
      <c r="I944" s="450">
        <f>SUM(I942:I943)</f>
        <v>62549.999999999993</v>
      </c>
    </row>
    <row r="945" spans="2:9" s="383" customFormat="1" hidden="1" x14ac:dyDescent="0.3">
      <c r="B945" s="396" t="s">
        <v>706</v>
      </c>
      <c r="C945" s="444" t="s">
        <v>490</v>
      </c>
      <c r="D945" s="444"/>
      <c r="E945" s="445"/>
      <c r="F945" s="446"/>
      <c r="G945" s="445"/>
      <c r="H945" s="446"/>
      <c r="I945" s="445"/>
    </row>
    <row r="946" spans="2:9" s="383" customFormat="1" hidden="1" x14ac:dyDescent="0.3">
      <c r="B946" s="386"/>
      <c r="C946" s="451"/>
      <c r="D946" s="451"/>
      <c r="E946" s="452"/>
      <c r="F946" s="453"/>
      <c r="G946" s="454"/>
      <c r="H946" s="455">
        <v>0</v>
      </c>
      <c r="I946" s="456">
        <f>H946*G946</f>
        <v>0</v>
      </c>
    </row>
    <row r="947" spans="2:9" s="383" customFormat="1" hidden="1" x14ac:dyDescent="0.3">
      <c r="B947" s="385"/>
      <c r="C947" s="444"/>
      <c r="D947" s="444"/>
      <c r="E947" s="446"/>
      <c r="F947" s="446"/>
      <c r="G947" s="446"/>
      <c r="H947" s="457" t="s">
        <v>707</v>
      </c>
      <c r="I947" s="450">
        <f>SUM(I946)</f>
        <v>0</v>
      </c>
    </row>
    <row r="948" spans="2:9" s="383" customFormat="1" hidden="1" x14ac:dyDescent="0.3">
      <c r="B948" s="396" t="s">
        <v>8</v>
      </c>
      <c r="C948" s="444" t="s">
        <v>708</v>
      </c>
      <c r="D948" s="444"/>
      <c r="E948" s="446"/>
      <c r="F948" s="446"/>
      <c r="G948" s="446"/>
      <c r="H948" s="457"/>
      <c r="I948" s="450">
        <f>SUM(I947,I944,I940)</f>
        <v>125750</v>
      </c>
    </row>
    <row r="949" spans="2:9" s="383" customFormat="1" hidden="1" x14ac:dyDescent="0.3">
      <c r="B949" s="396" t="s">
        <v>9</v>
      </c>
      <c r="C949" s="1089" t="str">
        <f>B$2</f>
        <v>Biaya Umum dan Keuntungan (D x 10%) Maks. 15%</v>
      </c>
      <c r="D949" s="1090"/>
      <c r="E949" s="1090"/>
      <c r="F949" s="1090"/>
      <c r="G949" s="1091"/>
      <c r="H949" s="355">
        <f>F$2</f>
        <v>0</v>
      </c>
      <c r="I949" s="355">
        <f>I948*H949</f>
        <v>0</v>
      </c>
    </row>
    <row r="950" spans="2:9" s="383" customFormat="1" hidden="1" x14ac:dyDescent="0.3">
      <c r="B950" s="387" t="s">
        <v>11</v>
      </c>
      <c r="C950" s="458" t="s">
        <v>709</v>
      </c>
      <c r="D950" s="458"/>
      <c r="E950" s="459"/>
      <c r="F950" s="459"/>
      <c r="G950" s="459"/>
      <c r="H950" s="460"/>
      <c r="I950" s="461">
        <f>I949+I948</f>
        <v>125750</v>
      </c>
    </row>
    <row r="951" spans="2:9" s="383" customFormat="1" x14ac:dyDescent="0.3">
      <c r="C951" s="475"/>
      <c r="D951" s="475"/>
      <c r="E951" s="476"/>
      <c r="F951" s="476"/>
      <c r="G951" s="476"/>
      <c r="H951" s="476"/>
      <c r="I951" s="476"/>
    </row>
    <row r="952" spans="2:9" s="389" customFormat="1" x14ac:dyDescent="0.3">
      <c r="B952" s="388" t="s">
        <v>784</v>
      </c>
      <c r="C952" s="441"/>
      <c r="D952" s="441" t="s">
        <v>829</v>
      </c>
      <c r="E952" s="442"/>
      <c r="F952" s="442"/>
      <c r="G952" s="442"/>
      <c r="H952" s="442"/>
      <c r="I952" s="442"/>
    </row>
    <row r="953" spans="2:9" s="389" customFormat="1" ht="27.6" x14ac:dyDescent="0.3">
      <c r="B953" s="390" t="s">
        <v>486</v>
      </c>
      <c r="C953" s="1099" t="s">
        <v>51</v>
      </c>
      <c r="D953" s="1099"/>
      <c r="E953" s="443" t="s">
        <v>52</v>
      </c>
      <c r="F953" s="443" t="s">
        <v>53</v>
      </c>
      <c r="G953" s="443" t="s">
        <v>54</v>
      </c>
      <c r="H953" s="443" t="s">
        <v>699</v>
      </c>
      <c r="I953" s="443" t="s">
        <v>700</v>
      </c>
    </row>
    <row r="954" spans="2:9" s="389" customFormat="1" x14ac:dyDescent="0.3">
      <c r="B954" s="397" t="s">
        <v>701</v>
      </c>
      <c r="C954" s="444" t="s">
        <v>702</v>
      </c>
      <c r="D954" s="444"/>
      <c r="E954" s="445"/>
      <c r="F954" s="446"/>
      <c r="G954" s="445"/>
      <c r="H954" s="446"/>
      <c r="I954" s="445"/>
    </row>
    <row r="955" spans="2:9" s="389" customFormat="1" x14ac:dyDescent="0.3">
      <c r="B955" s="397"/>
      <c r="C955" s="358" t="str">
        <f>UB!C$5</f>
        <v>Pekerja</v>
      </c>
      <c r="D955" s="444"/>
      <c r="E955" s="356" t="str">
        <f>VLOOKUP(C955,UB!$C$5:$G$32,5,FALSE)</f>
        <v>L.01</v>
      </c>
      <c r="F955" s="356" t="str">
        <f>VLOOKUP(C955,UB!$C$5:$G$32,3,FALSE)</f>
        <v>OH</v>
      </c>
      <c r="G955" s="447">
        <v>0.1</v>
      </c>
      <c r="H955" s="355">
        <f>VLOOKUP(C955,UB!$C$5:$G$32,4,FALSE)</f>
        <v>110000</v>
      </c>
      <c r="I955" s="448">
        <f>H955*G955</f>
        <v>11000</v>
      </c>
    </row>
    <row r="956" spans="2:9" s="389" customFormat="1" x14ac:dyDescent="0.3">
      <c r="B956" s="397"/>
      <c r="C956" s="358" t="str">
        <f>UB!C$9</f>
        <v>Tukang Kayu</v>
      </c>
      <c r="D956" s="444"/>
      <c r="E956" s="356" t="str">
        <f>VLOOKUP(C956,UB!$C$5:$G$32,5,FALSE)</f>
        <v>L.02</v>
      </c>
      <c r="F956" s="356" t="str">
        <f>VLOOKUP(C956,UB!$C$5:$G$32,3,FALSE)</f>
        <v>OH</v>
      </c>
      <c r="G956" s="447">
        <v>0.2</v>
      </c>
      <c r="H956" s="355">
        <f>VLOOKUP(C956,UB!$C$5:$G$32,4,FALSE)</f>
        <v>120000</v>
      </c>
      <c r="I956" s="448">
        <f>H956*G956</f>
        <v>24000</v>
      </c>
    </row>
    <row r="957" spans="2:9" s="389" customFormat="1" x14ac:dyDescent="0.3">
      <c r="B957" s="397"/>
      <c r="C957" s="358" t="str">
        <f>UB!C$20</f>
        <v>Kepala Tukang</v>
      </c>
      <c r="D957" s="444"/>
      <c r="E957" s="356" t="str">
        <f>VLOOKUP(C957,UB!$C$5:$G$32,5,FALSE)</f>
        <v>L.03</v>
      </c>
      <c r="F957" s="356" t="str">
        <f>VLOOKUP(C957,UB!$C$5:$G$32,3,FALSE)</f>
        <v>OH</v>
      </c>
      <c r="G957" s="447">
        <v>0.02</v>
      </c>
      <c r="H957" s="355">
        <f>VLOOKUP(C957,UB!$C$5:$G$32,4,FALSE)</f>
        <v>130000</v>
      </c>
      <c r="I957" s="448">
        <f>H957*G957</f>
        <v>2600</v>
      </c>
    </row>
    <row r="958" spans="2:9" s="389" customFormat="1" x14ac:dyDescent="0.3">
      <c r="B958" s="397"/>
      <c r="C958" s="358" t="str">
        <f>UB!C$21</f>
        <v>Mandor</v>
      </c>
      <c r="D958" s="444"/>
      <c r="E958" s="356" t="str">
        <f>VLOOKUP(C958,UB!$C$5:$G$32,5,FALSE)</f>
        <v>L.04</v>
      </c>
      <c r="F958" s="356" t="str">
        <f>VLOOKUP(C958,UB!$C$5:$G$32,3,FALSE)</f>
        <v>OH</v>
      </c>
      <c r="G958" s="447">
        <v>5.0000000000000001E-3</v>
      </c>
      <c r="H958" s="355">
        <f>VLOOKUP(C958,UB!$C$5:$G$32,4,FALSE)</f>
        <v>130000</v>
      </c>
      <c r="I958" s="448">
        <f>H958*G958</f>
        <v>650</v>
      </c>
    </row>
    <row r="959" spans="2:9" s="389" customFormat="1" x14ac:dyDescent="0.3">
      <c r="B959" s="391"/>
      <c r="C959" s="444"/>
      <c r="D959" s="444"/>
      <c r="E959" s="446"/>
      <c r="F959" s="446"/>
      <c r="G959" s="446"/>
      <c r="H959" s="449" t="s">
        <v>703</v>
      </c>
      <c r="I959" s="450">
        <f>SUM(I955:I958)</f>
        <v>38250</v>
      </c>
    </row>
    <row r="960" spans="2:9" s="389" customFormat="1" x14ac:dyDescent="0.3">
      <c r="B960" s="402" t="s">
        <v>704</v>
      </c>
      <c r="C960" s="467" t="s">
        <v>489</v>
      </c>
      <c r="D960" s="467"/>
      <c r="E960" s="468"/>
      <c r="F960" s="469"/>
      <c r="G960" s="468"/>
      <c r="H960" s="446"/>
      <c r="I960" s="468"/>
    </row>
    <row r="961" spans="2:14" s="389" customFormat="1" ht="25.95" customHeight="1" x14ac:dyDescent="0.3">
      <c r="B961" s="397"/>
      <c r="C961" s="444" t="str">
        <f>UB!C$239</f>
        <v>Papan kayu kelas 1</v>
      </c>
      <c r="D961" s="444"/>
      <c r="E961" s="445"/>
      <c r="F961" s="356" t="str">
        <f>VLOOKUP(C961,UB!$C$40:$F$364,3,FALSE)</f>
        <v>m3</v>
      </c>
      <c r="G961" s="447">
        <f>(1*0.2*0.009)</f>
        <v>1.8E-3</v>
      </c>
      <c r="H961" s="356">
        <f>VLOOKUP(C961,UB!$C$40:$F$364,4,FALSE)</f>
        <v>5500000</v>
      </c>
      <c r="I961" s="448">
        <f>H961*G961</f>
        <v>9900</v>
      </c>
    </row>
    <row r="962" spans="2:14" s="389" customFormat="1" x14ac:dyDescent="0.3">
      <c r="B962" s="392"/>
      <c r="C962" s="451" t="str">
        <f>UB!C$227</f>
        <v>Paku sekrup</v>
      </c>
      <c r="D962" s="451"/>
      <c r="E962" s="452"/>
      <c r="F962" s="356" t="str">
        <f>VLOOKUP(C962,UB!$C$40:$F$364,3,FALSE)</f>
        <v>kg</v>
      </c>
      <c r="G962" s="454">
        <v>0.1</v>
      </c>
      <c r="H962" s="356">
        <f>VLOOKUP(C962,UB!$C$40:$F$364,4,FALSE)</f>
        <v>55000.000000000007</v>
      </c>
      <c r="I962" s="456">
        <f>H962*G962</f>
        <v>5500.0000000000009</v>
      </c>
    </row>
    <row r="963" spans="2:14" s="389" customFormat="1" x14ac:dyDescent="0.3">
      <c r="B963" s="391"/>
      <c r="C963" s="444"/>
      <c r="D963" s="444"/>
      <c r="E963" s="446"/>
      <c r="F963" s="446"/>
      <c r="G963" s="446"/>
      <c r="H963" s="449" t="s">
        <v>705</v>
      </c>
      <c r="I963" s="450">
        <f>SUM(I961:I962)</f>
        <v>15400</v>
      </c>
    </row>
    <row r="964" spans="2:14" s="389" customFormat="1" x14ac:dyDescent="0.3">
      <c r="B964" s="397" t="s">
        <v>706</v>
      </c>
      <c r="C964" s="444" t="s">
        <v>490</v>
      </c>
      <c r="D964" s="444"/>
      <c r="E964" s="445"/>
      <c r="F964" s="446"/>
      <c r="G964" s="445"/>
      <c r="H964" s="446"/>
      <c r="I964" s="445"/>
    </row>
    <row r="965" spans="2:14" s="389" customFormat="1" x14ac:dyDescent="0.3">
      <c r="B965" s="392"/>
      <c r="C965" s="451"/>
      <c r="D965" s="451"/>
      <c r="E965" s="452"/>
      <c r="F965" s="453"/>
      <c r="G965" s="454"/>
      <c r="H965" s="455">
        <v>0</v>
      </c>
      <c r="I965" s="456">
        <f>H965*G965</f>
        <v>0</v>
      </c>
    </row>
    <row r="966" spans="2:14" s="389" customFormat="1" x14ac:dyDescent="0.3">
      <c r="B966" s="391"/>
      <c r="C966" s="444"/>
      <c r="D966" s="444"/>
      <c r="E966" s="446"/>
      <c r="F966" s="446"/>
      <c r="G966" s="446"/>
      <c r="H966" s="457" t="s">
        <v>707</v>
      </c>
      <c r="I966" s="450">
        <f>SUM(I965)</f>
        <v>0</v>
      </c>
    </row>
    <row r="967" spans="2:14" s="389" customFormat="1" x14ac:dyDescent="0.3">
      <c r="B967" s="397" t="s">
        <v>8</v>
      </c>
      <c r="C967" s="444" t="s">
        <v>708</v>
      </c>
      <c r="D967" s="444"/>
      <c r="E967" s="446"/>
      <c r="F967" s="446"/>
      <c r="G967" s="446"/>
      <c r="H967" s="457"/>
      <c r="I967" s="450">
        <f>SUM(I966,I963,I959)</f>
        <v>53650</v>
      </c>
    </row>
    <row r="968" spans="2:14" s="389" customFormat="1" x14ac:dyDescent="0.3">
      <c r="B968" s="397" t="s">
        <v>9</v>
      </c>
      <c r="C968" s="1089" t="str">
        <f>B$2</f>
        <v>Biaya Umum dan Keuntungan (D x 10%) Maks. 15%</v>
      </c>
      <c r="D968" s="1090"/>
      <c r="E968" s="1090"/>
      <c r="F968" s="1090"/>
      <c r="G968" s="1091"/>
      <c r="H968" s="355">
        <f>F$2</f>
        <v>0</v>
      </c>
      <c r="I968" s="355">
        <f>I967*H968</f>
        <v>0</v>
      </c>
    </row>
    <row r="969" spans="2:14" s="389" customFormat="1" x14ac:dyDescent="0.3">
      <c r="B969" s="393" t="s">
        <v>11</v>
      </c>
      <c r="C969" s="458" t="s">
        <v>709</v>
      </c>
      <c r="D969" s="458"/>
      <c r="E969" s="459"/>
      <c r="F969" s="459"/>
      <c r="G969" s="459"/>
      <c r="H969" s="460"/>
      <c r="I969" s="461">
        <f>I968+I967</f>
        <v>53650</v>
      </c>
    </row>
    <row r="970" spans="2:14" s="389" customFormat="1" x14ac:dyDescent="0.3">
      <c r="C970" s="465"/>
      <c r="D970" s="465"/>
      <c r="E970" s="466"/>
      <c r="F970" s="466"/>
      <c r="G970" s="466"/>
      <c r="H970" s="466"/>
      <c r="I970" s="466"/>
    </row>
    <row r="971" spans="2:14" s="389" customFormat="1" x14ac:dyDescent="0.3">
      <c r="B971" s="399" t="s">
        <v>785</v>
      </c>
      <c r="C971" s="463"/>
      <c r="D971" s="463" t="s">
        <v>786</v>
      </c>
      <c r="E971" s="464"/>
      <c r="F971" s="464"/>
      <c r="G971" s="464"/>
      <c r="H971" s="464"/>
      <c r="I971" s="464"/>
      <c r="L971" s="389">
        <v>38</v>
      </c>
      <c r="M971" s="389">
        <v>35000</v>
      </c>
      <c r="N971" s="389">
        <f>L971*M971</f>
        <v>1330000</v>
      </c>
    </row>
    <row r="972" spans="2:14" s="389" customFormat="1" x14ac:dyDescent="0.3">
      <c r="B972" s="388" t="s">
        <v>787</v>
      </c>
      <c r="C972" s="441"/>
      <c r="D972" s="441" t="s">
        <v>901</v>
      </c>
      <c r="E972" s="442"/>
      <c r="F972" s="442"/>
      <c r="G972" s="442"/>
      <c r="H972" s="442"/>
      <c r="I972" s="442"/>
    </row>
    <row r="973" spans="2:14" s="389" customFormat="1" ht="27.6" x14ac:dyDescent="0.3">
      <c r="B973" s="390" t="s">
        <v>486</v>
      </c>
      <c r="C973" s="1099" t="s">
        <v>51</v>
      </c>
      <c r="D973" s="1099"/>
      <c r="E973" s="443" t="s">
        <v>52</v>
      </c>
      <c r="F973" s="443" t="s">
        <v>53</v>
      </c>
      <c r="G973" s="443" t="s">
        <v>54</v>
      </c>
      <c r="H973" s="443" t="s">
        <v>699</v>
      </c>
      <c r="I973" s="443" t="s">
        <v>700</v>
      </c>
    </row>
    <row r="974" spans="2:14" s="389" customFormat="1" x14ac:dyDescent="0.3">
      <c r="B974" s="397" t="s">
        <v>701</v>
      </c>
      <c r="C974" s="444" t="s">
        <v>702</v>
      </c>
      <c r="D974" s="444"/>
      <c r="E974" s="445"/>
      <c r="F974" s="446"/>
      <c r="G974" s="445"/>
      <c r="H974" s="446"/>
      <c r="I974" s="445"/>
    </row>
    <row r="975" spans="2:14" s="389" customFormat="1" x14ac:dyDescent="0.3">
      <c r="B975" s="397"/>
      <c r="C975" s="358" t="str">
        <f>UB!C$5</f>
        <v>Pekerja</v>
      </c>
      <c r="D975" s="444"/>
      <c r="E975" s="356" t="str">
        <f>VLOOKUP(C975,UB!$C$5:$G$32,5,FALSE)</f>
        <v>L.01</v>
      </c>
      <c r="F975" s="356" t="str">
        <f>VLOOKUP(C975,UB!$C$5:$G$32,3,FALSE)</f>
        <v>OH</v>
      </c>
      <c r="G975" s="447">
        <v>0.2</v>
      </c>
      <c r="H975" s="355">
        <f>VLOOKUP(C975,UB!$C$5:$G$32,4,FALSE)</f>
        <v>110000</v>
      </c>
      <c r="I975" s="448">
        <f>H975*G975</f>
        <v>22000</v>
      </c>
    </row>
    <row r="976" spans="2:14" s="389" customFormat="1" x14ac:dyDescent="0.3">
      <c r="B976" s="397"/>
      <c r="C976" s="358" t="str">
        <f>UB!C$10</f>
        <v>Tukang Besi</v>
      </c>
      <c r="D976" s="444"/>
      <c r="E976" s="356" t="str">
        <f>VLOOKUP(C976,UB!$C$5:$G$32,5,FALSE)</f>
        <v>L.02</v>
      </c>
      <c r="F976" s="356" t="str">
        <f>VLOOKUP(C976,UB!$C$5:$G$32,3,FALSE)</f>
        <v>OH</v>
      </c>
      <c r="G976" s="447">
        <v>0.1</v>
      </c>
      <c r="H976" s="355">
        <f>VLOOKUP(C976,UB!$C$5:$G$32,4,FALSE)</f>
        <v>120000</v>
      </c>
      <c r="I976" s="448">
        <f>H976*G976</f>
        <v>12000</v>
      </c>
    </row>
    <row r="977" spans="2:9" s="389" customFormat="1" x14ac:dyDescent="0.3">
      <c r="B977" s="397"/>
      <c r="C977" s="358" t="str">
        <f>UB!C$20</f>
        <v>Kepala Tukang</v>
      </c>
      <c r="D977" s="444"/>
      <c r="E977" s="356" t="str">
        <f>VLOOKUP(C977,UB!$C$5:$G$32,5,FALSE)</f>
        <v>L.03</v>
      </c>
      <c r="F977" s="356" t="str">
        <f>VLOOKUP(C977,UB!$C$5:$G$32,3,FALSE)</f>
        <v>OH</v>
      </c>
      <c r="G977" s="447">
        <v>0.01</v>
      </c>
      <c r="H977" s="355">
        <f>VLOOKUP(C977,UB!$C$5:$G$32,4,FALSE)</f>
        <v>130000</v>
      </c>
      <c r="I977" s="448">
        <f>H977*G977</f>
        <v>1300</v>
      </c>
    </row>
    <row r="978" spans="2:9" s="389" customFormat="1" x14ac:dyDescent="0.3">
      <c r="B978" s="397"/>
      <c r="C978" s="358" t="str">
        <f>UB!C$21</f>
        <v>Mandor</v>
      </c>
      <c r="D978" s="444"/>
      <c r="E978" s="356" t="str">
        <f>VLOOKUP(C978,UB!$C$5:$G$32,5,FALSE)</f>
        <v>L.04</v>
      </c>
      <c r="F978" s="356" t="str">
        <f>VLOOKUP(C978,UB!$C$5:$G$32,3,FALSE)</f>
        <v>OH</v>
      </c>
      <c r="G978" s="447">
        <v>1E-3</v>
      </c>
      <c r="H978" s="355">
        <f>VLOOKUP(C978,UB!$C$5:$G$32,4,FALSE)</f>
        <v>130000</v>
      </c>
      <c r="I978" s="448">
        <f>H978*G978</f>
        <v>130</v>
      </c>
    </row>
    <row r="979" spans="2:9" s="389" customFormat="1" x14ac:dyDescent="0.3">
      <c r="B979" s="391"/>
      <c r="C979" s="444"/>
      <c r="D979" s="444"/>
      <c r="E979" s="446"/>
      <c r="F979" s="446"/>
      <c r="G979" s="446"/>
      <c r="H979" s="449" t="s">
        <v>703</v>
      </c>
      <c r="I979" s="450">
        <f>SUM(I975:I978)</f>
        <v>35430</v>
      </c>
    </row>
    <row r="980" spans="2:9" s="389" customFormat="1" x14ac:dyDescent="0.3">
      <c r="B980" s="402" t="s">
        <v>704</v>
      </c>
      <c r="C980" s="467" t="s">
        <v>489</v>
      </c>
      <c r="D980" s="467"/>
      <c r="E980" s="468"/>
      <c r="F980" s="469"/>
      <c r="G980" s="468"/>
      <c r="H980" s="446"/>
      <c r="I980" s="468"/>
    </row>
    <row r="981" spans="2:9" s="389" customFormat="1" x14ac:dyDescent="0.3">
      <c r="B981" s="397"/>
      <c r="C981" s="444" t="str">
        <f>UB!C315</f>
        <v>Seng gel 3”x6”</v>
      </c>
      <c r="D981" s="444"/>
      <c r="E981" s="445"/>
      <c r="F981" s="356" t="str">
        <f>VLOOKUP(C981,UB!$C$40:$F$364,3,FALSE)</f>
        <v>Lbr</v>
      </c>
      <c r="G981" s="447">
        <v>1.3</v>
      </c>
      <c r="H981" s="356">
        <f>UB!F315</f>
        <v>88000</v>
      </c>
      <c r="I981" s="448">
        <f>H981*G981</f>
        <v>114400</v>
      </c>
    </row>
    <row r="982" spans="2:9" s="389" customFormat="1" x14ac:dyDescent="0.3">
      <c r="B982" s="392"/>
      <c r="C982" s="451" t="str">
        <f>UB!C$232</f>
        <v>Paku seng</v>
      </c>
      <c r="D982" s="451"/>
      <c r="E982" s="452"/>
      <c r="F982" s="356" t="str">
        <f>VLOOKUP(C982,UB!$C$40:$F$364,3,FALSE)</f>
        <v>Kg</v>
      </c>
      <c r="G982" s="454">
        <v>0.2</v>
      </c>
      <c r="H982" s="356">
        <f>VLOOKUP(C982,UB!$C$40:$F$364,4,FALSE)</f>
        <v>22000</v>
      </c>
      <c r="I982" s="456">
        <f>H982*G982</f>
        <v>4400</v>
      </c>
    </row>
    <row r="983" spans="2:9" s="389" customFormat="1" x14ac:dyDescent="0.3">
      <c r="B983" s="391"/>
      <c r="C983" s="444"/>
      <c r="D983" s="444"/>
      <c r="E983" s="446"/>
      <c r="F983" s="446"/>
      <c r="G983" s="446"/>
      <c r="H983" s="449" t="s">
        <v>705</v>
      </c>
      <c r="I983" s="450">
        <f>SUM(I981:I982)</f>
        <v>118800</v>
      </c>
    </row>
    <row r="984" spans="2:9" s="389" customFormat="1" x14ac:dyDescent="0.3">
      <c r="B984" s="397" t="s">
        <v>706</v>
      </c>
      <c r="C984" s="444" t="s">
        <v>490</v>
      </c>
      <c r="D984" s="444"/>
      <c r="E984" s="445"/>
      <c r="F984" s="446"/>
      <c r="G984" s="445"/>
      <c r="H984" s="446"/>
      <c r="I984" s="445"/>
    </row>
    <row r="985" spans="2:9" s="389" customFormat="1" x14ac:dyDescent="0.3">
      <c r="B985" s="392"/>
      <c r="C985" s="451"/>
      <c r="D985" s="451"/>
      <c r="E985" s="452"/>
      <c r="F985" s="453"/>
      <c r="G985" s="454"/>
      <c r="H985" s="455">
        <v>0</v>
      </c>
      <c r="I985" s="456">
        <f>H985*G985</f>
        <v>0</v>
      </c>
    </row>
    <row r="986" spans="2:9" s="389" customFormat="1" x14ac:dyDescent="0.3">
      <c r="B986" s="391"/>
      <c r="C986" s="444"/>
      <c r="D986" s="444"/>
      <c r="E986" s="446"/>
      <c r="F986" s="446"/>
      <c r="G986" s="446"/>
      <c r="H986" s="457" t="s">
        <v>707</v>
      </c>
      <c r="I986" s="450">
        <f>SUM(I985)</f>
        <v>0</v>
      </c>
    </row>
    <row r="987" spans="2:9" s="389" customFormat="1" x14ac:dyDescent="0.3">
      <c r="B987" s="397" t="s">
        <v>8</v>
      </c>
      <c r="C987" s="444" t="s">
        <v>708</v>
      </c>
      <c r="D987" s="444"/>
      <c r="E987" s="446"/>
      <c r="F987" s="446"/>
      <c r="G987" s="446"/>
      <c r="H987" s="457"/>
      <c r="I987" s="450">
        <f>SUM(I986,I983,I979)</f>
        <v>154230</v>
      </c>
    </row>
    <row r="988" spans="2:9" s="389" customFormat="1" x14ac:dyDescent="0.3">
      <c r="B988" s="397" t="s">
        <v>9</v>
      </c>
      <c r="C988" s="1089" t="str">
        <f>B$2</f>
        <v>Biaya Umum dan Keuntungan (D x 10%) Maks. 15%</v>
      </c>
      <c r="D988" s="1090"/>
      <c r="E988" s="1090"/>
      <c r="F988" s="1090"/>
      <c r="G988" s="1091"/>
      <c r="H988" s="355">
        <f>F$2</f>
        <v>0</v>
      </c>
      <c r="I988" s="355">
        <f>I987*H988</f>
        <v>0</v>
      </c>
    </row>
    <row r="989" spans="2:9" s="389" customFormat="1" x14ac:dyDescent="0.3">
      <c r="B989" s="393" t="s">
        <v>11</v>
      </c>
      <c r="C989" s="458" t="s">
        <v>709</v>
      </c>
      <c r="D989" s="458"/>
      <c r="E989" s="459"/>
      <c r="F989" s="459"/>
      <c r="G989" s="459"/>
      <c r="H989" s="460"/>
      <c r="I989" s="461">
        <f>I988+I987</f>
        <v>154230</v>
      </c>
    </row>
    <row r="990" spans="2:9" s="389" customFormat="1" ht="9.6" customHeight="1" x14ac:dyDescent="0.3">
      <c r="C990" s="465"/>
      <c r="D990" s="465"/>
      <c r="E990" s="466"/>
      <c r="F990" s="466"/>
      <c r="G990" s="466"/>
      <c r="H990" s="466"/>
      <c r="I990" s="466"/>
    </row>
    <row r="991" spans="2:9" s="389" customFormat="1" x14ac:dyDescent="0.3">
      <c r="B991" s="388" t="s">
        <v>788</v>
      </c>
      <c r="C991" s="441"/>
      <c r="D991" s="441" t="s">
        <v>789</v>
      </c>
      <c r="E991" s="442"/>
      <c r="F991" s="442"/>
      <c r="G991" s="442"/>
      <c r="H991" s="442"/>
      <c r="I991" s="442"/>
    </row>
    <row r="992" spans="2:9" s="389" customFormat="1" ht="27.6" x14ac:dyDescent="0.3">
      <c r="B992" s="390" t="s">
        <v>486</v>
      </c>
      <c r="C992" s="1099" t="s">
        <v>51</v>
      </c>
      <c r="D992" s="1099"/>
      <c r="E992" s="443" t="s">
        <v>52</v>
      </c>
      <c r="F992" s="443" t="s">
        <v>53</v>
      </c>
      <c r="G992" s="443" t="s">
        <v>54</v>
      </c>
      <c r="H992" s="443" t="s">
        <v>699</v>
      </c>
      <c r="I992" s="443" t="s">
        <v>700</v>
      </c>
    </row>
    <row r="993" spans="2:9" s="389" customFormat="1" x14ac:dyDescent="0.3">
      <c r="B993" s="397" t="s">
        <v>701</v>
      </c>
      <c r="C993" s="444" t="s">
        <v>702</v>
      </c>
      <c r="D993" s="444"/>
      <c r="E993" s="445"/>
      <c r="F993" s="446"/>
      <c r="G993" s="445"/>
      <c r="H993" s="446"/>
      <c r="I993" s="445"/>
    </row>
    <row r="994" spans="2:9" s="389" customFormat="1" x14ac:dyDescent="0.3">
      <c r="B994" s="397"/>
      <c r="C994" s="358" t="str">
        <f>UB!C$5</f>
        <v>Pekerja</v>
      </c>
      <c r="D994" s="444"/>
      <c r="E994" s="356" t="str">
        <f>VLOOKUP(C994,UB!$C$5:$G$32,5,FALSE)</f>
        <v>L.01</v>
      </c>
      <c r="F994" s="356" t="str">
        <f>VLOOKUP(C994,UB!$C$5:$G$32,3,FALSE)</f>
        <v>OH</v>
      </c>
      <c r="G994" s="447">
        <v>0.25</v>
      </c>
      <c r="H994" s="355">
        <f>VLOOKUP(C994,UB!$C$5:$G$32,4,FALSE)</f>
        <v>110000</v>
      </c>
      <c r="I994" s="448">
        <f>H994*G994</f>
        <v>27500</v>
      </c>
    </row>
    <row r="995" spans="2:9" s="389" customFormat="1" x14ac:dyDescent="0.3">
      <c r="B995" s="397"/>
      <c r="C995" s="358" t="str">
        <f>UB!C$10</f>
        <v>Tukang Besi</v>
      </c>
      <c r="D995" s="444"/>
      <c r="E995" s="356" t="str">
        <f>VLOOKUP(C995,UB!$C$5:$G$32,5,FALSE)</f>
        <v>L.02</v>
      </c>
      <c r="F995" s="356" t="str">
        <f>VLOOKUP(C995,UB!$C$5:$G$32,3,FALSE)</f>
        <v>OH</v>
      </c>
      <c r="G995" s="447">
        <v>0.15</v>
      </c>
      <c r="H995" s="355">
        <f>VLOOKUP(C995,UB!$C$5:$G$32,4,FALSE)</f>
        <v>120000</v>
      </c>
      <c r="I995" s="448">
        <f>H995*G995</f>
        <v>18000</v>
      </c>
    </row>
    <row r="996" spans="2:9" s="389" customFormat="1" x14ac:dyDescent="0.3">
      <c r="B996" s="397"/>
      <c r="C996" s="358" t="str">
        <f>UB!C$20</f>
        <v>Kepala Tukang</v>
      </c>
      <c r="D996" s="444"/>
      <c r="E996" s="356" t="str">
        <f>VLOOKUP(C996,UB!$C$5:$G$32,5,FALSE)</f>
        <v>L.03</v>
      </c>
      <c r="F996" s="356" t="str">
        <f>VLOOKUP(C996,UB!$C$5:$G$32,3,FALSE)</f>
        <v>OH</v>
      </c>
      <c r="G996" s="447">
        <v>1.4999999999999999E-2</v>
      </c>
      <c r="H996" s="355">
        <f>VLOOKUP(C996,UB!$C$5:$G$32,4,FALSE)</f>
        <v>130000</v>
      </c>
      <c r="I996" s="448">
        <f>H996*G996</f>
        <v>1950</v>
      </c>
    </row>
    <row r="997" spans="2:9" s="389" customFormat="1" x14ac:dyDescent="0.3">
      <c r="B997" s="397"/>
      <c r="C997" s="358" t="str">
        <f>UB!C$21</f>
        <v>Mandor</v>
      </c>
      <c r="D997" s="444"/>
      <c r="E997" s="356" t="str">
        <f>VLOOKUP(C997,UB!$C$5:$G$32,5,FALSE)</f>
        <v>L.04</v>
      </c>
      <c r="F997" s="356" t="str">
        <f>VLOOKUP(C997,UB!$C$5:$G$32,3,FALSE)</f>
        <v>OH</v>
      </c>
      <c r="G997" s="447">
        <v>1.2999999999999999E-2</v>
      </c>
      <c r="H997" s="355">
        <f>VLOOKUP(C997,UB!$C$5:$G$32,4,FALSE)</f>
        <v>130000</v>
      </c>
      <c r="I997" s="448">
        <f>H997*G997</f>
        <v>1690</v>
      </c>
    </row>
    <row r="998" spans="2:9" s="389" customFormat="1" x14ac:dyDescent="0.3">
      <c r="B998" s="391"/>
      <c r="C998" s="444"/>
      <c r="D998" s="444"/>
      <c r="E998" s="446"/>
      <c r="F998" s="446"/>
      <c r="G998" s="446"/>
      <c r="H998" s="449" t="s">
        <v>703</v>
      </c>
      <c r="I998" s="450">
        <f>SUM(I994:I997)</f>
        <v>49140</v>
      </c>
    </row>
    <row r="999" spans="2:9" s="389" customFormat="1" x14ac:dyDescent="0.3">
      <c r="B999" s="402" t="s">
        <v>704</v>
      </c>
      <c r="C999" s="467" t="s">
        <v>489</v>
      </c>
      <c r="D999" s="467"/>
      <c r="E999" s="468"/>
      <c r="F999" s="469"/>
      <c r="G999" s="468"/>
      <c r="H999" s="446"/>
      <c r="I999" s="468"/>
    </row>
    <row r="1000" spans="2:9" s="389" customFormat="1" x14ac:dyDescent="0.3">
      <c r="B1000" s="397"/>
      <c r="C1000" s="444" t="str">
        <f>UB!C$195</f>
        <v>Nok genteng metal panjang 100cm</v>
      </c>
      <c r="D1000" s="444"/>
      <c r="E1000" s="445"/>
      <c r="F1000" s="356" t="str">
        <f>VLOOKUP(C1000,UB!$C$40:$F$364,3,FALSE)</f>
        <v>buah</v>
      </c>
      <c r="G1000" s="447">
        <v>1.1000000000000001</v>
      </c>
      <c r="H1000" s="356">
        <f>VLOOKUP(C1000,UB!$C$40:$F$364,4,FALSE)</f>
        <v>44000</v>
      </c>
      <c r="I1000" s="448">
        <f>H1000*G1000</f>
        <v>48400.000000000007</v>
      </c>
    </row>
    <row r="1001" spans="2:9" s="389" customFormat="1" x14ac:dyDescent="0.3">
      <c r="B1001" s="392"/>
      <c r="C1001" s="451" t="str">
        <f>UB!C$232</f>
        <v>Paku seng</v>
      </c>
      <c r="D1001" s="451"/>
      <c r="E1001" s="452"/>
      <c r="F1001" s="356" t="str">
        <f>VLOOKUP(C1001,UB!$C$40:$F$364,3,FALSE)</f>
        <v>Kg</v>
      </c>
      <c r="G1001" s="454">
        <v>0.05</v>
      </c>
      <c r="H1001" s="356">
        <f>VLOOKUP(C1001,UB!$C$40:$F$364,4,FALSE)</f>
        <v>22000</v>
      </c>
      <c r="I1001" s="456">
        <f>H1001*G1001</f>
        <v>1100</v>
      </c>
    </row>
    <row r="1002" spans="2:9" s="389" customFormat="1" x14ac:dyDescent="0.3">
      <c r="B1002" s="391"/>
      <c r="C1002" s="444"/>
      <c r="D1002" s="444"/>
      <c r="E1002" s="446"/>
      <c r="F1002" s="446"/>
      <c r="G1002" s="446"/>
      <c r="H1002" s="449" t="s">
        <v>705</v>
      </c>
      <c r="I1002" s="450">
        <f>SUM(I1000:I1001)</f>
        <v>49500.000000000007</v>
      </c>
    </row>
    <row r="1003" spans="2:9" s="389" customFormat="1" x14ac:dyDescent="0.3">
      <c r="B1003" s="397" t="s">
        <v>706</v>
      </c>
      <c r="C1003" s="444" t="s">
        <v>490</v>
      </c>
      <c r="D1003" s="444"/>
      <c r="E1003" s="445"/>
      <c r="F1003" s="446"/>
      <c r="G1003" s="445"/>
      <c r="H1003" s="446"/>
      <c r="I1003" s="445"/>
    </row>
    <row r="1004" spans="2:9" s="389" customFormat="1" x14ac:dyDescent="0.3">
      <c r="B1004" s="392"/>
      <c r="C1004" s="451"/>
      <c r="D1004" s="451"/>
      <c r="E1004" s="452"/>
      <c r="F1004" s="453"/>
      <c r="G1004" s="454"/>
      <c r="H1004" s="455">
        <v>0</v>
      </c>
      <c r="I1004" s="456">
        <f>H1004*G1004</f>
        <v>0</v>
      </c>
    </row>
    <row r="1005" spans="2:9" s="389" customFormat="1" x14ac:dyDescent="0.3">
      <c r="B1005" s="391"/>
      <c r="C1005" s="444"/>
      <c r="D1005" s="444"/>
      <c r="E1005" s="446"/>
      <c r="F1005" s="446"/>
      <c r="G1005" s="446"/>
      <c r="H1005" s="457" t="s">
        <v>707</v>
      </c>
      <c r="I1005" s="450">
        <f>SUM(I1004)</f>
        <v>0</v>
      </c>
    </row>
    <row r="1006" spans="2:9" s="389" customFormat="1" x14ac:dyDescent="0.3">
      <c r="B1006" s="397" t="s">
        <v>8</v>
      </c>
      <c r="C1006" s="444" t="s">
        <v>708</v>
      </c>
      <c r="D1006" s="444"/>
      <c r="E1006" s="446"/>
      <c r="F1006" s="446"/>
      <c r="G1006" s="446"/>
      <c r="H1006" s="457"/>
      <c r="I1006" s="450">
        <f>SUM(I1005,I1002,I998)</f>
        <v>98640</v>
      </c>
    </row>
    <row r="1007" spans="2:9" s="389" customFormat="1" x14ac:dyDescent="0.3">
      <c r="B1007" s="397" t="s">
        <v>9</v>
      </c>
      <c r="C1007" s="1089" t="str">
        <f>B$2</f>
        <v>Biaya Umum dan Keuntungan (D x 10%) Maks. 15%</v>
      </c>
      <c r="D1007" s="1090"/>
      <c r="E1007" s="1090"/>
      <c r="F1007" s="1090"/>
      <c r="G1007" s="1091"/>
      <c r="H1007" s="355">
        <f>F$2</f>
        <v>0</v>
      </c>
      <c r="I1007" s="355">
        <f>I1006*H1007</f>
        <v>0</v>
      </c>
    </row>
    <row r="1008" spans="2:9" s="389" customFormat="1" x14ac:dyDescent="0.3">
      <c r="B1008" s="393" t="s">
        <v>11</v>
      </c>
      <c r="C1008" s="458" t="s">
        <v>709</v>
      </c>
      <c r="D1008" s="458"/>
      <c r="E1008" s="459"/>
      <c r="F1008" s="459"/>
      <c r="G1008" s="459"/>
      <c r="H1008" s="460"/>
      <c r="I1008" s="461">
        <f>I1007+I1006</f>
        <v>98640</v>
      </c>
    </row>
    <row r="1009" spans="2:9" s="389" customFormat="1" ht="9.6" customHeight="1" x14ac:dyDescent="0.3">
      <c r="C1009" s="465"/>
      <c r="D1009" s="465"/>
      <c r="E1009" s="466"/>
      <c r="F1009" s="466"/>
      <c r="G1009" s="466"/>
      <c r="H1009" s="466"/>
      <c r="I1009" s="466"/>
    </row>
    <row r="1010" spans="2:9" s="376" customFormat="1" hidden="1" x14ac:dyDescent="0.3">
      <c r="B1010" s="398" t="s">
        <v>790</v>
      </c>
      <c r="C1010" s="463"/>
      <c r="D1010" s="463" t="s">
        <v>791</v>
      </c>
      <c r="E1010" s="464"/>
      <c r="F1010" s="464"/>
      <c r="G1010" s="464"/>
      <c r="H1010" s="464"/>
      <c r="I1010" s="464"/>
    </row>
    <row r="1011" spans="2:9" s="383" customFormat="1" hidden="1" x14ac:dyDescent="0.3">
      <c r="B1011" s="382" t="s">
        <v>792</v>
      </c>
      <c r="C1011" s="471"/>
      <c r="D1011" s="471" t="s">
        <v>793</v>
      </c>
      <c r="E1011" s="472"/>
      <c r="F1011" s="472"/>
      <c r="G1011" s="472"/>
      <c r="H1011" s="472"/>
      <c r="I1011" s="472"/>
    </row>
    <row r="1012" spans="2:9" s="383" customFormat="1" ht="27.6" hidden="1" x14ac:dyDescent="0.3">
      <c r="B1012" s="384" t="s">
        <v>486</v>
      </c>
      <c r="C1012" s="1099" t="s">
        <v>51</v>
      </c>
      <c r="D1012" s="1099"/>
      <c r="E1012" s="443" t="s">
        <v>52</v>
      </c>
      <c r="F1012" s="443" t="s">
        <v>53</v>
      </c>
      <c r="G1012" s="443" t="s">
        <v>54</v>
      </c>
      <c r="H1012" s="443" t="s">
        <v>699</v>
      </c>
      <c r="I1012" s="443" t="s">
        <v>700</v>
      </c>
    </row>
    <row r="1013" spans="2:9" s="383" customFormat="1" hidden="1" x14ac:dyDescent="0.3">
      <c r="B1013" s="396" t="s">
        <v>701</v>
      </c>
      <c r="C1013" s="444" t="s">
        <v>702</v>
      </c>
      <c r="D1013" s="444"/>
      <c r="E1013" s="445"/>
      <c r="F1013" s="446"/>
      <c r="G1013" s="445"/>
      <c r="H1013" s="446"/>
      <c r="I1013" s="445"/>
    </row>
    <row r="1014" spans="2:9" s="383" customFormat="1" hidden="1" x14ac:dyDescent="0.3">
      <c r="B1014" s="396"/>
      <c r="C1014" s="358" t="str">
        <f>UB!C$5</f>
        <v>Pekerja</v>
      </c>
      <c r="D1014" s="444"/>
      <c r="E1014" s="356" t="str">
        <f>VLOOKUP(C1014,UB!$C$5:$G$32,5,FALSE)</f>
        <v>L.01</v>
      </c>
      <c r="F1014" s="356" t="str">
        <f>VLOOKUP(C1014,UB!$C$5:$G$32,3,FALSE)</f>
        <v>OH</v>
      </c>
      <c r="G1014" s="447">
        <v>3.5999999999999997E-2</v>
      </c>
      <c r="H1014" s="355">
        <f>VLOOKUP(C1014,UB!$C$5:$G$32,4,FALSE)</f>
        <v>110000</v>
      </c>
      <c r="I1014" s="448">
        <f>H1014*G1014</f>
        <v>3959.9999999999995</v>
      </c>
    </row>
    <row r="1015" spans="2:9" s="383" customFormat="1" hidden="1" x14ac:dyDescent="0.3">
      <c r="B1015" s="396"/>
      <c r="C1015" s="358" t="str">
        <f>UB!C$18</f>
        <v>Tukang Pipa</v>
      </c>
      <c r="D1015" s="444"/>
      <c r="E1015" s="356" t="str">
        <f>VLOOKUP(C1015,UB!$C$5:$G$32,5,FALSE)</f>
        <v>L.02</v>
      </c>
      <c r="F1015" s="356" t="str">
        <f>VLOOKUP(C1015,UB!$C$5:$G$32,3,FALSE)</f>
        <v>OH</v>
      </c>
      <c r="G1015" s="447">
        <v>0.06</v>
      </c>
      <c r="H1015" s="355">
        <f>VLOOKUP(C1015,UB!$C$5:$G$32,4,FALSE)</f>
        <v>120000</v>
      </c>
      <c r="I1015" s="448">
        <f>H1015*G1015</f>
        <v>7200</v>
      </c>
    </row>
    <row r="1016" spans="2:9" s="383" customFormat="1" hidden="1" x14ac:dyDescent="0.3">
      <c r="B1016" s="396"/>
      <c r="C1016" s="358" t="str">
        <f>UB!C$20</f>
        <v>Kepala Tukang</v>
      </c>
      <c r="D1016" s="444"/>
      <c r="E1016" s="356" t="str">
        <f>VLOOKUP(C1016,UB!$C$5:$G$32,5,FALSE)</f>
        <v>L.03</v>
      </c>
      <c r="F1016" s="356" t="str">
        <f>VLOOKUP(C1016,UB!$C$5:$G$32,3,FALSE)</f>
        <v>OH</v>
      </c>
      <c r="G1016" s="447">
        <v>6.0000000000000001E-3</v>
      </c>
      <c r="H1016" s="355">
        <f>VLOOKUP(C1016,UB!$C$5:$G$32,4,FALSE)</f>
        <v>130000</v>
      </c>
      <c r="I1016" s="448">
        <f>H1016*G1016</f>
        <v>780</v>
      </c>
    </row>
    <row r="1017" spans="2:9" s="383" customFormat="1" hidden="1" x14ac:dyDescent="0.3">
      <c r="B1017" s="396"/>
      <c r="C1017" s="358" t="str">
        <f>UB!C$21</f>
        <v>Mandor</v>
      </c>
      <c r="D1017" s="444"/>
      <c r="E1017" s="356" t="str">
        <f>VLOOKUP(C1017,UB!$C$5:$G$32,5,FALSE)</f>
        <v>L.04</v>
      </c>
      <c r="F1017" s="356" t="str">
        <f>VLOOKUP(C1017,UB!$C$5:$G$32,3,FALSE)</f>
        <v>OH</v>
      </c>
      <c r="G1017" s="447">
        <v>2E-3</v>
      </c>
      <c r="H1017" s="355">
        <f>VLOOKUP(C1017,UB!$C$5:$G$32,4,FALSE)</f>
        <v>130000</v>
      </c>
      <c r="I1017" s="448">
        <f>H1017*G1017</f>
        <v>260</v>
      </c>
    </row>
    <row r="1018" spans="2:9" s="383" customFormat="1" hidden="1" x14ac:dyDescent="0.3">
      <c r="B1018" s="385"/>
      <c r="C1018" s="444"/>
      <c r="D1018" s="444"/>
      <c r="E1018" s="446"/>
      <c r="F1018" s="446"/>
      <c r="G1018" s="446"/>
      <c r="H1018" s="449" t="s">
        <v>703</v>
      </c>
      <c r="I1018" s="450">
        <f>SUM(I1014:I1017)</f>
        <v>12200</v>
      </c>
    </row>
    <row r="1019" spans="2:9" s="383" customFormat="1" hidden="1" x14ac:dyDescent="0.3">
      <c r="B1019" s="401" t="s">
        <v>704</v>
      </c>
      <c r="C1019" s="467" t="s">
        <v>489</v>
      </c>
      <c r="D1019" s="467"/>
      <c r="E1019" s="468"/>
      <c r="F1019" s="469"/>
      <c r="G1019" s="468"/>
      <c r="H1019" s="446"/>
      <c r="I1019" s="468"/>
    </row>
    <row r="1020" spans="2:9" s="383" customFormat="1" hidden="1" x14ac:dyDescent="0.3">
      <c r="B1020" s="396"/>
      <c r="C1020" s="444" t="str">
        <f>UB!C$270</f>
        <v>Pipa PVC 3/4”</v>
      </c>
      <c r="D1020" s="444"/>
      <c r="E1020" s="445"/>
      <c r="F1020" s="446" t="s">
        <v>672</v>
      </c>
      <c r="G1020" s="447">
        <v>1.2</v>
      </c>
      <c r="H1020" s="356">
        <f>VLOOKUP(C1020,UB!$C$40:$F$364,4,FALSE)</f>
        <v>10000</v>
      </c>
      <c r="I1020" s="448">
        <f>H1020*G1020</f>
        <v>12000</v>
      </c>
    </row>
    <row r="1021" spans="2:9" s="383" customFormat="1" hidden="1" x14ac:dyDescent="0.3">
      <c r="B1021" s="386"/>
      <c r="C1021" s="451" t="s">
        <v>831</v>
      </c>
      <c r="D1021" s="451"/>
      <c r="E1021" s="452"/>
      <c r="F1021" s="453" t="s">
        <v>794</v>
      </c>
      <c r="G1021" s="454">
        <v>35</v>
      </c>
      <c r="H1021" s="356">
        <f>H1020</f>
        <v>10000</v>
      </c>
      <c r="I1021" s="456">
        <f>H1021*G1021%</f>
        <v>3500</v>
      </c>
    </row>
    <row r="1022" spans="2:9" s="383" customFormat="1" hidden="1" x14ac:dyDescent="0.3">
      <c r="B1022" s="385"/>
      <c r="C1022" s="444"/>
      <c r="D1022" s="444"/>
      <c r="E1022" s="446"/>
      <c r="F1022" s="446"/>
      <c r="G1022" s="446"/>
      <c r="H1022" s="449" t="s">
        <v>705</v>
      </c>
      <c r="I1022" s="450">
        <f>SUM(I1020:I1020)</f>
        <v>12000</v>
      </c>
    </row>
    <row r="1023" spans="2:9" s="383" customFormat="1" hidden="1" x14ac:dyDescent="0.3">
      <c r="B1023" s="396" t="s">
        <v>706</v>
      </c>
      <c r="C1023" s="444" t="s">
        <v>490</v>
      </c>
      <c r="D1023" s="444"/>
      <c r="E1023" s="445"/>
      <c r="F1023" s="446"/>
      <c r="G1023" s="445"/>
      <c r="H1023" s="446"/>
      <c r="I1023" s="445"/>
    </row>
    <row r="1024" spans="2:9" s="383" customFormat="1" hidden="1" x14ac:dyDescent="0.3">
      <c r="B1024" s="386"/>
      <c r="C1024" s="451"/>
      <c r="D1024" s="451"/>
      <c r="E1024" s="452"/>
      <c r="F1024" s="453"/>
      <c r="G1024" s="454"/>
      <c r="H1024" s="455">
        <v>0</v>
      </c>
      <c r="I1024" s="456">
        <f>H1024*G1024</f>
        <v>0</v>
      </c>
    </row>
    <row r="1025" spans="2:9" s="383" customFormat="1" hidden="1" x14ac:dyDescent="0.3">
      <c r="B1025" s="385"/>
      <c r="C1025" s="444"/>
      <c r="D1025" s="444"/>
      <c r="E1025" s="446"/>
      <c r="F1025" s="446"/>
      <c r="G1025" s="446"/>
      <c r="H1025" s="457" t="s">
        <v>707</v>
      </c>
      <c r="I1025" s="450">
        <f>SUM(I1024)</f>
        <v>0</v>
      </c>
    </row>
    <row r="1026" spans="2:9" s="383" customFormat="1" hidden="1" x14ac:dyDescent="0.3">
      <c r="B1026" s="396" t="s">
        <v>8</v>
      </c>
      <c r="C1026" s="444" t="s">
        <v>708</v>
      </c>
      <c r="D1026" s="444"/>
      <c r="E1026" s="446"/>
      <c r="F1026" s="446"/>
      <c r="G1026" s="446"/>
      <c r="H1026" s="457"/>
      <c r="I1026" s="450">
        <f>SUM(I1025,I1022,I1018)</f>
        <v>24200</v>
      </c>
    </row>
    <row r="1027" spans="2:9" s="383" customFormat="1" hidden="1" x14ac:dyDescent="0.3">
      <c r="B1027" s="396" t="s">
        <v>9</v>
      </c>
      <c r="C1027" s="1089" t="str">
        <f>B$2</f>
        <v>Biaya Umum dan Keuntungan (D x 10%) Maks. 15%</v>
      </c>
      <c r="D1027" s="1090"/>
      <c r="E1027" s="1090"/>
      <c r="F1027" s="1090"/>
      <c r="G1027" s="1091"/>
      <c r="H1027" s="355">
        <f>F$2</f>
        <v>0</v>
      </c>
      <c r="I1027" s="355">
        <f>I1026*H1027</f>
        <v>0</v>
      </c>
    </row>
    <row r="1028" spans="2:9" s="383" customFormat="1" hidden="1" x14ac:dyDescent="0.3">
      <c r="B1028" s="387" t="s">
        <v>11</v>
      </c>
      <c r="C1028" s="458" t="s">
        <v>709</v>
      </c>
      <c r="D1028" s="458"/>
      <c r="E1028" s="459"/>
      <c r="F1028" s="459"/>
      <c r="G1028" s="459"/>
      <c r="H1028" s="460"/>
      <c r="I1028" s="461">
        <f>I1027+I1026</f>
        <v>24200</v>
      </c>
    </row>
    <row r="1029" spans="2:9" s="383" customFormat="1" hidden="1" x14ac:dyDescent="0.3">
      <c r="C1029" s="475"/>
      <c r="D1029" s="475"/>
      <c r="E1029" s="476"/>
      <c r="F1029" s="476"/>
      <c r="G1029" s="476"/>
      <c r="H1029" s="476"/>
      <c r="I1029" s="476"/>
    </row>
    <row r="1030" spans="2:9" s="383" customFormat="1" hidden="1" x14ac:dyDescent="0.3">
      <c r="B1030" s="382" t="s">
        <v>795</v>
      </c>
      <c r="C1030" s="471"/>
      <c r="D1030" s="471" t="s">
        <v>796</v>
      </c>
      <c r="E1030" s="472"/>
      <c r="F1030" s="472"/>
      <c r="G1030" s="472"/>
      <c r="H1030" s="472"/>
      <c r="I1030" s="472"/>
    </row>
    <row r="1031" spans="2:9" s="383" customFormat="1" ht="27.6" hidden="1" x14ac:dyDescent="0.3">
      <c r="B1031" s="384" t="s">
        <v>486</v>
      </c>
      <c r="C1031" s="1099" t="s">
        <v>797</v>
      </c>
      <c r="D1031" s="1099"/>
      <c r="E1031" s="443" t="s">
        <v>52</v>
      </c>
      <c r="F1031" s="443" t="s">
        <v>53</v>
      </c>
      <c r="G1031" s="443" t="s">
        <v>54</v>
      </c>
      <c r="H1031" s="443" t="s">
        <v>699</v>
      </c>
      <c r="I1031" s="443" t="s">
        <v>700</v>
      </c>
    </row>
    <row r="1032" spans="2:9" s="383" customFormat="1" hidden="1" x14ac:dyDescent="0.3">
      <c r="B1032" s="396" t="s">
        <v>701</v>
      </c>
      <c r="C1032" s="444" t="s">
        <v>702</v>
      </c>
      <c r="D1032" s="444"/>
      <c r="E1032" s="445"/>
      <c r="F1032" s="446"/>
      <c r="G1032" s="445"/>
      <c r="H1032" s="446"/>
      <c r="I1032" s="445"/>
    </row>
    <row r="1033" spans="2:9" s="383" customFormat="1" hidden="1" x14ac:dyDescent="0.3">
      <c r="B1033" s="396"/>
      <c r="C1033" s="358" t="str">
        <f>UB!C$5</f>
        <v>Pekerja</v>
      </c>
      <c r="D1033" s="444"/>
      <c r="E1033" s="356" t="str">
        <f>VLOOKUP(C1033,UB!$C$5:$G$32,5,FALSE)</f>
        <v>L.01</v>
      </c>
      <c r="F1033" s="356" t="str">
        <f>VLOOKUP(C1033,UB!$C$5:$G$32,3,FALSE)</f>
        <v>OH</v>
      </c>
      <c r="G1033" s="447">
        <v>8.1000000000000003E-2</v>
      </c>
      <c r="H1033" s="355">
        <f>VLOOKUP(C1033,UB!$C$5:$G$32,4,FALSE)</f>
        <v>110000</v>
      </c>
      <c r="I1033" s="448">
        <f>H1033*G1033</f>
        <v>8910</v>
      </c>
    </row>
    <row r="1034" spans="2:9" s="383" customFormat="1" hidden="1" x14ac:dyDescent="0.3">
      <c r="B1034" s="396"/>
      <c r="C1034" s="358" t="str">
        <f>UB!C$18</f>
        <v>Tukang Pipa</v>
      </c>
      <c r="D1034" s="444"/>
      <c r="E1034" s="356" t="str">
        <f>VLOOKUP(C1034,UB!$C$5:$G$32,5,FALSE)</f>
        <v>L.02</v>
      </c>
      <c r="F1034" s="356" t="str">
        <f>VLOOKUP(C1034,UB!$C$5:$G$32,3,FALSE)</f>
        <v>OH</v>
      </c>
      <c r="G1034" s="447">
        <v>0.13500000000000001</v>
      </c>
      <c r="H1034" s="355">
        <f>VLOOKUP(C1034,UB!$C$5:$G$32,4,FALSE)</f>
        <v>120000</v>
      </c>
      <c r="I1034" s="448">
        <f>H1034*G1034</f>
        <v>16200.000000000002</v>
      </c>
    </row>
    <row r="1035" spans="2:9" s="383" customFormat="1" hidden="1" x14ac:dyDescent="0.3">
      <c r="B1035" s="396"/>
      <c r="C1035" s="358" t="str">
        <f>UB!C$20</f>
        <v>Kepala Tukang</v>
      </c>
      <c r="D1035" s="444"/>
      <c r="E1035" s="356" t="str">
        <f>VLOOKUP(C1035,UB!$C$5:$G$32,5,FALSE)</f>
        <v>L.03</v>
      </c>
      <c r="F1035" s="356" t="str">
        <f>VLOOKUP(C1035,UB!$C$5:$G$32,3,FALSE)</f>
        <v>OH</v>
      </c>
      <c r="G1035" s="447">
        <v>1.35E-2</v>
      </c>
      <c r="H1035" s="355">
        <f>VLOOKUP(C1035,UB!$C$5:$G$32,4,FALSE)</f>
        <v>130000</v>
      </c>
      <c r="I1035" s="448">
        <f>H1035*G1035</f>
        <v>1755</v>
      </c>
    </row>
    <row r="1036" spans="2:9" s="383" customFormat="1" hidden="1" x14ac:dyDescent="0.3">
      <c r="B1036" s="396"/>
      <c r="C1036" s="358" t="str">
        <f>UB!C$21</f>
        <v>Mandor</v>
      </c>
      <c r="D1036" s="444"/>
      <c r="E1036" s="356" t="str">
        <f>VLOOKUP(C1036,UB!$C$5:$G$32,5,FALSE)</f>
        <v>L.04</v>
      </c>
      <c r="F1036" s="356" t="str">
        <f>VLOOKUP(C1036,UB!$C$5:$G$32,3,FALSE)</f>
        <v>OH</v>
      </c>
      <c r="G1036" s="447">
        <v>4.0000000000000001E-3</v>
      </c>
      <c r="H1036" s="355">
        <f>VLOOKUP(C1036,UB!$C$5:$G$32,4,FALSE)</f>
        <v>130000</v>
      </c>
      <c r="I1036" s="448">
        <f>H1036*G1036</f>
        <v>520</v>
      </c>
    </row>
    <row r="1037" spans="2:9" s="383" customFormat="1" hidden="1" x14ac:dyDescent="0.3">
      <c r="B1037" s="385"/>
      <c r="C1037" s="444"/>
      <c r="D1037" s="444"/>
      <c r="E1037" s="446"/>
      <c r="F1037" s="446"/>
      <c r="G1037" s="446"/>
      <c r="H1037" s="449" t="s">
        <v>703</v>
      </c>
      <c r="I1037" s="450">
        <f>SUM(I1033:I1036)</f>
        <v>27385</v>
      </c>
    </row>
    <row r="1038" spans="2:9" s="383" customFormat="1" hidden="1" x14ac:dyDescent="0.3">
      <c r="B1038" s="401" t="s">
        <v>704</v>
      </c>
      <c r="C1038" s="467" t="s">
        <v>489</v>
      </c>
      <c r="D1038" s="467"/>
      <c r="E1038" s="468"/>
      <c r="F1038" s="469"/>
      <c r="G1038" s="468"/>
      <c r="H1038" s="446"/>
      <c r="I1038" s="468"/>
    </row>
    <row r="1039" spans="2:9" s="383" customFormat="1" hidden="1" x14ac:dyDescent="0.3">
      <c r="B1039" s="396"/>
      <c r="C1039" s="444" t="str">
        <f>UB!C$273</f>
        <v>Pipa PVC 2”</v>
      </c>
      <c r="D1039" s="444"/>
      <c r="E1039" s="445"/>
      <c r="F1039" s="446" t="s">
        <v>672</v>
      </c>
      <c r="G1039" s="447">
        <v>1.2</v>
      </c>
      <c r="H1039" s="356">
        <f>VLOOKUP(C1039,UB!$C$40:$F$364,4,FALSE)</f>
        <v>20000</v>
      </c>
      <c r="I1039" s="448">
        <f>H1039*G1039</f>
        <v>24000</v>
      </c>
    </row>
    <row r="1040" spans="2:9" s="383" customFormat="1" hidden="1" x14ac:dyDescent="0.3">
      <c r="B1040" s="386"/>
      <c r="C1040" s="451" t="s">
        <v>831</v>
      </c>
      <c r="D1040" s="451"/>
      <c r="E1040" s="452"/>
      <c r="F1040" s="453" t="s">
        <v>794</v>
      </c>
      <c r="G1040" s="454">
        <v>35</v>
      </c>
      <c r="H1040" s="356">
        <f>H1039</f>
        <v>20000</v>
      </c>
      <c r="I1040" s="456">
        <f>H1040*G1040%</f>
        <v>7000</v>
      </c>
    </row>
    <row r="1041" spans="2:9" s="383" customFormat="1" hidden="1" x14ac:dyDescent="0.3">
      <c r="B1041" s="385"/>
      <c r="C1041" s="444"/>
      <c r="D1041" s="444"/>
      <c r="E1041" s="446"/>
      <c r="F1041" s="446"/>
      <c r="G1041" s="446"/>
      <c r="H1041" s="449" t="s">
        <v>705</v>
      </c>
      <c r="I1041" s="450">
        <f>SUM(I1039:I1039)</f>
        <v>24000</v>
      </c>
    </row>
    <row r="1042" spans="2:9" s="383" customFormat="1" hidden="1" x14ac:dyDescent="0.3">
      <c r="B1042" s="396" t="s">
        <v>706</v>
      </c>
      <c r="C1042" s="444" t="s">
        <v>490</v>
      </c>
      <c r="D1042" s="444"/>
      <c r="E1042" s="445"/>
      <c r="F1042" s="446"/>
      <c r="G1042" s="445"/>
      <c r="H1042" s="446"/>
      <c r="I1042" s="445"/>
    </row>
    <row r="1043" spans="2:9" s="383" customFormat="1" hidden="1" x14ac:dyDescent="0.3">
      <c r="B1043" s="386"/>
      <c r="C1043" s="451"/>
      <c r="D1043" s="451"/>
      <c r="E1043" s="452"/>
      <c r="F1043" s="453"/>
      <c r="G1043" s="454"/>
      <c r="H1043" s="455">
        <v>0</v>
      </c>
      <c r="I1043" s="456">
        <f>H1043*G1043</f>
        <v>0</v>
      </c>
    </row>
    <row r="1044" spans="2:9" s="383" customFormat="1" hidden="1" x14ac:dyDescent="0.3">
      <c r="B1044" s="385"/>
      <c r="C1044" s="444"/>
      <c r="D1044" s="444"/>
      <c r="E1044" s="446"/>
      <c r="F1044" s="446"/>
      <c r="G1044" s="446"/>
      <c r="H1044" s="457" t="s">
        <v>707</v>
      </c>
      <c r="I1044" s="450">
        <f>SUM(I1043)</f>
        <v>0</v>
      </c>
    </row>
    <row r="1045" spans="2:9" s="383" customFormat="1" hidden="1" x14ac:dyDescent="0.3">
      <c r="B1045" s="396" t="s">
        <v>8</v>
      </c>
      <c r="C1045" s="444" t="s">
        <v>708</v>
      </c>
      <c r="D1045" s="444"/>
      <c r="E1045" s="446"/>
      <c r="F1045" s="446"/>
      <c r="G1045" s="446"/>
      <c r="H1045" s="457"/>
      <c r="I1045" s="450">
        <f>SUM(I1044,I1041,I1037)</f>
        <v>51385</v>
      </c>
    </row>
    <row r="1046" spans="2:9" s="383" customFormat="1" hidden="1" x14ac:dyDescent="0.3">
      <c r="B1046" s="396" t="s">
        <v>9</v>
      </c>
      <c r="C1046" s="1089" t="str">
        <f>B$2</f>
        <v>Biaya Umum dan Keuntungan (D x 10%) Maks. 15%</v>
      </c>
      <c r="D1046" s="1090"/>
      <c r="E1046" s="1090"/>
      <c r="F1046" s="1090"/>
      <c r="G1046" s="1091"/>
      <c r="H1046" s="355">
        <f>F$2</f>
        <v>0</v>
      </c>
      <c r="I1046" s="355">
        <f>I1045*H1046</f>
        <v>0</v>
      </c>
    </row>
    <row r="1047" spans="2:9" s="383" customFormat="1" hidden="1" x14ac:dyDescent="0.3">
      <c r="B1047" s="387" t="s">
        <v>11</v>
      </c>
      <c r="C1047" s="458" t="s">
        <v>709</v>
      </c>
      <c r="D1047" s="458"/>
      <c r="E1047" s="459"/>
      <c r="F1047" s="459"/>
      <c r="G1047" s="459"/>
      <c r="H1047" s="460"/>
      <c r="I1047" s="461">
        <f>I1046+I1045</f>
        <v>51385</v>
      </c>
    </row>
    <row r="1048" spans="2:9" s="383" customFormat="1" hidden="1" x14ac:dyDescent="0.3">
      <c r="C1048" s="475"/>
      <c r="D1048" s="475"/>
      <c r="E1048" s="476"/>
      <c r="F1048" s="476"/>
      <c r="G1048" s="476"/>
      <c r="H1048" s="476"/>
      <c r="I1048" s="476"/>
    </row>
    <row r="1049" spans="2:9" s="383" customFormat="1" hidden="1" x14ac:dyDescent="0.3">
      <c r="B1049" s="382" t="s">
        <v>798</v>
      </c>
      <c r="C1049" s="471"/>
      <c r="D1049" s="471" t="s">
        <v>799</v>
      </c>
      <c r="E1049" s="472"/>
      <c r="F1049" s="472"/>
      <c r="G1049" s="472"/>
      <c r="H1049" s="472"/>
      <c r="I1049" s="472"/>
    </row>
    <row r="1050" spans="2:9" s="383" customFormat="1" ht="27.6" hidden="1" x14ac:dyDescent="0.3">
      <c r="B1050" s="384" t="s">
        <v>486</v>
      </c>
      <c r="C1050" s="1099" t="s">
        <v>797</v>
      </c>
      <c r="D1050" s="1099"/>
      <c r="E1050" s="443" t="s">
        <v>52</v>
      </c>
      <c r="F1050" s="443" t="s">
        <v>53</v>
      </c>
      <c r="G1050" s="443" t="s">
        <v>54</v>
      </c>
      <c r="H1050" s="443" t="s">
        <v>699</v>
      </c>
      <c r="I1050" s="443" t="s">
        <v>700</v>
      </c>
    </row>
    <row r="1051" spans="2:9" s="383" customFormat="1" hidden="1" x14ac:dyDescent="0.3">
      <c r="B1051" s="396" t="s">
        <v>701</v>
      </c>
      <c r="C1051" s="444" t="s">
        <v>702</v>
      </c>
      <c r="D1051" s="444"/>
      <c r="E1051" s="445"/>
      <c r="F1051" s="446"/>
      <c r="G1051" s="445"/>
      <c r="H1051" s="446"/>
      <c r="I1051" s="445"/>
    </row>
    <row r="1052" spans="2:9" s="383" customFormat="1" hidden="1" x14ac:dyDescent="0.3">
      <c r="B1052" s="396"/>
      <c r="C1052" s="358" t="str">
        <f>UB!C$5</f>
        <v>Pekerja</v>
      </c>
      <c r="D1052" s="444"/>
      <c r="E1052" s="356" t="str">
        <f>VLOOKUP(C1052,UB!$C$5:$G$32,5,FALSE)</f>
        <v>L.01</v>
      </c>
      <c r="F1052" s="356" t="str">
        <f>VLOOKUP(C1052,UB!$C$5:$G$32,3,FALSE)</f>
        <v>OH</v>
      </c>
      <c r="G1052" s="447">
        <v>8.1000000000000003E-2</v>
      </c>
      <c r="H1052" s="355">
        <f>VLOOKUP(C1052,UB!$C$5:$G$32,4,FALSE)</f>
        <v>110000</v>
      </c>
      <c r="I1052" s="448">
        <f>H1052*G1052</f>
        <v>8910</v>
      </c>
    </row>
    <row r="1053" spans="2:9" s="383" customFormat="1" hidden="1" x14ac:dyDescent="0.3">
      <c r="B1053" s="396"/>
      <c r="C1053" s="358" t="str">
        <f>UB!C$18</f>
        <v>Tukang Pipa</v>
      </c>
      <c r="D1053" s="444"/>
      <c r="E1053" s="356" t="str">
        <f>VLOOKUP(C1053,UB!$C$5:$G$32,5,FALSE)</f>
        <v>L.02</v>
      </c>
      <c r="F1053" s="356" t="str">
        <f>VLOOKUP(C1053,UB!$C$5:$G$32,3,FALSE)</f>
        <v>OH</v>
      </c>
      <c r="G1053" s="447">
        <v>0.13500000000000001</v>
      </c>
      <c r="H1053" s="355">
        <f>VLOOKUP(C1053,UB!$C$5:$G$32,4,FALSE)</f>
        <v>120000</v>
      </c>
      <c r="I1053" s="448">
        <f>H1053*G1053</f>
        <v>16200.000000000002</v>
      </c>
    </row>
    <row r="1054" spans="2:9" s="383" customFormat="1" hidden="1" x14ac:dyDescent="0.3">
      <c r="B1054" s="396"/>
      <c r="C1054" s="358" t="str">
        <f>UB!C$20</f>
        <v>Kepala Tukang</v>
      </c>
      <c r="D1054" s="444"/>
      <c r="E1054" s="356" t="str">
        <f>VLOOKUP(C1054,UB!$C$5:$G$32,5,FALSE)</f>
        <v>L.03</v>
      </c>
      <c r="F1054" s="356" t="str">
        <f>VLOOKUP(C1054,UB!$C$5:$G$32,3,FALSE)</f>
        <v>OH</v>
      </c>
      <c r="G1054" s="447">
        <v>1.35E-2</v>
      </c>
      <c r="H1054" s="355">
        <f>VLOOKUP(C1054,UB!$C$5:$G$32,4,FALSE)</f>
        <v>130000</v>
      </c>
      <c r="I1054" s="448">
        <f>H1054*G1054</f>
        <v>1755</v>
      </c>
    </row>
    <row r="1055" spans="2:9" s="383" customFormat="1" hidden="1" x14ac:dyDescent="0.3">
      <c r="B1055" s="396"/>
      <c r="C1055" s="358" t="str">
        <f>UB!C$21</f>
        <v>Mandor</v>
      </c>
      <c r="D1055" s="444"/>
      <c r="E1055" s="356" t="str">
        <f>VLOOKUP(C1055,UB!$C$5:$G$32,5,FALSE)</f>
        <v>L.04</v>
      </c>
      <c r="F1055" s="356" t="str">
        <f>VLOOKUP(C1055,UB!$C$5:$G$32,3,FALSE)</f>
        <v>OH</v>
      </c>
      <c r="G1055" s="447">
        <v>4.0000000000000001E-3</v>
      </c>
      <c r="H1055" s="355">
        <f>VLOOKUP(C1055,UB!$C$5:$G$32,4,FALSE)</f>
        <v>130000</v>
      </c>
      <c r="I1055" s="448">
        <f>H1055*G1055</f>
        <v>520</v>
      </c>
    </row>
    <row r="1056" spans="2:9" s="383" customFormat="1" hidden="1" x14ac:dyDescent="0.3">
      <c r="B1056" s="385"/>
      <c r="C1056" s="444"/>
      <c r="D1056" s="444"/>
      <c r="E1056" s="446"/>
      <c r="F1056" s="446"/>
      <c r="G1056" s="446"/>
      <c r="H1056" s="449" t="s">
        <v>703</v>
      </c>
      <c r="I1056" s="450">
        <f>SUM(I1052:I1055)</f>
        <v>27385</v>
      </c>
    </row>
    <row r="1057" spans="2:9" s="383" customFormat="1" hidden="1" x14ac:dyDescent="0.3">
      <c r="B1057" s="401" t="s">
        <v>704</v>
      </c>
      <c r="C1057" s="467" t="s">
        <v>489</v>
      </c>
      <c r="D1057" s="467"/>
      <c r="E1057" s="468"/>
      <c r="F1057" s="469"/>
      <c r="G1057" s="468"/>
      <c r="H1057" s="446"/>
      <c r="I1057" s="468"/>
    </row>
    <row r="1058" spans="2:9" s="383" customFormat="1" hidden="1" x14ac:dyDescent="0.3">
      <c r="B1058" s="396"/>
      <c r="C1058" s="444" t="str">
        <f>UB!C$275</f>
        <v>Pipa PVC 3”</v>
      </c>
      <c r="D1058" s="444"/>
      <c r="E1058" s="445"/>
      <c r="F1058" s="446" t="s">
        <v>672</v>
      </c>
      <c r="G1058" s="447">
        <v>1.2</v>
      </c>
      <c r="H1058" s="356">
        <f>VLOOKUP(C1058,UB!$C$40:$F$364,4,FALSE)</f>
        <v>25000</v>
      </c>
      <c r="I1058" s="448">
        <f>H1058*G1058</f>
        <v>30000</v>
      </c>
    </row>
    <row r="1059" spans="2:9" s="383" customFormat="1" hidden="1" x14ac:dyDescent="0.3">
      <c r="B1059" s="386"/>
      <c r="C1059" s="451" t="s">
        <v>831</v>
      </c>
      <c r="D1059" s="451"/>
      <c r="E1059" s="452"/>
      <c r="F1059" s="453" t="s">
        <v>794</v>
      </c>
      <c r="G1059" s="454">
        <v>35</v>
      </c>
      <c r="H1059" s="356">
        <f>H1058</f>
        <v>25000</v>
      </c>
      <c r="I1059" s="456">
        <f>H1059*G1059%</f>
        <v>8750</v>
      </c>
    </row>
    <row r="1060" spans="2:9" s="383" customFormat="1" hidden="1" x14ac:dyDescent="0.3">
      <c r="B1060" s="385"/>
      <c r="C1060" s="444"/>
      <c r="D1060" s="444"/>
      <c r="E1060" s="446"/>
      <c r="F1060" s="446"/>
      <c r="G1060" s="446"/>
      <c r="H1060" s="449" t="s">
        <v>705</v>
      </c>
      <c r="I1060" s="450">
        <f>SUM(I1058:I1058)</f>
        <v>30000</v>
      </c>
    </row>
    <row r="1061" spans="2:9" s="383" customFormat="1" hidden="1" x14ac:dyDescent="0.3">
      <c r="B1061" s="396" t="s">
        <v>706</v>
      </c>
      <c r="C1061" s="444" t="s">
        <v>490</v>
      </c>
      <c r="D1061" s="444"/>
      <c r="E1061" s="445"/>
      <c r="F1061" s="446"/>
      <c r="G1061" s="445"/>
      <c r="H1061" s="446"/>
      <c r="I1061" s="445"/>
    </row>
    <row r="1062" spans="2:9" s="383" customFormat="1" hidden="1" x14ac:dyDescent="0.3">
      <c r="B1062" s="386"/>
      <c r="C1062" s="451"/>
      <c r="D1062" s="451"/>
      <c r="E1062" s="452"/>
      <c r="F1062" s="453"/>
      <c r="G1062" s="454"/>
      <c r="H1062" s="455">
        <v>0</v>
      </c>
      <c r="I1062" s="456">
        <f>H1062*G1062</f>
        <v>0</v>
      </c>
    </row>
    <row r="1063" spans="2:9" s="383" customFormat="1" hidden="1" x14ac:dyDescent="0.3">
      <c r="B1063" s="385"/>
      <c r="C1063" s="444"/>
      <c r="D1063" s="444"/>
      <c r="E1063" s="446"/>
      <c r="F1063" s="446"/>
      <c r="G1063" s="446"/>
      <c r="H1063" s="457" t="s">
        <v>707</v>
      </c>
      <c r="I1063" s="450">
        <f>SUM(I1062)</f>
        <v>0</v>
      </c>
    </row>
    <row r="1064" spans="2:9" s="383" customFormat="1" hidden="1" x14ac:dyDescent="0.3">
      <c r="B1064" s="396" t="s">
        <v>8</v>
      </c>
      <c r="C1064" s="444" t="s">
        <v>708</v>
      </c>
      <c r="D1064" s="444"/>
      <c r="E1064" s="446"/>
      <c r="F1064" s="446"/>
      <c r="G1064" s="446"/>
      <c r="H1064" s="457"/>
      <c r="I1064" s="450">
        <f>SUM(I1063,I1060,I1056)</f>
        <v>57385</v>
      </c>
    </row>
    <row r="1065" spans="2:9" s="383" customFormat="1" hidden="1" x14ac:dyDescent="0.3">
      <c r="B1065" s="396" t="s">
        <v>9</v>
      </c>
      <c r="C1065" s="1089" t="str">
        <f>B$2</f>
        <v>Biaya Umum dan Keuntungan (D x 10%) Maks. 15%</v>
      </c>
      <c r="D1065" s="1090"/>
      <c r="E1065" s="1090"/>
      <c r="F1065" s="1090"/>
      <c r="G1065" s="1091"/>
      <c r="H1065" s="355">
        <f>F$2</f>
        <v>0</v>
      </c>
      <c r="I1065" s="355">
        <f>I1064*H1065</f>
        <v>0</v>
      </c>
    </row>
    <row r="1066" spans="2:9" s="383" customFormat="1" hidden="1" x14ac:dyDescent="0.3">
      <c r="B1066" s="396" t="s">
        <v>11</v>
      </c>
      <c r="C1066" s="444" t="s">
        <v>709</v>
      </c>
      <c r="D1066" s="444"/>
      <c r="E1066" s="446"/>
      <c r="F1066" s="446"/>
      <c r="G1066" s="446"/>
      <c r="H1066" s="457"/>
      <c r="I1066" s="450">
        <f>I1065+I1064</f>
        <v>57385</v>
      </c>
    </row>
    <row r="1067" spans="2:9" s="383" customFormat="1" hidden="1" x14ac:dyDescent="0.3">
      <c r="C1067" s="475"/>
      <c r="D1067" s="475"/>
      <c r="E1067" s="476"/>
      <c r="F1067" s="476"/>
      <c r="G1067" s="476"/>
      <c r="H1067" s="476"/>
      <c r="I1067" s="476"/>
    </row>
    <row r="1068" spans="2:9" s="376" customFormat="1" hidden="1" x14ac:dyDescent="0.3">
      <c r="B1068" s="374" t="s">
        <v>800</v>
      </c>
      <c r="C1068" s="441"/>
      <c r="D1068" s="441" t="s">
        <v>801</v>
      </c>
      <c r="E1068" s="442"/>
      <c r="F1068" s="442"/>
      <c r="G1068" s="442"/>
      <c r="H1068" s="442"/>
      <c r="I1068" s="442"/>
    </row>
    <row r="1069" spans="2:9" s="376" customFormat="1" ht="27.6" hidden="1" x14ac:dyDescent="0.3">
      <c r="B1069" s="377" t="s">
        <v>486</v>
      </c>
      <c r="C1069" s="1099" t="s">
        <v>797</v>
      </c>
      <c r="D1069" s="1099"/>
      <c r="E1069" s="443" t="s">
        <v>52</v>
      </c>
      <c r="F1069" s="443" t="s">
        <v>53</v>
      </c>
      <c r="G1069" s="443" t="s">
        <v>54</v>
      </c>
      <c r="H1069" s="443" t="s">
        <v>699</v>
      </c>
      <c r="I1069" s="443" t="s">
        <v>700</v>
      </c>
    </row>
    <row r="1070" spans="2:9" s="376" customFormat="1" hidden="1" x14ac:dyDescent="0.3">
      <c r="B1070" s="395" t="s">
        <v>701</v>
      </c>
      <c r="C1070" s="444" t="s">
        <v>702</v>
      </c>
      <c r="D1070" s="444"/>
      <c r="E1070" s="445"/>
      <c r="F1070" s="446"/>
      <c r="G1070" s="445"/>
      <c r="H1070" s="446"/>
      <c r="I1070" s="445"/>
    </row>
    <row r="1071" spans="2:9" s="376" customFormat="1" hidden="1" x14ac:dyDescent="0.3">
      <c r="B1071" s="395"/>
      <c r="C1071" s="358" t="str">
        <f>UB!C$5</f>
        <v>Pekerja</v>
      </c>
      <c r="D1071" s="444"/>
      <c r="E1071" s="356" t="str">
        <f>VLOOKUP(C1071,UB!$C$5:$G$32,5,FALSE)</f>
        <v>L.01</v>
      </c>
      <c r="F1071" s="356" t="str">
        <f>VLOOKUP(C1071,UB!$C$5:$G$32,3,FALSE)</f>
        <v>OH</v>
      </c>
      <c r="G1071" s="447">
        <v>8.1000000000000003E-2</v>
      </c>
      <c r="H1071" s="355">
        <f>VLOOKUP(C1071,UB!$C$5:$G$32,4,FALSE)</f>
        <v>110000</v>
      </c>
      <c r="I1071" s="448">
        <f>H1071*G1071</f>
        <v>8910</v>
      </c>
    </row>
    <row r="1072" spans="2:9" s="376" customFormat="1" hidden="1" x14ac:dyDescent="0.3">
      <c r="B1072" s="395"/>
      <c r="C1072" s="358" t="str">
        <f>UB!C$18</f>
        <v>Tukang Pipa</v>
      </c>
      <c r="D1072" s="444"/>
      <c r="E1072" s="356" t="str">
        <f>VLOOKUP(C1072,UB!$C$5:$G$32,5,FALSE)</f>
        <v>L.02</v>
      </c>
      <c r="F1072" s="356" t="str">
        <f>VLOOKUP(C1072,UB!$C$5:$G$32,3,FALSE)</f>
        <v>OH</v>
      </c>
      <c r="G1072" s="447">
        <v>0.13500000000000001</v>
      </c>
      <c r="H1072" s="355">
        <f>VLOOKUP(C1072,UB!$C$5:$G$32,4,FALSE)</f>
        <v>120000</v>
      </c>
      <c r="I1072" s="448">
        <f>H1072*G1072</f>
        <v>16200.000000000002</v>
      </c>
    </row>
    <row r="1073" spans="2:11" s="376" customFormat="1" hidden="1" x14ac:dyDescent="0.3">
      <c r="B1073" s="395"/>
      <c r="C1073" s="358" t="str">
        <f>UB!C$20</f>
        <v>Kepala Tukang</v>
      </c>
      <c r="D1073" s="444"/>
      <c r="E1073" s="356" t="str">
        <f>VLOOKUP(C1073,UB!$C$5:$G$32,5,FALSE)</f>
        <v>L.03</v>
      </c>
      <c r="F1073" s="356" t="str">
        <f>VLOOKUP(C1073,UB!$C$5:$G$32,3,FALSE)</f>
        <v>OH</v>
      </c>
      <c r="G1073" s="447">
        <v>1.35E-2</v>
      </c>
      <c r="H1073" s="355">
        <f>VLOOKUP(C1073,UB!$C$5:$G$32,4,FALSE)</f>
        <v>130000</v>
      </c>
      <c r="I1073" s="448">
        <f>H1073*G1073</f>
        <v>1755</v>
      </c>
    </row>
    <row r="1074" spans="2:11" s="376" customFormat="1" hidden="1" x14ac:dyDescent="0.3">
      <c r="B1074" s="395"/>
      <c r="C1074" s="358" t="str">
        <f>UB!C$21</f>
        <v>Mandor</v>
      </c>
      <c r="D1074" s="444"/>
      <c r="E1074" s="356" t="str">
        <f>VLOOKUP(C1074,UB!$C$5:$G$32,5,FALSE)</f>
        <v>L.04</v>
      </c>
      <c r="F1074" s="356" t="str">
        <f>VLOOKUP(C1074,UB!$C$5:$G$32,3,FALSE)</f>
        <v>OH</v>
      </c>
      <c r="G1074" s="447">
        <v>4.0000000000000001E-3</v>
      </c>
      <c r="H1074" s="355">
        <f>VLOOKUP(C1074,UB!$C$5:$G$32,4,FALSE)</f>
        <v>130000</v>
      </c>
      <c r="I1074" s="448">
        <f>H1074*G1074</f>
        <v>520</v>
      </c>
    </row>
    <row r="1075" spans="2:11" s="376" customFormat="1" hidden="1" x14ac:dyDescent="0.3">
      <c r="B1075" s="378"/>
      <c r="C1075" s="444"/>
      <c r="D1075" s="444"/>
      <c r="E1075" s="446"/>
      <c r="F1075" s="446"/>
      <c r="G1075" s="446"/>
      <c r="H1075" s="449" t="s">
        <v>703</v>
      </c>
      <c r="I1075" s="450">
        <f>SUM(I1071:I1074)</f>
        <v>27385</v>
      </c>
      <c r="K1075" s="376" t="s">
        <v>802</v>
      </c>
    </row>
    <row r="1076" spans="2:11" s="376" customFormat="1" hidden="1" x14ac:dyDescent="0.3">
      <c r="B1076" s="400" t="s">
        <v>704</v>
      </c>
      <c r="C1076" s="467" t="s">
        <v>489</v>
      </c>
      <c r="D1076" s="467"/>
      <c r="E1076" s="468"/>
      <c r="F1076" s="469"/>
      <c r="G1076" s="468"/>
      <c r="H1076" s="446"/>
      <c r="I1076" s="468"/>
    </row>
    <row r="1077" spans="2:11" s="376" customFormat="1" hidden="1" x14ac:dyDescent="0.3">
      <c r="B1077" s="395"/>
      <c r="C1077" s="444" t="str">
        <f>UB!C$276</f>
        <v>Pipa PVC 4”</v>
      </c>
      <c r="D1077" s="444"/>
      <c r="E1077" s="445"/>
      <c r="F1077" s="446" t="s">
        <v>672</v>
      </c>
      <c r="G1077" s="447">
        <v>1.2</v>
      </c>
      <c r="H1077" s="356">
        <f>VLOOKUP(C1077,UB!$C$40:$F$364,4,FALSE)</f>
        <v>30000</v>
      </c>
      <c r="I1077" s="448">
        <f>H1077*G1077</f>
        <v>36000</v>
      </c>
    </row>
    <row r="1078" spans="2:11" s="376" customFormat="1" hidden="1" x14ac:dyDescent="0.3">
      <c r="B1078" s="379"/>
      <c r="C1078" s="451" t="s">
        <v>831</v>
      </c>
      <c r="D1078" s="451"/>
      <c r="E1078" s="452"/>
      <c r="F1078" s="453" t="s">
        <v>794</v>
      </c>
      <c r="G1078" s="454">
        <v>35</v>
      </c>
      <c r="H1078" s="356">
        <f>H1077</f>
        <v>30000</v>
      </c>
      <c r="I1078" s="456">
        <f>H1078*G1078%</f>
        <v>10500</v>
      </c>
    </row>
    <row r="1079" spans="2:11" s="376" customFormat="1" hidden="1" x14ac:dyDescent="0.3">
      <c r="B1079" s="378"/>
      <c r="C1079" s="444"/>
      <c r="D1079" s="444"/>
      <c r="E1079" s="446"/>
      <c r="F1079" s="446"/>
      <c r="G1079" s="446"/>
      <c r="H1079" s="449" t="s">
        <v>705</v>
      </c>
      <c r="I1079" s="450">
        <f>SUM(I1077:I1077)</f>
        <v>36000</v>
      </c>
    </row>
    <row r="1080" spans="2:11" s="376" customFormat="1" hidden="1" x14ac:dyDescent="0.3">
      <c r="B1080" s="395" t="s">
        <v>706</v>
      </c>
      <c r="C1080" s="444" t="s">
        <v>490</v>
      </c>
      <c r="D1080" s="444"/>
      <c r="E1080" s="445"/>
      <c r="F1080" s="446"/>
      <c r="G1080" s="445"/>
      <c r="H1080" s="446"/>
      <c r="I1080" s="445"/>
    </row>
    <row r="1081" spans="2:11" s="376" customFormat="1" hidden="1" x14ac:dyDescent="0.3">
      <c r="B1081" s="379"/>
      <c r="C1081" s="451"/>
      <c r="D1081" s="451"/>
      <c r="E1081" s="452"/>
      <c r="F1081" s="453"/>
      <c r="G1081" s="454"/>
      <c r="H1081" s="455">
        <v>0</v>
      </c>
      <c r="I1081" s="456">
        <f>H1081*G1081</f>
        <v>0</v>
      </c>
    </row>
    <row r="1082" spans="2:11" s="376" customFormat="1" hidden="1" x14ac:dyDescent="0.3">
      <c r="B1082" s="378"/>
      <c r="C1082" s="444"/>
      <c r="D1082" s="444"/>
      <c r="E1082" s="446"/>
      <c r="F1082" s="446"/>
      <c r="G1082" s="446"/>
      <c r="H1082" s="457" t="s">
        <v>707</v>
      </c>
      <c r="I1082" s="450">
        <f>SUM(I1081)</f>
        <v>0</v>
      </c>
    </row>
    <row r="1083" spans="2:11" s="376" customFormat="1" hidden="1" x14ac:dyDescent="0.3">
      <c r="B1083" s="395" t="s">
        <v>8</v>
      </c>
      <c r="C1083" s="444" t="s">
        <v>708</v>
      </c>
      <c r="D1083" s="444"/>
      <c r="E1083" s="446"/>
      <c r="F1083" s="446"/>
      <c r="G1083" s="446"/>
      <c r="H1083" s="457"/>
      <c r="I1083" s="450">
        <f>SUM(I1082,I1079,I1075)</f>
        <v>63385</v>
      </c>
    </row>
    <row r="1084" spans="2:11" s="376" customFormat="1" hidden="1" x14ac:dyDescent="0.3">
      <c r="B1084" s="395" t="s">
        <v>9</v>
      </c>
      <c r="C1084" s="1089" t="str">
        <f>B$2</f>
        <v>Biaya Umum dan Keuntungan (D x 10%) Maks. 15%</v>
      </c>
      <c r="D1084" s="1090"/>
      <c r="E1084" s="1090"/>
      <c r="F1084" s="1090"/>
      <c r="G1084" s="1091"/>
      <c r="H1084" s="355">
        <f>F$2</f>
        <v>0</v>
      </c>
      <c r="I1084" s="355">
        <f>I1083*H1084</f>
        <v>0</v>
      </c>
    </row>
    <row r="1085" spans="2:11" s="376" customFormat="1" hidden="1" x14ac:dyDescent="0.3">
      <c r="B1085" s="380" t="s">
        <v>11</v>
      </c>
      <c r="C1085" s="458" t="s">
        <v>709</v>
      </c>
      <c r="D1085" s="458"/>
      <c r="E1085" s="459"/>
      <c r="F1085" s="459"/>
      <c r="G1085" s="459"/>
      <c r="H1085" s="460"/>
      <c r="I1085" s="461">
        <f>I1084+I1083</f>
        <v>63385</v>
      </c>
    </row>
    <row r="1086" spans="2:11" s="376" customFormat="1" hidden="1" x14ac:dyDescent="0.3">
      <c r="C1086" s="465"/>
      <c r="D1086" s="465"/>
      <c r="E1086" s="466"/>
      <c r="F1086" s="466"/>
      <c r="G1086" s="466"/>
      <c r="H1086" s="466"/>
      <c r="I1086" s="466"/>
    </row>
    <row r="1087" spans="2:11" s="376" customFormat="1" hidden="1" x14ac:dyDescent="0.3">
      <c r="B1087" s="374" t="s">
        <v>803</v>
      </c>
      <c r="C1087" s="441"/>
      <c r="D1087" s="441" t="s">
        <v>804</v>
      </c>
      <c r="E1087" s="442"/>
      <c r="F1087" s="442"/>
      <c r="G1087" s="442"/>
      <c r="H1087" s="442"/>
      <c r="I1087" s="442"/>
    </row>
    <row r="1088" spans="2:11" s="376" customFormat="1" ht="27.6" hidden="1" x14ac:dyDescent="0.3">
      <c r="B1088" s="377" t="s">
        <v>486</v>
      </c>
      <c r="C1088" s="1099" t="s">
        <v>51</v>
      </c>
      <c r="D1088" s="1099"/>
      <c r="E1088" s="443" t="s">
        <v>52</v>
      </c>
      <c r="F1088" s="443" t="s">
        <v>53</v>
      </c>
      <c r="G1088" s="443" t="s">
        <v>54</v>
      </c>
      <c r="H1088" s="443" t="s">
        <v>699</v>
      </c>
      <c r="I1088" s="443" t="s">
        <v>700</v>
      </c>
    </row>
    <row r="1089" spans="2:9" s="376" customFormat="1" hidden="1" x14ac:dyDescent="0.3">
      <c r="B1089" s="400" t="s">
        <v>701</v>
      </c>
      <c r="C1089" s="467" t="s">
        <v>702</v>
      </c>
      <c r="D1089" s="467"/>
      <c r="E1089" s="468"/>
      <c r="F1089" s="469"/>
      <c r="G1089" s="468"/>
      <c r="H1089" s="469"/>
      <c r="I1089" s="468"/>
    </row>
    <row r="1090" spans="2:9" s="376" customFormat="1" hidden="1" x14ac:dyDescent="0.3">
      <c r="B1090" s="395"/>
      <c r="C1090" s="358" t="str">
        <f>UB!C$5</f>
        <v>Pekerja</v>
      </c>
      <c r="D1090" s="428"/>
      <c r="E1090" s="356" t="str">
        <f>VLOOKUP(C1090,UB!$C$5:$G$32,5,FALSE)</f>
        <v>L.01</v>
      </c>
      <c r="F1090" s="356" t="str">
        <f>VLOOKUP(C1090,UB!$C$5:$G$32,3,FALSE)</f>
        <v>OH</v>
      </c>
      <c r="G1090" s="447">
        <v>3.2</v>
      </c>
      <c r="H1090" s="355">
        <f>VLOOKUP(C1090,UB!$C$5:$G$32,4,FALSE)</f>
        <v>110000</v>
      </c>
      <c r="I1090" s="448">
        <f>H1090*G1090</f>
        <v>352000</v>
      </c>
    </row>
    <row r="1091" spans="2:9" s="376" customFormat="1" hidden="1" x14ac:dyDescent="0.3">
      <c r="B1091" s="395"/>
      <c r="C1091" s="358" t="str">
        <f>UB!C$8</f>
        <v>Tukang Batu</v>
      </c>
      <c r="D1091" s="428"/>
      <c r="E1091" s="356" t="str">
        <f>VLOOKUP(C1091,UB!$C$5:$G$32,5,FALSE)</f>
        <v>L.02</v>
      </c>
      <c r="F1091" s="356" t="str">
        <f>VLOOKUP(C1091,UB!$C$5:$G$32,3,FALSE)</f>
        <v>OH</v>
      </c>
      <c r="G1091" s="447">
        <v>1.1499999999999999</v>
      </c>
      <c r="H1091" s="355">
        <f>VLOOKUP(C1091,UB!$C$5:$G$32,4,FALSE)</f>
        <v>120000</v>
      </c>
      <c r="I1091" s="448">
        <f>H1091*G1091</f>
        <v>138000</v>
      </c>
    </row>
    <row r="1092" spans="2:9" s="376" customFormat="1" hidden="1" x14ac:dyDescent="0.3">
      <c r="B1092" s="395"/>
      <c r="C1092" s="358" t="str">
        <f>UB!C$20</f>
        <v>Kepala Tukang</v>
      </c>
      <c r="D1092" s="428"/>
      <c r="E1092" s="356" t="str">
        <f>VLOOKUP(C1092,UB!$C$5:$G$32,5,FALSE)</f>
        <v>L.03</v>
      </c>
      <c r="F1092" s="356" t="str">
        <f>VLOOKUP(C1092,UB!$C$5:$G$32,3,FALSE)</f>
        <v>OH</v>
      </c>
      <c r="G1092" s="447">
        <v>1.0999999999999999E-2</v>
      </c>
      <c r="H1092" s="355">
        <f>VLOOKUP(C1092,UB!$C$5:$G$32,4,FALSE)</f>
        <v>130000</v>
      </c>
      <c r="I1092" s="448">
        <f>H1092*G1092</f>
        <v>1430</v>
      </c>
    </row>
    <row r="1093" spans="2:9" s="376" customFormat="1" hidden="1" x14ac:dyDescent="0.3">
      <c r="B1093" s="395"/>
      <c r="C1093" s="358" t="str">
        <f>UB!C$21</f>
        <v>Mandor</v>
      </c>
      <c r="D1093" s="428"/>
      <c r="E1093" s="356" t="str">
        <f>VLOOKUP(C1093,UB!$C$5:$G$32,5,FALSE)</f>
        <v>L.04</v>
      </c>
      <c r="F1093" s="356" t="str">
        <f>VLOOKUP(C1093,UB!$C$5:$G$32,3,FALSE)</f>
        <v>OH</v>
      </c>
      <c r="G1093" s="447">
        <v>1.6E-2</v>
      </c>
      <c r="H1093" s="355">
        <f>VLOOKUP(C1093,UB!$C$5:$G$32,4,FALSE)</f>
        <v>130000</v>
      </c>
      <c r="I1093" s="448">
        <f>H1093*G1093</f>
        <v>2080</v>
      </c>
    </row>
    <row r="1094" spans="2:9" s="376" customFormat="1" hidden="1" x14ac:dyDescent="0.3">
      <c r="B1094" s="378"/>
      <c r="C1094" s="444"/>
      <c r="D1094" s="444"/>
      <c r="E1094" s="446"/>
      <c r="F1094" s="446"/>
      <c r="G1094" s="446"/>
      <c r="H1094" s="449" t="s">
        <v>703</v>
      </c>
      <c r="I1094" s="450">
        <f>SUM(I1090:I1093)</f>
        <v>493510</v>
      </c>
    </row>
    <row r="1095" spans="2:9" s="376" customFormat="1" hidden="1" x14ac:dyDescent="0.3">
      <c r="B1095" s="400" t="s">
        <v>704</v>
      </c>
      <c r="C1095" s="467" t="s">
        <v>489</v>
      </c>
      <c r="D1095" s="467"/>
      <c r="E1095" s="468"/>
      <c r="F1095" s="469"/>
      <c r="G1095" s="468"/>
      <c r="H1095" s="469"/>
      <c r="I1095" s="468"/>
    </row>
    <row r="1096" spans="2:9" s="376" customFormat="1" hidden="1" x14ac:dyDescent="0.3">
      <c r="B1096" s="395"/>
      <c r="C1096" s="444" t="str">
        <f>UB!C$73</f>
        <v>Bata Merah</v>
      </c>
      <c r="D1096" s="444"/>
      <c r="E1096" s="445"/>
      <c r="F1096" s="356" t="str">
        <f>VLOOKUP(C1096,UB!$C$40:$F$364,3,FALSE)</f>
        <v>buah</v>
      </c>
      <c r="G1096" s="447">
        <v>123</v>
      </c>
      <c r="H1096" s="356">
        <f>VLOOKUP(C1096,UB!$C$40:$F$364,4,FALSE)</f>
        <v>800</v>
      </c>
      <c r="I1096" s="448">
        <f t="shared" ref="I1096:I1101" si="71">H1096*G1096</f>
        <v>98400</v>
      </c>
    </row>
    <row r="1097" spans="2:9" s="376" customFormat="1" hidden="1" x14ac:dyDescent="0.3">
      <c r="B1097" s="395"/>
      <c r="C1097" s="359" t="str">
        <f>UB!$C$54</f>
        <v>Semen Portland</v>
      </c>
      <c r="D1097" s="429"/>
      <c r="E1097" s="355"/>
      <c r="F1097" s="356" t="str">
        <f>VLOOKUP(C1097,UB!$C$40:$F$364,3,FALSE)</f>
        <v>Kg</v>
      </c>
      <c r="G1097" s="447">
        <v>114</v>
      </c>
      <c r="H1097" s="356">
        <f>VLOOKUP(C1097,UB!$C$40:$F$364,4,FALSE)</f>
        <v>1800</v>
      </c>
      <c r="I1097" s="448">
        <f t="shared" si="71"/>
        <v>205200</v>
      </c>
    </row>
    <row r="1098" spans="2:9" s="376" customFormat="1" hidden="1" x14ac:dyDescent="0.3">
      <c r="B1098" s="395"/>
      <c r="C1098" s="444" t="str">
        <f>UB!C$247</f>
        <v>Pasir Pasang</v>
      </c>
      <c r="D1098" s="444"/>
      <c r="E1098" s="445"/>
      <c r="F1098" s="356" t="str">
        <f>VLOOKUP(C1098,UB!$C$40:$F$364,3,FALSE)</f>
        <v>m3</v>
      </c>
      <c r="G1098" s="447">
        <v>0.184</v>
      </c>
      <c r="H1098" s="356">
        <f>VLOOKUP(C1098,UB!$C$40:$F$364,4,FALSE)</f>
        <v>130000</v>
      </c>
      <c r="I1098" s="448">
        <f t="shared" si="71"/>
        <v>23920</v>
      </c>
    </row>
    <row r="1099" spans="2:9" s="376" customFormat="1" hidden="1" x14ac:dyDescent="0.3">
      <c r="B1099" s="395"/>
      <c r="C1099" s="444" t="str">
        <f>UB!C51</f>
        <v>Pasir Beton (m3)</v>
      </c>
      <c r="D1099" s="444"/>
      <c r="E1099" s="445"/>
      <c r="F1099" s="356" t="str">
        <f>VLOOKUP(C1099,UB!$C$40:$F$364,3,FALSE)</f>
        <v>m3</v>
      </c>
      <c r="G1099" s="447">
        <v>0.12</v>
      </c>
      <c r="H1099" s="356">
        <f>VLOOKUP(C1099,UB!$C$40:$F$364,4,FALSE)</f>
        <v>120000</v>
      </c>
      <c r="I1099" s="448">
        <f t="shared" si="71"/>
        <v>14400</v>
      </c>
    </row>
    <row r="1100" spans="2:9" s="376" customFormat="1" hidden="1" x14ac:dyDescent="0.3">
      <c r="B1100" s="395"/>
      <c r="C1100" s="444" t="str">
        <f>UB!C$47</f>
        <v>Kerikil (Maks 30mm) (m3)</v>
      </c>
      <c r="D1100" s="444"/>
      <c r="E1100" s="445"/>
      <c r="F1100" s="356" t="str">
        <f>VLOOKUP(C1100,UB!$C$40:$F$364,3,FALSE)</f>
        <v>m3</v>
      </c>
      <c r="G1100" s="447">
        <v>3.3000000000000002E-2</v>
      </c>
      <c r="H1100" s="356">
        <f>VLOOKUP(C1100,UB!$C$40:$F$364,4,FALSE)</f>
        <v>130000</v>
      </c>
      <c r="I1100" s="448">
        <f t="shared" si="71"/>
        <v>4290</v>
      </c>
    </row>
    <row r="1101" spans="2:9" s="376" customFormat="1" hidden="1" x14ac:dyDescent="0.3">
      <c r="B1101" s="395"/>
      <c r="C1101" s="444" t="str">
        <f>UB!C$65</f>
        <v>Baja Tulangan</v>
      </c>
      <c r="D1101" s="444"/>
      <c r="E1101" s="445"/>
      <c r="F1101" s="356" t="str">
        <f>VLOOKUP(C1101,UB!$C$40:$F$364,3,FALSE)</f>
        <v>Kg</v>
      </c>
      <c r="G1101" s="447">
        <v>4.8499999999999996</v>
      </c>
      <c r="H1101" s="356">
        <f>VLOOKUP(C1101,UB!$C$40:$F$364,4,FALSE)</f>
        <v>17490</v>
      </c>
      <c r="I1101" s="448">
        <f t="shared" si="71"/>
        <v>84826.5</v>
      </c>
    </row>
    <row r="1102" spans="2:9" s="376" customFormat="1" hidden="1" x14ac:dyDescent="0.3">
      <c r="B1102" s="378"/>
      <c r="C1102" s="444"/>
      <c r="D1102" s="444"/>
      <c r="E1102" s="446"/>
      <c r="F1102" s="446"/>
      <c r="G1102" s="446"/>
      <c r="H1102" s="449" t="s">
        <v>705</v>
      </c>
      <c r="I1102" s="450">
        <f>SUM(I1096:I1096)</f>
        <v>98400</v>
      </c>
    </row>
    <row r="1103" spans="2:9" s="376" customFormat="1" hidden="1" x14ac:dyDescent="0.3">
      <c r="B1103" s="395" t="s">
        <v>706</v>
      </c>
      <c r="C1103" s="444" t="s">
        <v>490</v>
      </c>
      <c r="D1103" s="444"/>
      <c r="E1103" s="445"/>
      <c r="F1103" s="446"/>
      <c r="G1103" s="445"/>
      <c r="H1103" s="446"/>
      <c r="I1103" s="445"/>
    </row>
    <row r="1104" spans="2:9" s="376" customFormat="1" hidden="1" x14ac:dyDescent="0.3">
      <c r="B1104" s="379"/>
      <c r="C1104" s="451"/>
      <c r="D1104" s="451"/>
      <c r="E1104" s="452"/>
      <c r="F1104" s="453"/>
      <c r="G1104" s="454"/>
      <c r="H1104" s="455">
        <v>0</v>
      </c>
      <c r="I1104" s="456">
        <f>H1104*G1104</f>
        <v>0</v>
      </c>
    </row>
    <row r="1105" spans="2:9" s="376" customFormat="1" hidden="1" x14ac:dyDescent="0.3">
      <c r="B1105" s="378"/>
      <c r="C1105" s="444"/>
      <c r="D1105" s="444"/>
      <c r="E1105" s="446"/>
      <c r="F1105" s="446"/>
      <c r="G1105" s="446"/>
      <c r="H1105" s="457" t="s">
        <v>707</v>
      </c>
      <c r="I1105" s="450">
        <f>SUM(I1104)</f>
        <v>0</v>
      </c>
    </row>
    <row r="1106" spans="2:9" s="376" customFormat="1" hidden="1" x14ac:dyDescent="0.3">
      <c r="B1106" s="395" t="s">
        <v>8</v>
      </c>
      <c r="C1106" s="444" t="s">
        <v>708</v>
      </c>
      <c r="D1106" s="444"/>
      <c r="E1106" s="446"/>
      <c r="F1106" s="446"/>
      <c r="G1106" s="446"/>
      <c r="H1106" s="457"/>
      <c r="I1106" s="450">
        <f>SUM(I1105,I1102,I1094)</f>
        <v>591910</v>
      </c>
    </row>
    <row r="1107" spans="2:9" s="376" customFormat="1" hidden="1" x14ac:dyDescent="0.3">
      <c r="B1107" s="395" t="s">
        <v>9</v>
      </c>
      <c r="C1107" s="1089" t="str">
        <f>B$2</f>
        <v>Biaya Umum dan Keuntungan (D x 10%) Maks. 15%</v>
      </c>
      <c r="D1107" s="1090"/>
      <c r="E1107" s="1090"/>
      <c r="F1107" s="1090"/>
      <c r="G1107" s="1091"/>
      <c r="H1107" s="355">
        <f>F$2</f>
        <v>0</v>
      </c>
      <c r="I1107" s="355">
        <f>I1106*H1107</f>
        <v>0</v>
      </c>
    </row>
    <row r="1108" spans="2:9" s="376" customFormat="1" hidden="1" x14ac:dyDescent="0.3">
      <c r="B1108" s="380" t="s">
        <v>11</v>
      </c>
      <c r="C1108" s="458" t="s">
        <v>709</v>
      </c>
      <c r="D1108" s="458"/>
      <c r="E1108" s="459"/>
      <c r="F1108" s="459"/>
      <c r="G1108" s="459"/>
      <c r="H1108" s="460"/>
      <c r="I1108" s="461">
        <f>I1107+I1106</f>
        <v>591910</v>
      </c>
    </row>
    <row r="1109" spans="2:9" s="376" customFormat="1" hidden="1" x14ac:dyDescent="0.3">
      <c r="C1109" s="465"/>
      <c r="D1109" s="465"/>
      <c r="E1109" s="466"/>
      <c r="F1109" s="466"/>
      <c r="G1109" s="466"/>
      <c r="H1109" s="466"/>
      <c r="I1109" s="466"/>
    </row>
    <row r="1110" spans="2:9" s="376" customFormat="1" hidden="1" x14ac:dyDescent="0.3">
      <c r="C1110" s="465"/>
      <c r="D1110" s="465"/>
      <c r="E1110" s="466"/>
      <c r="F1110" s="466"/>
      <c r="G1110" s="466"/>
      <c r="H1110" s="466"/>
      <c r="I1110" s="466"/>
    </row>
    <row r="1111" spans="2:9" s="376" customFormat="1" hidden="1" x14ac:dyDescent="0.3">
      <c r="B1111" s="398" t="s">
        <v>805</v>
      </c>
      <c r="C1111" s="463"/>
      <c r="D1111" s="463" t="s">
        <v>806</v>
      </c>
      <c r="E1111" s="464"/>
      <c r="F1111" s="464"/>
      <c r="G1111" s="464"/>
      <c r="H1111" s="464"/>
      <c r="I1111" s="464"/>
    </row>
    <row r="1112" spans="2:9" s="376" customFormat="1" hidden="1" x14ac:dyDescent="0.3">
      <c r="B1112" s="374" t="s">
        <v>807</v>
      </c>
      <c r="C1112" s="441"/>
      <c r="D1112" s="441" t="s">
        <v>808</v>
      </c>
      <c r="E1112" s="442"/>
      <c r="F1112" s="442"/>
      <c r="G1112" s="442"/>
      <c r="H1112" s="442"/>
      <c r="I1112" s="442"/>
    </row>
    <row r="1113" spans="2:9" s="376" customFormat="1" ht="27.6" hidden="1" x14ac:dyDescent="0.3">
      <c r="B1113" s="377" t="s">
        <v>486</v>
      </c>
      <c r="C1113" s="1099" t="s">
        <v>51</v>
      </c>
      <c r="D1113" s="1099"/>
      <c r="E1113" s="443" t="s">
        <v>52</v>
      </c>
      <c r="F1113" s="443" t="s">
        <v>53</v>
      </c>
      <c r="G1113" s="443" t="s">
        <v>54</v>
      </c>
      <c r="H1113" s="443" t="s">
        <v>699</v>
      </c>
      <c r="I1113" s="443" t="s">
        <v>700</v>
      </c>
    </row>
    <row r="1114" spans="2:9" s="376" customFormat="1" hidden="1" x14ac:dyDescent="0.3">
      <c r="B1114" s="395" t="s">
        <v>701</v>
      </c>
      <c r="C1114" s="444" t="s">
        <v>702</v>
      </c>
      <c r="D1114" s="444"/>
      <c r="E1114" s="445"/>
      <c r="F1114" s="446"/>
      <c r="G1114" s="445"/>
      <c r="H1114" s="446"/>
      <c r="I1114" s="445"/>
    </row>
    <row r="1115" spans="2:9" s="376" customFormat="1" hidden="1" x14ac:dyDescent="0.3">
      <c r="B1115" s="395"/>
      <c r="C1115" s="358" t="str">
        <f>UB!C$5</f>
        <v>Pekerja</v>
      </c>
      <c r="D1115" s="428"/>
      <c r="E1115" s="356" t="str">
        <f>VLOOKUP(C1115,UB!$C$5:$G$32,5,FALSE)</f>
        <v>L.01</v>
      </c>
      <c r="F1115" s="356" t="str">
        <f>VLOOKUP(C1115,UB!$C$5:$G$32,3,FALSE)</f>
        <v>OH</v>
      </c>
      <c r="G1115" s="447">
        <v>7.0000000000000007E-2</v>
      </c>
      <c r="H1115" s="355">
        <f>VLOOKUP(C1115,UB!$C$5:$G$32,4,FALSE)</f>
        <v>110000</v>
      </c>
      <c r="I1115" s="448">
        <f>H1115*G1115</f>
        <v>7700.0000000000009</v>
      </c>
    </row>
    <row r="1116" spans="2:9" s="376" customFormat="1" hidden="1" x14ac:dyDescent="0.3">
      <c r="B1116" s="395"/>
      <c r="C1116" s="358" t="str">
        <f>UB!C$13</f>
        <v>Tukang Cat</v>
      </c>
      <c r="D1116" s="428"/>
      <c r="E1116" s="356" t="str">
        <f>VLOOKUP(C1116,UB!$C$5:$G$32,5,FALSE)</f>
        <v>L.02</v>
      </c>
      <c r="F1116" s="356" t="str">
        <f>VLOOKUP(C1116,UB!$C$5:$G$32,3,FALSE)</f>
        <v>OH</v>
      </c>
      <c r="G1116" s="447">
        <v>8.9999999999999993E-3</v>
      </c>
      <c r="H1116" s="355">
        <f>VLOOKUP(C1116,UB!$C$5:$G$32,4,FALSE)</f>
        <v>120000</v>
      </c>
      <c r="I1116" s="448">
        <f>H1116*G1116</f>
        <v>1080</v>
      </c>
    </row>
    <row r="1117" spans="2:9" s="376" customFormat="1" hidden="1" x14ac:dyDescent="0.3">
      <c r="B1117" s="395"/>
      <c r="C1117" s="358" t="str">
        <f>UB!C$20</f>
        <v>Kepala Tukang</v>
      </c>
      <c r="D1117" s="428"/>
      <c r="E1117" s="356" t="str">
        <f>VLOOKUP(C1117,UB!$C$5:$G$32,5,FALSE)</f>
        <v>L.03</v>
      </c>
      <c r="F1117" s="356" t="str">
        <f>VLOOKUP(C1117,UB!$C$5:$G$32,3,FALSE)</f>
        <v>OH</v>
      </c>
      <c r="G1117" s="447">
        <v>6.0000000000000001E-3</v>
      </c>
      <c r="H1117" s="355">
        <f>VLOOKUP(C1117,UB!$C$5:$G$32,4,FALSE)</f>
        <v>130000</v>
      </c>
      <c r="I1117" s="448">
        <f>H1117*G1117</f>
        <v>780</v>
      </c>
    </row>
    <row r="1118" spans="2:9" s="376" customFormat="1" hidden="1" x14ac:dyDescent="0.3">
      <c r="B1118" s="395"/>
      <c r="C1118" s="358" t="str">
        <f>UB!C$21</f>
        <v>Mandor</v>
      </c>
      <c r="D1118" s="428"/>
      <c r="E1118" s="356" t="str">
        <f>VLOOKUP(C1118,UB!$C$5:$G$32,5,FALSE)</f>
        <v>L.04</v>
      </c>
      <c r="F1118" s="356" t="str">
        <f>VLOOKUP(C1118,UB!$C$5:$G$32,3,FALSE)</f>
        <v>OH</v>
      </c>
      <c r="G1118" s="447">
        <v>3.0000000000000001E-3</v>
      </c>
      <c r="H1118" s="355">
        <f>VLOOKUP(C1118,UB!$C$5:$G$32,4,FALSE)</f>
        <v>130000</v>
      </c>
      <c r="I1118" s="448">
        <f>H1118*G1118</f>
        <v>390</v>
      </c>
    </row>
    <row r="1119" spans="2:9" s="376" customFormat="1" hidden="1" x14ac:dyDescent="0.3">
      <c r="B1119" s="378"/>
      <c r="C1119" s="444"/>
      <c r="D1119" s="444"/>
      <c r="E1119" s="446"/>
      <c r="F1119" s="446"/>
      <c r="G1119" s="446"/>
      <c r="H1119" s="449" t="s">
        <v>703</v>
      </c>
      <c r="I1119" s="450">
        <f>SUM(I1115:I1118)</f>
        <v>9950</v>
      </c>
    </row>
    <row r="1120" spans="2:9" s="376" customFormat="1" hidden="1" x14ac:dyDescent="0.3">
      <c r="B1120" s="395" t="s">
        <v>704</v>
      </c>
      <c r="C1120" s="444" t="s">
        <v>489</v>
      </c>
      <c r="D1120" s="444"/>
      <c r="E1120" s="445"/>
      <c r="F1120" s="446"/>
      <c r="G1120" s="445"/>
      <c r="H1120" s="477"/>
      <c r="I1120" s="445"/>
    </row>
    <row r="1121" spans="2:9" s="376" customFormat="1" hidden="1" x14ac:dyDescent="0.3">
      <c r="B1121" s="395"/>
      <c r="C1121" s="444" t="str">
        <f>UB!C$95</f>
        <v>Cat Meni</v>
      </c>
      <c r="D1121" s="444"/>
      <c r="E1121" s="445"/>
      <c r="F1121" s="356" t="str">
        <f>VLOOKUP(C1121,UB!$C$40:$F$364,3,FALSE)</f>
        <v>Kg</v>
      </c>
      <c r="G1121" s="447">
        <v>0.2</v>
      </c>
      <c r="H1121" s="356">
        <f>VLOOKUP(C1121,UB!$C$40:$F$364,4,FALSE)</f>
        <v>47000</v>
      </c>
      <c r="I1121" s="448">
        <f t="shared" ref="I1121:I1126" si="72">H1121*G1121</f>
        <v>9400</v>
      </c>
    </row>
    <row r="1122" spans="2:9" s="376" customFormat="1" hidden="1" x14ac:dyDescent="0.3">
      <c r="B1122" s="395"/>
      <c r="C1122" s="444" t="str">
        <f>UB!C$280</f>
        <v>Plamur</v>
      </c>
      <c r="D1122" s="444"/>
      <c r="E1122" s="445"/>
      <c r="F1122" s="356" t="str">
        <f>VLOOKUP(C1122,UB!$C$40:$F$364,3,FALSE)</f>
        <v>kg</v>
      </c>
      <c r="G1122" s="447">
        <v>0.15</v>
      </c>
      <c r="H1122" s="356">
        <f>VLOOKUP(C1122,UB!$C$40:$F$364,4,FALSE)</f>
        <v>35000</v>
      </c>
      <c r="I1122" s="448">
        <f t="shared" si="72"/>
        <v>5250</v>
      </c>
    </row>
    <row r="1123" spans="2:9" s="376" customFormat="1" hidden="1" x14ac:dyDescent="0.3">
      <c r="B1123" s="395"/>
      <c r="C1123" s="444" t="str">
        <f>UB!C$94</f>
        <v>Cat dasar</v>
      </c>
      <c r="D1123" s="444"/>
      <c r="E1123" s="445"/>
      <c r="F1123" s="356" t="str">
        <f>VLOOKUP(C1123,UB!$C$40:$F$364,3,FALSE)</f>
        <v>Kg</v>
      </c>
      <c r="G1123" s="447">
        <v>0.17</v>
      </c>
      <c r="H1123" s="356">
        <f>VLOOKUP(C1123,UB!$C$40:$F$364,4,FALSE)</f>
        <v>28600.000000000004</v>
      </c>
      <c r="I1123" s="448">
        <f t="shared" si="72"/>
        <v>4862.0000000000009</v>
      </c>
    </row>
    <row r="1124" spans="2:9" s="376" customFormat="1" hidden="1" x14ac:dyDescent="0.3">
      <c r="B1124" s="395"/>
      <c r="C1124" s="444" t="str">
        <f>UB!C$96</f>
        <v>Cat Penutup</v>
      </c>
      <c r="D1124" s="444"/>
      <c r="E1124" s="445"/>
      <c r="F1124" s="356" t="str">
        <f>VLOOKUP(C1124,UB!$C$40:$F$364,3,FALSE)</f>
        <v>Kg</v>
      </c>
      <c r="G1124" s="447">
        <v>0.26</v>
      </c>
      <c r="H1124" s="356">
        <f>VLOOKUP(C1124,UB!$C$40:$F$364,4,FALSE)</f>
        <v>70000</v>
      </c>
      <c r="I1124" s="448">
        <f t="shared" si="72"/>
        <v>18200</v>
      </c>
    </row>
    <row r="1125" spans="2:9" s="376" customFormat="1" hidden="1" x14ac:dyDescent="0.3">
      <c r="B1125" s="395"/>
      <c r="C1125" s="444" t="str">
        <f>UB!C$175</f>
        <v>Kuas</v>
      </c>
      <c r="D1125" s="444"/>
      <c r="E1125" s="445"/>
      <c r="F1125" s="356" t="str">
        <f>VLOOKUP(C1125,UB!$C$40:$F$364,3,FALSE)</f>
        <v>buah</v>
      </c>
      <c r="G1125" s="447">
        <v>0.01</v>
      </c>
      <c r="H1125" s="356">
        <f>VLOOKUP(C1125,UB!$C$40:$F$364,4,FALSE)</f>
        <v>15000</v>
      </c>
      <c r="I1125" s="448">
        <f t="shared" si="72"/>
        <v>150</v>
      </c>
    </row>
    <row r="1126" spans="2:9" s="376" customFormat="1" hidden="1" x14ac:dyDescent="0.3">
      <c r="B1126" s="395"/>
      <c r="C1126" s="444" t="str">
        <f>UB!C$190</f>
        <v>Minyak Cat</v>
      </c>
      <c r="D1126" s="444"/>
      <c r="E1126" s="445"/>
      <c r="F1126" s="356" t="str">
        <f>VLOOKUP(C1126,UB!$C$40:$F$364,3,FALSE)</f>
        <v>L</v>
      </c>
      <c r="G1126" s="447">
        <v>0.03</v>
      </c>
      <c r="H1126" s="356">
        <f>VLOOKUP(C1126,UB!$C$40:$F$364,4,FALSE)</f>
        <v>30000</v>
      </c>
      <c r="I1126" s="448">
        <f t="shared" si="72"/>
        <v>900</v>
      </c>
    </row>
    <row r="1127" spans="2:9" s="376" customFormat="1" hidden="1" x14ac:dyDescent="0.3">
      <c r="B1127" s="395"/>
      <c r="C1127" s="444" t="s">
        <v>810</v>
      </c>
      <c r="D1127" s="444"/>
      <c r="E1127" s="445"/>
      <c r="F1127" s="356" t="s">
        <v>12</v>
      </c>
      <c r="G1127" s="447">
        <v>0.2</v>
      </c>
      <c r="H1127" s="356">
        <v>8000</v>
      </c>
      <c r="I1127" s="448">
        <f>H1127*G1127</f>
        <v>1600</v>
      </c>
    </row>
    <row r="1128" spans="2:9" s="376" customFormat="1" hidden="1" x14ac:dyDescent="0.3">
      <c r="B1128" s="378"/>
      <c r="C1128" s="444"/>
      <c r="D1128" s="444"/>
      <c r="E1128" s="446"/>
      <c r="F1128" s="446"/>
      <c r="G1128" s="446"/>
      <c r="H1128" s="449" t="s">
        <v>705</v>
      </c>
      <c r="I1128" s="450">
        <f>SUM(I1121:I1127)</f>
        <v>40362</v>
      </c>
    </row>
    <row r="1129" spans="2:9" s="376" customFormat="1" hidden="1" x14ac:dyDescent="0.3">
      <c r="B1129" s="395" t="s">
        <v>706</v>
      </c>
      <c r="C1129" s="444" t="s">
        <v>490</v>
      </c>
      <c r="D1129" s="444"/>
      <c r="E1129" s="445"/>
      <c r="F1129" s="446"/>
      <c r="G1129" s="445"/>
      <c r="H1129" s="446"/>
      <c r="I1129" s="445"/>
    </row>
    <row r="1130" spans="2:9" s="376" customFormat="1" hidden="1" x14ac:dyDescent="0.3">
      <c r="B1130" s="379"/>
      <c r="C1130" s="451"/>
      <c r="D1130" s="451"/>
      <c r="E1130" s="452"/>
      <c r="F1130" s="453"/>
      <c r="G1130" s="454"/>
      <c r="H1130" s="455">
        <v>0</v>
      </c>
      <c r="I1130" s="456">
        <f>H1130*G1130</f>
        <v>0</v>
      </c>
    </row>
    <row r="1131" spans="2:9" s="376" customFormat="1" hidden="1" x14ac:dyDescent="0.3">
      <c r="B1131" s="378"/>
      <c r="C1131" s="444"/>
      <c r="D1131" s="444"/>
      <c r="E1131" s="446"/>
      <c r="F1131" s="446"/>
      <c r="G1131" s="446"/>
      <c r="H1131" s="457" t="s">
        <v>707</v>
      </c>
      <c r="I1131" s="450">
        <f>SUM(I1130)</f>
        <v>0</v>
      </c>
    </row>
    <row r="1132" spans="2:9" s="376" customFormat="1" hidden="1" x14ac:dyDescent="0.3">
      <c r="B1132" s="395" t="s">
        <v>8</v>
      </c>
      <c r="C1132" s="444" t="s">
        <v>708</v>
      </c>
      <c r="D1132" s="444"/>
      <c r="E1132" s="446"/>
      <c r="F1132" s="446"/>
      <c r="G1132" s="446"/>
      <c r="H1132" s="457"/>
      <c r="I1132" s="450">
        <f>SUM(I1131,I1128,I1119)</f>
        <v>50312</v>
      </c>
    </row>
    <row r="1133" spans="2:9" s="376" customFormat="1" hidden="1" x14ac:dyDescent="0.3">
      <c r="B1133" s="395" t="s">
        <v>9</v>
      </c>
      <c r="C1133" s="1089" t="str">
        <f>B$2</f>
        <v>Biaya Umum dan Keuntungan (D x 10%) Maks. 15%</v>
      </c>
      <c r="D1133" s="1090"/>
      <c r="E1133" s="1090"/>
      <c r="F1133" s="1090"/>
      <c r="G1133" s="1091"/>
      <c r="H1133" s="355">
        <f>F$2</f>
        <v>0</v>
      </c>
      <c r="I1133" s="355">
        <f>I1132*H1133</f>
        <v>0</v>
      </c>
    </row>
    <row r="1134" spans="2:9" s="376" customFormat="1" hidden="1" x14ac:dyDescent="0.3">
      <c r="B1134" s="380" t="s">
        <v>11</v>
      </c>
      <c r="C1134" s="458" t="s">
        <v>709</v>
      </c>
      <c r="D1134" s="458"/>
      <c r="E1134" s="459"/>
      <c r="F1134" s="459"/>
      <c r="G1134" s="459"/>
      <c r="H1134" s="460"/>
      <c r="I1134" s="461">
        <f>I1133+I1132</f>
        <v>50312</v>
      </c>
    </row>
    <row r="1135" spans="2:9" s="376" customFormat="1" hidden="1" x14ac:dyDescent="0.3">
      <c r="C1135" s="465"/>
      <c r="D1135" s="465"/>
      <c r="E1135" s="466"/>
      <c r="F1135" s="466"/>
      <c r="G1135" s="466"/>
      <c r="H1135" s="466"/>
      <c r="I1135" s="466"/>
    </row>
    <row r="1136" spans="2:9" s="376" customFormat="1" hidden="1" x14ac:dyDescent="0.3">
      <c r="B1136" s="374" t="s">
        <v>811</v>
      </c>
      <c r="C1136" s="441"/>
      <c r="D1136" s="441" t="s">
        <v>812</v>
      </c>
      <c r="E1136" s="442"/>
      <c r="F1136" s="442"/>
      <c r="G1136" s="442"/>
      <c r="H1136" s="442"/>
      <c r="I1136" s="442"/>
    </row>
    <row r="1137" spans="2:9" s="376" customFormat="1" ht="27.6" hidden="1" x14ac:dyDescent="0.3">
      <c r="B1137" s="377" t="s">
        <v>486</v>
      </c>
      <c r="C1137" s="1099" t="s">
        <v>51</v>
      </c>
      <c r="D1137" s="1099"/>
      <c r="E1137" s="443" t="s">
        <v>52</v>
      </c>
      <c r="F1137" s="443" t="s">
        <v>53</v>
      </c>
      <c r="G1137" s="443" t="s">
        <v>54</v>
      </c>
      <c r="H1137" s="443" t="s">
        <v>699</v>
      </c>
      <c r="I1137" s="443" t="s">
        <v>700</v>
      </c>
    </row>
    <row r="1138" spans="2:9" s="376" customFormat="1" hidden="1" x14ac:dyDescent="0.3">
      <c r="B1138" s="395" t="s">
        <v>701</v>
      </c>
      <c r="C1138" s="444" t="s">
        <v>702</v>
      </c>
      <c r="D1138" s="444"/>
      <c r="E1138" s="445"/>
      <c r="F1138" s="446"/>
      <c r="G1138" s="445"/>
      <c r="H1138" s="446"/>
      <c r="I1138" s="445"/>
    </row>
    <row r="1139" spans="2:9" s="376" customFormat="1" hidden="1" x14ac:dyDescent="0.3">
      <c r="B1139" s="395"/>
      <c r="C1139" s="358" t="str">
        <f>UB!C$5</f>
        <v>Pekerja</v>
      </c>
      <c r="D1139" s="428"/>
      <c r="E1139" s="356" t="str">
        <f>VLOOKUP(C1139,UB!$C$5:$G$32,5,FALSE)</f>
        <v>L.01</v>
      </c>
      <c r="F1139" s="356" t="str">
        <f>VLOOKUP(C1139,UB!$C$5:$G$32,3,FALSE)</f>
        <v>OH</v>
      </c>
      <c r="G1139" s="447">
        <v>0.02</v>
      </c>
      <c r="H1139" s="355">
        <f>VLOOKUP(C1139,UB!$C$5:$G$32,4,FALSE)</f>
        <v>110000</v>
      </c>
      <c r="I1139" s="448">
        <f>H1139*G1139</f>
        <v>2200</v>
      </c>
    </row>
    <row r="1140" spans="2:9" s="376" customFormat="1" hidden="1" x14ac:dyDescent="0.3">
      <c r="B1140" s="395"/>
      <c r="C1140" s="358" t="str">
        <f>UB!C$13</f>
        <v>Tukang Cat</v>
      </c>
      <c r="D1140" s="428"/>
      <c r="E1140" s="356" t="str">
        <f>VLOOKUP(C1140,UB!$C$5:$G$32,5,FALSE)</f>
        <v>L.02</v>
      </c>
      <c r="F1140" s="356" t="str">
        <f>VLOOKUP(C1140,UB!$C$5:$G$32,3,FALSE)</f>
        <v>OH</v>
      </c>
      <c r="G1140" s="447">
        <v>6.3E-2</v>
      </c>
      <c r="H1140" s="355">
        <f>VLOOKUP(C1140,UB!$C$5:$G$32,4,FALSE)</f>
        <v>120000</v>
      </c>
      <c r="I1140" s="448">
        <f>H1140*G1140</f>
        <v>7560</v>
      </c>
    </row>
    <row r="1141" spans="2:9" s="376" customFormat="1" hidden="1" x14ac:dyDescent="0.3">
      <c r="B1141" s="395"/>
      <c r="C1141" s="358" t="str">
        <f>UB!C$20</f>
        <v>Kepala Tukang</v>
      </c>
      <c r="D1141" s="428"/>
      <c r="E1141" s="356" t="str">
        <f>VLOOKUP(C1141,UB!$C$5:$G$32,5,FALSE)</f>
        <v>L.03</v>
      </c>
      <c r="F1141" s="356" t="str">
        <f>VLOOKUP(C1141,UB!$C$5:$G$32,3,FALSE)</f>
        <v>OH</v>
      </c>
      <c r="G1141" s="447">
        <v>6.3E-3</v>
      </c>
      <c r="H1141" s="355">
        <f>VLOOKUP(C1141,UB!$C$5:$G$32,4,FALSE)</f>
        <v>130000</v>
      </c>
      <c r="I1141" s="448">
        <f>H1141*G1141</f>
        <v>819</v>
      </c>
    </row>
    <row r="1142" spans="2:9" s="376" customFormat="1" hidden="1" x14ac:dyDescent="0.3">
      <c r="B1142" s="395"/>
      <c r="C1142" s="358" t="str">
        <f>UB!C$21</f>
        <v>Mandor</v>
      </c>
      <c r="D1142" s="428"/>
      <c r="E1142" s="356" t="str">
        <f>VLOOKUP(C1142,UB!$C$5:$G$32,5,FALSE)</f>
        <v>L.04</v>
      </c>
      <c r="F1142" s="356" t="str">
        <f>VLOOKUP(C1142,UB!$C$5:$G$32,3,FALSE)</f>
        <v>OH</v>
      </c>
      <c r="G1142" s="447">
        <v>3.0000000000000001E-3</v>
      </c>
      <c r="H1142" s="355">
        <f>VLOOKUP(C1142,UB!$C$5:$G$32,4,FALSE)</f>
        <v>130000</v>
      </c>
      <c r="I1142" s="448">
        <f>H1142*G1142</f>
        <v>390</v>
      </c>
    </row>
    <row r="1143" spans="2:9" s="376" customFormat="1" hidden="1" x14ac:dyDescent="0.3">
      <c r="B1143" s="378"/>
      <c r="C1143" s="444"/>
      <c r="D1143" s="444"/>
      <c r="E1143" s="446"/>
      <c r="F1143" s="446"/>
      <c r="G1143" s="446"/>
      <c r="H1143" s="449" t="s">
        <v>703</v>
      </c>
      <c r="I1143" s="450">
        <f>SUM(I1139:I1142)</f>
        <v>10969</v>
      </c>
    </row>
    <row r="1144" spans="2:9" s="376" customFormat="1" hidden="1" x14ac:dyDescent="0.3">
      <c r="B1144" s="395" t="s">
        <v>704</v>
      </c>
      <c r="C1144" s="444" t="s">
        <v>489</v>
      </c>
      <c r="D1144" s="444"/>
      <c r="E1144" s="445"/>
      <c r="F1144" s="446"/>
      <c r="G1144" s="445"/>
      <c r="H1144" s="477"/>
      <c r="I1144" s="445"/>
    </row>
    <row r="1145" spans="2:9" s="376" customFormat="1" hidden="1" x14ac:dyDescent="0.3">
      <c r="B1145" s="395"/>
      <c r="C1145" s="444" t="str">
        <f>UB!C$280</f>
        <v>Plamur</v>
      </c>
      <c r="D1145" s="444"/>
      <c r="E1145" s="445"/>
      <c r="F1145" s="356" t="str">
        <f>VLOOKUP(C1145,UB!$C$40:$F$364,3,FALSE)</f>
        <v>kg</v>
      </c>
      <c r="G1145" s="447">
        <v>0.1</v>
      </c>
      <c r="H1145" s="356">
        <f>VLOOKUP(C1145,UB!$C$40:$F$364,4,FALSE)</f>
        <v>35000</v>
      </c>
      <c r="I1145" s="448">
        <f>H1145*G1145</f>
        <v>3500</v>
      </c>
    </row>
    <row r="1146" spans="2:9" s="376" customFormat="1" hidden="1" x14ac:dyDescent="0.3">
      <c r="B1146" s="395"/>
      <c r="C1146" s="444" t="str">
        <f>UB!C$94</f>
        <v>Cat dasar</v>
      </c>
      <c r="D1146" s="444"/>
      <c r="E1146" s="445"/>
      <c r="F1146" s="356" t="str">
        <f>VLOOKUP(C1146,UB!$C$40:$F$364,3,FALSE)</f>
        <v>Kg</v>
      </c>
      <c r="G1146" s="447">
        <v>0.1</v>
      </c>
      <c r="H1146" s="356">
        <f>VLOOKUP(C1146,UB!$C$40:$F$364,4,FALSE)</f>
        <v>28600.000000000004</v>
      </c>
      <c r="I1146" s="448">
        <f>H1146*G1146</f>
        <v>2860.0000000000005</v>
      </c>
    </row>
    <row r="1147" spans="2:9" s="376" customFormat="1" hidden="1" x14ac:dyDescent="0.3">
      <c r="B1147" s="395"/>
      <c r="C1147" s="444" t="str">
        <f>UB!C$97</f>
        <v>Cat Tembok Vinilex</v>
      </c>
      <c r="D1147" s="444"/>
      <c r="E1147" s="445"/>
      <c r="F1147" s="356" t="str">
        <f>VLOOKUP(C1147,UB!$C$40:$F$364,3,FALSE)</f>
        <v>Kg</v>
      </c>
      <c r="G1147" s="447">
        <v>0.26</v>
      </c>
      <c r="H1147" s="356">
        <f>VLOOKUP(C1147,UB!$C$40:$F$364,4,FALSE)</f>
        <v>29700.000000000004</v>
      </c>
      <c r="I1147" s="448">
        <f>H1147*G1147</f>
        <v>7722.0000000000009</v>
      </c>
    </row>
    <row r="1148" spans="2:9" s="376" customFormat="1" hidden="1" x14ac:dyDescent="0.3">
      <c r="B1148" s="378"/>
      <c r="C1148" s="444"/>
      <c r="D1148" s="444"/>
      <c r="E1148" s="446"/>
      <c r="F1148" s="446"/>
      <c r="G1148" s="446"/>
      <c r="H1148" s="449" t="s">
        <v>705</v>
      </c>
      <c r="I1148" s="450">
        <f>SUM(I1145:I1147)</f>
        <v>14082</v>
      </c>
    </row>
    <row r="1149" spans="2:9" s="376" customFormat="1" hidden="1" x14ac:dyDescent="0.3">
      <c r="B1149" s="395" t="s">
        <v>706</v>
      </c>
      <c r="C1149" s="444" t="s">
        <v>490</v>
      </c>
      <c r="D1149" s="444"/>
      <c r="E1149" s="445"/>
      <c r="F1149" s="446"/>
      <c r="G1149" s="445"/>
      <c r="H1149" s="446"/>
      <c r="I1149" s="445"/>
    </row>
    <row r="1150" spans="2:9" s="376" customFormat="1" hidden="1" x14ac:dyDescent="0.3">
      <c r="B1150" s="379"/>
      <c r="C1150" s="451"/>
      <c r="D1150" s="451"/>
      <c r="E1150" s="452"/>
      <c r="F1150" s="453"/>
      <c r="G1150" s="454"/>
      <c r="H1150" s="455">
        <v>0</v>
      </c>
      <c r="I1150" s="456">
        <f>H1150*G1150</f>
        <v>0</v>
      </c>
    </row>
    <row r="1151" spans="2:9" s="376" customFormat="1" hidden="1" x14ac:dyDescent="0.3">
      <c r="B1151" s="378"/>
      <c r="C1151" s="444"/>
      <c r="D1151" s="444"/>
      <c r="E1151" s="446"/>
      <c r="F1151" s="446"/>
      <c r="G1151" s="446"/>
      <c r="H1151" s="457" t="s">
        <v>707</v>
      </c>
      <c r="I1151" s="450">
        <f>SUM(I1150)</f>
        <v>0</v>
      </c>
    </row>
    <row r="1152" spans="2:9" s="376" customFormat="1" hidden="1" x14ac:dyDescent="0.3">
      <c r="B1152" s="395" t="s">
        <v>8</v>
      </c>
      <c r="C1152" s="444" t="s">
        <v>708</v>
      </c>
      <c r="D1152" s="444"/>
      <c r="E1152" s="446"/>
      <c r="F1152" s="446"/>
      <c r="G1152" s="446"/>
      <c r="H1152" s="457"/>
      <c r="I1152" s="450">
        <f>SUM(I1151,I1148,I1143)</f>
        <v>25051</v>
      </c>
    </row>
    <row r="1153" spans="2:9" s="376" customFormat="1" hidden="1" x14ac:dyDescent="0.3">
      <c r="B1153" s="395" t="s">
        <v>9</v>
      </c>
      <c r="C1153" s="1089" t="str">
        <f>B$2</f>
        <v>Biaya Umum dan Keuntungan (D x 10%) Maks. 15%</v>
      </c>
      <c r="D1153" s="1090"/>
      <c r="E1153" s="1090"/>
      <c r="F1153" s="1090"/>
      <c r="G1153" s="1091"/>
      <c r="H1153" s="355">
        <f>F$2</f>
        <v>0</v>
      </c>
      <c r="I1153" s="355">
        <f>I1152*H1153</f>
        <v>0</v>
      </c>
    </row>
    <row r="1154" spans="2:9" s="376" customFormat="1" hidden="1" x14ac:dyDescent="0.3">
      <c r="B1154" s="380" t="s">
        <v>11</v>
      </c>
      <c r="C1154" s="458" t="s">
        <v>709</v>
      </c>
      <c r="D1154" s="458"/>
      <c r="E1154" s="459"/>
      <c r="F1154" s="459"/>
      <c r="G1154" s="459"/>
      <c r="H1154" s="460"/>
      <c r="I1154" s="461">
        <f>I1153+I1152</f>
        <v>25051</v>
      </c>
    </row>
    <row r="1155" spans="2:9" s="376" customFormat="1" hidden="1" x14ac:dyDescent="0.3">
      <c r="C1155" s="465"/>
      <c r="D1155" s="465"/>
      <c r="E1155" s="466"/>
      <c r="F1155" s="466"/>
      <c r="G1155" s="466"/>
      <c r="H1155" s="466"/>
      <c r="I1155" s="466"/>
    </row>
    <row r="1156" spans="2:9" s="376" customFormat="1" hidden="1" x14ac:dyDescent="0.3">
      <c r="B1156" s="374" t="s">
        <v>815</v>
      </c>
      <c r="C1156" s="441"/>
      <c r="D1156" s="441" t="s">
        <v>816</v>
      </c>
      <c r="E1156" s="442"/>
      <c r="F1156" s="442"/>
      <c r="G1156" s="442"/>
      <c r="H1156" s="442"/>
      <c r="I1156" s="442"/>
    </row>
    <row r="1157" spans="2:9" s="376" customFormat="1" ht="27.6" hidden="1" x14ac:dyDescent="0.3">
      <c r="B1157" s="377" t="s">
        <v>486</v>
      </c>
      <c r="C1157" s="1099" t="s">
        <v>51</v>
      </c>
      <c r="D1157" s="1099"/>
      <c r="E1157" s="443" t="s">
        <v>52</v>
      </c>
      <c r="F1157" s="443" t="s">
        <v>53</v>
      </c>
      <c r="G1157" s="443" t="s">
        <v>54</v>
      </c>
      <c r="H1157" s="443" t="s">
        <v>699</v>
      </c>
      <c r="I1157" s="443" t="s">
        <v>700</v>
      </c>
    </row>
    <row r="1158" spans="2:9" s="376" customFormat="1" hidden="1" x14ac:dyDescent="0.3">
      <c r="B1158" s="395" t="s">
        <v>701</v>
      </c>
      <c r="C1158" s="444" t="s">
        <v>702</v>
      </c>
      <c r="D1158" s="444"/>
      <c r="E1158" s="445"/>
      <c r="F1158" s="446"/>
      <c r="G1158" s="445"/>
      <c r="H1158" s="446"/>
      <c r="I1158" s="445"/>
    </row>
    <row r="1159" spans="2:9" s="376" customFormat="1" hidden="1" x14ac:dyDescent="0.3">
      <c r="B1159" s="395"/>
      <c r="C1159" s="358" t="str">
        <f>UB!C$5</f>
        <v>Pekerja</v>
      </c>
      <c r="D1159" s="428"/>
      <c r="E1159" s="356" t="str">
        <f>VLOOKUP(C1159,UB!$C$5:$G$32,5,FALSE)</f>
        <v>L.01</v>
      </c>
      <c r="F1159" s="356" t="str">
        <f>VLOOKUP(C1159,UB!$C$5:$G$32,3,FALSE)</f>
        <v>OH</v>
      </c>
      <c r="G1159" s="447">
        <v>0.02</v>
      </c>
      <c r="H1159" s="355">
        <f>VLOOKUP(C1159,UB!$C$5:$G$32,4,FALSE)</f>
        <v>110000</v>
      </c>
      <c r="I1159" s="448">
        <f>H1159*G1159</f>
        <v>2200</v>
      </c>
    </row>
    <row r="1160" spans="2:9" s="376" customFormat="1" hidden="1" x14ac:dyDescent="0.3">
      <c r="B1160" s="395"/>
      <c r="C1160" s="358" t="str">
        <f>UB!C$13</f>
        <v>Tukang Cat</v>
      </c>
      <c r="D1160" s="428"/>
      <c r="E1160" s="356" t="str">
        <f>VLOOKUP(C1160,UB!$C$5:$G$32,5,FALSE)</f>
        <v>L.02</v>
      </c>
      <c r="F1160" s="356" t="str">
        <f>VLOOKUP(C1160,UB!$C$5:$G$32,3,FALSE)</f>
        <v>OH</v>
      </c>
      <c r="G1160" s="447">
        <v>0.2</v>
      </c>
      <c r="H1160" s="355">
        <f>VLOOKUP(C1160,UB!$C$5:$G$32,4,FALSE)</f>
        <v>120000</v>
      </c>
      <c r="I1160" s="448">
        <f>H1160*G1160</f>
        <v>24000</v>
      </c>
    </row>
    <row r="1161" spans="2:9" s="376" customFormat="1" hidden="1" x14ac:dyDescent="0.3">
      <c r="B1161" s="395"/>
      <c r="C1161" s="358" t="str">
        <f>UB!C$20</f>
        <v>Kepala Tukang</v>
      </c>
      <c r="D1161" s="428"/>
      <c r="E1161" s="356" t="str">
        <f>VLOOKUP(C1161,UB!$C$5:$G$32,5,FALSE)</f>
        <v>L.03</v>
      </c>
      <c r="F1161" s="356" t="str">
        <f>VLOOKUP(C1161,UB!$C$5:$G$32,3,FALSE)</f>
        <v>OH</v>
      </c>
      <c r="G1161" s="447">
        <v>0.02</v>
      </c>
      <c r="H1161" s="355">
        <f>VLOOKUP(C1161,UB!$C$5:$G$32,4,FALSE)</f>
        <v>130000</v>
      </c>
      <c r="I1161" s="448">
        <f>H1161*G1161</f>
        <v>2600</v>
      </c>
    </row>
    <row r="1162" spans="2:9" s="376" customFormat="1" hidden="1" x14ac:dyDescent="0.3">
      <c r="B1162" s="395"/>
      <c r="C1162" s="358" t="str">
        <f>UB!C$21</f>
        <v>Mandor</v>
      </c>
      <c r="D1162" s="428"/>
      <c r="E1162" s="356" t="str">
        <f>VLOOKUP(C1162,UB!$C$5:$G$32,5,FALSE)</f>
        <v>L.04</v>
      </c>
      <c r="F1162" s="356" t="str">
        <f>VLOOKUP(C1162,UB!$C$5:$G$32,3,FALSE)</f>
        <v>OH</v>
      </c>
      <c r="G1162" s="447">
        <v>2.5000000000000001E-3</v>
      </c>
      <c r="H1162" s="355">
        <f>VLOOKUP(C1162,UB!$C$5:$G$32,4,FALSE)</f>
        <v>130000</v>
      </c>
      <c r="I1162" s="448">
        <f>H1162*G1162</f>
        <v>325</v>
      </c>
    </row>
    <row r="1163" spans="2:9" s="376" customFormat="1" hidden="1" x14ac:dyDescent="0.3">
      <c r="B1163" s="378"/>
      <c r="C1163" s="444"/>
      <c r="D1163" s="444"/>
      <c r="E1163" s="446"/>
      <c r="F1163" s="446"/>
      <c r="G1163" s="446"/>
      <c r="H1163" s="449" t="s">
        <v>703</v>
      </c>
      <c r="I1163" s="450">
        <f>SUM(I1159:I1162)</f>
        <v>29125</v>
      </c>
    </row>
    <row r="1164" spans="2:9" s="376" customFormat="1" hidden="1" x14ac:dyDescent="0.3">
      <c r="B1164" s="400" t="s">
        <v>704</v>
      </c>
      <c r="C1164" s="467" t="s">
        <v>489</v>
      </c>
      <c r="D1164" s="467"/>
      <c r="E1164" s="468"/>
      <c r="F1164" s="469"/>
      <c r="G1164" s="468"/>
      <c r="H1164" s="477"/>
      <c r="I1164" s="468"/>
    </row>
    <row r="1165" spans="2:9" s="376" customFormat="1" hidden="1" x14ac:dyDescent="0.3">
      <c r="B1165" s="395"/>
      <c r="C1165" s="444" t="str">
        <f>UB!C$95</f>
        <v>Cat Meni</v>
      </c>
      <c r="D1165" s="444"/>
      <c r="E1165" s="445"/>
      <c r="F1165" s="356" t="str">
        <f>VLOOKUP(C1165,UB!$C$40:$F$364,3,FALSE)</f>
        <v>Kg</v>
      </c>
      <c r="G1165" s="447">
        <v>0.11</v>
      </c>
      <c r="H1165" s="356">
        <f>VLOOKUP(C1165,UB!$C$40:$F$364,4,FALSE)</f>
        <v>47000</v>
      </c>
      <c r="I1165" s="448">
        <f>H1165*G1165</f>
        <v>5170</v>
      </c>
    </row>
    <row r="1166" spans="2:9" s="376" customFormat="1" hidden="1" x14ac:dyDescent="0.3">
      <c r="B1166" s="379"/>
      <c r="C1166" s="444" t="str">
        <f>UB!C$175</f>
        <v>Kuas</v>
      </c>
      <c r="D1166" s="444"/>
      <c r="E1166" s="445"/>
      <c r="F1166" s="356" t="str">
        <f>VLOOKUP(C1166,UB!$C$40:$F$364,3,FALSE)</f>
        <v>buah</v>
      </c>
      <c r="G1166" s="454">
        <v>0.01</v>
      </c>
      <c r="H1166" s="356">
        <f>VLOOKUP(C1166,UB!$C$40:$F$364,4,FALSE)</f>
        <v>15000</v>
      </c>
      <c r="I1166" s="456">
        <f>H1166*G1166</f>
        <v>150</v>
      </c>
    </row>
    <row r="1167" spans="2:9" s="376" customFormat="1" hidden="1" x14ac:dyDescent="0.3">
      <c r="B1167" s="378"/>
      <c r="C1167" s="444"/>
      <c r="D1167" s="444"/>
      <c r="E1167" s="446"/>
      <c r="F1167" s="446"/>
      <c r="G1167" s="446"/>
      <c r="H1167" s="449" t="s">
        <v>705</v>
      </c>
      <c r="I1167" s="450">
        <f>SUM(I1165:I1166)</f>
        <v>5320</v>
      </c>
    </row>
    <row r="1168" spans="2:9" s="376" customFormat="1" hidden="1" x14ac:dyDescent="0.3">
      <c r="B1168" s="395" t="s">
        <v>706</v>
      </c>
      <c r="C1168" s="444" t="s">
        <v>490</v>
      </c>
      <c r="D1168" s="444"/>
      <c r="E1168" s="445"/>
      <c r="F1168" s="446"/>
      <c r="G1168" s="445"/>
      <c r="H1168" s="446"/>
      <c r="I1168" s="445"/>
    </row>
    <row r="1169" spans="2:9" s="376" customFormat="1" hidden="1" x14ac:dyDescent="0.3">
      <c r="B1169" s="379"/>
      <c r="C1169" s="451"/>
      <c r="D1169" s="451"/>
      <c r="E1169" s="452"/>
      <c r="F1169" s="453"/>
      <c r="G1169" s="454"/>
      <c r="H1169" s="455">
        <v>0</v>
      </c>
      <c r="I1169" s="456">
        <f>H1169*G1169</f>
        <v>0</v>
      </c>
    </row>
    <row r="1170" spans="2:9" s="376" customFormat="1" hidden="1" x14ac:dyDescent="0.3">
      <c r="B1170" s="378"/>
      <c r="C1170" s="444"/>
      <c r="D1170" s="444"/>
      <c r="E1170" s="446"/>
      <c r="F1170" s="446"/>
      <c r="G1170" s="446"/>
      <c r="H1170" s="457" t="s">
        <v>707</v>
      </c>
      <c r="I1170" s="450">
        <f>SUM(I1169)</f>
        <v>0</v>
      </c>
    </row>
    <row r="1171" spans="2:9" s="376" customFormat="1" hidden="1" x14ac:dyDescent="0.3">
      <c r="B1171" s="395" t="s">
        <v>8</v>
      </c>
      <c r="C1171" s="444" t="s">
        <v>708</v>
      </c>
      <c r="D1171" s="444"/>
      <c r="E1171" s="446"/>
      <c r="F1171" s="446"/>
      <c r="G1171" s="446"/>
      <c r="H1171" s="457"/>
      <c r="I1171" s="450">
        <f>SUM(I1170,I1167,I1163)</f>
        <v>34445</v>
      </c>
    </row>
    <row r="1172" spans="2:9" s="376" customFormat="1" hidden="1" x14ac:dyDescent="0.3">
      <c r="B1172" s="395" t="s">
        <v>9</v>
      </c>
      <c r="C1172" s="1089" t="str">
        <f>B$2</f>
        <v>Biaya Umum dan Keuntungan (D x 10%) Maks. 15%</v>
      </c>
      <c r="D1172" s="1090"/>
      <c r="E1172" s="1090"/>
      <c r="F1172" s="1090"/>
      <c r="G1172" s="1091"/>
      <c r="H1172" s="428">
        <f>F$2</f>
        <v>0</v>
      </c>
      <c r="I1172" s="355">
        <f>I1171*H1172</f>
        <v>0</v>
      </c>
    </row>
    <row r="1173" spans="2:9" s="376" customFormat="1" hidden="1" x14ac:dyDescent="0.3">
      <c r="B1173" s="380" t="s">
        <v>11</v>
      </c>
      <c r="C1173" s="458" t="s">
        <v>709</v>
      </c>
      <c r="D1173" s="458"/>
      <c r="E1173" s="459"/>
      <c r="F1173" s="459"/>
      <c r="G1173" s="459"/>
      <c r="H1173" s="460"/>
      <c r="I1173" s="461">
        <f>I1172+I1171</f>
        <v>34445</v>
      </c>
    </row>
    <row r="1174" spans="2:9" s="376" customFormat="1" hidden="1" x14ac:dyDescent="0.3">
      <c r="C1174" s="465"/>
      <c r="D1174" s="465"/>
      <c r="E1174" s="466"/>
      <c r="F1174" s="466"/>
      <c r="G1174" s="466"/>
      <c r="H1174" s="466"/>
      <c r="I1174" s="466"/>
    </row>
    <row r="1175" spans="2:9" s="376" customFormat="1" hidden="1" x14ac:dyDescent="0.3">
      <c r="B1175" s="398" t="s">
        <v>817</v>
      </c>
      <c r="C1175" s="463"/>
      <c r="D1175" s="463" t="s">
        <v>818</v>
      </c>
      <c r="E1175" s="464"/>
      <c r="F1175" s="464"/>
      <c r="G1175" s="464"/>
      <c r="H1175" s="464"/>
      <c r="I1175" s="464"/>
    </row>
    <row r="1176" spans="2:9" s="376" customFormat="1" hidden="1" x14ac:dyDescent="0.3">
      <c r="B1176" s="374" t="s">
        <v>819</v>
      </c>
      <c r="C1176" s="441"/>
      <c r="D1176" s="441" t="s">
        <v>820</v>
      </c>
      <c r="E1176" s="442"/>
      <c r="F1176" s="442"/>
      <c r="G1176" s="442"/>
      <c r="H1176" s="442"/>
      <c r="I1176" s="442"/>
    </row>
    <row r="1177" spans="2:9" s="376" customFormat="1" ht="27.6" hidden="1" x14ac:dyDescent="0.3">
      <c r="B1177" s="377" t="s">
        <v>486</v>
      </c>
      <c r="C1177" s="1099" t="s">
        <v>51</v>
      </c>
      <c r="D1177" s="1099"/>
      <c r="E1177" s="443" t="s">
        <v>52</v>
      </c>
      <c r="F1177" s="443" t="s">
        <v>53</v>
      </c>
      <c r="G1177" s="443" t="s">
        <v>54</v>
      </c>
      <c r="H1177" s="443" t="s">
        <v>699</v>
      </c>
      <c r="I1177" s="443" t="s">
        <v>700</v>
      </c>
    </row>
    <row r="1178" spans="2:9" s="376" customFormat="1" hidden="1" x14ac:dyDescent="0.3">
      <c r="B1178" s="395" t="s">
        <v>701</v>
      </c>
      <c r="C1178" s="444" t="s">
        <v>702</v>
      </c>
      <c r="D1178" s="444"/>
      <c r="E1178" s="445"/>
      <c r="F1178" s="446"/>
      <c r="G1178" s="445"/>
      <c r="H1178" s="446"/>
      <c r="I1178" s="445"/>
    </row>
    <row r="1179" spans="2:9" s="376" customFormat="1" hidden="1" x14ac:dyDescent="0.3">
      <c r="B1179" s="395"/>
      <c r="C1179" s="358" t="str">
        <f>UB!C$5</f>
        <v>Pekerja</v>
      </c>
      <c r="D1179" s="444"/>
      <c r="E1179" s="356" t="str">
        <f>VLOOKUP(C1179,UB!$C$5:$G$32,5,FALSE)</f>
        <v>L.01</v>
      </c>
      <c r="F1179" s="356" t="str">
        <f>VLOOKUP(C1179,UB!$C$5:$G$32,3,FALSE)</f>
        <v>OH</v>
      </c>
      <c r="G1179" s="447">
        <v>0.35</v>
      </c>
      <c r="H1179" s="355">
        <f>VLOOKUP(C1179,UB!$C$5:$G$32,4,FALSE)</f>
        <v>110000</v>
      </c>
      <c r="I1179" s="448">
        <f>H1179*G1179</f>
        <v>38500</v>
      </c>
    </row>
    <row r="1180" spans="2:9" s="376" customFormat="1" hidden="1" x14ac:dyDescent="0.3">
      <c r="B1180" s="395"/>
      <c r="C1180" s="358" t="str">
        <f>UB!C$10</f>
        <v>Tukang Besi</v>
      </c>
      <c r="D1180" s="444"/>
      <c r="E1180" s="356" t="str">
        <f>VLOOKUP(C1180,UB!$C$5:$G$32,5,FALSE)</f>
        <v>L.02</v>
      </c>
      <c r="F1180" s="356" t="str">
        <f>VLOOKUP(C1180,UB!$C$5:$G$32,3,FALSE)</f>
        <v>OH</v>
      </c>
      <c r="G1180" s="447">
        <v>0.35</v>
      </c>
      <c r="H1180" s="355">
        <f>VLOOKUP(C1180,UB!$C$5:$G$32,4,FALSE)</f>
        <v>120000</v>
      </c>
      <c r="I1180" s="448">
        <f>H1180*G1180</f>
        <v>42000</v>
      </c>
    </row>
    <row r="1181" spans="2:9" s="376" customFormat="1" hidden="1" x14ac:dyDescent="0.3">
      <c r="B1181" s="395"/>
      <c r="C1181" s="358" t="str">
        <f>UB!C$20</f>
        <v>Kepala Tukang</v>
      </c>
      <c r="D1181" s="444"/>
      <c r="E1181" s="356" t="str">
        <f>VLOOKUP(C1181,UB!$C$5:$G$32,5,FALSE)</f>
        <v>L.03</v>
      </c>
      <c r="F1181" s="356" t="str">
        <f>VLOOKUP(C1181,UB!$C$5:$G$32,3,FALSE)</f>
        <v>OH</v>
      </c>
      <c r="G1181" s="447">
        <v>3.5000000000000003E-2</v>
      </c>
      <c r="H1181" s="355">
        <f>VLOOKUP(C1181,UB!$C$5:$G$32,4,FALSE)</f>
        <v>130000</v>
      </c>
      <c r="I1181" s="448">
        <f>H1181*G1181</f>
        <v>4550</v>
      </c>
    </row>
    <row r="1182" spans="2:9" s="376" customFormat="1" hidden="1" x14ac:dyDescent="0.3">
      <c r="B1182" s="395"/>
      <c r="C1182" s="358" t="str">
        <f>UB!C$21</f>
        <v>Mandor</v>
      </c>
      <c r="D1182" s="444"/>
      <c r="E1182" s="356" t="str">
        <f>VLOOKUP(C1182,UB!$C$5:$G$32,5,FALSE)</f>
        <v>L.04</v>
      </c>
      <c r="F1182" s="356" t="str">
        <f>VLOOKUP(C1182,UB!$C$5:$G$32,3,FALSE)</f>
        <v>OH</v>
      </c>
      <c r="G1182" s="447">
        <v>1.7999999999999999E-2</v>
      </c>
      <c r="H1182" s="355">
        <f>VLOOKUP(C1182,UB!$C$5:$G$32,4,FALSE)</f>
        <v>130000</v>
      </c>
      <c r="I1182" s="448">
        <f>H1182*G1182</f>
        <v>2340</v>
      </c>
    </row>
    <row r="1183" spans="2:9" s="376" customFormat="1" hidden="1" x14ac:dyDescent="0.3">
      <c r="B1183" s="378"/>
      <c r="C1183" s="444"/>
      <c r="D1183" s="444"/>
      <c r="E1183" s="446"/>
      <c r="F1183" s="446"/>
      <c r="G1183" s="446"/>
      <c r="H1183" s="449" t="s">
        <v>703</v>
      </c>
      <c r="I1183" s="450">
        <f>SUM(I1179:I1182)</f>
        <v>87390</v>
      </c>
    </row>
    <row r="1184" spans="2:9" s="376" customFormat="1" hidden="1" x14ac:dyDescent="0.3">
      <c r="B1184" s="400" t="s">
        <v>704</v>
      </c>
      <c r="C1184" s="467" t="s">
        <v>489</v>
      </c>
      <c r="D1184" s="467"/>
      <c r="E1184" s="468"/>
      <c r="F1184" s="469"/>
      <c r="G1184" s="468"/>
      <c r="H1184" s="477"/>
      <c r="I1184" s="468"/>
    </row>
    <row r="1185" spans="2:9" s="376" customFormat="1" hidden="1" x14ac:dyDescent="0.3">
      <c r="B1185" s="395"/>
      <c r="C1185" s="444" t="str">
        <f>UB!C$301</f>
        <v>Rangka metal hollow
40.40</v>
      </c>
      <c r="D1185" s="444"/>
      <c r="E1185" s="445"/>
      <c r="F1185" s="356" t="str">
        <f>VLOOKUP(C1185,UB!$C$40:$F$364,3,FALSE)</f>
        <v>m’</v>
      </c>
      <c r="G1185" s="447">
        <v>4</v>
      </c>
      <c r="H1185" s="356">
        <f>VLOOKUP(C1185,UB!$C$40:$F$364,4,FALSE)</f>
        <v>17500</v>
      </c>
      <c r="I1185" s="448">
        <f t="shared" ref="I1185" si="73">H1185*G1185</f>
        <v>70000</v>
      </c>
    </row>
    <row r="1186" spans="2:9" s="376" customFormat="1" hidden="1" x14ac:dyDescent="0.3">
      <c r="B1186" s="395"/>
      <c r="C1186" s="358" t="s">
        <v>821</v>
      </c>
      <c r="D1186" s="444"/>
      <c r="E1186" s="356"/>
      <c r="F1186" s="356" t="s">
        <v>158</v>
      </c>
      <c r="G1186" s="447">
        <v>1</v>
      </c>
      <c r="H1186" s="355">
        <f>H1185</f>
        <v>17500</v>
      </c>
      <c r="I1186" s="448">
        <f>H1186*G1186</f>
        <v>17500</v>
      </c>
    </row>
    <row r="1187" spans="2:9" s="376" customFormat="1" hidden="1" x14ac:dyDescent="0.3">
      <c r="B1187" s="379"/>
      <c r="C1187" s="451"/>
      <c r="D1187" s="451"/>
      <c r="E1187" s="452"/>
      <c r="F1187" s="453"/>
      <c r="G1187" s="454"/>
      <c r="H1187" s="455"/>
      <c r="I1187" s="456"/>
    </row>
    <row r="1188" spans="2:9" s="376" customFormat="1" hidden="1" x14ac:dyDescent="0.3">
      <c r="B1188" s="378"/>
      <c r="C1188" s="444"/>
      <c r="D1188" s="444"/>
      <c r="E1188" s="446"/>
      <c r="F1188" s="446"/>
      <c r="G1188" s="446"/>
      <c r="H1188" s="449" t="s">
        <v>705</v>
      </c>
      <c r="I1188" s="450">
        <f>SUM(I1185:I1187)</f>
        <v>87500</v>
      </c>
    </row>
    <row r="1189" spans="2:9" s="376" customFormat="1" hidden="1" x14ac:dyDescent="0.3">
      <c r="B1189" s="400" t="s">
        <v>706</v>
      </c>
      <c r="C1189" s="467" t="s">
        <v>490</v>
      </c>
      <c r="D1189" s="467"/>
      <c r="E1189" s="468"/>
      <c r="F1189" s="469"/>
      <c r="G1189" s="468"/>
      <c r="H1189" s="469"/>
      <c r="I1189" s="468"/>
    </row>
    <row r="1190" spans="2:9" s="376" customFormat="1" hidden="1" x14ac:dyDescent="0.3">
      <c r="B1190" s="395"/>
      <c r="C1190" s="444" t="s">
        <v>821</v>
      </c>
      <c r="D1190" s="444"/>
      <c r="E1190" s="445"/>
      <c r="F1190" s="446" t="s">
        <v>794</v>
      </c>
      <c r="G1190" s="445">
        <v>100</v>
      </c>
      <c r="H1190" s="478">
        <f>H1185/100</f>
        <v>175</v>
      </c>
      <c r="I1190" s="448">
        <f t="shared" ref="I1190" si="74">H1190*G1190</f>
        <v>17500</v>
      </c>
    </row>
    <row r="1191" spans="2:9" s="376" customFormat="1" hidden="1" x14ac:dyDescent="0.3">
      <c r="B1191" s="379"/>
      <c r="C1191" s="451"/>
      <c r="D1191" s="451"/>
      <c r="E1191" s="452"/>
      <c r="F1191" s="453"/>
      <c r="G1191" s="454"/>
      <c r="H1191" s="455"/>
      <c r="I1191" s="456"/>
    </row>
    <row r="1192" spans="2:9" s="376" customFormat="1" hidden="1" x14ac:dyDescent="0.3">
      <c r="B1192" s="378"/>
      <c r="C1192" s="444"/>
      <c r="D1192" s="444"/>
      <c r="E1192" s="446"/>
      <c r="F1192" s="446"/>
      <c r="G1192" s="446"/>
      <c r="H1192" s="457" t="s">
        <v>707</v>
      </c>
      <c r="I1192" s="450">
        <f>SUM(I1190:I1191)</f>
        <v>17500</v>
      </c>
    </row>
    <row r="1193" spans="2:9" s="376" customFormat="1" hidden="1" x14ac:dyDescent="0.3">
      <c r="B1193" s="395" t="s">
        <v>8</v>
      </c>
      <c r="C1193" s="444" t="s">
        <v>708</v>
      </c>
      <c r="D1193" s="444"/>
      <c r="E1193" s="446"/>
      <c r="F1193" s="446"/>
      <c r="G1193" s="446"/>
      <c r="H1193" s="457"/>
      <c r="I1193" s="450">
        <f>SUM(I1192,I1188,I1183)</f>
        <v>192390</v>
      </c>
    </row>
    <row r="1194" spans="2:9" s="376" customFormat="1" hidden="1" x14ac:dyDescent="0.3">
      <c r="B1194" s="395" t="s">
        <v>9</v>
      </c>
      <c r="C1194" s="1089" t="str">
        <f>B$2</f>
        <v>Biaya Umum dan Keuntungan (D x 10%) Maks. 15%</v>
      </c>
      <c r="D1194" s="1090"/>
      <c r="E1194" s="1090"/>
      <c r="F1194" s="1090"/>
      <c r="G1194" s="1091"/>
      <c r="H1194" s="428">
        <f>F$2</f>
        <v>0</v>
      </c>
      <c r="I1194" s="355">
        <f>I1193*H1194</f>
        <v>0</v>
      </c>
    </row>
    <row r="1195" spans="2:9" s="376" customFormat="1" hidden="1" x14ac:dyDescent="0.3">
      <c r="B1195" s="380" t="s">
        <v>11</v>
      </c>
      <c r="C1195" s="458" t="s">
        <v>709</v>
      </c>
      <c r="D1195" s="458"/>
      <c r="E1195" s="459"/>
      <c r="F1195" s="459"/>
      <c r="G1195" s="459"/>
      <c r="H1195" s="460"/>
      <c r="I1195" s="461">
        <f>I1194+I1193</f>
        <v>192390</v>
      </c>
    </row>
    <row r="1196" spans="2:9" s="376" customFormat="1" hidden="1" x14ac:dyDescent="0.3">
      <c r="C1196" s="465"/>
      <c r="D1196" s="465"/>
      <c r="E1196" s="466"/>
      <c r="F1196" s="466"/>
      <c r="G1196" s="466"/>
      <c r="H1196" s="466"/>
      <c r="I1196" s="466"/>
    </row>
    <row r="1197" spans="2:9" s="376" customFormat="1" hidden="1" x14ac:dyDescent="0.3">
      <c r="B1197" s="374" t="s">
        <v>822</v>
      </c>
      <c r="C1197" s="441"/>
      <c r="D1197" s="441" t="s">
        <v>823</v>
      </c>
      <c r="E1197" s="442"/>
      <c r="F1197" s="442"/>
      <c r="G1197" s="442"/>
      <c r="H1197" s="442"/>
      <c r="I1197" s="442"/>
    </row>
    <row r="1198" spans="2:9" s="376" customFormat="1" ht="27.6" hidden="1" x14ac:dyDescent="0.3">
      <c r="B1198" s="377" t="s">
        <v>486</v>
      </c>
      <c r="C1198" s="1099" t="s">
        <v>51</v>
      </c>
      <c r="D1198" s="1099"/>
      <c r="E1198" s="443" t="s">
        <v>52</v>
      </c>
      <c r="F1198" s="443" t="s">
        <v>53</v>
      </c>
      <c r="G1198" s="443" t="s">
        <v>54</v>
      </c>
      <c r="H1198" s="443" t="s">
        <v>699</v>
      </c>
      <c r="I1198" s="443" t="s">
        <v>700</v>
      </c>
    </row>
    <row r="1199" spans="2:9" s="376" customFormat="1" hidden="1" x14ac:dyDescent="0.3">
      <c r="B1199" s="395" t="s">
        <v>701</v>
      </c>
      <c r="C1199" s="444" t="s">
        <v>702</v>
      </c>
      <c r="D1199" s="444"/>
      <c r="E1199" s="445"/>
      <c r="F1199" s="446"/>
      <c r="G1199" s="445"/>
      <c r="H1199" s="446"/>
      <c r="I1199" s="445"/>
    </row>
    <row r="1200" spans="2:9" s="376" customFormat="1" hidden="1" x14ac:dyDescent="0.3">
      <c r="B1200" s="395"/>
      <c r="C1200" s="358" t="str">
        <f>UB!C$5</f>
        <v>Pekerja</v>
      </c>
      <c r="D1200" s="444"/>
      <c r="E1200" s="356" t="str">
        <f>VLOOKUP(C1200,UB!$C$5:$G$32,5,FALSE)</f>
        <v>L.01</v>
      </c>
      <c r="F1200" s="356" t="str">
        <f>VLOOKUP(C1200,UB!$C$5:$G$32,3,FALSE)</f>
        <v>OH</v>
      </c>
      <c r="G1200" s="447">
        <v>0.73399999999999999</v>
      </c>
      <c r="H1200" s="355">
        <f>VLOOKUP(C1200,UB!$C$5:$G$32,4,FALSE)</f>
        <v>110000</v>
      </c>
      <c r="I1200" s="448">
        <f>H1200*G1200</f>
        <v>80740</v>
      </c>
    </row>
    <row r="1201" spans="2:9" s="376" customFormat="1" hidden="1" x14ac:dyDescent="0.3">
      <c r="B1201" s="395"/>
      <c r="C1201" s="358" t="str">
        <f>UB!C$10</f>
        <v>Tukang Besi</v>
      </c>
      <c r="D1201" s="444"/>
      <c r="E1201" s="356" t="str">
        <f>VLOOKUP(C1201,UB!$C$5:$G$32,5,FALSE)</f>
        <v>L.02</v>
      </c>
      <c r="F1201" s="356" t="str">
        <f>VLOOKUP(C1201,UB!$C$5:$G$32,3,FALSE)</f>
        <v>OH</v>
      </c>
      <c r="G1201" s="447">
        <v>0.73399999999999999</v>
      </c>
      <c r="H1201" s="355">
        <f>VLOOKUP(C1201,UB!$C$5:$G$32,4,FALSE)</f>
        <v>120000</v>
      </c>
      <c r="I1201" s="448">
        <f>H1201*G1201</f>
        <v>88080</v>
      </c>
    </row>
    <row r="1202" spans="2:9" s="376" customFormat="1" hidden="1" x14ac:dyDescent="0.3">
      <c r="B1202" s="395"/>
      <c r="C1202" s="358" t="str">
        <f>UB!C$20</f>
        <v>Kepala Tukang</v>
      </c>
      <c r="D1202" s="444"/>
      <c r="E1202" s="356" t="str">
        <f>VLOOKUP(C1202,UB!$C$5:$G$32,5,FALSE)</f>
        <v>L.03</v>
      </c>
      <c r="F1202" s="356" t="str">
        <f>VLOOKUP(C1202,UB!$C$5:$G$32,3,FALSE)</f>
        <v>OH</v>
      </c>
      <c r="G1202" s="447">
        <v>7.2999999999999995E-2</v>
      </c>
      <c r="H1202" s="355">
        <f>VLOOKUP(C1202,UB!$C$5:$G$32,4,FALSE)</f>
        <v>130000</v>
      </c>
      <c r="I1202" s="448">
        <f>H1202*G1202</f>
        <v>9490</v>
      </c>
    </row>
    <row r="1203" spans="2:9" s="376" customFormat="1" hidden="1" x14ac:dyDescent="0.3">
      <c r="B1203" s="395"/>
      <c r="C1203" s="358" t="str">
        <f>UB!C$21</f>
        <v>Mandor</v>
      </c>
      <c r="D1203" s="444"/>
      <c r="E1203" s="356" t="str">
        <f>VLOOKUP(C1203,UB!$C$5:$G$32,5,FALSE)</f>
        <v>L.04</v>
      </c>
      <c r="F1203" s="356" t="str">
        <f>VLOOKUP(C1203,UB!$C$5:$G$32,3,FALSE)</f>
        <v>OH</v>
      </c>
      <c r="G1203" s="447">
        <v>3.6999999999999998E-2</v>
      </c>
      <c r="H1203" s="355">
        <f>VLOOKUP(C1203,UB!$C$5:$G$32,4,FALSE)</f>
        <v>130000</v>
      </c>
      <c r="I1203" s="448">
        <f>H1203*G1203</f>
        <v>4810</v>
      </c>
    </row>
    <row r="1204" spans="2:9" s="376" customFormat="1" hidden="1" x14ac:dyDescent="0.3">
      <c r="B1204" s="378"/>
      <c r="C1204" s="444"/>
      <c r="D1204" s="444"/>
      <c r="E1204" s="446"/>
      <c r="F1204" s="446"/>
      <c r="G1204" s="446"/>
      <c r="H1204" s="449" t="s">
        <v>703</v>
      </c>
      <c r="I1204" s="450">
        <f>SUM(I1200:I1203)</f>
        <v>183120</v>
      </c>
    </row>
    <row r="1205" spans="2:9" s="376" customFormat="1" hidden="1" x14ac:dyDescent="0.3">
      <c r="B1205" s="400" t="s">
        <v>704</v>
      </c>
      <c r="C1205" s="467" t="s">
        <v>489</v>
      </c>
      <c r="D1205" s="467"/>
      <c r="E1205" s="468"/>
      <c r="F1205" s="469"/>
      <c r="G1205" s="468"/>
      <c r="H1205" s="477"/>
      <c r="I1205" s="468"/>
    </row>
    <row r="1206" spans="2:9" s="376" customFormat="1" hidden="1" x14ac:dyDescent="0.3">
      <c r="B1206" s="395"/>
      <c r="C1206" s="444" t="str">
        <f>UB!C63</f>
        <v>Baja Ringan Canai Dingin C75 x 0.60 mm</v>
      </c>
      <c r="D1206" s="444"/>
      <c r="E1206" s="445"/>
      <c r="F1206" s="356" t="str">
        <f>VLOOKUP(C1206,UB!$C$40:$F$364,3,FALSE)</f>
        <v>btg</v>
      </c>
      <c r="G1206" s="447">
        <v>0.873</v>
      </c>
      <c r="H1206" s="356">
        <f>VLOOKUP(C1206,UB!$C$40:$F$364,4,FALSE)</f>
        <v>90000</v>
      </c>
      <c r="I1206" s="448">
        <f t="shared" ref="I1206" si="75">H1206*G1206</f>
        <v>78570</v>
      </c>
    </row>
    <row r="1207" spans="2:9" s="376" customFormat="1" hidden="1" x14ac:dyDescent="0.3">
      <c r="B1207" s="379"/>
      <c r="C1207" s="451"/>
      <c r="D1207" s="451"/>
      <c r="E1207" s="452"/>
      <c r="F1207" s="453"/>
      <c r="G1207" s="454"/>
      <c r="H1207" s="455"/>
      <c r="I1207" s="456"/>
    </row>
    <row r="1208" spans="2:9" s="376" customFormat="1" hidden="1" x14ac:dyDescent="0.3">
      <c r="B1208" s="378"/>
      <c r="C1208" s="444"/>
      <c r="D1208" s="444"/>
      <c r="E1208" s="446"/>
      <c r="F1208" s="446"/>
      <c r="G1208" s="446"/>
      <c r="H1208" s="449" t="s">
        <v>705</v>
      </c>
      <c r="I1208" s="450">
        <f>SUM(I1206:I1207)</f>
        <v>78570</v>
      </c>
    </row>
    <row r="1209" spans="2:9" s="376" customFormat="1" hidden="1" x14ac:dyDescent="0.3">
      <c r="B1209" s="400" t="s">
        <v>706</v>
      </c>
      <c r="C1209" s="467" t="s">
        <v>490</v>
      </c>
      <c r="D1209" s="467"/>
      <c r="E1209" s="468"/>
      <c r="F1209" s="469"/>
      <c r="G1209" s="468"/>
      <c r="H1209" s="469"/>
      <c r="I1209" s="468"/>
    </row>
    <row r="1210" spans="2:9" s="376" customFormat="1" hidden="1" x14ac:dyDescent="0.3">
      <c r="B1210" s="395"/>
      <c r="C1210" s="444" t="s">
        <v>821</v>
      </c>
      <c r="D1210" s="444"/>
      <c r="E1210" s="445"/>
      <c r="F1210" s="446" t="s">
        <v>794</v>
      </c>
      <c r="G1210" s="445">
        <v>10</v>
      </c>
      <c r="H1210" s="478">
        <f>H1206/100</f>
        <v>900</v>
      </c>
      <c r="I1210" s="448">
        <f t="shared" ref="I1210" si="76">H1210*G1210</f>
        <v>9000</v>
      </c>
    </row>
    <row r="1211" spans="2:9" s="376" customFormat="1" hidden="1" x14ac:dyDescent="0.3">
      <c r="B1211" s="379"/>
      <c r="C1211" s="451"/>
      <c r="D1211" s="451"/>
      <c r="E1211" s="452"/>
      <c r="F1211" s="453"/>
      <c r="G1211" s="454"/>
      <c r="H1211" s="455"/>
      <c r="I1211" s="456"/>
    </row>
    <row r="1212" spans="2:9" s="376" customFormat="1" hidden="1" x14ac:dyDescent="0.3">
      <c r="B1212" s="378"/>
      <c r="C1212" s="444"/>
      <c r="D1212" s="444"/>
      <c r="E1212" s="446"/>
      <c r="F1212" s="446"/>
      <c r="G1212" s="446"/>
      <c r="H1212" s="457" t="s">
        <v>707</v>
      </c>
      <c r="I1212" s="450">
        <f>SUM(I1210:I1211)</f>
        <v>9000</v>
      </c>
    </row>
    <row r="1213" spans="2:9" s="376" customFormat="1" hidden="1" x14ac:dyDescent="0.3">
      <c r="B1213" s="395" t="s">
        <v>8</v>
      </c>
      <c r="C1213" s="444" t="s">
        <v>708</v>
      </c>
      <c r="D1213" s="444"/>
      <c r="E1213" s="446"/>
      <c r="F1213" s="446"/>
      <c r="G1213" s="446"/>
      <c r="H1213" s="457"/>
      <c r="I1213" s="450">
        <f>SUM(I1212,I1208,I1204)</f>
        <v>270690</v>
      </c>
    </row>
    <row r="1214" spans="2:9" s="376" customFormat="1" hidden="1" x14ac:dyDescent="0.3">
      <c r="B1214" s="395" t="s">
        <v>9</v>
      </c>
      <c r="C1214" s="1089" t="str">
        <f>B$2</f>
        <v>Biaya Umum dan Keuntungan (D x 10%) Maks. 15%</v>
      </c>
      <c r="D1214" s="1090"/>
      <c r="E1214" s="1090"/>
      <c r="F1214" s="1090"/>
      <c r="G1214" s="1091"/>
      <c r="H1214" s="428">
        <f>F$2</f>
        <v>0</v>
      </c>
      <c r="I1214" s="355">
        <f>I1213*H1214</f>
        <v>0</v>
      </c>
    </row>
    <row r="1215" spans="2:9" s="376" customFormat="1" hidden="1" x14ac:dyDescent="0.3">
      <c r="B1215" s="380" t="s">
        <v>11</v>
      </c>
      <c r="C1215" s="458" t="s">
        <v>709</v>
      </c>
      <c r="D1215" s="458"/>
      <c r="E1215" s="459"/>
      <c r="F1215" s="459"/>
      <c r="G1215" s="459"/>
      <c r="H1215" s="460"/>
      <c r="I1215" s="461">
        <f>I1214+I1213</f>
        <v>270690</v>
      </c>
    </row>
    <row r="1216" spans="2:9" s="376" customFormat="1" hidden="1" x14ac:dyDescent="0.3">
      <c r="C1216" s="465"/>
      <c r="D1216" s="465"/>
      <c r="E1216" s="466"/>
      <c r="F1216" s="466"/>
      <c r="G1216" s="466"/>
      <c r="H1216" s="466"/>
      <c r="I1216" s="466"/>
    </row>
    <row r="1217" spans="2:9" s="373" customFormat="1" hidden="1" x14ac:dyDescent="0.3">
      <c r="C1217" s="462"/>
      <c r="D1217" s="462"/>
      <c r="E1217" s="462"/>
      <c r="F1217" s="462"/>
      <c r="G1217" s="462"/>
      <c r="H1217" s="462"/>
      <c r="I1217" s="462"/>
    </row>
    <row r="1218" spans="2:9" s="373" customFormat="1" hidden="1" x14ac:dyDescent="0.3">
      <c r="C1218" s="462"/>
      <c r="D1218" s="462"/>
      <c r="E1218" s="462"/>
      <c r="F1218" s="462"/>
      <c r="G1218" s="462"/>
      <c r="H1218" s="462"/>
      <c r="I1218" s="462"/>
    </row>
    <row r="1219" spans="2:9" s="373" customFormat="1" x14ac:dyDescent="0.3">
      <c r="B1219" s="398" t="s">
        <v>790</v>
      </c>
      <c r="C1219" s="686"/>
      <c r="D1219" s="686" t="s">
        <v>791</v>
      </c>
      <c r="E1219" s="687"/>
      <c r="F1219" s="687"/>
      <c r="G1219" s="687"/>
      <c r="H1219" s="687"/>
      <c r="I1219" s="687"/>
    </row>
    <row r="1220" spans="2:9" s="373" customFormat="1" x14ac:dyDescent="0.3">
      <c r="B1220" s="693" t="s">
        <v>792</v>
      </c>
      <c r="C1220" s="694"/>
      <c r="D1220" s="694" t="s">
        <v>793</v>
      </c>
      <c r="E1220" s="695"/>
      <c r="F1220" s="695"/>
      <c r="G1220" s="695"/>
      <c r="H1220" s="695"/>
      <c r="I1220" s="695"/>
    </row>
    <row r="1221" spans="2:9" s="373" customFormat="1" ht="27.6" x14ac:dyDescent="0.3">
      <c r="B1221" s="697" t="s">
        <v>486</v>
      </c>
      <c r="C1221" s="1082" t="s">
        <v>51</v>
      </c>
      <c r="D1221" s="1082"/>
      <c r="E1221" s="667" t="s">
        <v>52</v>
      </c>
      <c r="F1221" s="667" t="s">
        <v>53</v>
      </c>
      <c r="G1221" s="667" t="s">
        <v>54</v>
      </c>
      <c r="H1221" s="667" t="s">
        <v>699</v>
      </c>
      <c r="I1221" s="667" t="s">
        <v>700</v>
      </c>
    </row>
    <row r="1222" spans="2:9" s="373" customFormat="1" x14ac:dyDescent="0.3">
      <c r="B1222" s="698" t="s">
        <v>701</v>
      </c>
      <c r="C1222" s="668" t="s">
        <v>702</v>
      </c>
      <c r="D1222" s="668"/>
      <c r="E1222" s="669"/>
      <c r="F1222" s="670"/>
      <c r="G1222" s="669"/>
      <c r="H1222" s="670"/>
      <c r="I1222" s="669"/>
    </row>
    <row r="1223" spans="2:9" s="373" customFormat="1" x14ac:dyDescent="0.3">
      <c r="B1223" s="698"/>
      <c r="C1223" s="659" t="str">
        <f>[327]UB!C$5</f>
        <v>Pekerja</v>
      </c>
      <c r="D1223" s="668"/>
      <c r="E1223" s="661" t="str">
        <f>VLOOKUP(C1223,[327]UB!$C$5:$G$32,5,FALSE)</f>
        <v>L.01</v>
      </c>
      <c r="F1223" s="661" t="str">
        <f>VLOOKUP(C1223,[327]UB!$C$5:$G$32,3,FALSE)</f>
        <v>OH</v>
      </c>
      <c r="G1223" s="671">
        <v>3.5999999999999997E-2</v>
      </c>
      <c r="H1223" s="662">
        <f>VLOOKUP(C1223,[327]UB!$C$5:$G$32,4,FALSE)</f>
        <v>105000</v>
      </c>
      <c r="I1223" s="672">
        <f>H1223*G1223</f>
        <v>3779.9999999999995</v>
      </c>
    </row>
    <row r="1224" spans="2:9" s="373" customFormat="1" x14ac:dyDescent="0.3">
      <c r="B1224" s="698"/>
      <c r="C1224" s="659" t="str">
        <f>[327]UB!C$18</f>
        <v>Tukang Pipa</v>
      </c>
      <c r="D1224" s="668"/>
      <c r="E1224" s="661" t="str">
        <f>VLOOKUP(C1224,[327]UB!$C$5:$G$32,5,FALSE)</f>
        <v>L.02</v>
      </c>
      <c r="F1224" s="661" t="str">
        <f>VLOOKUP(C1224,[327]UB!$C$5:$G$32,3,FALSE)</f>
        <v>OH</v>
      </c>
      <c r="G1224" s="671">
        <v>0.06</v>
      </c>
      <c r="H1224" s="662">
        <f>VLOOKUP(C1224,[327]UB!$C$5:$G$32,4,FALSE)</f>
        <v>120000</v>
      </c>
      <c r="I1224" s="672">
        <f>H1224*G1224</f>
        <v>7200</v>
      </c>
    </row>
    <row r="1225" spans="2:9" s="373" customFormat="1" x14ac:dyDescent="0.3">
      <c r="B1225" s="698"/>
      <c r="C1225" s="659" t="str">
        <f>[327]UB!C$20</f>
        <v>Kepala Tukang</v>
      </c>
      <c r="D1225" s="668"/>
      <c r="E1225" s="661" t="str">
        <f>VLOOKUP(C1225,[327]UB!$C$5:$G$32,5,FALSE)</f>
        <v>L.03</v>
      </c>
      <c r="F1225" s="661" t="str">
        <f>VLOOKUP(C1225,[327]UB!$C$5:$G$32,3,FALSE)</f>
        <v>OH</v>
      </c>
      <c r="G1225" s="671">
        <v>6.0000000000000001E-3</v>
      </c>
      <c r="H1225" s="662">
        <f>VLOOKUP(C1225,[327]UB!$C$5:$G$32,4,FALSE)</f>
        <v>140000</v>
      </c>
      <c r="I1225" s="672">
        <f>H1225*G1225</f>
        <v>840</v>
      </c>
    </row>
    <row r="1226" spans="2:9" s="373" customFormat="1" x14ac:dyDescent="0.3">
      <c r="B1226" s="698"/>
      <c r="C1226" s="659" t="str">
        <f>[327]UB!C$21</f>
        <v>Mandor</v>
      </c>
      <c r="D1226" s="668"/>
      <c r="E1226" s="661" t="str">
        <f>VLOOKUP(C1226,[327]UB!$C$5:$G$32,5,FALSE)</f>
        <v>L.04</v>
      </c>
      <c r="F1226" s="661" t="str">
        <f>VLOOKUP(C1226,[327]UB!$C$5:$G$32,3,FALSE)</f>
        <v>OH</v>
      </c>
      <c r="G1226" s="671">
        <v>2E-3</v>
      </c>
      <c r="H1226" s="662">
        <f>VLOOKUP(C1226,[327]UB!$C$5:$G$32,4,FALSE)</f>
        <v>140000</v>
      </c>
      <c r="I1226" s="672">
        <f>H1226*G1226</f>
        <v>280</v>
      </c>
    </row>
    <row r="1227" spans="2:9" s="373" customFormat="1" x14ac:dyDescent="0.3">
      <c r="B1227" s="699"/>
      <c r="C1227" s="668"/>
      <c r="D1227" s="668"/>
      <c r="E1227" s="670"/>
      <c r="F1227" s="670"/>
      <c r="G1227" s="670"/>
      <c r="H1227" s="673" t="s">
        <v>703</v>
      </c>
      <c r="I1227" s="674">
        <f>SUM(I1223:I1226)</f>
        <v>12100</v>
      </c>
    </row>
    <row r="1228" spans="2:9" s="373" customFormat="1" x14ac:dyDescent="0.3">
      <c r="B1228" s="700" t="s">
        <v>704</v>
      </c>
      <c r="C1228" s="690" t="s">
        <v>489</v>
      </c>
      <c r="D1228" s="690"/>
      <c r="E1228" s="691"/>
      <c r="F1228" s="692"/>
      <c r="G1228" s="691"/>
      <c r="H1228" s="670"/>
      <c r="I1228" s="691"/>
    </row>
    <row r="1229" spans="2:9" s="373" customFormat="1" x14ac:dyDescent="0.3">
      <c r="B1229" s="698"/>
      <c r="C1229" s="668" t="str">
        <f>[327]UB!C$270</f>
        <v>Pipa PVC 3/4”</v>
      </c>
      <c r="D1229" s="668"/>
      <c r="E1229" s="669"/>
      <c r="F1229" s="670" t="s">
        <v>672</v>
      </c>
      <c r="G1229" s="671">
        <v>1.2</v>
      </c>
      <c r="H1229" s="661">
        <f>VLOOKUP(C1229,[327]UB!$C$40:$F$363,4,FALSE)</f>
        <v>10000</v>
      </c>
      <c r="I1229" s="672">
        <f>H1229*G1229</f>
        <v>12000</v>
      </c>
    </row>
    <row r="1230" spans="2:9" s="373" customFormat="1" x14ac:dyDescent="0.3">
      <c r="B1230" s="701"/>
      <c r="C1230" s="675" t="s">
        <v>831</v>
      </c>
      <c r="D1230" s="675"/>
      <c r="E1230" s="676"/>
      <c r="F1230" s="677" t="s">
        <v>794</v>
      </c>
      <c r="G1230" s="678">
        <v>35</v>
      </c>
      <c r="H1230" s="661">
        <f>H1229</f>
        <v>10000</v>
      </c>
      <c r="I1230" s="680">
        <f>H1230*G1230%</f>
        <v>3500</v>
      </c>
    </row>
    <row r="1231" spans="2:9" s="373" customFormat="1" x14ac:dyDescent="0.3">
      <c r="B1231" s="699"/>
      <c r="C1231" s="668"/>
      <c r="D1231" s="668"/>
      <c r="E1231" s="670"/>
      <c r="F1231" s="670"/>
      <c r="G1231" s="670"/>
      <c r="H1231" s="673" t="s">
        <v>705</v>
      </c>
      <c r="I1231" s="674">
        <f>SUM(I1229:I1229)</f>
        <v>12000</v>
      </c>
    </row>
    <row r="1232" spans="2:9" s="373" customFormat="1" x14ac:dyDescent="0.3">
      <c r="B1232" s="698" t="s">
        <v>706</v>
      </c>
      <c r="C1232" s="668" t="s">
        <v>490</v>
      </c>
      <c r="D1232" s="668"/>
      <c r="E1232" s="669"/>
      <c r="F1232" s="670"/>
      <c r="G1232" s="669"/>
      <c r="H1232" s="670"/>
      <c r="I1232" s="669"/>
    </row>
    <row r="1233" spans="2:9" s="373" customFormat="1" x14ac:dyDescent="0.3">
      <c r="B1233" s="701"/>
      <c r="C1233" s="675"/>
      <c r="D1233" s="675"/>
      <c r="E1233" s="676"/>
      <c r="F1233" s="677"/>
      <c r="G1233" s="678"/>
      <c r="H1233" s="679">
        <v>0</v>
      </c>
      <c r="I1233" s="680">
        <f>H1233*G1233</f>
        <v>0</v>
      </c>
    </row>
    <row r="1234" spans="2:9" s="373" customFormat="1" x14ac:dyDescent="0.3">
      <c r="B1234" s="699"/>
      <c r="C1234" s="668"/>
      <c r="D1234" s="668"/>
      <c r="E1234" s="670"/>
      <c r="F1234" s="670"/>
      <c r="G1234" s="670"/>
      <c r="H1234" s="681" t="s">
        <v>707</v>
      </c>
      <c r="I1234" s="674">
        <f>SUM(I1233)</f>
        <v>0</v>
      </c>
    </row>
    <row r="1235" spans="2:9" s="373" customFormat="1" x14ac:dyDescent="0.3">
      <c r="B1235" s="698" t="s">
        <v>8</v>
      </c>
      <c r="C1235" s="668" t="s">
        <v>708</v>
      </c>
      <c r="D1235" s="668"/>
      <c r="E1235" s="670"/>
      <c r="F1235" s="670"/>
      <c r="G1235" s="670"/>
      <c r="H1235" s="681"/>
      <c r="I1235" s="674">
        <f>SUM(I1234,I1231,I1227)</f>
        <v>24100</v>
      </c>
    </row>
    <row r="1236" spans="2:9" s="373" customFormat="1" x14ac:dyDescent="0.3">
      <c r="B1236" s="698" t="s">
        <v>9</v>
      </c>
      <c r="C1236" s="1083" t="str">
        <f>B$2</f>
        <v>Biaya Umum dan Keuntungan (D x 10%) Maks. 15%</v>
      </c>
      <c r="D1236" s="1084"/>
      <c r="E1236" s="1084"/>
      <c r="F1236" s="1084"/>
      <c r="G1236" s="1085"/>
      <c r="H1236" s="662">
        <f>F$2</f>
        <v>0</v>
      </c>
      <c r="I1236" s="662">
        <f>I1235*H1236</f>
        <v>0</v>
      </c>
    </row>
    <row r="1237" spans="2:9" s="373" customFormat="1" x14ac:dyDescent="0.3">
      <c r="B1237" s="702" t="s">
        <v>11</v>
      </c>
      <c r="C1237" s="682" t="s">
        <v>709</v>
      </c>
      <c r="D1237" s="682"/>
      <c r="E1237" s="683"/>
      <c r="F1237" s="683"/>
      <c r="G1237" s="683"/>
      <c r="H1237" s="684"/>
      <c r="I1237" s="685">
        <f>I1236+I1235</f>
        <v>24100</v>
      </c>
    </row>
    <row r="1238" spans="2:9" s="373" customFormat="1" x14ac:dyDescent="0.3">
      <c r="B1238" s="696"/>
      <c r="C1238" s="703"/>
      <c r="D1238" s="703"/>
      <c r="E1238" s="704"/>
      <c r="F1238" s="704"/>
      <c r="G1238" s="704"/>
      <c r="H1238" s="704"/>
      <c r="I1238" s="704"/>
    </row>
    <row r="1239" spans="2:9" s="373" customFormat="1" x14ac:dyDescent="0.3">
      <c r="B1239" s="693" t="s">
        <v>795</v>
      </c>
      <c r="C1239" s="694"/>
      <c r="D1239" s="694" t="s">
        <v>796</v>
      </c>
      <c r="E1239" s="695"/>
      <c r="F1239" s="695"/>
      <c r="G1239" s="695"/>
      <c r="H1239" s="695"/>
      <c r="I1239" s="695"/>
    </row>
    <row r="1240" spans="2:9" s="373" customFormat="1" ht="27.6" x14ac:dyDescent="0.3">
      <c r="B1240" s="697" t="s">
        <v>486</v>
      </c>
      <c r="C1240" s="1082" t="s">
        <v>797</v>
      </c>
      <c r="D1240" s="1082"/>
      <c r="E1240" s="667" t="s">
        <v>52</v>
      </c>
      <c r="F1240" s="667" t="s">
        <v>53</v>
      </c>
      <c r="G1240" s="667" t="s">
        <v>54</v>
      </c>
      <c r="H1240" s="667" t="s">
        <v>699</v>
      </c>
      <c r="I1240" s="667" t="s">
        <v>700</v>
      </c>
    </row>
    <row r="1241" spans="2:9" s="373" customFormat="1" x14ac:dyDescent="0.3">
      <c r="B1241" s="698" t="s">
        <v>701</v>
      </c>
      <c r="C1241" s="668" t="s">
        <v>702</v>
      </c>
      <c r="D1241" s="668"/>
      <c r="E1241" s="669"/>
      <c r="F1241" s="670"/>
      <c r="G1241" s="669"/>
      <c r="H1241" s="670"/>
      <c r="I1241" s="669"/>
    </row>
    <row r="1242" spans="2:9" s="373" customFormat="1" x14ac:dyDescent="0.3">
      <c r="B1242" s="698"/>
      <c r="C1242" s="659" t="str">
        <f>[327]UB!C$5</f>
        <v>Pekerja</v>
      </c>
      <c r="D1242" s="668"/>
      <c r="E1242" s="661" t="str">
        <f>VLOOKUP(C1242,[327]UB!$C$5:$G$32,5,FALSE)</f>
        <v>L.01</v>
      </c>
      <c r="F1242" s="661" t="str">
        <f>VLOOKUP(C1242,[327]UB!$C$5:$G$32,3,FALSE)</f>
        <v>OH</v>
      </c>
      <c r="G1242" s="671">
        <v>8.1000000000000003E-2</v>
      </c>
      <c r="H1242" s="662">
        <f>VLOOKUP(C1242,[327]UB!$C$5:$G$32,4,FALSE)</f>
        <v>105000</v>
      </c>
      <c r="I1242" s="672">
        <f>H1242*G1242</f>
        <v>8505</v>
      </c>
    </row>
    <row r="1243" spans="2:9" s="373" customFormat="1" x14ac:dyDescent="0.3">
      <c r="B1243" s="698"/>
      <c r="C1243" s="659" t="str">
        <f>[327]UB!C$18</f>
        <v>Tukang Pipa</v>
      </c>
      <c r="D1243" s="668"/>
      <c r="E1243" s="661" t="str">
        <f>VLOOKUP(C1243,[327]UB!$C$5:$G$32,5,FALSE)</f>
        <v>L.02</v>
      </c>
      <c r="F1243" s="661" t="str">
        <f>VLOOKUP(C1243,[327]UB!$C$5:$G$32,3,FALSE)</f>
        <v>OH</v>
      </c>
      <c r="G1243" s="671">
        <v>0.13500000000000001</v>
      </c>
      <c r="H1243" s="662">
        <f>VLOOKUP(C1243,[327]UB!$C$5:$G$32,4,FALSE)</f>
        <v>120000</v>
      </c>
      <c r="I1243" s="672">
        <f>H1243*G1243</f>
        <v>16200.000000000002</v>
      </c>
    </row>
    <row r="1244" spans="2:9" s="373" customFormat="1" x14ac:dyDescent="0.3">
      <c r="B1244" s="698"/>
      <c r="C1244" s="659" t="str">
        <f>[327]UB!C$20</f>
        <v>Kepala Tukang</v>
      </c>
      <c r="D1244" s="668"/>
      <c r="E1244" s="661" t="str">
        <f>VLOOKUP(C1244,[327]UB!$C$5:$G$32,5,FALSE)</f>
        <v>L.03</v>
      </c>
      <c r="F1244" s="661" t="str">
        <f>VLOOKUP(C1244,[327]UB!$C$5:$G$32,3,FALSE)</f>
        <v>OH</v>
      </c>
      <c r="G1244" s="671">
        <v>1.35E-2</v>
      </c>
      <c r="H1244" s="662">
        <f>VLOOKUP(C1244,[327]UB!$C$5:$G$32,4,FALSE)</f>
        <v>140000</v>
      </c>
      <c r="I1244" s="672">
        <f>H1244*G1244</f>
        <v>1890</v>
      </c>
    </row>
    <row r="1245" spans="2:9" s="373" customFormat="1" x14ac:dyDescent="0.3">
      <c r="B1245" s="698"/>
      <c r="C1245" s="659" t="str">
        <f>[327]UB!C$21</f>
        <v>Mandor</v>
      </c>
      <c r="D1245" s="668"/>
      <c r="E1245" s="661" t="str">
        <f>VLOOKUP(C1245,[327]UB!$C$5:$G$32,5,FALSE)</f>
        <v>L.04</v>
      </c>
      <c r="F1245" s="661" t="str">
        <f>VLOOKUP(C1245,[327]UB!$C$5:$G$32,3,FALSE)</f>
        <v>OH</v>
      </c>
      <c r="G1245" s="671">
        <v>4.0000000000000001E-3</v>
      </c>
      <c r="H1245" s="662">
        <f>VLOOKUP(C1245,[327]UB!$C$5:$G$32,4,FALSE)</f>
        <v>140000</v>
      </c>
      <c r="I1245" s="672">
        <f>H1245*G1245</f>
        <v>560</v>
      </c>
    </row>
    <row r="1246" spans="2:9" s="373" customFormat="1" x14ac:dyDescent="0.3">
      <c r="B1246" s="699"/>
      <c r="C1246" s="668"/>
      <c r="D1246" s="668"/>
      <c r="E1246" s="670"/>
      <c r="F1246" s="670"/>
      <c r="G1246" s="670"/>
      <c r="H1246" s="673" t="s">
        <v>703</v>
      </c>
      <c r="I1246" s="674">
        <f>SUM(I1242:I1245)</f>
        <v>27155</v>
      </c>
    </row>
    <row r="1247" spans="2:9" s="373" customFormat="1" x14ac:dyDescent="0.3">
      <c r="B1247" s="700" t="s">
        <v>704</v>
      </c>
      <c r="C1247" s="690" t="s">
        <v>489</v>
      </c>
      <c r="D1247" s="690"/>
      <c r="E1247" s="691"/>
      <c r="F1247" s="692"/>
      <c r="G1247" s="691"/>
      <c r="H1247" s="670"/>
      <c r="I1247" s="691"/>
    </row>
    <row r="1248" spans="2:9" s="373" customFormat="1" x14ac:dyDescent="0.3">
      <c r="B1248" s="698"/>
      <c r="C1248" s="668" t="str">
        <f>[327]UB!C$273</f>
        <v>Pipa PVC 2”</v>
      </c>
      <c r="D1248" s="668"/>
      <c r="E1248" s="669"/>
      <c r="F1248" s="670" t="s">
        <v>672</v>
      </c>
      <c r="G1248" s="671">
        <v>1.2</v>
      </c>
      <c r="H1248" s="661">
        <f>VLOOKUP(C1248,[327]UB!$C$40:$F$363,4,FALSE)</f>
        <v>20000</v>
      </c>
      <c r="I1248" s="672">
        <f>H1248*G1248</f>
        <v>24000</v>
      </c>
    </row>
    <row r="1249" spans="2:9" s="373" customFormat="1" x14ac:dyDescent="0.3">
      <c r="B1249" s="701"/>
      <c r="C1249" s="675" t="s">
        <v>831</v>
      </c>
      <c r="D1249" s="675"/>
      <c r="E1249" s="676"/>
      <c r="F1249" s="677" t="s">
        <v>794</v>
      </c>
      <c r="G1249" s="678">
        <v>35</v>
      </c>
      <c r="H1249" s="661">
        <f>H1248</f>
        <v>20000</v>
      </c>
      <c r="I1249" s="680">
        <f>H1249*G1249%</f>
        <v>7000</v>
      </c>
    </row>
    <row r="1250" spans="2:9" s="373" customFormat="1" x14ac:dyDescent="0.3">
      <c r="B1250" s="699"/>
      <c r="C1250" s="668"/>
      <c r="D1250" s="668"/>
      <c r="E1250" s="670"/>
      <c r="F1250" s="670"/>
      <c r="G1250" s="670"/>
      <c r="H1250" s="673" t="s">
        <v>705</v>
      </c>
      <c r="I1250" s="674">
        <f>SUM(I1248:I1248)</f>
        <v>24000</v>
      </c>
    </row>
    <row r="1251" spans="2:9" s="373" customFormat="1" x14ac:dyDescent="0.3">
      <c r="B1251" s="698" t="s">
        <v>706</v>
      </c>
      <c r="C1251" s="668" t="s">
        <v>490</v>
      </c>
      <c r="D1251" s="668"/>
      <c r="E1251" s="669"/>
      <c r="F1251" s="670"/>
      <c r="G1251" s="669"/>
      <c r="H1251" s="670"/>
      <c r="I1251" s="669"/>
    </row>
    <row r="1252" spans="2:9" s="373" customFormat="1" x14ac:dyDescent="0.3">
      <c r="B1252" s="701"/>
      <c r="C1252" s="675"/>
      <c r="D1252" s="675"/>
      <c r="E1252" s="676"/>
      <c r="F1252" s="677"/>
      <c r="G1252" s="678"/>
      <c r="H1252" s="679">
        <v>0</v>
      </c>
      <c r="I1252" s="680">
        <f>H1252*G1252</f>
        <v>0</v>
      </c>
    </row>
    <row r="1253" spans="2:9" s="373" customFormat="1" x14ac:dyDescent="0.3">
      <c r="B1253" s="699"/>
      <c r="C1253" s="668"/>
      <c r="D1253" s="668"/>
      <c r="E1253" s="670"/>
      <c r="F1253" s="670"/>
      <c r="G1253" s="670"/>
      <c r="H1253" s="681" t="s">
        <v>707</v>
      </c>
      <c r="I1253" s="674">
        <f>SUM(I1252)</f>
        <v>0</v>
      </c>
    </row>
    <row r="1254" spans="2:9" s="373" customFormat="1" x14ac:dyDescent="0.3">
      <c r="B1254" s="698" t="s">
        <v>8</v>
      </c>
      <c r="C1254" s="668" t="s">
        <v>708</v>
      </c>
      <c r="D1254" s="668"/>
      <c r="E1254" s="670"/>
      <c r="F1254" s="670"/>
      <c r="G1254" s="670"/>
      <c r="H1254" s="681"/>
      <c r="I1254" s="674">
        <f>SUM(I1253,I1250,I1246)</f>
        <v>51155</v>
      </c>
    </row>
    <row r="1255" spans="2:9" s="373" customFormat="1" x14ac:dyDescent="0.3">
      <c r="B1255" s="698" t="s">
        <v>9</v>
      </c>
      <c r="C1255" s="1083" t="str">
        <f>B$2</f>
        <v>Biaya Umum dan Keuntungan (D x 10%) Maks. 15%</v>
      </c>
      <c r="D1255" s="1084"/>
      <c r="E1255" s="1084"/>
      <c r="F1255" s="1084"/>
      <c r="G1255" s="1085"/>
      <c r="H1255" s="662">
        <f>F$2</f>
        <v>0</v>
      </c>
      <c r="I1255" s="662">
        <f>I1254*H1255</f>
        <v>0</v>
      </c>
    </row>
    <row r="1256" spans="2:9" s="373" customFormat="1" x14ac:dyDescent="0.3">
      <c r="B1256" s="702" t="s">
        <v>11</v>
      </c>
      <c r="C1256" s="682" t="s">
        <v>709</v>
      </c>
      <c r="D1256" s="682"/>
      <c r="E1256" s="683"/>
      <c r="F1256" s="683"/>
      <c r="G1256" s="683"/>
      <c r="H1256" s="684"/>
      <c r="I1256" s="685">
        <f>I1255+I1254</f>
        <v>51155</v>
      </c>
    </row>
    <row r="1257" spans="2:9" s="373" customFormat="1" x14ac:dyDescent="0.3">
      <c r="B1257" s="696"/>
      <c r="C1257" s="703"/>
      <c r="D1257" s="703"/>
      <c r="E1257" s="704"/>
      <c r="F1257" s="704"/>
      <c r="G1257" s="704"/>
      <c r="H1257" s="704"/>
      <c r="I1257" s="704"/>
    </row>
    <row r="1258" spans="2:9" s="373" customFormat="1" hidden="1" x14ac:dyDescent="0.3">
      <c r="B1258" s="693" t="s">
        <v>798</v>
      </c>
      <c r="C1258" s="694"/>
      <c r="D1258" s="694" t="s">
        <v>799</v>
      </c>
      <c r="E1258" s="695"/>
      <c r="F1258" s="695"/>
      <c r="G1258" s="695"/>
      <c r="H1258" s="695"/>
      <c r="I1258" s="695"/>
    </row>
    <row r="1259" spans="2:9" s="373" customFormat="1" ht="27.6" hidden="1" x14ac:dyDescent="0.3">
      <c r="B1259" s="697" t="s">
        <v>486</v>
      </c>
      <c r="C1259" s="1082" t="s">
        <v>797</v>
      </c>
      <c r="D1259" s="1082"/>
      <c r="E1259" s="667" t="s">
        <v>52</v>
      </c>
      <c r="F1259" s="667" t="s">
        <v>53</v>
      </c>
      <c r="G1259" s="667" t="s">
        <v>54</v>
      </c>
      <c r="H1259" s="667" t="s">
        <v>699</v>
      </c>
      <c r="I1259" s="667" t="s">
        <v>700</v>
      </c>
    </row>
    <row r="1260" spans="2:9" s="373" customFormat="1" hidden="1" x14ac:dyDescent="0.3">
      <c r="B1260" s="698" t="s">
        <v>701</v>
      </c>
      <c r="C1260" s="668" t="s">
        <v>702</v>
      </c>
      <c r="D1260" s="668"/>
      <c r="E1260" s="669"/>
      <c r="F1260" s="670"/>
      <c r="G1260" s="669"/>
      <c r="H1260" s="670"/>
      <c r="I1260" s="669"/>
    </row>
    <row r="1261" spans="2:9" s="373" customFormat="1" hidden="1" x14ac:dyDescent="0.3">
      <c r="B1261" s="698"/>
      <c r="C1261" s="659" t="str">
        <f>[327]UB!C$5</f>
        <v>Pekerja</v>
      </c>
      <c r="D1261" s="668"/>
      <c r="E1261" s="661" t="str">
        <f>VLOOKUP(C1261,[327]UB!$C$5:$G$32,5,FALSE)</f>
        <v>L.01</v>
      </c>
      <c r="F1261" s="661" t="str">
        <f>VLOOKUP(C1261,[327]UB!$C$5:$G$32,3,FALSE)</f>
        <v>OH</v>
      </c>
      <c r="G1261" s="671">
        <v>8.1000000000000003E-2</v>
      </c>
      <c r="H1261" s="662">
        <f>VLOOKUP(C1261,[327]UB!$C$5:$G$32,4,FALSE)</f>
        <v>105000</v>
      </c>
      <c r="I1261" s="672">
        <f>H1261*G1261</f>
        <v>8505</v>
      </c>
    </row>
    <row r="1262" spans="2:9" s="373" customFormat="1" hidden="1" x14ac:dyDescent="0.3">
      <c r="B1262" s="698"/>
      <c r="C1262" s="659" t="str">
        <f>[327]UB!C$18</f>
        <v>Tukang Pipa</v>
      </c>
      <c r="D1262" s="668"/>
      <c r="E1262" s="661" t="str">
        <f>VLOOKUP(C1262,[327]UB!$C$5:$G$32,5,FALSE)</f>
        <v>L.02</v>
      </c>
      <c r="F1262" s="661" t="str">
        <f>VLOOKUP(C1262,[327]UB!$C$5:$G$32,3,FALSE)</f>
        <v>OH</v>
      </c>
      <c r="G1262" s="671">
        <v>0.13500000000000001</v>
      </c>
      <c r="H1262" s="662">
        <f>VLOOKUP(C1262,[327]UB!$C$5:$G$32,4,FALSE)</f>
        <v>120000</v>
      </c>
      <c r="I1262" s="672">
        <f>H1262*G1262</f>
        <v>16200.000000000002</v>
      </c>
    </row>
    <row r="1263" spans="2:9" s="373" customFormat="1" hidden="1" x14ac:dyDescent="0.3">
      <c r="B1263" s="698"/>
      <c r="C1263" s="659" t="str">
        <f>[327]UB!C$20</f>
        <v>Kepala Tukang</v>
      </c>
      <c r="D1263" s="668"/>
      <c r="E1263" s="661" t="str">
        <f>VLOOKUP(C1263,[327]UB!$C$5:$G$32,5,FALSE)</f>
        <v>L.03</v>
      </c>
      <c r="F1263" s="661" t="str">
        <f>VLOOKUP(C1263,[327]UB!$C$5:$G$32,3,FALSE)</f>
        <v>OH</v>
      </c>
      <c r="G1263" s="671">
        <v>1.35E-2</v>
      </c>
      <c r="H1263" s="662">
        <f>VLOOKUP(C1263,[327]UB!$C$5:$G$32,4,FALSE)</f>
        <v>140000</v>
      </c>
      <c r="I1263" s="672">
        <f>H1263*G1263</f>
        <v>1890</v>
      </c>
    </row>
    <row r="1264" spans="2:9" s="373" customFormat="1" hidden="1" x14ac:dyDescent="0.3">
      <c r="B1264" s="698"/>
      <c r="C1264" s="659" t="str">
        <f>[327]UB!C$21</f>
        <v>Mandor</v>
      </c>
      <c r="D1264" s="668"/>
      <c r="E1264" s="661" t="str">
        <f>VLOOKUP(C1264,[327]UB!$C$5:$G$32,5,FALSE)</f>
        <v>L.04</v>
      </c>
      <c r="F1264" s="661" t="str">
        <f>VLOOKUP(C1264,[327]UB!$C$5:$G$32,3,FALSE)</f>
        <v>OH</v>
      </c>
      <c r="G1264" s="671">
        <v>4.0000000000000001E-3</v>
      </c>
      <c r="H1264" s="662">
        <f>VLOOKUP(C1264,[327]UB!$C$5:$G$32,4,FALSE)</f>
        <v>140000</v>
      </c>
      <c r="I1264" s="672">
        <f>H1264*G1264</f>
        <v>560</v>
      </c>
    </row>
    <row r="1265" spans="2:9" hidden="1" x14ac:dyDescent="0.3">
      <c r="B1265" s="699"/>
      <c r="C1265" s="668"/>
      <c r="D1265" s="668"/>
      <c r="E1265" s="670"/>
      <c r="F1265" s="670"/>
      <c r="G1265" s="670"/>
      <c r="H1265" s="673" t="s">
        <v>703</v>
      </c>
      <c r="I1265" s="674">
        <f>SUM(I1261:I1264)</f>
        <v>27155</v>
      </c>
    </row>
    <row r="1266" spans="2:9" hidden="1" x14ac:dyDescent="0.3">
      <c r="B1266" s="700" t="s">
        <v>704</v>
      </c>
      <c r="C1266" s="690" t="s">
        <v>489</v>
      </c>
      <c r="D1266" s="690"/>
      <c r="E1266" s="691"/>
      <c r="F1266" s="692"/>
      <c r="G1266" s="691"/>
      <c r="H1266" s="670"/>
      <c r="I1266" s="691"/>
    </row>
    <row r="1267" spans="2:9" hidden="1" x14ac:dyDescent="0.3">
      <c r="B1267" s="698"/>
      <c r="C1267" s="668" t="str">
        <f>[327]UB!C$275</f>
        <v>Pipa PVC 3”</v>
      </c>
      <c r="D1267" s="668"/>
      <c r="E1267" s="669"/>
      <c r="F1267" s="670" t="s">
        <v>672</v>
      </c>
      <c r="G1267" s="671">
        <v>1.2</v>
      </c>
      <c r="H1267" s="661">
        <f>VLOOKUP(C1267,[327]UB!$C$40:$F$363,4,FALSE)</f>
        <v>25000</v>
      </c>
      <c r="I1267" s="672">
        <f>H1267*G1267</f>
        <v>30000</v>
      </c>
    </row>
    <row r="1268" spans="2:9" hidden="1" x14ac:dyDescent="0.3">
      <c r="B1268" s="701"/>
      <c r="C1268" s="675" t="s">
        <v>831</v>
      </c>
      <c r="D1268" s="675"/>
      <c r="E1268" s="676"/>
      <c r="F1268" s="677" t="s">
        <v>794</v>
      </c>
      <c r="G1268" s="678">
        <v>35</v>
      </c>
      <c r="H1268" s="661">
        <f>H1267</f>
        <v>25000</v>
      </c>
      <c r="I1268" s="680">
        <f>H1268*G1268%</f>
        <v>8750</v>
      </c>
    </row>
    <row r="1269" spans="2:9" hidden="1" x14ac:dyDescent="0.3">
      <c r="B1269" s="699"/>
      <c r="C1269" s="668"/>
      <c r="D1269" s="668"/>
      <c r="E1269" s="670"/>
      <c r="F1269" s="670"/>
      <c r="G1269" s="670"/>
      <c r="H1269" s="673" t="s">
        <v>705</v>
      </c>
      <c r="I1269" s="674">
        <f>SUM(I1267:I1267)</f>
        <v>30000</v>
      </c>
    </row>
    <row r="1270" spans="2:9" hidden="1" x14ac:dyDescent="0.3">
      <c r="B1270" s="698" t="s">
        <v>706</v>
      </c>
      <c r="C1270" s="668" t="s">
        <v>490</v>
      </c>
      <c r="D1270" s="668"/>
      <c r="E1270" s="669"/>
      <c r="F1270" s="670"/>
      <c r="G1270" s="669"/>
      <c r="H1270" s="670"/>
      <c r="I1270" s="669"/>
    </row>
    <row r="1271" spans="2:9" hidden="1" x14ac:dyDescent="0.3">
      <c r="B1271" s="701"/>
      <c r="C1271" s="675"/>
      <c r="D1271" s="675"/>
      <c r="E1271" s="676"/>
      <c r="F1271" s="677"/>
      <c r="G1271" s="678"/>
      <c r="H1271" s="679">
        <v>0</v>
      </c>
      <c r="I1271" s="680">
        <f>H1271*G1271</f>
        <v>0</v>
      </c>
    </row>
    <row r="1272" spans="2:9" hidden="1" x14ac:dyDescent="0.3">
      <c r="B1272" s="699"/>
      <c r="C1272" s="668"/>
      <c r="D1272" s="668"/>
      <c r="E1272" s="670"/>
      <c r="F1272" s="670"/>
      <c r="G1272" s="670"/>
      <c r="H1272" s="681" t="s">
        <v>707</v>
      </c>
      <c r="I1272" s="674">
        <f>SUM(I1271)</f>
        <v>0</v>
      </c>
    </row>
    <row r="1273" spans="2:9" hidden="1" x14ac:dyDescent="0.3">
      <c r="B1273" s="698" t="s">
        <v>8</v>
      </c>
      <c r="C1273" s="668" t="s">
        <v>708</v>
      </c>
      <c r="D1273" s="668"/>
      <c r="E1273" s="670"/>
      <c r="F1273" s="670"/>
      <c r="G1273" s="670"/>
      <c r="H1273" s="681"/>
      <c r="I1273" s="674">
        <f>SUM(I1272,I1269,I1265)</f>
        <v>57155</v>
      </c>
    </row>
    <row r="1274" spans="2:9" hidden="1" x14ac:dyDescent="0.3">
      <c r="B1274" s="698" t="s">
        <v>9</v>
      </c>
      <c r="C1274" s="1083" t="str">
        <f>B$2</f>
        <v>Biaya Umum dan Keuntungan (D x 10%) Maks. 15%</v>
      </c>
      <c r="D1274" s="1084"/>
      <c r="E1274" s="1084"/>
      <c r="F1274" s="1084"/>
      <c r="G1274" s="1085"/>
      <c r="H1274" s="662">
        <f>F$2</f>
        <v>0</v>
      </c>
      <c r="I1274" s="662">
        <f>I1273*H1274</f>
        <v>0</v>
      </c>
    </row>
    <row r="1275" spans="2:9" hidden="1" x14ac:dyDescent="0.3">
      <c r="B1275" s="698" t="s">
        <v>11</v>
      </c>
      <c r="C1275" s="668" t="s">
        <v>709</v>
      </c>
      <c r="D1275" s="668"/>
      <c r="E1275" s="670"/>
      <c r="F1275" s="670"/>
      <c r="G1275" s="670"/>
      <c r="H1275" s="681"/>
      <c r="I1275" s="674">
        <f>I1274+I1273</f>
        <v>57155</v>
      </c>
    </row>
    <row r="1276" spans="2:9" hidden="1" x14ac:dyDescent="0.3">
      <c r="B1276" s="696"/>
      <c r="C1276" s="703"/>
      <c r="D1276" s="703"/>
      <c r="E1276" s="704"/>
      <c r="F1276" s="704"/>
      <c r="G1276" s="704"/>
      <c r="H1276" s="704"/>
      <c r="I1276" s="704"/>
    </row>
    <row r="1277" spans="2:9" hidden="1" x14ac:dyDescent="0.3">
      <c r="B1277" s="374" t="s">
        <v>800</v>
      </c>
      <c r="C1277" s="665"/>
      <c r="D1277" s="665" t="s">
        <v>801</v>
      </c>
      <c r="E1277" s="666"/>
      <c r="F1277" s="666"/>
      <c r="G1277" s="666"/>
      <c r="H1277" s="666"/>
      <c r="I1277" s="666"/>
    </row>
    <row r="1278" spans="2:9" ht="27.6" hidden="1" x14ac:dyDescent="0.3">
      <c r="B1278" s="377" t="s">
        <v>486</v>
      </c>
      <c r="C1278" s="1082" t="s">
        <v>797</v>
      </c>
      <c r="D1278" s="1082"/>
      <c r="E1278" s="667" t="s">
        <v>52</v>
      </c>
      <c r="F1278" s="667" t="s">
        <v>53</v>
      </c>
      <c r="G1278" s="667" t="s">
        <v>54</v>
      </c>
      <c r="H1278" s="667" t="s">
        <v>699</v>
      </c>
      <c r="I1278" s="667" t="s">
        <v>700</v>
      </c>
    </row>
    <row r="1279" spans="2:9" hidden="1" x14ac:dyDescent="0.3">
      <c r="B1279" s="395" t="s">
        <v>701</v>
      </c>
      <c r="C1279" s="668" t="s">
        <v>702</v>
      </c>
      <c r="D1279" s="668"/>
      <c r="E1279" s="669"/>
      <c r="F1279" s="670"/>
      <c r="G1279" s="669"/>
      <c r="H1279" s="670"/>
      <c r="I1279" s="669"/>
    </row>
    <row r="1280" spans="2:9" hidden="1" x14ac:dyDescent="0.3">
      <c r="B1280" s="395"/>
      <c r="C1280" s="659" t="str">
        <f>[327]UB!C$5</f>
        <v>Pekerja</v>
      </c>
      <c r="D1280" s="668"/>
      <c r="E1280" s="661" t="str">
        <f>VLOOKUP(C1280,[327]UB!$C$5:$G$32,5,FALSE)</f>
        <v>L.01</v>
      </c>
      <c r="F1280" s="661" t="str">
        <f>VLOOKUP(C1280,[327]UB!$C$5:$G$32,3,FALSE)</f>
        <v>OH</v>
      </c>
      <c r="G1280" s="671">
        <v>8.1000000000000003E-2</v>
      </c>
      <c r="H1280" s="662">
        <f>VLOOKUP(C1280,[327]UB!$C$5:$G$32,4,FALSE)</f>
        <v>105000</v>
      </c>
      <c r="I1280" s="672">
        <f>H1280*G1280</f>
        <v>8505</v>
      </c>
    </row>
    <row r="1281" spans="2:9" hidden="1" x14ac:dyDescent="0.3">
      <c r="B1281" s="395"/>
      <c r="C1281" s="659" t="str">
        <f>[327]UB!C$18</f>
        <v>Tukang Pipa</v>
      </c>
      <c r="D1281" s="668"/>
      <c r="E1281" s="661" t="str">
        <f>VLOOKUP(C1281,[327]UB!$C$5:$G$32,5,FALSE)</f>
        <v>L.02</v>
      </c>
      <c r="F1281" s="661" t="str">
        <f>VLOOKUP(C1281,[327]UB!$C$5:$G$32,3,FALSE)</f>
        <v>OH</v>
      </c>
      <c r="G1281" s="671">
        <v>0.13500000000000001</v>
      </c>
      <c r="H1281" s="662">
        <f>VLOOKUP(C1281,[327]UB!$C$5:$G$32,4,FALSE)</f>
        <v>120000</v>
      </c>
      <c r="I1281" s="672">
        <f>H1281*G1281</f>
        <v>16200.000000000002</v>
      </c>
    </row>
    <row r="1282" spans="2:9" hidden="1" x14ac:dyDescent="0.3">
      <c r="B1282" s="395"/>
      <c r="C1282" s="659" t="str">
        <f>[327]UB!C$20</f>
        <v>Kepala Tukang</v>
      </c>
      <c r="D1282" s="668"/>
      <c r="E1282" s="661" t="str">
        <f>VLOOKUP(C1282,[327]UB!$C$5:$G$32,5,FALSE)</f>
        <v>L.03</v>
      </c>
      <c r="F1282" s="661" t="str">
        <f>VLOOKUP(C1282,[327]UB!$C$5:$G$32,3,FALSE)</f>
        <v>OH</v>
      </c>
      <c r="G1282" s="671">
        <v>1.35E-2</v>
      </c>
      <c r="H1282" s="662">
        <f>VLOOKUP(C1282,[327]UB!$C$5:$G$32,4,FALSE)</f>
        <v>140000</v>
      </c>
      <c r="I1282" s="672">
        <f>H1282*G1282</f>
        <v>1890</v>
      </c>
    </row>
    <row r="1283" spans="2:9" hidden="1" x14ac:dyDescent="0.3">
      <c r="B1283" s="395"/>
      <c r="C1283" s="659" t="str">
        <f>[327]UB!C$21</f>
        <v>Mandor</v>
      </c>
      <c r="D1283" s="668"/>
      <c r="E1283" s="661" t="str">
        <f>VLOOKUP(C1283,[327]UB!$C$5:$G$32,5,FALSE)</f>
        <v>L.04</v>
      </c>
      <c r="F1283" s="661" t="str">
        <f>VLOOKUP(C1283,[327]UB!$C$5:$G$32,3,FALSE)</f>
        <v>OH</v>
      </c>
      <c r="G1283" s="671">
        <v>4.0000000000000001E-3</v>
      </c>
      <c r="H1283" s="662">
        <f>VLOOKUP(C1283,[327]UB!$C$5:$G$32,4,FALSE)</f>
        <v>140000</v>
      </c>
      <c r="I1283" s="672">
        <f>H1283*G1283</f>
        <v>560</v>
      </c>
    </row>
    <row r="1284" spans="2:9" hidden="1" x14ac:dyDescent="0.3">
      <c r="B1284" s="378"/>
      <c r="C1284" s="668"/>
      <c r="D1284" s="668"/>
      <c r="E1284" s="670"/>
      <c r="F1284" s="670"/>
      <c r="G1284" s="670"/>
      <c r="H1284" s="673" t="s">
        <v>703</v>
      </c>
      <c r="I1284" s="674">
        <f>SUM(I1280:I1283)</f>
        <v>27155</v>
      </c>
    </row>
    <row r="1285" spans="2:9" hidden="1" x14ac:dyDescent="0.3">
      <c r="B1285" s="400" t="s">
        <v>704</v>
      </c>
      <c r="C1285" s="690" t="s">
        <v>489</v>
      </c>
      <c r="D1285" s="690"/>
      <c r="E1285" s="691"/>
      <c r="F1285" s="692"/>
      <c r="G1285" s="691"/>
      <c r="H1285" s="670"/>
      <c r="I1285" s="691"/>
    </row>
    <row r="1286" spans="2:9" hidden="1" x14ac:dyDescent="0.3">
      <c r="B1286" s="395"/>
      <c r="C1286" s="668" t="str">
        <f>[327]UB!C$276</f>
        <v>Pipa PVC 4”</v>
      </c>
      <c r="D1286" s="668"/>
      <c r="E1286" s="669"/>
      <c r="F1286" s="670" t="s">
        <v>672</v>
      </c>
      <c r="G1286" s="671">
        <v>1.2</v>
      </c>
      <c r="H1286" s="661">
        <f>VLOOKUP(C1286,[327]UB!$C$40:$F$363,4,FALSE)</f>
        <v>30000</v>
      </c>
      <c r="I1286" s="672">
        <f>H1286*G1286</f>
        <v>36000</v>
      </c>
    </row>
    <row r="1287" spans="2:9" hidden="1" x14ac:dyDescent="0.3">
      <c r="B1287" s="379"/>
      <c r="C1287" s="675" t="s">
        <v>831</v>
      </c>
      <c r="D1287" s="675"/>
      <c r="E1287" s="676"/>
      <c r="F1287" s="677" t="s">
        <v>794</v>
      </c>
      <c r="G1287" s="678">
        <v>35</v>
      </c>
      <c r="H1287" s="661">
        <f>H1286</f>
        <v>30000</v>
      </c>
      <c r="I1287" s="680">
        <f>H1287*G1287%</f>
        <v>10500</v>
      </c>
    </row>
    <row r="1288" spans="2:9" hidden="1" x14ac:dyDescent="0.3">
      <c r="B1288" s="378"/>
      <c r="C1288" s="668"/>
      <c r="D1288" s="668"/>
      <c r="E1288" s="670"/>
      <c r="F1288" s="670"/>
      <c r="G1288" s="670"/>
      <c r="H1288" s="673" t="s">
        <v>705</v>
      </c>
      <c r="I1288" s="674">
        <f>SUM(I1286:I1286)</f>
        <v>36000</v>
      </c>
    </row>
    <row r="1289" spans="2:9" hidden="1" x14ac:dyDescent="0.3">
      <c r="B1289" s="395" t="s">
        <v>706</v>
      </c>
      <c r="C1289" s="668" t="s">
        <v>490</v>
      </c>
      <c r="D1289" s="668"/>
      <c r="E1289" s="669"/>
      <c r="F1289" s="670"/>
      <c r="G1289" s="669"/>
      <c r="H1289" s="670"/>
      <c r="I1289" s="669"/>
    </row>
    <row r="1290" spans="2:9" hidden="1" x14ac:dyDescent="0.3">
      <c r="B1290" s="379"/>
      <c r="C1290" s="675"/>
      <c r="D1290" s="675"/>
      <c r="E1290" s="676"/>
      <c r="F1290" s="677"/>
      <c r="G1290" s="678"/>
      <c r="H1290" s="679">
        <v>0</v>
      </c>
      <c r="I1290" s="680">
        <f>H1290*G1290</f>
        <v>0</v>
      </c>
    </row>
    <row r="1291" spans="2:9" hidden="1" x14ac:dyDescent="0.3">
      <c r="B1291" s="378"/>
      <c r="C1291" s="668"/>
      <c r="D1291" s="668"/>
      <c r="E1291" s="670"/>
      <c r="F1291" s="670"/>
      <c r="G1291" s="670"/>
      <c r="H1291" s="681" t="s">
        <v>707</v>
      </c>
      <c r="I1291" s="674">
        <f>SUM(I1290)</f>
        <v>0</v>
      </c>
    </row>
    <row r="1292" spans="2:9" hidden="1" x14ac:dyDescent="0.3">
      <c r="B1292" s="395" t="s">
        <v>8</v>
      </c>
      <c r="C1292" s="668" t="s">
        <v>708</v>
      </c>
      <c r="D1292" s="668"/>
      <c r="E1292" s="670"/>
      <c r="F1292" s="670"/>
      <c r="G1292" s="670"/>
      <c r="H1292" s="681"/>
      <c r="I1292" s="674">
        <f>SUM(I1291,I1288,I1284)</f>
        <v>63155</v>
      </c>
    </row>
    <row r="1293" spans="2:9" hidden="1" x14ac:dyDescent="0.3">
      <c r="B1293" s="395" t="s">
        <v>9</v>
      </c>
      <c r="C1293" s="1083" t="str">
        <f>B$2</f>
        <v>Biaya Umum dan Keuntungan (D x 10%) Maks. 15%</v>
      </c>
      <c r="D1293" s="1084"/>
      <c r="E1293" s="1084"/>
      <c r="F1293" s="1084"/>
      <c r="G1293" s="1085"/>
      <c r="H1293" s="662">
        <f>F$2</f>
        <v>0</v>
      </c>
      <c r="I1293" s="662">
        <f>I1292*H1293</f>
        <v>0</v>
      </c>
    </row>
    <row r="1294" spans="2:9" hidden="1" x14ac:dyDescent="0.3">
      <c r="B1294" s="380" t="s">
        <v>11</v>
      </c>
      <c r="C1294" s="682" t="s">
        <v>709</v>
      </c>
      <c r="D1294" s="682"/>
      <c r="E1294" s="683"/>
      <c r="F1294" s="683"/>
      <c r="G1294" s="683"/>
      <c r="H1294" s="684"/>
      <c r="I1294" s="685">
        <f>I1293+I1292</f>
        <v>63155</v>
      </c>
    </row>
    <row r="1295" spans="2:9" hidden="1" x14ac:dyDescent="0.3">
      <c r="B1295" s="376"/>
      <c r="C1295" s="688"/>
      <c r="D1295" s="688"/>
      <c r="E1295" s="689"/>
      <c r="F1295" s="689"/>
      <c r="G1295" s="689"/>
      <c r="H1295" s="689"/>
      <c r="I1295" s="689"/>
    </row>
    <row r="1296" spans="2:9" x14ac:dyDescent="0.3">
      <c r="B1296" s="374" t="s">
        <v>803</v>
      </c>
      <c r="C1296" s="665"/>
      <c r="D1296" s="665" t="s">
        <v>804</v>
      </c>
      <c r="E1296" s="666"/>
      <c r="F1296" s="666"/>
      <c r="G1296" s="666"/>
      <c r="H1296" s="666"/>
      <c r="I1296" s="666"/>
    </row>
    <row r="1297" spans="2:9" ht="27.6" x14ac:dyDescent="0.3">
      <c r="B1297" s="377" t="s">
        <v>486</v>
      </c>
      <c r="C1297" s="1082" t="s">
        <v>51</v>
      </c>
      <c r="D1297" s="1082"/>
      <c r="E1297" s="667" t="s">
        <v>52</v>
      </c>
      <c r="F1297" s="667" t="s">
        <v>53</v>
      </c>
      <c r="G1297" s="667" t="s">
        <v>54</v>
      </c>
      <c r="H1297" s="667" t="s">
        <v>699</v>
      </c>
      <c r="I1297" s="667" t="s">
        <v>700</v>
      </c>
    </row>
    <row r="1298" spans="2:9" x14ac:dyDescent="0.3">
      <c r="B1298" s="400" t="s">
        <v>701</v>
      </c>
      <c r="C1298" s="690" t="s">
        <v>702</v>
      </c>
      <c r="D1298" s="690"/>
      <c r="E1298" s="691"/>
      <c r="F1298" s="692"/>
      <c r="G1298" s="691"/>
      <c r="H1298" s="692"/>
      <c r="I1298" s="691"/>
    </row>
    <row r="1299" spans="2:9" x14ac:dyDescent="0.3">
      <c r="B1299" s="395"/>
      <c r="C1299" s="659" t="str">
        <f>[327]UB!C$5</f>
        <v>Pekerja</v>
      </c>
      <c r="D1299" s="660"/>
      <c r="E1299" s="661" t="str">
        <f>VLOOKUP(C1299,[327]UB!$C$5:$G$32,5,FALSE)</f>
        <v>L.01</v>
      </c>
      <c r="F1299" s="661" t="str">
        <f>VLOOKUP(C1299,[327]UB!$C$5:$G$32,3,FALSE)</f>
        <v>OH</v>
      </c>
      <c r="G1299" s="671">
        <v>3.2</v>
      </c>
      <c r="H1299" s="662">
        <f>VLOOKUP(C1299,[327]UB!$C$5:$G$32,4,FALSE)</f>
        <v>105000</v>
      </c>
      <c r="I1299" s="672">
        <f>H1299*G1299</f>
        <v>336000</v>
      </c>
    </row>
    <row r="1300" spans="2:9" x14ac:dyDescent="0.3">
      <c r="B1300" s="395"/>
      <c r="C1300" s="659" t="str">
        <f>[327]UB!C$8</f>
        <v>Tukang Batu</v>
      </c>
      <c r="D1300" s="660"/>
      <c r="E1300" s="661" t="str">
        <f>VLOOKUP(C1300,[327]UB!$C$5:$G$32,5,FALSE)</f>
        <v>L.02</v>
      </c>
      <c r="F1300" s="661" t="str">
        <f>VLOOKUP(C1300,[327]UB!$C$5:$G$32,3,FALSE)</f>
        <v>OH</v>
      </c>
      <c r="G1300" s="671">
        <v>1.1499999999999999</v>
      </c>
      <c r="H1300" s="662">
        <f>VLOOKUP(C1300,[327]UB!$C$5:$G$32,4,FALSE)</f>
        <v>120000</v>
      </c>
      <c r="I1300" s="672">
        <f>H1300*G1300</f>
        <v>138000</v>
      </c>
    </row>
    <row r="1301" spans="2:9" x14ac:dyDescent="0.3">
      <c r="B1301" s="395"/>
      <c r="C1301" s="659" t="str">
        <f>[327]UB!C$20</f>
        <v>Kepala Tukang</v>
      </c>
      <c r="D1301" s="660"/>
      <c r="E1301" s="661" t="str">
        <f>VLOOKUP(C1301,[327]UB!$C$5:$G$32,5,FALSE)</f>
        <v>L.03</v>
      </c>
      <c r="F1301" s="661" t="str">
        <f>VLOOKUP(C1301,[327]UB!$C$5:$G$32,3,FALSE)</f>
        <v>OH</v>
      </c>
      <c r="G1301" s="671">
        <v>1.0999999999999999E-2</v>
      </c>
      <c r="H1301" s="662">
        <f>VLOOKUP(C1301,[327]UB!$C$5:$G$32,4,FALSE)</f>
        <v>140000</v>
      </c>
      <c r="I1301" s="672">
        <f>H1301*G1301</f>
        <v>1540</v>
      </c>
    </row>
    <row r="1302" spans="2:9" x14ac:dyDescent="0.3">
      <c r="B1302" s="395"/>
      <c r="C1302" s="659" t="str">
        <f>[327]UB!C$21</f>
        <v>Mandor</v>
      </c>
      <c r="D1302" s="660"/>
      <c r="E1302" s="661" t="str">
        <f>VLOOKUP(C1302,[327]UB!$C$5:$G$32,5,FALSE)</f>
        <v>L.04</v>
      </c>
      <c r="F1302" s="661" t="str">
        <f>VLOOKUP(C1302,[327]UB!$C$5:$G$32,3,FALSE)</f>
        <v>OH</v>
      </c>
      <c r="G1302" s="671">
        <v>1.6E-2</v>
      </c>
      <c r="H1302" s="662">
        <f>VLOOKUP(C1302,[327]UB!$C$5:$G$32,4,FALSE)</f>
        <v>140000</v>
      </c>
      <c r="I1302" s="672">
        <f>H1302*G1302</f>
        <v>2240</v>
      </c>
    </row>
    <row r="1303" spans="2:9" x14ac:dyDescent="0.3">
      <c r="B1303" s="378"/>
      <c r="C1303" s="668"/>
      <c r="D1303" s="668"/>
      <c r="E1303" s="670"/>
      <c r="F1303" s="670"/>
      <c r="G1303" s="670"/>
      <c r="H1303" s="673" t="s">
        <v>703</v>
      </c>
      <c r="I1303" s="674">
        <f>SUM(I1299:I1302)</f>
        <v>477780</v>
      </c>
    </row>
    <row r="1304" spans="2:9" x14ac:dyDescent="0.3">
      <c r="B1304" s="400" t="s">
        <v>704</v>
      </c>
      <c r="C1304" s="690" t="s">
        <v>489</v>
      </c>
      <c r="D1304" s="690"/>
      <c r="E1304" s="691"/>
      <c r="F1304" s="692"/>
      <c r="G1304" s="691"/>
      <c r="H1304" s="692"/>
      <c r="I1304" s="691"/>
    </row>
    <row r="1305" spans="2:9" x14ac:dyDescent="0.3">
      <c r="B1305" s="395"/>
      <c r="C1305" s="668" t="str">
        <f>[327]UB!C$73</f>
        <v>Bata Merah</v>
      </c>
      <c r="D1305" s="668"/>
      <c r="E1305" s="669"/>
      <c r="F1305" s="661" t="str">
        <f>VLOOKUP(C1305,[327]UB!$C$40:$F$363,3,FALSE)</f>
        <v>buah</v>
      </c>
      <c r="G1305" s="671">
        <v>123</v>
      </c>
      <c r="H1305" s="661">
        <f>VLOOKUP(C1305,[327]UB!$C$40:$F$363,4,FALSE)</f>
        <v>880.00000000000011</v>
      </c>
      <c r="I1305" s="672">
        <f t="shared" ref="I1305:I1310" si="77">H1305*G1305</f>
        <v>108240.00000000001</v>
      </c>
    </row>
    <row r="1306" spans="2:9" x14ac:dyDescent="0.3">
      <c r="B1306" s="395"/>
      <c r="C1306" s="664" t="str">
        <f>[327]UB!$C$54</f>
        <v>Semen Portland</v>
      </c>
      <c r="D1306" s="663"/>
      <c r="E1306" s="662"/>
      <c r="F1306" s="661" t="str">
        <f>VLOOKUP(C1306,[327]UB!$C$40:$F$363,3,FALSE)</f>
        <v>Kg</v>
      </c>
      <c r="G1306" s="671">
        <v>114</v>
      </c>
      <c r="H1306" s="661">
        <f>VLOOKUP(C1306,[327]UB!$C$40:$F$363,4,FALSE)</f>
        <v>1850</v>
      </c>
      <c r="I1306" s="672">
        <f t="shared" si="77"/>
        <v>210900</v>
      </c>
    </row>
    <row r="1307" spans="2:9" x14ac:dyDescent="0.3">
      <c r="B1307" s="395"/>
      <c r="C1307" s="668" t="str">
        <f>[327]UB!C$247</f>
        <v>Pasir Pasang</v>
      </c>
      <c r="D1307" s="668"/>
      <c r="E1307" s="669"/>
      <c r="F1307" s="661" t="str">
        <f>VLOOKUP(C1307,[327]UB!$C$40:$F$363,3,FALSE)</f>
        <v>m3</v>
      </c>
      <c r="G1307" s="671">
        <v>0.184</v>
      </c>
      <c r="H1307" s="661">
        <f>VLOOKUP(C1307,[327]UB!$C$40:$F$363,4,FALSE)</f>
        <v>130000</v>
      </c>
      <c r="I1307" s="672">
        <f t="shared" si="77"/>
        <v>23920</v>
      </c>
    </row>
    <row r="1308" spans="2:9" x14ac:dyDescent="0.3">
      <c r="B1308" s="395"/>
      <c r="C1308" s="668" t="str">
        <f>[327]UB!C319</f>
        <v>Serat semen gel
105x150</v>
      </c>
      <c r="D1308" s="668"/>
      <c r="E1308" s="669"/>
      <c r="F1308" s="661" t="str">
        <f>VLOOKUP(C1308,[327]UB!$C$40:$F$363,3,FALSE)</f>
        <v>Lbr</v>
      </c>
      <c r="G1308" s="671">
        <v>0.12</v>
      </c>
      <c r="H1308" s="661">
        <f>VLOOKUP(C1308,[327]UB!$C$40:$F$363,4,FALSE)</f>
        <v>54000</v>
      </c>
      <c r="I1308" s="672">
        <f t="shared" si="77"/>
        <v>6480</v>
      </c>
    </row>
    <row r="1309" spans="2:9" x14ac:dyDescent="0.3">
      <c r="B1309" s="395"/>
      <c r="C1309" s="668" t="str">
        <f>[327]UB!C$47</f>
        <v>Kerikil (Maks 30mm) (m3)</v>
      </c>
      <c r="D1309" s="668"/>
      <c r="E1309" s="669"/>
      <c r="F1309" s="661" t="str">
        <f>VLOOKUP(C1309,[327]UB!$C$40:$F$363,3,FALSE)</f>
        <v>m3</v>
      </c>
      <c r="G1309" s="671">
        <v>3.3000000000000002E-2</v>
      </c>
      <c r="H1309" s="661">
        <f>VLOOKUP(C1309,[327]UB!$C$40:$F$363,4,FALSE)</f>
        <v>150000</v>
      </c>
      <c r="I1309" s="672">
        <f t="shared" si="77"/>
        <v>4950</v>
      </c>
    </row>
    <row r="1310" spans="2:9" x14ac:dyDescent="0.3">
      <c r="B1310" s="395"/>
      <c r="C1310" s="668" t="str">
        <f>[327]UB!C$65</f>
        <v>Baja Tulangan</v>
      </c>
      <c r="D1310" s="668"/>
      <c r="E1310" s="669"/>
      <c r="F1310" s="661" t="str">
        <f>VLOOKUP(C1310,[327]UB!$C$40:$F$363,3,FALSE)</f>
        <v>Kg</v>
      </c>
      <c r="G1310" s="671">
        <v>4.8499999999999996</v>
      </c>
      <c r="H1310" s="661">
        <f>VLOOKUP(C1310,[327]UB!$C$40:$F$363,4,FALSE)</f>
        <v>17490</v>
      </c>
      <c r="I1310" s="672">
        <f t="shared" si="77"/>
        <v>84826.5</v>
      </c>
    </row>
    <row r="1311" spans="2:9" x14ac:dyDescent="0.3">
      <c r="B1311" s="378"/>
      <c r="C1311" s="668"/>
      <c r="D1311" s="668"/>
      <c r="E1311" s="670"/>
      <c r="F1311" s="670"/>
      <c r="G1311" s="670"/>
      <c r="H1311" s="673" t="s">
        <v>705</v>
      </c>
      <c r="I1311" s="674">
        <f>SUM(I1305:I1305)</f>
        <v>108240.00000000001</v>
      </c>
    </row>
    <row r="1312" spans="2:9" x14ac:dyDescent="0.3">
      <c r="B1312" s="395" t="s">
        <v>706</v>
      </c>
      <c r="C1312" s="668" t="s">
        <v>490</v>
      </c>
      <c r="D1312" s="668"/>
      <c r="E1312" s="669"/>
      <c r="F1312" s="670"/>
      <c r="G1312" s="669"/>
      <c r="H1312" s="670"/>
      <c r="I1312" s="669"/>
    </row>
    <row r="1313" spans="2:9" x14ac:dyDescent="0.3">
      <c r="B1313" s="379"/>
      <c r="C1313" s="675"/>
      <c r="D1313" s="675"/>
      <c r="E1313" s="676"/>
      <c r="F1313" s="677"/>
      <c r="G1313" s="678"/>
      <c r="H1313" s="679">
        <v>0</v>
      </c>
      <c r="I1313" s="680">
        <f>H1313*G1313</f>
        <v>0</v>
      </c>
    </row>
    <row r="1314" spans="2:9" x14ac:dyDescent="0.3">
      <c r="B1314" s="378"/>
      <c r="C1314" s="668"/>
      <c r="D1314" s="668"/>
      <c r="E1314" s="670"/>
      <c r="F1314" s="670"/>
      <c r="G1314" s="670"/>
      <c r="H1314" s="681" t="s">
        <v>707</v>
      </c>
      <c r="I1314" s="674">
        <f>SUM(I1313)</f>
        <v>0</v>
      </c>
    </row>
    <row r="1315" spans="2:9" x14ac:dyDescent="0.3">
      <c r="B1315" s="395" t="s">
        <v>8</v>
      </c>
      <c r="C1315" s="668" t="s">
        <v>708</v>
      </c>
      <c r="D1315" s="668"/>
      <c r="E1315" s="670"/>
      <c r="F1315" s="670"/>
      <c r="G1315" s="670"/>
      <c r="H1315" s="681"/>
      <c r="I1315" s="674">
        <f>SUM(I1314,I1311,I1303)</f>
        <v>586020</v>
      </c>
    </row>
    <row r="1316" spans="2:9" x14ac:dyDescent="0.3">
      <c r="B1316" s="395" t="s">
        <v>9</v>
      </c>
      <c r="C1316" s="1083" t="str">
        <f>B$2</f>
        <v>Biaya Umum dan Keuntungan (D x 10%) Maks. 15%</v>
      </c>
      <c r="D1316" s="1084"/>
      <c r="E1316" s="1084"/>
      <c r="F1316" s="1084"/>
      <c r="G1316" s="1085"/>
      <c r="H1316" s="662">
        <f>F$2</f>
        <v>0</v>
      </c>
      <c r="I1316" s="662">
        <f>I1315*H1316</f>
        <v>0</v>
      </c>
    </row>
    <row r="1317" spans="2:9" x14ac:dyDescent="0.3">
      <c r="B1317" s="380" t="s">
        <v>11</v>
      </c>
      <c r="C1317" s="682" t="s">
        <v>709</v>
      </c>
      <c r="D1317" s="682"/>
      <c r="E1317" s="683"/>
      <c r="F1317" s="683"/>
      <c r="G1317" s="683"/>
      <c r="H1317" s="684"/>
      <c r="I1317" s="685">
        <f>I1316+I1315</f>
        <v>586020</v>
      </c>
    </row>
    <row r="1318" spans="2:9" x14ac:dyDescent="0.3">
      <c r="B1318" s="376"/>
      <c r="C1318" s="376"/>
      <c r="D1318" s="376"/>
      <c r="E1318" s="376"/>
      <c r="F1318" s="376"/>
      <c r="G1318" s="376"/>
      <c r="H1318" s="376"/>
      <c r="I1318" s="376"/>
    </row>
    <row r="1319" spans="2:9" x14ac:dyDescent="0.3">
      <c r="B1319" s="831" t="s">
        <v>1029</v>
      </c>
      <c r="C1319" s="831"/>
      <c r="D1319" s="831" t="s">
        <v>1030</v>
      </c>
      <c r="E1319" s="832"/>
      <c r="F1319" s="832"/>
      <c r="G1319" s="832"/>
      <c r="H1319" s="832"/>
      <c r="I1319" s="832"/>
    </row>
    <row r="1320" spans="2:9" ht="25.2" x14ac:dyDescent="0.3">
      <c r="B1320" s="833" t="s">
        <v>486</v>
      </c>
      <c r="C1320" s="1100" t="s">
        <v>51</v>
      </c>
      <c r="D1320" s="1100"/>
      <c r="E1320" s="833" t="s">
        <v>52</v>
      </c>
      <c r="F1320" s="833" t="s">
        <v>53</v>
      </c>
      <c r="G1320" s="833" t="s">
        <v>54</v>
      </c>
      <c r="H1320" s="833" t="s">
        <v>699</v>
      </c>
      <c r="I1320" s="833" t="s">
        <v>700</v>
      </c>
    </row>
    <row r="1321" spans="2:9" x14ac:dyDescent="0.3">
      <c r="B1321" s="834" t="s">
        <v>701</v>
      </c>
      <c r="C1321" s="835" t="s">
        <v>702</v>
      </c>
      <c r="D1321" s="836"/>
      <c r="E1321" s="837"/>
      <c r="F1321" s="838"/>
      <c r="G1321" s="837"/>
      <c r="H1321" s="838"/>
      <c r="I1321" s="837"/>
    </row>
    <row r="1322" spans="2:9" x14ac:dyDescent="0.3">
      <c r="B1322" s="839"/>
      <c r="C1322" s="840" t="s">
        <v>510</v>
      </c>
      <c r="D1322" s="840"/>
      <c r="E1322" s="841" t="s">
        <v>1</v>
      </c>
      <c r="F1322" s="842" t="s">
        <v>2</v>
      </c>
      <c r="G1322" s="843">
        <v>0.2</v>
      </c>
      <c r="H1322" s="844">
        <f>'[328]UPAH&amp;BAHAN'!$G$5</f>
        <v>100000</v>
      </c>
      <c r="I1322" s="845">
        <f>H1322*G1322</f>
        <v>20000</v>
      </c>
    </row>
    <row r="1323" spans="2:9" x14ac:dyDescent="0.3">
      <c r="B1323" s="839"/>
      <c r="C1323" s="840" t="s">
        <v>511</v>
      </c>
      <c r="D1323" s="840"/>
      <c r="E1323" s="841" t="s">
        <v>3</v>
      </c>
      <c r="F1323" s="842" t="s">
        <v>2</v>
      </c>
      <c r="G1323" s="843">
        <v>0.4</v>
      </c>
      <c r="H1323" s="844">
        <f>'[328]UPAH&amp;BAHAN'!$G$6</f>
        <v>110000</v>
      </c>
      <c r="I1323" s="845">
        <f>H1323*G1323</f>
        <v>44000</v>
      </c>
    </row>
    <row r="1324" spans="2:9" x14ac:dyDescent="0.3">
      <c r="B1324" s="839"/>
      <c r="C1324" s="840" t="s">
        <v>525</v>
      </c>
      <c r="D1324" s="840"/>
      <c r="E1324" s="841" t="s">
        <v>4</v>
      </c>
      <c r="F1324" s="842" t="s">
        <v>2</v>
      </c>
      <c r="G1324" s="843">
        <v>0.02</v>
      </c>
      <c r="H1324" s="844">
        <f>'[328]UPAH&amp;BAHAN'!$G$7</f>
        <v>120000</v>
      </c>
      <c r="I1324" s="845">
        <f>H1324*G1324</f>
        <v>2400</v>
      </c>
    </row>
    <row r="1325" spans="2:9" x14ac:dyDescent="0.3">
      <c r="B1325" s="846"/>
      <c r="C1325" s="847"/>
      <c r="D1325" s="847"/>
      <c r="E1325" s="848"/>
      <c r="F1325" s="848"/>
      <c r="G1325" s="848"/>
      <c r="H1325" s="849" t="s">
        <v>703</v>
      </c>
      <c r="I1325" s="850">
        <f>SUM(I1322:I1324)</f>
        <v>66400</v>
      </c>
    </row>
    <row r="1326" spans="2:9" x14ac:dyDescent="0.3">
      <c r="B1326" s="834" t="s">
        <v>704</v>
      </c>
      <c r="C1326" s="835" t="s">
        <v>489</v>
      </c>
      <c r="D1326" s="836"/>
      <c r="E1326" s="837"/>
      <c r="F1326" s="838"/>
      <c r="G1326" s="837"/>
      <c r="H1326" s="838"/>
      <c r="I1326" s="837"/>
    </row>
    <row r="1327" spans="2:9" x14ac:dyDescent="0.3">
      <c r="B1327" s="839"/>
      <c r="C1327" s="851" t="s">
        <v>1031</v>
      </c>
      <c r="D1327" s="851"/>
      <c r="E1327" s="852"/>
      <c r="F1327" s="853" t="s">
        <v>13</v>
      </c>
      <c r="G1327" s="854">
        <v>2.5</v>
      </c>
      <c r="H1327" s="844">
        <f>'[328]ANLS AHSP'!$H$34</f>
        <v>1800</v>
      </c>
      <c r="I1327" s="845">
        <f t="shared" ref="I1327:I1333" si="78">H1327*G1327</f>
        <v>4500</v>
      </c>
    </row>
    <row r="1328" spans="2:9" x14ac:dyDescent="0.3">
      <c r="B1328" s="839"/>
      <c r="C1328" s="865" t="str">
        <f>UB!C314</f>
        <v>Seng Bekas gel 3”x6”</v>
      </c>
      <c r="D1328" s="851"/>
      <c r="E1328" s="852"/>
      <c r="F1328" s="853" t="s">
        <v>12</v>
      </c>
      <c r="G1328" s="855">
        <v>1.2</v>
      </c>
      <c r="H1328" s="844">
        <f>'[328]ANLS AHSP'!$H$35</f>
        <v>80000</v>
      </c>
      <c r="I1328" s="845">
        <f>UB!F314</f>
        <v>35</v>
      </c>
    </row>
    <row r="1329" spans="2:9" x14ac:dyDescent="0.3">
      <c r="B1329" s="839"/>
      <c r="C1329" s="851" t="s">
        <v>509</v>
      </c>
      <c r="D1329" s="851"/>
      <c r="E1329" s="852"/>
      <c r="F1329" s="853" t="s">
        <v>435</v>
      </c>
      <c r="G1329" s="855">
        <v>5.0000000000000001E-3</v>
      </c>
      <c r="H1329" s="844">
        <f>'[328]ANLS AHSP'!$H$36</f>
        <v>120000</v>
      </c>
      <c r="I1329" s="845">
        <f t="shared" si="78"/>
        <v>600</v>
      </c>
    </row>
    <row r="1330" spans="2:9" x14ac:dyDescent="0.3">
      <c r="B1330" s="839"/>
      <c r="C1330" s="851" t="s">
        <v>1032</v>
      </c>
      <c r="D1330" s="851"/>
      <c r="E1330" s="852"/>
      <c r="F1330" s="853" t="s">
        <v>435</v>
      </c>
      <c r="G1330" s="854">
        <v>8.9999999999999993E-3</v>
      </c>
      <c r="H1330" s="844">
        <f>'[328]ANLS AHSP'!$H$37</f>
        <v>150000</v>
      </c>
      <c r="I1330" s="845">
        <f t="shared" si="78"/>
        <v>1350</v>
      </c>
    </row>
    <row r="1331" spans="2:9" x14ac:dyDescent="0.3">
      <c r="B1331" s="839"/>
      <c r="C1331" s="851" t="s">
        <v>1033</v>
      </c>
      <c r="D1331" s="851"/>
      <c r="E1331" s="852"/>
      <c r="F1331" s="853" t="s">
        <v>435</v>
      </c>
      <c r="G1331" s="854">
        <v>7.1999999999999995E-2</v>
      </c>
      <c r="H1331" s="844">
        <f>'[328]ANLS AHSP'!$H$38</f>
        <v>2200000</v>
      </c>
      <c r="I1331" s="845">
        <f t="shared" si="78"/>
        <v>158400</v>
      </c>
    </row>
    <row r="1332" spans="2:9" x14ac:dyDescent="0.3">
      <c r="B1332" s="839"/>
      <c r="C1332" s="851" t="s">
        <v>1034</v>
      </c>
      <c r="D1332" s="851"/>
      <c r="E1332" s="852"/>
      <c r="F1332" s="853" t="s">
        <v>1035</v>
      </c>
      <c r="G1332" s="855">
        <v>1.25</v>
      </c>
      <c r="H1332" s="844">
        <f>'[328]ANLS AHSP'!$H$39</f>
        <v>10000</v>
      </c>
      <c r="I1332" s="845">
        <f t="shared" si="78"/>
        <v>12500</v>
      </c>
    </row>
    <row r="1333" spans="2:9" x14ac:dyDescent="0.3">
      <c r="B1333" s="839"/>
      <c r="C1333" s="851" t="s">
        <v>1036</v>
      </c>
      <c r="D1333" s="851"/>
      <c r="E1333" s="852"/>
      <c r="F1333" s="853" t="s">
        <v>13</v>
      </c>
      <c r="G1333" s="855">
        <v>0.06</v>
      </c>
      <c r="H1333" s="844">
        <f>'[328]ANLS AHSP'!$H$40</f>
        <v>22000</v>
      </c>
      <c r="I1333" s="845">
        <f t="shared" si="78"/>
        <v>1320</v>
      </c>
    </row>
    <row r="1334" spans="2:9" x14ac:dyDescent="0.3">
      <c r="B1334" s="846"/>
      <c r="C1334" s="847"/>
      <c r="D1334" s="847"/>
      <c r="E1334" s="848"/>
      <c r="F1334" s="848"/>
      <c r="G1334" s="848"/>
      <c r="H1334" s="849" t="s">
        <v>705</v>
      </c>
      <c r="I1334" s="850">
        <f>SUM(I1327:I1333)</f>
        <v>178705</v>
      </c>
    </row>
    <row r="1335" spans="2:9" x14ac:dyDescent="0.3">
      <c r="B1335" s="834" t="s">
        <v>706</v>
      </c>
      <c r="C1335" s="835" t="s">
        <v>490</v>
      </c>
      <c r="D1335" s="836"/>
      <c r="E1335" s="837"/>
      <c r="F1335" s="838"/>
      <c r="G1335" s="837"/>
      <c r="H1335" s="838"/>
      <c r="I1335" s="837"/>
    </row>
    <row r="1336" spans="2:9" x14ac:dyDescent="0.3">
      <c r="B1336" s="841"/>
      <c r="C1336" s="840"/>
      <c r="D1336" s="840"/>
      <c r="E1336" s="841"/>
      <c r="F1336" s="842"/>
      <c r="G1336" s="843"/>
      <c r="H1336" s="844">
        <v>0</v>
      </c>
      <c r="I1336" s="845">
        <f>H1336*G1336</f>
        <v>0</v>
      </c>
    </row>
    <row r="1337" spans="2:9" x14ac:dyDescent="0.3">
      <c r="B1337" s="846"/>
      <c r="C1337" s="847"/>
      <c r="D1337" s="847"/>
      <c r="E1337" s="848"/>
      <c r="F1337" s="848"/>
      <c r="G1337" s="848"/>
      <c r="H1337" s="856" t="s">
        <v>707</v>
      </c>
      <c r="I1337" s="850">
        <f>SUM(I1336)</f>
        <v>0</v>
      </c>
    </row>
    <row r="1338" spans="2:9" x14ac:dyDescent="0.3">
      <c r="B1338" s="857" t="s">
        <v>8</v>
      </c>
      <c r="C1338" s="858" t="s">
        <v>708</v>
      </c>
      <c r="D1338" s="847"/>
      <c r="E1338" s="848"/>
      <c r="F1338" s="848"/>
      <c r="G1338" s="848"/>
      <c r="H1338" s="856"/>
      <c r="I1338" s="850">
        <f>SUM(I1337,I1334,I1325)</f>
        <v>245105</v>
      </c>
    </row>
    <row r="1339" spans="2:9" x14ac:dyDescent="0.3">
      <c r="B1339" s="857" t="s">
        <v>9</v>
      </c>
      <c r="C1339" s="858" t="s">
        <v>1037</v>
      </c>
      <c r="D1339" s="847"/>
      <c r="E1339" s="848"/>
      <c r="F1339" s="848"/>
      <c r="G1339" s="848"/>
      <c r="H1339" s="856" t="s">
        <v>1038</v>
      </c>
      <c r="I1339" s="850">
        <f>I1338/100</f>
        <v>2451.0500000000002</v>
      </c>
    </row>
    <row r="1340" spans="2:9" x14ac:dyDescent="0.3">
      <c r="B1340" s="857" t="s">
        <v>11</v>
      </c>
      <c r="C1340" s="858" t="s">
        <v>709</v>
      </c>
      <c r="D1340" s="847"/>
      <c r="E1340" s="848"/>
      <c r="F1340" s="848"/>
      <c r="G1340" s="848"/>
      <c r="H1340" s="856"/>
      <c r="I1340" s="850">
        <f>I1339+I1338</f>
        <v>247556.05</v>
      </c>
    </row>
    <row r="1341" spans="2:9" x14ac:dyDescent="0.3">
      <c r="B1341" s="830"/>
      <c r="C1341" s="665"/>
      <c r="D1341" s="665"/>
      <c r="E1341" s="666"/>
      <c r="F1341" s="666"/>
      <c r="G1341" s="666"/>
      <c r="H1341" s="864"/>
      <c r="I1341" s="864"/>
    </row>
    <row r="1342" spans="2:9" x14ac:dyDescent="0.3">
      <c r="B1342" s="830"/>
      <c r="C1342" s="665"/>
      <c r="D1342" s="665"/>
      <c r="E1342" s="666"/>
      <c r="F1342" s="666"/>
      <c r="G1342" s="666"/>
      <c r="H1342" s="864"/>
      <c r="I1342" s="864"/>
    </row>
  </sheetData>
  <mergeCells count="327">
    <mergeCell ref="C1320:D1320"/>
    <mergeCell ref="C1012:D1012"/>
    <mergeCell ref="C1214:G1214"/>
    <mergeCell ref="C1027:G1027"/>
    <mergeCell ref="C1046:G1046"/>
    <mergeCell ref="C1084:G1084"/>
    <mergeCell ref="C1065:G1065"/>
    <mergeCell ref="C1107:G1107"/>
    <mergeCell ref="C1133:G1133"/>
    <mergeCell ref="C1153:G1153"/>
    <mergeCell ref="C1172:G1172"/>
    <mergeCell ref="C1194:G1194"/>
    <mergeCell ref="C1137:D1137"/>
    <mergeCell ref="C1157:D1157"/>
    <mergeCell ref="C1177:D1177"/>
    <mergeCell ref="C1198:D1198"/>
    <mergeCell ref="C1031:D1031"/>
    <mergeCell ref="C1050:D1050"/>
    <mergeCell ref="C1069:D1069"/>
    <mergeCell ref="C1088:D1088"/>
    <mergeCell ref="C1113:D1113"/>
    <mergeCell ref="C1316:G1316"/>
    <mergeCell ref="C1221:D1221"/>
    <mergeCell ref="C1236:G1236"/>
    <mergeCell ref="C773:D773"/>
    <mergeCell ref="C795:D795"/>
    <mergeCell ref="C814:D814"/>
    <mergeCell ref="C855:D855"/>
    <mergeCell ref="C875:D875"/>
    <mergeCell ref="C834:D834"/>
    <mergeCell ref="C790:G790"/>
    <mergeCell ref="C810:G810"/>
    <mergeCell ref="C829:G829"/>
    <mergeCell ref="C851:G851"/>
    <mergeCell ref="C871:G871"/>
    <mergeCell ref="C890:G890"/>
    <mergeCell ref="C968:G968"/>
    <mergeCell ref="C988:G988"/>
    <mergeCell ref="C1007:G1007"/>
    <mergeCell ref="C894:D894"/>
    <mergeCell ref="C910:G910"/>
    <mergeCell ref="C914:D914"/>
    <mergeCell ref="C930:G930"/>
    <mergeCell ref="C934:D934"/>
    <mergeCell ref="C949:G949"/>
    <mergeCell ref="C953:D953"/>
    <mergeCell ref="C973:D973"/>
    <mergeCell ref="C992:D992"/>
    <mergeCell ref="C763:H763"/>
    <mergeCell ref="C766:H766"/>
    <mergeCell ref="C768:H768"/>
    <mergeCell ref="C769:G769"/>
    <mergeCell ref="C770:H770"/>
    <mergeCell ref="C746:H746"/>
    <mergeCell ref="C747:G747"/>
    <mergeCell ref="C748:H748"/>
    <mergeCell ref="C751:D751"/>
    <mergeCell ref="C757:H757"/>
    <mergeCell ref="C726:H726"/>
    <mergeCell ref="C729:D729"/>
    <mergeCell ref="C735:H735"/>
    <mergeCell ref="C741:H741"/>
    <mergeCell ref="C744:H744"/>
    <mergeCell ref="C713:H713"/>
    <mergeCell ref="C719:H719"/>
    <mergeCell ref="C722:H722"/>
    <mergeCell ref="C724:H724"/>
    <mergeCell ref="C725:G725"/>
    <mergeCell ref="C700:H700"/>
    <mergeCell ref="C702:H702"/>
    <mergeCell ref="C703:G703"/>
    <mergeCell ref="C704:H704"/>
    <mergeCell ref="C707:D707"/>
    <mergeCell ref="C680:G680"/>
    <mergeCell ref="C681:H681"/>
    <mergeCell ref="C685:D685"/>
    <mergeCell ref="C691:H691"/>
    <mergeCell ref="C697:H697"/>
    <mergeCell ref="C664:D664"/>
    <mergeCell ref="C670:H670"/>
    <mergeCell ref="C674:H674"/>
    <mergeCell ref="C677:H677"/>
    <mergeCell ref="C679:H679"/>
    <mergeCell ref="C654:H654"/>
    <mergeCell ref="C657:H657"/>
    <mergeCell ref="C659:H659"/>
    <mergeCell ref="C660:G660"/>
    <mergeCell ref="C661:H661"/>
    <mergeCell ref="C639:G639"/>
    <mergeCell ref="C640:H640"/>
    <mergeCell ref="C644:D644"/>
    <mergeCell ref="C650:H650"/>
    <mergeCell ref="C622:D622"/>
    <mergeCell ref="C628:H628"/>
    <mergeCell ref="C633:H633"/>
    <mergeCell ref="C636:H636"/>
    <mergeCell ref="C638:H638"/>
    <mergeCell ref="C612:H612"/>
    <mergeCell ref="C615:H615"/>
    <mergeCell ref="C617:H617"/>
    <mergeCell ref="C618:G618"/>
    <mergeCell ref="D621:I621"/>
    <mergeCell ref="C580:D580"/>
    <mergeCell ref="D579:I579"/>
    <mergeCell ref="D600:I600"/>
    <mergeCell ref="C601:D601"/>
    <mergeCell ref="C607:H607"/>
    <mergeCell ref="C619:H619"/>
    <mergeCell ref="C598:H598"/>
    <mergeCell ref="C586:H586"/>
    <mergeCell ref="C591:H591"/>
    <mergeCell ref="C594:H594"/>
    <mergeCell ref="C596:H596"/>
    <mergeCell ref="C597:G597"/>
    <mergeCell ref="C573:H573"/>
    <mergeCell ref="C574:G574"/>
    <mergeCell ref="C575:H575"/>
    <mergeCell ref="C576:H576"/>
    <mergeCell ref="C551:H551"/>
    <mergeCell ref="C554:D554"/>
    <mergeCell ref="C560:H560"/>
    <mergeCell ref="C568:H568"/>
    <mergeCell ref="C571:H571"/>
    <mergeCell ref="C543:H543"/>
    <mergeCell ref="C546:H546"/>
    <mergeCell ref="C548:H548"/>
    <mergeCell ref="C549:G549"/>
    <mergeCell ref="C550:H550"/>
    <mergeCell ref="C524:G524"/>
    <mergeCell ref="C525:H525"/>
    <mergeCell ref="C526:H526"/>
    <mergeCell ref="C529:D529"/>
    <mergeCell ref="C535:H535"/>
    <mergeCell ref="C504:D504"/>
    <mergeCell ref="C510:H510"/>
    <mergeCell ref="C518:H518"/>
    <mergeCell ref="C521:H521"/>
    <mergeCell ref="C523:H523"/>
    <mergeCell ref="C496:H496"/>
    <mergeCell ref="C498:H498"/>
    <mergeCell ref="C499:G499"/>
    <mergeCell ref="C500:H500"/>
    <mergeCell ref="C501:H501"/>
    <mergeCell ref="C475:H475"/>
    <mergeCell ref="C476:H476"/>
    <mergeCell ref="C479:D479"/>
    <mergeCell ref="C485:H485"/>
    <mergeCell ref="C493:H493"/>
    <mergeCell ref="C463:H463"/>
    <mergeCell ref="C468:H468"/>
    <mergeCell ref="C471:H471"/>
    <mergeCell ref="C473:H473"/>
    <mergeCell ref="C474:G474"/>
    <mergeCell ref="C451:H451"/>
    <mergeCell ref="C452:G452"/>
    <mergeCell ref="C453:H453"/>
    <mergeCell ref="C454:H454"/>
    <mergeCell ref="C457:D457"/>
    <mergeCell ref="C432:H432"/>
    <mergeCell ref="C435:D435"/>
    <mergeCell ref="C441:H441"/>
    <mergeCell ref="C446:H446"/>
    <mergeCell ref="C449:H449"/>
    <mergeCell ref="C427:H427"/>
    <mergeCell ref="C429:H429"/>
    <mergeCell ref="C430:G430"/>
    <mergeCell ref="C431:H431"/>
    <mergeCell ref="C411:H411"/>
    <mergeCell ref="C409:G409"/>
    <mergeCell ref="C410:H410"/>
    <mergeCell ref="C414:D414"/>
    <mergeCell ref="C420:H420"/>
    <mergeCell ref="C424:H424"/>
    <mergeCell ref="C393:D393"/>
    <mergeCell ref="C399:H399"/>
    <mergeCell ref="C403:H403"/>
    <mergeCell ref="C406:H406"/>
    <mergeCell ref="C408:H408"/>
    <mergeCell ref="C383:H383"/>
    <mergeCell ref="C386:H386"/>
    <mergeCell ref="C388:H388"/>
    <mergeCell ref="C389:G389"/>
    <mergeCell ref="C390:H390"/>
    <mergeCell ref="C366:H366"/>
    <mergeCell ref="C367:G367"/>
    <mergeCell ref="C368:H368"/>
    <mergeCell ref="C371:D371"/>
    <mergeCell ref="C377:H377"/>
    <mergeCell ref="C346:H346"/>
    <mergeCell ref="C349:D349"/>
    <mergeCell ref="C355:H355"/>
    <mergeCell ref="C361:H361"/>
    <mergeCell ref="C364:H364"/>
    <mergeCell ref="C333:H333"/>
    <mergeCell ref="C339:H339"/>
    <mergeCell ref="C342:H342"/>
    <mergeCell ref="C344:H344"/>
    <mergeCell ref="C345:G345"/>
    <mergeCell ref="C320:H320"/>
    <mergeCell ref="C322:H322"/>
    <mergeCell ref="C323:G323"/>
    <mergeCell ref="C324:H324"/>
    <mergeCell ref="C327:D327"/>
    <mergeCell ref="C299:G299"/>
    <mergeCell ref="C300:H300"/>
    <mergeCell ref="C305:D305"/>
    <mergeCell ref="C311:H311"/>
    <mergeCell ref="C317:H317"/>
    <mergeCell ref="C281:D281"/>
    <mergeCell ref="C287:H287"/>
    <mergeCell ref="C293:H293"/>
    <mergeCell ref="C296:H296"/>
    <mergeCell ref="C298:H298"/>
    <mergeCell ref="C253:H253"/>
    <mergeCell ref="C255:H255"/>
    <mergeCell ref="C256:G256"/>
    <mergeCell ref="C257:H257"/>
    <mergeCell ref="C273:H273"/>
    <mergeCell ref="C266:H266"/>
    <mergeCell ref="C270:H270"/>
    <mergeCell ref="C275:H275"/>
    <mergeCell ref="C260:D260"/>
    <mergeCell ref="C149:G149"/>
    <mergeCell ref="C150:H150"/>
    <mergeCell ref="C133:H133"/>
    <mergeCell ref="C136:D136"/>
    <mergeCell ref="C140:H140"/>
    <mergeCell ref="C143:H143"/>
    <mergeCell ref="C146:H146"/>
    <mergeCell ref="C123:H123"/>
    <mergeCell ref="C126:H126"/>
    <mergeCell ref="C129:H129"/>
    <mergeCell ref="C131:H131"/>
    <mergeCell ref="C132:G132"/>
    <mergeCell ref="C115:G115"/>
    <mergeCell ref="C116:H116"/>
    <mergeCell ref="C119:D119"/>
    <mergeCell ref="C98:G98"/>
    <mergeCell ref="C99:H99"/>
    <mergeCell ref="C102:D102"/>
    <mergeCell ref="C106:H106"/>
    <mergeCell ref="C109:H109"/>
    <mergeCell ref="C148:H148"/>
    <mergeCell ref="C95:H95"/>
    <mergeCell ref="C97:H97"/>
    <mergeCell ref="C75:H75"/>
    <mergeCell ref="C78:H78"/>
    <mergeCell ref="C80:H80"/>
    <mergeCell ref="C81:G81"/>
    <mergeCell ref="C82:H82"/>
    <mergeCell ref="C112:H112"/>
    <mergeCell ref="C114:H114"/>
    <mergeCell ref="C68:D68"/>
    <mergeCell ref="C72:H72"/>
    <mergeCell ref="C51:D51"/>
    <mergeCell ref="C55:H55"/>
    <mergeCell ref="C58:H58"/>
    <mergeCell ref="C61:H61"/>
    <mergeCell ref="C85:D85"/>
    <mergeCell ref="C89:H89"/>
    <mergeCell ref="C92:H92"/>
    <mergeCell ref="C30:D30"/>
    <mergeCell ref="C40:H40"/>
    <mergeCell ref="C36:H36"/>
    <mergeCell ref="C43:H43"/>
    <mergeCell ref="B4:I4"/>
    <mergeCell ref="B5:I5"/>
    <mergeCell ref="C63:H63"/>
    <mergeCell ref="C64:G64"/>
    <mergeCell ref="C65:H65"/>
    <mergeCell ref="C177:H177"/>
    <mergeCell ref="C180:H180"/>
    <mergeCell ref="C182:H182"/>
    <mergeCell ref="C183:G183"/>
    <mergeCell ref="C184:H184"/>
    <mergeCell ref="C9:D9"/>
    <mergeCell ref="C15:H15"/>
    <mergeCell ref="C20:H20"/>
    <mergeCell ref="C23:H23"/>
    <mergeCell ref="C25:H25"/>
    <mergeCell ref="C26:G26"/>
    <mergeCell ref="C27:H27"/>
    <mergeCell ref="C153:D153"/>
    <mergeCell ref="C157:H157"/>
    <mergeCell ref="C160:H160"/>
    <mergeCell ref="C163:H163"/>
    <mergeCell ref="C165:H165"/>
    <mergeCell ref="C166:G166"/>
    <mergeCell ref="C167:H167"/>
    <mergeCell ref="C170:D170"/>
    <mergeCell ref="C174:H174"/>
    <mergeCell ref="C45:H45"/>
    <mergeCell ref="C46:G46"/>
    <mergeCell ref="C47:H47"/>
    <mergeCell ref="C187:D187"/>
    <mergeCell ref="C191:H191"/>
    <mergeCell ref="C194:H194"/>
    <mergeCell ref="C197:H197"/>
    <mergeCell ref="C199:H199"/>
    <mergeCell ref="C200:G200"/>
    <mergeCell ref="C201:H201"/>
    <mergeCell ref="C204:D204"/>
    <mergeCell ref="C208:H208"/>
    <mergeCell ref="C1240:D1240"/>
    <mergeCell ref="C1255:G1255"/>
    <mergeCell ref="C1259:D1259"/>
    <mergeCell ref="C1274:G1274"/>
    <mergeCell ref="C1278:D1278"/>
    <mergeCell ref="C1293:G1293"/>
    <mergeCell ref="C1297:D1297"/>
    <mergeCell ref="C211:H211"/>
    <mergeCell ref="C214:H214"/>
    <mergeCell ref="C216:H216"/>
    <mergeCell ref="C217:G217"/>
    <mergeCell ref="C218:H218"/>
    <mergeCell ref="C234:G234"/>
    <mergeCell ref="C235:H235"/>
    <mergeCell ref="C221:D221"/>
    <mergeCell ref="C225:H225"/>
    <mergeCell ref="C228:H228"/>
    <mergeCell ref="C231:H231"/>
    <mergeCell ref="C233:H233"/>
    <mergeCell ref="C276:G276"/>
    <mergeCell ref="C277:H277"/>
    <mergeCell ref="C239:D239"/>
    <mergeCell ref="C245:H245"/>
    <mergeCell ref="C250:H250"/>
  </mergeCells>
  <conditionalFormatting sqref="I49">
    <cfRule type="containsText" dxfId="5" priority="5" operator="containsText" text="#N/A">
      <formula>NOT(ISERROR(SEARCH("#N/A",I49)))</formula>
    </cfRule>
    <cfRule type="containsText" dxfId="4" priority="6" operator="containsText" text="N/A">
      <formula>NOT(ISERROR(SEARCH("N/A",I49)))</formula>
    </cfRule>
  </conditionalFormatting>
  <conditionalFormatting sqref="I237">
    <cfRule type="containsText" dxfId="3" priority="3" operator="containsText" text="#N/A">
      <formula>NOT(ISERROR(SEARCH("#N/A",I237)))</formula>
    </cfRule>
    <cfRule type="containsText" dxfId="2" priority="4" operator="containsText" text="N/A">
      <formula>NOT(ISERROR(SEARCH("N/A",I237)))</formula>
    </cfRule>
  </conditionalFormatting>
  <conditionalFormatting sqref="I279">
    <cfRule type="containsText" dxfId="1" priority="1" operator="containsText" text="#N/A">
      <formula>NOT(ISERROR(SEARCH("#N/A",I279)))</formula>
    </cfRule>
    <cfRule type="containsText" dxfId="0" priority="2" operator="containsText" text="N/A">
      <formula>NOT(ISERROR(SEARCH("N/A",I279)))</formula>
    </cfRule>
  </conditionalFormatting>
  <printOptions horizontalCentered="1"/>
  <pageMargins left="0" right="0" top="0.5" bottom="0.511811023622047" header="0" footer="0"/>
  <pageSetup paperSize="9" scale="68" fitToWidth="0" fitToHeight="0" orientation="portrait" r:id="rId1"/>
  <rowBreaks count="13" manualBreakCount="13">
    <brk id="48" min="1" max="8" man="1"/>
    <brk id="218" min="1" max="8" man="1"/>
    <brk id="279" min="1" max="8" man="1"/>
    <brk id="303" min="1" max="8" man="1"/>
    <brk id="347" min="1" max="8" man="1"/>
    <brk id="391" min="1" max="8" man="1"/>
    <brk id="433" min="1" max="8" man="1"/>
    <brk id="477" min="1" max="8" man="1"/>
    <brk id="527" min="1" max="8" man="1"/>
    <brk id="577" min="1" max="8" man="1"/>
    <brk id="792" min="1" max="8" man="1"/>
    <brk id="885" min="1" max="8" man="1"/>
    <brk id="950" min="1" max="8"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8112D6-80F5-457D-8648-AEEB166D3133}">
  <sheetPr>
    <tabColor theme="1"/>
    <pageSetUpPr fitToPage="1"/>
  </sheetPr>
  <dimension ref="C2:N136"/>
  <sheetViews>
    <sheetView view="pageBreakPreview" topLeftCell="B1" zoomScale="55" zoomScaleNormal="100" zoomScaleSheetLayoutView="55" workbookViewId="0">
      <selection activeCell="H56" sqref="H56"/>
    </sheetView>
  </sheetViews>
  <sheetFormatPr defaultColWidth="9" defaultRowHeight="15" x14ac:dyDescent="0.3"/>
  <cols>
    <col min="1" max="1" width="3" style="206" customWidth="1"/>
    <col min="2" max="2" width="1.88671875" style="206" customWidth="1"/>
    <col min="3" max="3" width="6.88671875" style="206" customWidth="1"/>
    <col min="4" max="4" width="5.88671875" style="206" customWidth="1"/>
    <col min="5" max="5" width="11.6640625" style="206" customWidth="1"/>
    <col min="6" max="6" width="2.33203125" style="206" customWidth="1"/>
    <col min="7" max="7" width="42.33203125" style="206" customWidth="1"/>
    <col min="8" max="8" width="10.33203125" style="207" customWidth="1"/>
    <col min="9" max="9" width="10.5546875" style="206" customWidth="1"/>
    <col min="10" max="10" width="20.44140625" style="206" customWidth="1"/>
    <col min="11" max="11" width="24.109375" style="206" bestFit="1" customWidth="1"/>
    <col min="12" max="12" width="20.5546875" style="206" bestFit="1" customWidth="1"/>
    <col min="13" max="13" width="1.88671875" style="206" customWidth="1"/>
    <col min="14" max="256" width="9" style="206"/>
    <col min="257" max="257" width="3" style="206" customWidth="1"/>
    <col min="258" max="258" width="1.88671875" style="206" customWidth="1"/>
    <col min="259" max="259" width="6.88671875" style="206" customWidth="1"/>
    <col min="260" max="260" width="5.88671875" style="206" customWidth="1"/>
    <col min="261" max="261" width="11.6640625" style="206" customWidth="1"/>
    <col min="262" max="262" width="2.33203125" style="206" customWidth="1"/>
    <col min="263" max="263" width="36.5546875" style="206" customWidth="1"/>
    <col min="264" max="264" width="13.33203125" style="206" customWidth="1"/>
    <col min="265" max="265" width="9.88671875" style="206" customWidth="1"/>
    <col min="266" max="266" width="20.44140625" style="206" customWidth="1"/>
    <col min="267" max="267" width="24.109375" style="206" bestFit="1" customWidth="1"/>
    <col min="268" max="268" width="20.5546875" style="206" bestFit="1" customWidth="1"/>
    <col min="269" max="269" width="1.88671875" style="206" customWidth="1"/>
    <col min="270" max="512" width="9" style="206"/>
    <col min="513" max="513" width="3" style="206" customWidth="1"/>
    <col min="514" max="514" width="1.88671875" style="206" customWidth="1"/>
    <col min="515" max="515" width="6.88671875" style="206" customWidth="1"/>
    <col min="516" max="516" width="5.88671875" style="206" customWidth="1"/>
    <col min="517" max="517" width="11.6640625" style="206" customWidth="1"/>
    <col min="518" max="518" width="2.33203125" style="206" customWidth="1"/>
    <col min="519" max="519" width="36.5546875" style="206" customWidth="1"/>
    <col min="520" max="520" width="13.33203125" style="206" customWidth="1"/>
    <col min="521" max="521" width="9.88671875" style="206" customWidth="1"/>
    <col min="522" max="522" width="20.44140625" style="206" customWidth="1"/>
    <col min="523" max="523" width="24.109375" style="206" bestFit="1" customWidth="1"/>
    <col min="524" max="524" width="20.5546875" style="206" bestFit="1" customWidth="1"/>
    <col min="525" max="525" width="1.88671875" style="206" customWidth="1"/>
    <col min="526" max="768" width="9" style="206"/>
    <col min="769" max="769" width="3" style="206" customWidth="1"/>
    <col min="770" max="770" width="1.88671875" style="206" customWidth="1"/>
    <col min="771" max="771" width="6.88671875" style="206" customWidth="1"/>
    <col min="772" max="772" width="5.88671875" style="206" customWidth="1"/>
    <col min="773" max="773" width="11.6640625" style="206" customWidth="1"/>
    <col min="774" max="774" width="2.33203125" style="206" customWidth="1"/>
    <col min="775" max="775" width="36.5546875" style="206" customWidth="1"/>
    <col min="776" max="776" width="13.33203125" style="206" customWidth="1"/>
    <col min="777" max="777" width="9.88671875" style="206" customWidth="1"/>
    <col min="778" max="778" width="20.44140625" style="206" customWidth="1"/>
    <col min="779" max="779" width="24.109375" style="206" bestFit="1" customWidth="1"/>
    <col min="780" max="780" width="20.5546875" style="206" bestFit="1" customWidth="1"/>
    <col min="781" max="781" width="1.88671875" style="206" customWidth="1"/>
    <col min="782" max="1024" width="9" style="206"/>
    <col min="1025" max="1025" width="3" style="206" customWidth="1"/>
    <col min="1026" max="1026" width="1.88671875" style="206" customWidth="1"/>
    <col min="1027" max="1027" width="6.88671875" style="206" customWidth="1"/>
    <col min="1028" max="1028" width="5.88671875" style="206" customWidth="1"/>
    <col min="1029" max="1029" width="11.6640625" style="206" customWidth="1"/>
    <col min="1030" max="1030" width="2.33203125" style="206" customWidth="1"/>
    <col min="1031" max="1031" width="36.5546875" style="206" customWidth="1"/>
    <col min="1032" max="1032" width="13.33203125" style="206" customWidth="1"/>
    <col min="1033" max="1033" width="9.88671875" style="206" customWidth="1"/>
    <col min="1034" max="1034" width="20.44140625" style="206" customWidth="1"/>
    <col min="1035" max="1035" width="24.109375" style="206" bestFit="1" customWidth="1"/>
    <col min="1036" max="1036" width="20.5546875" style="206" bestFit="1" customWidth="1"/>
    <col min="1037" max="1037" width="1.88671875" style="206" customWidth="1"/>
    <col min="1038" max="1280" width="9" style="206"/>
    <col min="1281" max="1281" width="3" style="206" customWidth="1"/>
    <col min="1282" max="1282" width="1.88671875" style="206" customWidth="1"/>
    <col min="1283" max="1283" width="6.88671875" style="206" customWidth="1"/>
    <col min="1284" max="1284" width="5.88671875" style="206" customWidth="1"/>
    <col min="1285" max="1285" width="11.6640625" style="206" customWidth="1"/>
    <col min="1286" max="1286" width="2.33203125" style="206" customWidth="1"/>
    <col min="1287" max="1287" width="36.5546875" style="206" customWidth="1"/>
    <col min="1288" max="1288" width="13.33203125" style="206" customWidth="1"/>
    <col min="1289" max="1289" width="9.88671875" style="206" customWidth="1"/>
    <col min="1290" max="1290" width="20.44140625" style="206" customWidth="1"/>
    <col min="1291" max="1291" width="24.109375" style="206" bestFit="1" customWidth="1"/>
    <col min="1292" max="1292" width="20.5546875" style="206" bestFit="1" customWidth="1"/>
    <col min="1293" max="1293" width="1.88671875" style="206" customWidth="1"/>
    <col min="1294" max="1536" width="9" style="206"/>
    <col min="1537" max="1537" width="3" style="206" customWidth="1"/>
    <col min="1538" max="1538" width="1.88671875" style="206" customWidth="1"/>
    <col min="1539" max="1539" width="6.88671875" style="206" customWidth="1"/>
    <col min="1540" max="1540" width="5.88671875" style="206" customWidth="1"/>
    <col min="1541" max="1541" width="11.6640625" style="206" customWidth="1"/>
    <col min="1542" max="1542" width="2.33203125" style="206" customWidth="1"/>
    <col min="1543" max="1543" width="36.5546875" style="206" customWidth="1"/>
    <col min="1544" max="1544" width="13.33203125" style="206" customWidth="1"/>
    <col min="1545" max="1545" width="9.88671875" style="206" customWidth="1"/>
    <col min="1546" max="1546" width="20.44140625" style="206" customWidth="1"/>
    <col min="1547" max="1547" width="24.109375" style="206" bestFit="1" customWidth="1"/>
    <col min="1548" max="1548" width="20.5546875" style="206" bestFit="1" customWidth="1"/>
    <col min="1549" max="1549" width="1.88671875" style="206" customWidth="1"/>
    <col min="1550" max="1792" width="9" style="206"/>
    <col min="1793" max="1793" width="3" style="206" customWidth="1"/>
    <col min="1794" max="1794" width="1.88671875" style="206" customWidth="1"/>
    <col min="1795" max="1795" width="6.88671875" style="206" customWidth="1"/>
    <col min="1796" max="1796" width="5.88671875" style="206" customWidth="1"/>
    <col min="1797" max="1797" width="11.6640625" style="206" customWidth="1"/>
    <col min="1798" max="1798" width="2.33203125" style="206" customWidth="1"/>
    <col min="1799" max="1799" width="36.5546875" style="206" customWidth="1"/>
    <col min="1800" max="1800" width="13.33203125" style="206" customWidth="1"/>
    <col min="1801" max="1801" width="9.88671875" style="206" customWidth="1"/>
    <col min="1802" max="1802" width="20.44140625" style="206" customWidth="1"/>
    <col min="1803" max="1803" width="24.109375" style="206" bestFit="1" customWidth="1"/>
    <col min="1804" max="1804" width="20.5546875" style="206" bestFit="1" customWidth="1"/>
    <col min="1805" max="1805" width="1.88671875" style="206" customWidth="1"/>
    <col min="1806" max="2048" width="9" style="206"/>
    <col min="2049" max="2049" width="3" style="206" customWidth="1"/>
    <col min="2050" max="2050" width="1.88671875" style="206" customWidth="1"/>
    <col min="2051" max="2051" width="6.88671875" style="206" customWidth="1"/>
    <col min="2052" max="2052" width="5.88671875" style="206" customWidth="1"/>
    <col min="2053" max="2053" width="11.6640625" style="206" customWidth="1"/>
    <col min="2054" max="2054" width="2.33203125" style="206" customWidth="1"/>
    <col min="2055" max="2055" width="36.5546875" style="206" customWidth="1"/>
    <col min="2056" max="2056" width="13.33203125" style="206" customWidth="1"/>
    <col min="2057" max="2057" width="9.88671875" style="206" customWidth="1"/>
    <col min="2058" max="2058" width="20.44140625" style="206" customWidth="1"/>
    <col min="2059" max="2059" width="24.109375" style="206" bestFit="1" customWidth="1"/>
    <col min="2060" max="2060" width="20.5546875" style="206" bestFit="1" customWidth="1"/>
    <col min="2061" max="2061" width="1.88671875" style="206" customWidth="1"/>
    <col min="2062" max="2304" width="9" style="206"/>
    <col min="2305" max="2305" width="3" style="206" customWidth="1"/>
    <col min="2306" max="2306" width="1.88671875" style="206" customWidth="1"/>
    <col min="2307" max="2307" width="6.88671875" style="206" customWidth="1"/>
    <col min="2308" max="2308" width="5.88671875" style="206" customWidth="1"/>
    <col min="2309" max="2309" width="11.6640625" style="206" customWidth="1"/>
    <col min="2310" max="2310" width="2.33203125" style="206" customWidth="1"/>
    <col min="2311" max="2311" width="36.5546875" style="206" customWidth="1"/>
    <col min="2312" max="2312" width="13.33203125" style="206" customWidth="1"/>
    <col min="2313" max="2313" width="9.88671875" style="206" customWidth="1"/>
    <col min="2314" max="2314" width="20.44140625" style="206" customWidth="1"/>
    <col min="2315" max="2315" width="24.109375" style="206" bestFit="1" customWidth="1"/>
    <col min="2316" max="2316" width="20.5546875" style="206" bestFit="1" customWidth="1"/>
    <col min="2317" max="2317" width="1.88671875" style="206" customWidth="1"/>
    <col min="2318" max="2560" width="9" style="206"/>
    <col min="2561" max="2561" width="3" style="206" customWidth="1"/>
    <col min="2562" max="2562" width="1.88671875" style="206" customWidth="1"/>
    <col min="2563" max="2563" width="6.88671875" style="206" customWidth="1"/>
    <col min="2564" max="2564" width="5.88671875" style="206" customWidth="1"/>
    <col min="2565" max="2565" width="11.6640625" style="206" customWidth="1"/>
    <col min="2566" max="2566" width="2.33203125" style="206" customWidth="1"/>
    <col min="2567" max="2567" width="36.5546875" style="206" customWidth="1"/>
    <col min="2568" max="2568" width="13.33203125" style="206" customWidth="1"/>
    <col min="2569" max="2569" width="9.88671875" style="206" customWidth="1"/>
    <col min="2570" max="2570" width="20.44140625" style="206" customWidth="1"/>
    <col min="2571" max="2571" width="24.109375" style="206" bestFit="1" customWidth="1"/>
    <col min="2572" max="2572" width="20.5546875" style="206" bestFit="1" customWidth="1"/>
    <col min="2573" max="2573" width="1.88671875" style="206" customWidth="1"/>
    <col min="2574" max="2816" width="9" style="206"/>
    <col min="2817" max="2817" width="3" style="206" customWidth="1"/>
    <col min="2818" max="2818" width="1.88671875" style="206" customWidth="1"/>
    <col min="2819" max="2819" width="6.88671875" style="206" customWidth="1"/>
    <col min="2820" max="2820" width="5.88671875" style="206" customWidth="1"/>
    <col min="2821" max="2821" width="11.6640625" style="206" customWidth="1"/>
    <col min="2822" max="2822" width="2.33203125" style="206" customWidth="1"/>
    <col min="2823" max="2823" width="36.5546875" style="206" customWidth="1"/>
    <col min="2824" max="2824" width="13.33203125" style="206" customWidth="1"/>
    <col min="2825" max="2825" width="9.88671875" style="206" customWidth="1"/>
    <col min="2826" max="2826" width="20.44140625" style="206" customWidth="1"/>
    <col min="2827" max="2827" width="24.109375" style="206" bestFit="1" customWidth="1"/>
    <col min="2828" max="2828" width="20.5546875" style="206" bestFit="1" customWidth="1"/>
    <col min="2829" max="2829" width="1.88671875" style="206" customWidth="1"/>
    <col min="2830" max="3072" width="9" style="206"/>
    <col min="3073" max="3073" width="3" style="206" customWidth="1"/>
    <col min="3074" max="3074" width="1.88671875" style="206" customWidth="1"/>
    <col min="3075" max="3075" width="6.88671875" style="206" customWidth="1"/>
    <col min="3076" max="3076" width="5.88671875" style="206" customWidth="1"/>
    <col min="3077" max="3077" width="11.6640625" style="206" customWidth="1"/>
    <col min="3078" max="3078" width="2.33203125" style="206" customWidth="1"/>
    <col min="3079" max="3079" width="36.5546875" style="206" customWidth="1"/>
    <col min="3080" max="3080" width="13.33203125" style="206" customWidth="1"/>
    <col min="3081" max="3081" width="9.88671875" style="206" customWidth="1"/>
    <col min="3082" max="3082" width="20.44140625" style="206" customWidth="1"/>
    <col min="3083" max="3083" width="24.109375" style="206" bestFit="1" customWidth="1"/>
    <col min="3084" max="3084" width="20.5546875" style="206" bestFit="1" customWidth="1"/>
    <col min="3085" max="3085" width="1.88671875" style="206" customWidth="1"/>
    <col min="3086" max="3328" width="9" style="206"/>
    <col min="3329" max="3329" width="3" style="206" customWidth="1"/>
    <col min="3330" max="3330" width="1.88671875" style="206" customWidth="1"/>
    <col min="3331" max="3331" width="6.88671875" style="206" customWidth="1"/>
    <col min="3332" max="3332" width="5.88671875" style="206" customWidth="1"/>
    <col min="3333" max="3333" width="11.6640625" style="206" customWidth="1"/>
    <col min="3334" max="3334" width="2.33203125" style="206" customWidth="1"/>
    <col min="3335" max="3335" width="36.5546875" style="206" customWidth="1"/>
    <col min="3336" max="3336" width="13.33203125" style="206" customWidth="1"/>
    <col min="3337" max="3337" width="9.88671875" style="206" customWidth="1"/>
    <col min="3338" max="3338" width="20.44140625" style="206" customWidth="1"/>
    <col min="3339" max="3339" width="24.109375" style="206" bestFit="1" customWidth="1"/>
    <col min="3340" max="3340" width="20.5546875" style="206" bestFit="1" customWidth="1"/>
    <col min="3341" max="3341" width="1.88671875" style="206" customWidth="1"/>
    <col min="3342" max="3584" width="9" style="206"/>
    <col min="3585" max="3585" width="3" style="206" customWidth="1"/>
    <col min="3586" max="3586" width="1.88671875" style="206" customWidth="1"/>
    <col min="3587" max="3587" width="6.88671875" style="206" customWidth="1"/>
    <col min="3588" max="3588" width="5.88671875" style="206" customWidth="1"/>
    <col min="3589" max="3589" width="11.6640625" style="206" customWidth="1"/>
    <col min="3590" max="3590" width="2.33203125" style="206" customWidth="1"/>
    <col min="3591" max="3591" width="36.5546875" style="206" customWidth="1"/>
    <col min="3592" max="3592" width="13.33203125" style="206" customWidth="1"/>
    <col min="3593" max="3593" width="9.88671875" style="206" customWidth="1"/>
    <col min="3594" max="3594" width="20.44140625" style="206" customWidth="1"/>
    <col min="3595" max="3595" width="24.109375" style="206" bestFit="1" customWidth="1"/>
    <col min="3596" max="3596" width="20.5546875" style="206" bestFit="1" customWidth="1"/>
    <col min="3597" max="3597" width="1.88671875" style="206" customWidth="1"/>
    <col min="3598" max="3840" width="9" style="206"/>
    <col min="3841" max="3841" width="3" style="206" customWidth="1"/>
    <col min="3842" max="3842" width="1.88671875" style="206" customWidth="1"/>
    <col min="3843" max="3843" width="6.88671875" style="206" customWidth="1"/>
    <col min="3844" max="3844" width="5.88671875" style="206" customWidth="1"/>
    <col min="3845" max="3845" width="11.6640625" style="206" customWidth="1"/>
    <col min="3846" max="3846" width="2.33203125" style="206" customWidth="1"/>
    <col min="3847" max="3847" width="36.5546875" style="206" customWidth="1"/>
    <col min="3848" max="3848" width="13.33203125" style="206" customWidth="1"/>
    <col min="3849" max="3849" width="9.88671875" style="206" customWidth="1"/>
    <col min="3850" max="3850" width="20.44140625" style="206" customWidth="1"/>
    <col min="3851" max="3851" width="24.109375" style="206" bestFit="1" customWidth="1"/>
    <col min="3852" max="3852" width="20.5546875" style="206" bestFit="1" customWidth="1"/>
    <col min="3853" max="3853" width="1.88671875" style="206" customWidth="1"/>
    <col min="3854" max="4096" width="9" style="206"/>
    <col min="4097" max="4097" width="3" style="206" customWidth="1"/>
    <col min="4098" max="4098" width="1.88671875" style="206" customWidth="1"/>
    <col min="4099" max="4099" width="6.88671875" style="206" customWidth="1"/>
    <col min="4100" max="4100" width="5.88671875" style="206" customWidth="1"/>
    <col min="4101" max="4101" width="11.6640625" style="206" customWidth="1"/>
    <col min="4102" max="4102" width="2.33203125" style="206" customWidth="1"/>
    <col min="4103" max="4103" width="36.5546875" style="206" customWidth="1"/>
    <col min="4104" max="4104" width="13.33203125" style="206" customWidth="1"/>
    <col min="4105" max="4105" width="9.88671875" style="206" customWidth="1"/>
    <col min="4106" max="4106" width="20.44140625" style="206" customWidth="1"/>
    <col min="4107" max="4107" width="24.109375" style="206" bestFit="1" customWidth="1"/>
    <col min="4108" max="4108" width="20.5546875" style="206" bestFit="1" customWidth="1"/>
    <col min="4109" max="4109" width="1.88671875" style="206" customWidth="1"/>
    <col min="4110" max="4352" width="9" style="206"/>
    <col min="4353" max="4353" width="3" style="206" customWidth="1"/>
    <col min="4354" max="4354" width="1.88671875" style="206" customWidth="1"/>
    <col min="4355" max="4355" width="6.88671875" style="206" customWidth="1"/>
    <col min="4356" max="4356" width="5.88671875" style="206" customWidth="1"/>
    <col min="4357" max="4357" width="11.6640625" style="206" customWidth="1"/>
    <col min="4358" max="4358" width="2.33203125" style="206" customWidth="1"/>
    <col min="4359" max="4359" width="36.5546875" style="206" customWidth="1"/>
    <col min="4360" max="4360" width="13.33203125" style="206" customWidth="1"/>
    <col min="4361" max="4361" width="9.88671875" style="206" customWidth="1"/>
    <col min="4362" max="4362" width="20.44140625" style="206" customWidth="1"/>
    <col min="4363" max="4363" width="24.109375" style="206" bestFit="1" customWidth="1"/>
    <col min="4364" max="4364" width="20.5546875" style="206" bestFit="1" customWidth="1"/>
    <col min="4365" max="4365" width="1.88671875" style="206" customWidth="1"/>
    <col min="4366" max="4608" width="9" style="206"/>
    <col min="4609" max="4609" width="3" style="206" customWidth="1"/>
    <col min="4610" max="4610" width="1.88671875" style="206" customWidth="1"/>
    <col min="4611" max="4611" width="6.88671875" style="206" customWidth="1"/>
    <col min="4612" max="4612" width="5.88671875" style="206" customWidth="1"/>
    <col min="4613" max="4613" width="11.6640625" style="206" customWidth="1"/>
    <col min="4614" max="4614" width="2.33203125" style="206" customWidth="1"/>
    <col min="4615" max="4615" width="36.5546875" style="206" customWidth="1"/>
    <col min="4616" max="4616" width="13.33203125" style="206" customWidth="1"/>
    <col min="4617" max="4617" width="9.88671875" style="206" customWidth="1"/>
    <col min="4618" max="4618" width="20.44140625" style="206" customWidth="1"/>
    <col min="4619" max="4619" width="24.109375" style="206" bestFit="1" customWidth="1"/>
    <col min="4620" max="4620" width="20.5546875" style="206" bestFit="1" customWidth="1"/>
    <col min="4621" max="4621" width="1.88671875" style="206" customWidth="1"/>
    <col min="4622" max="4864" width="9" style="206"/>
    <col min="4865" max="4865" width="3" style="206" customWidth="1"/>
    <col min="4866" max="4866" width="1.88671875" style="206" customWidth="1"/>
    <col min="4867" max="4867" width="6.88671875" style="206" customWidth="1"/>
    <col min="4868" max="4868" width="5.88671875" style="206" customWidth="1"/>
    <col min="4869" max="4869" width="11.6640625" style="206" customWidth="1"/>
    <col min="4870" max="4870" width="2.33203125" style="206" customWidth="1"/>
    <col min="4871" max="4871" width="36.5546875" style="206" customWidth="1"/>
    <col min="4872" max="4872" width="13.33203125" style="206" customWidth="1"/>
    <col min="4873" max="4873" width="9.88671875" style="206" customWidth="1"/>
    <col min="4874" max="4874" width="20.44140625" style="206" customWidth="1"/>
    <col min="4875" max="4875" width="24.109375" style="206" bestFit="1" customWidth="1"/>
    <col min="4876" max="4876" width="20.5546875" style="206" bestFit="1" customWidth="1"/>
    <col min="4877" max="4877" width="1.88671875" style="206" customWidth="1"/>
    <col min="4878" max="5120" width="9" style="206"/>
    <col min="5121" max="5121" width="3" style="206" customWidth="1"/>
    <col min="5122" max="5122" width="1.88671875" style="206" customWidth="1"/>
    <col min="5123" max="5123" width="6.88671875" style="206" customWidth="1"/>
    <col min="5124" max="5124" width="5.88671875" style="206" customWidth="1"/>
    <col min="5125" max="5125" width="11.6640625" style="206" customWidth="1"/>
    <col min="5126" max="5126" width="2.33203125" style="206" customWidth="1"/>
    <col min="5127" max="5127" width="36.5546875" style="206" customWidth="1"/>
    <col min="5128" max="5128" width="13.33203125" style="206" customWidth="1"/>
    <col min="5129" max="5129" width="9.88671875" style="206" customWidth="1"/>
    <col min="5130" max="5130" width="20.44140625" style="206" customWidth="1"/>
    <col min="5131" max="5131" width="24.109375" style="206" bestFit="1" customWidth="1"/>
    <col min="5132" max="5132" width="20.5546875" style="206" bestFit="1" customWidth="1"/>
    <col min="5133" max="5133" width="1.88671875" style="206" customWidth="1"/>
    <col min="5134" max="5376" width="9" style="206"/>
    <col min="5377" max="5377" width="3" style="206" customWidth="1"/>
    <col min="5378" max="5378" width="1.88671875" style="206" customWidth="1"/>
    <col min="5379" max="5379" width="6.88671875" style="206" customWidth="1"/>
    <col min="5380" max="5380" width="5.88671875" style="206" customWidth="1"/>
    <col min="5381" max="5381" width="11.6640625" style="206" customWidth="1"/>
    <col min="5382" max="5382" width="2.33203125" style="206" customWidth="1"/>
    <col min="5383" max="5383" width="36.5546875" style="206" customWidth="1"/>
    <col min="5384" max="5384" width="13.33203125" style="206" customWidth="1"/>
    <col min="5385" max="5385" width="9.88671875" style="206" customWidth="1"/>
    <col min="5386" max="5386" width="20.44140625" style="206" customWidth="1"/>
    <col min="5387" max="5387" width="24.109375" style="206" bestFit="1" customWidth="1"/>
    <col min="5388" max="5388" width="20.5546875" style="206" bestFit="1" customWidth="1"/>
    <col min="5389" max="5389" width="1.88671875" style="206" customWidth="1"/>
    <col min="5390" max="5632" width="9" style="206"/>
    <col min="5633" max="5633" width="3" style="206" customWidth="1"/>
    <col min="5634" max="5634" width="1.88671875" style="206" customWidth="1"/>
    <col min="5635" max="5635" width="6.88671875" style="206" customWidth="1"/>
    <col min="5636" max="5636" width="5.88671875" style="206" customWidth="1"/>
    <col min="5637" max="5637" width="11.6640625" style="206" customWidth="1"/>
    <col min="5638" max="5638" width="2.33203125" style="206" customWidth="1"/>
    <col min="5639" max="5639" width="36.5546875" style="206" customWidth="1"/>
    <col min="5640" max="5640" width="13.33203125" style="206" customWidth="1"/>
    <col min="5641" max="5641" width="9.88671875" style="206" customWidth="1"/>
    <col min="5642" max="5642" width="20.44140625" style="206" customWidth="1"/>
    <col min="5643" max="5643" width="24.109375" style="206" bestFit="1" customWidth="1"/>
    <col min="5644" max="5644" width="20.5546875" style="206" bestFit="1" customWidth="1"/>
    <col min="5645" max="5645" width="1.88671875" style="206" customWidth="1"/>
    <col min="5646" max="5888" width="9" style="206"/>
    <col min="5889" max="5889" width="3" style="206" customWidth="1"/>
    <col min="5890" max="5890" width="1.88671875" style="206" customWidth="1"/>
    <col min="5891" max="5891" width="6.88671875" style="206" customWidth="1"/>
    <col min="5892" max="5892" width="5.88671875" style="206" customWidth="1"/>
    <col min="5893" max="5893" width="11.6640625" style="206" customWidth="1"/>
    <col min="5894" max="5894" width="2.33203125" style="206" customWidth="1"/>
    <col min="5895" max="5895" width="36.5546875" style="206" customWidth="1"/>
    <col min="5896" max="5896" width="13.33203125" style="206" customWidth="1"/>
    <col min="5897" max="5897" width="9.88671875" style="206" customWidth="1"/>
    <col min="5898" max="5898" width="20.44140625" style="206" customWidth="1"/>
    <col min="5899" max="5899" width="24.109375" style="206" bestFit="1" customWidth="1"/>
    <col min="5900" max="5900" width="20.5546875" style="206" bestFit="1" customWidth="1"/>
    <col min="5901" max="5901" width="1.88671875" style="206" customWidth="1"/>
    <col min="5902" max="6144" width="9" style="206"/>
    <col min="6145" max="6145" width="3" style="206" customWidth="1"/>
    <col min="6146" max="6146" width="1.88671875" style="206" customWidth="1"/>
    <col min="6147" max="6147" width="6.88671875" style="206" customWidth="1"/>
    <col min="6148" max="6148" width="5.88671875" style="206" customWidth="1"/>
    <col min="6149" max="6149" width="11.6640625" style="206" customWidth="1"/>
    <col min="6150" max="6150" width="2.33203125" style="206" customWidth="1"/>
    <col min="6151" max="6151" width="36.5546875" style="206" customWidth="1"/>
    <col min="6152" max="6152" width="13.33203125" style="206" customWidth="1"/>
    <col min="6153" max="6153" width="9.88671875" style="206" customWidth="1"/>
    <col min="6154" max="6154" width="20.44140625" style="206" customWidth="1"/>
    <col min="6155" max="6155" width="24.109375" style="206" bestFit="1" customWidth="1"/>
    <col min="6156" max="6156" width="20.5546875" style="206" bestFit="1" customWidth="1"/>
    <col min="6157" max="6157" width="1.88671875" style="206" customWidth="1"/>
    <col min="6158" max="6400" width="9" style="206"/>
    <col min="6401" max="6401" width="3" style="206" customWidth="1"/>
    <col min="6402" max="6402" width="1.88671875" style="206" customWidth="1"/>
    <col min="6403" max="6403" width="6.88671875" style="206" customWidth="1"/>
    <col min="6404" max="6404" width="5.88671875" style="206" customWidth="1"/>
    <col min="6405" max="6405" width="11.6640625" style="206" customWidth="1"/>
    <col min="6406" max="6406" width="2.33203125" style="206" customWidth="1"/>
    <col min="6407" max="6407" width="36.5546875" style="206" customWidth="1"/>
    <col min="6408" max="6408" width="13.33203125" style="206" customWidth="1"/>
    <col min="6409" max="6409" width="9.88671875" style="206" customWidth="1"/>
    <col min="6410" max="6410" width="20.44140625" style="206" customWidth="1"/>
    <col min="6411" max="6411" width="24.109375" style="206" bestFit="1" customWidth="1"/>
    <col min="6412" max="6412" width="20.5546875" style="206" bestFit="1" customWidth="1"/>
    <col min="6413" max="6413" width="1.88671875" style="206" customWidth="1"/>
    <col min="6414" max="6656" width="9" style="206"/>
    <col min="6657" max="6657" width="3" style="206" customWidth="1"/>
    <col min="6658" max="6658" width="1.88671875" style="206" customWidth="1"/>
    <col min="6659" max="6659" width="6.88671875" style="206" customWidth="1"/>
    <col min="6660" max="6660" width="5.88671875" style="206" customWidth="1"/>
    <col min="6661" max="6661" width="11.6640625" style="206" customWidth="1"/>
    <col min="6662" max="6662" width="2.33203125" style="206" customWidth="1"/>
    <col min="6663" max="6663" width="36.5546875" style="206" customWidth="1"/>
    <col min="6664" max="6664" width="13.33203125" style="206" customWidth="1"/>
    <col min="6665" max="6665" width="9.88671875" style="206" customWidth="1"/>
    <col min="6666" max="6666" width="20.44140625" style="206" customWidth="1"/>
    <col min="6667" max="6667" width="24.109375" style="206" bestFit="1" customWidth="1"/>
    <col min="6668" max="6668" width="20.5546875" style="206" bestFit="1" customWidth="1"/>
    <col min="6669" max="6669" width="1.88671875" style="206" customWidth="1"/>
    <col min="6670" max="6912" width="9" style="206"/>
    <col min="6913" max="6913" width="3" style="206" customWidth="1"/>
    <col min="6914" max="6914" width="1.88671875" style="206" customWidth="1"/>
    <col min="6915" max="6915" width="6.88671875" style="206" customWidth="1"/>
    <col min="6916" max="6916" width="5.88671875" style="206" customWidth="1"/>
    <col min="6917" max="6917" width="11.6640625" style="206" customWidth="1"/>
    <col min="6918" max="6918" width="2.33203125" style="206" customWidth="1"/>
    <col min="6919" max="6919" width="36.5546875" style="206" customWidth="1"/>
    <col min="6920" max="6920" width="13.33203125" style="206" customWidth="1"/>
    <col min="6921" max="6921" width="9.88671875" style="206" customWidth="1"/>
    <col min="6922" max="6922" width="20.44140625" style="206" customWidth="1"/>
    <col min="6923" max="6923" width="24.109375" style="206" bestFit="1" customWidth="1"/>
    <col min="6924" max="6924" width="20.5546875" style="206" bestFit="1" customWidth="1"/>
    <col min="6925" max="6925" width="1.88671875" style="206" customWidth="1"/>
    <col min="6926" max="7168" width="9" style="206"/>
    <col min="7169" max="7169" width="3" style="206" customWidth="1"/>
    <col min="7170" max="7170" width="1.88671875" style="206" customWidth="1"/>
    <col min="7171" max="7171" width="6.88671875" style="206" customWidth="1"/>
    <col min="7172" max="7172" width="5.88671875" style="206" customWidth="1"/>
    <col min="7173" max="7173" width="11.6640625" style="206" customWidth="1"/>
    <col min="7174" max="7174" width="2.33203125" style="206" customWidth="1"/>
    <col min="7175" max="7175" width="36.5546875" style="206" customWidth="1"/>
    <col min="7176" max="7176" width="13.33203125" style="206" customWidth="1"/>
    <col min="7177" max="7177" width="9.88671875" style="206" customWidth="1"/>
    <col min="7178" max="7178" width="20.44140625" style="206" customWidth="1"/>
    <col min="7179" max="7179" width="24.109375" style="206" bestFit="1" customWidth="1"/>
    <col min="7180" max="7180" width="20.5546875" style="206" bestFit="1" customWidth="1"/>
    <col min="7181" max="7181" width="1.88671875" style="206" customWidth="1"/>
    <col min="7182" max="7424" width="9" style="206"/>
    <col min="7425" max="7425" width="3" style="206" customWidth="1"/>
    <col min="7426" max="7426" width="1.88671875" style="206" customWidth="1"/>
    <col min="7427" max="7427" width="6.88671875" style="206" customWidth="1"/>
    <col min="7428" max="7428" width="5.88671875" style="206" customWidth="1"/>
    <col min="7429" max="7429" width="11.6640625" style="206" customWidth="1"/>
    <col min="7430" max="7430" width="2.33203125" style="206" customWidth="1"/>
    <col min="7431" max="7431" width="36.5546875" style="206" customWidth="1"/>
    <col min="7432" max="7432" width="13.33203125" style="206" customWidth="1"/>
    <col min="7433" max="7433" width="9.88671875" style="206" customWidth="1"/>
    <col min="7434" max="7434" width="20.44140625" style="206" customWidth="1"/>
    <col min="7435" max="7435" width="24.109375" style="206" bestFit="1" customWidth="1"/>
    <col min="7436" max="7436" width="20.5546875" style="206" bestFit="1" customWidth="1"/>
    <col min="7437" max="7437" width="1.88671875" style="206" customWidth="1"/>
    <col min="7438" max="7680" width="9" style="206"/>
    <col min="7681" max="7681" width="3" style="206" customWidth="1"/>
    <col min="7682" max="7682" width="1.88671875" style="206" customWidth="1"/>
    <col min="7683" max="7683" width="6.88671875" style="206" customWidth="1"/>
    <col min="7684" max="7684" width="5.88671875" style="206" customWidth="1"/>
    <col min="7685" max="7685" width="11.6640625" style="206" customWidth="1"/>
    <col min="7686" max="7686" width="2.33203125" style="206" customWidth="1"/>
    <col min="7687" max="7687" width="36.5546875" style="206" customWidth="1"/>
    <col min="7688" max="7688" width="13.33203125" style="206" customWidth="1"/>
    <col min="7689" max="7689" width="9.88671875" style="206" customWidth="1"/>
    <col min="7690" max="7690" width="20.44140625" style="206" customWidth="1"/>
    <col min="7691" max="7691" width="24.109375" style="206" bestFit="1" customWidth="1"/>
    <col min="7692" max="7692" width="20.5546875" style="206" bestFit="1" customWidth="1"/>
    <col min="7693" max="7693" width="1.88671875" style="206" customWidth="1"/>
    <col min="7694" max="7936" width="9" style="206"/>
    <col min="7937" max="7937" width="3" style="206" customWidth="1"/>
    <col min="7938" max="7938" width="1.88671875" style="206" customWidth="1"/>
    <col min="7939" max="7939" width="6.88671875" style="206" customWidth="1"/>
    <col min="7940" max="7940" width="5.88671875" style="206" customWidth="1"/>
    <col min="7941" max="7941" width="11.6640625" style="206" customWidth="1"/>
    <col min="7942" max="7942" width="2.33203125" style="206" customWidth="1"/>
    <col min="7943" max="7943" width="36.5546875" style="206" customWidth="1"/>
    <col min="7944" max="7944" width="13.33203125" style="206" customWidth="1"/>
    <col min="7945" max="7945" width="9.88671875" style="206" customWidth="1"/>
    <col min="7946" max="7946" width="20.44140625" style="206" customWidth="1"/>
    <col min="7947" max="7947" width="24.109375" style="206" bestFit="1" customWidth="1"/>
    <col min="7948" max="7948" width="20.5546875" style="206" bestFit="1" customWidth="1"/>
    <col min="7949" max="7949" width="1.88671875" style="206" customWidth="1"/>
    <col min="7950" max="8192" width="9" style="206"/>
    <col min="8193" max="8193" width="3" style="206" customWidth="1"/>
    <col min="8194" max="8194" width="1.88671875" style="206" customWidth="1"/>
    <col min="8195" max="8195" width="6.88671875" style="206" customWidth="1"/>
    <col min="8196" max="8196" width="5.88671875" style="206" customWidth="1"/>
    <col min="8197" max="8197" width="11.6640625" style="206" customWidth="1"/>
    <col min="8198" max="8198" width="2.33203125" style="206" customWidth="1"/>
    <col min="8199" max="8199" width="36.5546875" style="206" customWidth="1"/>
    <col min="8200" max="8200" width="13.33203125" style="206" customWidth="1"/>
    <col min="8201" max="8201" width="9.88671875" style="206" customWidth="1"/>
    <col min="8202" max="8202" width="20.44140625" style="206" customWidth="1"/>
    <col min="8203" max="8203" width="24.109375" style="206" bestFit="1" customWidth="1"/>
    <col min="8204" max="8204" width="20.5546875" style="206" bestFit="1" customWidth="1"/>
    <col min="8205" max="8205" width="1.88671875" style="206" customWidth="1"/>
    <col min="8206" max="8448" width="9" style="206"/>
    <col min="8449" max="8449" width="3" style="206" customWidth="1"/>
    <col min="8450" max="8450" width="1.88671875" style="206" customWidth="1"/>
    <col min="8451" max="8451" width="6.88671875" style="206" customWidth="1"/>
    <col min="8452" max="8452" width="5.88671875" style="206" customWidth="1"/>
    <col min="8453" max="8453" width="11.6640625" style="206" customWidth="1"/>
    <col min="8454" max="8454" width="2.33203125" style="206" customWidth="1"/>
    <col min="8455" max="8455" width="36.5546875" style="206" customWidth="1"/>
    <col min="8456" max="8456" width="13.33203125" style="206" customWidth="1"/>
    <col min="8457" max="8457" width="9.88671875" style="206" customWidth="1"/>
    <col min="8458" max="8458" width="20.44140625" style="206" customWidth="1"/>
    <col min="8459" max="8459" width="24.109375" style="206" bestFit="1" customWidth="1"/>
    <col min="8460" max="8460" width="20.5546875" style="206" bestFit="1" customWidth="1"/>
    <col min="8461" max="8461" width="1.88671875" style="206" customWidth="1"/>
    <col min="8462" max="8704" width="9" style="206"/>
    <col min="8705" max="8705" width="3" style="206" customWidth="1"/>
    <col min="8706" max="8706" width="1.88671875" style="206" customWidth="1"/>
    <col min="8707" max="8707" width="6.88671875" style="206" customWidth="1"/>
    <col min="8708" max="8708" width="5.88671875" style="206" customWidth="1"/>
    <col min="8709" max="8709" width="11.6640625" style="206" customWidth="1"/>
    <col min="8710" max="8710" width="2.33203125" style="206" customWidth="1"/>
    <col min="8711" max="8711" width="36.5546875" style="206" customWidth="1"/>
    <col min="8712" max="8712" width="13.33203125" style="206" customWidth="1"/>
    <col min="8713" max="8713" width="9.88671875" style="206" customWidth="1"/>
    <col min="8714" max="8714" width="20.44140625" style="206" customWidth="1"/>
    <col min="8715" max="8715" width="24.109375" style="206" bestFit="1" customWidth="1"/>
    <col min="8716" max="8716" width="20.5546875" style="206" bestFit="1" customWidth="1"/>
    <col min="8717" max="8717" width="1.88671875" style="206" customWidth="1"/>
    <col min="8718" max="8960" width="9" style="206"/>
    <col min="8961" max="8961" width="3" style="206" customWidth="1"/>
    <col min="8962" max="8962" width="1.88671875" style="206" customWidth="1"/>
    <col min="8963" max="8963" width="6.88671875" style="206" customWidth="1"/>
    <col min="8964" max="8964" width="5.88671875" style="206" customWidth="1"/>
    <col min="8965" max="8965" width="11.6640625" style="206" customWidth="1"/>
    <col min="8966" max="8966" width="2.33203125" style="206" customWidth="1"/>
    <col min="8967" max="8967" width="36.5546875" style="206" customWidth="1"/>
    <col min="8968" max="8968" width="13.33203125" style="206" customWidth="1"/>
    <col min="8969" max="8969" width="9.88671875" style="206" customWidth="1"/>
    <col min="8970" max="8970" width="20.44140625" style="206" customWidth="1"/>
    <col min="8971" max="8971" width="24.109375" style="206" bestFit="1" customWidth="1"/>
    <col min="8972" max="8972" width="20.5546875" style="206" bestFit="1" customWidth="1"/>
    <col min="8973" max="8973" width="1.88671875" style="206" customWidth="1"/>
    <col min="8974" max="9216" width="9" style="206"/>
    <col min="9217" max="9217" width="3" style="206" customWidth="1"/>
    <col min="9218" max="9218" width="1.88671875" style="206" customWidth="1"/>
    <col min="9219" max="9219" width="6.88671875" style="206" customWidth="1"/>
    <col min="9220" max="9220" width="5.88671875" style="206" customWidth="1"/>
    <col min="9221" max="9221" width="11.6640625" style="206" customWidth="1"/>
    <col min="9222" max="9222" width="2.33203125" style="206" customWidth="1"/>
    <col min="9223" max="9223" width="36.5546875" style="206" customWidth="1"/>
    <col min="9224" max="9224" width="13.33203125" style="206" customWidth="1"/>
    <col min="9225" max="9225" width="9.88671875" style="206" customWidth="1"/>
    <col min="9226" max="9226" width="20.44140625" style="206" customWidth="1"/>
    <col min="9227" max="9227" width="24.109375" style="206" bestFit="1" customWidth="1"/>
    <col min="9228" max="9228" width="20.5546875" style="206" bestFit="1" customWidth="1"/>
    <col min="9229" max="9229" width="1.88671875" style="206" customWidth="1"/>
    <col min="9230" max="9472" width="9" style="206"/>
    <col min="9473" max="9473" width="3" style="206" customWidth="1"/>
    <col min="9474" max="9474" width="1.88671875" style="206" customWidth="1"/>
    <col min="9475" max="9475" width="6.88671875" style="206" customWidth="1"/>
    <col min="9476" max="9476" width="5.88671875" style="206" customWidth="1"/>
    <col min="9477" max="9477" width="11.6640625" style="206" customWidth="1"/>
    <col min="9478" max="9478" width="2.33203125" style="206" customWidth="1"/>
    <col min="9479" max="9479" width="36.5546875" style="206" customWidth="1"/>
    <col min="9480" max="9480" width="13.33203125" style="206" customWidth="1"/>
    <col min="9481" max="9481" width="9.88671875" style="206" customWidth="1"/>
    <col min="9482" max="9482" width="20.44140625" style="206" customWidth="1"/>
    <col min="9483" max="9483" width="24.109375" style="206" bestFit="1" customWidth="1"/>
    <col min="9484" max="9484" width="20.5546875" style="206" bestFit="1" customWidth="1"/>
    <col min="9485" max="9485" width="1.88671875" style="206" customWidth="1"/>
    <col min="9486" max="9728" width="9" style="206"/>
    <col min="9729" max="9729" width="3" style="206" customWidth="1"/>
    <col min="9730" max="9730" width="1.88671875" style="206" customWidth="1"/>
    <col min="9731" max="9731" width="6.88671875" style="206" customWidth="1"/>
    <col min="9732" max="9732" width="5.88671875" style="206" customWidth="1"/>
    <col min="9733" max="9733" width="11.6640625" style="206" customWidth="1"/>
    <col min="9734" max="9734" width="2.33203125" style="206" customWidth="1"/>
    <col min="9735" max="9735" width="36.5546875" style="206" customWidth="1"/>
    <col min="9736" max="9736" width="13.33203125" style="206" customWidth="1"/>
    <col min="9737" max="9737" width="9.88671875" style="206" customWidth="1"/>
    <col min="9738" max="9738" width="20.44140625" style="206" customWidth="1"/>
    <col min="9739" max="9739" width="24.109375" style="206" bestFit="1" customWidth="1"/>
    <col min="9740" max="9740" width="20.5546875" style="206" bestFit="1" customWidth="1"/>
    <col min="9741" max="9741" width="1.88671875" style="206" customWidth="1"/>
    <col min="9742" max="9984" width="9" style="206"/>
    <col min="9985" max="9985" width="3" style="206" customWidth="1"/>
    <col min="9986" max="9986" width="1.88671875" style="206" customWidth="1"/>
    <col min="9987" max="9987" width="6.88671875" style="206" customWidth="1"/>
    <col min="9988" max="9988" width="5.88671875" style="206" customWidth="1"/>
    <col min="9989" max="9989" width="11.6640625" style="206" customWidth="1"/>
    <col min="9990" max="9990" width="2.33203125" style="206" customWidth="1"/>
    <col min="9991" max="9991" width="36.5546875" style="206" customWidth="1"/>
    <col min="9992" max="9992" width="13.33203125" style="206" customWidth="1"/>
    <col min="9993" max="9993" width="9.88671875" style="206" customWidth="1"/>
    <col min="9994" max="9994" width="20.44140625" style="206" customWidth="1"/>
    <col min="9995" max="9995" width="24.109375" style="206" bestFit="1" customWidth="1"/>
    <col min="9996" max="9996" width="20.5546875" style="206" bestFit="1" customWidth="1"/>
    <col min="9997" max="9997" width="1.88671875" style="206" customWidth="1"/>
    <col min="9998" max="10240" width="9" style="206"/>
    <col min="10241" max="10241" width="3" style="206" customWidth="1"/>
    <col min="10242" max="10242" width="1.88671875" style="206" customWidth="1"/>
    <col min="10243" max="10243" width="6.88671875" style="206" customWidth="1"/>
    <col min="10244" max="10244" width="5.88671875" style="206" customWidth="1"/>
    <col min="10245" max="10245" width="11.6640625" style="206" customWidth="1"/>
    <col min="10246" max="10246" width="2.33203125" style="206" customWidth="1"/>
    <col min="10247" max="10247" width="36.5546875" style="206" customWidth="1"/>
    <col min="10248" max="10248" width="13.33203125" style="206" customWidth="1"/>
    <col min="10249" max="10249" width="9.88671875" style="206" customWidth="1"/>
    <col min="10250" max="10250" width="20.44140625" style="206" customWidth="1"/>
    <col min="10251" max="10251" width="24.109375" style="206" bestFit="1" customWidth="1"/>
    <col min="10252" max="10252" width="20.5546875" style="206" bestFit="1" customWidth="1"/>
    <col min="10253" max="10253" width="1.88671875" style="206" customWidth="1"/>
    <col min="10254" max="10496" width="9" style="206"/>
    <col min="10497" max="10497" width="3" style="206" customWidth="1"/>
    <col min="10498" max="10498" width="1.88671875" style="206" customWidth="1"/>
    <col min="10499" max="10499" width="6.88671875" style="206" customWidth="1"/>
    <col min="10500" max="10500" width="5.88671875" style="206" customWidth="1"/>
    <col min="10501" max="10501" width="11.6640625" style="206" customWidth="1"/>
    <col min="10502" max="10502" width="2.33203125" style="206" customWidth="1"/>
    <col min="10503" max="10503" width="36.5546875" style="206" customWidth="1"/>
    <col min="10504" max="10504" width="13.33203125" style="206" customWidth="1"/>
    <col min="10505" max="10505" width="9.88671875" style="206" customWidth="1"/>
    <col min="10506" max="10506" width="20.44140625" style="206" customWidth="1"/>
    <col min="10507" max="10507" width="24.109375" style="206" bestFit="1" customWidth="1"/>
    <col min="10508" max="10508" width="20.5546875" style="206" bestFit="1" customWidth="1"/>
    <col min="10509" max="10509" width="1.88671875" style="206" customWidth="1"/>
    <col min="10510" max="10752" width="9" style="206"/>
    <col min="10753" max="10753" width="3" style="206" customWidth="1"/>
    <col min="10754" max="10754" width="1.88671875" style="206" customWidth="1"/>
    <col min="10755" max="10755" width="6.88671875" style="206" customWidth="1"/>
    <col min="10756" max="10756" width="5.88671875" style="206" customWidth="1"/>
    <col min="10757" max="10757" width="11.6640625" style="206" customWidth="1"/>
    <col min="10758" max="10758" width="2.33203125" style="206" customWidth="1"/>
    <col min="10759" max="10759" width="36.5546875" style="206" customWidth="1"/>
    <col min="10760" max="10760" width="13.33203125" style="206" customWidth="1"/>
    <col min="10761" max="10761" width="9.88671875" style="206" customWidth="1"/>
    <col min="10762" max="10762" width="20.44140625" style="206" customWidth="1"/>
    <col min="10763" max="10763" width="24.109375" style="206" bestFit="1" customWidth="1"/>
    <col min="10764" max="10764" width="20.5546875" style="206" bestFit="1" customWidth="1"/>
    <col min="10765" max="10765" width="1.88671875" style="206" customWidth="1"/>
    <col min="10766" max="11008" width="9" style="206"/>
    <col min="11009" max="11009" width="3" style="206" customWidth="1"/>
    <col min="11010" max="11010" width="1.88671875" style="206" customWidth="1"/>
    <col min="11011" max="11011" width="6.88671875" style="206" customWidth="1"/>
    <col min="11012" max="11012" width="5.88671875" style="206" customWidth="1"/>
    <col min="11013" max="11013" width="11.6640625" style="206" customWidth="1"/>
    <col min="11014" max="11014" width="2.33203125" style="206" customWidth="1"/>
    <col min="11015" max="11015" width="36.5546875" style="206" customWidth="1"/>
    <col min="11016" max="11016" width="13.33203125" style="206" customWidth="1"/>
    <col min="11017" max="11017" width="9.88671875" style="206" customWidth="1"/>
    <col min="11018" max="11018" width="20.44140625" style="206" customWidth="1"/>
    <col min="11019" max="11019" width="24.109375" style="206" bestFit="1" customWidth="1"/>
    <col min="11020" max="11020" width="20.5546875" style="206" bestFit="1" customWidth="1"/>
    <col min="11021" max="11021" width="1.88671875" style="206" customWidth="1"/>
    <col min="11022" max="11264" width="9" style="206"/>
    <col min="11265" max="11265" width="3" style="206" customWidth="1"/>
    <col min="11266" max="11266" width="1.88671875" style="206" customWidth="1"/>
    <col min="11267" max="11267" width="6.88671875" style="206" customWidth="1"/>
    <col min="11268" max="11268" width="5.88671875" style="206" customWidth="1"/>
    <col min="11269" max="11269" width="11.6640625" style="206" customWidth="1"/>
    <col min="11270" max="11270" width="2.33203125" style="206" customWidth="1"/>
    <col min="11271" max="11271" width="36.5546875" style="206" customWidth="1"/>
    <col min="11272" max="11272" width="13.33203125" style="206" customWidth="1"/>
    <col min="11273" max="11273" width="9.88671875" style="206" customWidth="1"/>
    <col min="11274" max="11274" width="20.44140625" style="206" customWidth="1"/>
    <col min="11275" max="11275" width="24.109375" style="206" bestFit="1" customWidth="1"/>
    <col min="11276" max="11276" width="20.5546875" style="206" bestFit="1" customWidth="1"/>
    <col min="11277" max="11277" width="1.88671875" style="206" customWidth="1"/>
    <col min="11278" max="11520" width="9" style="206"/>
    <col min="11521" max="11521" width="3" style="206" customWidth="1"/>
    <col min="11522" max="11522" width="1.88671875" style="206" customWidth="1"/>
    <col min="11523" max="11523" width="6.88671875" style="206" customWidth="1"/>
    <col min="11524" max="11524" width="5.88671875" style="206" customWidth="1"/>
    <col min="11525" max="11525" width="11.6640625" style="206" customWidth="1"/>
    <col min="11526" max="11526" width="2.33203125" style="206" customWidth="1"/>
    <col min="11527" max="11527" width="36.5546875" style="206" customWidth="1"/>
    <col min="11528" max="11528" width="13.33203125" style="206" customWidth="1"/>
    <col min="11529" max="11529" width="9.88671875" style="206" customWidth="1"/>
    <col min="11530" max="11530" width="20.44140625" style="206" customWidth="1"/>
    <col min="11531" max="11531" width="24.109375" style="206" bestFit="1" customWidth="1"/>
    <col min="11532" max="11532" width="20.5546875" style="206" bestFit="1" customWidth="1"/>
    <col min="11533" max="11533" width="1.88671875" style="206" customWidth="1"/>
    <col min="11534" max="11776" width="9" style="206"/>
    <col min="11777" max="11777" width="3" style="206" customWidth="1"/>
    <col min="11778" max="11778" width="1.88671875" style="206" customWidth="1"/>
    <col min="11779" max="11779" width="6.88671875" style="206" customWidth="1"/>
    <col min="11780" max="11780" width="5.88671875" style="206" customWidth="1"/>
    <col min="11781" max="11781" width="11.6640625" style="206" customWidth="1"/>
    <col min="11782" max="11782" width="2.33203125" style="206" customWidth="1"/>
    <col min="11783" max="11783" width="36.5546875" style="206" customWidth="1"/>
    <col min="11784" max="11784" width="13.33203125" style="206" customWidth="1"/>
    <col min="11785" max="11785" width="9.88671875" style="206" customWidth="1"/>
    <col min="11786" max="11786" width="20.44140625" style="206" customWidth="1"/>
    <col min="11787" max="11787" width="24.109375" style="206" bestFit="1" customWidth="1"/>
    <col min="11788" max="11788" width="20.5546875" style="206" bestFit="1" customWidth="1"/>
    <col min="11789" max="11789" width="1.88671875" style="206" customWidth="1"/>
    <col min="11790" max="12032" width="9" style="206"/>
    <col min="12033" max="12033" width="3" style="206" customWidth="1"/>
    <col min="12034" max="12034" width="1.88671875" style="206" customWidth="1"/>
    <col min="12035" max="12035" width="6.88671875" style="206" customWidth="1"/>
    <col min="12036" max="12036" width="5.88671875" style="206" customWidth="1"/>
    <col min="12037" max="12037" width="11.6640625" style="206" customWidth="1"/>
    <col min="12038" max="12038" width="2.33203125" style="206" customWidth="1"/>
    <col min="12039" max="12039" width="36.5546875" style="206" customWidth="1"/>
    <col min="12040" max="12040" width="13.33203125" style="206" customWidth="1"/>
    <col min="12041" max="12041" width="9.88671875" style="206" customWidth="1"/>
    <col min="12042" max="12042" width="20.44140625" style="206" customWidth="1"/>
    <col min="12043" max="12043" width="24.109375" style="206" bestFit="1" customWidth="1"/>
    <col min="12044" max="12044" width="20.5546875" style="206" bestFit="1" customWidth="1"/>
    <col min="12045" max="12045" width="1.88671875" style="206" customWidth="1"/>
    <col min="12046" max="12288" width="9" style="206"/>
    <col min="12289" max="12289" width="3" style="206" customWidth="1"/>
    <col min="12290" max="12290" width="1.88671875" style="206" customWidth="1"/>
    <col min="12291" max="12291" width="6.88671875" style="206" customWidth="1"/>
    <col min="12292" max="12292" width="5.88671875" style="206" customWidth="1"/>
    <col min="12293" max="12293" width="11.6640625" style="206" customWidth="1"/>
    <col min="12294" max="12294" width="2.33203125" style="206" customWidth="1"/>
    <col min="12295" max="12295" width="36.5546875" style="206" customWidth="1"/>
    <col min="12296" max="12296" width="13.33203125" style="206" customWidth="1"/>
    <col min="12297" max="12297" width="9.88671875" style="206" customWidth="1"/>
    <col min="12298" max="12298" width="20.44140625" style="206" customWidth="1"/>
    <col min="12299" max="12299" width="24.109375" style="206" bestFit="1" customWidth="1"/>
    <col min="12300" max="12300" width="20.5546875" style="206" bestFit="1" customWidth="1"/>
    <col min="12301" max="12301" width="1.88671875" style="206" customWidth="1"/>
    <col min="12302" max="12544" width="9" style="206"/>
    <col min="12545" max="12545" width="3" style="206" customWidth="1"/>
    <col min="12546" max="12546" width="1.88671875" style="206" customWidth="1"/>
    <col min="12547" max="12547" width="6.88671875" style="206" customWidth="1"/>
    <col min="12548" max="12548" width="5.88671875" style="206" customWidth="1"/>
    <col min="12549" max="12549" width="11.6640625" style="206" customWidth="1"/>
    <col min="12550" max="12550" width="2.33203125" style="206" customWidth="1"/>
    <col min="12551" max="12551" width="36.5546875" style="206" customWidth="1"/>
    <col min="12552" max="12552" width="13.33203125" style="206" customWidth="1"/>
    <col min="12553" max="12553" width="9.88671875" style="206" customWidth="1"/>
    <col min="12554" max="12554" width="20.44140625" style="206" customWidth="1"/>
    <col min="12555" max="12555" width="24.109375" style="206" bestFit="1" customWidth="1"/>
    <col min="12556" max="12556" width="20.5546875" style="206" bestFit="1" customWidth="1"/>
    <col min="12557" max="12557" width="1.88671875" style="206" customWidth="1"/>
    <col min="12558" max="12800" width="9" style="206"/>
    <col min="12801" max="12801" width="3" style="206" customWidth="1"/>
    <col min="12802" max="12802" width="1.88671875" style="206" customWidth="1"/>
    <col min="12803" max="12803" width="6.88671875" style="206" customWidth="1"/>
    <col min="12804" max="12804" width="5.88671875" style="206" customWidth="1"/>
    <col min="12805" max="12805" width="11.6640625" style="206" customWidth="1"/>
    <col min="12806" max="12806" width="2.33203125" style="206" customWidth="1"/>
    <col min="12807" max="12807" width="36.5546875" style="206" customWidth="1"/>
    <col min="12808" max="12808" width="13.33203125" style="206" customWidth="1"/>
    <col min="12809" max="12809" width="9.88671875" style="206" customWidth="1"/>
    <col min="12810" max="12810" width="20.44140625" style="206" customWidth="1"/>
    <col min="12811" max="12811" width="24.109375" style="206" bestFit="1" customWidth="1"/>
    <col min="12812" max="12812" width="20.5546875" style="206" bestFit="1" customWidth="1"/>
    <col min="12813" max="12813" width="1.88671875" style="206" customWidth="1"/>
    <col min="12814" max="13056" width="9" style="206"/>
    <col min="13057" max="13057" width="3" style="206" customWidth="1"/>
    <col min="13058" max="13058" width="1.88671875" style="206" customWidth="1"/>
    <col min="13059" max="13059" width="6.88671875" style="206" customWidth="1"/>
    <col min="13060" max="13060" width="5.88671875" style="206" customWidth="1"/>
    <col min="13061" max="13061" width="11.6640625" style="206" customWidth="1"/>
    <col min="13062" max="13062" width="2.33203125" style="206" customWidth="1"/>
    <col min="13063" max="13063" width="36.5546875" style="206" customWidth="1"/>
    <col min="13064" max="13064" width="13.33203125" style="206" customWidth="1"/>
    <col min="13065" max="13065" width="9.88671875" style="206" customWidth="1"/>
    <col min="13066" max="13066" width="20.44140625" style="206" customWidth="1"/>
    <col min="13067" max="13067" width="24.109375" style="206" bestFit="1" customWidth="1"/>
    <col min="13068" max="13068" width="20.5546875" style="206" bestFit="1" customWidth="1"/>
    <col min="13069" max="13069" width="1.88671875" style="206" customWidth="1"/>
    <col min="13070" max="13312" width="9" style="206"/>
    <col min="13313" max="13313" width="3" style="206" customWidth="1"/>
    <col min="13314" max="13314" width="1.88671875" style="206" customWidth="1"/>
    <col min="13315" max="13315" width="6.88671875" style="206" customWidth="1"/>
    <col min="13316" max="13316" width="5.88671875" style="206" customWidth="1"/>
    <col min="13317" max="13317" width="11.6640625" style="206" customWidth="1"/>
    <col min="13318" max="13318" width="2.33203125" style="206" customWidth="1"/>
    <col min="13319" max="13319" width="36.5546875" style="206" customWidth="1"/>
    <col min="13320" max="13320" width="13.33203125" style="206" customWidth="1"/>
    <col min="13321" max="13321" width="9.88671875" style="206" customWidth="1"/>
    <col min="13322" max="13322" width="20.44140625" style="206" customWidth="1"/>
    <col min="13323" max="13323" width="24.109375" style="206" bestFit="1" customWidth="1"/>
    <col min="13324" max="13324" width="20.5546875" style="206" bestFit="1" customWidth="1"/>
    <col min="13325" max="13325" width="1.88671875" style="206" customWidth="1"/>
    <col min="13326" max="13568" width="9" style="206"/>
    <col min="13569" max="13569" width="3" style="206" customWidth="1"/>
    <col min="13570" max="13570" width="1.88671875" style="206" customWidth="1"/>
    <col min="13571" max="13571" width="6.88671875" style="206" customWidth="1"/>
    <col min="13572" max="13572" width="5.88671875" style="206" customWidth="1"/>
    <col min="13573" max="13573" width="11.6640625" style="206" customWidth="1"/>
    <col min="13574" max="13574" width="2.33203125" style="206" customWidth="1"/>
    <col min="13575" max="13575" width="36.5546875" style="206" customWidth="1"/>
    <col min="13576" max="13576" width="13.33203125" style="206" customWidth="1"/>
    <col min="13577" max="13577" width="9.88671875" style="206" customWidth="1"/>
    <col min="13578" max="13578" width="20.44140625" style="206" customWidth="1"/>
    <col min="13579" max="13579" width="24.109375" style="206" bestFit="1" customWidth="1"/>
    <col min="13580" max="13580" width="20.5546875" style="206" bestFit="1" customWidth="1"/>
    <col min="13581" max="13581" width="1.88671875" style="206" customWidth="1"/>
    <col min="13582" max="13824" width="9" style="206"/>
    <col min="13825" max="13825" width="3" style="206" customWidth="1"/>
    <col min="13826" max="13826" width="1.88671875" style="206" customWidth="1"/>
    <col min="13827" max="13827" width="6.88671875" style="206" customWidth="1"/>
    <col min="13828" max="13828" width="5.88671875" style="206" customWidth="1"/>
    <col min="13829" max="13829" width="11.6640625" style="206" customWidth="1"/>
    <col min="13830" max="13830" width="2.33203125" style="206" customWidth="1"/>
    <col min="13831" max="13831" width="36.5546875" style="206" customWidth="1"/>
    <col min="13832" max="13832" width="13.33203125" style="206" customWidth="1"/>
    <col min="13833" max="13833" width="9.88671875" style="206" customWidth="1"/>
    <col min="13834" max="13834" width="20.44140625" style="206" customWidth="1"/>
    <col min="13835" max="13835" width="24.109375" style="206" bestFit="1" customWidth="1"/>
    <col min="13836" max="13836" width="20.5546875" style="206" bestFit="1" customWidth="1"/>
    <col min="13837" max="13837" width="1.88671875" style="206" customWidth="1"/>
    <col min="13838" max="14080" width="9" style="206"/>
    <col min="14081" max="14081" width="3" style="206" customWidth="1"/>
    <col min="14082" max="14082" width="1.88671875" style="206" customWidth="1"/>
    <col min="14083" max="14083" width="6.88671875" style="206" customWidth="1"/>
    <col min="14084" max="14084" width="5.88671875" style="206" customWidth="1"/>
    <col min="14085" max="14085" width="11.6640625" style="206" customWidth="1"/>
    <col min="14086" max="14086" width="2.33203125" style="206" customWidth="1"/>
    <col min="14087" max="14087" width="36.5546875" style="206" customWidth="1"/>
    <col min="14088" max="14088" width="13.33203125" style="206" customWidth="1"/>
    <col min="14089" max="14089" width="9.88671875" style="206" customWidth="1"/>
    <col min="14090" max="14090" width="20.44140625" style="206" customWidth="1"/>
    <col min="14091" max="14091" width="24.109375" style="206" bestFit="1" customWidth="1"/>
    <col min="14092" max="14092" width="20.5546875" style="206" bestFit="1" customWidth="1"/>
    <col min="14093" max="14093" width="1.88671875" style="206" customWidth="1"/>
    <col min="14094" max="14336" width="9" style="206"/>
    <col min="14337" max="14337" width="3" style="206" customWidth="1"/>
    <col min="14338" max="14338" width="1.88671875" style="206" customWidth="1"/>
    <col min="14339" max="14339" width="6.88671875" style="206" customWidth="1"/>
    <col min="14340" max="14340" width="5.88671875" style="206" customWidth="1"/>
    <col min="14341" max="14341" width="11.6640625" style="206" customWidth="1"/>
    <col min="14342" max="14342" width="2.33203125" style="206" customWidth="1"/>
    <col min="14343" max="14343" width="36.5546875" style="206" customWidth="1"/>
    <col min="14344" max="14344" width="13.33203125" style="206" customWidth="1"/>
    <col min="14345" max="14345" width="9.88671875" style="206" customWidth="1"/>
    <col min="14346" max="14346" width="20.44140625" style="206" customWidth="1"/>
    <col min="14347" max="14347" width="24.109375" style="206" bestFit="1" customWidth="1"/>
    <col min="14348" max="14348" width="20.5546875" style="206" bestFit="1" customWidth="1"/>
    <col min="14349" max="14349" width="1.88671875" style="206" customWidth="1"/>
    <col min="14350" max="14592" width="9" style="206"/>
    <col min="14593" max="14593" width="3" style="206" customWidth="1"/>
    <col min="14594" max="14594" width="1.88671875" style="206" customWidth="1"/>
    <col min="14595" max="14595" width="6.88671875" style="206" customWidth="1"/>
    <col min="14596" max="14596" width="5.88671875" style="206" customWidth="1"/>
    <col min="14597" max="14597" width="11.6640625" style="206" customWidth="1"/>
    <col min="14598" max="14598" width="2.33203125" style="206" customWidth="1"/>
    <col min="14599" max="14599" width="36.5546875" style="206" customWidth="1"/>
    <col min="14600" max="14600" width="13.33203125" style="206" customWidth="1"/>
    <col min="14601" max="14601" width="9.88671875" style="206" customWidth="1"/>
    <col min="14602" max="14602" width="20.44140625" style="206" customWidth="1"/>
    <col min="14603" max="14603" width="24.109375" style="206" bestFit="1" customWidth="1"/>
    <col min="14604" max="14604" width="20.5546875" style="206" bestFit="1" customWidth="1"/>
    <col min="14605" max="14605" width="1.88671875" style="206" customWidth="1"/>
    <col min="14606" max="14848" width="9" style="206"/>
    <col min="14849" max="14849" width="3" style="206" customWidth="1"/>
    <col min="14850" max="14850" width="1.88671875" style="206" customWidth="1"/>
    <col min="14851" max="14851" width="6.88671875" style="206" customWidth="1"/>
    <col min="14852" max="14852" width="5.88671875" style="206" customWidth="1"/>
    <col min="14853" max="14853" width="11.6640625" style="206" customWidth="1"/>
    <col min="14854" max="14854" width="2.33203125" style="206" customWidth="1"/>
    <col min="14855" max="14855" width="36.5546875" style="206" customWidth="1"/>
    <col min="14856" max="14856" width="13.33203125" style="206" customWidth="1"/>
    <col min="14857" max="14857" width="9.88671875" style="206" customWidth="1"/>
    <col min="14858" max="14858" width="20.44140625" style="206" customWidth="1"/>
    <col min="14859" max="14859" width="24.109375" style="206" bestFit="1" customWidth="1"/>
    <col min="14860" max="14860" width="20.5546875" style="206" bestFit="1" customWidth="1"/>
    <col min="14861" max="14861" width="1.88671875" style="206" customWidth="1"/>
    <col min="14862" max="15104" width="9" style="206"/>
    <col min="15105" max="15105" width="3" style="206" customWidth="1"/>
    <col min="15106" max="15106" width="1.88671875" style="206" customWidth="1"/>
    <col min="15107" max="15107" width="6.88671875" style="206" customWidth="1"/>
    <col min="15108" max="15108" width="5.88671875" style="206" customWidth="1"/>
    <col min="15109" max="15109" width="11.6640625" style="206" customWidth="1"/>
    <col min="15110" max="15110" width="2.33203125" style="206" customWidth="1"/>
    <col min="15111" max="15111" width="36.5546875" style="206" customWidth="1"/>
    <col min="15112" max="15112" width="13.33203125" style="206" customWidth="1"/>
    <col min="15113" max="15113" width="9.88671875" style="206" customWidth="1"/>
    <col min="15114" max="15114" width="20.44140625" style="206" customWidth="1"/>
    <col min="15115" max="15115" width="24.109375" style="206" bestFit="1" customWidth="1"/>
    <col min="15116" max="15116" width="20.5546875" style="206" bestFit="1" customWidth="1"/>
    <col min="15117" max="15117" width="1.88671875" style="206" customWidth="1"/>
    <col min="15118" max="15360" width="9" style="206"/>
    <col min="15361" max="15361" width="3" style="206" customWidth="1"/>
    <col min="15362" max="15362" width="1.88671875" style="206" customWidth="1"/>
    <col min="15363" max="15363" width="6.88671875" style="206" customWidth="1"/>
    <col min="15364" max="15364" width="5.88671875" style="206" customWidth="1"/>
    <col min="15365" max="15365" width="11.6640625" style="206" customWidth="1"/>
    <col min="15366" max="15366" width="2.33203125" style="206" customWidth="1"/>
    <col min="15367" max="15367" width="36.5546875" style="206" customWidth="1"/>
    <col min="15368" max="15368" width="13.33203125" style="206" customWidth="1"/>
    <col min="15369" max="15369" width="9.88671875" style="206" customWidth="1"/>
    <col min="15370" max="15370" width="20.44140625" style="206" customWidth="1"/>
    <col min="15371" max="15371" width="24.109375" style="206" bestFit="1" customWidth="1"/>
    <col min="15372" max="15372" width="20.5546875" style="206" bestFit="1" customWidth="1"/>
    <col min="15373" max="15373" width="1.88671875" style="206" customWidth="1"/>
    <col min="15374" max="15616" width="9" style="206"/>
    <col min="15617" max="15617" width="3" style="206" customWidth="1"/>
    <col min="15618" max="15618" width="1.88671875" style="206" customWidth="1"/>
    <col min="15619" max="15619" width="6.88671875" style="206" customWidth="1"/>
    <col min="15620" max="15620" width="5.88671875" style="206" customWidth="1"/>
    <col min="15621" max="15621" width="11.6640625" style="206" customWidth="1"/>
    <col min="15622" max="15622" width="2.33203125" style="206" customWidth="1"/>
    <col min="15623" max="15623" width="36.5546875" style="206" customWidth="1"/>
    <col min="15624" max="15624" width="13.33203125" style="206" customWidth="1"/>
    <col min="15625" max="15625" width="9.88671875" style="206" customWidth="1"/>
    <col min="15626" max="15626" width="20.44140625" style="206" customWidth="1"/>
    <col min="15627" max="15627" width="24.109375" style="206" bestFit="1" customWidth="1"/>
    <col min="15628" max="15628" width="20.5546875" style="206" bestFit="1" customWidth="1"/>
    <col min="15629" max="15629" width="1.88671875" style="206" customWidth="1"/>
    <col min="15630" max="15872" width="9" style="206"/>
    <col min="15873" max="15873" width="3" style="206" customWidth="1"/>
    <col min="15874" max="15874" width="1.88671875" style="206" customWidth="1"/>
    <col min="15875" max="15875" width="6.88671875" style="206" customWidth="1"/>
    <col min="15876" max="15876" width="5.88671875" style="206" customWidth="1"/>
    <col min="15877" max="15877" width="11.6640625" style="206" customWidth="1"/>
    <col min="15878" max="15878" width="2.33203125" style="206" customWidth="1"/>
    <col min="15879" max="15879" width="36.5546875" style="206" customWidth="1"/>
    <col min="15880" max="15880" width="13.33203125" style="206" customWidth="1"/>
    <col min="15881" max="15881" width="9.88671875" style="206" customWidth="1"/>
    <col min="15882" max="15882" width="20.44140625" style="206" customWidth="1"/>
    <col min="15883" max="15883" width="24.109375" style="206" bestFit="1" customWidth="1"/>
    <col min="15884" max="15884" width="20.5546875" style="206" bestFit="1" customWidth="1"/>
    <col min="15885" max="15885" width="1.88671875" style="206" customWidth="1"/>
    <col min="15886" max="16128" width="9" style="206"/>
    <col min="16129" max="16129" width="3" style="206" customWidth="1"/>
    <col min="16130" max="16130" width="1.88671875" style="206" customWidth="1"/>
    <col min="16131" max="16131" width="6.88671875" style="206" customWidth="1"/>
    <col min="16132" max="16132" width="5.88671875" style="206" customWidth="1"/>
    <col min="16133" max="16133" width="11.6640625" style="206" customWidth="1"/>
    <col min="16134" max="16134" width="2.33203125" style="206" customWidth="1"/>
    <col min="16135" max="16135" width="36.5546875" style="206" customWidth="1"/>
    <col min="16136" max="16136" width="13.33203125" style="206" customWidth="1"/>
    <col min="16137" max="16137" width="9.88671875" style="206" customWidth="1"/>
    <col min="16138" max="16138" width="20.44140625" style="206" customWidth="1"/>
    <col min="16139" max="16139" width="24.109375" style="206" bestFit="1" customWidth="1"/>
    <col min="16140" max="16140" width="20.5546875" style="206" bestFit="1" customWidth="1"/>
    <col min="16141" max="16141" width="1.88671875" style="206" customWidth="1"/>
    <col min="16142" max="16384" width="9" style="206"/>
  </cols>
  <sheetData>
    <row r="2" spans="3:12" ht="21" customHeight="1" x14ac:dyDescent="0.3">
      <c r="C2" s="1121" t="s">
        <v>266</v>
      </c>
      <c r="D2" s="1121"/>
      <c r="E2" s="1121"/>
      <c r="F2" s="1121"/>
      <c r="G2" s="1121"/>
      <c r="H2" s="1121"/>
      <c r="I2" s="1121"/>
      <c r="J2" s="1121"/>
      <c r="K2" s="1121"/>
      <c r="L2" s="1121"/>
    </row>
    <row r="3" spans="3:12" ht="21" customHeight="1" x14ac:dyDescent="0.3">
      <c r="C3" s="1121" t="s">
        <v>267</v>
      </c>
      <c r="D3" s="1121"/>
      <c r="E3" s="1121"/>
      <c r="F3" s="1121"/>
      <c r="G3" s="1121"/>
      <c r="H3" s="1121"/>
      <c r="I3" s="1121"/>
      <c r="J3" s="1121"/>
      <c r="K3" s="1121"/>
      <c r="L3" s="1121"/>
    </row>
    <row r="4" spans="3:12" ht="21" customHeight="1" x14ac:dyDescent="0.3">
      <c r="C4" s="1121" t="s">
        <v>268</v>
      </c>
      <c r="D4" s="1121"/>
      <c r="E4" s="1121"/>
      <c r="F4" s="1121"/>
      <c r="G4" s="1121"/>
      <c r="H4" s="1121"/>
      <c r="I4" s="1121"/>
      <c r="J4" s="1121"/>
      <c r="K4" s="1121"/>
      <c r="L4" s="1121"/>
    </row>
    <row r="5" spans="3:12" ht="18" customHeight="1" thickBot="1" x14ac:dyDescent="0.35">
      <c r="C5" s="235" t="s">
        <v>484</v>
      </c>
    </row>
    <row r="6" spans="3:12" s="207" customFormat="1" ht="18" customHeight="1" x14ac:dyDescent="0.3">
      <c r="C6" s="1122" t="s">
        <v>272</v>
      </c>
      <c r="D6" s="1124" t="s">
        <v>273</v>
      </c>
      <c r="E6" s="1125"/>
      <c r="F6" s="1125"/>
      <c r="G6" s="1126"/>
      <c r="H6" s="208" t="s">
        <v>274</v>
      </c>
      <c r="I6" s="1130" t="s">
        <v>438</v>
      </c>
      <c r="J6" s="208" t="s">
        <v>276</v>
      </c>
      <c r="K6" s="208" t="s">
        <v>277</v>
      </c>
      <c r="L6" s="1132" t="s">
        <v>278</v>
      </c>
    </row>
    <row r="7" spans="3:12" s="207" customFormat="1" ht="18" customHeight="1" x14ac:dyDescent="0.3">
      <c r="C7" s="1123"/>
      <c r="D7" s="1127"/>
      <c r="E7" s="1128"/>
      <c r="F7" s="1128"/>
      <c r="G7" s="1129"/>
      <c r="H7" s="210" t="s">
        <v>279</v>
      </c>
      <c r="I7" s="1131"/>
      <c r="J7" s="210" t="s">
        <v>280</v>
      </c>
      <c r="K7" s="210" t="s">
        <v>280</v>
      </c>
      <c r="L7" s="1133"/>
    </row>
    <row r="8" spans="3:12" s="207" customFormat="1" ht="18" customHeight="1" x14ac:dyDescent="0.3">
      <c r="C8" s="209" t="s">
        <v>281</v>
      </c>
      <c r="D8" s="1134" t="s">
        <v>282</v>
      </c>
      <c r="E8" s="1135"/>
      <c r="F8" s="1135"/>
      <c r="G8" s="1136"/>
      <c r="H8" s="213" t="s">
        <v>283</v>
      </c>
      <c r="I8" s="213" t="s">
        <v>284</v>
      </c>
      <c r="J8" s="213" t="s">
        <v>285</v>
      </c>
      <c r="K8" s="213" t="s">
        <v>286</v>
      </c>
      <c r="L8" s="211" t="s">
        <v>287</v>
      </c>
    </row>
    <row r="9" spans="3:12" ht="18" customHeight="1" x14ac:dyDescent="0.3">
      <c r="C9" s="214">
        <v>1</v>
      </c>
      <c r="D9" s="215" t="s">
        <v>288</v>
      </c>
      <c r="E9" s="216"/>
      <c r="F9" s="216"/>
      <c r="G9" s="216"/>
      <c r="H9" s="217"/>
      <c r="I9" s="216"/>
      <c r="J9" s="216"/>
      <c r="K9" s="216"/>
      <c r="L9" s="218"/>
    </row>
    <row r="10" spans="3:12" ht="20.25" customHeight="1" x14ac:dyDescent="0.3">
      <c r="C10" s="219"/>
      <c r="D10" s="220" t="s">
        <v>289</v>
      </c>
      <c r="E10" s="221" t="s">
        <v>290</v>
      </c>
      <c r="F10" s="222"/>
      <c r="G10" s="223"/>
      <c r="H10" s="1137" t="s">
        <v>145</v>
      </c>
      <c r="I10" s="1140"/>
      <c r="J10" s="1140"/>
      <c r="K10" s="1140"/>
      <c r="L10" s="1115"/>
    </row>
    <row r="11" spans="3:12" ht="19.5" customHeight="1" x14ac:dyDescent="0.3">
      <c r="C11" s="219"/>
      <c r="D11" s="220" t="s">
        <v>291</v>
      </c>
      <c r="E11" s="1118" t="s">
        <v>292</v>
      </c>
      <c r="F11" s="1119"/>
      <c r="G11" s="1120"/>
      <c r="H11" s="1138"/>
      <c r="I11" s="1141"/>
      <c r="J11" s="1141"/>
      <c r="K11" s="1141"/>
      <c r="L11" s="1116"/>
    </row>
    <row r="12" spans="3:12" ht="18" customHeight="1" x14ac:dyDescent="0.3">
      <c r="C12" s="219"/>
      <c r="D12" s="220" t="s">
        <v>293</v>
      </c>
      <c r="E12" s="221" t="s">
        <v>294</v>
      </c>
      <c r="F12" s="222"/>
      <c r="G12" s="223"/>
      <c r="H12" s="1139"/>
      <c r="I12" s="1142"/>
      <c r="J12" s="1142"/>
      <c r="K12" s="1142"/>
      <c r="L12" s="1117"/>
    </row>
    <row r="13" spans="3:12" s="235" customFormat="1" ht="18" customHeight="1" x14ac:dyDescent="0.3">
      <c r="C13" s="214"/>
      <c r="D13" s="229" t="s">
        <v>0</v>
      </c>
      <c r="E13" s="230" t="s">
        <v>295</v>
      </c>
      <c r="F13" s="231"/>
      <c r="G13" s="232"/>
      <c r="H13" s="229"/>
      <c r="I13" s="233"/>
      <c r="J13" s="233"/>
      <c r="K13" s="233">
        <f>SUM(K10)</f>
        <v>0</v>
      </c>
      <c r="L13" s="234"/>
    </row>
    <row r="14" spans="3:12" ht="18" customHeight="1" x14ac:dyDescent="0.3">
      <c r="C14" s="236"/>
      <c r="D14" s="216"/>
      <c r="E14" s="216"/>
      <c r="F14" s="216"/>
      <c r="G14" s="216"/>
      <c r="H14" s="217"/>
      <c r="I14" s="237"/>
      <c r="J14" s="237"/>
      <c r="K14" s="237"/>
      <c r="L14" s="238"/>
    </row>
    <row r="15" spans="3:12" ht="18" customHeight="1" x14ac:dyDescent="0.3">
      <c r="C15" s="214">
        <v>2</v>
      </c>
      <c r="D15" s="215" t="s">
        <v>296</v>
      </c>
      <c r="E15" s="216"/>
      <c r="F15" s="216"/>
      <c r="G15" s="216"/>
      <c r="H15" s="217"/>
      <c r="I15" s="237"/>
      <c r="J15" s="237"/>
      <c r="K15" s="237"/>
      <c r="L15" s="238"/>
    </row>
    <row r="16" spans="3:12" ht="18" customHeight="1" x14ac:dyDescent="0.3">
      <c r="C16" s="219"/>
      <c r="D16" s="220" t="s">
        <v>289</v>
      </c>
      <c r="E16" s="239" t="s">
        <v>457</v>
      </c>
      <c r="F16" s="227"/>
      <c r="G16" s="228"/>
      <c r="H16" s="240" t="s">
        <v>297</v>
      </c>
      <c r="I16" s="241"/>
      <c r="J16" s="242"/>
      <c r="K16" s="242"/>
      <c r="L16" s="243"/>
    </row>
    <row r="17" spans="3:12" x14ac:dyDescent="0.3">
      <c r="C17" s="219"/>
      <c r="D17" s="244" t="s">
        <v>291</v>
      </c>
      <c r="E17" s="1112" t="s">
        <v>458</v>
      </c>
      <c r="F17" s="1113"/>
      <c r="G17" s="1114"/>
      <c r="H17" s="240" t="s">
        <v>297</v>
      </c>
      <c r="I17" s="241"/>
      <c r="J17" s="242"/>
      <c r="K17" s="242"/>
      <c r="L17" s="243"/>
    </row>
    <row r="18" spans="3:12" ht="36" customHeight="1" x14ac:dyDescent="0.3">
      <c r="C18" s="219"/>
      <c r="D18" s="244" t="s">
        <v>293</v>
      </c>
      <c r="E18" s="1109" t="s">
        <v>459</v>
      </c>
      <c r="F18" s="1110"/>
      <c r="G18" s="1111"/>
      <c r="H18" s="240" t="s">
        <v>297</v>
      </c>
      <c r="I18" s="241"/>
      <c r="J18" s="245"/>
      <c r="K18" s="242"/>
      <c r="L18" s="246"/>
    </row>
    <row r="19" spans="3:12" ht="18" customHeight="1" x14ac:dyDescent="0.3">
      <c r="C19" s="219"/>
      <c r="D19" s="247" t="s">
        <v>298</v>
      </c>
      <c r="E19" s="248" t="s">
        <v>299</v>
      </c>
      <c r="F19" s="249"/>
      <c r="G19" s="250"/>
      <c r="H19" s="224" t="s">
        <v>300</v>
      </c>
      <c r="I19" s="241"/>
      <c r="J19" s="241"/>
      <c r="K19" s="242"/>
      <c r="L19" s="251"/>
    </row>
    <row r="20" spans="3:12" ht="18" customHeight="1" x14ac:dyDescent="0.3">
      <c r="C20" s="219"/>
      <c r="D20" s="247" t="s">
        <v>301</v>
      </c>
      <c r="E20" s="252" t="s">
        <v>302</v>
      </c>
      <c r="F20" s="249"/>
      <c r="G20" s="250"/>
      <c r="H20" s="224"/>
      <c r="I20" s="241"/>
      <c r="J20" s="241"/>
      <c r="K20" s="241"/>
      <c r="L20" s="251"/>
    </row>
    <row r="21" spans="3:12" ht="18" customHeight="1" x14ac:dyDescent="0.3">
      <c r="C21" s="219"/>
      <c r="D21" s="253">
        <v>1</v>
      </c>
      <c r="E21" s="248" t="s">
        <v>303</v>
      </c>
      <c r="F21" s="249"/>
      <c r="G21" s="250"/>
      <c r="H21" s="224" t="s">
        <v>297</v>
      </c>
      <c r="I21" s="241"/>
      <c r="J21" s="241"/>
      <c r="K21" s="241"/>
      <c r="L21" s="251"/>
    </row>
    <row r="22" spans="3:12" ht="18" customHeight="1" x14ac:dyDescent="0.3">
      <c r="C22" s="219"/>
      <c r="D22" s="253">
        <f>D21+1</f>
        <v>2</v>
      </c>
      <c r="E22" s="248" t="s">
        <v>304</v>
      </c>
      <c r="F22" s="249"/>
      <c r="G22" s="250"/>
      <c r="H22" s="224" t="s">
        <v>297</v>
      </c>
      <c r="I22" s="241"/>
      <c r="J22" s="241"/>
      <c r="K22" s="241"/>
      <c r="L22" s="251"/>
    </row>
    <row r="23" spans="3:12" ht="18" customHeight="1" x14ac:dyDescent="0.3">
      <c r="C23" s="219"/>
      <c r="D23" s="253">
        <f t="shared" ref="D23:D24" si="0">D22+1</f>
        <v>3</v>
      </c>
      <c r="E23" s="248" t="s">
        <v>305</v>
      </c>
      <c r="F23" s="249"/>
      <c r="G23" s="250"/>
      <c r="H23" s="224" t="s">
        <v>297</v>
      </c>
      <c r="I23" s="241"/>
      <c r="J23" s="241"/>
      <c r="K23" s="241"/>
      <c r="L23" s="251"/>
    </row>
    <row r="24" spans="3:12" ht="18" customHeight="1" x14ac:dyDescent="0.3">
      <c r="C24" s="219"/>
      <c r="D24" s="253">
        <f t="shared" si="0"/>
        <v>4</v>
      </c>
      <c r="E24" s="252" t="s">
        <v>306</v>
      </c>
      <c r="F24" s="249"/>
      <c r="G24" s="250"/>
      <c r="H24" s="224" t="s">
        <v>297</v>
      </c>
      <c r="I24" s="241"/>
      <c r="J24" s="241"/>
      <c r="K24" s="241"/>
      <c r="L24" s="251"/>
    </row>
    <row r="25" spans="3:12" ht="18" customHeight="1" x14ac:dyDescent="0.3">
      <c r="C25" s="219"/>
      <c r="D25" s="253">
        <f>D24+1</f>
        <v>5</v>
      </c>
      <c r="E25" s="248" t="s">
        <v>307</v>
      </c>
      <c r="F25" s="249"/>
      <c r="G25" s="250"/>
      <c r="H25" s="224" t="s">
        <v>297</v>
      </c>
      <c r="I25" s="241"/>
      <c r="J25" s="241"/>
      <c r="K25" s="241"/>
      <c r="L25" s="251"/>
    </row>
    <row r="26" spans="3:12" ht="18" customHeight="1" x14ac:dyDescent="0.3">
      <c r="C26" s="219"/>
      <c r="D26" s="253"/>
      <c r="E26" s="248"/>
      <c r="F26" s="249"/>
      <c r="G26" s="250"/>
      <c r="H26" s="224"/>
      <c r="I26" s="241"/>
      <c r="J26" s="241"/>
      <c r="K26" s="241"/>
      <c r="L26" s="251"/>
    </row>
    <row r="27" spans="3:12" ht="18" customHeight="1" x14ac:dyDescent="0.3">
      <c r="C27" s="219"/>
      <c r="D27" s="247" t="s">
        <v>308</v>
      </c>
      <c r="E27" s="248" t="s">
        <v>309</v>
      </c>
      <c r="F27" s="249"/>
      <c r="G27" s="250"/>
      <c r="H27" s="224" t="s">
        <v>297</v>
      </c>
      <c r="I27" s="241"/>
      <c r="J27" s="241"/>
      <c r="K27" s="241"/>
      <c r="L27" s="251"/>
    </row>
    <row r="28" spans="3:12" ht="18" customHeight="1" x14ac:dyDescent="0.3">
      <c r="C28" s="219"/>
      <c r="D28" s="247" t="s">
        <v>310</v>
      </c>
      <c r="E28" s="248" t="s">
        <v>311</v>
      </c>
      <c r="F28" s="249"/>
      <c r="G28" s="250"/>
      <c r="H28" s="224" t="s">
        <v>158</v>
      </c>
      <c r="I28" s="241"/>
      <c r="J28" s="241"/>
      <c r="K28" s="241"/>
      <c r="L28" s="251"/>
    </row>
    <row r="29" spans="3:12" ht="18" customHeight="1" x14ac:dyDescent="0.3">
      <c r="C29" s="219"/>
      <c r="D29" s="247" t="s">
        <v>312</v>
      </c>
      <c r="E29" s="248" t="s">
        <v>460</v>
      </c>
      <c r="F29" s="249"/>
      <c r="G29" s="250"/>
      <c r="H29" s="224" t="s">
        <v>313</v>
      </c>
      <c r="I29" s="241"/>
      <c r="J29" s="241"/>
      <c r="K29" s="241"/>
      <c r="L29" s="251"/>
    </row>
    <row r="30" spans="3:12" ht="18" customHeight="1" x14ac:dyDescent="0.3">
      <c r="C30" s="219"/>
      <c r="D30" s="247" t="s">
        <v>308</v>
      </c>
      <c r="E30" s="248" t="s">
        <v>461</v>
      </c>
      <c r="F30" s="249"/>
      <c r="G30" s="250"/>
      <c r="H30" s="224" t="s">
        <v>313</v>
      </c>
      <c r="I30" s="241"/>
      <c r="J30" s="241"/>
      <c r="K30" s="241"/>
      <c r="L30" s="251"/>
    </row>
    <row r="31" spans="3:12" ht="18" customHeight="1" x14ac:dyDescent="0.3">
      <c r="C31" s="219"/>
      <c r="D31" s="247" t="s">
        <v>310</v>
      </c>
      <c r="E31" s="248" t="s">
        <v>314</v>
      </c>
      <c r="F31" s="249"/>
      <c r="G31" s="250"/>
      <c r="H31" s="224" t="s">
        <v>58</v>
      </c>
      <c r="I31" s="241">
        <v>0</v>
      </c>
      <c r="J31" s="241">
        <v>300000</v>
      </c>
      <c r="K31" s="241">
        <f t="shared" ref="K31" si="1">J31*I31</f>
        <v>0</v>
      </c>
      <c r="L31" s="251"/>
    </row>
    <row r="32" spans="3:12" s="260" customFormat="1" ht="31.5" customHeight="1" x14ac:dyDescent="0.3">
      <c r="C32" s="254"/>
      <c r="D32" s="255" t="s">
        <v>6</v>
      </c>
      <c r="E32" s="1101" t="s">
        <v>315</v>
      </c>
      <c r="F32" s="1102"/>
      <c r="G32" s="1103"/>
      <c r="H32" s="255"/>
      <c r="I32" s="258"/>
      <c r="J32" s="258"/>
      <c r="K32" s="233">
        <f>SUM(K16:K31)</f>
        <v>0</v>
      </c>
      <c r="L32" s="259"/>
    </row>
    <row r="33" spans="3:12" s="235" customFormat="1" ht="18" customHeight="1" x14ac:dyDescent="0.3">
      <c r="C33" s="261"/>
      <c r="D33" s="262"/>
      <c r="E33" s="262"/>
      <c r="F33" s="262"/>
      <c r="G33" s="262"/>
      <c r="H33" s="212"/>
      <c r="I33" s="263"/>
      <c r="J33" s="263"/>
      <c r="K33" s="263"/>
      <c r="L33" s="264"/>
    </row>
    <row r="34" spans="3:12" ht="18" customHeight="1" x14ac:dyDescent="0.3">
      <c r="C34" s="214">
        <v>3</v>
      </c>
      <c r="D34" s="215" t="s">
        <v>316</v>
      </c>
      <c r="E34" s="216"/>
      <c r="F34" s="216"/>
      <c r="G34" s="216"/>
      <c r="H34" s="217"/>
      <c r="I34" s="237"/>
      <c r="J34" s="237"/>
      <c r="K34" s="237"/>
      <c r="L34" s="238"/>
    </row>
    <row r="35" spans="3:12" ht="18" customHeight="1" x14ac:dyDescent="0.3">
      <c r="C35" s="219"/>
      <c r="D35" s="265" t="s">
        <v>289</v>
      </c>
      <c r="E35" s="266" t="s">
        <v>317</v>
      </c>
      <c r="F35" s="256"/>
      <c r="G35" s="257"/>
      <c r="H35" s="267"/>
      <c r="I35" s="242"/>
      <c r="J35" s="242"/>
      <c r="K35" s="242"/>
      <c r="L35" s="243"/>
    </row>
    <row r="36" spans="3:12" ht="18" customHeight="1" x14ac:dyDescent="0.3">
      <c r="C36" s="219"/>
      <c r="D36" s="253">
        <v>1</v>
      </c>
      <c r="E36" s="221" t="s">
        <v>462</v>
      </c>
      <c r="F36" s="227"/>
      <c r="G36" s="228"/>
      <c r="H36" s="267" t="s">
        <v>252</v>
      </c>
      <c r="I36" s="225"/>
      <c r="J36" s="268"/>
      <c r="K36" s="269"/>
      <c r="L36" s="243"/>
    </row>
    <row r="37" spans="3:12" ht="18" customHeight="1" x14ac:dyDescent="0.3">
      <c r="C37" s="219"/>
      <c r="D37" s="253">
        <f>D36+1</f>
        <v>2</v>
      </c>
      <c r="E37" s="221" t="s">
        <v>463</v>
      </c>
      <c r="F37" s="222"/>
      <c r="G37" s="223"/>
      <c r="H37" s="220" t="s">
        <v>158</v>
      </c>
      <c r="I37" s="225">
        <v>0</v>
      </c>
      <c r="J37" s="269">
        <v>300000</v>
      </c>
      <c r="K37" s="269">
        <f t="shared" ref="K37" si="2">J37*I37</f>
        <v>0</v>
      </c>
      <c r="L37" s="246"/>
    </row>
    <row r="38" spans="3:12" ht="18" customHeight="1" x14ac:dyDescent="0.3">
      <c r="C38" s="219"/>
      <c r="D38" s="253">
        <f t="shared" ref="D38:D41" si="3">D37+1</f>
        <v>3</v>
      </c>
      <c r="E38" s="248" t="s">
        <v>464</v>
      </c>
      <c r="F38" s="249"/>
      <c r="G38" s="250"/>
      <c r="H38" s="247" t="s">
        <v>157</v>
      </c>
      <c r="I38" s="225"/>
      <c r="J38" s="225"/>
      <c r="K38" s="269"/>
      <c r="L38" s="251"/>
    </row>
    <row r="39" spans="3:12" ht="18" customHeight="1" x14ac:dyDescent="0.3">
      <c r="C39" s="219"/>
      <c r="D39" s="253">
        <f t="shared" si="3"/>
        <v>4</v>
      </c>
      <c r="E39" s="248" t="s">
        <v>465</v>
      </c>
      <c r="F39" s="249"/>
      <c r="G39" s="250"/>
      <c r="H39" s="247" t="s">
        <v>252</v>
      </c>
      <c r="I39" s="225"/>
      <c r="J39" s="225"/>
      <c r="K39" s="269"/>
      <c r="L39" s="251"/>
    </row>
    <row r="40" spans="3:12" ht="18" customHeight="1" x14ac:dyDescent="0.3">
      <c r="C40" s="219"/>
      <c r="D40" s="253">
        <f t="shared" si="3"/>
        <v>5</v>
      </c>
      <c r="E40" s="248" t="s">
        <v>466</v>
      </c>
      <c r="F40" s="249"/>
      <c r="G40" s="250"/>
      <c r="H40" s="247" t="s">
        <v>318</v>
      </c>
      <c r="I40" s="225"/>
      <c r="J40" s="225"/>
      <c r="K40" s="269"/>
      <c r="L40" s="251"/>
    </row>
    <row r="41" spans="3:12" ht="18" customHeight="1" x14ac:dyDescent="0.3">
      <c r="C41" s="219"/>
      <c r="D41" s="253">
        <f t="shared" si="3"/>
        <v>6</v>
      </c>
      <c r="E41" s="248" t="s">
        <v>319</v>
      </c>
      <c r="F41" s="249"/>
      <c r="G41" s="250"/>
      <c r="H41" s="247" t="s">
        <v>145</v>
      </c>
      <c r="I41" s="225"/>
      <c r="J41" s="225"/>
      <c r="K41" s="269"/>
      <c r="L41" s="251"/>
    </row>
    <row r="42" spans="3:12" ht="18" customHeight="1" x14ac:dyDescent="0.3">
      <c r="C42" s="219"/>
      <c r="D42" s="255" t="s">
        <v>291</v>
      </c>
      <c r="E42" s="266" t="s">
        <v>320</v>
      </c>
      <c r="F42" s="270"/>
      <c r="G42" s="271"/>
      <c r="H42" s="247"/>
      <c r="I42" s="225"/>
      <c r="J42" s="225"/>
      <c r="K42" s="225"/>
      <c r="L42" s="251"/>
    </row>
    <row r="43" spans="3:12" ht="18" customHeight="1" x14ac:dyDescent="0.3">
      <c r="C43" s="219"/>
      <c r="D43" s="253">
        <v>1</v>
      </c>
      <c r="E43" s="248" t="s">
        <v>467</v>
      </c>
      <c r="F43" s="272"/>
      <c r="G43" s="273"/>
      <c r="H43" s="247" t="s">
        <v>58</v>
      </c>
      <c r="I43" s="225">
        <v>3</v>
      </c>
      <c r="J43" s="225">
        <v>60000</v>
      </c>
      <c r="K43" s="225">
        <f t="shared" ref="K43:K53" si="4">J43*I43</f>
        <v>180000</v>
      </c>
      <c r="L43" s="251"/>
    </row>
    <row r="44" spans="3:12" ht="18" customHeight="1" x14ac:dyDescent="0.3">
      <c r="C44" s="219"/>
      <c r="D44" s="253">
        <f>D43+1</f>
        <v>2</v>
      </c>
      <c r="E44" s="248" t="s">
        <v>468</v>
      </c>
      <c r="F44" s="272"/>
      <c r="G44" s="273"/>
      <c r="H44" s="247" t="s">
        <v>58</v>
      </c>
      <c r="I44" s="225"/>
      <c r="J44" s="225"/>
      <c r="K44" s="225"/>
      <c r="L44" s="251"/>
    </row>
    <row r="45" spans="3:12" ht="18" customHeight="1" x14ac:dyDescent="0.3">
      <c r="C45" s="219"/>
      <c r="D45" s="253">
        <f t="shared" ref="D45:D55" si="5">D44+1</f>
        <v>3</v>
      </c>
      <c r="E45" s="248" t="s">
        <v>469</v>
      </c>
      <c r="F45" s="272"/>
      <c r="G45" s="273"/>
      <c r="H45" s="247" t="s">
        <v>58</v>
      </c>
      <c r="I45" s="225"/>
      <c r="J45" s="225"/>
      <c r="K45" s="225"/>
      <c r="L45" s="251"/>
    </row>
    <row r="46" spans="3:12" ht="18" customHeight="1" x14ac:dyDescent="0.3">
      <c r="C46" s="219"/>
      <c r="D46" s="253">
        <f t="shared" si="5"/>
        <v>4</v>
      </c>
      <c r="E46" s="248" t="s">
        <v>470</v>
      </c>
      <c r="F46" s="272"/>
      <c r="G46" s="273"/>
      <c r="H46" s="247" t="s">
        <v>58</v>
      </c>
      <c r="I46" s="225"/>
      <c r="J46" s="225"/>
      <c r="K46" s="225"/>
      <c r="L46" s="251"/>
    </row>
    <row r="47" spans="3:12" ht="18" customHeight="1" x14ac:dyDescent="0.3">
      <c r="C47" s="219"/>
      <c r="D47" s="253">
        <f t="shared" si="5"/>
        <v>5</v>
      </c>
      <c r="E47" s="248" t="s">
        <v>471</v>
      </c>
      <c r="F47" s="272"/>
      <c r="G47" s="273"/>
      <c r="H47" s="247" t="s">
        <v>321</v>
      </c>
      <c r="I47" s="225"/>
      <c r="J47" s="225"/>
      <c r="K47" s="225"/>
      <c r="L47" s="251"/>
    </row>
    <row r="48" spans="3:12" ht="34.5" customHeight="1" x14ac:dyDescent="0.3">
      <c r="C48" s="219"/>
      <c r="D48" s="274">
        <f t="shared" si="5"/>
        <v>6</v>
      </c>
      <c r="E48" s="1112" t="s">
        <v>322</v>
      </c>
      <c r="F48" s="1113"/>
      <c r="G48" s="1114"/>
      <c r="H48" s="224" t="s">
        <v>58</v>
      </c>
      <c r="I48" s="225"/>
      <c r="J48" s="225"/>
      <c r="K48" s="225"/>
      <c r="L48" s="251"/>
    </row>
    <row r="49" spans="3:12" ht="18" customHeight="1" x14ac:dyDescent="0.3">
      <c r="C49" s="219"/>
      <c r="D49" s="253">
        <f t="shared" si="5"/>
        <v>7</v>
      </c>
      <c r="E49" s="248" t="s">
        <v>472</v>
      </c>
      <c r="F49" s="272"/>
      <c r="G49" s="273"/>
      <c r="H49" s="247" t="s">
        <v>321</v>
      </c>
      <c r="I49" s="225">
        <f>I43</f>
        <v>3</v>
      </c>
      <c r="J49" s="225">
        <v>10000</v>
      </c>
      <c r="K49" s="225">
        <f t="shared" si="4"/>
        <v>30000</v>
      </c>
      <c r="L49" s="251"/>
    </row>
    <row r="50" spans="3:12" ht="30.75" customHeight="1" x14ac:dyDescent="0.3">
      <c r="C50" s="219"/>
      <c r="D50" s="274">
        <f t="shared" si="5"/>
        <v>8</v>
      </c>
      <c r="E50" s="1112" t="s">
        <v>473</v>
      </c>
      <c r="F50" s="1113"/>
      <c r="G50" s="1114"/>
      <c r="H50" s="224" t="s">
        <v>321</v>
      </c>
      <c r="I50" s="225">
        <f>I43</f>
        <v>3</v>
      </c>
      <c r="J50" s="225">
        <v>115000</v>
      </c>
      <c r="K50" s="225">
        <f t="shared" si="4"/>
        <v>345000</v>
      </c>
      <c r="L50" s="251"/>
    </row>
    <row r="51" spans="3:12" ht="18" customHeight="1" x14ac:dyDescent="0.3">
      <c r="C51" s="219"/>
      <c r="D51" s="253">
        <f t="shared" si="5"/>
        <v>9</v>
      </c>
      <c r="E51" s="1109" t="s">
        <v>474</v>
      </c>
      <c r="F51" s="1110"/>
      <c r="G51" s="1111"/>
      <c r="H51" s="247" t="s">
        <v>58</v>
      </c>
      <c r="I51" s="225"/>
      <c r="J51" s="225"/>
      <c r="K51" s="225"/>
      <c r="L51" s="251"/>
    </row>
    <row r="52" spans="3:12" ht="18" customHeight="1" x14ac:dyDescent="0.3">
      <c r="C52" s="219"/>
      <c r="D52" s="253">
        <f t="shared" si="5"/>
        <v>10</v>
      </c>
      <c r="E52" s="248" t="s">
        <v>475</v>
      </c>
      <c r="F52" s="249"/>
      <c r="G52" s="250"/>
      <c r="H52" s="247" t="s">
        <v>58</v>
      </c>
      <c r="I52" s="225"/>
      <c r="J52" s="225"/>
      <c r="K52" s="225"/>
      <c r="L52" s="251"/>
    </row>
    <row r="53" spans="3:12" ht="18" customHeight="1" x14ac:dyDescent="0.3">
      <c r="C53" s="219"/>
      <c r="D53" s="253">
        <f t="shared" si="5"/>
        <v>11</v>
      </c>
      <c r="E53" s="248" t="s">
        <v>476</v>
      </c>
      <c r="F53" s="249"/>
      <c r="G53" s="250"/>
      <c r="H53" s="247" t="s">
        <v>58</v>
      </c>
      <c r="I53" s="225">
        <f>I43</f>
        <v>3</v>
      </c>
      <c r="J53" s="225">
        <v>40000</v>
      </c>
      <c r="K53" s="225">
        <f t="shared" si="4"/>
        <v>120000</v>
      </c>
      <c r="L53" s="251"/>
    </row>
    <row r="54" spans="3:12" ht="18" customHeight="1" x14ac:dyDescent="0.3">
      <c r="C54" s="219"/>
      <c r="D54" s="253">
        <f t="shared" si="5"/>
        <v>12</v>
      </c>
      <c r="E54" s="248" t="s">
        <v>477</v>
      </c>
      <c r="F54" s="249"/>
      <c r="G54" s="250"/>
      <c r="H54" s="247" t="s">
        <v>58</v>
      </c>
      <c r="I54" s="225"/>
      <c r="J54" s="225"/>
      <c r="K54" s="225"/>
      <c r="L54" s="251"/>
    </row>
    <row r="55" spans="3:12" ht="18" customHeight="1" x14ac:dyDescent="0.3">
      <c r="C55" s="219"/>
      <c r="D55" s="253">
        <f t="shared" si="5"/>
        <v>13</v>
      </c>
      <c r="E55" s="248" t="s">
        <v>478</v>
      </c>
      <c r="F55" s="249"/>
      <c r="G55" s="250"/>
      <c r="H55" s="247" t="s">
        <v>58</v>
      </c>
      <c r="I55" s="225"/>
      <c r="J55" s="225"/>
      <c r="K55" s="225"/>
      <c r="L55" s="251"/>
    </row>
    <row r="56" spans="3:12" s="260" customFormat="1" ht="31.5" customHeight="1" x14ac:dyDescent="0.3">
      <c r="C56" s="254"/>
      <c r="D56" s="255" t="s">
        <v>7</v>
      </c>
      <c r="E56" s="1101" t="s">
        <v>323</v>
      </c>
      <c r="F56" s="1102"/>
      <c r="G56" s="1103"/>
      <c r="H56" s="255"/>
      <c r="I56" s="258"/>
      <c r="J56" s="258"/>
      <c r="K56" s="233">
        <f>SUM(K35:K55)</f>
        <v>675000</v>
      </c>
      <c r="L56" s="259"/>
    </row>
    <row r="57" spans="3:12" s="235" customFormat="1" ht="18" customHeight="1" x14ac:dyDescent="0.3">
      <c r="C57" s="261"/>
      <c r="D57" s="262"/>
      <c r="E57" s="262"/>
      <c r="F57" s="262"/>
      <c r="G57" s="262"/>
      <c r="H57" s="212"/>
      <c r="I57" s="263"/>
      <c r="J57" s="263"/>
      <c r="K57" s="263"/>
      <c r="L57" s="264"/>
    </row>
    <row r="58" spans="3:12" ht="18" customHeight="1" x14ac:dyDescent="0.3">
      <c r="C58" s="214">
        <v>4</v>
      </c>
      <c r="D58" s="215" t="s">
        <v>324</v>
      </c>
      <c r="E58" s="216"/>
      <c r="F58" s="216"/>
      <c r="G58" s="216"/>
      <c r="H58" s="217"/>
      <c r="I58" s="237"/>
      <c r="J58" s="237"/>
      <c r="K58" s="237"/>
      <c r="L58" s="238"/>
    </row>
    <row r="59" spans="3:12" ht="18" customHeight="1" x14ac:dyDescent="0.3">
      <c r="C59" s="219"/>
      <c r="D59" s="220" t="s">
        <v>289</v>
      </c>
      <c r="E59" s="226" t="s">
        <v>325</v>
      </c>
      <c r="F59" s="227"/>
      <c r="G59" s="228"/>
      <c r="H59" s="267" t="s">
        <v>158</v>
      </c>
      <c r="I59" s="268"/>
      <c r="J59" s="268"/>
      <c r="K59" s="268"/>
      <c r="L59" s="243"/>
    </row>
    <row r="60" spans="3:12" ht="18" customHeight="1" x14ac:dyDescent="0.3">
      <c r="C60" s="219"/>
      <c r="D60" s="220" t="s">
        <v>291</v>
      </c>
      <c r="E60" s="221" t="s">
        <v>326</v>
      </c>
      <c r="F60" s="227"/>
      <c r="G60" s="228"/>
      <c r="H60" s="267" t="s">
        <v>157</v>
      </c>
      <c r="I60" s="268"/>
      <c r="J60" s="268"/>
      <c r="K60" s="268"/>
      <c r="L60" s="243"/>
    </row>
    <row r="61" spans="3:12" ht="18" customHeight="1" x14ac:dyDescent="0.3">
      <c r="C61" s="219"/>
      <c r="D61" s="220" t="s">
        <v>293</v>
      </c>
      <c r="E61" s="221" t="s">
        <v>327</v>
      </c>
      <c r="F61" s="227"/>
      <c r="G61" s="228"/>
      <c r="H61" s="267" t="s">
        <v>328</v>
      </c>
      <c r="I61" s="268"/>
      <c r="J61" s="268"/>
      <c r="K61" s="268"/>
      <c r="L61" s="243"/>
    </row>
    <row r="62" spans="3:12" s="235" customFormat="1" ht="18" customHeight="1" x14ac:dyDescent="0.3">
      <c r="C62" s="214"/>
      <c r="D62" s="265" t="s">
        <v>8</v>
      </c>
      <c r="E62" s="266" t="s">
        <v>329</v>
      </c>
      <c r="F62" s="256"/>
      <c r="G62" s="257"/>
      <c r="H62" s="275"/>
      <c r="I62" s="276"/>
      <c r="J62" s="276"/>
      <c r="K62" s="276">
        <f>SUM(K59:K61)</f>
        <v>0</v>
      </c>
      <c r="L62" s="277"/>
    </row>
    <row r="63" spans="3:12" s="235" customFormat="1" ht="18" customHeight="1" x14ac:dyDescent="0.3">
      <c r="C63" s="261"/>
      <c r="D63" s="262"/>
      <c r="E63" s="262"/>
      <c r="F63" s="262"/>
      <c r="G63" s="262"/>
      <c r="H63" s="212"/>
      <c r="I63" s="262"/>
      <c r="J63" s="262"/>
      <c r="K63" s="262"/>
      <c r="L63" s="278"/>
    </row>
    <row r="64" spans="3:12" ht="18" customHeight="1" x14ac:dyDescent="0.3">
      <c r="C64" s="214">
        <v>5</v>
      </c>
      <c r="D64" s="215" t="s">
        <v>330</v>
      </c>
      <c r="E64" s="216"/>
      <c r="F64" s="216"/>
      <c r="G64" s="216"/>
      <c r="H64" s="217"/>
      <c r="I64" s="237"/>
      <c r="J64" s="237"/>
      <c r="K64" s="237"/>
      <c r="L64" s="238"/>
    </row>
    <row r="65" spans="3:12" ht="51.75" customHeight="1" x14ac:dyDescent="0.3">
      <c r="C65" s="219"/>
      <c r="D65" s="220" t="s">
        <v>289</v>
      </c>
      <c r="E65" s="1109" t="s">
        <v>331</v>
      </c>
      <c r="F65" s="1110"/>
      <c r="G65" s="1111"/>
      <c r="H65" s="240" t="s">
        <v>297</v>
      </c>
      <c r="I65" s="268"/>
      <c r="J65" s="268"/>
      <c r="K65" s="268"/>
      <c r="L65" s="243"/>
    </row>
    <row r="66" spans="3:12" ht="36.75" customHeight="1" x14ac:dyDescent="0.3">
      <c r="C66" s="219"/>
      <c r="D66" s="220" t="s">
        <v>291</v>
      </c>
      <c r="E66" s="1109" t="s">
        <v>332</v>
      </c>
      <c r="F66" s="1110"/>
      <c r="G66" s="1111"/>
      <c r="H66" s="240" t="s">
        <v>297</v>
      </c>
      <c r="I66" s="268"/>
      <c r="J66" s="268"/>
      <c r="K66" s="268"/>
      <c r="L66" s="243"/>
    </row>
    <row r="67" spans="3:12" ht="36" customHeight="1" x14ac:dyDescent="0.3">
      <c r="C67" s="301"/>
      <c r="D67" s="220" t="s">
        <v>293</v>
      </c>
      <c r="E67" s="1109" t="s">
        <v>333</v>
      </c>
      <c r="F67" s="1110"/>
      <c r="G67" s="1111"/>
      <c r="H67" s="240" t="s">
        <v>297</v>
      </c>
      <c r="I67" s="268"/>
      <c r="J67" s="268"/>
      <c r="K67" s="268"/>
      <c r="L67" s="243"/>
    </row>
    <row r="68" spans="3:12" ht="18" customHeight="1" x14ac:dyDescent="0.3">
      <c r="C68" s="219"/>
      <c r="D68" s="293" t="s">
        <v>298</v>
      </c>
      <c r="E68" s="294" t="s">
        <v>334</v>
      </c>
      <c r="F68" s="295"/>
      <c r="G68" s="296"/>
      <c r="H68" s="297" t="s">
        <v>297</v>
      </c>
      <c r="I68" s="298"/>
      <c r="J68" s="299"/>
      <c r="K68" s="299"/>
      <c r="L68" s="300"/>
    </row>
    <row r="69" spans="3:12" ht="33" customHeight="1" x14ac:dyDescent="0.3">
      <c r="C69" s="219"/>
      <c r="D69" s="220" t="s">
        <v>301</v>
      </c>
      <c r="E69" s="1112" t="s">
        <v>335</v>
      </c>
      <c r="F69" s="1113"/>
      <c r="G69" s="1114"/>
      <c r="H69" s="240" t="s">
        <v>297</v>
      </c>
      <c r="I69" s="268"/>
      <c r="J69" s="268"/>
      <c r="K69" s="268"/>
      <c r="L69" s="243"/>
    </row>
    <row r="70" spans="3:12" ht="18" customHeight="1" x14ac:dyDescent="0.3">
      <c r="C70" s="219"/>
      <c r="D70" s="220" t="s">
        <v>308</v>
      </c>
      <c r="E70" s="221" t="s">
        <v>336</v>
      </c>
      <c r="F70" s="227"/>
      <c r="G70" s="228"/>
      <c r="H70" s="267" t="s">
        <v>297</v>
      </c>
      <c r="I70" s="242"/>
      <c r="J70" s="268"/>
      <c r="K70" s="268"/>
      <c r="L70" s="243"/>
    </row>
    <row r="71" spans="3:12" ht="34.5" customHeight="1" x14ac:dyDescent="0.3">
      <c r="C71" s="219"/>
      <c r="D71" s="220" t="s">
        <v>310</v>
      </c>
      <c r="E71" s="1112" t="s">
        <v>337</v>
      </c>
      <c r="F71" s="1113"/>
      <c r="G71" s="1114"/>
      <c r="H71" s="240" t="s">
        <v>297</v>
      </c>
      <c r="I71" s="268"/>
      <c r="J71" s="268"/>
      <c r="K71" s="268"/>
      <c r="L71" s="243"/>
    </row>
    <row r="72" spans="3:12" ht="18" customHeight="1" x14ac:dyDescent="0.3">
      <c r="C72" s="219"/>
      <c r="D72" s="220" t="s">
        <v>312</v>
      </c>
      <c r="E72" s="221" t="s">
        <v>338</v>
      </c>
      <c r="F72" s="227"/>
      <c r="G72" s="228"/>
      <c r="H72" s="267" t="s">
        <v>297</v>
      </c>
      <c r="I72" s="242"/>
      <c r="J72" s="242"/>
      <c r="K72" s="242"/>
      <c r="L72" s="243"/>
    </row>
    <row r="73" spans="3:12" s="235" customFormat="1" ht="18" customHeight="1" x14ac:dyDescent="0.3">
      <c r="C73" s="214"/>
      <c r="D73" s="265" t="s">
        <v>9</v>
      </c>
      <c r="E73" s="266" t="s">
        <v>339</v>
      </c>
      <c r="F73" s="256"/>
      <c r="G73" s="257"/>
      <c r="H73" s="275"/>
      <c r="I73" s="276"/>
      <c r="J73" s="276"/>
      <c r="K73" s="279">
        <f>SUM(K65:K72)</f>
        <v>0</v>
      </c>
      <c r="L73" s="277"/>
    </row>
    <row r="74" spans="3:12" s="235" customFormat="1" ht="18" customHeight="1" x14ac:dyDescent="0.3">
      <c r="C74" s="261"/>
      <c r="D74" s="262"/>
      <c r="E74" s="262"/>
      <c r="F74" s="262"/>
      <c r="G74" s="262"/>
      <c r="H74" s="212"/>
      <c r="I74" s="262"/>
      <c r="J74" s="262"/>
      <c r="K74" s="262"/>
      <c r="L74" s="278"/>
    </row>
    <row r="75" spans="3:12" ht="18" customHeight="1" x14ac:dyDescent="0.3">
      <c r="C75" s="214">
        <v>6</v>
      </c>
      <c r="D75" s="215" t="s">
        <v>340</v>
      </c>
      <c r="E75" s="216"/>
      <c r="F75" s="216"/>
      <c r="G75" s="216"/>
      <c r="H75" s="217"/>
      <c r="I75" s="237"/>
      <c r="J75" s="237"/>
      <c r="K75" s="237"/>
      <c r="L75" s="238"/>
    </row>
    <row r="76" spans="3:12" ht="18" customHeight="1" x14ac:dyDescent="0.3">
      <c r="C76" s="219"/>
      <c r="D76" s="220" t="s">
        <v>289</v>
      </c>
      <c r="E76" s="221" t="s">
        <v>341</v>
      </c>
      <c r="F76" s="227"/>
      <c r="G76" s="228"/>
      <c r="H76" s="267" t="s">
        <v>145</v>
      </c>
      <c r="I76" s="242">
        <v>1</v>
      </c>
      <c r="J76" s="242">
        <v>500000</v>
      </c>
      <c r="K76" s="268">
        <f>J76*I76</f>
        <v>500000</v>
      </c>
      <c r="L76" s="243"/>
    </row>
    <row r="77" spans="3:12" ht="18" customHeight="1" x14ac:dyDescent="0.3">
      <c r="C77" s="219"/>
      <c r="D77" s="220" t="s">
        <v>291</v>
      </c>
      <c r="E77" s="221" t="s">
        <v>342</v>
      </c>
      <c r="F77" s="227"/>
      <c r="G77" s="228"/>
      <c r="H77" s="267" t="s">
        <v>145</v>
      </c>
      <c r="I77" s="242"/>
      <c r="J77" s="242"/>
      <c r="K77" s="268"/>
      <c r="L77" s="243"/>
    </row>
    <row r="78" spans="3:12" ht="33.75" customHeight="1" x14ac:dyDescent="0.3">
      <c r="C78" s="219"/>
      <c r="D78" s="220" t="s">
        <v>293</v>
      </c>
      <c r="E78" s="1109" t="s">
        <v>343</v>
      </c>
      <c r="F78" s="1110"/>
      <c r="G78" s="1111"/>
      <c r="H78" s="240" t="s">
        <v>157</v>
      </c>
      <c r="I78" s="268"/>
      <c r="J78" s="268"/>
      <c r="K78" s="268"/>
      <c r="L78" s="243"/>
    </row>
    <row r="79" spans="3:12" ht="53.25" customHeight="1" x14ac:dyDescent="0.3">
      <c r="C79" s="219"/>
      <c r="D79" s="220" t="s">
        <v>298</v>
      </c>
      <c r="E79" s="1109" t="s">
        <v>344</v>
      </c>
      <c r="F79" s="1110"/>
      <c r="G79" s="1111"/>
      <c r="H79" s="240" t="s">
        <v>158</v>
      </c>
      <c r="I79" s="268"/>
      <c r="J79" s="268"/>
      <c r="K79" s="268"/>
      <c r="L79" s="243"/>
    </row>
    <row r="80" spans="3:12" ht="18" customHeight="1" x14ac:dyDescent="0.3">
      <c r="C80" s="219"/>
      <c r="D80" s="220" t="s">
        <v>301</v>
      </c>
      <c r="E80" s="221" t="s">
        <v>345</v>
      </c>
      <c r="F80" s="227"/>
      <c r="G80" s="228"/>
      <c r="H80" s="267" t="s">
        <v>297</v>
      </c>
      <c r="I80" s="242"/>
      <c r="J80" s="242"/>
      <c r="K80" s="268"/>
      <c r="L80" s="243"/>
    </row>
    <row r="81" spans="3:12" ht="18" customHeight="1" x14ac:dyDescent="0.3">
      <c r="C81" s="219"/>
      <c r="D81" s="220" t="s">
        <v>308</v>
      </c>
      <c r="E81" s="221" t="s">
        <v>346</v>
      </c>
      <c r="F81" s="227"/>
      <c r="G81" s="228"/>
      <c r="H81" s="267" t="s">
        <v>145</v>
      </c>
      <c r="I81" s="242"/>
      <c r="J81" s="242"/>
      <c r="K81" s="268"/>
      <c r="L81" s="243"/>
    </row>
    <row r="82" spans="3:12" ht="18" customHeight="1" x14ac:dyDescent="0.3">
      <c r="C82" s="219"/>
      <c r="D82" s="220" t="s">
        <v>310</v>
      </c>
      <c r="E82" s="221" t="s">
        <v>347</v>
      </c>
      <c r="F82" s="227"/>
      <c r="G82" s="228"/>
      <c r="H82" s="267" t="s">
        <v>157</v>
      </c>
      <c r="I82" s="242"/>
      <c r="J82" s="242"/>
      <c r="K82" s="268"/>
      <c r="L82" s="243"/>
    </row>
    <row r="83" spans="3:12" s="235" customFormat="1" ht="34.5" customHeight="1" x14ac:dyDescent="0.3">
      <c r="C83" s="214"/>
      <c r="D83" s="265" t="s">
        <v>11</v>
      </c>
      <c r="E83" s="1101" t="s">
        <v>348</v>
      </c>
      <c r="F83" s="1102"/>
      <c r="G83" s="1103"/>
      <c r="H83" s="275"/>
      <c r="I83" s="276"/>
      <c r="J83" s="276"/>
      <c r="K83" s="279">
        <f>SUM(K76:K82)</f>
        <v>500000</v>
      </c>
      <c r="L83" s="277"/>
    </row>
    <row r="84" spans="3:12" s="235" customFormat="1" ht="18" customHeight="1" x14ac:dyDescent="0.3">
      <c r="C84" s="261"/>
      <c r="D84" s="262"/>
      <c r="E84" s="262"/>
      <c r="F84" s="262"/>
      <c r="G84" s="262"/>
      <c r="H84" s="212"/>
      <c r="I84" s="262"/>
      <c r="J84" s="262"/>
      <c r="K84" s="262"/>
      <c r="L84" s="278"/>
    </row>
    <row r="85" spans="3:12" ht="18" customHeight="1" x14ac:dyDescent="0.3">
      <c r="C85" s="214">
        <v>7</v>
      </c>
      <c r="D85" s="215" t="s">
        <v>349</v>
      </c>
      <c r="E85" s="216"/>
      <c r="F85" s="216"/>
      <c r="G85" s="216"/>
      <c r="H85" s="217"/>
      <c r="I85" s="237"/>
      <c r="J85" s="237"/>
      <c r="K85" s="237"/>
      <c r="L85" s="238"/>
    </row>
    <row r="86" spans="3:12" ht="18" customHeight="1" x14ac:dyDescent="0.3">
      <c r="C86" s="219"/>
      <c r="D86" s="220" t="s">
        <v>289</v>
      </c>
      <c r="E86" s="221" t="s">
        <v>350</v>
      </c>
      <c r="F86" s="227"/>
      <c r="G86" s="228"/>
      <c r="H86" s="267" t="s">
        <v>58</v>
      </c>
      <c r="I86" s="268"/>
      <c r="J86" s="268"/>
      <c r="K86" s="268"/>
      <c r="L86" s="243"/>
    </row>
    <row r="87" spans="3:12" ht="18" customHeight="1" x14ac:dyDescent="0.3">
      <c r="C87" s="219"/>
      <c r="D87" s="220" t="s">
        <v>291</v>
      </c>
      <c r="E87" s="221" t="s">
        <v>351</v>
      </c>
      <c r="F87" s="227"/>
      <c r="G87" s="228"/>
      <c r="H87" s="267" t="s">
        <v>58</v>
      </c>
      <c r="I87" s="268"/>
      <c r="J87" s="268"/>
      <c r="K87" s="268"/>
      <c r="L87" s="243"/>
    </row>
    <row r="88" spans="3:12" ht="18" customHeight="1" x14ac:dyDescent="0.3">
      <c r="C88" s="219"/>
      <c r="D88" s="220" t="s">
        <v>293</v>
      </c>
      <c r="E88" s="221" t="s">
        <v>352</v>
      </c>
      <c r="F88" s="227"/>
      <c r="G88" s="228"/>
      <c r="H88" s="267" t="s">
        <v>58</v>
      </c>
      <c r="I88" s="268"/>
      <c r="J88" s="268"/>
      <c r="K88" s="268"/>
      <c r="L88" s="243"/>
    </row>
    <row r="89" spans="3:12" ht="18" customHeight="1" x14ac:dyDescent="0.3">
      <c r="C89" s="219"/>
      <c r="D89" s="220" t="s">
        <v>298</v>
      </c>
      <c r="E89" s="221" t="s">
        <v>353</v>
      </c>
      <c r="F89" s="227"/>
      <c r="G89" s="228"/>
      <c r="H89" s="267" t="s">
        <v>58</v>
      </c>
      <c r="I89" s="268"/>
      <c r="J89" s="268"/>
      <c r="K89" s="268"/>
      <c r="L89" s="243"/>
    </row>
    <row r="90" spans="3:12" ht="18" customHeight="1" x14ac:dyDescent="0.3">
      <c r="C90" s="219"/>
      <c r="D90" s="220" t="s">
        <v>301</v>
      </c>
      <c r="E90" s="221" t="s">
        <v>354</v>
      </c>
      <c r="F90" s="227"/>
      <c r="G90" s="228"/>
      <c r="H90" s="267" t="s">
        <v>58</v>
      </c>
      <c r="I90" s="268"/>
      <c r="J90" s="268"/>
      <c r="K90" s="268"/>
      <c r="L90" s="243"/>
    </row>
    <row r="91" spans="3:12" ht="18" customHeight="1" x14ac:dyDescent="0.3">
      <c r="C91" s="219"/>
      <c r="D91" s="220" t="s">
        <v>308</v>
      </c>
      <c r="E91" s="221" t="s">
        <v>355</v>
      </c>
      <c r="F91" s="227"/>
      <c r="G91" s="228"/>
      <c r="H91" s="267" t="s">
        <v>58</v>
      </c>
      <c r="I91" s="268"/>
      <c r="J91" s="268"/>
      <c r="K91" s="268"/>
      <c r="L91" s="243"/>
    </row>
    <row r="92" spans="3:12" ht="18" customHeight="1" x14ac:dyDescent="0.3">
      <c r="C92" s="219"/>
      <c r="D92" s="220" t="s">
        <v>310</v>
      </c>
      <c r="E92" s="221" t="s">
        <v>479</v>
      </c>
      <c r="F92" s="227"/>
      <c r="G92" s="228"/>
      <c r="H92" s="267" t="s">
        <v>58</v>
      </c>
      <c r="I92" s="268"/>
      <c r="J92" s="268"/>
      <c r="K92" s="268"/>
      <c r="L92" s="243"/>
    </row>
    <row r="93" spans="3:12" ht="18" customHeight="1" x14ac:dyDescent="0.3">
      <c r="C93" s="219"/>
      <c r="D93" s="220" t="s">
        <v>312</v>
      </c>
      <c r="E93" s="221" t="s">
        <v>480</v>
      </c>
      <c r="F93" s="227"/>
      <c r="G93" s="228"/>
      <c r="H93" s="267" t="s">
        <v>58</v>
      </c>
      <c r="I93" s="268"/>
      <c r="J93" s="268"/>
      <c r="K93" s="268"/>
      <c r="L93" s="243"/>
    </row>
    <row r="94" spans="3:12" ht="18" customHeight="1" x14ac:dyDescent="0.3">
      <c r="C94" s="219"/>
      <c r="D94" s="220" t="s">
        <v>356</v>
      </c>
      <c r="E94" s="221" t="s">
        <v>481</v>
      </c>
      <c r="F94" s="227"/>
      <c r="G94" s="228"/>
      <c r="H94" s="267" t="s">
        <v>58</v>
      </c>
      <c r="I94" s="268"/>
      <c r="J94" s="268"/>
      <c r="K94" s="268"/>
      <c r="L94" s="243"/>
    </row>
    <row r="95" spans="3:12" ht="18" customHeight="1" x14ac:dyDescent="0.3">
      <c r="C95" s="219"/>
      <c r="D95" s="220" t="s">
        <v>357</v>
      </c>
      <c r="E95" s="221" t="s">
        <v>482</v>
      </c>
      <c r="F95" s="227"/>
      <c r="G95" s="228"/>
      <c r="H95" s="267" t="s">
        <v>37</v>
      </c>
      <c r="I95" s="268"/>
      <c r="J95" s="268"/>
      <c r="K95" s="268"/>
      <c r="L95" s="243"/>
    </row>
    <row r="96" spans="3:12" ht="18" customHeight="1" x14ac:dyDescent="0.3">
      <c r="C96" s="219"/>
      <c r="D96" s="220" t="s">
        <v>358</v>
      </c>
      <c r="E96" s="221" t="s">
        <v>483</v>
      </c>
      <c r="F96" s="227"/>
      <c r="G96" s="228"/>
      <c r="H96" s="267" t="s">
        <v>37</v>
      </c>
      <c r="I96" s="268"/>
      <c r="J96" s="268"/>
      <c r="K96" s="268"/>
      <c r="L96" s="243"/>
    </row>
    <row r="97" spans="3:14" ht="18" customHeight="1" x14ac:dyDescent="0.3">
      <c r="C97" s="219"/>
      <c r="D97" s="220" t="s">
        <v>359</v>
      </c>
      <c r="E97" s="221" t="s">
        <v>360</v>
      </c>
      <c r="F97" s="227"/>
      <c r="G97" s="228"/>
      <c r="H97" s="267" t="s">
        <v>58</v>
      </c>
      <c r="I97" s="268"/>
      <c r="J97" s="268"/>
      <c r="K97" s="268"/>
      <c r="L97" s="243"/>
    </row>
    <row r="98" spans="3:14" ht="18" customHeight="1" x14ac:dyDescent="0.3">
      <c r="C98" s="219"/>
      <c r="D98" s="220" t="s">
        <v>37</v>
      </c>
      <c r="E98" s="221" t="s">
        <v>361</v>
      </c>
      <c r="F98" s="227"/>
      <c r="G98" s="228"/>
      <c r="H98" s="267" t="s">
        <v>58</v>
      </c>
      <c r="I98" s="268"/>
      <c r="J98" s="268"/>
      <c r="K98" s="268"/>
      <c r="L98" s="243"/>
    </row>
    <row r="99" spans="3:14" ht="18" customHeight="1" x14ac:dyDescent="0.3">
      <c r="C99" s="219"/>
      <c r="D99" s="220" t="s">
        <v>362</v>
      </c>
      <c r="E99" s="221" t="s">
        <v>363</v>
      </c>
      <c r="F99" s="227"/>
      <c r="G99" s="228"/>
      <c r="H99" s="267" t="s">
        <v>58</v>
      </c>
      <c r="I99" s="268"/>
      <c r="J99" s="268"/>
      <c r="K99" s="268"/>
      <c r="L99" s="243"/>
    </row>
    <row r="100" spans="3:14" ht="64.5" customHeight="1" x14ac:dyDescent="0.3">
      <c r="C100" s="219"/>
      <c r="D100" s="220" t="s">
        <v>364</v>
      </c>
      <c r="E100" s="1109" t="s">
        <v>365</v>
      </c>
      <c r="F100" s="1110"/>
      <c r="G100" s="1111"/>
      <c r="H100" s="240" t="s">
        <v>58</v>
      </c>
      <c r="I100" s="268"/>
      <c r="J100" s="268"/>
      <c r="K100" s="268"/>
      <c r="L100" s="243"/>
    </row>
    <row r="101" spans="3:14" ht="83.25" customHeight="1" x14ac:dyDescent="0.3">
      <c r="C101" s="219"/>
      <c r="D101" s="220" t="s">
        <v>366</v>
      </c>
      <c r="E101" s="1109" t="s">
        <v>367</v>
      </c>
      <c r="F101" s="1110"/>
      <c r="G101" s="1111"/>
      <c r="H101" s="240" t="s">
        <v>58</v>
      </c>
      <c r="I101" s="268"/>
      <c r="J101" s="268"/>
      <c r="K101" s="268"/>
      <c r="L101" s="243"/>
      <c r="N101" s="280"/>
    </row>
    <row r="102" spans="3:14" s="235" customFormat="1" ht="20.100000000000001" customHeight="1" x14ac:dyDescent="0.3">
      <c r="C102" s="214"/>
      <c r="D102" s="265" t="s">
        <v>368</v>
      </c>
      <c r="E102" s="266" t="s">
        <v>369</v>
      </c>
      <c r="F102" s="256"/>
      <c r="G102" s="257"/>
      <c r="H102" s="275"/>
      <c r="I102" s="276"/>
      <c r="J102" s="276"/>
      <c r="K102" s="279">
        <f>SUM(K86:K101)</f>
        <v>0</v>
      </c>
      <c r="L102" s="277"/>
    </row>
    <row r="103" spans="3:14" s="235" customFormat="1" ht="18" customHeight="1" x14ac:dyDescent="0.3">
      <c r="C103" s="261"/>
      <c r="D103" s="262"/>
      <c r="E103" s="262"/>
      <c r="F103" s="262"/>
      <c r="G103" s="262"/>
      <c r="H103" s="212"/>
      <c r="I103" s="262"/>
      <c r="J103" s="262"/>
      <c r="K103" s="262"/>
      <c r="L103" s="278"/>
    </row>
    <row r="104" spans="3:14" s="284" customFormat="1" ht="33.75" customHeight="1" x14ac:dyDescent="0.3">
      <c r="C104" s="254">
        <v>8</v>
      </c>
      <c r="D104" s="1101" t="s">
        <v>370</v>
      </c>
      <c r="E104" s="1102"/>
      <c r="F104" s="1102"/>
      <c r="G104" s="1102"/>
      <c r="H104" s="281"/>
      <c r="I104" s="282"/>
      <c r="J104" s="282"/>
      <c r="K104" s="282"/>
      <c r="L104" s="283"/>
    </row>
    <row r="105" spans="3:14" ht="18" customHeight="1" x14ac:dyDescent="0.3">
      <c r="C105" s="219"/>
      <c r="D105" s="220" t="s">
        <v>289</v>
      </c>
      <c r="E105" s="221" t="s">
        <v>371</v>
      </c>
      <c r="F105" s="227"/>
      <c r="G105" s="228"/>
      <c r="H105" s="267" t="s">
        <v>372</v>
      </c>
      <c r="I105" s="268"/>
      <c r="J105" s="268"/>
      <c r="K105" s="268"/>
      <c r="L105" s="243"/>
    </row>
    <row r="106" spans="3:14" ht="18" customHeight="1" x14ac:dyDescent="0.3">
      <c r="C106" s="219"/>
      <c r="D106" s="220" t="s">
        <v>291</v>
      </c>
      <c r="E106" s="221" t="s">
        <v>373</v>
      </c>
      <c r="F106" s="227"/>
      <c r="G106" s="228"/>
      <c r="H106" s="267" t="s">
        <v>372</v>
      </c>
      <c r="I106" s="268"/>
      <c r="J106" s="268"/>
      <c r="K106" s="268"/>
      <c r="L106" s="243"/>
    </row>
    <row r="107" spans="3:14" ht="18" customHeight="1" x14ac:dyDescent="0.3">
      <c r="C107" s="219"/>
      <c r="D107" s="220" t="s">
        <v>293</v>
      </c>
      <c r="E107" s="221" t="s">
        <v>374</v>
      </c>
      <c r="F107" s="227"/>
      <c r="G107" s="228"/>
      <c r="H107" s="267" t="s">
        <v>372</v>
      </c>
      <c r="I107" s="268"/>
      <c r="J107" s="268"/>
      <c r="K107" s="268"/>
      <c r="L107" s="243"/>
    </row>
    <row r="108" spans="3:14" ht="18" customHeight="1" x14ac:dyDescent="0.3">
      <c r="C108" s="219"/>
      <c r="D108" s="220" t="s">
        <v>298</v>
      </c>
      <c r="E108" s="221" t="s">
        <v>375</v>
      </c>
      <c r="F108" s="227"/>
      <c r="G108" s="228"/>
      <c r="H108" s="267" t="s">
        <v>372</v>
      </c>
      <c r="I108" s="268"/>
      <c r="J108" s="268"/>
      <c r="K108" s="268"/>
      <c r="L108" s="243"/>
    </row>
    <row r="109" spans="3:14" ht="18" customHeight="1" x14ac:dyDescent="0.3">
      <c r="C109" s="219"/>
      <c r="D109" s="220" t="s">
        <v>301</v>
      </c>
      <c r="E109" s="221" t="s">
        <v>376</v>
      </c>
      <c r="F109" s="227"/>
      <c r="G109" s="228"/>
      <c r="H109" s="267" t="s">
        <v>372</v>
      </c>
      <c r="I109" s="268"/>
      <c r="J109" s="268"/>
      <c r="K109" s="268"/>
      <c r="L109" s="243"/>
    </row>
    <row r="110" spans="3:14" ht="18" customHeight="1" x14ac:dyDescent="0.3">
      <c r="C110" s="219"/>
      <c r="D110" s="220" t="s">
        <v>308</v>
      </c>
      <c r="E110" s="221" t="s">
        <v>377</v>
      </c>
      <c r="F110" s="227"/>
      <c r="G110" s="228"/>
      <c r="H110" s="267" t="s">
        <v>372</v>
      </c>
      <c r="I110" s="268"/>
      <c r="J110" s="268"/>
      <c r="K110" s="268"/>
      <c r="L110" s="243"/>
    </row>
    <row r="111" spans="3:14" ht="18" customHeight="1" x14ac:dyDescent="0.3">
      <c r="C111" s="219"/>
      <c r="D111" s="220" t="s">
        <v>310</v>
      </c>
      <c r="E111" s="221" t="s">
        <v>378</v>
      </c>
      <c r="F111" s="227"/>
      <c r="G111" s="228"/>
      <c r="H111" s="267" t="s">
        <v>372</v>
      </c>
      <c r="I111" s="268"/>
      <c r="J111" s="268"/>
      <c r="K111" s="268"/>
      <c r="L111" s="243"/>
    </row>
    <row r="112" spans="3:14" ht="18" customHeight="1" x14ac:dyDescent="0.3">
      <c r="C112" s="219"/>
      <c r="D112" s="220" t="s">
        <v>312</v>
      </c>
      <c r="E112" s="221" t="s">
        <v>379</v>
      </c>
      <c r="F112" s="227"/>
      <c r="G112" s="228"/>
      <c r="H112" s="267" t="s">
        <v>372</v>
      </c>
      <c r="I112" s="268"/>
      <c r="J112" s="268"/>
      <c r="K112" s="268"/>
      <c r="L112" s="243"/>
    </row>
    <row r="113" spans="3:12" ht="18" customHeight="1" x14ac:dyDescent="0.3">
      <c r="C113" s="219"/>
      <c r="D113" s="220" t="s">
        <v>356</v>
      </c>
      <c r="E113" s="221" t="s">
        <v>380</v>
      </c>
      <c r="F113" s="227"/>
      <c r="G113" s="228"/>
      <c r="H113" s="267" t="s">
        <v>372</v>
      </c>
      <c r="I113" s="268"/>
      <c r="J113" s="268"/>
      <c r="K113" s="268"/>
      <c r="L113" s="243"/>
    </row>
    <row r="114" spans="3:12" ht="18" customHeight="1" x14ac:dyDescent="0.3">
      <c r="C114" s="219"/>
      <c r="D114" s="220" t="s">
        <v>357</v>
      </c>
      <c r="E114" s="221" t="s">
        <v>381</v>
      </c>
      <c r="F114" s="227"/>
      <c r="G114" s="228"/>
      <c r="H114" s="267" t="s">
        <v>372</v>
      </c>
      <c r="I114" s="268"/>
      <c r="J114" s="268"/>
      <c r="K114" s="268"/>
      <c r="L114" s="243"/>
    </row>
    <row r="115" spans="3:12" ht="18" customHeight="1" x14ac:dyDescent="0.3">
      <c r="C115" s="219"/>
      <c r="D115" s="220" t="s">
        <v>358</v>
      </c>
      <c r="E115" s="221" t="s">
        <v>382</v>
      </c>
      <c r="F115" s="227"/>
      <c r="G115" s="228"/>
      <c r="H115" s="267" t="s">
        <v>372</v>
      </c>
      <c r="I115" s="268"/>
      <c r="J115" s="268"/>
      <c r="K115" s="268"/>
      <c r="L115" s="243"/>
    </row>
    <row r="116" spans="3:12" ht="18" customHeight="1" x14ac:dyDescent="0.3">
      <c r="C116" s="219"/>
      <c r="D116" s="220" t="s">
        <v>359</v>
      </c>
      <c r="E116" s="221" t="s">
        <v>383</v>
      </c>
      <c r="F116" s="227"/>
      <c r="G116" s="228"/>
      <c r="H116" s="267" t="s">
        <v>372</v>
      </c>
      <c r="I116" s="268"/>
      <c r="J116" s="268"/>
      <c r="K116" s="268"/>
      <c r="L116" s="243"/>
    </row>
    <row r="117" spans="3:12" ht="18" customHeight="1" x14ac:dyDescent="0.3">
      <c r="C117" s="219"/>
      <c r="D117" s="220" t="s">
        <v>37</v>
      </c>
      <c r="E117" s="221" t="s">
        <v>384</v>
      </c>
      <c r="F117" s="227"/>
      <c r="G117" s="228"/>
      <c r="H117" s="267" t="s">
        <v>372</v>
      </c>
      <c r="I117" s="268"/>
      <c r="J117" s="268"/>
      <c r="K117" s="268"/>
      <c r="L117" s="243"/>
    </row>
    <row r="118" spans="3:12" ht="18" customHeight="1" x14ac:dyDescent="0.3">
      <c r="C118" s="219"/>
      <c r="D118" s="220" t="s">
        <v>362</v>
      </c>
      <c r="E118" s="221" t="s">
        <v>385</v>
      </c>
      <c r="F118" s="227"/>
      <c r="G118" s="228"/>
      <c r="H118" s="267" t="s">
        <v>372</v>
      </c>
      <c r="I118" s="268"/>
      <c r="J118" s="268"/>
      <c r="K118" s="268"/>
      <c r="L118" s="243"/>
    </row>
    <row r="119" spans="3:12" ht="18" customHeight="1" x14ac:dyDescent="0.3">
      <c r="C119" s="219"/>
      <c r="D119" s="220" t="s">
        <v>364</v>
      </c>
      <c r="E119" s="221" t="s">
        <v>386</v>
      </c>
      <c r="F119" s="227"/>
      <c r="G119" s="228"/>
      <c r="H119" s="267" t="s">
        <v>372</v>
      </c>
      <c r="I119" s="268"/>
      <c r="J119" s="268"/>
      <c r="K119" s="268"/>
      <c r="L119" s="243"/>
    </row>
    <row r="120" spans="3:12" ht="18" customHeight="1" x14ac:dyDescent="0.3">
      <c r="C120" s="219"/>
      <c r="D120" s="220" t="s">
        <v>366</v>
      </c>
      <c r="E120" s="221" t="s">
        <v>387</v>
      </c>
      <c r="F120" s="227"/>
      <c r="G120" s="228"/>
      <c r="H120" s="267" t="s">
        <v>372</v>
      </c>
      <c r="I120" s="268"/>
      <c r="J120" s="268"/>
      <c r="K120" s="268"/>
      <c r="L120" s="243"/>
    </row>
    <row r="121" spans="3:12" s="235" customFormat="1" ht="36.75" customHeight="1" x14ac:dyDescent="0.3">
      <c r="C121" s="214"/>
      <c r="D121" s="265" t="s">
        <v>388</v>
      </c>
      <c r="E121" s="1101" t="s">
        <v>389</v>
      </c>
      <c r="F121" s="1102"/>
      <c r="G121" s="1103"/>
      <c r="H121" s="275"/>
      <c r="I121" s="276"/>
      <c r="J121" s="276"/>
      <c r="K121" s="279">
        <f>SUM(K105:K120)</f>
        <v>0</v>
      </c>
      <c r="L121" s="277"/>
    </row>
    <row r="122" spans="3:12" s="235" customFormat="1" ht="18" customHeight="1" x14ac:dyDescent="0.3">
      <c r="C122" s="261"/>
      <c r="D122" s="262"/>
      <c r="E122" s="262"/>
      <c r="F122" s="262"/>
      <c r="G122" s="262"/>
      <c r="H122" s="212"/>
      <c r="I122" s="262"/>
      <c r="J122" s="262"/>
      <c r="K122" s="262"/>
      <c r="L122" s="278"/>
    </row>
    <row r="123" spans="3:12" ht="18" customHeight="1" x14ac:dyDescent="0.3">
      <c r="C123" s="214">
        <v>9</v>
      </c>
      <c r="D123" s="215" t="s">
        <v>390</v>
      </c>
      <c r="E123" s="216"/>
      <c r="F123" s="216"/>
      <c r="G123" s="216"/>
      <c r="H123" s="217"/>
      <c r="I123" s="237"/>
      <c r="J123" s="237"/>
      <c r="K123" s="237"/>
      <c r="L123" s="238"/>
    </row>
    <row r="124" spans="3:12" ht="18" customHeight="1" x14ac:dyDescent="0.3">
      <c r="C124" s="219"/>
      <c r="D124" s="220" t="s">
        <v>289</v>
      </c>
      <c r="E124" s="221" t="s">
        <v>391</v>
      </c>
      <c r="F124" s="227"/>
      <c r="G124" s="228"/>
      <c r="H124" s="267" t="s">
        <v>58</v>
      </c>
      <c r="I124" s="242"/>
      <c r="J124" s="242"/>
      <c r="K124" s="242"/>
      <c r="L124" s="243"/>
    </row>
    <row r="125" spans="3:12" ht="18" customHeight="1" x14ac:dyDescent="0.3">
      <c r="C125" s="301"/>
      <c r="D125" s="220" t="s">
        <v>291</v>
      </c>
      <c r="E125" s="221" t="s">
        <v>392</v>
      </c>
      <c r="F125" s="227"/>
      <c r="G125" s="228"/>
      <c r="H125" s="267" t="s">
        <v>58</v>
      </c>
      <c r="I125" s="242"/>
      <c r="J125" s="242"/>
      <c r="K125" s="242"/>
      <c r="L125" s="243"/>
    </row>
    <row r="126" spans="3:12" ht="18" customHeight="1" x14ac:dyDescent="0.3">
      <c r="C126" s="219"/>
      <c r="D126" s="293" t="s">
        <v>293</v>
      </c>
      <c r="E126" s="294" t="s">
        <v>393</v>
      </c>
      <c r="F126" s="295"/>
      <c r="G126" s="296"/>
      <c r="H126" s="297" t="s">
        <v>58</v>
      </c>
      <c r="I126" s="298"/>
      <c r="J126" s="298"/>
      <c r="K126" s="298"/>
      <c r="L126" s="300"/>
    </row>
    <row r="127" spans="3:12" ht="18" customHeight="1" x14ac:dyDescent="0.3">
      <c r="C127" s="219"/>
      <c r="D127" s="220" t="s">
        <v>298</v>
      </c>
      <c r="E127" s="221" t="s">
        <v>394</v>
      </c>
      <c r="F127" s="227"/>
      <c r="G127" s="228"/>
      <c r="H127" s="267" t="s">
        <v>58</v>
      </c>
      <c r="I127" s="242"/>
      <c r="J127" s="242"/>
      <c r="K127" s="242"/>
      <c r="L127" s="243"/>
    </row>
    <row r="128" spans="3:12" ht="18" customHeight="1" x14ac:dyDescent="0.3">
      <c r="C128" s="219"/>
      <c r="D128" s="220" t="s">
        <v>301</v>
      </c>
      <c r="E128" s="221" t="s">
        <v>395</v>
      </c>
      <c r="F128" s="227"/>
      <c r="G128" s="228"/>
      <c r="H128" s="267" t="s">
        <v>58</v>
      </c>
      <c r="I128" s="242"/>
      <c r="J128" s="242"/>
      <c r="K128" s="242"/>
      <c r="L128" s="243"/>
    </row>
    <row r="129" spans="3:12" ht="18" customHeight="1" x14ac:dyDescent="0.3">
      <c r="C129" s="219"/>
      <c r="D129" s="220" t="s">
        <v>308</v>
      </c>
      <c r="E129" s="221" t="s">
        <v>396</v>
      </c>
      <c r="F129" s="227"/>
      <c r="G129" s="228"/>
      <c r="H129" s="267" t="s">
        <v>157</v>
      </c>
      <c r="I129" s="242"/>
      <c r="J129" s="242"/>
      <c r="K129" s="242"/>
      <c r="L129" s="243"/>
    </row>
    <row r="130" spans="3:12" ht="18" customHeight="1" x14ac:dyDescent="0.3">
      <c r="C130" s="219"/>
      <c r="D130" s="220" t="s">
        <v>310</v>
      </c>
      <c r="E130" s="226" t="s">
        <v>397</v>
      </c>
      <c r="F130" s="227"/>
      <c r="G130" s="228"/>
      <c r="H130" s="267" t="s">
        <v>398</v>
      </c>
      <c r="I130" s="242"/>
      <c r="J130" s="242"/>
      <c r="K130" s="242"/>
      <c r="L130" s="243"/>
    </row>
    <row r="131" spans="3:12" ht="18" customHeight="1" x14ac:dyDescent="0.3">
      <c r="C131" s="219"/>
      <c r="D131" s="220" t="s">
        <v>312</v>
      </c>
      <c r="E131" s="221" t="s">
        <v>399</v>
      </c>
      <c r="F131" s="227"/>
      <c r="G131" s="228"/>
      <c r="H131" s="267" t="s">
        <v>400</v>
      </c>
      <c r="I131" s="242"/>
      <c r="J131" s="242"/>
      <c r="K131" s="242"/>
      <c r="L131" s="243"/>
    </row>
    <row r="132" spans="3:12" ht="18" customHeight="1" x14ac:dyDescent="0.3">
      <c r="C132" s="219"/>
      <c r="D132" s="220" t="s">
        <v>356</v>
      </c>
      <c r="E132" s="221" t="s">
        <v>401</v>
      </c>
      <c r="F132" s="227"/>
      <c r="G132" s="228"/>
      <c r="H132" s="267" t="s">
        <v>157</v>
      </c>
      <c r="I132" s="242"/>
      <c r="J132" s="242"/>
      <c r="K132" s="242"/>
      <c r="L132" s="243"/>
    </row>
    <row r="133" spans="3:12" s="235" customFormat="1" ht="36.75" customHeight="1" thickBot="1" x14ac:dyDescent="0.35">
      <c r="C133" s="285"/>
      <c r="D133" s="286" t="s">
        <v>281</v>
      </c>
      <c r="E133" s="1104" t="s">
        <v>402</v>
      </c>
      <c r="F133" s="1105"/>
      <c r="G133" s="1106"/>
      <c r="H133" s="287"/>
      <c r="I133" s="288"/>
      <c r="J133" s="288"/>
      <c r="K133" s="289">
        <f>SUM(K124:K132)</f>
        <v>0</v>
      </c>
      <c r="L133" s="290"/>
    </row>
    <row r="134" spans="3:12" s="235" customFormat="1" ht="30" customHeight="1" thickTop="1" thickBot="1" x14ac:dyDescent="0.35">
      <c r="C134" s="1107" t="s">
        <v>403</v>
      </c>
      <c r="D134" s="1108"/>
      <c r="E134" s="1108"/>
      <c r="F134" s="1108"/>
      <c r="G134" s="1108"/>
      <c r="H134" s="1108"/>
      <c r="I134" s="1108"/>
      <c r="J134" s="1108"/>
      <c r="K134" s="291">
        <f>+K13+K32+K56+K62+K73+K83+K102+K121+K133</f>
        <v>1175000</v>
      </c>
      <c r="L134" s="292"/>
    </row>
    <row r="135" spans="3:12" ht="18" customHeight="1" x14ac:dyDescent="0.3">
      <c r="C135" s="207"/>
    </row>
    <row r="136" spans="3:12" ht="18" customHeight="1" x14ac:dyDescent="0.3">
      <c r="C136" s="207"/>
    </row>
  </sheetData>
  <mergeCells count="35">
    <mergeCell ref="L10:L12"/>
    <mergeCell ref="E11:G11"/>
    <mergeCell ref="C2:L2"/>
    <mergeCell ref="C3:L3"/>
    <mergeCell ref="C4:L4"/>
    <mergeCell ref="C6:C7"/>
    <mergeCell ref="D6:G7"/>
    <mergeCell ref="I6:I7"/>
    <mergeCell ref="L6:L7"/>
    <mergeCell ref="D8:G8"/>
    <mergeCell ref="H10:H12"/>
    <mergeCell ref="I10:I12"/>
    <mergeCell ref="J10:J12"/>
    <mergeCell ref="K10:K12"/>
    <mergeCell ref="E71:G71"/>
    <mergeCell ref="E17:G17"/>
    <mergeCell ref="E18:G18"/>
    <mergeCell ref="E32:G32"/>
    <mergeCell ref="E48:G48"/>
    <mergeCell ref="E50:G50"/>
    <mergeCell ref="E51:G51"/>
    <mergeCell ref="E56:G56"/>
    <mergeCell ref="E65:G65"/>
    <mergeCell ref="E66:G66"/>
    <mergeCell ref="E67:G67"/>
    <mergeCell ref="E69:G69"/>
    <mergeCell ref="E121:G121"/>
    <mergeCell ref="E133:G133"/>
    <mergeCell ref="C134:J134"/>
    <mergeCell ref="E78:G78"/>
    <mergeCell ref="E79:G79"/>
    <mergeCell ref="E83:G83"/>
    <mergeCell ref="E100:G100"/>
    <mergeCell ref="E101:G101"/>
    <mergeCell ref="D104:G104"/>
  </mergeCells>
  <printOptions horizontalCentered="1"/>
  <pageMargins left="0.6692913385826772" right="0.51181102362204722" top="0.6692913385826772" bottom="0.51181102362204722" header="0" footer="0"/>
  <pageSetup paperSize="9" scale="58" fitToHeight="0"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DEDB83-DA8E-437C-A587-4F0DDC9C10FD}">
  <sheetPr>
    <tabColor theme="9" tint="0.39997558519241921"/>
  </sheetPr>
  <dimension ref="B1:M99"/>
  <sheetViews>
    <sheetView view="pageBreakPreview" topLeftCell="A58" zoomScale="85" zoomScaleNormal="85" zoomScaleSheetLayoutView="85" workbookViewId="0">
      <selection activeCell="G64" sqref="G64"/>
    </sheetView>
  </sheetViews>
  <sheetFormatPr defaultColWidth="9.109375" defaultRowHeight="13.8" x14ac:dyDescent="0.3"/>
  <cols>
    <col min="1" max="1" width="9.109375" style="172"/>
    <col min="2" max="2" width="9.33203125" style="171" customWidth="1"/>
    <col min="3" max="3" width="13.6640625" style="521" customWidth="1"/>
    <col min="4" max="5" width="2.5546875" style="172" customWidth="1"/>
    <col min="6" max="6" width="34.6640625" style="172" customWidth="1"/>
    <col min="7" max="7" width="15.5546875" style="172" customWidth="1"/>
    <col min="8" max="8" width="10.109375" style="171" customWidth="1"/>
    <col min="9" max="9" width="17.5546875" style="172" customWidth="1"/>
    <col min="10" max="16384" width="9.109375" style="172"/>
  </cols>
  <sheetData>
    <row r="1" spans="2:9" ht="14.4" thickBot="1" x14ac:dyDescent="0.35"/>
    <row r="2" spans="2:9" ht="8.25" customHeight="1" x14ac:dyDescent="0.3">
      <c r="B2" s="174"/>
      <c r="C2" s="518"/>
      <c r="D2" s="175"/>
      <c r="E2" s="175"/>
      <c r="F2" s="175"/>
      <c r="G2" s="175"/>
      <c r="H2" s="176"/>
      <c r="I2" s="177"/>
    </row>
    <row r="3" spans="2:9" ht="20.399999999999999" x14ac:dyDescent="0.3">
      <c r="B3" s="989" t="s">
        <v>407</v>
      </c>
      <c r="C3" s="990"/>
      <c r="D3" s="990"/>
      <c r="E3" s="990"/>
      <c r="F3" s="990"/>
      <c r="G3" s="990"/>
      <c r="H3" s="990"/>
      <c r="I3" s="991"/>
    </row>
    <row r="4" spans="2:9" ht="17.399999999999999" x14ac:dyDescent="0.3">
      <c r="B4" s="1034" t="s">
        <v>841</v>
      </c>
      <c r="C4" s="1035"/>
      <c r="D4" s="1035"/>
      <c r="E4" s="1035"/>
      <c r="F4" s="1035"/>
      <c r="G4" s="1035"/>
      <c r="H4" s="1035"/>
      <c r="I4" s="1036"/>
    </row>
    <row r="5" spans="2:9" x14ac:dyDescent="0.3">
      <c r="B5" s="178"/>
      <c r="I5" s="179"/>
    </row>
    <row r="6" spans="2:9" x14ac:dyDescent="0.3">
      <c r="B6" s="180"/>
      <c r="I6" s="179"/>
    </row>
    <row r="7" spans="2:9" x14ac:dyDescent="0.3">
      <c r="B7" s="180" t="s">
        <v>409</v>
      </c>
      <c r="D7" s="172" t="s">
        <v>269</v>
      </c>
      <c r="E7" s="172" t="str">
        <f>RAB!E6</f>
        <v>PERENCANAAN PEMBANGUNAN KANDANG AYAM PETELUR</v>
      </c>
      <c r="I7" s="179"/>
    </row>
    <row r="8" spans="2:9" x14ac:dyDescent="0.3">
      <c r="B8" s="180" t="s">
        <v>270</v>
      </c>
      <c r="D8" s="172" t="s">
        <v>269</v>
      </c>
      <c r="E8" s="172" t="str">
        <f>RAB!E7</f>
        <v>ACEH BARAT</v>
      </c>
      <c r="I8" s="179"/>
    </row>
    <row r="9" spans="2:9" x14ac:dyDescent="0.3">
      <c r="B9" s="180" t="s">
        <v>271</v>
      </c>
      <c r="D9" s="172" t="s">
        <v>269</v>
      </c>
      <c r="E9" s="182" t="str">
        <f>RAB!E8</f>
        <v>2023</v>
      </c>
      <c r="I9" s="179"/>
    </row>
    <row r="10" spans="2:9" ht="14.4" thickBot="1" x14ac:dyDescent="0.35">
      <c r="B10" s="203"/>
      <c r="C10" s="519"/>
      <c r="D10" s="191"/>
      <c r="E10" s="191"/>
      <c r="F10" s="191"/>
      <c r="G10" s="191"/>
      <c r="H10" s="421"/>
      <c r="I10" s="194"/>
    </row>
    <row r="11" spans="2:9" s="171" customFormat="1" ht="48" customHeight="1" x14ac:dyDescent="0.3">
      <c r="B11" s="183" t="s">
        <v>411</v>
      </c>
      <c r="C11" s="1143" t="s">
        <v>273</v>
      </c>
      <c r="D11" s="1144"/>
      <c r="E11" s="1144"/>
      <c r="F11" s="1144"/>
      <c r="G11" s="184" t="s">
        <v>438</v>
      </c>
      <c r="H11" s="184" t="s">
        <v>274</v>
      </c>
      <c r="I11" s="185" t="s">
        <v>278</v>
      </c>
    </row>
    <row r="12" spans="2:9" s="171" customFormat="1" ht="15.75" customHeight="1" thickBot="1" x14ac:dyDescent="0.35">
      <c r="B12" s="187" t="s">
        <v>289</v>
      </c>
      <c r="C12" s="1145" t="s">
        <v>291</v>
      </c>
      <c r="D12" s="1146"/>
      <c r="E12" s="1146"/>
      <c r="F12" s="1146"/>
      <c r="G12" s="188" t="s">
        <v>293</v>
      </c>
      <c r="H12" s="188" t="s">
        <v>298</v>
      </c>
      <c r="I12" s="189" t="s">
        <v>301</v>
      </c>
    </row>
    <row r="13" spans="2:9" x14ac:dyDescent="0.3">
      <c r="B13" s="190"/>
      <c r="C13" s="520"/>
      <c r="D13" s="175"/>
      <c r="E13" s="175"/>
      <c r="F13" s="175"/>
      <c r="G13" s="204"/>
      <c r="H13" s="422"/>
      <c r="I13" s="205"/>
    </row>
    <row r="14" spans="2:9" s="403" customFormat="1" ht="22.5" customHeight="1" x14ac:dyDescent="0.3">
      <c r="B14" s="522" t="str">
        <f>RAB!B13</f>
        <v>I</v>
      </c>
      <c r="C14" s="523" t="str">
        <f>RAB!C13</f>
        <v>PEKERJAAN PERSIAPAN</v>
      </c>
      <c r="D14" s="524"/>
      <c r="E14" s="524"/>
      <c r="F14" s="524"/>
      <c r="G14" s="525"/>
      <c r="H14" s="526"/>
      <c r="I14" s="527"/>
    </row>
    <row r="15" spans="2:9" ht="22.5" customHeight="1" x14ac:dyDescent="0.3">
      <c r="B15" s="528" t="str">
        <f>RAB!B14</f>
        <v>1</v>
      </c>
      <c r="C15" s="529" t="str">
        <f>RAB!C14</f>
        <v>Keselamatan dan Kesehatan Kerja</v>
      </c>
      <c r="D15" s="530"/>
      <c r="E15" s="530"/>
      <c r="F15" s="304"/>
      <c r="G15" s="305">
        <f>BACKUP!M15</f>
        <v>1</v>
      </c>
      <c r="H15" s="531" t="str">
        <f>RAB!G14</f>
        <v>Ls</v>
      </c>
      <c r="I15" s="532"/>
    </row>
    <row r="16" spans="2:9" ht="22.5" customHeight="1" x14ac:dyDescent="0.3">
      <c r="B16" s="528">
        <f>RAB!B16</f>
        <v>3</v>
      </c>
      <c r="C16" s="529" t="str">
        <f>RAB!C16</f>
        <v>Pengukuran dan Pemasangan Bouwplank</v>
      </c>
      <c r="D16" s="530"/>
      <c r="E16" s="530"/>
      <c r="F16" s="304"/>
      <c r="G16" s="305">
        <f>BACKUP!M16</f>
        <v>106</v>
      </c>
      <c r="H16" s="531" t="str">
        <f>RAB!G16</f>
        <v>M</v>
      </c>
      <c r="I16" s="532"/>
    </row>
    <row r="17" spans="2:9" ht="22.5" customHeight="1" x14ac:dyDescent="0.3">
      <c r="B17" s="528">
        <f>RAB!B17</f>
        <v>4</v>
      </c>
      <c r="C17" s="529" t="str">
        <f>RAB!C17</f>
        <v>Administrasi dan Dokumentasi</v>
      </c>
      <c r="D17" s="530"/>
      <c r="E17" s="530"/>
      <c r="F17" s="304"/>
      <c r="G17" s="305">
        <f>BACKUP!M17</f>
        <v>1</v>
      </c>
      <c r="H17" s="531" t="str">
        <f>RAB!G17</f>
        <v>Ls</v>
      </c>
      <c r="I17" s="532"/>
    </row>
    <row r="18" spans="2:9" ht="22.5" customHeight="1" x14ac:dyDescent="0.3">
      <c r="B18" s="536"/>
      <c r="C18" s="537"/>
      <c r="D18" s="530"/>
      <c r="E18" s="530"/>
      <c r="F18" s="304"/>
      <c r="G18" s="305"/>
      <c r="H18" s="531"/>
      <c r="I18" s="532"/>
    </row>
    <row r="19" spans="2:9" ht="22.5" customHeight="1" x14ac:dyDescent="0.3">
      <c r="B19" s="536" t="str">
        <f>RAB!B21</f>
        <v>A</v>
      </c>
      <c r="C19" s="537" t="str">
        <f>RAB!C21</f>
        <v>PEKERJAAN TANAH</v>
      </c>
      <c r="D19" s="530"/>
      <c r="E19" s="530"/>
      <c r="F19" s="304"/>
      <c r="G19" s="305">
        <f>BACKUP!M20</f>
        <v>0</v>
      </c>
      <c r="H19" s="531"/>
      <c r="I19" s="532"/>
    </row>
    <row r="20" spans="2:9" ht="22.5" customHeight="1" x14ac:dyDescent="0.3">
      <c r="B20" s="528">
        <f>RAB!B22</f>
        <v>1</v>
      </c>
      <c r="C20" s="529" t="str">
        <f>RAB!C22</f>
        <v>Galian Tapak 60 x 60</v>
      </c>
      <c r="D20" s="530"/>
      <c r="E20" s="530"/>
      <c r="F20" s="304"/>
      <c r="G20" s="305">
        <f>BACKUP!M23</f>
        <v>3.4079999999999995</v>
      </c>
      <c r="H20" s="531" t="str">
        <f>RAB!G22</f>
        <v>M3</v>
      </c>
      <c r="I20" s="532"/>
    </row>
    <row r="21" spans="2:9" ht="18" customHeight="1" x14ac:dyDescent="0.3">
      <c r="B21" s="528" t="e">
        <f>RAB!#REF!</f>
        <v>#REF!</v>
      </c>
      <c r="C21" s="529" t="e">
        <f>RAB!#REF!</f>
        <v>#REF!</v>
      </c>
      <c r="D21" s="530"/>
      <c r="E21" s="530"/>
      <c r="F21" s="304"/>
      <c r="G21" s="305" t="e">
        <f>BACKUP!#REF!</f>
        <v>#REF!</v>
      </c>
      <c r="H21" s="531" t="e">
        <f>RAB!#REF!</f>
        <v>#REF!</v>
      </c>
      <c r="I21" s="532"/>
    </row>
    <row r="22" spans="2:9" ht="22.5" customHeight="1" x14ac:dyDescent="0.3">
      <c r="B22" s="528">
        <f>RAB!B65</f>
        <v>1</v>
      </c>
      <c r="C22" s="529" t="str">
        <f>RAB!C65</f>
        <v>Galian Tanah Pondasi</v>
      </c>
      <c r="D22" s="530"/>
      <c r="E22" s="530"/>
      <c r="F22" s="304"/>
      <c r="G22" s="305" t="e">
        <f>BACKUP!#REF!</f>
        <v>#REF!</v>
      </c>
      <c r="H22" s="531" t="str">
        <f>RAB!G65</f>
        <v>M3</v>
      </c>
      <c r="I22" s="532"/>
    </row>
    <row r="23" spans="2:9" ht="22.5" customHeight="1" x14ac:dyDescent="0.3">
      <c r="B23" s="536"/>
      <c r="C23" s="537"/>
      <c r="D23" s="530"/>
      <c r="E23" s="530"/>
      <c r="F23" s="304"/>
      <c r="G23" s="305" t="e">
        <f>BACKUP!#REF!</f>
        <v>#REF!</v>
      </c>
      <c r="H23" s="531"/>
      <c r="I23" s="532"/>
    </row>
    <row r="24" spans="2:9" ht="22.5" customHeight="1" x14ac:dyDescent="0.3">
      <c r="B24" s="536" t="str">
        <f>RAB!B69</f>
        <v>B</v>
      </c>
      <c r="C24" s="537" t="str">
        <f>RAB!C69</f>
        <v>PEKERJAAN PONDASI</v>
      </c>
      <c r="D24" s="530"/>
      <c r="E24" s="530"/>
      <c r="F24" s="304"/>
      <c r="G24" s="305" t="e">
        <f>BACKUP!#REF!</f>
        <v>#REF!</v>
      </c>
      <c r="H24" s="531"/>
      <c r="I24" s="532"/>
    </row>
    <row r="25" spans="2:9" ht="22.5" customHeight="1" x14ac:dyDescent="0.3">
      <c r="B25" s="528">
        <f>RAB!B70</f>
        <v>1</v>
      </c>
      <c r="C25" s="529" t="str">
        <f>RAB!C70</f>
        <v xml:space="preserve"> Pasangan Astamping</v>
      </c>
      <c r="D25" s="530"/>
      <c r="E25" s="530"/>
      <c r="F25" s="304"/>
      <c r="G25" s="305" t="e">
        <f>BACKUP!#REF!</f>
        <v>#REF!</v>
      </c>
      <c r="H25" s="531" t="str">
        <f>RAB!G70</f>
        <v>M3</v>
      </c>
      <c r="I25" s="532"/>
    </row>
    <row r="26" spans="2:9" ht="22.5" customHeight="1" x14ac:dyDescent="0.3">
      <c r="B26" s="528">
        <f>RAB!B71</f>
        <v>2</v>
      </c>
      <c r="C26" s="529" t="str">
        <f>RAB!C71</f>
        <v>Pasangan Batu Kali 1 : 4</v>
      </c>
      <c r="D26" s="530"/>
      <c r="E26" s="530"/>
      <c r="F26" s="304"/>
      <c r="G26" s="305" t="e">
        <f>BACKUP!M25</f>
        <v>#REF!</v>
      </c>
      <c r="H26" s="531" t="str">
        <f>RAB!G71</f>
        <v>M3</v>
      </c>
      <c r="I26" s="532"/>
    </row>
    <row r="27" spans="2:9" ht="18" customHeight="1" x14ac:dyDescent="0.3">
      <c r="B27" s="528" t="e">
        <f>RAB!#REF!</f>
        <v>#REF!</v>
      </c>
      <c r="C27" s="529" t="e">
        <f>RAB!#REF!</f>
        <v>#REF!</v>
      </c>
      <c r="D27" s="530"/>
      <c r="E27" s="530"/>
      <c r="F27" s="304"/>
      <c r="G27" s="305"/>
      <c r="H27" s="531"/>
      <c r="I27" s="532"/>
    </row>
    <row r="28" spans="2:9" ht="22.5" customHeight="1" x14ac:dyDescent="0.3">
      <c r="B28" s="528"/>
      <c r="C28" s="529" t="str">
        <f>RAB!C72</f>
        <v>- Pengadaan Beton K-175</v>
      </c>
      <c r="D28" s="530"/>
      <c r="E28" s="530"/>
      <c r="F28" s="304"/>
      <c r="G28" s="305">
        <f>BACKUP!M27</f>
        <v>2.4</v>
      </c>
      <c r="H28" s="531" t="str">
        <f>RAB!G72</f>
        <v>M3</v>
      </c>
      <c r="I28" s="532"/>
    </row>
    <row r="29" spans="2:9" ht="22.5" customHeight="1" x14ac:dyDescent="0.3">
      <c r="B29" s="528"/>
      <c r="C29" s="529" t="str">
        <f>RAB!C73</f>
        <v>- Besi Beton Polos Ø12 (Tulangan)</v>
      </c>
      <c r="D29" s="530"/>
      <c r="E29" s="530"/>
      <c r="F29" s="304"/>
      <c r="G29" s="305">
        <f>BACKUP!M28</f>
        <v>248.5728</v>
      </c>
      <c r="H29" s="531" t="str">
        <f>RAB!G73</f>
        <v>Kg</v>
      </c>
      <c r="I29" s="532"/>
    </row>
    <row r="30" spans="2:9" ht="22.5" customHeight="1" x14ac:dyDescent="0.3">
      <c r="B30" s="528"/>
      <c r="C30" s="529" t="str">
        <f>RAB!C74</f>
        <v>- Bekisting + Bongkar dan Siram</v>
      </c>
      <c r="D30" s="530"/>
      <c r="E30" s="530"/>
      <c r="F30" s="304"/>
      <c r="G30" s="305">
        <f>BACKUP!M29</f>
        <v>9.6</v>
      </c>
      <c r="H30" s="531" t="str">
        <f>RAB!G74</f>
        <v>M2</v>
      </c>
      <c r="I30" s="532"/>
    </row>
    <row r="31" spans="2:9" ht="22.5" customHeight="1" x14ac:dyDescent="0.3">
      <c r="B31" s="528" t="e">
        <f>RAB!B75</f>
        <v>#REF!</v>
      </c>
      <c r="C31" s="529" t="str">
        <f>RAB!C75</f>
        <v>Pedestal (Uk. 25 cm x 25 cm)</v>
      </c>
      <c r="D31" s="530"/>
      <c r="E31" s="530"/>
      <c r="F31" s="304"/>
      <c r="G31" s="305"/>
      <c r="H31" s="531"/>
      <c r="I31" s="532"/>
    </row>
    <row r="32" spans="2:9" ht="22.5" customHeight="1" x14ac:dyDescent="0.3">
      <c r="B32" s="528"/>
      <c r="C32" s="529" t="str">
        <f>RAB!C76</f>
        <v>- Pengadaan Beton K-175</v>
      </c>
      <c r="D32" s="530"/>
      <c r="E32" s="530"/>
      <c r="F32" s="304"/>
      <c r="G32" s="305">
        <f>BACKUP!M31</f>
        <v>0.625</v>
      </c>
      <c r="H32" s="531" t="str">
        <f>RAB!G76</f>
        <v>M3</v>
      </c>
      <c r="I32" s="532"/>
    </row>
    <row r="33" spans="2:11" ht="18" customHeight="1" x14ac:dyDescent="0.3">
      <c r="B33" s="528"/>
      <c r="C33" s="529" t="str">
        <f>RAB!C77</f>
        <v>- Besi Beton Polos Ø12 (Tulangan)</v>
      </c>
      <c r="D33" s="530"/>
      <c r="E33" s="530"/>
      <c r="F33" s="304"/>
      <c r="G33" s="305">
        <f>BACKUP!M32</f>
        <v>63.91872</v>
      </c>
      <c r="H33" s="531" t="str">
        <f>RAB!G77</f>
        <v>Kg</v>
      </c>
      <c r="I33" s="532"/>
    </row>
    <row r="34" spans="2:11" ht="22.5" customHeight="1" x14ac:dyDescent="0.3">
      <c r="B34" s="528"/>
      <c r="C34" s="529" t="str">
        <f>RAB!C78</f>
        <v>- Besi Beton Polos Ø6 (Sengkang)</v>
      </c>
      <c r="D34" s="530"/>
      <c r="E34" s="530"/>
      <c r="F34" s="304"/>
      <c r="G34" s="305">
        <f>BACKUP!M33</f>
        <v>13.316400000000002</v>
      </c>
      <c r="H34" s="531" t="str">
        <f>RAB!G78</f>
        <v>Kg</v>
      </c>
      <c r="I34" s="532"/>
    </row>
    <row r="35" spans="2:11" ht="22.5" customHeight="1" x14ac:dyDescent="0.3">
      <c r="B35" s="528"/>
      <c r="C35" s="529" t="str">
        <f>RAB!C79</f>
        <v>- Bekisting + Bongkar dan Siram</v>
      </c>
      <c r="D35" s="530"/>
      <c r="E35" s="530"/>
      <c r="F35" s="304"/>
      <c r="G35" s="305">
        <f>BACKUP!M34</f>
        <v>8</v>
      </c>
      <c r="H35" s="531" t="str">
        <f>RAB!G79</f>
        <v>M2</v>
      </c>
      <c r="I35" s="532"/>
    </row>
    <row r="36" spans="2:11" ht="22.5" customHeight="1" x14ac:dyDescent="0.3">
      <c r="B36" s="536"/>
      <c r="C36" s="537"/>
      <c r="D36" s="530"/>
      <c r="E36" s="530"/>
      <c r="F36" s="304"/>
      <c r="G36" s="305"/>
      <c r="H36" s="531"/>
      <c r="I36" s="532"/>
    </row>
    <row r="37" spans="2:11" ht="22.5" customHeight="1" x14ac:dyDescent="0.3">
      <c r="B37" s="536" t="str">
        <f>RAB!B81</f>
        <v>C</v>
      </c>
      <c r="C37" s="537" t="str">
        <f>RAB!C81</f>
        <v>PEKERJAAN KAYU &amp; DINDING</v>
      </c>
      <c r="D37" s="530"/>
      <c r="E37" s="530"/>
      <c r="F37" s="304"/>
      <c r="G37" s="305"/>
      <c r="H37" s="531"/>
      <c r="I37" s="532"/>
    </row>
    <row r="38" spans="2:11" ht="22.5" customHeight="1" x14ac:dyDescent="0.3">
      <c r="B38" s="528" t="e">
        <f>RAB!#REF!</f>
        <v>#REF!</v>
      </c>
      <c r="C38" s="529" t="e">
        <f>RAB!#REF!</f>
        <v>#REF!</v>
      </c>
      <c r="D38" s="530"/>
      <c r="E38" s="530"/>
      <c r="F38" s="304"/>
      <c r="G38" s="305"/>
      <c r="H38" s="531"/>
      <c r="I38" s="532"/>
    </row>
    <row r="39" spans="2:11" ht="22.5" customHeight="1" x14ac:dyDescent="0.3">
      <c r="B39" s="528"/>
      <c r="C39" s="529" t="str">
        <f>RAB!C82</f>
        <v>Tiang Kolom Kayu 10/10</v>
      </c>
      <c r="D39" s="530"/>
      <c r="E39" s="530"/>
      <c r="F39" s="304"/>
      <c r="G39" s="305">
        <f>BACKUP!M36</f>
        <v>4.32</v>
      </c>
      <c r="H39" s="531" t="str">
        <f>RAB!G82</f>
        <v>M3</v>
      </c>
      <c r="I39" s="532"/>
    </row>
    <row r="40" spans="2:11" ht="22.5" customHeight="1" x14ac:dyDescent="0.3">
      <c r="B40" s="528"/>
      <c r="C40" s="529" t="str">
        <f>RAB!C83</f>
        <v>- Besi Beton Polos Ø12 (Tulangan)</v>
      </c>
      <c r="D40" s="530"/>
      <c r="E40" s="530"/>
      <c r="F40" s="304"/>
      <c r="G40" s="305" t="e">
        <f>BACKUP!M39</f>
        <v>#REF!</v>
      </c>
      <c r="H40" s="531" t="str">
        <f>RAB!G83</f>
        <v>Kg</v>
      </c>
      <c r="I40" s="532"/>
      <c r="K40" s="172" t="e">
        <f>#REF!</f>
        <v>#REF!</v>
      </c>
    </row>
    <row r="41" spans="2:11" ht="22.5" customHeight="1" x14ac:dyDescent="0.3">
      <c r="B41" s="528"/>
      <c r="C41" s="529" t="str">
        <f>RAB!C84</f>
        <v>- Besi Beton Polos Ø6 (Sengkang)</v>
      </c>
      <c r="D41" s="530"/>
      <c r="E41" s="530"/>
      <c r="F41" s="304"/>
      <c r="G41" s="305" t="e">
        <f>BACKUP!M40</f>
        <v>#REF!</v>
      </c>
      <c r="H41" s="531" t="str">
        <f>RAB!G84</f>
        <v>Kg</v>
      </c>
      <c r="I41" s="532"/>
    </row>
    <row r="42" spans="2:11" ht="22.5" customHeight="1" x14ac:dyDescent="0.3">
      <c r="B42" s="528"/>
      <c r="C42" s="529" t="str">
        <f>RAB!C85</f>
        <v>- Bekisting + Bongkar dan Siram</v>
      </c>
      <c r="D42" s="530"/>
      <c r="E42" s="530"/>
      <c r="F42" s="304"/>
      <c r="G42" s="305">
        <f>BACKUP!M41</f>
        <v>1.008</v>
      </c>
      <c r="H42" s="531" t="str">
        <f>RAB!G85</f>
        <v>M2</v>
      </c>
      <c r="I42" s="532"/>
    </row>
    <row r="43" spans="2:11" ht="22.5" customHeight="1" x14ac:dyDescent="0.3">
      <c r="B43" s="528">
        <f>RAB!B86</f>
        <v>2</v>
      </c>
      <c r="C43" s="529" t="str">
        <f>RAB!C86</f>
        <v>Pasagan Bata 1:4</v>
      </c>
      <c r="D43" s="530"/>
      <c r="E43" s="530"/>
      <c r="F43" s="304"/>
      <c r="G43" s="305"/>
      <c r="H43" s="531"/>
      <c r="I43" s="532"/>
    </row>
    <row r="44" spans="2:11" ht="18" customHeight="1" x14ac:dyDescent="0.3">
      <c r="B44" s="528"/>
      <c r="C44" s="529" t="str">
        <f>RAB!C87</f>
        <v xml:space="preserve">Plasteran </v>
      </c>
      <c r="D44" s="530"/>
      <c r="E44" s="530"/>
      <c r="F44" s="304"/>
      <c r="G44" s="305">
        <f>BACKUP!M48</f>
        <v>0.88000000000000012</v>
      </c>
      <c r="H44" s="531" t="str">
        <f>RAB!G87</f>
        <v>M3</v>
      </c>
      <c r="I44" s="532"/>
    </row>
    <row r="45" spans="2:11" ht="18" customHeight="1" x14ac:dyDescent="0.3">
      <c r="B45" s="528"/>
      <c r="C45" s="529" t="str">
        <f>RAB!C88</f>
        <v>- Besi Beton Polos Ø12 (Tulangan)</v>
      </c>
      <c r="D45" s="530"/>
      <c r="E45" s="530"/>
      <c r="F45" s="304"/>
      <c r="G45" s="305">
        <f>BACKUP!M49</f>
        <v>113.63328</v>
      </c>
      <c r="H45" s="531" t="str">
        <f>RAB!G88</f>
        <v>Kg</v>
      </c>
      <c r="I45" s="532"/>
    </row>
    <row r="46" spans="2:11" ht="18" customHeight="1" x14ac:dyDescent="0.3">
      <c r="B46" s="528"/>
      <c r="C46" s="529" t="str">
        <f>RAB!C89</f>
        <v>- Besi Beton Polos Ø6 (Sengkang)</v>
      </c>
      <c r="D46" s="530"/>
      <c r="E46" s="530"/>
      <c r="F46" s="304"/>
      <c r="G46" s="305">
        <f>BACKUP!M50</f>
        <v>22.837625999999997</v>
      </c>
      <c r="H46" s="531" t="str">
        <f>RAB!G89</f>
        <v>Kg</v>
      </c>
      <c r="I46" s="532"/>
    </row>
    <row r="47" spans="2:11" ht="22.5" customHeight="1" x14ac:dyDescent="0.3">
      <c r="B47" s="528"/>
      <c r="C47" s="529" t="str">
        <f>RAB!C90</f>
        <v>- Bekisting + Bongkar dan Siram</v>
      </c>
      <c r="D47" s="530"/>
      <c r="E47" s="530"/>
      <c r="F47" s="304"/>
      <c r="G47" s="305">
        <f>BACKUP!M51</f>
        <v>22</v>
      </c>
      <c r="H47" s="531" t="str">
        <f>RAB!G90</f>
        <v>M2</v>
      </c>
      <c r="I47" s="532"/>
    </row>
    <row r="48" spans="2:11" ht="22.5" customHeight="1" x14ac:dyDescent="0.3">
      <c r="B48" s="528">
        <f>RAB!B91</f>
        <v>3</v>
      </c>
      <c r="C48" s="529" t="str">
        <f>RAB!C91</f>
        <v>Ring Balok (Uk. 15 cm x 25 cm)</v>
      </c>
      <c r="D48" s="530"/>
      <c r="E48" s="530"/>
      <c r="F48" s="304"/>
      <c r="G48" s="305">
        <f>BACKUP!M52</f>
        <v>0</v>
      </c>
      <c r="H48" s="531">
        <f>RAB!G91</f>
        <v>0</v>
      </c>
      <c r="I48" s="532"/>
    </row>
    <row r="49" spans="2:13" ht="22.5" customHeight="1" x14ac:dyDescent="0.3">
      <c r="B49" s="528"/>
      <c r="C49" s="529" t="str">
        <f>RAB!C92</f>
        <v xml:space="preserve">Plasteran </v>
      </c>
      <c r="D49" s="530"/>
      <c r="E49" s="530"/>
      <c r="F49" s="304"/>
      <c r="G49" s="305" t="e">
        <f>BACKUP!M53</f>
        <v>#REF!</v>
      </c>
      <c r="H49" s="531" t="str">
        <f>RAB!G92</f>
        <v>M3</v>
      </c>
      <c r="I49" s="532"/>
      <c r="M49" s="172">
        <f>105+44-26</f>
        <v>123</v>
      </c>
    </row>
    <row r="50" spans="2:13" ht="22.5" customHeight="1" x14ac:dyDescent="0.3">
      <c r="B50" s="528"/>
      <c r="C50" s="529" t="str">
        <f>RAB!C93</f>
        <v>- Besi Beton Polos Ø12 (Tulangan)</v>
      </c>
      <c r="D50" s="530"/>
      <c r="E50" s="530"/>
      <c r="F50" s="304"/>
      <c r="G50" s="305" t="e">
        <f>BACKUP!M54</f>
        <v>#REF!</v>
      </c>
      <c r="H50" s="531" t="str">
        <f>RAB!G93</f>
        <v>Kg</v>
      </c>
      <c r="I50" s="532"/>
    </row>
    <row r="51" spans="2:13" ht="22.5" customHeight="1" x14ac:dyDescent="0.3">
      <c r="B51" s="528"/>
      <c r="C51" s="529" t="str">
        <f>RAB!C94</f>
        <v>- Besi Beton Polos Ø6 (Sengkang)</v>
      </c>
      <c r="D51" s="530"/>
      <c r="E51" s="530"/>
      <c r="F51" s="304"/>
      <c r="G51" s="305" t="e">
        <f>BACKUP!M55</f>
        <v>#REF!</v>
      </c>
      <c r="H51" s="531" t="str">
        <f>RAB!G94</f>
        <v>Kg</v>
      </c>
      <c r="I51" s="532"/>
    </row>
    <row r="52" spans="2:13" ht="22.5" customHeight="1" x14ac:dyDescent="0.3">
      <c r="B52" s="528"/>
      <c r="C52" s="529" t="str">
        <f>RAB!C95</f>
        <v>- Bekisting + Bongkar dan Siram</v>
      </c>
      <c r="D52" s="530"/>
      <c r="E52" s="530"/>
      <c r="F52" s="304"/>
      <c r="G52" s="305" t="e">
        <f>BACKUP!M56</f>
        <v>#REF!</v>
      </c>
      <c r="H52" s="531" t="str">
        <f>RAB!G95</f>
        <v>M2</v>
      </c>
      <c r="I52" s="532"/>
      <c r="M52" s="172">
        <f>105+44-26</f>
        <v>123</v>
      </c>
    </row>
    <row r="53" spans="2:13" ht="22.5" customHeight="1" x14ac:dyDescent="0.3">
      <c r="B53" s="528">
        <f>RAB!B96</f>
        <v>4</v>
      </c>
      <c r="C53" s="529" t="str">
        <f>RAB!C96</f>
        <v>Balok Letai (Uk. 13 cm x 13 cm)</v>
      </c>
      <c r="D53" s="530"/>
      <c r="E53" s="530"/>
      <c r="F53" s="304"/>
      <c r="G53" s="305">
        <f>BACKUP!M62</f>
        <v>0</v>
      </c>
      <c r="H53" s="531">
        <f>RAB!G96</f>
        <v>0</v>
      </c>
      <c r="I53" s="532"/>
    </row>
    <row r="54" spans="2:13" ht="22.5" customHeight="1" x14ac:dyDescent="0.3">
      <c r="B54" s="528"/>
      <c r="C54" s="529" t="str">
        <f>RAB!C97</f>
        <v xml:space="preserve">Plasteran </v>
      </c>
      <c r="D54" s="530"/>
      <c r="E54" s="530"/>
      <c r="F54" s="304"/>
      <c r="G54" s="305" t="e">
        <f>BACKUP!M63</f>
        <v>#REF!</v>
      </c>
      <c r="H54" s="531" t="str">
        <f>RAB!G97</f>
        <v>M3</v>
      </c>
      <c r="I54" s="532"/>
      <c r="M54" s="172">
        <f>105+44-26</f>
        <v>123</v>
      </c>
    </row>
    <row r="55" spans="2:13" ht="22.5" customHeight="1" x14ac:dyDescent="0.3">
      <c r="B55" s="528"/>
      <c r="C55" s="529" t="str">
        <f>RAB!C98</f>
        <v>- Besi Beton Polos Ø10 (Tulangan)</v>
      </c>
      <c r="D55" s="530"/>
      <c r="E55" s="530"/>
      <c r="F55" s="304"/>
      <c r="G55" s="305" t="e">
        <f>BACKUP!M64</f>
        <v>#REF!</v>
      </c>
      <c r="H55" s="531" t="str">
        <f>RAB!G98</f>
        <v>Kg</v>
      </c>
      <c r="I55" s="532"/>
    </row>
    <row r="56" spans="2:13" ht="22.5" customHeight="1" x14ac:dyDescent="0.3">
      <c r="B56" s="528"/>
      <c r="C56" s="529" t="str">
        <f>RAB!C99</f>
        <v>- Besi Beton Polos Ø6 (Sengkang)</v>
      </c>
      <c r="D56" s="530"/>
      <c r="E56" s="530"/>
      <c r="F56" s="304"/>
      <c r="G56" s="305" t="e">
        <f>BACKUP!M65</f>
        <v>#REF!</v>
      </c>
      <c r="H56" s="531" t="str">
        <f>RAB!G99</f>
        <v>Kg</v>
      </c>
      <c r="I56" s="532"/>
    </row>
    <row r="57" spans="2:13" ht="22.5" customHeight="1" x14ac:dyDescent="0.3">
      <c r="B57" s="528"/>
      <c r="C57" s="529" t="str">
        <f>RAB!C100</f>
        <v>- Bekisting + Bongkar dan Siram</v>
      </c>
      <c r="D57" s="530"/>
      <c r="E57" s="530"/>
      <c r="F57" s="304"/>
      <c r="G57" s="305" t="e">
        <f>BACKUP!M66</f>
        <v>#REF!</v>
      </c>
      <c r="H57" s="531" t="str">
        <f>RAB!G100</f>
        <v>M2</v>
      </c>
      <c r="I57" s="532"/>
      <c r="M57" s="172">
        <f>105+44-26</f>
        <v>123</v>
      </c>
    </row>
    <row r="58" spans="2:13" ht="22.5" customHeight="1" x14ac:dyDescent="0.3">
      <c r="B58" s="536"/>
      <c r="C58" s="537"/>
      <c r="D58" s="530"/>
      <c r="E58" s="530"/>
      <c r="F58" s="304"/>
      <c r="G58" s="305"/>
      <c r="H58" s="531"/>
      <c r="I58" s="532"/>
    </row>
    <row r="59" spans="2:13" s="403" customFormat="1" ht="22.5" customHeight="1" x14ac:dyDescent="0.3">
      <c r="B59" s="536" t="str">
        <f>RAB!B114</f>
        <v>E</v>
      </c>
      <c r="C59" s="537" t="str">
        <f>RAB!C114</f>
        <v>PEKERJAAN KUSEN</v>
      </c>
      <c r="D59" s="533"/>
      <c r="E59" s="533"/>
      <c r="F59" s="534"/>
      <c r="G59" s="539"/>
      <c r="H59" s="538"/>
      <c r="I59" s="535"/>
    </row>
    <row r="60" spans="2:13" ht="22.5" customHeight="1" x14ac:dyDescent="0.3">
      <c r="B60" s="528">
        <f>RAB!B115</f>
        <v>1</v>
      </c>
      <c r="C60" s="529" t="str">
        <f>RAB!C115</f>
        <v>Kusen P1 2 Unit</v>
      </c>
      <c r="D60" s="530"/>
      <c r="E60" s="530"/>
      <c r="F60" s="304"/>
      <c r="G60" s="305">
        <f>BACKUP!M69</f>
        <v>157.33080000000001</v>
      </c>
      <c r="H60" s="531" t="str">
        <f>RAB!G115</f>
        <v>M3</v>
      </c>
      <c r="I60" s="532"/>
    </row>
    <row r="61" spans="2:13" ht="18" customHeight="1" x14ac:dyDescent="0.3">
      <c r="B61" s="528">
        <f>RAB!B116</f>
        <v>2</v>
      </c>
      <c r="C61" s="529" t="str">
        <f>RAB!C116</f>
        <v>Daun Pintu P1</v>
      </c>
      <c r="D61" s="530"/>
      <c r="E61" s="530"/>
      <c r="F61" s="304"/>
      <c r="G61" s="305">
        <f>BACKUP!M72</f>
        <v>77.760000000000005</v>
      </c>
      <c r="H61" s="531" t="str">
        <f>RAB!G116</f>
        <v>M2</v>
      </c>
      <c r="I61" s="532"/>
    </row>
    <row r="62" spans="2:13" ht="22.5" customHeight="1" x14ac:dyDescent="0.3">
      <c r="B62" s="528"/>
      <c r="C62" s="529"/>
      <c r="D62" s="530"/>
      <c r="E62" s="530"/>
      <c r="F62" s="304"/>
      <c r="G62" s="305"/>
      <c r="H62" s="531"/>
      <c r="I62" s="532"/>
    </row>
    <row r="63" spans="2:13" s="403" customFormat="1" ht="22.5" customHeight="1" x14ac:dyDescent="0.3">
      <c r="B63" s="536" t="str">
        <f>RAB!B121</f>
        <v>F</v>
      </c>
      <c r="C63" s="537" t="str">
        <f>RAB!C121</f>
        <v>PEKERJAAN LISTRIK</v>
      </c>
      <c r="D63" s="533"/>
      <c r="E63" s="533"/>
      <c r="F63" s="534"/>
      <c r="G63" s="539"/>
      <c r="H63" s="538"/>
      <c r="I63" s="535"/>
    </row>
    <row r="64" spans="2:13" ht="22.5" customHeight="1" x14ac:dyDescent="0.3">
      <c r="B64" s="528">
        <f>RAB!B122</f>
        <v>1</v>
      </c>
      <c r="C64" s="529" t="str">
        <f>RAB!C122</f>
        <v xml:space="preserve">MCB </v>
      </c>
      <c r="D64" s="530"/>
      <c r="E64" s="530"/>
      <c r="F64" s="304"/>
      <c r="G64" s="305">
        <f>BACKUP!M96</f>
        <v>0.15</v>
      </c>
      <c r="H64" s="531" t="str">
        <f>RAB!G122</f>
        <v>Set</v>
      </c>
      <c r="I64" s="532"/>
    </row>
    <row r="65" spans="2:9" ht="22.5" customHeight="1" x14ac:dyDescent="0.3">
      <c r="B65" s="528">
        <f>RAB!B123</f>
        <v>2</v>
      </c>
      <c r="C65" s="529" t="str">
        <f>RAB!C123</f>
        <v>Instalasi Titik Lampu</v>
      </c>
      <c r="D65" s="530"/>
      <c r="E65" s="530"/>
      <c r="F65" s="304"/>
      <c r="G65" s="305" t="e">
        <f>BACKUP!#REF!</f>
        <v>#REF!</v>
      </c>
      <c r="H65" s="531" t="str">
        <f>RAB!G123</f>
        <v>Bh</v>
      </c>
      <c r="I65" s="532"/>
    </row>
    <row r="66" spans="2:9" ht="22.5" customHeight="1" x14ac:dyDescent="0.3">
      <c r="B66" s="528">
        <f>RAB!B128</f>
        <v>3</v>
      </c>
      <c r="C66" s="529" t="str">
        <f>RAB!C128</f>
        <v>Pasangan Batu Bata 1 Pc : 2 Psr (Rolag)</v>
      </c>
      <c r="D66" s="530"/>
      <c r="E66" s="530"/>
      <c r="F66" s="304"/>
      <c r="G66" s="305">
        <f>BACKUP!M98</f>
        <v>0.36</v>
      </c>
      <c r="H66" s="531" t="str">
        <f>RAB!G128</f>
        <v>M2</v>
      </c>
      <c r="I66" s="532"/>
    </row>
    <row r="67" spans="2:9" ht="22.5" customHeight="1" x14ac:dyDescent="0.3">
      <c r="B67" s="528">
        <f>RAB!B129</f>
        <v>4</v>
      </c>
      <c r="C67" s="529" t="str">
        <f>RAB!C129</f>
        <v>Plasteran 1 Pc : 2 Psr (Rolag)</v>
      </c>
      <c r="D67" s="530"/>
      <c r="E67" s="530"/>
      <c r="F67" s="304"/>
      <c r="G67" s="305">
        <f>BACKUP!M99</f>
        <v>0.36</v>
      </c>
      <c r="H67" s="531" t="str">
        <f>RAB!G129</f>
        <v>M2</v>
      </c>
      <c r="I67" s="532"/>
    </row>
    <row r="68" spans="2:9" ht="22.5" customHeight="1" x14ac:dyDescent="0.3">
      <c r="B68" s="536"/>
      <c r="C68" s="537"/>
      <c r="D68" s="530"/>
      <c r="E68" s="530"/>
      <c r="F68" s="304"/>
      <c r="G68" s="305"/>
      <c r="H68" s="531"/>
      <c r="I68" s="532"/>
    </row>
    <row r="69" spans="2:9" s="403" customFormat="1" ht="22.5" customHeight="1" x14ac:dyDescent="0.3">
      <c r="B69" s="536" t="str">
        <f>RAB!B130</f>
        <v>G</v>
      </c>
      <c r="C69" s="537" t="str">
        <f>RAB!C130</f>
        <v>PEKERJAAN ATAP</v>
      </c>
      <c r="D69" s="533"/>
      <c r="E69" s="533"/>
      <c r="F69" s="534"/>
      <c r="G69" s="305"/>
      <c r="H69" s="531"/>
      <c r="I69" s="535"/>
    </row>
    <row r="70" spans="2:9" ht="22.5" customHeight="1" x14ac:dyDescent="0.3">
      <c r="B70" s="528">
        <f>RAB!B131</f>
        <v>1</v>
      </c>
      <c r="C70" s="529" t="str">
        <f>RAB!C131</f>
        <v>Kuda-kuda K1</v>
      </c>
      <c r="D70" s="530"/>
      <c r="E70" s="530"/>
      <c r="F70" s="304"/>
      <c r="G70" s="305">
        <f>BACKUP!M106</f>
        <v>1</v>
      </c>
      <c r="H70" s="531" t="str">
        <f>RAB!G131</f>
        <v>M3</v>
      </c>
      <c r="I70" s="532"/>
    </row>
    <row r="71" spans="2:9" ht="22.5" customHeight="1" x14ac:dyDescent="0.3">
      <c r="B71" s="528">
        <f>RAB!B132</f>
        <v>2</v>
      </c>
      <c r="C71" s="529" t="str">
        <f>RAB!C132</f>
        <v>Atap Seng Gel 3''x6''</v>
      </c>
      <c r="D71" s="530"/>
      <c r="E71" s="530"/>
      <c r="F71" s="304"/>
      <c r="G71" s="305">
        <f>BACKUP!M108</f>
        <v>10</v>
      </c>
      <c r="H71" s="531" t="str">
        <f>RAB!G132</f>
        <v>M2</v>
      </c>
      <c r="I71" s="532"/>
    </row>
    <row r="72" spans="2:9" ht="22.5" customHeight="1" x14ac:dyDescent="0.3">
      <c r="B72" s="528">
        <f>RAB!B133</f>
        <v>3</v>
      </c>
      <c r="C72" s="529" t="str">
        <f>RAB!C133</f>
        <v>Rabung</v>
      </c>
      <c r="D72" s="530"/>
      <c r="E72" s="530"/>
      <c r="F72" s="304"/>
      <c r="G72" s="305">
        <f>BACKUP!M110</f>
        <v>2</v>
      </c>
      <c r="H72" s="531" t="str">
        <f>RAB!G133</f>
        <v>M</v>
      </c>
      <c r="I72" s="532"/>
    </row>
    <row r="73" spans="2:9" ht="18" customHeight="1" x14ac:dyDescent="0.3">
      <c r="B73" s="528">
        <f>RAB!B134</f>
        <v>4</v>
      </c>
      <c r="C73" s="529" t="str">
        <f>RAB!C134</f>
        <v>Lisplank</v>
      </c>
      <c r="D73" s="530"/>
      <c r="E73" s="530"/>
      <c r="F73" s="304"/>
      <c r="G73" s="305">
        <f>BACKUP!M111</f>
        <v>2</v>
      </c>
      <c r="H73" s="531" t="str">
        <f>RAB!G134</f>
        <v>M</v>
      </c>
      <c r="I73" s="532"/>
    </row>
    <row r="74" spans="2:9" ht="22.5" customHeight="1" x14ac:dyDescent="0.3">
      <c r="B74" s="528" t="e">
        <f>RAB!#REF!</f>
        <v>#REF!</v>
      </c>
      <c r="C74" s="529" t="e">
        <f>RAB!#REF!</f>
        <v>#REF!</v>
      </c>
      <c r="D74" s="530"/>
      <c r="E74" s="530"/>
      <c r="F74" s="304"/>
      <c r="G74" s="305">
        <f>BACKUP!M112</f>
        <v>2</v>
      </c>
      <c r="H74" s="531" t="e">
        <f>RAB!#REF!</f>
        <v>#REF!</v>
      </c>
      <c r="I74" s="532"/>
    </row>
    <row r="75" spans="2:9" ht="22.5" customHeight="1" x14ac:dyDescent="0.3">
      <c r="B75" s="528" t="e">
        <f>RAB!#REF!</f>
        <v>#REF!</v>
      </c>
      <c r="C75" s="529" t="e">
        <f>RAB!#REF!</f>
        <v>#REF!</v>
      </c>
      <c r="D75" s="530"/>
      <c r="E75" s="530"/>
      <c r="F75" s="304"/>
      <c r="G75" s="305">
        <f>BACKUP!M113</f>
        <v>10</v>
      </c>
      <c r="H75" s="531" t="e">
        <f>RAB!#REF!</f>
        <v>#REF!</v>
      </c>
      <c r="I75" s="532"/>
    </row>
    <row r="76" spans="2:9" ht="22.5" customHeight="1" x14ac:dyDescent="0.3">
      <c r="B76" s="536"/>
      <c r="C76" s="537"/>
      <c r="D76" s="530"/>
      <c r="E76" s="530"/>
      <c r="F76" s="304"/>
      <c r="G76" s="305">
        <f>BACKUP!M114</f>
        <v>0</v>
      </c>
      <c r="H76" s="531"/>
      <c r="I76" s="532"/>
    </row>
    <row r="77" spans="2:9" ht="22.5" customHeight="1" x14ac:dyDescent="0.3">
      <c r="B77" s="536" t="str">
        <f>RAB!B137</f>
        <v>IV</v>
      </c>
      <c r="C77" s="537" t="str">
        <f>RAB!C137</f>
        <v>PEKERJAAN TOILET</v>
      </c>
      <c r="D77" s="530"/>
      <c r="E77" s="530"/>
      <c r="F77" s="304"/>
      <c r="G77" s="305">
        <f>BACKUP!M115</f>
        <v>0</v>
      </c>
      <c r="H77" s="531"/>
      <c r="I77" s="532"/>
    </row>
    <row r="78" spans="2:9" ht="22.5" customHeight="1" x14ac:dyDescent="0.3">
      <c r="B78" s="528">
        <f>RAB!B139</f>
        <v>1</v>
      </c>
      <c r="C78" s="529" t="str">
        <f>RAB!C139</f>
        <v>Galian Tanah Pondasi</v>
      </c>
      <c r="D78" s="530"/>
      <c r="E78" s="530"/>
      <c r="F78" s="304"/>
      <c r="G78" s="305">
        <f>BACKUP!M117</f>
        <v>0.16559999999999997</v>
      </c>
      <c r="H78" s="531" t="str">
        <f>RAB!G139</f>
        <v>M3</v>
      </c>
      <c r="I78" s="532"/>
    </row>
    <row r="79" spans="2:9" ht="22.5" customHeight="1" x14ac:dyDescent="0.3">
      <c r="B79" s="528" t="e">
        <f>RAB!#REF!</f>
        <v>#REF!</v>
      </c>
      <c r="C79" s="529" t="e">
        <f>RAB!#REF!</f>
        <v>#REF!</v>
      </c>
      <c r="D79" s="530"/>
      <c r="E79" s="530"/>
      <c r="F79" s="304"/>
      <c r="G79" s="305">
        <f>BACKUP!M120</f>
        <v>0.72</v>
      </c>
      <c r="H79" s="531" t="e">
        <f>RAB!#REF!</f>
        <v>#REF!</v>
      </c>
      <c r="I79" s="532"/>
    </row>
    <row r="80" spans="2:9" ht="22.5" customHeight="1" x14ac:dyDescent="0.3">
      <c r="B80" s="528" t="e">
        <f>RAB!#REF!</f>
        <v>#REF!</v>
      </c>
      <c r="C80" s="529" t="e">
        <f>RAB!#REF!</f>
        <v>#REF!</v>
      </c>
      <c r="D80" s="530"/>
      <c r="E80" s="530"/>
      <c r="F80" s="304"/>
      <c r="G80" s="305" t="e">
        <f>BACKUP!#REF!</f>
        <v>#REF!</v>
      </c>
      <c r="H80" s="531" t="e">
        <f>RAB!#REF!</f>
        <v>#REF!</v>
      </c>
      <c r="I80" s="532"/>
    </row>
    <row r="81" spans="2:9" ht="22.5" customHeight="1" x14ac:dyDescent="0.3">
      <c r="B81" s="528" t="e">
        <f>RAB!#REF!</f>
        <v>#REF!</v>
      </c>
      <c r="C81" s="529" t="e">
        <f>RAB!#REF!</f>
        <v>#REF!</v>
      </c>
      <c r="D81" s="530"/>
      <c r="E81" s="530"/>
      <c r="F81" s="304"/>
      <c r="G81" s="305" t="e">
        <f>BACKUP!M132</f>
        <v>#REF!</v>
      </c>
      <c r="H81" s="531" t="e">
        <f>RAB!#REF!</f>
        <v>#REF!</v>
      </c>
      <c r="I81" s="532"/>
    </row>
    <row r="82" spans="2:9" ht="22.5" customHeight="1" x14ac:dyDescent="0.3">
      <c r="B82" s="528" t="e">
        <f>RAB!#REF!</f>
        <v>#REF!</v>
      </c>
      <c r="C82" s="529" t="e">
        <f>RAB!#REF!</f>
        <v>#REF!</v>
      </c>
      <c r="D82" s="530"/>
      <c r="E82" s="530"/>
      <c r="F82" s="304"/>
      <c r="G82" s="305" t="e">
        <f>BACKUP!M133</f>
        <v>#REF!</v>
      </c>
      <c r="H82" s="531" t="e">
        <f>RAB!#REF!</f>
        <v>#REF!</v>
      </c>
      <c r="I82" s="532"/>
    </row>
    <row r="83" spans="2:9" ht="22.5" customHeight="1" x14ac:dyDescent="0.3">
      <c r="B83" s="528" t="e">
        <f>RAB!#REF!</f>
        <v>#REF!</v>
      </c>
      <c r="C83" s="529" t="e">
        <f>RAB!#REF!</f>
        <v>#REF!</v>
      </c>
      <c r="D83" s="530"/>
      <c r="E83" s="530"/>
      <c r="F83" s="304"/>
      <c r="G83" s="305" t="e">
        <f>BACKUP!M134</f>
        <v>#REF!</v>
      </c>
      <c r="H83" s="531" t="e">
        <f>RAB!#REF!</f>
        <v>#REF!</v>
      </c>
      <c r="I83" s="532"/>
    </row>
    <row r="84" spans="2:9" ht="22.5" customHeight="1" x14ac:dyDescent="0.3">
      <c r="B84" s="528" t="e">
        <f>RAB!#REF!</f>
        <v>#REF!</v>
      </c>
      <c r="C84" s="529" t="e">
        <f>RAB!#REF!</f>
        <v>#REF!</v>
      </c>
      <c r="D84" s="530"/>
      <c r="E84" s="530"/>
      <c r="F84" s="304"/>
      <c r="G84" s="305">
        <f>BACKUP!M135</f>
        <v>36.799999999999997</v>
      </c>
      <c r="H84" s="531" t="e">
        <f>RAB!#REF!</f>
        <v>#REF!</v>
      </c>
      <c r="I84" s="532"/>
    </row>
    <row r="85" spans="2:9" ht="18" customHeight="1" x14ac:dyDescent="0.3">
      <c r="B85" s="536"/>
      <c r="C85" s="537"/>
      <c r="D85" s="530"/>
      <c r="E85" s="530"/>
      <c r="F85" s="304"/>
      <c r="G85" s="305" t="e">
        <f>BACKUP!#REF!</f>
        <v>#REF!</v>
      </c>
      <c r="H85" s="531"/>
      <c r="I85" s="532"/>
    </row>
    <row r="86" spans="2:9" s="403" customFormat="1" ht="22.5" customHeight="1" x14ac:dyDescent="0.3">
      <c r="B86" s="536" t="str">
        <f>RAB!B143</f>
        <v>B</v>
      </c>
      <c r="C86" s="537" t="str">
        <f>RAB!C143</f>
        <v>PEKERJAAN PONDASI</v>
      </c>
      <c r="D86" s="533"/>
      <c r="E86" s="533"/>
      <c r="F86" s="534"/>
      <c r="G86" s="305" t="e">
        <f>BACKUP!#REF!</f>
        <v>#REF!</v>
      </c>
      <c r="H86" s="531"/>
      <c r="I86" s="535"/>
    </row>
    <row r="87" spans="2:9" ht="22.5" customHeight="1" x14ac:dyDescent="0.3">
      <c r="B87" s="528" t="str">
        <f>RAB!B144</f>
        <v>1</v>
      </c>
      <c r="C87" s="529" t="str">
        <f>RAB!C144</f>
        <v>Pasangan Astamping</v>
      </c>
      <c r="D87" s="530"/>
      <c r="E87" s="530"/>
      <c r="F87" s="304"/>
      <c r="G87" s="305" t="e">
        <f>BACKUP!#REF!</f>
        <v>#REF!</v>
      </c>
      <c r="H87" s="531" t="str">
        <f>RAB!G144</f>
        <v>M3</v>
      </c>
      <c r="I87" s="532"/>
    </row>
    <row r="88" spans="2:9" ht="22.5" customHeight="1" thickBot="1" x14ac:dyDescent="0.35">
      <c r="B88" s="528" t="e">
        <f>RAB!#REF!</f>
        <v>#REF!</v>
      </c>
      <c r="C88" s="529" t="e">
        <f>RAB!#REF!</f>
        <v>#REF!</v>
      </c>
      <c r="D88" s="530"/>
      <c r="E88" s="530"/>
      <c r="F88" s="304"/>
      <c r="G88" s="305" t="e">
        <f>BACKUP!#REF!</f>
        <v>#REF!</v>
      </c>
      <c r="H88" s="531" t="e">
        <f>RAB!#REF!</f>
        <v>#REF!</v>
      </c>
      <c r="I88" s="532"/>
    </row>
    <row r="89" spans="2:9" x14ac:dyDescent="0.3">
      <c r="B89" s="174"/>
      <c r="C89" s="518"/>
      <c r="D89" s="175"/>
      <c r="E89" s="175"/>
      <c r="F89" s="175"/>
      <c r="G89" s="175"/>
      <c r="H89" s="176"/>
      <c r="I89" s="117"/>
    </row>
    <row r="90" spans="2:9" x14ac:dyDescent="0.3">
      <c r="B90" s="178"/>
      <c r="F90" s="171"/>
      <c r="H90" s="171" t="str">
        <f>RKP!H41</f>
        <v>Suka Makmue,                 2023</v>
      </c>
      <c r="I90" s="118"/>
    </row>
    <row r="91" spans="2:9" x14ac:dyDescent="0.3">
      <c r="B91" s="178"/>
      <c r="D91" s="510"/>
      <c r="E91" s="511" t="s">
        <v>439</v>
      </c>
      <c r="F91" s="171"/>
      <c r="H91" s="171" t="str">
        <f>RKP!H42</f>
        <v>Dihitung oleh :</v>
      </c>
      <c r="I91" s="118"/>
    </row>
    <row r="92" spans="2:9" x14ac:dyDescent="0.3">
      <c r="B92" s="178"/>
      <c r="D92" s="510"/>
      <c r="E92" s="512" t="s">
        <v>440</v>
      </c>
      <c r="F92" s="171"/>
      <c r="H92" s="171" t="str">
        <f>RKP!H43</f>
        <v>Konsultan Perencana</v>
      </c>
      <c r="I92" s="118"/>
    </row>
    <row r="93" spans="2:9" x14ac:dyDescent="0.3">
      <c r="B93" s="178"/>
      <c r="D93" s="510"/>
      <c r="E93" s="512" t="s">
        <v>443</v>
      </c>
      <c r="F93" s="513"/>
      <c r="H93" s="513" t="str">
        <f>RKP!H44</f>
        <v>CV. TRISAGOE DESIGN CONSULTANT</v>
      </c>
      <c r="I93" s="118"/>
    </row>
    <row r="94" spans="2:9" ht="9.6" customHeight="1" x14ac:dyDescent="0.3">
      <c r="B94" s="178"/>
      <c r="D94" s="510"/>
      <c r="E94" s="511"/>
      <c r="F94" s="171"/>
      <c r="I94" s="118"/>
    </row>
    <row r="95" spans="2:9" ht="10.199999999999999" customHeight="1" x14ac:dyDescent="0.3">
      <c r="B95" s="178"/>
      <c r="D95" s="510"/>
      <c r="E95" s="511"/>
      <c r="F95" s="171"/>
      <c r="I95" s="118"/>
    </row>
    <row r="96" spans="2:9" x14ac:dyDescent="0.3">
      <c r="B96" s="178"/>
      <c r="D96" s="510"/>
      <c r="E96" s="511"/>
      <c r="F96" s="171"/>
      <c r="I96" s="118"/>
    </row>
    <row r="97" spans="2:9" x14ac:dyDescent="0.3">
      <c r="B97" s="178"/>
      <c r="D97" s="510"/>
      <c r="E97" s="511"/>
      <c r="F97" s="171"/>
      <c r="I97" s="118"/>
    </row>
    <row r="98" spans="2:9" x14ac:dyDescent="0.3">
      <c r="B98" s="178"/>
      <c r="D98" s="510"/>
      <c r="E98" s="514" t="s">
        <v>441</v>
      </c>
      <c r="F98" s="515"/>
      <c r="H98" s="515" t="str">
        <f>RKP!H52</f>
        <v>Ir. F A U Z A N ,  S T</v>
      </c>
      <c r="I98" s="118"/>
    </row>
    <row r="99" spans="2:9" ht="14.4" thickBot="1" x14ac:dyDescent="0.35">
      <c r="B99" s="203"/>
      <c r="C99" s="519"/>
      <c r="D99" s="516"/>
      <c r="E99" s="517" t="s">
        <v>442</v>
      </c>
      <c r="F99" s="421"/>
      <c r="G99" s="191"/>
      <c r="H99" s="421" t="str">
        <f>RKP!H53</f>
        <v>Direktur</v>
      </c>
      <c r="I99" s="119"/>
    </row>
  </sheetData>
  <mergeCells count="4">
    <mergeCell ref="B3:I3"/>
    <mergeCell ref="B4:I4"/>
    <mergeCell ref="C11:F11"/>
    <mergeCell ref="C12:F12"/>
  </mergeCells>
  <printOptions horizontalCentered="1"/>
  <pageMargins left="0.7" right="0.7" top="0.75" bottom="0.75" header="0.3" footer="0.3"/>
  <pageSetup paperSize="9" scale="76" fitToWidth="0" fitToHeight="0" orientation="portrait" r:id="rId1"/>
  <rowBreaks count="1" manualBreakCount="1">
    <brk id="68" min="1" max="8"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6E402A-D3A5-4563-8143-9928BF003D33}">
  <dimension ref="B1:J376"/>
  <sheetViews>
    <sheetView tabSelected="1" view="pageBreakPreview" topLeftCell="A163" zoomScale="85" zoomScaleNormal="85" zoomScaleSheetLayoutView="85" workbookViewId="0">
      <selection activeCell="H56" sqref="H56"/>
    </sheetView>
  </sheetViews>
  <sheetFormatPr defaultColWidth="9.109375" defaultRowHeight="13.8" x14ac:dyDescent="0.3"/>
  <cols>
    <col min="1" max="1" width="9.109375" style="306"/>
    <col min="2" max="2" width="6.6640625" style="306" customWidth="1"/>
    <col min="3" max="3" width="7.109375" style="306" customWidth="1"/>
    <col min="4" max="4" width="39.44140625" style="306" customWidth="1"/>
    <col min="5" max="5" width="11" style="306" customWidth="1"/>
    <col min="6" max="6" width="15.88671875" style="306" customWidth="1"/>
    <col min="7" max="7" width="9.88671875" style="306" customWidth="1"/>
    <col min="8" max="8" width="11.44140625" style="306" customWidth="1"/>
    <col min="9" max="9" width="9.109375" style="306"/>
    <col min="10" max="10" width="11.5546875" style="306" bestFit="1" customWidth="1"/>
    <col min="11" max="16384" width="9.109375" style="306"/>
  </cols>
  <sheetData>
    <row r="1" spans="2:9" ht="14.4" thickBot="1" x14ac:dyDescent="0.35"/>
    <row r="2" spans="2:9" ht="17.399999999999999" x14ac:dyDescent="0.3">
      <c r="B2" s="1147" t="s">
        <v>573</v>
      </c>
      <c r="C2" s="1148"/>
      <c r="D2" s="1148"/>
      <c r="E2" s="1148"/>
      <c r="F2" s="1148"/>
      <c r="G2" s="1148"/>
      <c r="H2" s="1149"/>
    </row>
    <row r="3" spans="2:9" ht="14.4" thickBot="1" x14ac:dyDescent="0.35">
      <c r="B3" s="310"/>
      <c r="C3" s="311"/>
      <c r="D3" s="311"/>
      <c r="E3" s="311"/>
      <c r="F3" s="311"/>
      <c r="G3" s="311"/>
      <c r="H3" s="312"/>
    </row>
    <row r="4" spans="2:9" ht="34.5" customHeight="1" thickBot="1" x14ac:dyDescent="0.35">
      <c r="B4" s="495" t="s">
        <v>411</v>
      </c>
      <c r="C4" s="1152" t="s">
        <v>575</v>
      </c>
      <c r="D4" s="1153"/>
      <c r="E4" s="496" t="s">
        <v>274</v>
      </c>
      <c r="F4" s="497" t="s">
        <v>576</v>
      </c>
      <c r="G4" s="498" t="s">
        <v>574</v>
      </c>
      <c r="H4" s="499" t="s">
        <v>639</v>
      </c>
    </row>
    <row r="5" spans="2:9" x14ac:dyDescent="0.3">
      <c r="B5" s="326">
        <v>1</v>
      </c>
      <c r="C5" s="340" t="s">
        <v>510</v>
      </c>
      <c r="D5" s="347"/>
      <c r="E5" s="328" t="s">
        <v>2</v>
      </c>
      <c r="F5" s="327">
        <v>110000</v>
      </c>
      <c r="G5" s="348" t="s">
        <v>1</v>
      </c>
      <c r="H5" s="329"/>
      <c r="I5" s="306">
        <v>103800</v>
      </c>
    </row>
    <row r="6" spans="2:9" x14ac:dyDescent="0.3">
      <c r="B6" s="319">
        <f>B5+1</f>
        <v>2</v>
      </c>
      <c r="C6" s="336" t="s">
        <v>511</v>
      </c>
      <c r="D6" s="342"/>
      <c r="E6" s="321" t="s">
        <v>2</v>
      </c>
      <c r="F6" s="320">
        <v>120000</v>
      </c>
      <c r="G6" s="349" t="s">
        <v>3</v>
      </c>
      <c r="H6" s="322"/>
      <c r="I6" s="306">
        <v>136560</v>
      </c>
    </row>
    <row r="7" spans="2:9" x14ac:dyDescent="0.3">
      <c r="B7" s="319">
        <f t="shared" ref="B7:B32" si="0">B6+1</f>
        <v>3</v>
      </c>
      <c r="C7" s="336" t="s">
        <v>512</v>
      </c>
      <c r="D7" s="342"/>
      <c r="E7" s="321" t="s">
        <v>2</v>
      </c>
      <c r="F7" s="320">
        <f>F6</f>
        <v>120000</v>
      </c>
      <c r="G7" s="349" t="s">
        <v>3</v>
      </c>
      <c r="H7" s="322"/>
    </row>
    <row r="8" spans="2:9" x14ac:dyDescent="0.3">
      <c r="B8" s="319">
        <f t="shared" si="0"/>
        <v>4</v>
      </c>
      <c r="C8" s="336" t="s">
        <v>513</v>
      </c>
      <c r="D8" s="342"/>
      <c r="E8" s="321" t="s">
        <v>2</v>
      </c>
      <c r="F8" s="320">
        <f>F7</f>
        <v>120000</v>
      </c>
      <c r="G8" s="349" t="s">
        <v>3</v>
      </c>
      <c r="H8" s="322"/>
    </row>
    <row r="9" spans="2:9" x14ac:dyDescent="0.3">
      <c r="B9" s="319">
        <f t="shared" si="0"/>
        <v>5</v>
      </c>
      <c r="C9" s="336" t="s">
        <v>514</v>
      </c>
      <c r="D9" s="342"/>
      <c r="E9" s="321" t="s">
        <v>2</v>
      </c>
      <c r="F9" s="320">
        <f t="shared" ref="F9:F19" si="1">F8</f>
        <v>120000</v>
      </c>
      <c r="G9" s="349" t="s">
        <v>3</v>
      </c>
      <c r="H9" s="322"/>
    </row>
    <row r="10" spans="2:9" x14ac:dyDescent="0.3">
      <c r="B10" s="319">
        <f t="shared" si="0"/>
        <v>6</v>
      </c>
      <c r="C10" s="336" t="s">
        <v>515</v>
      </c>
      <c r="D10" s="342"/>
      <c r="E10" s="321" t="s">
        <v>2</v>
      </c>
      <c r="F10" s="320">
        <f t="shared" si="1"/>
        <v>120000</v>
      </c>
      <c r="G10" s="349" t="s">
        <v>3</v>
      </c>
      <c r="H10" s="322"/>
    </row>
    <row r="11" spans="2:9" x14ac:dyDescent="0.3">
      <c r="B11" s="319">
        <f t="shared" si="0"/>
        <v>7</v>
      </c>
      <c r="C11" s="336" t="s">
        <v>516</v>
      </c>
      <c r="D11" s="342"/>
      <c r="E11" s="321" t="s">
        <v>2</v>
      </c>
      <c r="F11" s="320">
        <f t="shared" si="1"/>
        <v>120000</v>
      </c>
      <c r="G11" s="349" t="s">
        <v>3</v>
      </c>
      <c r="H11" s="322"/>
    </row>
    <row r="12" spans="2:9" x14ac:dyDescent="0.3">
      <c r="B12" s="319">
        <f t="shared" si="0"/>
        <v>8</v>
      </c>
      <c r="C12" s="336" t="s">
        <v>517</v>
      </c>
      <c r="D12" s="342"/>
      <c r="E12" s="321" t="s">
        <v>2</v>
      </c>
      <c r="F12" s="320">
        <f t="shared" si="1"/>
        <v>120000</v>
      </c>
      <c r="G12" s="349" t="s">
        <v>3</v>
      </c>
      <c r="H12" s="322"/>
    </row>
    <row r="13" spans="2:9" x14ac:dyDescent="0.3">
      <c r="B13" s="319">
        <f t="shared" si="0"/>
        <v>9</v>
      </c>
      <c r="C13" s="336" t="s">
        <v>518</v>
      </c>
      <c r="D13" s="342"/>
      <c r="E13" s="321" t="s">
        <v>2</v>
      </c>
      <c r="F13" s="320">
        <f t="shared" si="1"/>
        <v>120000</v>
      </c>
      <c r="G13" s="349" t="s">
        <v>3</v>
      </c>
      <c r="H13" s="322"/>
    </row>
    <row r="14" spans="2:9" x14ac:dyDescent="0.3">
      <c r="B14" s="319">
        <f t="shared" si="0"/>
        <v>10</v>
      </c>
      <c r="C14" s="336" t="s">
        <v>519</v>
      </c>
      <c r="D14" s="342"/>
      <c r="E14" s="321" t="s">
        <v>2</v>
      </c>
      <c r="F14" s="320">
        <f t="shared" si="1"/>
        <v>120000</v>
      </c>
      <c r="G14" s="349" t="s">
        <v>3</v>
      </c>
      <c r="H14" s="322"/>
    </row>
    <row r="15" spans="2:9" x14ac:dyDescent="0.3">
      <c r="B15" s="319">
        <f t="shared" si="0"/>
        <v>11</v>
      </c>
      <c r="C15" s="336" t="s">
        <v>520</v>
      </c>
      <c r="D15" s="342"/>
      <c r="E15" s="321" t="s">
        <v>2</v>
      </c>
      <c r="F15" s="320">
        <f t="shared" si="1"/>
        <v>120000</v>
      </c>
      <c r="G15" s="349" t="s">
        <v>3</v>
      </c>
      <c r="H15" s="322"/>
    </row>
    <row r="16" spans="2:9" x14ac:dyDescent="0.3">
      <c r="B16" s="319">
        <f t="shared" si="0"/>
        <v>12</v>
      </c>
      <c r="C16" s="336" t="s">
        <v>521</v>
      </c>
      <c r="D16" s="342"/>
      <c r="E16" s="321" t="s">
        <v>2</v>
      </c>
      <c r="F16" s="320">
        <f t="shared" si="1"/>
        <v>120000</v>
      </c>
      <c r="G16" s="349" t="s">
        <v>3</v>
      </c>
      <c r="H16" s="322"/>
    </row>
    <row r="17" spans="2:9" x14ac:dyDescent="0.3">
      <c r="B17" s="319">
        <f t="shared" si="0"/>
        <v>13</v>
      </c>
      <c r="C17" s="336" t="s">
        <v>522</v>
      </c>
      <c r="D17" s="342"/>
      <c r="E17" s="321" t="s">
        <v>2</v>
      </c>
      <c r="F17" s="320">
        <f t="shared" si="1"/>
        <v>120000</v>
      </c>
      <c r="G17" s="349" t="s">
        <v>3</v>
      </c>
      <c r="H17" s="322"/>
    </row>
    <row r="18" spans="2:9" x14ac:dyDescent="0.3">
      <c r="B18" s="319">
        <f t="shared" si="0"/>
        <v>14</v>
      </c>
      <c r="C18" s="336" t="s">
        <v>523</v>
      </c>
      <c r="D18" s="342"/>
      <c r="E18" s="321" t="s">
        <v>2</v>
      </c>
      <c r="F18" s="320">
        <f t="shared" si="1"/>
        <v>120000</v>
      </c>
      <c r="G18" s="349" t="s">
        <v>3</v>
      </c>
      <c r="H18" s="322"/>
    </row>
    <row r="19" spans="2:9" x14ac:dyDescent="0.3">
      <c r="B19" s="319">
        <f t="shared" si="0"/>
        <v>15</v>
      </c>
      <c r="C19" s="336" t="s">
        <v>524</v>
      </c>
      <c r="D19" s="342"/>
      <c r="E19" s="321" t="s">
        <v>2</v>
      </c>
      <c r="F19" s="320">
        <f t="shared" si="1"/>
        <v>120000</v>
      </c>
      <c r="G19" s="349" t="s">
        <v>3</v>
      </c>
      <c r="H19" s="322"/>
    </row>
    <row r="20" spans="2:9" x14ac:dyDescent="0.3">
      <c r="B20" s="319">
        <f t="shared" si="0"/>
        <v>16</v>
      </c>
      <c r="C20" s="336" t="s">
        <v>525</v>
      </c>
      <c r="D20" s="342"/>
      <c r="E20" s="321" t="s">
        <v>2</v>
      </c>
      <c r="F20" s="320">
        <v>130000</v>
      </c>
      <c r="G20" s="349" t="s">
        <v>4</v>
      </c>
      <c r="H20" s="322"/>
      <c r="I20" s="306">
        <v>170700</v>
      </c>
    </row>
    <row r="21" spans="2:9" x14ac:dyDescent="0.3">
      <c r="B21" s="319">
        <f t="shared" si="0"/>
        <v>17</v>
      </c>
      <c r="C21" s="336" t="s">
        <v>526</v>
      </c>
      <c r="D21" s="342"/>
      <c r="E21" s="321" t="s">
        <v>2</v>
      </c>
      <c r="F21" s="320">
        <f>F20</f>
        <v>130000</v>
      </c>
      <c r="G21" s="349" t="s">
        <v>5</v>
      </c>
      <c r="H21" s="322"/>
      <c r="I21" s="306">
        <f>I6</f>
        <v>136560</v>
      </c>
    </row>
    <row r="22" spans="2:9" x14ac:dyDescent="0.3">
      <c r="B22" s="319">
        <f t="shared" si="0"/>
        <v>18</v>
      </c>
      <c r="C22" s="336" t="s">
        <v>527</v>
      </c>
      <c r="D22" s="342"/>
      <c r="E22" s="321" t="s">
        <v>2</v>
      </c>
      <c r="F22" s="320">
        <v>180000</v>
      </c>
      <c r="G22" s="349" t="s">
        <v>28</v>
      </c>
      <c r="H22" s="322"/>
    </row>
    <row r="23" spans="2:9" x14ac:dyDescent="0.3">
      <c r="B23" s="319">
        <f t="shared" si="0"/>
        <v>19</v>
      </c>
      <c r="C23" s="336" t="s">
        <v>528</v>
      </c>
      <c r="D23" s="342"/>
      <c r="E23" s="321" t="s">
        <v>2</v>
      </c>
      <c r="F23" s="320">
        <v>150000</v>
      </c>
      <c r="G23" s="349" t="s">
        <v>28</v>
      </c>
      <c r="H23" s="322"/>
    </row>
    <row r="24" spans="2:9" x14ac:dyDescent="0.3">
      <c r="B24" s="319">
        <f t="shared" si="0"/>
        <v>20</v>
      </c>
      <c r="C24" s="336" t="s">
        <v>529</v>
      </c>
      <c r="D24" s="342"/>
      <c r="E24" s="321" t="s">
        <v>2</v>
      </c>
      <c r="F24" s="320">
        <f>F21</f>
        <v>130000</v>
      </c>
      <c r="G24" s="349" t="s">
        <v>569</v>
      </c>
      <c r="H24" s="322"/>
    </row>
    <row r="25" spans="2:9" x14ac:dyDescent="0.3">
      <c r="B25" s="319">
        <f t="shared" si="0"/>
        <v>21</v>
      </c>
      <c r="C25" s="336" t="s">
        <v>530</v>
      </c>
      <c r="D25" s="342"/>
      <c r="E25" s="321" t="s">
        <v>2</v>
      </c>
      <c r="F25" s="320">
        <f>F19</f>
        <v>120000</v>
      </c>
      <c r="G25" s="349" t="s">
        <v>569</v>
      </c>
      <c r="H25" s="322"/>
    </row>
    <row r="26" spans="2:9" x14ac:dyDescent="0.3">
      <c r="B26" s="319">
        <f t="shared" si="0"/>
        <v>22</v>
      </c>
      <c r="C26" s="336" t="s">
        <v>531</v>
      </c>
      <c r="D26" s="342"/>
      <c r="E26" s="321" t="s">
        <v>2</v>
      </c>
      <c r="F26" s="320">
        <f>F22</f>
        <v>180000</v>
      </c>
      <c r="G26" s="349" t="s">
        <v>570</v>
      </c>
      <c r="H26" s="322"/>
    </row>
    <row r="27" spans="2:9" x14ac:dyDescent="0.3">
      <c r="B27" s="319">
        <f t="shared" si="0"/>
        <v>23</v>
      </c>
      <c r="C27" s="336" t="s">
        <v>532</v>
      </c>
      <c r="D27" s="342"/>
      <c r="E27" s="321" t="s">
        <v>2</v>
      </c>
      <c r="F27" s="320">
        <f>F24</f>
        <v>130000</v>
      </c>
      <c r="G27" s="349" t="s">
        <v>570</v>
      </c>
      <c r="H27" s="322"/>
    </row>
    <row r="28" spans="2:9" x14ac:dyDescent="0.3">
      <c r="B28" s="319">
        <f t="shared" si="0"/>
        <v>24</v>
      </c>
      <c r="C28" s="336" t="s">
        <v>533</v>
      </c>
      <c r="D28" s="342"/>
      <c r="E28" s="321" t="s">
        <v>2</v>
      </c>
      <c r="F28" s="320">
        <f>F26</f>
        <v>180000</v>
      </c>
      <c r="G28" s="349" t="s">
        <v>571</v>
      </c>
      <c r="H28" s="322"/>
    </row>
    <row r="29" spans="2:9" x14ac:dyDescent="0.3">
      <c r="B29" s="319">
        <f t="shared" si="0"/>
        <v>25</v>
      </c>
      <c r="C29" s="336" t="s">
        <v>534</v>
      </c>
      <c r="D29" s="342"/>
      <c r="E29" s="321" t="s">
        <v>2</v>
      </c>
      <c r="F29" s="320">
        <f>F27</f>
        <v>130000</v>
      </c>
      <c r="G29" s="349" t="s">
        <v>571</v>
      </c>
      <c r="H29" s="322"/>
    </row>
    <row r="30" spans="2:9" x14ac:dyDescent="0.3">
      <c r="B30" s="319">
        <f t="shared" si="0"/>
        <v>26</v>
      </c>
      <c r="C30" s="336" t="s">
        <v>535</v>
      </c>
      <c r="D30" s="342"/>
      <c r="E30" s="321" t="s">
        <v>2</v>
      </c>
      <c r="F30" s="320">
        <f>F28</f>
        <v>180000</v>
      </c>
      <c r="G30" s="349" t="s">
        <v>248</v>
      </c>
      <c r="H30" s="322"/>
    </row>
    <row r="31" spans="2:9" x14ac:dyDescent="0.3">
      <c r="B31" s="319">
        <f t="shared" si="0"/>
        <v>27</v>
      </c>
      <c r="C31" s="336" t="s">
        <v>536</v>
      </c>
      <c r="D31" s="342"/>
      <c r="E31" s="321" t="s">
        <v>2</v>
      </c>
      <c r="F31" s="320">
        <f>F5</f>
        <v>110000</v>
      </c>
      <c r="G31" s="349" t="s">
        <v>572</v>
      </c>
      <c r="H31" s="322"/>
    </row>
    <row r="32" spans="2:9" x14ac:dyDescent="0.3">
      <c r="B32" s="319">
        <f t="shared" si="0"/>
        <v>28</v>
      </c>
      <c r="C32" s="336" t="s">
        <v>537</v>
      </c>
      <c r="D32" s="342"/>
      <c r="E32" s="321" t="s">
        <v>2</v>
      </c>
      <c r="F32" s="320">
        <f>F19</f>
        <v>120000</v>
      </c>
      <c r="G32" s="349" t="s">
        <v>3</v>
      </c>
      <c r="H32" s="322"/>
    </row>
    <row r="33" spans="2:8" ht="14.4" thickBot="1" x14ac:dyDescent="0.35">
      <c r="B33" s="323"/>
      <c r="C33" s="341"/>
      <c r="D33" s="333"/>
      <c r="E33" s="324"/>
      <c r="F33" s="324"/>
      <c r="G33" s="350"/>
      <c r="H33" s="325"/>
    </row>
    <row r="34" spans="2:8" x14ac:dyDescent="0.3">
      <c r="B34" s="508"/>
      <c r="C34" s="508"/>
      <c r="D34" s="508"/>
      <c r="E34" s="508"/>
      <c r="F34" s="508"/>
      <c r="G34" s="509"/>
      <c r="H34" s="508"/>
    </row>
    <row r="36" spans="2:8" ht="14.4" thickBot="1" x14ac:dyDescent="0.35"/>
    <row r="37" spans="2:8" ht="17.399999999999999" x14ac:dyDescent="0.3">
      <c r="B37" s="1147" t="s">
        <v>577</v>
      </c>
      <c r="C37" s="1148"/>
      <c r="D37" s="1148"/>
      <c r="E37" s="1148"/>
      <c r="F37" s="1148"/>
      <c r="G37" s="1148"/>
      <c r="H37" s="1149"/>
    </row>
    <row r="38" spans="2:8" ht="14.4" thickBot="1" x14ac:dyDescent="0.35">
      <c r="B38" s="310"/>
      <c r="C38" s="311"/>
      <c r="D38" s="311"/>
      <c r="E38" s="311"/>
      <c r="F38" s="311"/>
      <c r="G38" s="311"/>
      <c r="H38" s="312"/>
    </row>
    <row r="39" spans="2:8" ht="28.2" thickBot="1" x14ac:dyDescent="0.35">
      <c r="B39" s="479" t="s">
        <v>411</v>
      </c>
      <c r="C39" s="1150" t="s">
        <v>575</v>
      </c>
      <c r="D39" s="1151"/>
      <c r="E39" s="480" t="s">
        <v>274</v>
      </c>
      <c r="F39" s="481" t="s">
        <v>576</v>
      </c>
      <c r="G39" s="1150" t="s">
        <v>278</v>
      </c>
      <c r="H39" s="1154"/>
    </row>
    <row r="40" spans="2:8" x14ac:dyDescent="0.3">
      <c r="B40" s="482">
        <v>1</v>
      </c>
      <c r="C40" s="483" t="s">
        <v>501</v>
      </c>
      <c r="D40" s="484"/>
      <c r="E40" s="485" t="s">
        <v>15</v>
      </c>
      <c r="F40" s="486">
        <v>50</v>
      </c>
      <c r="G40" s="487"/>
      <c r="H40" s="488"/>
    </row>
    <row r="41" spans="2:8" x14ac:dyDescent="0.3">
      <c r="B41" s="319">
        <f>B40+1</f>
        <v>2</v>
      </c>
      <c r="C41" s="336" t="s">
        <v>500</v>
      </c>
      <c r="D41" s="337"/>
      <c r="E41" s="321" t="s">
        <v>22</v>
      </c>
      <c r="F41" s="320">
        <v>15000</v>
      </c>
      <c r="G41" s="344"/>
      <c r="H41" s="314"/>
    </row>
    <row r="42" spans="2:8" x14ac:dyDescent="0.3">
      <c r="B42" s="319">
        <f t="shared" ref="B42:B68" si="2">B41+1</f>
        <v>3</v>
      </c>
      <c r="C42" s="336" t="s">
        <v>837</v>
      </c>
      <c r="D42" s="337"/>
      <c r="E42" s="321" t="s">
        <v>233</v>
      </c>
      <c r="F42" s="320">
        <f>390000</f>
        <v>390000</v>
      </c>
      <c r="G42" s="344"/>
      <c r="H42" s="314"/>
    </row>
    <row r="43" spans="2:8" x14ac:dyDescent="0.3">
      <c r="B43" s="319">
        <f t="shared" si="2"/>
        <v>4</v>
      </c>
      <c r="C43" s="336" t="s">
        <v>502</v>
      </c>
      <c r="D43" s="337"/>
      <c r="E43" s="321" t="s">
        <v>14</v>
      </c>
      <c r="F43" s="320">
        <f>12200*1.1</f>
        <v>13420.000000000002</v>
      </c>
      <c r="G43" s="344"/>
      <c r="H43" s="314"/>
    </row>
    <row r="44" spans="2:8" x14ac:dyDescent="0.3">
      <c r="B44" s="319">
        <f t="shared" si="2"/>
        <v>5</v>
      </c>
      <c r="C44" s="336" t="s">
        <v>503</v>
      </c>
      <c r="D44" s="337"/>
      <c r="E44" s="321" t="s">
        <v>672</v>
      </c>
      <c r="F44" s="320">
        <f>40000*1.1</f>
        <v>44000</v>
      </c>
      <c r="G44" s="344"/>
      <c r="H44" s="314"/>
    </row>
    <row r="45" spans="2:8" x14ac:dyDescent="0.3">
      <c r="B45" s="319">
        <f t="shared" si="2"/>
        <v>6</v>
      </c>
      <c r="C45" s="336" t="s">
        <v>504</v>
      </c>
      <c r="D45" s="337"/>
      <c r="E45" s="321" t="s">
        <v>233</v>
      </c>
      <c r="F45" s="320">
        <f>130000</f>
        <v>130000</v>
      </c>
      <c r="G45" s="344"/>
      <c r="H45" s="314"/>
    </row>
    <row r="46" spans="2:8" x14ac:dyDescent="0.3">
      <c r="B46" s="319">
        <f t="shared" si="2"/>
        <v>7</v>
      </c>
      <c r="C46" s="336" t="s">
        <v>505</v>
      </c>
      <c r="D46" s="337"/>
      <c r="E46" s="321" t="s">
        <v>233</v>
      </c>
      <c r="F46" s="320">
        <f>F45</f>
        <v>130000</v>
      </c>
      <c r="G46" s="344"/>
      <c r="H46" s="314"/>
    </row>
    <row r="47" spans="2:8" x14ac:dyDescent="0.3">
      <c r="B47" s="319">
        <f t="shared" si="2"/>
        <v>8</v>
      </c>
      <c r="C47" s="336" t="s">
        <v>713</v>
      </c>
      <c r="D47" s="337"/>
      <c r="E47" s="321" t="s">
        <v>233</v>
      </c>
      <c r="F47" s="320">
        <f>F46</f>
        <v>130000</v>
      </c>
      <c r="G47" s="344"/>
      <c r="H47" s="314"/>
    </row>
    <row r="48" spans="2:8" x14ac:dyDescent="0.3">
      <c r="B48" s="319"/>
      <c r="C48" s="336" t="s">
        <v>506</v>
      </c>
      <c r="D48" s="337"/>
      <c r="E48" s="321" t="s">
        <v>14</v>
      </c>
      <c r="F48" s="320">
        <f>F47*1.1/1350</f>
        <v>105.92592592592592</v>
      </c>
      <c r="G48" s="344"/>
      <c r="H48" s="314"/>
    </row>
    <row r="49" spans="2:8" x14ac:dyDescent="0.3">
      <c r="B49" s="319">
        <f>B47+1</f>
        <v>9</v>
      </c>
      <c r="C49" s="336" t="s">
        <v>507</v>
      </c>
      <c r="D49" s="337"/>
      <c r="E49" s="321" t="s">
        <v>22</v>
      </c>
      <c r="F49" s="320">
        <v>500000</v>
      </c>
      <c r="G49" s="344"/>
      <c r="H49" s="314"/>
    </row>
    <row r="50" spans="2:8" x14ac:dyDescent="0.3">
      <c r="B50" s="319">
        <f t="shared" si="2"/>
        <v>10</v>
      </c>
      <c r="C50" s="336" t="s">
        <v>508</v>
      </c>
      <c r="D50" s="337"/>
      <c r="E50" s="321" t="s">
        <v>12</v>
      </c>
      <c r="F50" s="320">
        <v>400000</v>
      </c>
      <c r="G50" s="344"/>
      <c r="H50" s="314"/>
    </row>
    <row r="51" spans="2:8" x14ac:dyDescent="0.3">
      <c r="B51" s="319">
        <f t="shared" si="2"/>
        <v>11</v>
      </c>
      <c r="C51" s="336" t="s">
        <v>712</v>
      </c>
      <c r="D51" s="337"/>
      <c r="E51" s="321" t="s">
        <v>233</v>
      </c>
      <c r="F51" s="320">
        <v>120000</v>
      </c>
      <c r="G51" s="344"/>
      <c r="H51" s="314"/>
    </row>
    <row r="52" spans="2:8" x14ac:dyDescent="0.3">
      <c r="B52" s="319"/>
      <c r="C52" s="336" t="s">
        <v>509</v>
      </c>
      <c r="D52" s="337"/>
      <c r="E52" s="321" t="s">
        <v>14</v>
      </c>
      <c r="F52" s="320">
        <f>F51/1400</f>
        <v>85.714285714285708</v>
      </c>
      <c r="G52" s="344"/>
      <c r="H52" s="314"/>
    </row>
    <row r="53" spans="2:8" x14ac:dyDescent="0.3">
      <c r="B53" s="319">
        <f>B51+1</f>
        <v>12</v>
      </c>
      <c r="C53" s="336" t="s">
        <v>538</v>
      </c>
      <c r="D53" s="337"/>
      <c r="E53" s="321" t="s">
        <v>233</v>
      </c>
      <c r="F53" s="320">
        <v>80000</v>
      </c>
      <c r="G53" s="344"/>
      <c r="H53" s="314"/>
    </row>
    <row r="54" spans="2:8" x14ac:dyDescent="0.3">
      <c r="B54" s="319">
        <f t="shared" si="2"/>
        <v>13</v>
      </c>
      <c r="C54" s="336" t="s">
        <v>539</v>
      </c>
      <c r="D54" s="337"/>
      <c r="E54" s="321" t="s">
        <v>13</v>
      </c>
      <c r="F54" s="320">
        <f>72000/40</f>
        <v>1800</v>
      </c>
      <c r="G54" s="344"/>
      <c r="H54" s="314"/>
    </row>
    <row r="55" spans="2:8" x14ac:dyDescent="0.3">
      <c r="B55" s="319">
        <f t="shared" si="2"/>
        <v>14</v>
      </c>
      <c r="C55" s="336" t="s">
        <v>540</v>
      </c>
      <c r="D55" s="337"/>
      <c r="E55" s="321" t="s">
        <v>233</v>
      </c>
      <c r="F55" s="320">
        <v>960000</v>
      </c>
      <c r="G55" s="344"/>
      <c r="H55" s="314"/>
    </row>
    <row r="56" spans="2:8" x14ac:dyDescent="0.3">
      <c r="B56" s="319">
        <f t="shared" si="2"/>
        <v>15</v>
      </c>
      <c r="C56" s="336" t="s">
        <v>541</v>
      </c>
      <c r="D56" s="337"/>
      <c r="E56" s="321" t="s">
        <v>91</v>
      </c>
      <c r="F56" s="320">
        <f>90000*1.1</f>
        <v>99000.000000000015</v>
      </c>
      <c r="G56" s="344"/>
      <c r="H56" s="314"/>
    </row>
    <row r="57" spans="2:8" x14ac:dyDescent="0.3">
      <c r="B57" s="319">
        <f t="shared" si="2"/>
        <v>16</v>
      </c>
      <c r="C57" s="336" t="s">
        <v>542</v>
      </c>
      <c r="D57" s="337"/>
      <c r="E57" s="321" t="s">
        <v>91</v>
      </c>
      <c r="F57" s="320">
        <f>90000*1.1</f>
        <v>99000.000000000015</v>
      </c>
      <c r="G57" s="344"/>
      <c r="H57" s="314"/>
    </row>
    <row r="58" spans="2:8" x14ac:dyDescent="0.3">
      <c r="B58" s="319">
        <f t="shared" si="2"/>
        <v>17</v>
      </c>
      <c r="C58" s="336" t="s">
        <v>543</v>
      </c>
      <c r="D58" s="337"/>
      <c r="E58" s="321" t="s">
        <v>243</v>
      </c>
      <c r="F58" s="320">
        <f>50000*1.1</f>
        <v>55000.000000000007</v>
      </c>
      <c r="G58" s="344"/>
      <c r="H58" s="314"/>
    </row>
    <row r="59" spans="2:8" x14ac:dyDescent="0.3">
      <c r="B59" s="330">
        <f t="shared" si="2"/>
        <v>18</v>
      </c>
      <c r="C59" s="338" t="s">
        <v>544</v>
      </c>
      <c r="D59" s="339"/>
      <c r="E59" s="332" t="s">
        <v>12</v>
      </c>
      <c r="F59" s="331">
        <f>65000*1.8*1.1</f>
        <v>128700.00000000001</v>
      </c>
      <c r="G59" s="346"/>
      <c r="H59" s="351"/>
    </row>
    <row r="60" spans="2:8" x14ac:dyDescent="0.3">
      <c r="B60" s="316">
        <f t="shared" si="2"/>
        <v>19</v>
      </c>
      <c r="C60" s="334" t="s">
        <v>545</v>
      </c>
      <c r="D60" s="335"/>
      <c r="E60" s="318" t="s">
        <v>37</v>
      </c>
      <c r="F60" s="317">
        <f>69000/6*1.1</f>
        <v>12650.000000000002</v>
      </c>
      <c r="G60" s="345"/>
      <c r="H60" s="313"/>
    </row>
    <row r="61" spans="2:8" x14ac:dyDescent="0.3">
      <c r="B61" s="319">
        <f t="shared" si="2"/>
        <v>20</v>
      </c>
      <c r="C61" s="336" t="s">
        <v>546</v>
      </c>
      <c r="D61" s="337"/>
      <c r="E61" s="321" t="s">
        <v>14</v>
      </c>
      <c r="F61" s="320">
        <f>15900*1.1</f>
        <v>17490</v>
      </c>
      <c r="G61" s="344"/>
      <c r="H61" s="314"/>
    </row>
    <row r="62" spans="2:8" x14ac:dyDescent="0.3">
      <c r="B62" s="319">
        <f t="shared" si="2"/>
        <v>21</v>
      </c>
      <c r="C62" s="336" t="s">
        <v>673</v>
      </c>
      <c r="D62" s="337"/>
      <c r="E62" s="321" t="s">
        <v>183</v>
      </c>
      <c r="F62" s="320">
        <f>115000</f>
        <v>115000</v>
      </c>
      <c r="G62" s="344"/>
      <c r="H62" s="314"/>
    </row>
    <row r="63" spans="2:8" x14ac:dyDescent="0.3">
      <c r="B63" s="319">
        <f t="shared" si="2"/>
        <v>22</v>
      </c>
      <c r="C63" s="336" t="s">
        <v>674</v>
      </c>
      <c r="D63" s="337"/>
      <c r="E63" s="321" t="s">
        <v>183</v>
      </c>
      <c r="F63" s="320">
        <f>90000</f>
        <v>90000</v>
      </c>
      <c r="G63" s="344"/>
      <c r="H63" s="314"/>
    </row>
    <row r="64" spans="2:8" x14ac:dyDescent="0.3">
      <c r="B64" s="319">
        <f>B62+1</f>
        <v>22</v>
      </c>
      <c r="C64" s="336" t="s">
        <v>547</v>
      </c>
      <c r="D64" s="337"/>
      <c r="E64" s="321" t="s">
        <v>14</v>
      </c>
      <c r="F64" s="320">
        <f>20000*1.1</f>
        <v>22000</v>
      </c>
      <c r="G64" s="344"/>
      <c r="H64" s="314"/>
    </row>
    <row r="65" spans="2:10" x14ac:dyDescent="0.3">
      <c r="B65" s="319">
        <f t="shared" si="2"/>
        <v>23</v>
      </c>
      <c r="C65" s="336" t="s">
        <v>548</v>
      </c>
      <c r="D65" s="337"/>
      <c r="E65" s="321" t="s">
        <v>13</v>
      </c>
      <c r="F65" s="320">
        <f>F61</f>
        <v>17490</v>
      </c>
      <c r="G65" s="344"/>
      <c r="H65" s="314"/>
    </row>
    <row r="66" spans="2:10" x14ac:dyDescent="0.3">
      <c r="B66" s="319">
        <f t="shared" si="2"/>
        <v>24</v>
      </c>
      <c r="C66" s="336" t="s">
        <v>549</v>
      </c>
      <c r="D66" s="337"/>
      <c r="E66" s="321" t="s">
        <v>157</v>
      </c>
      <c r="F66" s="320">
        <f>200000*1.1</f>
        <v>220000.00000000003</v>
      </c>
      <c r="G66" s="344"/>
      <c r="H66" s="314"/>
    </row>
    <row r="67" spans="2:10" x14ac:dyDescent="0.3">
      <c r="B67" s="319">
        <f t="shared" si="2"/>
        <v>25</v>
      </c>
      <c r="C67" s="336" t="s">
        <v>550</v>
      </c>
      <c r="D67" s="337"/>
      <c r="E67" s="321" t="s">
        <v>157</v>
      </c>
      <c r="F67" s="320">
        <f>500000*1.1</f>
        <v>550000</v>
      </c>
      <c r="G67" s="344"/>
      <c r="H67" s="314"/>
    </row>
    <row r="68" spans="2:10" x14ac:dyDescent="0.3">
      <c r="B68" s="319">
        <f t="shared" si="2"/>
        <v>26</v>
      </c>
      <c r="C68" s="336" t="s">
        <v>551</v>
      </c>
      <c r="D68" s="337"/>
      <c r="E68" s="321" t="s">
        <v>157</v>
      </c>
      <c r="F68" s="320">
        <f>600000*1.2</f>
        <v>720000</v>
      </c>
      <c r="G68" s="344"/>
      <c r="H68" s="314"/>
    </row>
    <row r="69" spans="2:10" x14ac:dyDescent="0.3">
      <c r="B69" s="319">
        <f t="shared" ref="B69:B143" si="3">B68+1</f>
        <v>27</v>
      </c>
      <c r="C69" s="336" t="s">
        <v>117</v>
      </c>
      <c r="D69" s="337"/>
      <c r="E69" s="321" t="s">
        <v>233</v>
      </c>
      <c r="F69" s="320">
        <v>3500000</v>
      </c>
      <c r="G69" s="344"/>
      <c r="H69" s="314"/>
    </row>
    <row r="70" spans="2:10" x14ac:dyDescent="0.3">
      <c r="B70" s="319">
        <f t="shared" si="3"/>
        <v>28</v>
      </c>
      <c r="C70" s="336" t="s">
        <v>20</v>
      </c>
      <c r="D70" s="337"/>
      <c r="E70" s="321" t="s">
        <v>233</v>
      </c>
      <c r="F70" s="320">
        <v>3500000</v>
      </c>
      <c r="G70" s="344"/>
      <c r="H70" s="314"/>
    </row>
    <row r="71" spans="2:10" x14ac:dyDescent="0.3">
      <c r="B71" s="319">
        <f t="shared" si="3"/>
        <v>29</v>
      </c>
      <c r="C71" s="336" t="s">
        <v>240</v>
      </c>
      <c r="D71" s="337"/>
      <c r="E71" s="321" t="s">
        <v>233</v>
      </c>
      <c r="F71" s="320">
        <v>3500000</v>
      </c>
      <c r="G71" s="344"/>
      <c r="H71" s="314"/>
    </row>
    <row r="72" spans="2:10" x14ac:dyDescent="0.3">
      <c r="B72" s="319">
        <f t="shared" si="3"/>
        <v>30</v>
      </c>
      <c r="C72" s="336" t="s">
        <v>49</v>
      </c>
      <c r="D72" s="337"/>
      <c r="E72" s="321" t="s">
        <v>25</v>
      </c>
      <c r="F72" s="320">
        <f>5000*1.2</f>
        <v>6000</v>
      </c>
      <c r="G72" s="344"/>
      <c r="H72" s="314"/>
    </row>
    <row r="73" spans="2:10" x14ac:dyDescent="0.3">
      <c r="B73" s="319">
        <f t="shared" si="3"/>
        <v>31</v>
      </c>
      <c r="C73" s="336" t="s">
        <v>552</v>
      </c>
      <c r="D73" s="337"/>
      <c r="E73" s="321" t="s">
        <v>25</v>
      </c>
      <c r="F73" s="320">
        <f>800</f>
        <v>800</v>
      </c>
      <c r="G73" s="344"/>
      <c r="H73" s="314"/>
    </row>
    <row r="74" spans="2:10" x14ac:dyDescent="0.3">
      <c r="B74" s="319"/>
      <c r="C74" s="336" t="s">
        <v>552</v>
      </c>
      <c r="D74" s="337"/>
      <c r="E74" s="321" t="s">
        <v>233</v>
      </c>
      <c r="F74" s="320">
        <f>F73*J74</f>
        <v>799999.99999999977</v>
      </c>
      <c r="G74" s="344"/>
      <c r="H74" s="314"/>
      <c r="I74" s="306">
        <f>0.05*0.1*0.2</f>
        <v>1.0000000000000002E-3</v>
      </c>
      <c r="J74" s="306">
        <f>1/I74</f>
        <v>999.99999999999977</v>
      </c>
    </row>
    <row r="75" spans="2:10" x14ac:dyDescent="0.3">
      <c r="B75" s="319">
        <f>B73+1</f>
        <v>32</v>
      </c>
      <c r="C75" s="336" t="s">
        <v>82</v>
      </c>
      <c r="D75" s="337"/>
      <c r="E75" s="321" t="s">
        <v>25</v>
      </c>
      <c r="F75" s="320">
        <f>95000/J75*1.2</f>
        <v>1442.1</v>
      </c>
      <c r="G75" s="344"/>
      <c r="H75" s="314"/>
      <c r="I75" s="306">
        <f>0.055*0.23</f>
        <v>1.265E-2</v>
      </c>
      <c r="J75" s="306">
        <f>1/I75</f>
        <v>79.051383399209485</v>
      </c>
    </row>
    <row r="76" spans="2:10" x14ac:dyDescent="0.3">
      <c r="B76" s="319">
        <f t="shared" si="3"/>
        <v>33</v>
      </c>
      <c r="C76" s="336" t="s">
        <v>622</v>
      </c>
      <c r="D76" s="337"/>
      <c r="E76" s="321" t="s">
        <v>25</v>
      </c>
      <c r="F76" s="320">
        <f>515000/J76*1.2</f>
        <v>7045.2000000000016</v>
      </c>
      <c r="G76" s="344"/>
      <c r="H76" s="314"/>
      <c r="I76" s="306">
        <f>0.1*0.19*0.6</f>
        <v>1.1400000000000002E-2</v>
      </c>
      <c r="J76" s="306">
        <f>1/I76</f>
        <v>87.719298245614013</v>
      </c>
    </row>
    <row r="77" spans="2:10" x14ac:dyDescent="0.3">
      <c r="B77" s="319"/>
      <c r="C77" s="336" t="s">
        <v>623</v>
      </c>
      <c r="D77" s="337"/>
      <c r="E77" s="321" t="s">
        <v>25</v>
      </c>
      <c r="F77" s="320">
        <f>515000/J77*1.2</f>
        <v>5283.8999999999987</v>
      </c>
      <c r="G77" s="344"/>
      <c r="H77" s="314"/>
      <c r="I77" s="306">
        <f>0.075*0.19*0.6</f>
        <v>8.5499999999999986E-3</v>
      </c>
      <c r="J77" s="306">
        <f>1/I77</f>
        <v>116.95906432748539</v>
      </c>
    </row>
    <row r="78" spans="2:10" x14ac:dyDescent="0.3">
      <c r="B78" s="319">
        <f>B76+1</f>
        <v>34</v>
      </c>
      <c r="C78" s="336" t="s">
        <v>578</v>
      </c>
      <c r="D78" s="337"/>
      <c r="E78" s="321" t="s">
        <v>25</v>
      </c>
      <c r="F78" s="320">
        <v>12000</v>
      </c>
      <c r="G78" s="344"/>
      <c r="H78" s="314"/>
    </row>
    <row r="79" spans="2:10" x14ac:dyDescent="0.3">
      <c r="B79" s="319">
        <f t="shared" si="3"/>
        <v>35</v>
      </c>
      <c r="C79" s="336" t="s">
        <v>48</v>
      </c>
      <c r="D79" s="337"/>
      <c r="E79" s="321" t="s">
        <v>25</v>
      </c>
      <c r="F79" s="320">
        <v>12000</v>
      </c>
      <c r="G79" s="344"/>
      <c r="H79" s="314"/>
    </row>
    <row r="80" spans="2:10" x14ac:dyDescent="0.3">
      <c r="B80" s="319">
        <f t="shared" si="3"/>
        <v>36</v>
      </c>
      <c r="C80" s="336" t="s">
        <v>163</v>
      </c>
      <c r="D80" s="337"/>
      <c r="E80" s="321" t="s">
        <v>157</v>
      </c>
      <c r="F80" s="320">
        <v>4000000</v>
      </c>
      <c r="G80" s="344"/>
      <c r="H80" s="314"/>
    </row>
    <row r="81" spans="2:10" x14ac:dyDescent="0.3">
      <c r="B81" s="319">
        <f t="shared" si="3"/>
        <v>37</v>
      </c>
      <c r="C81" s="336" t="s">
        <v>83</v>
      </c>
      <c r="D81" s="337"/>
      <c r="E81" s="321" t="s">
        <v>84</v>
      </c>
      <c r="F81" s="320">
        <f>115000/J81*1.2</f>
        <v>5520.0000000000009</v>
      </c>
      <c r="G81" s="344"/>
      <c r="H81" s="314"/>
      <c r="I81" s="306">
        <f>0.2*0.2</f>
        <v>4.0000000000000008E-2</v>
      </c>
      <c r="J81" s="306">
        <f>1/I81</f>
        <v>24.999999999999996</v>
      </c>
    </row>
    <row r="82" spans="2:10" x14ac:dyDescent="0.3">
      <c r="B82" s="319">
        <f t="shared" si="3"/>
        <v>38</v>
      </c>
      <c r="C82" s="336" t="s">
        <v>85</v>
      </c>
      <c r="D82" s="337"/>
      <c r="E82" s="321" t="s">
        <v>84</v>
      </c>
      <c r="F82" s="320">
        <f>115000/J82*1.2</f>
        <v>5520.0000000000009</v>
      </c>
      <c r="G82" s="344"/>
      <c r="H82" s="314"/>
      <c r="I82" s="306">
        <f>0.2*0.2</f>
        <v>4.0000000000000008E-2</v>
      </c>
      <c r="J82" s="306">
        <f>1/I82</f>
        <v>24.999999999999996</v>
      </c>
    </row>
    <row r="83" spans="2:10" x14ac:dyDescent="0.3">
      <c r="B83" s="319">
        <f>B82+1</f>
        <v>39</v>
      </c>
      <c r="C83" s="336" t="s">
        <v>726</v>
      </c>
      <c r="D83" s="337"/>
      <c r="E83" s="321" t="s">
        <v>13</v>
      </c>
      <c r="F83" s="320">
        <f>15000</f>
        <v>15000</v>
      </c>
      <c r="G83" s="344"/>
      <c r="H83" s="314"/>
    </row>
    <row r="84" spans="2:10" x14ac:dyDescent="0.3">
      <c r="B84" s="319">
        <f>B83+1</f>
        <v>40</v>
      </c>
      <c r="C84" s="336" t="s">
        <v>727</v>
      </c>
      <c r="D84" s="337"/>
      <c r="E84" s="321" t="s">
        <v>13</v>
      </c>
      <c r="F84" s="320">
        <f>17000</f>
        <v>17000</v>
      </c>
      <c r="G84" s="344"/>
      <c r="H84" s="314"/>
    </row>
    <row r="85" spans="2:10" x14ac:dyDescent="0.3">
      <c r="B85" s="319">
        <f>B84+1</f>
        <v>41</v>
      </c>
      <c r="C85" s="336" t="s">
        <v>45</v>
      </c>
      <c r="D85" s="337"/>
      <c r="E85" s="321" t="s">
        <v>13</v>
      </c>
      <c r="F85" s="320">
        <f>F65</f>
        <v>17490</v>
      </c>
      <c r="G85" s="344"/>
      <c r="H85" s="314"/>
    </row>
    <row r="86" spans="2:10" x14ac:dyDescent="0.3">
      <c r="B86" s="319">
        <f t="shared" si="3"/>
        <v>42</v>
      </c>
      <c r="C86" s="336" t="s">
        <v>579</v>
      </c>
      <c r="D86" s="337"/>
      <c r="E86" s="321" t="s">
        <v>13</v>
      </c>
      <c r="F86" s="320">
        <f>15000</f>
        <v>15000</v>
      </c>
      <c r="G86" s="344"/>
      <c r="H86" s="314"/>
    </row>
    <row r="87" spans="2:10" x14ac:dyDescent="0.3">
      <c r="B87" s="319">
        <f t="shared" si="3"/>
        <v>43</v>
      </c>
      <c r="C87" s="336" t="s">
        <v>33</v>
      </c>
      <c r="D87" s="337"/>
      <c r="E87" s="321" t="s">
        <v>14</v>
      </c>
      <c r="F87" s="320">
        <f>15000</f>
        <v>15000</v>
      </c>
      <c r="G87" s="344"/>
      <c r="H87" s="314"/>
    </row>
    <row r="88" spans="2:10" x14ac:dyDescent="0.3">
      <c r="B88" s="319">
        <f t="shared" si="3"/>
        <v>44</v>
      </c>
      <c r="C88" s="336" t="s">
        <v>33</v>
      </c>
      <c r="D88" s="337"/>
      <c r="E88" s="321" t="s">
        <v>37</v>
      </c>
      <c r="F88" s="320">
        <f>15000</f>
        <v>15000</v>
      </c>
      <c r="G88" s="344"/>
      <c r="H88" s="314"/>
    </row>
    <row r="89" spans="2:10" x14ac:dyDescent="0.3">
      <c r="B89" s="319">
        <f t="shared" si="3"/>
        <v>45</v>
      </c>
      <c r="C89" s="336" t="s">
        <v>580</v>
      </c>
      <c r="D89" s="337"/>
      <c r="E89" s="321" t="s">
        <v>14</v>
      </c>
      <c r="F89" s="320">
        <f>15000</f>
        <v>15000</v>
      </c>
      <c r="G89" s="344"/>
      <c r="H89" s="314"/>
    </row>
    <row r="90" spans="2:10" x14ac:dyDescent="0.3">
      <c r="B90" s="319">
        <f t="shared" si="3"/>
        <v>46</v>
      </c>
      <c r="C90" s="336" t="s">
        <v>581</v>
      </c>
      <c r="D90" s="337"/>
      <c r="E90" s="321" t="s">
        <v>14</v>
      </c>
      <c r="F90" s="320">
        <f>15000</f>
        <v>15000</v>
      </c>
      <c r="G90" s="344"/>
      <c r="H90" s="314"/>
    </row>
    <row r="91" spans="2:10" x14ac:dyDescent="0.3">
      <c r="B91" s="319">
        <f t="shared" si="3"/>
        <v>47</v>
      </c>
      <c r="C91" s="336" t="s">
        <v>164</v>
      </c>
      <c r="D91" s="337"/>
      <c r="E91" s="321" t="s">
        <v>233</v>
      </c>
      <c r="F91" s="320">
        <v>1100000</v>
      </c>
      <c r="G91" s="344"/>
      <c r="H91" s="314"/>
    </row>
    <row r="92" spans="2:10" x14ac:dyDescent="0.3">
      <c r="B92" s="319">
        <f t="shared" si="3"/>
        <v>48</v>
      </c>
      <c r="C92" s="336" t="s">
        <v>130</v>
      </c>
      <c r="D92" s="337"/>
      <c r="E92" s="321" t="s">
        <v>243</v>
      </c>
      <c r="F92" s="320">
        <f>50000*1.1</f>
        <v>55000.000000000007</v>
      </c>
      <c r="G92" s="344"/>
      <c r="H92" s="314"/>
    </row>
    <row r="93" spans="2:10" x14ac:dyDescent="0.3">
      <c r="B93" s="319">
        <f t="shared" si="3"/>
        <v>49</v>
      </c>
      <c r="C93" s="336" t="s">
        <v>104</v>
      </c>
      <c r="D93" s="337"/>
      <c r="E93" s="321" t="s">
        <v>12</v>
      </c>
      <c r="F93" s="320">
        <f>48000*1.2</f>
        <v>57600</v>
      </c>
      <c r="G93" s="344"/>
      <c r="H93" s="314"/>
    </row>
    <row r="94" spans="2:10" x14ac:dyDescent="0.3">
      <c r="B94" s="319">
        <f t="shared" si="3"/>
        <v>50</v>
      </c>
      <c r="C94" s="336" t="s">
        <v>154</v>
      </c>
      <c r="D94" s="337"/>
      <c r="E94" s="321" t="s">
        <v>13</v>
      </c>
      <c r="F94" s="320">
        <f>130000/5*1.1</f>
        <v>28600.000000000004</v>
      </c>
      <c r="G94" s="344"/>
      <c r="H94" s="314"/>
    </row>
    <row r="95" spans="2:10" x14ac:dyDescent="0.3">
      <c r="B95" s="319">
        <f t="shared" si="3"/>
        <v>51</v>
      </c>
      <c r="C95" s="336" t="s">
        <v>835</v>
      </c>
      <c r="D95" s="337"/>
      <c r="E95" s="321" t="s">
        <v>13</v>
      </c>
      <c r="F95" s="320">
        <v>47000</v>
      </c>
      <c r="G95" s="344"/>
      <c r="H95" s="314"/>
    </row>
    <row r="96" spans="2:10" x14ac:dyDescent="0.3">
      <c r="B96" s="319">
        <f t="shared" si="3"/>
        <v>52</v>
      </c>
      <c r="C96" s="336" t="s">
        <v>814</v>
      </c>
      <c r="D96" s="337"/>
      <c r="E96" s="321" t="s">
        <v>13</v>
      </c>
      <c r="F96" s="320">
        <v>70000</v>
      </c>
      <c r="G96" s="344"/>
      <c r="H96" s="314"/>
    </row>
    <row r="97" spans="2:8" x14ac:dyDescent="0.3">
      <c r="B97" s="319">
        <f>B96+1</f>
        <v>53</v>
      </c>
      <c r="C97" s="336" t="s">
        <v>675</v>
      </c>
      <c r="D97" s="337"/>
      <c r="E97" s="321" t="s">
        <v>13</v>
      </c>
      <c r="F97" s="320">
        <f>135000/5*1.1</f>
        <v>29700.000000000004</v>
      </c>
      <c r="G97" s="344"/>
      <c r="H97" s="314"/>
    </row>
    <row r="98" spans="2:8" x14ac:dyDescent="0.3">
      <c r="B98" s="319">
        <f>B94+1</f>
        <v>51</v>
      </c>
      <c r="C98" s="336" t="s">
        <v>156</v>
      </c>
      <c r="D98" s="337"/>
      <c r="E98" s="321" t="s">
        <v>157</v>
      </c>
      <c r="F98" s="320">
        <f>750000*1.1</f>
        <v>825000.00000000012</v>
      </c>
      <c r="G98" s="344"/>
      <c r="H98" s="314"/>
    </row>
    <row r="99" spans="2:8" x14ac:dyDescent="0.3">
      <c r="B99" s="319">
        <f t="shared" si="3"/>
        <v>52</v>
      </c>
      <c r="C99" s="336" t="s">
        <v>159</v>
      </c>
      <c r="D99" s="337"/>
      <c r="E99" s="321" t="s">
        <v>157</v>
      </c>
      <c r="F99" s="320">
        <f>185000*1.1</f>
        <v>203500.00000000003</v>
      </c>
      <c r="G99" s="344"/>
      <c r="H99" s="314"/>
    </row>
    <row r="100" spans="2:8" x14ac:dyDescent="0.3">
      <c r="B100" s="319">
        <f t="shared" si="3"/>
        <v>53</v>
      </c>
      <c r="C100" s="336" t="s">
        <v>627</v>
      </c>
      <c r="D100" s="337"/>
      <c r="E100" s="321" t="s">
        <v>25</v>
      </c>
      <c r="F100" s="320">
        <f>5000*1.1</f>
        <v>5500</v>
      </c>
      <c r="G100" s="344"/>
      <c r="H100" s="314"/>
    </row>
    <row r="101" spans="2:8" x14ac:dyDescent="0.3">
      <c r="B101" s="319">
        <f t="shared" si="3"/>
        <v>54</v>
      </c>
      <c r="C101" s="336" t="s">
        <v>626</v>
      </c>
      <c r="D101" s="337"/>
      <c r="E101" s="321" t="s">
        <v>25</v>
      </c>
      <c r="F101" s="320">
        <f t="shared" ref="F101:F102" si="4">5000*1.1</f>
        <v>5500</v>
      </c>
      <c r="G101" s="344"/>
      <c r="H101" s="314"/>
    </row>
    <row r="102" spans="2:8" x14ac:dyDescent="0.3">
      <c r="B102" s="319">
        <f t="shared" si="3"/>
        <v>55</v>
      </c>
      <c r="C102" s="336" t="s">
        <v>628</v>
      </c>
      <c r="D102" s="337"/>
      <c r="E102" s="321" t="s">
        <v>25</v>
      </c>
      <c r="F102" s="320">
        <f t="shared" si="4"/>
        <v>5500</v>
      </c>
      <c r="G102" s="344"/>
      <c r="H102" s="314"/>
    </row>
    <row r="103" spans="2:8" x14ac:dyDescent="0.3">
      <c r="B103" s="319">
        <f t="shared" si="3"/>
        <v>56</v>
      </c>
      <c r="C103" s="336" t="s">
        <v>553</v>
      </c>
      <c r="D103" s="337"/>
      <c r="E103" s="321" t="s">
        <v>22</v>
      </c>
      <c r="F103" s="320">
        <f>20000*1.1</f>
        <v>22000</v>
      </c>
      <c r="G103" s="344"/>
      <c r="H103" s="314"/>
    </row>
    <row r="104" spans="2:8" x14ac:dyDescent="0.3">
      <c r="B104" s="319">
        <f t="shared" si="3"/>
        <v>57</v>
      </c>
      <c r="C104" s="336" t="s">
        <v>629</v>
      </c>
      <c r="D104" s="337"/>
      <c r="E104" s="321" t="s">
        <v>22</v>
      </c>
      <c r="F104" s="320">
        <f t="shared" ref="F104:F106" si="5">20000*1.1</f>
        <v>22000</v>
      </c>
      <c r="G104" s="344"/>
      <c r="H104" s="314"/>
    </row>
    <row r="105" spans="2:8" x14ac:dyDescent="0.3">
      <c r="B105" s="319">
        <f t="shared" si="3"/>
        <v>58</v>
      </c>
      <c r="C105" s="336" t="s">
        <v>624</v>
      </c>
      <c r="D105" s="337"/>
      <c r="E105" s="321" t="s">
        <v>22</v>
      </c>
      <c r="F105" s="320">
        <f t="shared" si="5"/>
        <v>22000</v>
      </c>
      <c r="G105" s="344"/>
      <c r="H105" s="314"/>
    </row>
    <row r="106" spans="2:8" x14ac:dyDescent="0.3">
      <c r="B106" s="319">
        <f t="shared" si="3"/>
        <v>59</v>
      </c>
      <c r="C106" s="336" t="s">
        <v>625</v>
      </c>
      <c r="D106" s="337"/>
      <c r="E106" s="321" t="s">
        <v>22</v>
      </c>
      <c r="F106" s="320">
        <f t="shared" si="5"/>
        <v>22000</v>
      </c>
      <c r="G106" s="344"/>
      <c r="H106" s="314"/>
    </row>
    <row r="107" spans="2:8" x14ac:dyDescent="0.3">
      <c r="B107" s="319">
        <f t="shared" si="3"/>
        <v>60</v>
      </c>
      <c r="C107" s="336" t="s">
        <v>139</v>
      </c>
      <c r="D107" s="337"/>
      <c r="E107" s="321" t="s">
        <v>140</v>
      </c>
      <c r="F107" s="320">
        <f>200000*1.1</f>
        <v>220000.00000000003</v>
      </c>
      <c r="G107" s="344"/>
      <c r="H107" s="314"/>
    </row>
    <row r="108" spans="2:8" x14ac:dyDescent="0.3">
      <c r="B108" s="319">
        <f t="shared" si="3"/>
        <v>61</v>
      </c>
      <c r="C108" s="336" t="s">
        <v>142</v>
      </c>
      <c r="D108" s="337"/>
      <c r="E108" s="321" t="s">
        <v>25</v>
      </c>
      <c r="F108" s="320">
        <f>150000*1.1</f>
        <v>165000</v>
      </c>
      <c r="G108" s="344"/>
      <c r="H108" s="314"/>
    </row>
    <row r="109" spans="2:8" x14ac:dyDescent="0.3">
      <c r="B109" s="319">
        <f t="shared" si="3"/>
        <v>62</v>
      </c>
      <c r="C109" s="336" t="s">
        <v>143</v>
      </c>
      <c r="D109" s="337"/>
      <c r="E109" s="321" t="s">
        <v>25</v>
      </c>
      <c r="F109" s="320">
        <v>70000</v>
      </c>
      <c r="G109" s="344"/>
      <c r="H109" s="314"/>
    </row>
    <row r="110" spans="2:8" x14ac:dyDescent="0.3">
      <c r="B110" s="319">
        <f t="shared" si="3"/>
        <v>63</v>
      </c>
      <c r="C110" s="336" t="s">
        <v>135</v>
      </c>
      <c r="D110" s="337"/>
      <c r="E110" s="321" t="s">
        <v>25</v>
      </c>
      <c r="F110" s="320">
        <f>20000*1.1</f>
        <v>22000</v>
      </c>
      <c r="G110" s="344"/>
      <c r="H110" s="314"/>
    </row>
    <row r="111" spans="2:8" x14ac:dyDescent="0.3">
      <c r="B111" s="319">
        <f t="shared" si="3"/>
        <v>64</v>
      </c>
      <c r="C111" s="336" t="s">
        <v>136</v>
      </c>
      <c r="D111" s="337"/>
      <c r="E111" s="321" t="s">
        <v>25</v>
      </c>
      <c r="F111" s="320">
        <f>25000*1.1</f>
        <v>27500.000000000004</v>
      </c>
      <c r="G111" s="344"/>
      <c r="H111" s="314"/>
    </row>
    <row r="112" spans="2:8" x14ac:dyDescent="0.3">
      <c r="B112" s="319">
        <f t="shared" si="3"/>
        <v>65</v>
      </c>
      <c r="C112" s="336" t="s">
        <v>134</v>
      </c>
      <c r="D112" s="337"/>
      <c r="E112" s="321" t="s">
        <v>25</v>
      </c>
      <c r="F112" s="320">
        <f>25000*1.1</f>
        <v>27500.000000000004</v>
      </c>
      <c r="G112" s="344"/>
      <c r="H112" s="314"/>
    </row>
    <row r="113" spans="2:9" x14ac:dyDescent="0.3">
      <c r="B113" s="319">
        <f t="shared" si="3"/>
        <v>66</v>
      </c>
      <c r="C113" s="336" t="s">
        <v>194</v>
      </c>
      <c r="D113" s="337"/>
      <c r="E113" s="321" t="s">
        <v>25</v>
      </c>
      <c r="F113" s="320">
        <f>15000*1.1</f>
        <v>16500</v>
      </c>
      <c r="G113" s="344"/>
      <c r="H113" s="314"/>
    </row>
    <row r="114" spans="2:9" x14ac:dyDescent="0.3">
      <c r="B114" s="319">
        <f t="shared" si="3"/>
        <v>67</v>
      </c>
      <c r="C114" s="336" t="s">
        <v>179</v>
      </c>
      <c r="D114" s="337"/>
      <c r="E114" s="321" t="s">
        <v>157</v>
      </c>
      <c r="F114" s="320">
        <f>20000*1.1</f>
        <v>22000</v>
      </c>
      <c r="G114" s="344"/>
      <c r="H114" s="314"/>
    </row>
    <row r="115" spans="2:9" x14ac:dyDescent="0.3">
      <c r="B115" s="319">
        <f t="shared" si="3"/>
        <v>68</v>
      </c>
      <c r="C115" s="336" t="s">
        <v>86</v>
      </c>
      <c r="D115" s="337"/>
      <c r="E115" s="321" t="s">
        <v>13</v>
      </c>
      <c r="F115" s="320">
        <f>200000/40</f>
        <v>5000</v>
      </c>
      <c r="G115" s="344"/>
      <c r="H115" s="314"/>
    </row>
    <row r="116" spans="2:9" x14ac:dyDescent="0.3">
      <c r="B116" s="319">
        <f t="shared" si="3"/>
        <v>69</v>
      </c>
      <c r="C116" s="336" t="s">
        <v>120</v>
      </c>
      <c r="D116" s="337"/>
      <c r="E116" s="321" t="s">
        <v>91</v>
      </c>
      <c r="F116" s="320">
        <f>270000*1.2</f>
        <v>324000</v>
      </c>
      <c r="G116" s="344"/>
      <c r="H116" s="314"/>
    </row>
    <row r="117" spans="2:9" x14ac:dyDescent="0.3">
      <c r="B117" s="319">
        <f t="shared" si="3"/>
        <v>70</v>
      </c>
      <c r="C117" s="336" t="s">
        <v>638</v>
      </c>
      <c r="D117" s="337"/>
      <c r="E117" s="321" t="s">
        <v>84</v>
      </c>
      <c r="F117" s="320">
        <f>140000*1.2</f>
        <v>168000</v>
      </c>
      <c r="G117" s="344"/>
      <c r="H117" s="314"/>
    </row>
    <row r="118" spans="2:9" x14ac:dyDescent="0.3">
      <c r="B118" s="330">
        <f t="shared" si="3"/>
        <v>71</v>
      </c>
      <c r="C118" s="338" t="s">
        <v>109</v>
      </c>
      <c r="D118" s="339"/>
      <c r="E118" s="332" t="s">
        <v>25</v>
      </c>
      <c r="F118" s="331">
        <v>12000</v>
      </c>
      <c r="G118" s="346"/>
      <c r="H118" s="351"/>
    </row>
    <row r="119" spans="2:9" x14ac:dyDescent="0.3">
      <c r="B119" s="316">
        <f t="shared" si="3"/>
        <v>72</v>
      </c>
      <c r="C119" s="334" t="s">
        <v>101</v>
      </c>
      <c r="D119" s="335"/>
      <c r="E119" s="318" t="s">
        <v>25</v>
      </c>
      <c r="F119" s="317">
        <v>12000</v>
      </c>
      <c r="G119" s="345"/>
      <c r="H119" s="313"/>
    </row>
    <row r="120" spans="2:9" x14ac:dyDescent="0.3">
      <c r="B120" s="319">
        <f t="shared" si="3"/>
        <v>73</v>
      </c>
      <c r="C120" s="336" t="s">
        <v>100</v>
      </c>
      <c r="D120" s="337"/>
      <c r="E120" s="321" t="s">
        <v>25</v>
      </c>
      <c r="F120" s="320">
        <v>5000</v>
      </c>
      <c r="G120" s="344"/>
      <c r="H120" s="314"/>
    </row>
    <row r="121" spans="2:9" x14ac:dyDescent="0.3">
      <c r="B121" s="319">
        <f t="shared" si="3"/>
        <v>74</v>
      </c>
      <c r="C121" s="336" t="s">
        <v>99</v>
      </c>
      <c r="D121" s="337"/>
      <c r="E121" s="321" t="s">
        <v>25</v>
      </c>
      <c r="F121" s="320">
        <v>4500</v>
      </c>
      <c r="G121" s="344"/>
      <c r="H121" s="314"/>
    </row>
    <row r="122" spans="2:9" x14ac:dyDescent="0.3">
      <c r="B122" s="319">
        <f t="shared" si="3"/>
        <v>75</v>
      </c>
      <c r="C122" s="336" t="s">
        <v>247</v>
      </c>
      <c r="D122" s="337"/>
      <c r="E122" s="321" t="s">
        <v>25</v>
      </c>
      <c r="F122" s="320">
        <v>6500</v>
      </c>
      <c r="G122" s="344"/>
      <c r="H122" s="314"/>
    </row>
    <row r="123" spans="2:9" x14ac:dyDescent="0.3">
      <c r="B123" s="319">
        <f t="shared" si="3"/>
        <v>76</v>
      </c>
      <c r="C123" s="336" t="s">
        <v>684</v>
      </c>
      <c r="D123" s="337"/>
      <c r="E123" s="321" t="s">
        <v>243</v>
      </c>
      <c r="F123" s="320">
        <f>220000/I123*1.1</f>
        <v>168055.55555555556</v>
      </c>
      <c r="G123" s="344"/>
      <c r="H123" s="314"/>
      <c r="I123" s="306">
        <f>1.2*1.2</f>
        <v>1.44</v>
      </c>
    </row>
    <row r="124" spans="2:9" x14ac:dyDescent="0.3">
      <c r="B124" s="319">
        <f t="shared" si="3"/>
        <v>77</v>
      </c>
      <c r="C124" s="336" t="s">
        <v>685</v>
      </c>
      <c r="D124" s="337"/>
      <c r="E124" s="321" t="s">
        <v>243</v>
      </c>
      <c r="F124" s="320">
        <f>175000/I124*1.1</f>
        <v>133680.55555555556</v>
      </c>
      <c r="G124" s="344"/>
      <c r="H124" s="314"/>
      <c r="I124" s="306">
        <f>1.2*1.2</f>
        <v>1.44</v>
      </c>
    </row>
    <row r="125" spans="2:9" x14ac:dyDescent="0.3">
      <c r="B125" s="319">
        <f>B122+1</f>
        <v>76</v>
      </c>
      <c r="C125" s="336" t="s">
        <v>678</v>
      </c>
      <c r="D125" s="337"/>
      <c r="E125" s="321" t="s">
        <v>37</v>
      </c>
      <c r="F125" s="320">
        <f>55000*1.1</f>
        <v>60500.000000000007</v>
      </c>
      <c r="G125" s="344"/>
      <c r="H125" s="314"/>
    </row>
    <row r="126" spans="2:9" x14ac:dyDescent="0.3">
      <c r="B126" s="319">
        <f t="shared" si="3"/>
        <v>77</v>
      </c>
      <c r="C126" s="336" t="s">
        <v>679</v>
      </c>
      <c r="D126" s="337"/>
      <c r="E126" s="321" t="s">
        <v>37</v>
      </c>
      <c r="F126" s="320">
        <f>60000*1.1</f>
        <v>66000</v>
      </c>
      <c r="G126" s="344"/>
      <c r="H126" s="314"/>
    </row>
    <row r="127" spans="2:9" x14ac:dyDescent="0.3">
      <c r="B127" s="319">
        <f t="shared" si="3"/>
        <v>78</v>
      </c>
      <c r="C127" s="336" t="s">
        <v>680</v>
      </c>
      <c r="D127" s="337"/>
      <c r="E127" s="321" t="s">
        <v>243</v>
      </c>
      <c r="F127" s="320">
        <f>45000/I127*1.1</f>
        <v>61875.000000000007</v>
      </c>
      <c r="G127" s="344"/>
      <c r="H127" s="314"/>
      <c r="I127" s="306">
        <f>0.2*4</f>
        <v>0.8</v>
      </c>
    </row>
    <row r="128" spans="2:9" x14ac:dyDescent="0.3">
      <c r="B128" s="319">
        <f t="shared" si="3"/>
        <v>79</v>
      </c>
      <c r="C128" s="336" t="s">
        <v>681</v>
      </c>
      <c r="D128" s="337"/>
      <c r="E128" s="321" t="s">
        <v>243</v>
      </c>
      <c r="F128" s="320">
        <f>200000*1.1</f>
        <v>220000.00000000003</v>
      </c>
      <c r="G128" s="344"/>
      <c r="H128" s="314"/>
      <c r="I128" s="306">
        <f>0.2*4</f>
        <v>0.8</v>
      </c>
    </row>
    <row r="129" spans="2:10" x14ac:dyDescent="0.3">
      <c r="B129" s="319">
        <f>B122+1</f>
        <v>76</v>
      </c>
      <c r="C129" s="336" t="s">
        <v>47</v>
      </c>
      <c r="D129" s="337"/>
      <c r="E129" s="321" t="s">
        <v>25</v>
      </c>
      <c r="F129" s="320">
        <v>6000</v>
      </c>
      <c r="G129" s="344"/>
      <c r="H129" s="314"/>
    </row>
    <row r="130" spans="2:10" x14ac:dyDescent="0.3">
      <c r="B130" s="319">
        <f t="shared" si="3"/>
        <v>77</v>
      </c>
      <c r="C130" s="336" t="s">
        <v>46</v>
      </c>
      <c r="D130" s="337"/>
      <c r="E130" s="321" t="s">
        <v>25</v>
      </c>
      <c r="F130" s="320">
        <v>6500</v>
      </c>
      <c r="G130" s="344"/>
      <c r="H130" s="314"/>
    </row>
    <row r="131" spans="2:10" x14ac:dyDescent="0.3">
      <c r="B131" s="319">
        <f t="shared" si="3"/>
        <v>78</v>
      </c>
      <c r="C131" s="336" t="s">
        <v>554</v>
      </c>
      <c r="D131" s="337"/>
      <c r="E131" s="321" t="s">
        <v>25</v>
      </c>
      <c r="F131" s="320">
        <v>7000</v>
      </c>
      <c r="G131" s="344"/>
      <c r="H131" s="314"/>
    </row>
    <row r="132" spans="2:10" x14ac:dyDescent="0.3">
      <c r="B132" s="319">
        <f t="shared" si="3"/>
        <v>79</v>
      </c>
      <c r="C132" s="336" t="s">
        <v>71</v>
      </c>
      <c r="D132" s="337"/>
      <c r="E132" s="321" t="s">
        <v>58</v>
      </c>
      <c r="F132" s="320">
        <v>120000</v>
      </c>
      <c r="G132" s="344"/>
      <c r="H132" s="314"/>
    </row>
    <row r="133" spans="2:10" x14ac:dyDescent="0.3">
      <c r="B133" s="319">
        <f t="shared" si="3"/>
        <v>80</v>
      </c>
      <c r="C133" s="336" t="s">
        <v>555</v>
      </c>
      <c r="D133" s="337"/>
      <c r="E133" s="321" t="s">
        <v>14</v>
      </c>
      <c r="F133" s="320">
        <f>F85</f>
        <v>17490</v>
      </c>
      <c r="G133" s="344"/>
      <c r="H133" s="314"/>
    </row>
    <row r="134" spans="2:10" x14ac:dyDescent="0.3">
      <c r="B134" s="319">
        <f t="shared" si="3"/>
        <v>81</v>
      </c>
      <c r="C134" s="336" t="s">
        <v>235</v>
      </c>
      <c r="D134" s="337"/>
      <c r="E134" s="321" t="s">
        <v>243</v>
      </c>
      <c r="F134" s="320">
        <v>900000</v>
      </c>
      <c r="G134" s="344"/>
      <c r="H134" s="314"/>
    </row>
    <row r="135" spans="2:10" x14ac:dyDescent="0.3">
      <c r="B135" s="319">
        <f>B134+1</f>
        <v>82</v>
      </c>
      <c r="C135" s="336" t="s">
        <v>184</v>
      </c>
      <c r="D135" s="337"/>
      <c r="E135" s="321" t="s">
        <v>37</v>
      </c>
      <c r="F135" s="320">
        <f>10000*1.2</f>
        <v>12000</v>
      </c>
      <c r="G135" s="344"/>
      <c r="H135" s="314"/>
    </row>
    <row r="136" spans="2:10" x14ac:dyDescent="0.3">
      <c r="B136" s="319">
        <f t="shared" si="3"/>
        <v>83</v>
      </c>
      <c r="C136" s="336" t="s">
        <v>150</v>
      </c>
      <c r="D136" s="337"/>
      <c r="E136" s="321" t="s">
        <v>243</v>
      </c>
      <c r="F136" s="320">
        <v>850000</v>
      </c>
      <c r="G136" s="344"/>
      <c r="H136" s="314"/>
    </row>
    <row r="137" spans="2:10" x14ac:dyDescent="0.3">
      <c r="B137" s="319">
        <f t="shared" si="3"/>
        <v>84</v>
      </c>
      <c r="C137" s="336" t="s">
        <v>151</v>
      </c>
      <c r="D137" s="337"/>
      <c r="E137" s="321" t="s">
        <v>243</v>
      </c>
      <c r="F137" s="320">
        <v>150000</v>
      </c>
      <c r="G137" s="344"/>
      <c r="H137" s="314"/>
    </row>
    <row r="138" spans="2:10" x14ac:dyDescent="0.3">
      <c r="B138" s="319">
        <f t="shared" si="3"/>
        <v>85</v>
      </c>
      <c r="C138" s="336" t="s">
        <v>152</v>
      </c>
      <c r="D138" s="337"/>
      <c r="E138" s="321" t="s">
        <v>243</v>
      </c>
      <c r="F138" s="320">
        <v>220000</v>
      </c>
      <c r="G138" s="344"/>
      <c r="H138" s="314"/>
    </row>
    <row r="139" spans="2:10" x14ac:dyDescent="0.3">
      <c r="B139" s="319">
        <f t="shared" si="3"/>
        <v>86</v>
      </c>
      <c r="C139" s="336" t="s">
        <v>153</v>
      </c>
      <c r="D139" s="337"/>
      <c r="E139" s="321" t="s">
        <v>243</v>
      </c>
      <c r="F139" s="320">
        <v>2700000</v>
      </c>
      <c r="G139" s="344"/>
      <c r="H139" s="314"/>
    </row>
    <row r="140" spans="2:10" x14ac:dyDescent="0.3">
      <c r="B140" s="319">
        <f t="shared" si="3"/>
        <v>87</v>
      </c>
      <c r="C140" s="336" t="s">
        <v>147</v>
      </c>
      <c r="D140" s="337"/>
      <c r="E140" s="321" t="s">
        <v>243</v>
      </c>
      <c r="F140" s="320">
        <v>90000</v>
      </c>
      <c r="G140" s="344"/>
      <c r="H140" s="314"/>
    </row>
    <row r="141" spans="2:10" x14ac:dyDescent="0.3">
      <c r="B141" s="319">
        <f t="shared" si="3"/>
        <v>88</v>
      </c>
      <c r="C141" s="336" t="s">
        <v>148</v>
      </c>
      <c r="D141" s="337"/>
      <c r="E141" s="321" t="s">
        <v>243</v>
      </c>
      <c r="F141" s="320">
        <v>120000</v>
      </c>
      <c r="G141" s="344"/>
      <c r="H141" s="314"/>
    </row>
    <row r="142" spans="2:10" x14ac:dyDescent="0.3">
      <c r="B142" s="319">
        <f t="shared" si="3"/>
        <v>89</v>
      </c>
      <c r="C142" s="336" t="s">
        <v>149</v>
      </c>
      <c r="D142" s="337"/>
      <c r="E142" s="321" t="s">
        <v>243</v>
      </c>
      <c r="F142" s="320">
        <v>160000</v>
      </c>
      <c r="G142" s="344"/>
      <c r="H142" s="314"/>
    </row>
    <row r="143" spans="2:10" x14ac:dyDescent="0.3">
      <c r="B143" s="319">
        <f t="shared" si="3"/>
        <v>90</v>
      </c>
      <c r="C143" s="336" t="s">
        <v>582</v>
      </c>
      <c r="D143" s="337"/>
      <c r="E143" s="321" t="s">
        <v>243</v>
      </c>
      <c r="F143" s="320">
        <v>500000</v>
      </c>
      <c r="G143" s="344"/>
      <c r="H143" s="314"/>
    </row>
    <row r="144" spans="2:10" x14ac:dyDescent="0.3">
      <c r="B144" s="319">
        <f t="shared" ref="B144:B212" si="6">B143+1</f>
        <v>91</v>
      </c>
      <c r="C144" s="336" t="s">
        <v>138</v>
      </c>
      <c r="D144" s="337"/>
      <c r="E144" s="321" t="s">
        <v>25</v>
      </c>
      <c r="F144" s="320">
        <v>25000</v>
      </c>
      <c r="G144" s="344"/>
      <c r="H144" s="314"/>
      <c r="J144" s="306">
        <f>75*40000</f>
        <v>3000000</v>
      </c>
    </row>
    <row r="145" spans="2:10" x14ac:dyDescent="0.3">
      <c r="B145" s="319">
        <f t="shared" si="6"/>
        <v>92</v>
      </c>
      <c r="C145" s="336" t="s">
        <v>73</v>
      </c>
      <c r="D145" s="337"/>
      <c r="E145" s="321" t="s">
        <v>243</v>
      </c>
      <c r="F145" s="320">
        <v>32000</v>
      </c>
      <c r="G145" s="344"/>
      <c r="H145" s="314"/>
      <c r="J145" s="306">
        <f>80*50000</f>
        <v>4000000</v>
      </c>
    </row>
    <row r="146" spans="2:10" x14ac:dyDescent="0.3">
      <c r="B146" s="319">
        <f t="shared" si="6"/>
        <v>93</v>
      </c>
      <c r="C146" s="336" t="s">
        <v>659</v>
      </c>
      <c r="D146" s="337"/>
      <c r="E146" s="321" t="s">
        <v>233</v>
      </c>
      <c r="F146" s="320">
        <v>3500000</v>
      </c>
      <c r="G146" s="344"/>
      <c r="H146" s="314"/>
      <c r="J146" s="306">
        <f>50*65000</f>
        <v>3250000</v>
      </c>
    </row>
    <row r="147" spans="2:10" x14ac:dyDescent="0.3">
      <c r="B147" s="319">
        <f t="shared" si="6"/>
        <v>94</v>
      </c>
      <c r="C147" s="336" t="s">
        <v>122</v>
      </c>
      <c r="D147" s="337"/>
      <c r="E147" s="321" t="s">
        <v>233</v>
      </c>
      <c r="F147" s="320">
        <v>3500000</v>
      </c>
      <c r="G147" s="344"/>
      <c r="H147" s="314"/>
    </row>
    <row r="148" spans="2:10" x14ac:dyDescent="0.3">
      <c r="B148" s="319">
        <f t="shared" si="6"/>
        <v>95</v>
      </c>
      <c r="C148" s="336" t="s">
        <v>658</v>
      </c>
      <c r="D148" s="337"/>
      <c r="E148" s="321" t="s">
        <v>233</v>
      </c>
      <c r="F148" s="320">
        <v>3500000</v>
      </c>
      <c r="G148" s="344"/>
      <c r="H148" s="314"/>
    </row>
    <row r="149" spans="2:10" x14ac:dyDescent="0.3">
      <c r="B149" s="319">
        <f t="shared" si="6"/>
        <v>96</v>
      </c>
      <c r="C149" s="336" t="s">
        <v>17</v>
      </c>
      <c r="D149" s="337"/>
      <c r="E149" s="321" t="s">
        <v>14</v>
      </c>
      <c r="F149" s="320">
        <f>20000*1.1</f>
        <v>22000</v>
      </c>
      <c r="G149" s="344"/>
      <c r="H149" s="314"/>
    </row>
    <row r="150" spans="2:10" x14ac:dyDescent="0.3">
      <c r="B150" s="319">
        <f t="shared" si="6"/>
        <v>97</v>
      </c>
      <c r="C150" s="336" t="s">
        <v>725</v>
      </c>
      <c r="D150" s="337"/>
      <c r="E150" s="321" t="s">
        <v>14</v>
      </c>
      <c r="F150" s="320">
        <f>30000*1.1</f>
        <v>33000</v>
      </c>
      <c r="G150" s="344"/>
      <c r="H150" s="314"/>
    </row>
    <row r="151" spans="2:10" x14ac:dyDescent="0.3">
      <c r="B151" s="319">
        <f>B150+1</f>
        <v>98</v>
      </c>
      <c r="C151" s="336" t="s">
        <v>30</v>
      </c>
      <c r="D151" s="337"/>
      <c r="E151" s="321" t="s">
        <v>13</v>
      </c>
      <c r="F151" s="320">
        <f>35000*1.1</f>
        <v>38500</v>
      </c>
      <c r="G151" s="344"/>
      <c r="H151" s="314"/>
    </row>
    <row r="152" spans="2:10" x14ac:dyDescent="0.3">
      <c r="B152" s="319">
        <f t="shared" si="6"/>
        <v>99</v>
      </c>
      <c r="C152" s="336" t="s">
        <v>36</v>
      </c>
      <c r="D152" s="337"/>
      <c r="E152" s="321" t="s">
        <v>243</v>
      </c>
      <c r="F152" s="320">
        <f t="shared" ref="F152:F153" si="7">20000*1.1</f>
        <v>22000</v>
      </c>
      <c r="G152" s="344"/>
      <c r="H152" s="314"/>
    </row>
    <row r="153" spans="2:10" x14ac:dyDescent="0.3">
      <c r="B153" s="319">
        <f t="shared" si="6"/>
        <v>100</v>
      </c>
      <c r="C153" s="336" t="s">
        <v>97</v>
      </c>
      <c r="D153" s="337"/>
      <c r="E153" s="321" t="s">
        <v>14</v>
      </c>
      <c r="F153" s="320">
        <f t="shared" si="7"/>
        <v>22000</v>
      </c>
      <c r="G153" s="344"/>
      <c r="H153" s="314"/>
    </row>
    <row r="154" spans="2:10" x14ac:dyDescent="0.3">
      <c r="B154" s="319">
        <f t="shared" si="6"/>
        <v>101</v>
      </c>
      <c r="C154" s="336" t="s">
        <v>662</v>
      </c>
      <c r="D154" s="337"/>
      <c r="E154" s="321" t="s">
        <v>233</v>
      </c>
      <c r="F154" s="320">
        <f>F71</f>
        <v>3500000</v>
      </c>
      <c r="G154" s="344"/>
      <c r="H154" s="314"/>
    </row>
    <row r="155" spans="2:10" x14ac:dyDescent="0.3">
      <c r="B155" s="319">
        <f t="shared" si="6"/>
        <v>102</v>
      </c>
      <c r="C155" s="336" t="s">
        <v>165</v>
      </c>
      <c r="D155" s="337"/>
      <c r="E155" s="321" t="s">
        <v>243</v>
      </c>
      <c r="F155" s="320">
        <f>F159</f>
        <v>3000000</v>
      </c>
      <c r="G155" s="344"/>
      <c r="H155" s="314"/>
    </row>
    <row r="156" spans="2:10" x14ac:dyDescent="0.3">
      <c r="B156" s="319">
        <f t="shared" si="6"/>
        <v>103</v>
      </c>
      <c r="C156" s="336" t="s">
        <v>234</v>
      </c>
      <c r="D156" s="337"/>
      <c r="E156" s="321" t="s">
        <v>233</v>
      </c>
      <c r="F156" s="320">
        <f>F157</f>
        <v>3000000</v>
      </c>
      <c r="G156" s="344"/>
      <c r="H156" s="314"/>
    </row>
    <row r="157" spans="2:10" x14ac:dyDescent="0.3">
      <c r="B157" s="319">
        <f t="shared" si="6"/>
        <v>104</v>
      </c>
      <c r="C157" s="336" t="s">
        <v>234</v>
      </c>
      <c r="D157" s="337"/>
      <c r="E157" s="321" t="s">
        <v>233</v>
      </c>
      <c r="F157" s="320">
        <v>3000000</v>
      </c>
      <c r="G157" s="344"/>
      <c r="H157" s="314"/>
    </row>
    <row r="158" spans="2:10" x14ac:dyDescent="0.3">
      <c r="B158" s="319">
        <f t="shared" si="6"/>
        <v>105</v>
      </c>
      <c r="C158" s="336" t="s">
        <v>125</v>
      </c>
      <c r="D158" s="337"/>
      <c r="E158" s="321" t="s">
        <v>233</v>
      </c>
      <c r="F158" s="320">
        <f>F154</f>
        <v>3500000</v>
      </c>
      <c r="G158" s="344"/>
      <c r="H158" s="314"/>
    </row>
    <row r="159" spans="2:10" x14ac:dyDescent="0.3">
      <c r="B159" s="319">
        <f t="shared" si="6"/>
        <v>106</v>
      </c>
      <c r="C159" s="336" t="s">
        <v>21</v>
      </c>
      <c r="D159" s="337"/>
      <c r="E159" s="321" t="s">
        <v>233</v>
      </c>
      <c r="F159" s="320">
        <f>F157</f>
        <v>3000000</v>
      </c>
      <c r="G159" s="344"/>
      <c r="H159" s="314"/>
    </row>
    <row r="160" spans="2:10" x14ac:dyDescent="0.3">
      <c r="B160" s="319">
        <f t="shared" si="6"/>
        <v>107</v>
      </c>
      <c r="C160" s="336" t="s">
        <v>583</v>
      </c>
      <c r="D160" s="337"/>
      <c r="E160" s="321" t="s">
        <v>233</v>
      </c>
      <c r="F160" s="320">
        <f>F159</f>
        <v>3000000</v>
      </c>
      <c r="G160" s="344"/>
      <c r="H160" s="314"/>
    </row>
    <row r="161" spans="2:8" x14ac:dyDescent="0.3">
      <c r="B161" s="319">
        <f t="shared" si="6"/>
        <v>108</v>
      </c>
      <c r="C161" s="336" t="s">
        <v>92</v>
      </c>
      <c r="D161" s="337"/>
      <c r="E161" s="321" t="s">
        <v>91</v>
      </c>
      <c r="F161" s="320">
        <f>F290</f>
        <v>88000</v>
      </c>
      <c r="G161" s="344"/>
      <c r="H161" s="314"/>
    </row>
    <row r="162" spans="2:8" x14ac:dyDescent="0.3">
      <c r="B162" s="319">
        <f t="shared" si="6"/>
        <v>109</v>
      </c>
      <c r="C162" s="336" t="s">
        <v>128</v>
      </c>
      <c r="D162" s="337"/>
      <c r="E162" s="321" t="s">
        <v>129</v>
      </c>
      <c r="F162" s="320">
        <f>F161</f>
        <v>88000</v>
      </c>
      <c r="G162" s="344"/>
      <c r="H162" s="314"/>
    </row>
    <row r="163" spans="2:8" x14ac:dyDescent="0.3">
      <c r="B163" s="319">
        <f t="shared" si="6"/>
        <v>110</v>
      </c>
      <c r="C163" s="336" t="s">
        <v>93</v>
      </c>
      <c r="D163" s="337"/>
      <c r="E163" s="321" t="s">
        <v>233</v>
      </c>
      <c r="F163" s="320">
        <f>F159</f>
        <v>3000000</v>
      </c>
      <c r="G163" s="344"/>
      <c r="H163" s="314"/>
    </row>
    <row r="164" spans="2:8" x14ac:dyDescent="0.3">
      <c r="B164" s="319">
        <f t="shared" si="6"/>
        <v>111</v>
      </c>
      <c r="C164" s="336" t="s">
        <v>80</v>
      </c>
      <c r="D164" s="337"/>
      <c r="E164" s="321" t="s">
        <v>25</v>
      </c>
      <c r="F164" s="320">
        <f>80000/10</f>
        <v>8000</v>
      </c>
      <c r="G164" s="344"/>
      <c r="H164" s="314"/>
    </row>
    <row r="165" spans="2:8" x14ac:dyDescent="0.3">
      <c r="B165" s="319">
        <f t="shared" si="6"/>
        <v>112</v>
      </c>
      <c r="C165" s="336" t="s">
        <v>79</v>
      </c>
      <c r="D165" s="337"/>
      <c r="E165" s="321" t="s">
        <v>25</v>
      </c>
      <c r="F165" s="320">
        <f>60000/6*1.2</f>
        <v>12000</v>
      </c>
      <c r="G165" s="344"/>
      <c r="H165" s="314"/>
    </row>
    <row r="166" spans="2:8" x14ac:dyDescent="0.3">
      <c r="B166" s="319">
        <f t="shared" si="6"/>
        <v>113</v>
      </c>
      <c r="C166" s="336" t="s">
        <v>191</v>
      </c>
      <c r="D166" s="337"/>
      <c r="E166" s="321" t="s">
        <v>25</v>
      </c>
      <c r="F166" s="320">
        <f>3000*1.1</f>
        <v>3300.0000000000005</v>
      </c>
      <c r="G166" s="344"/>
      <c r="H166" s="314"/>
    </row>
    <row r="167" spans="2:8" x14ac:dyDescent="0.3">
      <c r="B167" s="319">
        <f t="shared" si="6"/>
        <v>114</v>
      </c>
      <c r="C167" s="336" t="s">
        <v>187</v>
      </c>
      <c r="D167" s="337"/>
      <c r="E167" s="321" t="s">
        <v>25</v>
      </c>
      <c r="F167" s="320">
        <f>3000*1.1</f>
        <v>3300.0000000000005</v>
      </c>
      <c r="G167" s="344"/>
      <c r="H167" s="314"/>
    </row>
    <row r="168" spans="2:8" x14ac:dyDescent="0.3">
      <c r="B168" s="319">
        <f t="shared" si="6"/>
        <v>115</v>
      </c>
      <c r="C168" s="336" t="s">
        <v>246</v>
      </c>
      <c r="D168" s="337"/>
      <c r="E168" s="321" t="s">
        <v>84</v>
      </c>
      <c r="F168" s="320">
        <v>35000</v>
      </c>
      <c r="G168" s="344"/>
      <c r="H168" s="314"/>
    </row>
    <row r="169" spans="2:8" x14ac:dyDescent="0.3">
      <c r="B169" s="319">
        <f t="shared" si="6"/>
        <v>116</v>
      </c>
      <c r="C169" s="336" t="s">
        <v>146</v>
      </c>
      <c r="D169" s="337"/>
      <c r="E169" s="321" t="s">
        <v>145</v>
      </c>
      <c r="F169" s="320">
        <v>25000</v>
      </c>
      <c r="G169" s="344"/>
      <c r="H169" s="314"/>
    </row>
    <row r="170" spans="2:8" x14ac:dyDescent="0.3">
      <c r="B170" s="319">
        <f t="shared" si="6"/>
        <v>117</v>
      </c>
      <c r="C170" s="336" t="s">
        <v>133</v>
      </c>
      <c r="D170" s="337"/>
      <c r="E170" s="321" t="s">
        <v>25</v>
      </c>
      <c r="F170" s="320">
        <v>60000</v>
      </c>
      <c r="G170" s="344"/>
      <c r="H170" s="314"/>
    </row>
    <row r="171" spans="2:8" x14ac:dyDescent="0.3">
      <c r="B171" s="319">
        <f t="shared" si="6"/>
        <v>118</v>
      </c>
      <c r="C171" s="336" t="s">
        <v>141</v>
      </c>
      <c r="D171" s="337"/>
      <c r="E171" s="321" t="s">
        <v>25</v>
      </c>
      <c r="F171" s="320">
        <v>20000</v>
      </c>
      <c r="G171" s="344"/>
      <c r="H171" s="314"/>
    </row>
    <row r="172" spans="2:8" x14ac:dyDescent="0.3">
      <c r="B172" s="319">
        <f t="shared" si="6"/>
        <v>119</v>
      </c>
      <c r="C172" s="336" t="s">
        <v>218</v>
      </c>
      <c r="D172" s="337"/>
      <c r="E172" s="321" t="s">
        <v>25</v>
      </c>
      <c r="F172" s="320">
        <v>50000</v>
      </c>
      <c r="G172" s="344"/>
      <c r="H172" s="314"/>
    </row>
    <row r="173" spans="2:8" x14ac:dyDescent="0.3">
      <c r="B173" s="319">
        <f t="shared" si="6"/>
        <v>120</v>
      </c>
      <c r="C173" s="336" t="s">
        <v>219</v>
      </c>
      <c r="D173" s="337"/>
      <c r="E173" s="321" t="s">
        <v>25</v>
      </c>
      <c r="F173" s="320">
        <v>40000</v>
      </c>
      <c r="G173" s="344"/>
      <c r="H173" s="314"/>
    </row>
    <row r="174" spans="2:8" x14ac:dyDescent="0.3">
      <c r="B174" s="319">
        <f t="shared" si="6"/>
        <v>121</v>
      </c>
      <c r="C174" s="336" t="s">
        <v>132</v>
      </c>
      <c r="D174" s="337"/>
      <c r="E174" s="321" t="s">
        <v>25</v>
      </c>
      <c r="F174" s="320">
        <v>10000</v>
      </c>
      <c r="G174" s="344"/>
      <c r="H174" s="314"/>
    </row>
    <row r="175" spans="2:8" x14ac:dyDescent="0.3">
      <c r="B175" s="319">
        <f t="shared" si="6"/>
        <v>122</v>
      </c>
      <c r="C175" s="336" t="s">
        <v>809</v>
      </c>
      <c r="D175" s="337"/>
      <c r="E175" s="321" t="s">
        <v>25</v>
      </c>
      <c r="F175" s="320">
        <v>15000</v>
      </c>
      <c r="G175" s="344"/>
      <c r="H175" s="314"/>
    </row>
    <row r="176" spans="2:8" x14ac:dyDescent="0.3">
      <c r="B176" s="319">
        <f>B175+1</f>
        <v>123</v>
      </c>
      <c r="C176" s="336" t="s">
        <v>186</v>
      </c>
      <c r="D176" s="337"/>
      <c r="E176" s="321" t="s">
        <v>25</v>
      </c>
      <c r="F176" s="320">
        <f>4000*1.1</f>
        <v>4400</v>
      </c>
      <c r="G176" s="344"/>
      <c r="H176" s="314"/>
    </row>
    <row r="177" spans="2:8" x14ac:dyDescent="0.3">
      <c r="B177" s="330">
        <f t="shared" si="6"/>
        <v>124</v>
      </c>
      <c r="C177" s="338" t="s">
        <v>23</v>
      </c>
      <c r="D177" s="339"/>
      <c r="E177" s="332" t="s">
        <v>233</v>
      </c>
      <c r="F177" s="331">
        <v>900000</v>
      </c>
      <c r="G177" s="346"/>
      <c r="H177" s="351"/>
    </row>
    <row r="178" spans="2:8" x14ac:dyDescent="0.3">
      <c r="B178" s="316">
        <f t="shared" si="6"/>
        <v>125</v>
      </c>
      <c r="C178" s="334" t="s">
        <v>190</v>
      </c>
      <c r="D178" s="335"/>
      <c r="E178" s="318" t="s">
        <v>25</v>
      </c>
      <c r="F178" s="317">
        <v>200</v>
      </c>
      <c r="G178" s="345"/>
      <c r="H178" s="313"/>
    </row>
    <row r="179" spans="2:8" x14ac:dyDescent="0.3">
      <c r="B179" s="319">
        <f t="shared" si="6"/>
        <v>126</v>
      </c>
      <c r="C179" s="336" t="s">
        <v>74</v>
      </c>
      <c r="D179" s="337"/>
      <c r="E179" s="321" t="s">
        <v>13</v>
      </c>
      <c r="F179" s="320">
        <f>132000*1.1</f>
        <v>145200</v>
      </c>
      <c r="G179" s="344"/>
      <c r="H179" s="314"/>
    </row>
    <row r="180" spans="2:8" x14ac:dyDescent="0.3">
      <c r="B180" s="319">
        <f t="shared" si="6"/>
        <v>127</v>
      </c>
      <c r="C180" s="336" t="s">
        <v>77</v>
      </c>
      <c r="D180" s="337"/>
      <c r="E180" s="321" t="s">
        <v>13</v>
      </c>
      <c r="F180" s="320">
        <f>25000*1.1</f>
        <v>27500.000000000004</v>
      </c>
      <c r="G180" s="344"/>
      <c r="H180" s="314"/>
    </row>
    <row r="181" spans="2:8" x14ac:dyDescent="0.3">
      <c r="B181" s="319">
        <f t="shared" si="6"/>
        <v>128</v>
      </c>
      <c r="C181" s="336" t="s">
        <v>131</v>
      </c>
      <c r="D181" s="337"/>
      <c r="E181" s="321" t="s">
        <v>233</v>
      </c>
      <c r="F181" s="320">
        <f>F163</f>
        <v>3000000</v>
      </c>
      <c r="G181" s="344"/>
      <c r="H181" s="314"/>
    </row>
    <row r="182" spans="2:8" x14ac:dyDescent="0.3">
      <c r="B182" s="319">
        <f t="shared" si="6"/>
        <v>129</v>
      </c>
      <c r="C182" s="336" t="s">
        <v>95</v>
      </c>
      <c r="D182" s="337"/>
      <c r="E182" s="321" t="s">
        <v>37</v>
      </c>
      <c r="F182" s="320">
        <f>24000/4</f>
        <v>6000</v>
      </c>
      <c r="G182" s="344"/>
      <c r="H182" s="314"/>
    </row>
    <row r="183" spans="2:8" x14ac:dyDescent="0.3">
      <c r="B183" s="319">
        <f t="shared" si="6"/>
        <v>130</v>
      </c>
      <c r="C183" s="336" t="s">
        <v>72</v>
      </c>
      <c r="D183" s="337"/>
      <c r="E183" s="321" t="s">
        <v>25</v>
      </c>
      <c r="F183" s="320">
        <f>350000*1.2</f>
        <v>420000</v>
      </c>
      <c r="G183" s="344"/>
      <c r="H183" s="314"/>
    </row>
    <row r="184" spans="2:8" x14ac:dyDescent="0.3">
      <c r="B184" s="319">
        <f t="shared" si="6"/>
        <v>131</v>
      </c>
      <c r="C184" s="336" t="s">
        <v>189</v>
      </c>
      <c r="D184" s="337"/>
      <c r="E184" s="321" t="s">
        <v>25</v>
      </c>
      <c r="F184" s="320">
        <f>75000*1.1</f>
        <v>82500</v>
      </c>
      <c r="G184" s="344"/>
      <c r="H184" s="314"/>
    </row>
    <row r="185" spans="2:8" x14ac:dyDescent="0.3">
      <c r="B185" s="319">
        <f t="shared" si="6"/>
        <v>132</v>
      </c>
      <c r="C185" s="336" t="s">
        <v>188</v>
      </c>
      <c r="D185" s="337"/>
      <c r="E185" s="321" t="s">
        <v>25</v>
      </c>
      <c r="F185" s="320">
        <f>25000*1.1</f>
        <v>27500.000000000004</v>
      </c>
      <c r="G185" s="344"/>
      <c r="H185" s="314"/>
    </row>
    <row r="186" spans="2:8" x14ac:dyDescent="0.3">
      <c r="B186" s="319">
        <f t="shared" si="6"/>
        <v>133</v>
      </c>
      <c r="C186" s="336" t="s">
        <v>676</v>
      </c>
      <c r="D186" s="337"/>
      <c r="E186" s="321" t="s">
        <v>25</v>
      </c>
      <c r="F186" s="320">
        <f>130000*1.1</f>
        <v>143000</v>
      </c>
      <c r="G186" s="344"/>
      <c r="H186" s="314"/>
    </row>
    <row r="187" spans="2:8" x14ac:dyDescent="0.3">
      <c r="B187" s="319">
        <f t="shared" si="6"/>
        <v>134</v>
      </c>
      <c r="C187" s="336" t="s">
        <v>677</v>
      </c>
      <c r="D187" s="337"/>
      <c r="E187" s="321" t="s">
        <v>25</v>
      </c>
      <c r="F187" s="320">
        <f>50000*1.1</f>
        <v>55000.000000000007</v>
      </c>
      <c r="G187" s="344"/>
      <c r="H187" s="314"/>
    </row>
    <row r="188" spans="2:8" x14ac:dyDescent="0.3">
      <c r="B188" s="319">
        <f>B185+1</f>
        <v>133</v>
      </c>
      <c r="C188" s="336" t="s">
        <v>18</v>
      </c>
      <c r="D188" s="337"/>
      <c r="E188" s="321" t="s">
        <v>15</v>
      </c>
      <c r="F188" s="320">
        <v>25000</v>
      </c>
      <c r="G188" s="344"/>
      <c r="H188" s="314"/>
    </row>
    <row r="189" spans="2:8" x14ac:dyDescent="0.3">
      <c r="B189" s="319">
        <f t="shared" si="6"/>
        <v>134</v>
      </c>
      <c r="C189" s="336" t="s">
        <v>556</v>
      </c>
      <c r="D189" s="337"/>
      <c r="E189" s="321" t="s">
        <v>16</v>
      </c>
      <c r="F189" s="320">
        <v>25000</v>
      </c>
      <c r="G189" s="344"/>
      <c r="H189" s="314"/>
    </row>
    <row r="190" spans="2:8" x14ac:dyDescent="0.3">
      <c r="B190" s="319">
        <f t="shared" si="6"/>
        <v>135</v>
      </c>
      <c r="C190" s="336" t="s">
        <v>834</v>
      </c>
      <c r="D190" s="337"/>
      <c r="E190" s="321" t="s">
        <v>16</v>
      </c>
      <c r="F190" s="320">
        <v>30000</v>
      </c>
      <c r="G190" s="344"/>
      <c r="H190" s="314"/>
    </row>
    <row r="191" spans="2:8" x14ac:dyDescent="0.3">
      <c r="B191" s="319">
        <f>B190+1</f>
        <v>136</v>
      </c>
      <c r="C191" s="336" t="s">
        <v>192</v>
      </c>
      <c r="D191" s="337"/>
      <c r="E191" s="321" t="s">
        <v>25</v>
      </c>
      <c r="F191" s="320">
        <f>8000*1.1</f>
        <v>8800</v>
      </c>
      <c r="G191" s="344"/>
      <c r="H191" s="314"/>
    </row>
    <row r="192" spans="2:8" x14ac:dyDescent="0.3">
      <c r="B192" s="319">
        <f t="shared" si="6"/>
        <v>137</v>
      </c>
      <c r="C192" s="336" t="s">
        <v>584</v>
      </c>
      <c r="D192" s="337"/>
      <c r="E192" s="321" t="s">
        <v>13</v>
      </c>
      <c r="F192" s="320">
        <f>160000/25*1.1</f>
        <v>7040.0000000000009</v>
      </c>
      <c r="G192" s="344"/>
      <c r="H192" s="314"/>
    </row>
    <row r="193" spans="2:8" x14ac:dyDescent="0.3">
      <c r="B193" s="319">
        <f t="shared" si="6"/>
        <v>138</v>
      </c>
      <c r="C193" s="336" t="s">
        <v>113</v>
      </c>
      <c r="D193" s="337"/>
      <c r="E193" s="321" t="s">
        <v>25</v>
      </c>
      <c r="F193" s="320">
        <f>106000*1.2</f>
        <v>127200</v>
      </c>
      <c r="G193" s="344"/>
      <c r="H193" s="314"/>
    </row>
    <row r="194" spans="2:8" x14ac:dyDescent="0.3">
      <c r="B194" s="319">
        <f t="shared" si="6"/>
        <v>139</v>
      </c>
      <c r="C194" s="336" t="s">
        <v>112</v>
      </c>
      <c r="D194" s="337"/>
      <c r="E194" s="321" t="s">
        <v>25</v>
      </c>
      <c r="F194" s="320">
        <v>15000</v>
      </c>
      <c r="G194" s="344"/>
      <c r="H194" s="314"/>
    </row>
    <row r="195" spans="2:8" x14ac:dyDescent="0.3">
      <c r="B195" s="319">
        <f t="shared" si="6"/>
        <v>140</v>
      </c>
      <c r="C195" s="336" t="s">
        <v>585</v>
      </c>
      <c r="D195" s="337"/>
      <c r="E195" s="321" t="s">
        <v>25</v>
      </c>
      <c r="F195" s="320">
        <f>40000*1.1</f>
        <v>44000</v>
      </c>
      <c r="G195" s="344"/>
      <c r="H195" s="314"/>
    </row>
    <row r="196" spans="2:8" x14ac:dyDescent="0.3">
      <c r="B196" s="319">
        <f t="shared" si="6"/>
        <v>141</v>
      </c>
      <c r="C196" s="336" t="s">
        <v>106</v>
      </c>
      <c r="D196" s="337"/>
      <c r="E196" s="321" t="s">
        <v>12</v>
      </c>
      <c r="F196" s="320">
        <v>55000</v>
      </c>
      <c r="G196" s="344"/>
      <c r="H196" s="314"/>
    </row>
    <row r="197" spans="2:8" x14ac:dyDescent="0.3">
      <c r="B197" s="319">
        <f t="shared" si="6"/>
        <v>142</v>
      </c>
      <c r="C197" s="336" t="s">
        <v>107</v>
      </c>
      <c r="D197" s="337"/>
      <c r="E197" s="321" t="s">
        <v>12</v>
      </c>
      <c r="F197" s="320">
        <v>60000</v>
      </c>
      <c r="G197" s="344"/>
      <c r="H197" s="314"/>
    </row>
    <row r="198" spans="2:8" x14ac:dyDescent="0.3">
      <c r="B198" s="319">
        <f t="shared" si="6"/>
        <v>143</v>
      </c>
      <c r="C198" s="336" t="s">
        <v>105</v>
      </c>
      <c r="D198" s="337"/>
      <c r="E198" s="321" t="s">
        <v>12</v>
      </c>
      <c r="F198" s="320">
        <v>50000</v>
      </c>
      <c r="G198" s="344"/>
      <c r="H198" s="314"/>
    </row>
    <row r="199" spans="2:8" x14ac:dyDescent="0.3">
      <c r="B199" s="319">
        <f t="shared" si="6"/>
        <v>144</v>
      </c>
      <c r="C199" s="336" t="s">
        <v>108</v>
      </c>
      <c r="D199" s="337"/>
      <c r="E199" s="321" t="s">
        <v>12</v>
      </c>
      <c r="F199" s="320">
        <f>F198</f>
        <v>50000</v>
      </c>
      <c r="G199" s="344"/>
      <c r="H199" s="314"/>
    </row>
    <row r="200" spans="2:8" x14ac:dyDescent="0.3">
      <c r="B200" s="319">
        <f t="shared" si="6"/>
        <v>145</v>
      </c>
      <c r="C200" s="336" t="s">
        <v>215</v>
      </c>
      <c r="D200" s="337"/>
      <c r="E200" s="321" t="s">
        <v>12</v>
      </c>
      <c r="F200" s="320">
        <f>F196</f>
        <v>55000</v>
      </c>
      <c r="G200" s="344"/>
      <c r="H200" s="314"/>
    </row>
    <row r="201" spans="2:8" x14ac:dyDescent="0.3">
      <c r="B201" s="319">
        <f t="shared" si="6"/>
        <v>146</v>
      </c>
      <c r="C201" s="336" t="s">
        <v>116</v>
      </c>
      <c r="D201" s="337"/>
      <c r="E201" s="321" t="s">
        <v>25</v>
      </c>
      <c r="F201" s="320">
        <f>F199</f>
        <v>50000</v>
      </c>
      <c r="G201" s="344"/>
      <c r="H201" s="314"/>
    </row>
    <row r="202" spans="2:8" x14ac:dyDescent="0.3">
      <c r="B202" s="319">
        <f t="shared" si="6"/>
        <v>147</v>
      </c>
      <c r="C202" s="336" t="s">
        <v>96</v>
      </c>
      <c r="D202" s="337"/>
      <c r="E202" s="321" t="s">
        <v>14</v>
      </c>
      <c r="F202" s="320">
        <f>20000*1.1</f>
        <v>22000</v>
      </c>
      <c r="G202" s="344"/>
      <c r="H202" s="314"/>
    </row>
    <row r="203" spans="2:8" x14ac:dyDescent="0.3">
      <c r="B203" s="319">
        <f t="shared" si="6"/>
        <v>148</v>
      </c>
      <c r="C203" s="336" t="s">
        <v>26</v>
      </c>
      <c r="D203" s="337"/>
      <c r="E203" s="321" t="s">
        <v>14</v>
      </c>
      <c r="F203" s="320">
        <f t="shared" ref="F203:F224" si="8">20000*1.1</f>
        <v>22000</v>
      </c>
      <c r="G203" s="344"/>
      <c r="H203" s="314"/>
    </row>
    <row r="204" spans="2:8" x14ac:dyDescent="0.3">
      <c r="B204" s="319">
        <f t="shared" si="6"/>
        <v>149</v>
      </c>
      <c r="C204" s="336" t="s">
        <v>27</v>
      </c>
      <c r="D204" s="337"/>
      <c r="E204" s="321" t="s">
        <v>13</v>
      </c>
      <c r="F204" s="320">
        <f t="shared" si="8"/>
        <v>22000</v>
      </c>
      <c r="G204" s="344"/>
      <c r="H204" s="314"/>
    </row>
    <row r="205" spans="2:8" x14ac:dyDescent="0.3">
      <c r="B205" s="319">
        <f t="shared" si="6"/>
        <v>150</v>
      </c>
      <c r="C205" s="336" t="s">
        <v>239</v>
      </c>
      <c r="D205" s="337"/>
      <c r="E205" s="321" t="s">
        <v>14</v>
      </c>
      <c r="F205" s="320">
        <f t="shared" si="8"/>
        <v>22000</v>
      </c>
      <c r="G205" s="344"/>
      <c r="H205" s="314"/>
    </row>
    <row r="206" spans="2:8" x14ac:dyDescent="0.3">
      <c r="B206" s="319">
        <f t="shared" si="6"/>
        <v>151</v>
      </c>
      <c r="C206" s="336" t="s">
        <v>237</v>
      </c>
      <c r="D206" s="337"/>
      <c r="E206" s="321" t="s">
        <v>14</v>
      </c>
      <c r="F206" s="320">
        <f t="shared" si="8"/>
        <v>22000</v>
      </c>
      <c r="G206" s="344"/>
      <c r="H206" s="314"/>
    </row>
    <row r="207" spans="2:8" x14ac:dyDescent="0.3">
      <c r="B207" s="319">
        <f t="shared" si="6"/>
        <v>152</v>
      </c>
      <c r="C207" s="336" t="s">
        <v>241</v>
      </c>
      <c r="D207" s="337"/>
      <c r="E207" s="321" t="s">
        <v>14</v>
      </c>
      <c r="F207" s="320">
        <f t="shared" si="8"/>
        <v>22000</v>
      </c>
      <c r="G207" s="344"/>
      <c r="H207" s="314"/>
    </row>
    <row r="208" spans="2:8" x14ac:dyDescent="0.3">
      <c r="B208" s="319">
        <f t="shared" si="6"/>
        <v>153</v>
      </c>
      <c r="C208" s="336" t="s">
        <v>118</v>
      </c>
      <c r="D208" s="337"/>
      <c r="E208" s="321" t="s">
        <v>13</v>
      </c>
      <c r="F208" s="320">
        <f t="shared" si="8"/>
        <v>22000</v>
      </c>
      <c r="G208" s="344"/>
      <c r="H208" s="314"/>
    </row>
    <row r="209" spans="2:8" x14ac:dyDescent="0.3">
      <c r="B209" s="319">
        <f t="shared" si="6"/>
        <v>154</v>
      </c>
      <c r="C209" s="336" t="s">
        <v>121</v>
      </c>
      <c r="D209" s="337"/>
      <c r="E209" s="321" t="s">
        <v>14</v>
      </c>
      <c r="F209" s="320">
        <f t="shared" si="8"/>
        <v>22000</v>
      </c>
      <c r="G209" s="344"/>
      <c r="H209" s="314"/>
    </row>
    <row r="210" spans="2:8" x14ac:dyDescent="0.3">
      <c r="B210" s="319">
        <f t="shared" si="6"/>
        <v>155</v>
      </c>
      <c r="C210" s="336" t="s">
        <v>81</v>
      </c>
      <c r="D210" s="337"/>
      <c r="E210" s="321" t="s">
        <v>25</v>
      </c>
      <c r="F210" s="320">
        <f>2000*1.1</f>
        <v>2200</v>
      </c>
      <c r="G210" s="344"/>
      <c r="H210" s="314"/>
    </row>
    <row r="211" spans="2:8" x14ac:dyDescent="0.3">
      <c r="B211" s="319">
        <f t="shared" si="6"/>
        <v>156</v>
      </c>
      <c r="C211" s="336" t="s">
        <v>126</v>
      </c>
      <c r="D211" s="337"/>
      <c r="E211" s="321" t="s">
        <v>233</v>
      </c>
      <c r="F211" s="320">
        <f t="shared" si="8"/>
        <v>22000</v>
      </c>
      <c r="G211" s="344"/>
      <c r="H211" s="314"/>
    </row>
    <row r="212" spans="2:8" x14ac:dyDescent="0.3">
      <c r="B212" s="319">
        <f t="shared" si="6"/>
        <v>157</v>
      </c>
      <c r="C212" s="336" t="s">
        <v>199</v>
      </c>
      <c r="D212" s="337"/>
      <c r="E212" s="321" t="s">
        <v>14</v>
      </c>
      <c r="F212" s="320">
        <f t="shared" si="8"/>
        <v>22000</v>
      </c>
      <c r="G212" s="344"/>
      <c r="H212" s="314"/>
    </row>
    <row r="213" spans="2:8" x14ac:dyDescent="0.3">
      <c r="B213" s="319">
        <f t="shared" ref="B213:B283" si="9">B212+1</f>
        <v>158</v>
      </c>
      <c r="C213" s="336" t="s">
        <v>586</v>
      </c>
      <c r="D213" s="337"/>
      <c r="E213" s="321" t="s">
        <v>13</v>
      </c>
      <c r="F213" s="320">
        <f t="shared" si="8"/>
        <v>22000</v>
      </c>
      <c r="G213" s="344"/>
      <c r="H213" s="314"/>
    </row>
    <row r="214" spans="2:8" x14ac:dyDescent="0.3">
      <c r="B214" s="319">
        <f t="shared" si="9"/>
        <v>159</v>
      </c>
      <c r="C214" s="336" t="s">
        <v>587</v>
      </c>
      <c r="D214" s="337"/>
      <c r="E214" s="321" t="s">
        <v>14</v>
      </c>
      <c r="F214" s="320">
        <f t="shared" si="8"/>
        <v>22000</v>
      </c>
      <c r="G214" s="344"/>
      <c r="H214" s="314"/>
    </row>
    <row r="215" spans="2:8" x14ac:dyDescent="0.3">
      <c r="B215" s="319">
        <f t="shared" si="9"/>
        <v>160</v>
      </c>
      <c r="C215" s="336" t="s">
        <v>588</v>
      </c>
      <c r="D215" s="337"/>
      <c r="E215" s="321" t="s">
        <v>14</v>
      </c>
      <c r="F215" s="320">
        <f t="shared" si="8"/>
        <v>22000</v>
      </c>
      <c r="G215" s="344"/>
      <c r="H215" s="314"/>
    </row>
    <row r="216" spans="2:8" x14ac:dyDescent="0.3">
      <c r="B216" s="319">
        <f t="shared" si="9"/>
        <v>161</v>
      </c>
      <c r="C216" s="336" t="s">
        <v>589</v>
      </c>
      <c r="D216" s="337"/>
      <c r="E216" s="321" t="s">
        <v>14</v>
      </c>
      <c r="F216" s="320">
        <f t="shared" si="8"/>
        <v>22000</v>
      </c>
      <c r="G216" s="344"/>
      <c r="H216" s="314"/>
    </row>
    <row r="217" spans="2:8" x14ac:dyDescent="0.3">
      <c r="B217" s="319">
        <f t="shared" si="9"/>
        <v>162</v>
      </c>
      <c r="C217" s="336" t="s">
        <v>200</v>
      </c>
      <c r="D217" s="337"/>
      <c r="E217" s="321" t="s">
        <v>14</v>
      </c>
      <c r="F217" s="320">
        <f t="shared" si="8"/>
        <v>22000</v>
      </c>
      <c r="G217" s="344"/>
      <c r="H217" s="314"/>
    </row>
    <row r="218" spans="2:8" x14ac:dyDescent="0.3">
      <c r="B218" s="319">
        <f t="shared" si="9"/>
        <v>163</v>
      </c>
      <c r="C218" s="336" t="s">
        <v>590</v>
      </c>
      <c r="D218" s="337"/>
      <c r="E218" s="321" t="s">
        <v>14</v>
      </c>
      <c r="F218" s="320">
        <f t="shared" si="8"/>
        <v>22000</v>
      </c>
      <c r="G218" s="344"/>
      <c r="H218" s="314"/>
    </row>
    <row r="219" spans="2:8" x14ac:dyDescent="0.3">
      <c r="B219" s="319">
        <f t="shared" si="9"/>
        <v>164</v>
      </c>
      <c r="C219" s="336" t="s">
        <v>127</v>
      </c>
      <c r="D219" s="337"/>
      <c r="E219" s="321" t="s">
        <v>14</v>
      </c>
      <c r="F219" s="320">
        <f t="shared" si="8"/>
        <v>22000</v>
      </c>
      <c r="G219" s="344"/>
      <c r="H219" s="314"/>
    </row>
    <row r="220" spans="2:8" x14ac:dyDescent="0.3">
      <c r="B220" s="319">
        <f t="shared" si="9"/>
        <v>165</v>
      </c>
      <c r="C220" s="336" t="s">
        <v>591</v>
      </c>
      <c r="D220" s="337"/>
      <c r="E220" s="321" t="s">
        <v>14</v>
      </c>
      <c r="F220" s="320">
        <f t="shared" si="8"/>
        <v>22000</v>
      </c>
      <c r="G220" s="344"/>
      <c r="H220" s="314"/>
    </row>
    <row r="221" spans="2:8" x14ac:dyDescent="0.3">
      <c r="B221" s="319">
        <f t="shared" si="9"/>
        <v>166</v>
      </c>
      <c r="C221" s="336" t="s">
        <v>592</v>
      </c>
      <c r="D221" s="337"/>
      <c r="E221" s="321" t="s">
        <v>14</v>
      </c>
      <c r="F221" s="320">
        <f t="shared" si="8"/>
        <v>22000</v>
      </c>
      <c r="G221" s="344"/>
      <c r="H221" s="314"/>
    </row>
    <row r="222" spans="2:8" x14ac:dyDescent="0.3">
      <c r="B222" s="319">
        <f t="shared" si="9"/>
        <v>167</v>
      </c>
      <c r="C222" s="336" t="s">
        <v>593</v>
      </c>
      <c r="D222" s="337"/>
      <c r="E222" s="321" t="s">
        <v>13</v>
      </c>
      <c r="F222" s="320">
        <f t="shared" si="8"/>
        <v>22000</v>
      </c>
      <c r="G222" s="344"/>
      <c r="H222" s="314"/>
    </row>
    <row r="223" spans="2:8" x14ac:dyDescent="0.3">
      <c r="B223" s="319">
        <f t="shared" si="9"/>
        <v>168</v>
      </c>
      <c r="C223" s="336" t="s">
        <v>630</v>
      </c>
      <c r="D223" s="337"/>
      <c r="E223" s="321" t="s">
        <v>13</v>
      </c>
      <c r="F223" s="320">
        <f t="shared" si="8"/>
        <v>22000</v>
      </c>
      <c r="G223" s="344"/>
      <c r="H223" s="314"/>
    </row>
    <row r="224" spans="2:8" x14ac:dyDescent="0.3">
      <c r="B224" s="319">
        <f t="shared" si="9"/>
        <v>169</v>
      </c>
      <c r="C224" s="336" t="s">
        <v>594</v>
      </c>
      <c r="D224" s="337"/>
      <c r="E224" s="321" t="s">
        <v>13</v>
      </c>
      <c r="F224" s="320">
        <f t="shared" si="8"/>
        <v>22000</v>
      </c>
      <c r="G224" s="344"/>
      <c r="H224" s="314"/>
    </row>
    <row r="225" spans="2:8" x14ac:dyDescent="0.3">
      <c r="B225" s="319">
        <f t="shared" si="9"/>
        <v>170</v>
      </c>
      <c r="C225" s="336" t="s">
        <v>115</v>
      </c>
      <c r="D225" s="337"/>
      <c r="E225" s="321" t="s">
        <v>13</v>
      </c>
      <c r="F225" s="320">
        <v>40000</v>
      </c>
      <c r="G225" s="344"/>
      <c r="H225" s="314"/>
    </row>
    <row r="226" spans="2:8" x14ac:dyDescent="0.3">
      <c r="B226" s="319">
        <f t="shared" si="9"/>
        <v>171</v>
      </c>
      <c r="C226" s="336" t="s">
        <v>103</v>
      </c>
      <c r="D226" s="337"/>
      <c r="E226" s="321" t="s">
        <v>13</v>
      </c>
      <c r="F226" s="320">
        <v>40000</v>
      </c>
      <c r="G226" s="344"/>
      <c r="H226" s="314"/>
    </row>
    <row r="227" spans="2:8" x14ac:dyDescent="0.3">
      <c r="B227" s="319">
        <f t="shared" si="9"/>
        <v>172</v>
      </c>
      <c r="C227" s="336" t="s">
        <v>94</v>
      </c>
      <c r="D227" s="337"/>
      <c r="E227" s="321" t="s">
        <v>14</v>
      </c>
      <c r="F227" s="320">
        <f>50000*1.1</f>
        <v>55000.000000000007</v>
      </c>
      <c r="G227" s="344"/>
      <c r="H227" s="314"/>
    </row>
    <row r="228" spans="2:8" x14ac:dyDescent="0.3">
      <c r="B228" s="319">
        <f t="shared" si="9"/>
        <v>173</v>
      </c>
      <c r="C228" s="336" t="s">
        <v>595</v>
      </c>
      <c r="D228" s="337"/>
      <c r="E228" s="321" t="s">
        <v>14</v>
      </c>
      <c r="F228" s="320">
        <f>50000*1.1</f>
        <v>55000.000000000007</v>
      </c>
      <c r="G228" s="344"/>
      <c r="H228" s="314"/>
    </row>
    <row r="229" spans="2:8" x14ac:dyDescent="0.3">
      <c r="B229" s="319">
        <f t="shared" si="9"/>
        <v>174</v>
      </c>
      <c r="C229" s="336" t="s">
        <v>596</v>
      </c>
      <c r="D229" s="337"/>
      <c r="E229" s="321" t="s">
        <v>13</v>
      </c>
      <c r="F229" s="320">
        <f>50000*1.1</f>
        <v>55000.000000000007</v>
      </c>
      <c r="G229" s="344"/>
      <c r="H229" s="314"/>
    </row>
    <row r="230" spans="2:8" x14ac:dyDescent="0.3">
      <c r="B230" s="319">
        <f t="shared" si="9"/>
        <v>175</v>
      </c>
      <c r="C230" s="336" t="s">
        <v>238</v>
      </c>
      <c r="D230" s="337"/>
      <c r="E230" s="321" t="s">
        <v>25</v>
      </c>
      <c r="F230" s="320">
        <v>200</v>
      </c>
      <c r="G230" s="344"/>
      <c r="H230" s="314"/>
    </row>
    <row r="231" spans="2:8" x14ac:dyDescent="0.3">
      <c r="B231" s="319">
        <f t="shared" si="9"/>
        <v>176</v>
      </c>
      <c r="C231" s="336" t="s">
        <v>236</v>
      </c>
      <c r="D231" s="337"/>
      <c r="E231" s="321" t="s">
        <v>25</v>
      </c>
      <c r="F231" s="320">
        <v>200</v>
      </c>
      <c r="G231" s="344"/>
      <c r="H231" s="314"/>
    </row>
    <row r="232" spans="2:8" x14ac:dyDescent="0.3">
      <c r="B232" s="319">
        <f t="shared" si="9"/>
        <v>177</v>
      </c>
      <c r="C232" s="336" t="s">
        <v>830</v>
      </c>
      <c r="D232" s="337"/>
      <c r="E232" s="321" t="s">
        <v>13</v>
      </c>
      <c r="F232" s="320">
        <f>F224</f>
        <v>22000</v>
      </c>
      <c r="G232" s="344"/>
      <c r="H232" s="314"/>
    </row>
    <row r="233" spans="2:8" x14ac:dyDescent="0.3">
      <c r="B233" s="319">
        <f>B231+1</f>
        <v>177</v>
      </c>
      <c r="C233" s="336" t="s">
        <v>90</v>
      </c>
      <c r="D233" s="337"/>
      <c r="E233" s="321" t="s">
        <v>14</v>
      </c>
      <c r="F233" s="320">
        <f>25000*1.1</f>
        <v>27500.000000000004</v>
      </c>
      <c r="G233" s="344"/>
      <c r="H233" s="314"/>
    </row>
    <row r="234" spans="2:8" x14ac:dyDescent="0.3">
      <c r="B234" s="319">
        <f t="shared" si="9"/>
        <v>178</v>
      </c>
      <c r="C234" s="336" t="s">
        <v>88</v>
      </c>
      <c r="D234" s="337"/>
      <c r="E234" s="321" t="s">
        <v>13</v>
      </c>
      <c r="F234" s="320">
        <f>65000*1.1</f>
        <v>71500</v>
      </c>
      <c r="G234" s="344"/>
      <c r="H234" s="314"/>
    </row>
    <row r="235" spans="2:8" x14ac:dyDescent="0.3">
      <c r="B235" s="319">
        <f t="shared" si="9"/>
        <v>179</v>
      </c>
      <c r="C235" s="336" t="s">
        <v>29</v>
      </c>
      <c r="D235" s="337"/>
      <c r="E235" s="321" t="s">
        <v>233</v>
      </c>
      <c r="F235" s="320">
        <f>F163</f>
        <v>3000000</v>
      </c>
      <c r="G235" s="344"/>
      <c r="H235" s="314"/>
    </row>
    <row r="236" spans="2:8" x14ac:dyDescent="0.3">
      <c r="B236" s="330">
        <f t="shared" si="9"/>
        <v>180</v>
      </c>
      <c r="C236" s="338" t="s">
        <v>597</v>
      </c>
      <c r="D236" s="339"/>
      <c r="E236" s="332" t="s">
        <v>91</v>
      </c>
      <c r="F236" s="331">
        <f>67000*1.1</f>
        <v>73700</v>
      </c>
      <c r="G236" s="346"/>
      <c r="H236" s="351"/>
    </row>
    <row r="237" spans="2:8" x14ac:dyDescent="0.3">
      <c r="B237" s="316">
        <f t="shared" si="9"/>
        <v>181</v>
      </c>
      <c r="C237" s="334" t="s">
        <v>828</v>
      </c>
      <c r="D237" s="335"/>
      <c r="E237" s="318" t="s">
        <v>37</v>
      </c>
      <c r="F237" s="317">
        <f>26000</f>
        <v>26000</v>
      </c>
      <c r="G237" s="345"/>
      <c r="H237" s="313"/>
    </row>
    <row r="238" spans="2:8" x14ac:dyDescent="0.3">
      <c r="B238" s="319">
        <f>B237+1</f>
        <v>182</v>
      </c>
      <c r="C238" s="336" t="s">
        <v>119</v>
      </c>
      <c r="D238" s="337"/>
      <c r="E238" s="321" t="s">
        <v>233</v>
      </c>
      <c r="F238" s="320">
        <f>F239</f>
        <v>5500000</v>
      </c>
      <c r="G238" s="344"/>
      <c r="H238" s="314"/>
    </row>
    <row r="239" spans="2:8" x14ac:dyDescent="0.3">
      <c r="B239" s="319">
        <f t="shared" si="9"/>
        <v>183</v>
      </c>
      <c r="C239" s="336" t="s">
        <v>87</v>
      </c>
      <c r="D239" s="337"/>
      <c r="E239" s="321" t="s">
        <v>233</v>
      </c>
      <c r="F239" s="320">
        <v>5500000</v>
      </c>
      <c r="G239" s="344"/>
      <c r="H239" s="314"/>
    </row>
    <row r="240" spans="2:8" x14ac:dyDescent="0.3">
      <c r="B240" s="319">
        <f t="shared" si="9"/>
        <v>184</v>
      </c>
      <c r="C240" s="336" t="s">
        <v>598</v>
      </c>
      <c r="D240" s="337"/>
      <c r="E240" s="321" t="s">
        <v>233</v>
      </c>
      <c r="F240" s="320">
        <f>F158</f>
        <v>3500000</v>
      </c>
      <c r="G240" s="344"/>
      <c r="H240" s="314"/>
    </row>
    <row r="241" spans="2:8" x14ac:dyDescent="0.3">
      <c r="B241" s="319">
        <f t="shared" si="9"/>
        <v>185</v>
      </c>
      <c r="C241" s="336" t="s">
        <v>19</v>
      </c>
      <c r="D241" s="337"/>
      <c r="E241" s="321" t="s">
        <v>233</v>
      </c>
      <c r="F241" s="320">
        <f>F159</f>
        <v>3000000</v>
      </c>
      <c r="G241" s="344"/>
      <c r="H241" s="314"/>
    </row>
    <row r="242" spans="2:8" x14ac:dyDescent="0.3">
      <c r="B242" s="319">
        <f t="shared" si="9"/>
        <v>186</v>
      </c>
      <c r="C242" s="336" t="s">
        <v>599</v>
      </c>
      <c r="D242" s="337"/>
      <c r="E242" s="321" t="s">
        <v>233</v>
      </c>
      <c r="F242" s="320">
        <f>F160</f>
        <v>3000000</v>
      </c>
      <c r="G242" s="344"/>
      <c r="H242" s="314"/>
    </row>
    <row r="243" spans="2:8" x14ac:dyDescent="0.3">
      <c r="B243" s="319">
        <f t="shared" si="9"/>
        <v>187</v>
      </c>
      <c r="C243" s="336" t="s">
        <v>76</v>
      </c>
      <c r="D243" s="337"/>
      <c r="E243" s="321" t="s">
        <v>243</v>
      </c>
      <c r="F243" s="320">
        <f>420000*1.2</f>
        <v>504000</v>
      </c>
      <c r="G243" s="344"/>
      <c r="H243" s="314"/>
    </row>
    <row r="244" spans="2:8" x14ac:dyDescent="0.3">
      <c r="B244" s="319">
        <f t="shared" si="9"/>
        <v>188</v>
      </c>
      <c r="C244" s="336" t="s">
        <v>600</v>
      </c>
      <c r="D244" s="337"/>
      <c r="E244" s="321" t="s">
        <v>243</v>
      </c>
      <c r="F244" s="320">
        <f>350000*1.2</f>
        <v>420000</v>
      </c>
      <c r="G244" s="344"/>
      <c r="H244" s="314"/>
    </row>
    <row r="245" spans="2:8" x14ac:dyDescent="0.3">
      <c r="B245" s="319">
        <f t="shared" si="9"/>
        <v>189</v>
      </c>
      <c r="C245" s="336" t="s">
        <v>160</v>
      </c>
      <c r="D245" s="337"/>
      <c r="E245" s="321" t="s">
        <v>243</v>
      </c>
      <c r="F245" s="320">
        <v>155000</v>
      </c>
      <c r="G245" s="344"/>
      <c r="H245" s="314"/>
    </row>
    <row r="246" spans="2:8" x14ac:dyDescent="0.3">
      <c r="B246" s="319">
        <f t="shared" si="9"/>
        <v>190</v>
      </c>
      <c r="C246" s="336" t="s">
        <v>601</v>
      </c>
      <c r="D246" s="337"/>
      <c r="E246" s="321" t="s">
        <v>243</v>
      </c>
      <c r="F246" s="320">
        <v>140000</v>
      </c>
      <c r="G246" s="344"/>
      <c r="H246" s="314"/>
    </row>
    <row r="247" spans="2:8" x14ac:dyDescent="0.3">
      <c r="B247" s="319">
        <f t="shared" si="9"/>
        <v>191</v>
      </c>
      <c r="C247" s="336" t="s">
        <v>557</v>
      </c>
      <c r="D247" s="337"/>
      <c r="E247" s="321" t="s">
        <v>233</v>
      </c>
      <c r="F247" s="320">
        <v>130000</v>
      </c>
      <c r="G247" s="344"/>
      <c r="H247" s="314"/>
    </row>
    <row r="248" spans="2:8" x14ac:dyDescent="0.3">
      <c r="B248" s="319"/>
      <c r="C248" s="336" t="s">
        <v>558</v>
      </c>
      <c r="D248" s="337"/>
      <c r="E248" s="321" t="s">
        <v>13</v>
      </c>
      <c r="F248" s="320">
        <f>F247/1500</f>
        <v>86.666666666666671</v>
      </c>
      <c r="G248" s="344"/>
      <c r="H248" s="314"/>
    </row>
    <row r="249" spans="2:8" x14ac:dyDescent="0.3">
      <c r="B249" s="319">
        <f>B247+1</f>
        <v>192</v>
      </c>
      <c r="C249" s="336" t="s">
        <v>602</v>
      </c>
      <c r="D249" s="337"/>
      <c r="E249" s="321" t="s">
        <v>243</v>
      </c>
      <c r="F249" s="320">
        <v>95000</v>
      </c>
      <c r="G249" s="344"/>
      <c r="H249" s="314"/>
    </row>
    <row r="250" spans="2:8" x14ac:dyDescent="0.3">
      <c r="B250" s="319">
        <f t="shared" si="9"/>
        <v>193</v>
      </c>
      <c r="C250" s="336" t="s">
        <v>603</v>
      </c>
      <c r="D250" s="337"/>
      <c r="E250" s="321" t="s">
        <v>243</v>
      </c>
      <c r="F250" s="320">
        <v>100000</v>
      </c>
      <c r="G250" s="344"/>
      <c r="H250" s="314"/>
    </row>
    <row r="251" spans="2:8" x14ac:dyDescent="0.3">
      <c r="B251" s="319">
        <f t="shared" si="9"/>
        <v>194</v>
      </c>
      <c r="C251" s="336" t="s">
        <v>604</v>
      </c>
      <c r="D251" s="337"/>
      <c r="E251" s="321" t="s">
        <v>243</v>
      </c>
      <c r="F251" s="320">
        <v>110000</v>
      </c>
      <c r="G251" s="344"/>
      <c r="H251" s="314"/>
    </row>
    <row r="252" spans="2:8" x14ac:dyDescent="0.3">
      <c r="B252" s="319">
        <f t="shared" si="9"/>
        <v>195</v>
      </c>
      <c r="C252" s="336" t="s">
        <v>605</v>
      </c>
      <c r="D252" s="337"/>
      <c r="E252" s="321" t="s">
        <v>243</v>
      </c>
      <c r="F252" s="320">
        <v>115000</v>
      </c>
      <c r="G252" s="344"/>
      <c r="H252" s="314"/>
    </row>
    <row r="253" spans="2:8" x14ac:dyDescent="0.3">
      <c r="B253" s="319">
        <f t="shared" si="9"/>
        <v>196</v>
      </c>
      <c r="C253" s="336" t="s">
        <v>34</v>
      </c>
      <c r="D253" s="337"/>
      <c r="E253" s="321" t="s">
        <v>35</v>
      </c>
      <c r="F253" s="320">
        <v>3000</v>
      </c>
      <c r="G253" s="344"/>
      <c r="H253" s="314"/>
    </row>
    <row r="254" spans="2:8" x14ac:dyDescent="0.3">
      <c r="B254" s="319">
        <f t="shared" si="9"/>
        <v>197</v>
      </c>
      <c r="C254" s="336" t="s">
        <v>155</v>
      </c>
      <c r="D254" s="337"/>
      <c r="E254" s="321" t="s">
        <v>16</v>
      </c>
      <c r="F254" s="320">
        <v>35000</v>
      </c>
      <c r="G254" s="344"/>
      <c r="H254" s="314"/>
    </row>
    <row r="255" spans="2:8" x14ac:dyDescent="0.3">
      <c r="B255" s="319">
        <f t="shared" si="9"/>
        <v>198</v>
      </c>
      <c r="C255" s="336" t="s">
        <v>606</v>
      </c>
      <c r="D255" s="337"/>
      <c r="E255" s="321" t="s">
        <v>84</v>
      </c>
      <c r="F255" s="320">
        <f>20000*1.1</f>
        <v>22000</v>
      </c>
      <c r="G255" s="344"/>
      <c r="H255" s="314"/>
    </row>
    <row r="256" spans="2:8" x14ac:dyDescent="0.3">
      <c r="B256" s="319">
        <f t="shared" si="9"/>
        <v>199</v>
      </c>
      <c r="C256" s="336" t="s">
        <v>24</v>
      </c>
      <c r="D256" s="337"/>
      <c r="E256" s="321" t="s">
        <v>12</v>
      </c>
      <c r="F256" s="320">
        <f>210000*1.1</f>
        <v>231000.00000000003</v>
      </c>
      <c r="G256" s="344"/>
      <c r="H256" s="314"/>
    </row>
    <row r="257" spans="2:9" x14ac:dyDescent="0.3">
      <c r="B257" s="319">
        <f t="shared" si="9"/>
        <v>200</v>
      </c>
      <c r="C257" s="336" t="s">
        <v>43</v>
      </c>
      <c r="D257" s="337"/>
      <c r="E257" s="321" t="s">
        <v>37</v>
      </c>
      <c r="F257" s="320">
        <f>400000*1.1</f>
        <v>440000.00000000006</v>
      </c>
      <c r="G257" s="344"/>
      <c r="H257" s="314"/>
    </row>
    <row r="258" spans="2:9" x14ac:dyDescent="0.3">
      <c r="B258" s="319">
        <f t="shared" si="9"/>
        <v>201</v>
      </c>
      <c r="C258" s="336" t="s">
        <v>686</v>
      </c>
      <c r="D258" s="337"/>
      <c r="E258" s="321" t="s">
        <v>157</v>
      </c>
      <c r="F258" s="320">
        <f>2300000*1.1</f>
        <v>2530000</v>
      </c>
      <c r="G258" s="344"/>
      <c r="H258" s="314"/>
    </row>
    <row r="259" spans="2:9" x14ac:dyDescent="0.3">
      <c r="B259" s="319">
        <f t="shared" si="9"/>
        <v>202</v>
      </c>
      <c r="C259" s="336" t="s">
        <v>687</v>
      </c>
      <c r="D259" s="337"/>
      <c r="E259" s="321" t="s">
        <v>243</v>
      </c>
      <c r="F259" s="320">
        <f>1200000*1.1</f>
        <v>1320000</v>
      </c>
      <c r="G259" s="344"/>
      <c r="H259" s="314"/>
    </row>
    <row r="260" spans="2:9" x14ac:dyDescent="0.3">
      <c r="B260" s="319">
        <f>B257+1</f>
        <v>201</v>
      </c>
      <c r="C260" s="336" t="s">
        <v>31</v>
      </c>
      <c r="D260" s="337"/>
      <c r="E260" s="321" t="s">
        <v>243</v>
      </c>
      <c r="F260" s="320">
        <f>2700000/I260*1.2</f>
        <v>721925.13368983951</v>
      </c>
      <c r="G260" s="344"/>
      <c r="H260" s="314"/>
      <c r="I260" s="306">
        <f>1.87*2.4</f>
        <v>4.4880000000000004</v>
      </c>
    </row>
    <row r="261" spans="2:9" x14ac:dyDescent="0.3">
      <c r="B261" s="319">
        <f t="shared" si="9"/>
        <v>202</v>
      </c>
      <c r="C261" s="336" t="s">
        <v>32</v>
      </c>
      <c r="D261" s="337"/>
      <c r="E261" s="321" t="s">
        <v>243</v>
      </c>
      <c r="F261" s="320">
        <f>12000000/12</f>
        <v>1000000</v>
      </c>
      <c r="G261" s="344"/>
      <c r="H261" s="314"/>
    </row>
    <row r="262" spans="2:9" x14ac:dyDescent="0.3">
      <c r="B262" s="319">
        <f t="shared" si="9"/>
        <v>203</v>
      </c>
      <c r="C262" s="336" t="s">
        <v>166</v>
      </c>
      <c r="D262" s="337"/>
      <c r="E262" s="321" t="s">
        <v>37</v>
      </c>
      <c r="F262" s="320">
        <f>114000/6*1.1</f>
        <v>20900</v>
      </c>
      <c r="G262" s="344"/>
      <c r="H262" s="314"/>
    </row>
    <row r="263" spans="2:9" x14ac:dyDescent="0.3">
      <c r="B263" s="319">
        <f t="shared" si="9"/>
        <v>204</v>
      </c>
      <c r="C263" s="336" t="s">
        <v>168</v>
      </c>
      <c r="D263" s="337"/>
      <c r="E263" s="321" t="s">
        <v>37</v>
      </c>
      <c r="F263" s="320">
        <v>30000</v>
      </c>
      <c r="G263" s="344"/>
      <c r="H263" s="314"/>
    </row>
    <row r="264" spans="2:9" x14ac:dyDescent="0.3">
      <c r="B264" s="319">
        <f t="shared" si="9"/>
        <v>205</v>
      </c>
      <c r="C264" s="336" t="s">
        <v>169</v>
      </c>
      <c r="D264" s="337"/>
      <c r="E264" s="321" t="s">
        <v>37</v>
      </c>
      <c r="F264" s="320">
        <v>100000</v>
      </c>
      <c r="G264" s="344"/>
      <c r="H264" s="314"/>
    </row>
    <row r="265" spans="2:9" x14ac:dyDescent="0.3">
      <c r="B265" s="319">
        <f t="shared" si="9"/>
        <v>206</v>
      </c>
      <c r="C265" s="336" t="s">
        <v>167</v>
      </c>
      <c r="D265" s="337"/>
      <c r="E265" s="321" t="s">
        <v>37</v>
      </c>
      <c r="F265" s="320">
        <v>25000</v>
      </c>
      <c r="G265" s="344"/>
      <c r="H265" s="314"/>
    </row>
    <row r="266" spans="2:9" x14ac:dyDescent="0.3">
      <c r="B266" s="319">
        <f t="shared" si="9"/>
        <v>207</v>
      </c>
      <c r="C266" s="336" t="s">
        <v>170</v>
      </c>
      <c r="D266" s="337"/>
      <c r="E266" s="321" t="s">
        <v>37</v>
      </c>
      <c r="F266" s="320">
        <v>60000</v>
      </c>
      <c r="G266" s="344"/>
      <c r="H266" s="314"/>
    </row>
    <row r="267" spans="2:9" x14ac:dyDescent="0.3">
      <c r="B267" s="319">
        <f t="shared" si="9"/>
        <v>208</v>
      </c>
      <c r="C267" s="336" t="s">
        <v>171</v>
      </c>
      <c r="D267" s="337"/>
      <c r="E267" s="321" t="s">
        <v>37</v>
      </c>
      <c r="F267" s="320">
        <v>80000</v>
      </c>
      <c r="G267" s="344"/>
      <c r="H267" s="314"/>
    </row>
    <row r="268" spans="2:9" x14ac:dyDescent="0.3">
      <c r="B268" s="319">
        <f t="shared" si="9"/>
        <v>209</v>
      </c>
      <c r="C268" s="336" t="s">
        <v>182</v>
      </c>
      <c r="D268" s="337"/>
      <c r="E268" s="321" t="s">
        <v>183</v>
      </c>
      <c r="F268" s="320">
        <v>5000</v>
      </c>
      <c r="G268" s="344"/>
      <c r="H268" s="314"/>
    </row>
    <row r="269" spans="2:9" x14ac:dyDescent="0.3">
      <c r="B269" s="319">
        <f t="shared" si="9"/>
        <v>210</v>
      </c>
      <c r="C269" s="336" t="s">
        <v>172</v>
      </c>
      <c r="D269" s="337"/>
      <c r="E269" s="321" t="s">
        <v>37</v>
      </c>
      <c r="F269" s="320">
        <v>8000</v>
      </c>
      <c r="G269" s="344"/>
      <c r="H269" s="314"/>
    </row>
    <row r="270" spans="2:9" x14ac:dyDescent="0.3">
      <c r="B270" s="319">
        <f t="shared" si="9"/>
        <v>211</v>
      </c>
      <c r="C270" s="336" t="s">
        <v>832</v>
      </c>
      <c r="D270" s="337"/>
      <c r="E270" s="321" t="s">
        <v>37</v>
      </c>
      <c r="F270" s="320">
        <v>10000</v>
      </c>
      <c r="G270" s="344"/>
      <c r="H270" s="314"/>
    </row>
    <row r="271" spans="2:9" x14ac:dyDescent="0.3">
      <c r="B271" s="319">
        <f>B270+1</f>
        <v>212</v>
      </c>
      <c r="C271" s="336" t="s">
        <v>173</v>
      </c>
      <c r="D271" s="337"/>
      <c r="E271" s="321" t="s">
        <v>37</v>
      </c>
      <c r="F271" s="320">
        <v>12000</v>
      </c>
      <c r="G271" s="344"/>
      <c r="H271" s="314"/>
    </row>
    <row r="272" spans="2:9" x14ac:dyDescent="0.3">
      <c r="B272" s="319">
        <f t="shared" si="9"/>
        <v>213</v>
      </c>
      <c r="C272" s="336" t="s">
        <v>174</v>
      </c>
      <c r="D272" s="337"/>
      <c r="E272" s="321" t="s">
        <v>37</v>
      </c>
      <c r="F272" s="320">
        <v>70000</v>
      </c>
      <c r="G272" s="344"/>
      <c r="H272" s="314"/>
    </row>
    <row r="273" spans="2:8" x14ac:dyDescent="0.3">
      <c r="B273" s="319">
        <f t="shared" si="9"/>
        <v>214</v>
      </c>
      <c r="C273" s="336" t="s">
        <v>175</v>
      </c>
      <c r="D273" s="337"/>
      <c r="E273" s="321" t="s">
        <v>37</v>
      </c>
      <c r="F273" s="320">
        <v>20000</v>
      </c>
      <c r="G273" s="344"/>
      <c r="H273" s="314"/>
    </row>
    <row r="274" spans="2:8" x14ac:dyDescent="0.3">
      <c r="B274" s="319">
        <f t="shared" si="9"/>
        <v>215</v>
      </c>
      <c r="C274" s="336" t="s">
        <v>176</v>
      </c>
      <c r="D274" s="337"/>
      <c r="E274" s="321" t="s">
        <v>37</v>
      </c>
      <c r="F274" s="320">
        <v>120000</v>
      </c>
      <c r="G274" s="344"/>
      <c r="H274" s="314"/>
    </row>
    <row r="275" spans="2:8" x14ac:dyDescent="0.3">
      <c r="B275" s="319">
        <f t="shared" si="9"/>
        <v>216</v>
      </c>
      <c r="C275" s="336" t="s">
        <v>177</v>
      </c>
      <c r="D275" s="337"/>
      <c r="E275" s="321" t="s">
        <v>37</v>
      </c>
      <c r="F275" s="320">
        <v>25000</v>
      </c>
      <c r="G275" s="344"/>
      <c r="H275" s="314"/>
    </row>
    <row r="276" spans="2:8" x14ac:dyDescent="0.3">
      <c r="B276" s="319">
        <f t="shared" si="9"/>
        <v>217</v>
      </c>
      <c r="C276" s="336" t="s">
        <v>833</v>
      </c>
      <c r="D276" s="337"/>
      <c r="E276" s="321" t="s">
        <v>37</v>
      </c>
      <c r="F276" s="320">
        <v>30000</v>
      </c>
      <c r="G276" s="344"/>
      <c r="H276" s="314"/>
    </row>
    <row r="277" spans="2:8" x14ac:dyDescent="0.3">
      <c r="B277" s="319">
        <f>B276+1</f>
        <v>218</v>
      </c>
      <c r="C277" s="336" t="s">
        <v>180</v>
      </c>
      <c r="D277" s="337"/>
      <c r="E277" s="321" t="s">
        <v>252</v>
      </c>
      <c r="F277" s="320">
        <f>F278</f>
        <v>100833.33333333333</v>
      </c>
      <c r="G277" s="344"/>
      <c r="H277" s="314"/>
    </row>
    <row r="278" spans="2:8" x14ac:dyDescent="0.3">
      <c r="B278" s="319">
        <f t="shared" si="9"/>
        <v>219</v>
      </c>
      <c r="C278" s="336" t="s">
        <v>181</v>
      </c>
      <c r="D278" s="337"/>
      <c r="E278" s="321" t="s">
        <v>631</v>
      </c>
      <c r="F278" s="320">
        <f>F279/6</f>
        <v>100833.33333333333</v>
      </c>
      <c r="G278" s="344"/>
      <c r="H278" s="314"/>
    </row>
    <row r="279" spans="2:8" x14ac:dyDescent="0.3">
      <c r="B279" s="319">
        <f t="shared" si="9"/>
        <v>220</v>
      </c>
      <c r="C279" s="336" t="s">
        <v>181</v>
      </c>
      <c r="D279" s="337"/>
      <c r="E279" s="321" t="s">
        <v>25</v>
      </c>
      <c r="F279" s="320">
        <f>550000*1.1</f>
        <v>605000</v>
      </c>
      <c r="G279" s="344"/>
      <c r="H279" s="314"/>
    </row>
    <row r="280" spans="2:8" x14ac:dyDescent="0.3">
      <c r="B280" s="319">
        <f>B279+1</f>
        <v>221</v>
      </c>
      <c r="C280" s="336" t="s">
        <v>813</v>
      </c>
      <c r="D280" s="337"/>
      <c r="E280" s="321" t="s">
        <v>14</v>
      </c>
      <c r="F280" s="320">
        <v>35000</v>
      </c>
      <c r="G280" s="344"/>
      <c r="H280" s="314"/>
    </row>
    <row r="281" spans="2:8" x14ac:dyDescent="0.3">
      <c r="B281" s="319">
        <f>B279+1</f>
        <v>221</v>
      </c>
      <c r="C281" s="336" t="s">
        <v>110</v>
      </c>
      <c r="D281" s="337"/>
      <c r="E281" s="321" t="s">
        <v>25</v>
      </c>
      <c r="F281" s="320">
        <v>5000</v>
      </c>
      <c r="G281" s="344"/>
      <c r="H281" s="314"/>
    </row>
    <row r="282" spans="2:8" x14ac:dyDescent="0.3">
      <c r="B282" s="319">
        <f t="shared" si="9"/>
        <v>222</v>
      </c>
      <c r="C282" s="336" t="s">
        <v>70</v>
      </c>
      <c r="D282" s="337"/>
      <c r="E282" s="321" t="s">
        <v>58</v>
      </c>
      <c r="F282" s="320">
        <f>F288</f>
        <v>9000</v>
      </c>
      <c r="G282" s="344"/>
      <c r="H282" s="314"/>
    </row>
    <row r="283" spans="2:8" x14ac:dyDescent="0.3">
      <c r="B283" s="319">
        <f t="shared" si="9"/>
        <v>223</v>
      </c>
      <c r="C283" s="336" t="s">
        <v>607</v>
      </c>
      <c r="D283" s="337"/>
      <c r="E283" s="321" t="s">
        <v>58</v>
      </c>
      <c r="F283" s="320">
        <v>14000</v>
      </c>
      <c r="G283" s="344"/>
      <c r="H283" s="314"/>
    </row>
    <row r="284" spans="2:8" x14ac:dyDescent="0.3">
      <c r="B284" s="319">
        <f t="shared" ref="B284:B353" si="10">B283+1</f>
        <v>224</v>
      </c>
      <c r="C284" s="336" t="s">
        <v>608</v>
      </c>
      <c r="D284" s="337"/>
      <c r="E284" s="321" t="s">
        <v>58</v>
      </c>
      <c r="F284" s="320">
        <v>25000</v>
      </c>
      <c r="G284" s="344"/>
      <c r="H284" s="314"/>
    </row>
    <row r="285" spans="2:8" x14ac:dyDescent="0.3">
      <c r="B285" s="319">
        <f t="shared" si="10"/>
        <v>225</v>
      </c>
      <c r="C285" s="336" t="s">
        <v>66</v>
      </c>
      <c r="D285" s="337"/>
      <c r="E285" s="321" t="s">
        <v>58</v>
      </c>
      <c r="F285" s="320">
        <v>16000</v>
      </c>
      <c r="G285" s="344"/>
      <c r="H285" s="314"/>
    </row>
    <row r="286" spans="2:8" x14ac:dyDescent="0.3">
      <c r="B286" s="319">
        <f t="shared" si="10"/>
        <v>226</v>
      </c>
      <c r="C286" s="336" t="s">
        <v>63</v>
      </c>
      <c r="D286" s="337"/>
      <c r="E286" s="321" t="s">
        <v>58</v>
      </c>
      <c r="F286" s="320">
        <f>F282</f>
        <v>9000</v>
      </c>
      <c r="G286" s="344"/>
      <c r="H286" s="314"/>
    </row>
    <row r="287" spans="2:8" x14ac:dyDescent="0.3">
      <c r="B287" s="319">
        <f t="shared" si="10"/>
        <v>227</v>
      </c>
      <c r="C287" s="336" t="s">
        <v>65</v>
      </c>
      <c r="D287" s="337"/>
      <c r="E287" s="321" t="s">
        <v>58</v>
      </c>
      <c r="F287" s="320">
        <v>7000</v>
      </c>
      <c r="G287" s="344"/>
      <c r="H287" s="314"/>
    </row>
    <row r="288" spans="2:8" x14ac:dyDescent="0.3">
      <c r="B288" s="319">
        <f t="shared" si="10"/>
        <v>228</v>
      </c>
      <c r="C288" s="336" t="s">
        <v>64</v>
      </c>
      <c r="D288" s="337"/>
      <c r="E288" s="321" t="s">
        <v>58</v>
      </c>
      <c r="F288" s="320">
        <v>9000</v>
      </c>
      <c r="G288" s="344"/>
      <c r="H288" s="314"/>
    </row>
    <row r="289" spans="2:10" x14ac:dyDescent="0.3">
      <c r="B289" s="319">
        <f t="shared" si="10"/>
        <v>229</v>
      </c>
      <c r="C289" s="336" t="s">
        <v>559</v>
      </c>
      <c r="D289" s="337"/>
      <c r="E289" s="321" t="s">
        <v>91</v>
      </c>
      <c r="F289" s="320">
        <f>0.9*2.2*J290</f>
        <v>60500.000000000015</v>
      </c>
      <c r="G289" s="344"/>
      <c r="H289" s="314"/>
    </row>
    <row r="290" spans="2:10" x14ac:dyDescent="0.3">
      <c r="B290" s="319">
        <f t="shared" si="10"/>
        <v>230</v>
      </c>
      <c r="C290" s="336" t="s">
        <v>560</v>
      </c>
      <c r="D290" s="337"/>
      <c r="E290" s="321" t="s">
        <v>91</v>
      </c>
      <c r="F290" s="320">
        <f>80000*1.1</f>
        <v>88000</v>
      </c>
      <c r="G290" s="344"/>
      <c r="H290" s="314"/>
      <c r="I290" s="306">
        <f>1.2*2.4</f>
        <v>2.88</v>
      </c>
      <c r="J290" s="361">
        <f>F290/I290</f>
        <v>30555.555555555558</v>
      </c>
    </row>
    <row r="291" spans="2:10" x14ac:dyDescent="0.3">
      <c r="B291" s="319">
        <f t="shared" si="10"/>
        <v>231</v>
      </c>
      <c r="C291" s="336" t="s">
        <v>609</v>
      </c>
      <c r="D291" s="337"/>
      <c r="E291" s="321" t="s">
        <v>12</v>
      </c>
      <c r="F291" s="320">
        <f>95000*1.1</f>
        <v>104500.00000000001</v>
      </c>
      <c r="G291" s="344"/>
      <c r="H291" s="314"/>
    </row>
    <row r="292" spans="2:10" x14ac:dyDescent="0.3">
      <c r="B292" s="319">
        <f t="shared" si="10"/>
        <v>232</v>
      </c>
      <c r="C292" s="336" t="s">
        <v>610</v>
      </c>
      <c r="D292" s="337"/>
      <c r="E292" s="321" t="s">
        <v>91</v>
      </c>
      <c r="F292" s="320">
        <f>0.9*2.2*J292</f>
        <v>71843.750000000015</v>
      </c>
      <c r="G292" s="344"/>
      <c r="H292" s="314"/>
      <c r="I292" s="306">
        <f>1.2*2.4</f>
        <v>2.88</v>
      </c>
      <c r="J292" s="361">
        <f>F291/I292</f>
        <v>36284.722222222226</v>
      </c>
    </row>
    <row r="293" spans="2:10" x14ac:dyDescent="0.3">
      <c r="B293" s="319">
        <f t="shared" si="10"/>
        <v>233</v>
      </c>
      <c r="C293" s="336" t="s">
        <v>611</v>
      </c>
      <c r="D293" s="337"/>
      <c r="E293" s="321" t="s">
        <v>12</v>
      </c>
      <c r="F293" s="320">
        <f>125000*1.1</f>
        <v>137500</v>
      </c>
      <c r="G293" s="344"/>
      <c r="H293" s="314"/>
    </row>
    <row r="294" spans="2:10" x14ac:dyDescent="0.3">
      <c r="B294" s="319">
        <f t="shared" si="10"/>
        <v>234</v>
      </c>
      <c r="C294" s="336" t="s">
        <v>161</v>
      </c>
      <c r="D294" s="337"/>
      <c r="E294" s="321" t="s">
        <v>162</v>
      </c>
      <c r="F294" s="320">
        <v>8000</v>
      </c>
      <c r="G294" s="344"/>
      <c r="H294" s="314"/>
    </row>
    <row r="295" spans="2:10" x14ac:dyDescent="0.3">
      <c r="B295" s="330">
        <f t="shared" si="10"/>
        <v>235</v>
      </c>
      <c r="C295" s="338" t="s">
        <v>78</v>
      </c>
      <c r="D295" s="339"/>
      <c r="E295" s="332" t="s">
        <v>25</v>
      </c>
      <c r="F295" s="331">
        <f>F294</f>
        <v>8000</v>
      </c>
      <c r="G295" s="346"/>
      <c r="H295" s="351"/>
    </row>
    <row r="296" spans="2:10" x14ac:dyDescent="0.3">
      <c r="B296" s="316">
        <f t="shared" si="10"/>
        <v>236</v>
      </c>
      <c r="C296" s="334" t="s">
        <v>612</v>
      </c>
      <c r="D296" s="335"/>
      <c r="E296" s="318" t="s">
        <v>37</v>
      </c>
      <c r="F296" s="317">
        <f>176000*1.2</f>
        <v>211200</v>
      </c>
      <c r="G296" s="345"/>
      <c r="H296" s="313"/>
    </row>
    <row r="297" spans="2:10" x14ac:dyDescent="0.3">
      <c r="B297" s="319">
        <f t="shared" si="10"/>
        <v>237</v>
      </c>
      <c r="C297" s="336" t="s">
        <v>42</v>
      </c>
      <c r="D297" s="337"/>
      <c r="E297" s="321" t="s">
        <v>37</v>
      </c>
      <c r="F297" s="320">
        <f>80000*1.2</f>
        <v>96000</v>
      </c>
      <c r="G297" s="344"/>
      <c r="H297" s="314"/>
    </row>
    <row r="298" spans="2:10" x14ac:dyDescent="0.3">
      <c r="B298" s="319">
        <f t="shared" si="10"/>
        <v>238</v>
      </c>
      <c r="C298" s="336" t="s">
        <v>613</v>
      </c>
      <c r="D298" s="337"/>
      <c r="E298" s="321" t="s">
        <v>37</v>
      </c>
      <c r="F298" s="320">
        <f>130000*1.1</f>
        <v>143000</v>
      </c>
      <c r="G298" s="344"/>
      <c r="H298" s="314"/>
    </row>
    <row r="299" spans="2:10" x14ac:dyDescent="0.3">
      <c r="B299" s="319">
        <f t="shared" si="10"/>
        <v>239</v>
      </c>
      <c r="C299" s="336" t="s">
        <v>44</v>
      </c>
      <c r="D299" s="337"/>
      <c r="E299" s="321" t="s">
        <v>37</v>
      </c>
      <c r="F299" s="320">
        <f>50000*1.2</f>
        <v>60000</v>
      </c>
      <c r="G299" s="344"/>
      <c r="H299" s="314"/>
    </row>
    <row r="300" spans="2:10" x14ac:dyDescent="0.3">
      <c r="B300" s="319">
        <f t="shared" si="10"/>
        <v>240</v>
      </c>
      <c r="C300" s="336" t="s">
        <v>98</v>
      </c>
      <c r="D300" s="337"/>
      <c r="E300" s="321" t="s">
        <v>84</v>
      </c>
      <c r="F300" s="320">
        <v>2000000</v>
      </c>
      <c r="G300" s="344"/>
      <c r="H300" s="314"/>
    </row>
    <row r="301" spans="2:10" x14ac:dyDescent="0.3">
      <c r="B301" s="319">
        <f t="shared" si="10"/>
        <v>241</v>
      </c>
      <c r="C301" s="336" t="s">
        <v>614</v>
      </c>
      <c r="D301" s="337"/>
      <c r="E301" s="321" t="s">
        <v>39</v>
      </c>
      <c r="F301" s="320">
        <f>70000/4</f>
        <v>17500</v>
      </c>
      <c r="G301" s="344"/>
      <c r="H301" s="314"/>
    </row>
    <row r="302" spans="2:10" x14ac:dyDescent="0.3">
      <c r="B302" s="319">
        <f t="shared" si="10"/>
        <v>242</v>
      </c>
      <c r="C302" s="336" t="s">
        <v>144</v>
      </c>
      <c r="D302" s="337"/>
      <c r="E302" s="321" t="s">
        <v>145</v>
      </c>
      <c r="F302" s="320">
        <f>300000*1.1</f>
        <v>330000</v>
      </c>
      <c r="G302" s="344"/>
      <c r="H302" s="314"/>
    </row>
    <row r="303" spans="2:10" x14ac:dyDescent="0.3">
      <c r="B303" s="319">
        <f t="shared" si="10"/>
        <v>243</v>
      </c>
      <c r="C303" s="336" t="s">
        <v>124</v>
      </c>
      <c r="D303" s="337"/>
      <c r="E303" s="321" t="s">
        <v>233</v>
      </c>
      <c r="F303" s="320">
        <v>240</v>
      </c>
      <c r="G303" s="344"/>
      <c r="H303" s="314"/>
    </row>
    <row r="304" spans="2:10" x14ac:dyDescent="0.3">
      <c r="B304" s="319">
        <f t="shared" si="10"/>
        <v>244</v>
      </c>
      <c r="C304" s="336" t="s">
        <v>123</v>
      </c>
      <c r="D304" s="337"/>
      <c r="E304" s="321" t="s">
        <v>233</v>
      </c>
      <c r="F304" s="320">
        <v>241</v>
      </c>
      <c r="G304" s="344"/>
      <c r="H304" s="314"/>
    </row>
    <row r="305" spans="2:8" x14ac:dyDescent="0.3">
      <c r="B305" s="319">
        <f t="shared" si="10"/>
        <v>245</v>
      </c>
      <c r="C305" s="336" t="s">
        <v>615</v>
      </c>
      <c r="D305" s="337"/>
      <c r="E305" s="321" t="s">
        <v>243</v>
      </c>
      <c r="F305" s="320">
        <v>242</v>
      </c>
      <c r="G305" s="344"/>
      <c r="H305" s="314"/>
    </row>
    <row r="306" spans="2:8" x14ac:dyDescent="0.3">
      <c r="B306" s="319">
        <f t="shared" si="10"/>
        <v>246</v>
      </c>
      <c r="C306" s="336" t="s">
        <v>102</v>
      </c>
      <c r="D306" s="337"/>
      <c r="E306" s="321" t="s">
        <v>12</v>
      </c>
      <c r="F306" s="320">
        <v>243</v>
      </c>
      <c r="G306" s="344"/>
      <c r="H306" s="314"/>
    </row>
    <row r="307" spans="2:8" x14ac:dyDescent="0.3">
      <c r="B307" s="319">
        <f t="shared" si="10"/>
        <v>247</v>
      </c>
      <c r="C307" s="336" t="s">
        <v>193</v>
      </c>
      <c r="D307" s="337"/>
      <c r="E307" s="321" t="s">
        <v>25</v>
      </c>
      <c r="F307" s="320">
        <f>12000*1.1</f>
        <v>13200.000000000002</v>
      </c>
      <c r="G307" s="344"/>
      <c r="H307" s="314"/>
    </row>
    <row r="308" spans="2:8" x14ac:dyDescent="0.3">
      <c r="B308" s="319">
        <f t="shared" si="10"/>
        <v>248</v>
      </c>
      <c r="C308" s="336" t="s">
        <v>40</v>
      </c>
      <c r="D308" s="337"/>
      <c r="E308" s="321" t="s">
        <v>41</v>
      </c>
      <c r="F308" s="320">
        <f>75000*1.1</f>
        <v>82500</v>
      </c>
      <c r="G308" s="344"/>
      <c r="H308" s="314"/>
    </row>
    <row r="309" spans="2:8" x14ac:dyDescent="0.3">
      <c r="B309" s="319">
        <f t="shared" si="10"/>
        <v>249</v>
      </c>
      <c r="C309" s="336" t="s">
        <v>178</v>
      </c>
      <c r="D309" s="337"/>
      <c r="E309" s="321" t="s">
        <v>84</v>
      </c>
      <c r="F309" s="320">
        <f>5000*1.1</f>
        <v>5500</v>
      </c>
      <c r="G309" s="344"/>
      <c r="H309" s="314"/>
    </row>
    <row r="310" spans="2:8" x14ac:dyDescent="0.3">
      <c r="B310" s="319">
        <f t="shared" si="10"/>
        <v>250</v>
      </c>
      <c r="C310" s="336" t="s">
        <v>561</v>
      </c>
      <c r="D310" s="337"/>
      <c r="E310" s="321" t="s">
        <v>25</v>
      </c>
      <c r="F310" s="320">
        <v>200</v>
      </c>
      <c r="G310" s="344"/>
      <c r="H310" s="314"/>
    </row>
    <row r="311" spans="2:8" x14ac:dyDescent="0.3">
      <c r="B311" s="319">
        <f t="shared" si="10"/>
        <v>251</v>
      </c>
      <c r="C311" s="336" t="s">
        <v>60</v>
      </c>
      <c r="D311" s="337"/>
      <c r="E311" s="321" t="s">
        <v>13</v>
      </c>
      <c r="F311" s="320">
        <f>5000*1.1</f>
        <v>5500</v>
      </c>
      <c r="G311" s="344"/>
      <c r="H311" s="314"/>
    </row>
    <row r="312" spans="2:8" x14ac:dyDescent="0.3">
      <c r="B312" s="319">
        <f>B311+1</f>
        <v>252</v>
      </c>
      <c r="C312" s="336" t="s">
        <v>682</v>
      </c>
      <c r="D312" s="337"/>
      <c r="E312" s="321" t="s">
        <v>13</v>
      </c>
      <c r="F312" s="320">
        <f>400000/25*1.1</f>
        <v>17600</v>
      </c>
      <c r="G312" s="344"/>
      <c r="H312" s="314"/>
    </row>
    <row r="313" spans="2:8" x14ac:dyDescent="0.3">
      <c r="B313" s="319">
        <f t="shared" si="10"/>
        <v>253</v>
      </c>
      <c r="C313" s="336" t="s">
        <v>683</v>
      </c>
      <c r="D313" s="337"/>
      <c r="E313" s="321" t="s">
        <v>13</v>
      </c>
      <c r="F313" s="320">
        <f>200000/25*1.1</f>
        <v>8800</v>
      </c>
      <c r="G313" s="344"/>
      <c r="H313" s="314"/>
    </row>
    <row r="314" spans="2:8" x14ac:dyDescent="0.3">
      <c r="B314" s="319">
        <f>B312+1</f>
        <v>253</v>
      </c>
      <c r="C314" s="336" t="s">
        <v>1039</v>
      </c>
      <c r="D314" s="337"/>
      <c r="E314" s="321" t="s">
        <v>12</v>
      </c>
      <c r="F314" s="320">
        <v>35</v>
      </c>
      <c r="G314" s="344"/>
      <c r="H314" s="314"/>
    </row>
    <row r="315" spans="2:8" x14ac:dyDescent="0.3">
      <c r="B315" s="319">
        <f>B313+1</f>
        <v>254</v>
      </c>
      <c r="C315" s="336" t="s">
        <v>114</v>
      </c>
      <c r="D315" s="337"/>
      <c r="E315" s="321" t="s">
        <v>12</v>
      </c>
      <c r="F315" s="320">
        <f>80000*1.1</f>
        <v>88000</v>
      </c>
      <c r="G315" s="344"/>
      <c r="H315" s="314"/>
    </row>
    <row r="316" spans="2:8" x14ac:dyDescent="0.3">
      <c r="B316" s="319">
        <f t="shared" si="10"/>
        <v>255</v>
      </c>
      <c r="C316" s="336" t="s">
        <v>38</v>
      </c>
      <c r="D316" s="337"/>
      <c r="E316" s="321" t="s">
        <v>37</v>
      </c>
      <c r="F316" s="320">
        <f>50000*1.1</f>
        <v>55000.000000000007</v>
      </c>
      <c r="G316" s="344"/>
      <c r="H316" s="314"/>
    </row>
    <row r="317" spans="2:8" x14ac:dyDescent="0.3">
      <c r="B317" s="319">
        <f t="shared" si="10"/>
        <v>256</v>
      </c>
      <c r="C317" s="336" t="s">
        <v>213</v>
      </c>
      <c r="D317" s="337"/>
      <c r="E317" s="321" t="s">
        <v>12</v>
      </c>
      <c r="F317" s="320">
        <f>85000*1.1</f>
        <v>93500.000000000015</v>
      </c>
      <c r="G317" s="344"/>
      <c r="H317" s="314"/>
    </row>
    <row r="318" spans="2:8" x14ac:dyDescent="0.3">
      <c r="B318" s="319">
        <f t="shared" si="10"/>
        <v>257</v>
      </c>
      <c r="C318" s="336" t="s">
        <v>217</v>
      </c>
      <c r="D318" s="337"/>
      <c r="E318" s="321" t="s">
        <v>12</v>
      </c>
      <c r="F318" s="320">
        <f>85000*1.1</f>
        <v>93500.000000000015</v>
      </c>
      <c r="G318" s="344"/>
      <c r="H318" s="314"/>
    </row>
    <row r="319" spans="2:8" x14ac:dyDescent="0.3">
      <c r="B319" s="319">
        <f t="shared" si="10"/>
        <v>258</v>
      </c>
      <c r="C319" s="336" t="s">
        <v>89</v>
      </c>
      <c r="D319" s="337"/>
      <c r="E319" s="321" t="s">
        <v>243</v>
      </c>
      <c r="F319" s="320">
        <f>30000*1.2</f>
        <v>36000</v>
      </c>
      <c r="G319" s="344"/>
      <c r="H319" s="314"/>
    </row>
    <row r="320" spans="2:8" x14ac:dyDescent="0.3">
      <c r="B320" s="319">
        <f t="shared" si="10"/>
        <v>259</v>
      </c>
      <c r="C320" s="336" t="s">
        <v>207</v>
      </c>
      <c r="D320" s="362"/>
      <c r="E320" s="321" t="s">
        <v>12</v>
      </c>
      <c r="F320" s="363">
        <f>F319*1.5</f>
        <v>54000</v>
      </c>
      <c r="G320" s="364"/>
      <c r="H320" s="314"/>
    </row>
    <row r="321" spans="2:8" x14ac:dyDescent="0.3">
      <c r="B321" s="319">
        <f t="shared" si="10"/>
        <v>260</v>
      </c>
      <c r="C321" s="336" t="s">
        <v>206</v>
      </c>
      <c r="D321" s="362"/>
      <c r="E321" s="321" t="s">
        <v>12</v>
      </c>
      <c r="F321" s="363">
        <f>F$319*2.1</f>
        <v>75600</v>
      </c>
      <c r="G321" s="364"/>
      <c r="H321" s="314"/>
    </row>
    <row r="322" spans="2:8" x14ac:dyDescent="0.3">
      <c r="B322" s="319">
        <f t="shared" si="10"/>
        <v>261</v>
      </c>
      <c r="C322" s="336" t="s">
        <v>205</v>
      </c>
      <c r="D322" s="362"/>
      <c r="E322" s="321" t="s">
        <v>12</v>
      </c>
      <c r="F322" s="363">
        <f>F$319*2.4</f>
        <v>86400</v>
      </c>
      <c r="G322" s="364"/>
      <c r="H322" s="314"/>
    </row>
    <row r="323" spans="2:8" x14ac:dyDescent="0.3">
      <c r="B323" s="319">
        <f t="shared" si="10"/>
        <v>262</v>
      </c>
      <c r="C323" s="336" t="s">
        <v>214</v>
      </c>
      <c r="D323" s="362"/>
      <c r="E323" s="321" t="s">
        <v>12</v>
      </c>
      <c r="F323" s="363">
        <f>F$319*2.7</f>
        <v>97200</v>
      </c>
      <c r="G323" s="364"/>
      <c r="H323" s="314"/>
    </row>
    <row r="324" spans="2:8" x14ac:dyDescent="0.3">
      <c r="B324" s="319">
        <f t="shared" si="10"/>
        <v>263</v>
      </c>
      <c r="C324" s="336" t="s">
        <v>204</v>
      </c>
      <c r="D324" s="362"/>
      <c r="E324" s="321" t="s">
        <v>12</v>
      </c>
      <c r="F324" s="363">
        <f>F$319*3</f>
        <v>108000</v>
      </c>
      <c r="G324" s="364"/>
      <c r="H324" s="314"/>
    </row>
    <row r="325" spans="2:8" x14ac:dyDescent="0.3">
      <c r="B325" s="319">
        <f t="shared" si="10"/>
        <v>264</v>
      </c>
      <c r="C325" s="336" t="s">
        <v>212</v>
      </c>
      <c r="D325" s="362"/>
      <c r="E325" s="321" t="s">
        <v>12</v>
      </c>
      <c r="F325" s="363">
        <f>F$319*1.8</f>
        <v>64800</v>
      </c>
      <c r="G325" s="364"/>
      <c r="H325" s="314"/>
    </row>
    <row r="326" spans="2:8" x14ac:dyDescent="0.3">
      <c r="B326" s="319">
        <f t="shared" si="10"/>
        <v>265</v>
      </c>
      <c r="C326" s="336" t="s">
        <v>211</v>
      </c>
      <c r="D326" s="362"/>
      <c r="E326" s="321" t="s">
        <v>12</v>
      </c>
      <c r="F326" s="363">
        <f>F$319*2.1</f>
        <v>75600</v>
      </c>
      <c r="G326" s="364"/>
      <c r="H326" s="314"/>
    </row>
    <row r="327" spans="2:8" x14ac:dyDescent="0.3">
      <c r="B327" s="319">
        <f t="shared" si="10"/>
        <v>266</v>
      </c>
      <c r="C327" s="336" t="s">
        <v>210</v>
      </c>
      <c r="D327" s="362"/>
      <c r="E327" s="321" t="s">
        <v>12</v>
      </c>
      <c r="F327" s="363">
        <f>F$319*2.4</f>
        <v>86400</v>
      </c>
      <c r="G327" s="364"/>
      <c r="H327" s="314"/>
    </row>
    <row r="328" spans="2:8" x14ac:dyDescent="0.3">
      <c r="B328" s="319">
        <f t="shared" si="10"/>
        <v>267</v>
      </c>
      <c r="C328" s="336" t="s">
        <v>209</v>
      </c>
      <c r="D328" s="362"/>
      <c r="E328" s="321" t="s">
        <v>12</v>
      </c>
      <c r="F328" s="363">
        <f>F$319*2.7</f>
        <v>97200</v>
      </c>
      <c r="G328" s="364"/>
      <c r="H328" s="314"/>
    </row>
    <row r="329" spans="2:8" x14ac:dyDescent="0.3">
      <c r="B329" s="319">
        <f t="shared" si="10"/>
        <v>268</v>
      </c>
      <c r="C329" s="336" t="s">
        <v>208</v>
      </c>
      <c r="D329" s="362"/>
      <c r="E329" s="321" t="s">
        <v>12</v>
      </c>
      <c r="F329" s="363">
        <f>F$319*3</f>
        <v>108000</v>
      </c>
      <c r="G329" s="364"/>
      <c r="H329" s="314"/>
    </row>
    <row r="330" spans="2:8" x14ac:dyDescent="0.3">
      <c r="B330" s="319">
        <f t="shared" si="10"/>
        <v>269</v>
      </c>
      <c r="C330" s="336" t="s">
        <v>203</v>
      </c>
      <c r="D330" s="362"/>
      <c r="E330" s="321" t="s">
        <v>12</v>
      </c>
      <c r="F330" s="363">
        <f>F$319*1.92*1.8</f>
        <v>124416</v>
      </c>
      <c r="G330" s="364"/>
      <c r="H330" s="314"/>
    </row>
    <row r="331" spans="2:8" x14ac:dyDescent="0.3">
      <c r="B331" s="319">
        <f t="shared" si="10"/>
        <v>270</v>
      </c>
      <c r="C331" s="336" t="s">
        <v>562</v>
      </c>
      <c r="D331" s="362"/>
      <c r="E331" s="321" t="s">
        <v>12</v>
      </c>
      <c r="F331" s="363">
        <f>F$319*1.92*2.25</f>
        <v>155520</v>
      </c>
      <c r="G331" s="364"/>
      <c r="H331" s="314"/>
    </row>
    <row r="332" spans="2:8" x14ac:dyDescent="0.3">
      <c r="B332" s="319">
        <f t="shared" si="10"/>
        <v>271</v>
      </c>
      <c r="C332" s="336" t="s">
        <v>202</v>
      </c>
      <c r="D332" s="362"/>
      <c r="E332" s="321" t="s">
        <v>12</v>
      </c>
      <c r="F332" s="363">
        <f>F$319*1.92*2</f>
        <v>138240</v>
      </c>
      <c r="G332" s="364"/>
      <c r="H332" s="314"/>
    </row>
    <row r="333" spans="2:8" x14ac:dyDescent="0.3">
      <c r="B333" s="319">
        <f t="shared" si="10"/>
        <v>272</v>
      </c>
      <c r="C333" s="336" t="s">
        <v>201</v>
      </c>
      <c r="D333" s="362"/>
      <c r="E333" s="321" t="s">
        <v>12</v>
      </c>
      <c r="F333" s="363">
        <f>F$319*1.92*2.5</f>
        <v>172800</v>
      </c>
      <c r="G333" s="364"/>
      <c r="H333" s="314"/>
    </row>
    <row r="334" spans="2:8" x14ac:dyDescent="0.3">
      <c r="B334" s="319">
        <f t="shared" si="10"/>
        <v>273</v>
      </c>
      <c r="C334" s="336" t="s">
        <v>55</v>
      </c>
      <c r="D334" s="337"/>
      <c r="E334" s="321" t="s">
        <v>13</v>
      </c>
      <c r="F334" s="320">
        <f>125000*1.2</f>
        <v>150000</v>
      </c>
      <c r="G334" s="344"/>
      <c r="H334" s="314"/>
    </row>
    <row r="335" spans="2:8" x14ac:dyDescent="0.3">
      <c r="B335" s="319">
        <f t="shared" si="10"/>
        <v>274</v>
      </c>
      <c r="C335" s="336" t="s">
        <v>56</v>
      </c>
      <c r="D335" s="337"/>
      <c r="E335" s="321" t="s">
        <v>13</v>
      </c>
      <c r="F335" s="320">
        <f>125000*1.2</f>
        <v>150000</v>
      </c>
      <c r="G335" s="344"/>
      <c r="H335" s="314"/>
    </row>
    <row r="336" spans="2:8" x14ac:dyDescent="0.3">
      <c r="B336" s="319">
        <f t="shared" si="10"/>
        <v>275</v>
      </c>
      <c r="C336" s="336" t="s">
        <v>216</v>
      </c>
      <c r="D336" s="337"/>
      <c r="E336" s="321" t="s">
        <v>41</v>
      </c>
      <c r="F336" s="320">
        <f>35000*1.2</f>
        <v>42000</v>
      </c>
      <c r="G336" s="344"/>
      <c r="H336" s="314"/>
    </row>
    <row r="337" spans="2:9" x14ac:dyDescent="0.3">
      <c r="B337" s="319">
        <f t="shared" si="10"/>
        <v>276</v>
      </c>
      <c r="C337" s="336" t="s">
        <v>111</v>
      </c>
      <c r="D337" s="337"/>
      <c r="E337" s="321" t="s">
        <v>25</v>
      </c>
      <c r="F337" s="320">
        <f>3500*1.5</f>
        <v>5250</v>
      </c>
      <c r="G337" s="344"/>
      <c r="H337" s="314"/>
    </row>
    <row r="338" spans="2:9" x14ac:dyDescent="0.3">
      <c r="B338" s="319">
        <f t="shared" si="10"/>
        <v>277</v>
      </c>
      <c r="C338" s="336" t="s">
        <v>616</v>
      </c>
      <c r="D338" s="337"/>
      <c r="E338" s="321" t="s">
        <v>25</v>
      </c>
      <c r="F338" s="320">
        <v>500</v>
      </c>
      <c r="G338" s="344"/>
      <c r="H338" s="314"/>
    </row>
    <row r="339" spans="2:9" x14ac:dyDescent="0.3">
      <c r="B339" s="319">
        <f t="shared" si="10"/>
        <v>278</v>
      </c>
      <c r="C339" s="336" t="s">
        <v>137</v>
      </c>
      <c r="D339" s="337"/>
      <c r="E339" s="321" t="s">
        <v>25</v>
      </c>
      <c r="F339" s="320">
        <v>10000</v>
      </c>
      <c r="G339" s="344"/>
      <c r="H339" s="314"/>
    </row>
    <row r="340" spans="2:9" x14ac:dyDescent="0.3">
      <c r="B340" s="319">
        <f t="shared" si="10"/>
        <v>279</v>
      </c>
      <c r="C340" s="336" t="s">
        <v>617</v>
      </c>
      <c r="D340" s="337"/>
      <c r="E340" s="321" t="s">
        <v>14</v>
      </c>
      <c r="F340" s="320">
        <f>32500*1.2</f>
        <v>39000</v>
      </c>
      <c r="G340" s="344"/>
      <c r="H340" s="314"/>
    </row>
    <row r="341" spans="2:9" x14ac:dyDescent="0.3">
      <c r="B341" s="319">
        <f t="shared" si="10"/>
        <v>280</v>
      </c>
      <c r="C341" s="336" t="s">
        <v>618</v>
      </c>
      <c r="D341" s="337"/>
      <c r="E341" s="321" t="s">
        <v>243</v>
      </c>
      <c r="F341" s="320">
        <f>500000*1.2</f>
        <v>600000</v>
      </c>
      <c r="G341" s="344"/>
      <c r="H341" s="314"/>
    </row>
    <row r="342" spans="2:9" x14ac:dyDescent="0.3">
      <c r="B342" s="319">
        <f t="shared" si="10"/>
        <v>281</v>
      </c>
      <c r="C342" s="336" t="s">
        <v>185</v>
      </c>
      <c r="D342" s="337"/>
      <c r="E342" s="321" t="s">
        <v>25</v>
      </c>
      <c r="F342" s="320">
        <v>6000</v>
      </c>
      <c r="G342" s="344"/>
      <c r="H342" s="314"/>
    </row>
    <row r="343" spans="2:9" x14ac:dyDescent="0.3">
      <c r="B343" s="319">
        <f t="shared" si="10"/>
        <v>282</v>
      </c>
      <c r="C343" s="336" t="s">
        <v>619</v>
      </c>
      <c r="D343" s="337"/>
      <c r="E343" s="321" t="s">
        <v>91</v>
      </c>
      <c r="F343" s="320">
        <v>180000</v>
      </c>
      <c r="G343" s="344"/>
      <c r="H343" s="314"/>
    </row>
    <row r="344" spans="2:9" x14ac:dyDescent="0.3">
      <c r="B344" s="319">
        <f t="shared" si="10"/>
        <v>283</v>
      </c>
      <c r="C344" s="336" t="s">
        <v>67</v>
      </c>
      <c r="D344" s="337"/>
      <c r="E344" s="321" t="s">
        <v>233</v>
      </c>
      <c r="F344" s="320">
        <v>240000</v>
      </c>
      <c r="G344" s="344"/>
      <c r="H344" s="314"/>
    </row>
    <row r="345" spans="2:9" x14ac:dyDescent="0.3">
      <c r="B345" s="319">
        <f t="shared" si="10"/>
        <v>284</v>
      </c>
      <c r="C345" s="336" t="s">
        <v>57</v>
      </c>
      <c r="D345" s="337"/>
      <c r="E345" s="321" t="s">
        <v>58</v>
      </c>
      <c r="F345" s="320">
        <f>F348</f>
        <v>90000</v>
      </c>
      <c r="G345" s="344"/>
      <c r="H345" s="314"/>
    </row>
    <row r="346" spans="2:9" x14ac:dyDescent="0.3">
      <c r="B346" s="319">
        <f t="shared" si="10"/>
        <v>285</v>
      </c>
      <c r="C346" s="336" t="s">
        <v>57</v>
      </c>
      <c r="D346" s="337"/>
      <c r="E346" s="321" t="s">
        <v>25</v>
      </c>
      <c r="F346" s="320">
        <f>F352</f>
        <v>14400.000000000004</v>
      </c>
      <c r="G346" s="344"/>
      <c r="H346" s="314"/>
    </row>
    <row r="347" spans="2:9" x14ac:dyDescent="0.3">
      <c r="B347" s="319">
        <f t="shared" si="10"/>
        <v>286</v>
      </c>
      <c r="C347" s="336" t="s">
        <v>764</v>
      </c>
      <c r="D347" s="337"/>
      <c r="E347" s="321" t="s">
        <v>58</v>
      </c>
      <c r="F347" s="320">
        <f>360000/3</f>
        <v>120000</v>
      </c>
      <c r="G347" s="344"/>
      <c r="H347" s="314"/>
      <c r="I347" s="306">
        <f>1/(0.6*0.6)</f>
        <v>2.7777777777777777</v>
      </c>
    </row>
    <row r="348" spans="2:9" x14ac:dyDescent="0.3">
      <c r="B348" s="319">
        <f t="shared" si="10"/>
        <v>287</v>
      </c>
      <c r="C348" s="336" t="s">
        <v>761</v>
      </c>
      <c r="D348" s="337"/>
      <c r="E348" s="321" t="s">
        <v>69</v>
      </c>
      <c r="F348" s="320">
        <f>90000</f>
        <v>90000</v>
      </c>
      <c r="G348" s="344"/>
      <c r="H348" s="314"/>
    </row>
    <row r="349" spans="2:9" x14ac:dyDescent="0.3">
      <c r="B349" s="319">
        <f t="shared" si="10"/>
        <v>288</v>
      </c>
      <c r="C349" s="336" t="s">
        <v>769</v>
      </c>
      <c r="D349" s="337"/>
      <c r="E349" s="321" t="str">
        <f>E352</f>
        <v>Bh</v>
      </c>
      <c r="F349" s="320">
        <f>F348/(1/(0.4*0.25))</f>
        <v>9000</v>
      </c>
      <c r="G349" s="344"/>
      <c r="H349" s="314"/>
    </row>
    <row r="350" spans="2:9" x14ac:dyDescent="0.3">
      <c r="B350" s="319">
        <f>B348+1</f>
        <v>288</v>
      </c>
      <c r="C350" s="336" t="s">
        <v>760</v>
      </c>
      <c r="D350" s="337"/>
      <c r="E350" s="321" t="s">
        <v>69</v>
      </c>
      <c r="F350" s="320">
        <f>80000</f>
        <v>80000</v>
      </c>
      <c r="G350" s="344"/>
      <c r="H350" s="314"/>
    </row>
    <row r="351" spans="2:9" x14ac:dyDescent="0.3">
      <c r="B351" s="319">
        <f>B349+1</f>
        <v>289</v>
      </c>
      <c r="C351" s="336" t="s">
        <v>824</v>
      </c>
      <c r="D351" s="337"/>
      <c r="E351" s="321" t="s">
        <v>58</v>
      </c>
      <c r="F351" s="320">
        <f>150000/4</f>
        <v>37500</v>
      </c>
      <c r="G351" s="344"/>
      <c r="H351" s="314"/>
    </row>
    <row r="352" spans="2:9" x14ac:dyDescent="0.3">
      <c r="B352" s="319">
        <f>B350+1</f>
        <v>289</v>
      </c>
      <c r="C352" s="336" t="s">
        <v>68</v>
      </c>
      <c r="D352" s="337"/>
      <c r="E352" s="321" t="s">
        <v>58</v>
      </c>
      <c r="F352" s="320">
        <f>F348*(0.4*0.4)</f>
        <v>14400.000000000004</v>
      </c>
      <c r="G352" s="344"/>
      <c r="H352" s="314"/>
    </row>
    <row r="353" spans="2:8" x14ac:dyDescent="0.3">
      <c r="B353" s="319">
        <f t="shared" si="10"/>
        <v>290</v>
      </c>
      <c r="C353" s="336" t="s">
        <v>620</v>
      </c>
      <c r="D353" s="337"/>
      <c r="E353" s="321" t="s">
        <v>25</v>
      </c>
      <c r="F353" s="320">
        <f>F348*(0.2*0.2)</f>
        <v>3600.0000000000009</v>
      </c>
      <c r="G353" s="344"/>
      <c r="H353" s="314"/>
    </row>
    <row r="354" spans="2:8" x14ac:dyDescent="0.3">
      <c r="B354" s="319">
        <f t="shared" ref="B354:B364" si="11">B353+1</f>
        <v>291</v>
      </c>
      <c r="C354" s="336" t="s">
        <v>62</v>
      </c>
      <c r="D354" s="337"/>
      <c r="E354" s="321" t="s">
        <v>58</v>
      </c>
      <c r="F354" s="320">
        <f>800000*(0.6*0.6)</f>
        <v>288000</v>
      </c>
      <c r="G354" s="344"/>
      <c r="H354" s="314"/>
    </row>
    <row r="355" spans="2:8" x14ac:dyDescent="0.3">
      <c r="B355" s="330">
        <f t="shared" si="11"/>
        <v>292</v>
      </c>
      <c r="C355" s="338" t="s">
        <v>621</v>
      </c>
      <c r="D355" s="339"/>
      <c r="E355" s="332" t="s">
        <v>58</v>
      </c>
      <c r="F355" s="331">
        <f>800000*(0.6*0.6)</f>
        <v>288000</v>
      </c>
      <c r="G355" s="346"/>
      <c r="H355" s="351"/>
    </row>
    <row r="356" spans="2:8" x14ac:dyDescent="0.3">
      <c r="B356" s="316">
        <f t="shared" si="11"/>
        <v>293</v>
      </c>
      <c r="C356" s="334" t="s">
        <v>61</v>
      </c>
      <c r="D356" s="335"/>
      <c r="E356" s="318" t="s">
        <v>58</v>
      </c>
      <c r="F356" s="317">
        <f>65000*1.2/6</f>
        <v>13000</v>
      </c>
      <c r="G356" s="345"/>
      <c r="H356" s="313"/>
    </row>
    <row r="357" spans="2:8" x14ac:dyDescent="0.3">
      <c r="B357" s="319">
        <f t="shared" si="11"/>
        <v>294</v>
      </c>
      <c r="C357" s="336" t="s">
        <v>59</v>
      </c>
      <c r="D357" s="337"/>
      <c r="E357" s="321" t="s">
        <v>58</v>
      </c>
      <c r="F357" s="320">
        <f>F352</f>
        <v>14400.000000000004</v>
      </c>
      <c r="G357" s="344"/>
      <c r="H357" s="314"/>
    </row>
    <row r="358" spans="2:8" x14ac:dyDescent="0.3">
      <c r="B358" s="319">
        <f t="shared" si="11"/>
        <v>295</v>
      </c>
      <c r="C358" s="336" t="s">
        <v>75</v>
      </c>
      <c r="D358" s="337"/>
      <c r="E358" s="321" t="s">
        <v>243</v>
      </c>
      <c r="F358" s="320">
        <f>24000*1.1</f>
        <v>26400.000000000004</v>
      </c>
      <c r="G358" s="344"/>
      <c r="H358" s="314"/>
    </row>
    <row r="359" spans="2:8" x14ac:dyDescent="0.3">
      <c r="B359" s="319">
        <f t="shared" si="11"/>
        <v>296</v>
      </c>
      <c r="C359" s="336" t="s">
        <v>563</v>
      </c>
      <c r="D359" s="337"/>
      <c r="E359" s="321" t="s">
        <v>157</v>
      </c>
      <c r="F359" s="320">
        <v>1250000</v>
      </c>
      <c r="G359" s="344"/>
      <c r="H359" s="314"/>
    </row>
    <row r="360" spans="2:8" x14ac:dyDescent="0.3">
      <c r="B360" s="319">
        <f t="shared" si="11"/>
        <v>297</v>
      </c>
      <c r="C360" s="336" t="s">
        <v>564</v>
      </c>
      <c r="D360" s="337"/>
      <c r="E360" s="321" t="s">
        <v>243</v>
      </c>
      <c r="F360" s="320">
        <f>175000*1.2</f>
        <v>210000</v>
      </c>
      <c r="G360" s="344"/>
      <c r="H360" s="314"/>
    </row>
    <row r="361" spans="2:8" x14ac:dyDescent="0.3">
      <c r="B361" s="319">
        <f t="shared" si="11"/>
        <v>298</v>
      </c>
      <c r="C361" s="336" t="s">
        <v>565</v>
      </c>
      <c r="D361" s="337"/>
      <c r="E361" s="321" t="s">
        <v>25</v>
      </c>
      <c r="F361" s="320">
        <f>720000/24</f>
        <v>30000</v>
      </c>
      <c r="G361" s="344"/>
      <c r="H361" s="314"/>
    </row>
    <row r="362" spans="2:8" x14ac:dyDescent="0.3">
      <c r="B362" s="319">
        <f t="shared" si="11"/>
        <v>299</v>
      </c>
      <c r="C362" s="336" t="s">
        <v>566</v>
      </c>
      <c r="D362" s="337"/>
      <c r="E362" s="321" t="s">
        <v>39</v>
      </c>
      <c r="F362" s="320">
        <f>600000/10</f>
        <v>60000</v>
      </c>
      <c r="G362" s="344"/>
      <c r="H362" s="314"/>
    </row>
    <row r="363" spans="2:8" x14ac:dyDescent="0.3">
      <c r="B363" s="319">
        <f t="shared" si="11"/>
        <v>300</v>
      </c>
      <c r="C363" s="336" t="s">
        <v>567</v>
      </c>
      <c r="D363" s="337"/>
      <c r="E363" s="321" t="s">
        <v>157</v>
      </c>
      <c r="F363" s="320">
        <v>1300000</v>
      </c>
      <c r="G363" s="344"/>
      <c r="H363" s="314"/>
    </row>
    <row r="364" spans="2:8" ht="14.4" thickBot="1" x14ac:dyDescent="0.35">
      <c r="B364" s="489">
        <f t="shared" si="11"/>
        <v>301</v>
      </c>
      <c r="C364" s="490" t="s">
        <v>568</v>
      </c>
      <c r="D364" s="491"/>
      <c r="E364" s="492" t="s">
        <v>25</v>
      </c>
      <c r="F364" s="493">
        <v>50000</v>
      </c>
      <c r="G364" s="494"/>
      <c r="H364" s="315"/>
    </row>
    <row r="365" spans="2:8" ht="21.6" customHeight="1" thickBot="1" x14ac:dyDescent="0.35"/>
    <row r="366" spans="2:8" ht="17.399999999999999" x14ac:dyDescent="0.3">
      <c r="B366" s="1147" t="s">
        <v>632</v>
      </c>
      <c r="C366" s="1148"/>
      <c r="D366" s="1148"/>
      <c r="E366" s="1148"/>
      <c r="F366" s="1148"/>
      <c r="G366" s="1148"/>
      <c r="H366" s="1149"/>
    </row>
    <row r="367" spans="2:8" ht="6" customHeight="1" thickBot="1" x14ac:dyDescent="0.35">
      <c r="B367" s="310"/>
      <c r="C367" s="311"/>
      <c r="D367" s="311"/>
      <c r="E367" s="311"/>
      <c r="F367" s="311"/>
      <c r="G367" s="311"/>
      <c r="H367" s="312"/>
    </row>
    <row r="368" spans="2:8" ht="28.2" thickBot="1" x14ac:dyDescent="0.35">
      <c r="B368" s="495" t="s">
        <v>411</v>
      </c>
      <c r="C368" s="1152" t="s">
        <v>575</v>
      </c>
      <c r="D368" s="1153"/>
      <c r="E368" s="496" t="s">
        <v>274</v>
      </c>
      <c r="F368" s="497" t="s">
        <v>576</v>
      </c>
      <c r="G368" s="1152" t="s">
        <v>278</v>
      </c>
      <c r="H368" s="1155"/>
    </row>
    <row r="369" spans="2:8" x14ac:dyDescent="0.3">
      <c r="B369" s="326">
        <v>1</v>
      </c>
      <c r="C369" s="340" t="s">
        <v>633</v>
      </c>
      <c r="D369" s="505"/>
      <c r="E369" s="328" t="s">
        <v>637</v>
      </c>
      <c r="F369" s="327">
        <v>50000</v>
      </c>
      <c r="G369" s="343"/>
      <c r="H369" s="352"/>
    </row>
    <row r="370" spans="2:8" x14ac:dyDescent="0.3">
      <c r="B370" s="319">
        <f>B369+1</f>
        <v>2</v>
      </c>
      <c r="C370" s="336" t="s">
        <v>249</v>
      </c>
      <c r="D370" s="342"/>
      <c r="E370" s="321" t="s">
        <v>667</v>
      </c>
      <c r="F370" s="320">
        <v>7000000</v>
      </c>
      <c r="G370" s="344"/>
      <c r="H370" s="314"/>
    </row>
    <row r="371" spans="2:8" x14ac:dyDescent="0.3">
      <c r="B371" s="319">
        <f t="shared" ref="B371:B375" si="12">B370+1</f>
        <v>3</v>
      </c>
      <c r="C371" s="336" t="s">
        <v>634</v>
      </c>
      <c r="D371" s="342"/>
      <c r="E371" s="321" t="str">
        <f>E370</f>
        <v>Hari</v>
      </c>
      <c r="F371" s="320">
        <v>25000</v>
      </c>
      <c r="G371" s="344"/>
      <c r="H371" s="314"/>
    </row>
    <row r="372" spans="2:8" x14ac:dyDescent="0.3">
      <c r="B372" s="319">
        <f t="shared" si="12"/>
        <v>4</v>
      </c>
      <c r="C372" s="336" t="s">
        <v>635</v>
      </c>
      <c r="D372" s="342"/>
      <c r="E372" s="321" t="str">
        <f>E371</f>
        <v>Hari</v>
      </c>
      <c r="F372" s="320">
        <v>50000</v>
      </c>
      <c r="G372" s="344"/>
      <c r="H372" s="314"/>
    </row>
    <row r="373" spans="2:8" x14ac:dyDescent="0.3">
      <c r="B373" s="319">
        <f t="shared" si="12"/>
        <v>5</v>
      </c>
      <c r="C373" s="336" t="s">
        <v>665</v>
      </c>
      <c r="D373" s="342"/>
      <c r="E373" s="321" t="str">
        <f>E372</f>
        <v>Hari</v>
      </c>
      <c r="F373" s="320">
        <v>100000</v>
      </c>
      <c r="G373" s="344" t="s">
        <v>666</v>
      </c>
      <c r="H373" s="314"/>
    </row>
    <row r="374" spans="2:8" x14ac:dyDescent="0.3">
      <c r="B374" s="319">
        <f t="shared" si="12"/>
        <v>6</v>
      </c>
      <c r="C374" s="336" t="s">
        <v>636</v>
      </c>
      <c r="D374" s="342"/>
      <c r="E374" s="321" t="str">
        <f>E373</f>
        <v>Hari</v>
      </c>
      <c r="F374" s="320">
        <v>150000</v>
      </c>
      <c r="G374" s="344"/>
      <c r="H374" s="314"/>
    </row>
    <row r="375" spans="2:8" ht="14.4" thickBot="1" x14ac:dyDescent="0.35">
      <c r="B375" s="489">
        <f t="shared" si="12"/>
        <v>7</v>
      </c>
      <c r="C375" s="490" t="s">
        <v>656</v>
      </c>
      <c r="D375" s="504"/>
      <c r="E375" s="492" t="str">
        <f>E374</f>
        <v>Hari</v>
      </c>
      <c r="F375" s="493">
        <v>200000</v>
      </c>
      <c r="G375" s="494" t="s">
        <v>657</v>
      </c>
      <c r="H375" s="315"/>
    </row>
    <row r="376" spans="2:8" ht="14.4" thickBot="1" x14ac:dyDescent="0.35">
      <c r="B376" s="500"/>
      <c r="C376" s="501"/>
      <c r="D376" s="502"/>
      <c r="E376" s="503"/>
      <c r="F376" s="503"/>
      <c r="G376" s="501"/>
      <c r="H376" s="312"/>
    </row>
  </sheetData>
  <mergeCells count="8">
    <mergeCell ref="B2:H2"/>
    <mergeCell ref="B37:H37"/>
    <mergeCell ref="B366:H366"/>
    <mergeCell ref="C39:D39"/>
    <mergeCell ref="C368:D368"/>
    <mergeCell ref="C4:D4"/>
    <mergeCell ref="G39:H39"/>
    <mergeCell ref="G368:H368"/>
  </mergeCells>
  <printOptions horizontalCentered="1"/>
  <pageMargins left="0.6692913385826772" right="0.51181102362204722" top="0.6692913385826772" bottom="0.51181102362204722" header="0" footer="0"/>
  <pageSetup paperSize="9" scale="85" fitToWidth="0" fitToHeight="0" orientation="portrait" r:id="rId1"/>
  <rowBreaks count="6" manualBreakCount="6">
    <brk id="59" min="1" max="7" man="1"/>
    <brk id="118" min="1" max="7" man="1"/>
    <brk id="177" min="1" max="7" man="1"/>
    <brk id="236" min="1" max="7" man="1"/>
    <brk id="295" min="1" max="7" man="1"/>
    <brk id="355" min="1" max="7"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EF60E3-DB91-4D67-9198-0E8F45E88386}">
  <sheetPr>
    <tabColor rgb="FFC00000"/>
    <pageSetUpPr fitToPage="1"/>
  </sheetPr>
  <dimension ref="B1:Q46"/>
  <sheetViews>
    <sheetView view="pageBreakPreview" topLeftCell="A13" zoomScale="85" zoomScaleNormal="85" zoomScaleSheetLayoutView="85" workbookViewId="0">
      <selection activeCell="K16" sqref="K16"/>
    </sheetView>
  </sheetViews>
  <sheetFormatPr defaultColWidth="9.109375" defaultRowHeight="13.8" x14ac:dyDescent="0.3"/>
  <cols>
    <col min="1" max="1" width="9.109375" style="79"/>
    <col min="2" max="2" width="3.109375" style="78" customWidth="1"/>
    <col min="3" max="3" width="4.5546875" style="79" customWidth="1"/>
    <col min="4" max="4" width="27.6640625" style="79" customWidth="1"/>
    <col min="5" max="5" width="2.5546875" style="79" customWidth="1"/>
    <col min="6" max="6" width="40.44140625" style="79" customWidth="1"/>
    <col min="7" max="7" width="9.33203125" style="79" customWidth="1"/>
    <col min="8" max="8" width="11.6640625" style="79" customWidth="1"/>
    <col min="9" max="9" width="4.88671875" style="79" customWidth="1"/>
    <col min="10" max="16384" width="9.109375" style="79"/>
  </cols>
  <sheetData>
    <row r="1" spans="2:17" ht="14.4" thickBot="1" x14ac:dyDescent="0.35"/>
    <row r="2" spans="2:17" ht="12.75" customHeight="1" x14ac:dyDescent="0.3">
      <c r="B2" s="80"/>
      <c r="C2" s="81"/>
      <c r="D2" s="81"/>
      <c r="E2" s="81"/>
      <c r="F2" s="81"/>
      <c r="G2" s="81"/>
      <c r="H2" s="81"/>
      <c r="I2" s="82"/>
    </row>
    <row r="3" spans="2:17" ht="18" customHeight="1" x14ac:dyDescent="0.3">
      <c r="B3" s="942" t="s">
        <v>849</v>
      </c>
      <c r="C3" s="943"/>
      <c r="D3" s="943"/>
      <c r="E3" s="943"/>
      <c r="F3" s="943"/>
      <c r="G3" s="943"/>
      <c r="H3" s="943"/>
      <c r="I3" s="944"/>
    </row>
    <row r="4" spans="2:17" ht="18" customHeight="1" x14ac:dyDescent="0.3">
      <c r="B4" s="945" t="s">
        <v>850</v>
      </c>
      <c r="C4" s="946"/>
      <c r="D4" s="946"/>
      <c r="E4" s="946"/>
      <c r="F4" s="946"/>
      <c r="G4" s="946"/>
      <c r="H4" s="946"/>
      <c r="I4" s="947"/>
    </row>
    <row r="5" spans="2:17" ht="18" customHeight="1" x14ac:dyDescent="0.3">
      <c r="B5" s="948" t="s">
        <v>852</v>
      </c>
      <c r="C5" s="949"/>
      <c r="D5" s="949"/>
      <c r="E5" s="949"/>
      <c r="F5" s="949"/>
      <c r="G5" s="949"/>
      <c r="H5" s="949"/>
      <c r="I5" s="950"/>
    </row>
    <row r="6" spans="2:17" ht="18" customHeight="1" x14ac:dyDescent="0.3">
      <c r="B6" s="942" t="s">
        <v>853</v>
      </c>
      <c r="C6" s="943"/>
      <c r="D6" s="943"/>
      <c r="E6" s="943"/>
      <c r="F6" s="943"/>
      <c r="G6" s="943"/>
      <c r="H6" s="943"/>
      <c r="I6" s="944"/>
    </row>
    <row r="7" spans="2:17" ht="7.5" customHeight="1" thickBot="1" x14ac:dyDescent="0.35">
      <c r="B7" s="83"/>
      <c r="C7" s="84"/>
      <c r="D7" s="84"/>
      <c r="E7" s="84"/>
      <c r="F7" s="84"/>
      <c r="G7" s="84"/>
      <c r="H7" s="84"/>
      <c r="I7" s="85"/>
    </row>
    <row r="8" spans="2:17" ht="15" customHeight="1" x14ac:dyDescent="0.3">
      <c r="B8" s="86"/>
      <c r="I8" s="87"/>
    </row>
    <row r="9" spans="2:17" ht="15" customHeight="1" x14ac:dyDescent="0.3">
      <c r="B9" s="86"/>
      <c r="I9" s="87"/>
    </row>
    <row r="10" spans="2:17" ht="15" customHeight="1" x14ac:dyDescent="0.3">
      <c r="B10" s="86"/>
      <c r="I10" s="87"/>
    </row>
    <row r="11" spans="2:17" s="78" customFormat="1" ht="85.95" customHeight="1" x14ac:dyDescent="0.3">
      <c r="B11" s="86"/>
      <c r="C11" s="79"/>
      <c r="D11" s="79"/>
      <c r="E11" s="79"/>
      <c r="F11" s="79"/>
      <c r="G11" s="79"/>
      <c r="H11" s="79"/>
      <c r="I11" s="87"/>
    </row>
    <row r="12" spans="2:17" s="78" customFormat="1" ht="15" customHeight="1" x14ac:dyDescent="0.3">
      <c r="B12" s="86"/>
      <c r="C12" s="79"/>
      <c r="D12" s="79"/>
      <c r="E12" s="79"/>
      <c r="F12" s="79"/>
      <c r="G12" s="79"/>
      <c r="H12" s="79"/>
      <c r="I12" s="87"/>
    </row>
    <row r="13" spans="2:17" ht="15" customHeight="1" x14ac:dyDescent="0.3">
      <c r="B13" s="86"/>
      <c r="I13" s="87"/>
    </row>
    <row r="14" spans="2:17" ht="22.5" customHeight="1" x14ac:dyDescent="0.3">
      <c r="B14" s="86"/>
      <c r="I14" s="87"/>
    </row>
    <row r="15" spans="2:17" ht="18" customHeight="1" x14ac:dyDescent="0.3">
      <c r="B15" s="86"/>
      <c r="I15" s="87"/>
      <c r="Q15" s="79" t="s">
        <v>851</v>
      </c>
    </row>
    <row r="16" spans="2:17" ht="22.5" customHeight="1" x14ac:dyDescent="0.3">
      <c r="B16" s="86"/>
      <c r="I16" s="87"/>
    </row>
    <row r="17" spans="2:9" ht="15" customHeight="1" x14ac:dyDescent="0.3">
      <c r="B17" s="86"/>
      <c r="I17" s="87"/>
    </row>
    <row r="18" spans="2:9" ht="32.25" customHeight="1" x14ac:dyDescent="0.3">
      <c r="B18" s="86"/>
      <c r="I18" s="87"/>
    </row>
    <row r="19" spans="2:9" ht="25.5" customHeight="1" x14ac:dyDescent="0.3">
      <c r="B19" s="86"/>
      <c r="I19" s="87"/>
    </row>
    <row r="20" spans="2:9" ht="22.5" customHeight="1" x14ac:dyDescent="0.3">
      <c r="B20" s="951" t="s">
        <v>886</v>
      </c>
      <c r="C20" s="952"/>
      <c r="D20" s="952"/>
      <c r="E20" s="952"/>
      <c r="F20" s="952"/>
      <c r="G20" s="952"/>
      <c r="H20" s="952"/>
      <c r="I20" s="953"/>
    </row>
    <row r="21" spans="2:9" ht="22.5" customHeight="1" x14ac:dyDescent="0.3">
      <c r="B21" s="951"/>
      <c r="C21" s="952"/>
      <c r="D21" s="952"/>
      <c r="E21" s="952"/>
      <c r="F21" s="952"/>
      <c r="G21" s="952"/>
      <c r="H21" s="952"/>
      <c r="I21" s="953"/>
    </row>
    <row r="22" spans="2:9" ht="22.5" customHeight="1" x14ac:dyDescent="0.3">
      <c r="B22" s="86"/>
      <c r="I22" s="87"/>
    </row>
    <row r="23" spans="2:9" ht="36.75" customHeight="1" x14ac:dyDescent="0.3">
      <c r="B23" s="951" t="s">
        <v>887</v>
      </c>
      <c r="C23" s="952"/>
      <c r="D23" s="952"/>
      <c r="E23" s="952"/>
      <c r="F23" s="952"/>
      <c r="G23" s="952"/>
      <c r="H23" s="952"/>
      <c r="I23" s="953"/>
    </row>
    <row r="24" spans="2:9" ht="15" customHeight="1" x14ac:dyDescent="0.3">
      <c r="B24" s="86"/>
      <c r="I24" s="87"/>
    </row>
    <row r="25" spans="2:9" ht="15" customHeight="1" x14ac:dyDescent="0.3">
      <c r="B25" s="86"/>
      <c r="I25" s="87"/>
    </row>
    <row r="26" spans="2:9" ht="21.75" customHeight="1" x14ac:dyDescent="0.3">
      <c r="B26" s="88"/>
      <c r="C26" s="89"/>
      <c r="D26" s="89"/>
      <c r="E26" s="89"/>
      <c r="F26" s="935"/>
      <c r="G26" s="935"/>
      <c r="H26" s="935"/>
      <c r="I26" s="90"/>
    </row>
    <row r="27" spans="2:9" ht="21.75" customHeight="1" x14ac:dyDescent="0.3">
      <c r="B27" s="88"/>
      <c r="C27" s="89"/>
      <c r="D27" s="89"/>
      <c r="E27" s="89"/>
      <c r="F27" s="89"/>
      <c r="G27" s="89"/>
      <c r="H27" s="89"/>
      <c r="I27" s="90"/>
    </row>
    <row r="28" spans="2:9" ht="21.75" customHeight="1" x14ac:dyDescent="0.3">
      <c r="B28" s="88"/>
      <c r="C28" s="89"/>
      <c r="D28" s="89" t="str">
        <f>RAB!B6</f>
        <v>NAMA PAKET</v>
      </c>
      <c r="E28" s="89" t="s">
        <v>269</v>
      </c>
      <c r="F28" s="954" t="str">
        <f>RAB!E6</f>
        <v>PERENCANAAN PEMBANGUNAN KANDANG AYAM PETELUR</v>
      </c>
      <c r="G28" s="954"/>
      <c r="H28" s="954"/>
      <c r="I28" s="91"/>
    </row>
    <row r="29" spans="2:9" ht="21.75" customHeight="1" x14ac:dyDescent="0.3">
      <c r="B29" s="88"/>
      <c r="C29" s="89"/>
      <c r="D29" s="89"/>
      <c r="E29" s="89"/>
      <c r="F29" s="954"/>
      <c r="G29" s="954"/>
      <c r="H29" s="954"/>
      <c r="I29" s="90"/>
    </row>
    <row r="30" spans="2:9" ht="21.75" customHeight="1" x14ac:dyDescent="0.3">
      <c r="B30" s="88"/>
      <c r="C30" s="89"/>
      <c r="D30" s="89" t="str">
        <f>RAB!B7</f>
        <v>LOKASI</v>
      </c>
      <c r="E30" s="89" t="s">
        <v>269</v>
      </c>
      <c r="F30" s="935" t="str">
        <f>RAB!E7</f>
        <v>ACEH BARAT</v>
      </c>
      <c r="G30" s="935"/>
      <c r="H30" s="935"/>
      <c r="I30" s="90"/>
    </row>
    <row r="31" spans="2:9" ht="21.75" customHeight="1" x14ac:dyDescent="0.3">
      <c r="B31" s="86"/>
      <c r="C31" s="89"/>
      <c r="D31" s="89"/>
      <c r="E31" s="89"/>
      <c r="F31" s="89"/>
      <c r="I31" s="87"/>
    </row>
    <row r="32" spans="2:9" ht="21.75" customHeight="1" x14ac:dyDescent="0.3">
      <c r="B32" s="86"/>
      <c r="C32" s="89"/>
      <c r="D32" s="89" t="str">
        <f>RAB!B8</f>
        <v>TAHUN ANGGARAN</v>
      </c>
      <c r="E32" s="89" t="s">
        <v>269</v>
      </c>
      <c r="F32" s="935" t="str">
        <f>RAB!E8</f>
        <v>2023</v>
      </c>
      <c r="G32" s="935"/>
      <c r="H32" s="935"/>
      <c r="I32" s="87"/>
    </row>
    <row r="33" spans="2:9" ht="15" customHeight="1" x14ac:dyDescent="0.3">
      <c r="B33" s="86"/>
      <c r="C33" s="89"/>
      <c r="D33" s="89"/>
      <c r="E33" s="89"/>
      <c r="F33" s="89"/>
      <c r="I33" s="87"/>
    </row>
    <row r="34" spans="2:9" ht="15" customHeight="1" x14ac:dyDescent="0.3">
      <c r="B34" s="86"/>
      <c r="I34" s="87"/>
    </row>
    <row r="35" spans="2:9" ht="15" customHeight="1" x14ac:dyDescent="0.3">
      <c r="B35" s="86"/>
      <c r="I35" s="87"/>
    </row>
    <row r="36" spans="2:9" ht="15" customHeight="1" x14ac:dyDescent="0.3">
      <c r="B36" s="92"/>
      <c r="C36" s="93"/>
      <c r="D36" s="93"/>
      <c r="E36" s="93"/>
      <c r="F36" s="93"/>
      <c r="G36" s="93"/>
      <c r="H36" s="93"/>
      <c r="I36" s="94"/>
    </row>
    <row r="37" spans="2:9" ht="15" customHeight="1" x14ac:dyDescent="0.3">
      <c r="B37" s="942" t="s">
        <v>406</v>
      </c>
      <c r="C37" s="943"/>
      <c r="D37" s="943"/>
      <c r="E37" s="943"/>
      <c r="F37" s="943"/>
      <c r="G37" s="943"/>
      <c r="H37" s="943"/>
      <c r="I37" s="944"/>
    </row>
    <row r="38" spans="2:9" ht="15" customHeight="1" x14ac:dyDescent="0.3">
      <c r="B38" s="942"/>
      <c r="C38" s="943"/>
      <c r="D38" s="943"/>
      <c r="E38" s="943"/>
      <c r="F38" s="943"/>
      <c r="G38" s="943"/>
      <c r="H38" s="943"/>
      <c r="I38" s="944"/>
    </row>
    <row r="39" spans="2:9" ht="15" customHeight="1" x14ac:dyDescent="0.3">
      <c r="B39" s="86"/>
      <c r="I39" s="87"/>
    </row>
    <row r="40" spans="2:9" ht="15" customHeight="1" x14ac:dyDescent="0.3">
      <c r="B40" s="86"/>
      <c r="I40" s="87"/>
    </row>
    <row r="41" spans="2:9" ht="15" customHeight="1" x14ac:dyDescent="0.3">
      <c r="B41" s="86"/>
      <c r="I41" s="87"/>
    </row>
    <row r="42" spans="2:9" ht="15" customHeight="1" x14ac:dyDescent="0.3">
      <c r="B42" s="86"/>
      <c r="I42" s="87"/>
    </row>
    <row r="43" spans="2:9" ht="15" customHeight="1" x14ac:dyDescent="0.3">
      <c r="B43" s="86"/>
      <c r="I43" s="87"/>
    </row>
    <row r="44" spans="2:9" ht="15" customHeight="1" x14ac:dyDescent="0.3">
      <c r="B44" s="86"/>
      <c r="I44" s="87"/>
    </row>
    <row r="45" spans="2:9" ht="15" customHeight="1" thickBot="1" x14ac:dyDescent="0.35">
      <c r="B45" s="83"/>
      <c r="C45" s="84"/>
      <c r="D45" s="84"/>
      <c r="E45" s="84"/>
      <c r="F45" s="84"/>
      <c r="G45" s="84"/>
      <c r="H45" s="84"/>
      <c r="I45" s="85"/>
    </row>
    <row r="46" spans="2:9" x14ac:dyDescent="0.3">
      <c r="B46" s="406"/>
      <c r="C46" s="81"/>
      <c r="D46" s="81"/>
      <c r="E46" s="81"/>
      <c r="F46" s="81"/>
      <c r="G46" s="81"/>
      <c r="H46" s="81"/>
      <c r="I46" s="81"/>
    </row>
  </sheetData>
  <mergeCells count="11">
    <mergeCell ref="B3:I3"/>
    <mergeCell ref="B4:I4"/>
    <mergeCell ref="B5:I5"/>
    <mergeCell ref="B6:I6"/>
    <mergeCell ref="B20:I21"/>
    <mergeCell ref="F28:H29"/>
    <mergeCell ref="F30:H30"/>
    <mergeCell ref="F32:H32"/>
    <mergeCell ref="B37:I38"/>
    <mergeCell ref="B23:I23"/>
    <mergeCell ref="F26:H26"/>
  </mergeCells>
  <printOptions horizontalCentered="1"/>
  <pageMargins left="0.6692913385826772" right="0.51181102362204722" top="0.6692913385826772" bottom="0.51181102362204722" header="0" footer="0"/>
  <pageSetup paperSize="9" scale="87" fitToWidth="0"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0AE9C8-47DA-4906-9B6D-13BE2636E028}">
  <sheetPr>
    <tabColor rgb="FFC00000"/>
    <pageSetUpPr fitToPage="1"/>
  </sheetPr>
  <dimension ref="B1:Q46"/>
  <sheetViews>
    <sheetView view="pageBreakPreview" zoomScale="55" zoomScaleNormal="85" zoomScaleSheetLayoutView="55" workbookViewId="0">
      <selection activeCell="K18" sqref="K18"/>
    </sheetView>
  </sheetViews>
  <sheetFormatPr defaultColWidth="9.109375" defaultRowHeight="13.8" x14ac:dyDescent="0.3"/>
  <cols>
    <col min="1" max="1" width="9.109375" style="79"/>
    <col min="2" max="2" width="3.109375" style="78" customWidth="1"/>
    <col min="3" max="3" width="4.5546875" style="79" customWidth="1"/>
    <col min="4" max="4" width="27.6640625" style="79" customWidth="1"/>
    <col min="5" max="5" width="2.5546875" style="79" customWidth="1"/>
    <col min="6" max="6" width="40.44140625" style="79" customWidth="1"/>
    <col min="7" max="7" width="9.33203125" style="79" customWidth="1"/>
    <col min="8" max="8" width="11.6640625" style="79" customWidth="1"/>
    <col min="9" max="9" width="4.88671875" style="79" customWidth="1"/>
    <col min="10" max="16384" width="9.109375" style="79"/>
  </cols>
  <sheetData>
    <row r="1" spans="2:17" ht="14.4" thickBot="1" x14ac:dyDescent="0.35"/>
    <row r="2" spans="2:17" ht="12.75" customHeight="1" x14ac:dyDescent="0.3">
      <c r="B2" s="80"/>
      <c r="C2" s="81"/>
      <c r="D2" s="81"/>
      <c r="E2" s="81"/>
      <c r="F2" s="81"/>
      <c r="G2" s="81"/>
      <c r="H2" s="81"/>
      <c r="I2" s="82"/>
    </row>
    <row r="3" spans="2:17" ht="18" customHeight="1" x14ac:dyDescent="0.3">
      <c r="B3" s="942" t="s">
        <v>849</v>
      </c>
      <c r="C3" s="943"/>
      <c r="D3" s="943"/>
      <c r="E3" s="943"/>
      <c r="F3" s="943"/>
      <c r="G3" s="943"/>
      <c r="H3" s="943"/>
      <c r="I3" s="944"/>
    </row>
    <row r="4" spans="2:17" ht="18" customHeight="1" x14ac:dyDescent="0.3">
      <c r="B4" s="945" t="s">
        <v>850</v>
      </c>
      <c r="C4" s="946"/>
      <c r="D4" s="946"/>
      <c r="E4" s="946"/>
      <c r="F4" s="946"/>
      <c r="G4" s="946"/>
      <c r="H4" s="946"/>
      <c r="I4" s="947"/>
    </row>
    <row r="5" spans="2:17" ht="18" customHeight="1" x14ac:dyDescent="0.3">
      <c r="B5" s="948" t="s">
        <v>852</v>
      </c>
      <c r="C5" s="949"/>
      <c r="D5" s="949"/>
      <c r="E5" s="949"/>
      <c r="F5" s="949"/>
      <c r="G5" s="949"/>
      <c r="H5" s="949"/>
      <c r="I5" s="950"/>
    </row>
    <row r="6" spans="2:17" ht="18" customHeight="1" x14ac:dyDescent="0.3">
      <c r="B6" s="942" t="s">
        <v>853</v>
      </c>
      <c r="C6" s="943"/>
      <c r="D6" s="943"/>
      <c r="E6" s="943"/>
      <c r="F6" s="943"/>
      <c r="G6" s="943"/>
      <c r="H6" s="943"/>
      <c r="I6" s="944"/>
    </row>
    <row r="7" spans="2:17" ht="7.5" customHeight="1" thickBot="1" x14ac:dyDescent="0.35">
      <c r="B7" s="83"/>
      <c r="C7" s="84"/>
      <c r="D7" s="84"/>
      <c r="E7" s="84"/>
      <c r="F7" s="84"/>
      <c r="G7" s="84"/>
      <c r="H7" s="84"/>
      <c r="I7" s="85"/>
    </row>
    <row r="8" spans="2:17" ht="15" customHeight="1" x14ac:dyDescent="0.3">
      <c r="B8" s="86"/>
      <c r="I8" s="87"/>
    </row>
    <row r="9" spans="2:17" ht="15" customHeight="1" x14ac:dyDescent="0.3">
      <c r="B9" s="86"/>
      <c r="I9" s="87"/>
    </row>
    <row r="10" spans="2:17" ht="15" customHeight="1" x14ac:dyDescent="0.3">
      <c r="B10" s="86"/>
      <c r="I10" s="87"/>
    </row>
    <row r="11" spans="2:17" s="78" customFormat="1" ht="85.95" customHeight="1" x14ac:dyDescent="0.3">
      <c r="B11" s="86"/>
      <c r="C11" s="79"/>
      <c r="D11" s="79"/>
      <c r="E11" s="79"/>
      <c r="F11" s="79"/>
      <c r="G11" s="79"/>
      <c r="H11" s="79"/>
      <c r="I11" s="87"/>
    </row>
    <row r="12" spans="2:17" s="78" customFormat="1" ht="15" customHeight="1" x14ac:dyDescent="0.3">
      <c r="B12" s="86"/>
      <c r="C12" s="79"/>
      <c r="D12" s="79"/>
      <c r="E12" s="79"/>
      <c r="F12" s="79"/>
      <c r="G12" s="79"/>
      <c r="H12" s="79"/>
      <c r="I12" s="87"/>
    </row>
    <row r="13" spans="2:17" ht="15" customHeight="1" x14ac:dyDescent="0.3">
      <c r="B13" s="86"/>
      <c r="I13" s="87"/>
    </row>
    <row r="14" spans="2:17" ht="22.5" customHeight="1" x14ac:dyDescent="0.3">
      <c r="B14" s="86"/>
      <c r="I14" s="87"/>
    </row>
    <row r="15" spans="2:17" ht="18" customHeight="1" x14ac:dyDescent="0.3">
      <c r="B15" s="86"/>
      <c r="I15" s="87"/>
      <c r="Q15" s="79" t="s">
        <v>851</v>
      </c>
    </row>
    <row r="16" spans="2:17" ht="22.5" customHeight="1" x14ac:dyDescent="0.3">
      <c r="B16" s="86"/>
      <c r="I16" s="87"/>
    </row>
    <row r="17" spans="2:9" ht="15" customHeight="1" x14ac:dyDescent="0.3">
      <c r="B17" s="86"/>
      <c r="I17" s="87"/>
    </row>
    <row r="18" spans="2:9" ht="32.25" customHeight="1" x14ac:dyDescent="0.3">
      <c r="B18" s="86"/>
      <c r="I18" s="87"/>
    </row>
    <row r="19" spans="2:9" ht="25.5" customHeight="1" x14ac:dyDescent="0.3">
      <c r="B19" s="86"/>
      <c r="I19" s="87"/>
    </row>
    <row r="20" spans="2:9" ht="22.5" customHeight="1" x14ac:dyDescent="0.3">
      <c r="B20" s="1156" t="s">
        <v>868</v>
      </c>
      <c r="C20" s="1157"/>
      <c r="D20" s="1157"/>
      <c r="E20" s="1157"/>
      <c r="F20" s="1157"/>
      <c r="G20" s="1157"/>
      <c r="H20" s="1157"/>
      <c r="I20" s="1158"/>
    </row>
    <row r="21" spans="2:9" ht="22.5" customHeight="1" x14ac:dyDescent="0.3">
      <c r="B21" s="1156"/>
      <c r="C21" s="1157"/>
      <c r="D21" s="1157"/>
      <c r="E21" s="1157"/>
      <c r="F21" s="1157"/>
      <c r="G21" s="1157"/>
      <c r="H21" s="1157"/>
      <c r="I21" s="1158"/>
    </row>
    <row r="22" spans="2:9" ht="22.5" customHeight="1" x14ac:dyDescent="0.3">
      <c r="B22" s="1156"/>
      <c r="C22" s="1157"/>
      <c r="D22" s="1157"/>
      <c r="E22" s="1157"/>
      <c r="F22" s="1157"/>
      <c r="G22" s="1157"/>
      <c r="H22" s="1157"/>
      <c r="I22" s="1158"/>
    </row>
    <row r="23" spans="2:9" ht="36.75" customHeight="1" x14ac:dyDescent="0.3">
      <c r="B23" s="1156"/>
      <c r="C23" s="1157"/>
      <c r="D23" s="1157"/>
      <c r="E23" s="1157"/>
      <c r="F23" s="1157"/>
      <c r="G23" s="1157"/>
      <c r="H23" s="1157"/>
      <c r="I23" s="1158"/>
    </row>
    <row r="24" spans="2:9" ht="15" customHeight="1" x14ac:dyDescent="0.3">
      <c r="B24" s="86"/>
      <c r="I24" s="87"/>
    </row>
    <row r="25" spans="2:9" ht="15" customHeight="1" x14ac:dyDescent="0.3">
      <c r="B25" s="86"/>
      <c r="I25" s="87"/>
    </row>
    <row r="26" spans="2:9" ht="21.75" customHeight="1" x14ac:dyDescent="0.3">
      <c r="B26" s="88"/>
      <c r="C26" s="89"/>
      <c r="D26" s="89"/>
      <c r="E26" s="89"/>
      <c r="F26" s="935"/>
      <c r="G26" s="935"/>
      <c r="H26" s="935"/>
      <c r="I26" s="90"/>
    </row>
    <row r="27" spans="2:9" ht="21.75" customHeight="1" x14ac:dyDescent="0.3">
      <c r="B27" s="88"/>
      <c r="C27" s="89"/>
      <c r="D27" s="89"/>
      <c r="E27" s="89"/>
      <c r="F27" s="89"/>
      <c r="G27" s="89"/>
      <c r="H27" s="89"/>
      <c r="I27" s="90"/>
    </row>
    <row r="28" spans="2:9" ht="21.75" customHeight="1" x14ac:dyDescent="0.3">
      <c r="B28" s="88"/>
      <c r="C28" s="89"/>
      <c r="D28" s="89" t="str">
        <f>RAB!B6</f>
        <v>NAMA PAKET</v>
      </c>
      <c r="E28" s="89" t="s">
        <v>269</v>
      </c>
      <c r="F28" s="954" t="str">
        <f>RAB!E6</f>
        <v>PERENCANAAN PEMBANGUNAN KANDANG AYAM PETELUR</v>
      </c>
      <c r="G28" s="954"/>
      <c r="H28" s="954"/>
      <c r="I28" s="91"/>
    </row>
    <row r="29" spans="2:9" ht="21.75" customHeight="1" x14ac:dyDescent="0.3">
      <c r="B29" s="88"/>
      <c r="C29" s="89"/>
      <c r="D29" s="89"/>
      <c r="E29" s="89"/>
      <c r="F29" s="954"/>
      <c r="G29" s="954"/>
      <c r="H29" s="954"/>
      <c r="I29" s="90"/>
    </row>
    <row r="30" spans="2:9" ht="21.75" customHeight="1" x14ac:dyDescent="0.3">
      <c r="B30" s="88"/>
      <c r="C30" s="89"/>
      <c r="D30" s="89" t="str">
        <f>RAB!B7</f>
        <v>LOKASI</v>
      </c>
      <c r="E30" s="89" t="s">
        <v>269</v>
      </c>
      <c r="F30" s="935" t="str">
        <f>RAB!E7</f>
        <v>ACEH BARAT</v>
      </c>
      <c r="G30" s="935"/>
      <c r="H30" s="935"/>
      <c r="I30" s="90"/>
    </row>
    <row r="31" spans="2:9" ht="21.75" customHeight="1" x14ac:dyDescent="0.3">
      <c r="B31" s="86"/>
      <c r="C31" s="89"/>
      <c r="D31" s="89"/>
      <c r="E31" s="89"/>
      <c r="F31" s="89"/>
      <c r="I31" s="87"/>
    </row>
    <row r="32" spans="2:9" ht="21.75" customHeight="1" x14ac:dyDescent="0.3">
      <c r="B32" s="86"/>
      <c r="C32" s="89"/>
      <c r="D32" s="89" t="str">
        <f>RAB!B8</f>
        <v>TAHUN ANGGARAN</v>
      </c>
      <c r="E32" s="89" t="s">
        <v>269</v>
      </c>
      <c r="F32" s="935" t="str">
        <f>RAB!E8</f>
        <v>2023</v>
      </c>
      <c r="G32" s="935"/>
      <c r="H32" s="935"/>
      <c r="I32" s="87"/>
    </row>
    <row r="33" spans="2:9" ht="15" customHeight="1" x14ac:dyDescent="0.3">
      <c r="B33" s="86"/>
      <c r="C33" s="89"/>
      <c r="D33" s="89"/>
      <c r="E33" s="89"/>
      <c r="F33" s="89"/>
      <c r="I33" s="87"/>
    </row>
    <row r="34" spans="2:9" ht="15" customHeight="1" x14ac:dyDescent="0.3">
      <c r="B34" s="86"/>
      <c r="I34" s="87"/>
    </row>
    <row r="35" spans="2:9" ht="15" customHeight="1" x14ac:dyDescent="0.3">
      <c r="B35" s="86"/>
      <c r="I35" s="87"/>
    </row>
    <row r="36" spans="2:9" ht="15" customHeight="1" x14ac:dyDescent="0.3">
      <c r="B36" s="92"/>
      <c r="C36" s="93"/>
      <c r="D36" s="93"/>
      <c r="E36" s="93"/>
      <c r="F36" s="93"/>
      <c r="G36" s="93"/>
      <c r="H36" s="93"/>
      <c r="I36" s="94"/>
    </row>
    <row r="37" spans="2:9" ht="15" customHeight="1" x14ac:dyDescent="0.3">
      <c r="B37" s="942" t="s">
        <v>406</v>
      </c>
      <c r="C37" s="943"/>
      <c r="D37" s="943"/>
      <c r="E37" s="943"/>
      <c r="F37" s="943"/>
      <c r="G37" s="943"/>
      <c r="H37" s="943"/>
      <c r="I37" s="944"/>
    </row>
    <row r="38" spans="2:9" ht="15" customHeight="1" x14ac:dyDescent="0.3">
      <c r="B38" s="942"/>
      <c r="C38" s="943"/>
      <c r="D38" s="943"/>
      <c r="E38" s="943"/>
      <c r="F38" s="943"/>
      <c r="G38" s="943"/>
      <c r="H38" s="943"/>
      <c r="I38" s="944"/>
    </row>
    <row r="39" spans="2:9" ht="15" customHeight="1" x14ac:dyDescent="0.3">
      <c r="B39" s="86"/>
      <c r="I39" s="87"/>
    </row>
    <row r="40" spans="2:9" ht="15" customHeight="1" x14ac:dyDescent="0.3">
      <c r="B40" s="86"/>
      <c r="I40" s="87"/>
    </row>
    <row r="41" spans="2:9" ht="15" customHeight="1" x14ac:dyDescent="0.3">
      <c r="B41" s="86"/>
      <c r="I41" s="87"/>
    </row>
    <row r="42" spans="2:9" ht="15" customHeight="1" x14ac:dyDescent="0.3">
      <c r="B42" s="86"/>
      <c r="I42" s="87"/>
    </row>
    <row r="43" spans="2:9" ht="15" customHeight="1" x14ac:dyDescent="0.3">
      <c r="B43" s="86"/>
      <c r="I43" s="87"/>
    </row>
    <row r="44" spans="2:9" ht="15" customHeight="1" x14ac:dyDescent="0.3">
      <c r="B44" s="86"/>
      <c r="I44" s="87"/>
    </row>
    <row r="45" spans="2:9" ht="15" customHeight="1" thickBot="1" x14ac:dyDescent="0.35">
      <c r="B45" s="83"/>
      <c r="C45" s="84"/>
      <c r="D45" s="84"/>
      <c r="E45" s="84"/>
      <c r="F45" s="84"/>
      <c r="G45" s="84"/>
      <c r="H45" s="84"/>
      <c r="I45" s="85"/>
    </row>
    <row r="46" spans="2:9" x14ac:dyDescent="0.3">
      <c r="B46" s="406"/>
      <c r="C46" s="81"/>
      <c r="D46" s="81"/>
      <c r="E46" s="81"/>
      <c r="F46" s="81"/>
      <c r="G46" s="81"/>
      <c r="H46" s="81"/>
      <c r="I46" s="81"/>
    </row>
  </sheetData>
  <mergeCells count="10">
    <mergeCell ref="F28:H29"/>
    <mergeCell ref="F30:H30"/>
    <mergeCell ref="F32:H32"/>
    <mergeCell ref="B37:I38"/>
    <mergeCell ref="B20:I23"/>
    <mergeCell ref="B3:I3"/>
    <mergeCell ref="B4:I4"/>
    <mergeCell ref="B5:I5"/>
    <mergeCell ref="B6:I6"/>
    <mergeCell ref="F26:H26"/>
  </mergeCells>
  <printOptions horizontalCentered="1"/>
  <pageMargins left="0.6692913385826772" right="0.51181102362204722" top="0.6692913385826772" bottom="0.51181102362204722" header="0" footer="0"/>
  <pageSetup paperSize="9" scale="87" fitToWidth="0"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18</vt:i4>
      </vt:variant>
    </vt:vector>
  </HeadingPairs>
  <TitlesOfParts>
    <vt:vector size="31" baseType="lpstr">
      <vt:lpstr>Disclaimer</vt:lpstr>
      <vt:lpstr>C1</vt:lpstr>
      <vt:lpstr>RKP</vt:lpstr>
      <vt:lpstr>REKAP</vt:lpstr>
      <vt:lpstr>RAB</vt:lpstr>
      <vt:lpstr>C2</vt:lpstr>
      <vt:lpstr>BACKUP</vt:lpstr>
      <vt:lpstr>ANL OKE</vt:lpstr>
      <vt:lpstr>K3 Gedung</vt:lpstr>
      <vt:lpstr>RV</vt:lpstr>
      <vt:lpstr>UB</vt:lpstr>
      <vt:lpstr>C1 (3)</vt:lpstr>
      <vt:lpstr>C1 (2)</vt:lpstr>
      <vt:lpstr>'ANL OKE'!Print_Area</vt:lpstr>
      <vt:lpstr>BACKUP!Print_Area</vt:lpstr>
      <vt:lpstr>'C1'!Print_Area</vt:lpstr>
      <vt:lpstr>'C1 (2)'!Print_Area</vt:lpstr>
      <vt:lpstr>'C1 (3)'!Print_Area</vt:lpstr>
      <vt:lpstr>'C2'!Print_Area</vt:lpstr>
      <vt:lpstr>Disclaimer!Print_Area</vt:lpstr>
      <vt:lpstr>'K3 Gedung'!Print_Area</vt:lpstr>
      <vt:lpstr>RAB!Print_Area</vt:lpstr>
      <vt:lpstr>REKAP!Print_Area</vt:lpstr>
      <vt:lpstr>RKP!Print_Area</vt:lpstr>
      <vt:lpstr>RV!Print_Area</vt:lpstr>
      <vt:lpstr>UB!Print_Area</vt:lpstr>
      <vt:lpstr>'ANL OKE'!Print_Titles</vt:lpstr>
      <vt:lpstr>BACKUP!Print_Titles</vt:lpstr>
      <vt:lpstr>RAB!Print_Titles</vt:lpstr>
      <vt:lpstr>RV!Print_Titles</vt:lpstr>
      <vt:lpstr>UB!Print_Titles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safira nurdin</cp:lastModifiedBy>
  <cp:lastPrinted>2023-12-27T23:51:51Z</cp:lastPrinted>
  <dcterms:created xsi:type="dcterms:W3CDTF">2022-02-14T08:18:04Z</dcterms:created>
  <dcterms:modified xsi:type="dcterms:W3CDTF">2024-02-17T06:34:59Z</dcterms:modified>
</cp:coreProperties>
</file>